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2.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iguel\Desktop\Hackio\Prework\Excel\"/>
    </mc:Choice>
  </mc:AlternateContent>
  <xr:revisionPtr revIDLastSave="0" documentId="13_ncr:1_{6AE8297D-6DC2-4CBC-BE91-B0B66824059F}" xr6:coauthVersionLast="47" xr6:coauthVersionMax="47" xr10:uidLastSave="{00000000-0000-0000-0000-000000000000}"/>
  <bookViews>
    <workbookView xWindow="-108" yWindow="-108" windowWidth="23256" windowHeight="12456" activeTab="3" xr2:uid="{00689CEE-4480-4326-92F8-5DB1DAFE1EE7}"/>
  </bookViews>
  <sheets>
    <sheet name="sala" sheetId="2" r:id="rId1"/>
    <sheet name="cocina" sheetId="3" r:id="rId2"/>
    <sheet name="Tablas dinámicas y gráficos" sheetId="11" r:id="rId3"/>
    <sheet name="Dashboard" sheetId="10" r:id="rId4"/>
  </sheets>
  <definedNames>
    <definedName name="_xlchart.v1.10" hidden="1">'Tablas dinámicas y gráficos'!$B$252:$B$254</definedName>
    <definedName name="_xlchart.v1.15" hidden="1">'Tablas dinámicas y gráficos'!$A$252:$A$255</definedName>
    <definedName name="_xlchart.v1.16" hidden="1">'Tablas dinámicas y gráficos'!$B$252:$B$255</definedName>
    <definedName name="_xlchart.v1.5" hidden="1">'Tablas dinámicas y gráficos'!$A$252:$A$254</definedName>
    <definedName name="_xlchart.v1.6" hidden="1">'Tablas dinámicas y gráficos'!$A$252:$A$255</definedName>
    <definedName name="_xlchart.v1.7" hidden="1">'Tablas dinámicas y gráficos'!$B$252:$B$254</definedName>
    <definedName name="_xlchart.v1.8" hidden="1">'Tablas dinámicas y gráficos'!$B$252:$B$255</definedName>
    <definedName name="_xlchart.v1.9" hidden="1">'Tablas dinámicas y gráficos'!$A$252:$A$254</definedName>
    <definedName name="_xlchart.v5.0" hidden="1">'Tablas dinámicas y gráficos'!$C$51</definedName>
    <definedName name="_xlchart.v5.1" hidden="1">'Tablas dinámicas y gráficos'!$C$52:$C$62</definedName>
    <definedName name="_xlchart.v5.11" hidden="1">'Tablas dinámicas y gráficos'!$C$51</definedName>
    <definedName name="_xlchart.v5.12" hidden="1">'Tablas dinámicas y gráficos'!$C$52:$C$62</definedName>
    <definedName name="_xlchart.v5.13" hidden="1">'Tablas dinámicas y gráficos'!$D$51</definedName>
    <definedName name="_xlchart.v5.14" hidden="1">'Tablas dinámicas y gráficos'!$D$52:$D$62</definedName>
    <definedName name="_xlchart.v5.2" hidden="1">'Tablas dinámicas y gráficos'!$D$50</definedName>
    <definedName name="_xlchart.v5.3" hidden="1">'Tablas dinámicas y gráficos'!$D$51</definedName>
    <definedName name="_xlchart.v5.4" hidden="1">'Tablas dinámicas y gráficos'!$D$52:$D$62</definedName>
    <definedName name="_xlcn.WorksheetConnection_EntregaExcel.xlsxcocina1" hidden="1">cocina[]</definedName>
    <definedName name="_xlcn.WorksheetConnection_EntregaExcel.xlsxsala1" hidden="1">sala[]</definedName>
    <definedName name="DatosExternos_1" localSheetId="1" hidden="1">'cocina'!$A$1:$I$1903</definedName>
    <definedName name="DatosExternos_1" localSheetId="0" hidden="1">sala!$A$1:$L$768</definedName>
  </definedNames>
  <calcPr calcId="191029"/>
  <pivotCaches>
    <pivotCache cacheId="5569" r:id="rId5"/>
    <pivotCache cacheId="5572" r:id="rId6"/>
    <pivotCache cacheId="5575" r:id="rId7"/>
    <pivotCache cacheId="5578" r:id="rId8"/>
    <pivotCache cacheId="5581" r:id="rId9"/>
    <pivotCache cacheId="5584" r:id="rId10"/>
    <pivotCache cacheId="5587" r:id="rId11"/>
    <pivotCache cacheId="5590" r:id="rId12"/>
    <pivotCache cacheId="5593" r:id="rId13"/>
    <pivotCache cacheId="5596" r:id="rId14"/>
    <pivotCache cacheId="5599" r:id="rId15"/>
    <pivotCache cacheId="5602" r:id="rId16"/>
    <pivotCache cacheId="5605" r:id="rId17"/>
    <pivotCache cacheId="5608" r:id="rId18"/>
    <pivotCache cacheId="5611" r:id="rId19"/>
    <pivotCache cacheId="5614" r:id="rId20"/>
    <pivotCache cacheId="5617" r:id="rId21"/>
    <pivotCache cacheId="5620" r:id="rId22"/>
    <pivotCache cacheId="5623" r:id="rId23"/>
    <pivotCache cacheId="5626" r:id="rId24"/>
    <pivotCache cacheId="5629" r:id="rId25"/>
    <pivotCache cacheId="5632" r:id="rId26"/>
    <pivotCache cacheId="5635" r:id="rId27"/>
    <pivotCache cacheId="5651" r:id="rId28"/>
    <pivotCache cacheId="5657" r:id="rId29"/>
    <pivotCache cacheId="5658" r:id="rId30"/>
    <pivotCache cacheId="5659" r:id="rId31"/>
    <pivotCache cacheId="5660" r:id="rId32"/>
    <pivotCache cacheId="5663" r:id="rId33"/>
    <pivotCache cacheId="5664" r:id="rId34"/>
    <pivotCache cacheId="5671" r:id="rId35"/>
    <pivotCache cacheId="5684" r:id="rId3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cina" name="cocina" connection="WorksheetConnection_Entrega Excel.xlsx!cocina"/>
          <x15:modelTable id="sala" name="sala" connection="WorksheetConnection_Entrega Excel.xlsx!sala"/>
        </x15:modelTables>
        <x15:modelRelationships>
          <x15:modelRelationship fromTable="cocina" fromColumn="Número de Orden" toTable="sala" toColumn="Número de Orden"/>
        </x15:modelRelationships>
        <x15:extLst>
          <ext xmlns:x16="http://schemas.microsoft.com/office/spreadsheetml/2014/11/main" uri="{9835A34E-60A6-4A7C-AAB8-D5F71C897F49}">
            <x16:modelTimeGroupings>
              <x16:modelTimeGrouping tableName="sala" columnName="Tiempo de Preparación" columnId="Tiempo de Preparación">
                <x16:calculatedTimeColumn columnName="Tiempo de Preparación (hora)" columnId="Tiempo de Preparación (hora)" contentType="hours" isSelected="1"/>
                <x16:calculatedTimeColumn columnName="Tiempo de Preparación (minuto)" columnId="Tiempo de Preparación (minuto)"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6" i="11" l="1"/>
  <c r="F245" i="11"/>
  <c r="C154" i="11"/>
  <c r="B255" i="11"/>
  <c r="B254" i="11"/>
  <c r="B253" i="11"/>
  <c r="L2" i="3"/>
  <c r="J2" i="3"/>
  <c r="K2" i="3"/>
  <c r="O2" i="3"/>
  <c r="M400" i="3"/>
  <c r="M1520" i="3"/>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C51" i="11"/>
  <c r="D51" i="11"/>
  <c r="D52" i="11"/>
  <c r="D53" i="11"/>
  <c r="D54" i="11"/>
  <c r="D55" i="11"/>
  <c r="D56" i="11"/>
  <c r="D57" i="11"/>
  <c r="D58" i="11"/>
  <c r="D59" i="11"/>
  <c r="D60" i="11"/>
  <c r="D61" i="11"/>
  <c r="D62" i="11"/>
  <c r="C53" i="11"/>
  <c r="C54" i="11"/>
  <c r="C55" i="11"/>
  <c r="C56" i="11"/>
  <c r="C57" i="11"/>
  <c r="C58" i="11"/>
  <c r="C59" i="11"/>
  <c r="C60" i="11"/>
  <c r="C61" i="11"/>
  <c r="C62" i="11"/>
  <c r="C52" i="11"/>
  <c r="N2" i="2"/>
  <c r="S2" i="2" s="1"/>
  <c r="N3" i="2"/>
  <c r="S3" i="2" s="1"/>
  <c r="N4" i="2"/>
  <c r="S4" i="2" s="1"/>
  <c r="N5" i="2"/>
  <c r="S5" i="2" s="1"/>
  <c r="N6" i="2"/>
  <c r="S6" i="2" s="1"/>
  <c r="N7" i="2"/>
  <c r="S7" i="2" s="1"/>
  <c r="N8" i="2"/>
  <c r="S8" i="2" s="1"/>
  <c r="N9" i="2"/>
  <c r="S9" i="2" s="1"/>
  <c r="N10" i="2"/>
  <c r="S10" i="2" s="1"/>
  <c r="N11" i="2"/>
  <c r="S11" i="2" s="1"/>
  <c r="N12" i="2"/>
  <c r="S12" i="2" s="1"/>
  <c r="N13" i="2"/>
  <c r="S13" i="2" s="1"/>
  <c r="N14" i="2"/>
  <c r="S14" i="2" s="1"/>
  <c r="N15" i="2"/>
  <c r="S15" i="2" s="1"/>
  <c r="N16" i="2"/>
  <c r="S16" i="2" s="1"/>
  <c r="N17" i="2"/>
  <c r="S17" i="2" s="1"/>
  <c r="N18" i="2"/>
  <c r="S18" i="2" s="1"/>
  <c r="N19" i="2"/>
  <c r="S19" i="2" s="1"/>
  <c r="N20" i="2"/>
  <c r="S20" i="2" s="1"/>
  <c r="N21" i="2"/>
  <c r="S21" i="2" s="1"/>
  <c r="N22" i="2"/>
  <c r="S22" i="2" s="1"/>
  <c r="N23" i="2"/>
  <c r="S23" i="2" s="1"/>
  <c r="N24" i="2"/>
  <c r="S24" i="2" s="1"/>
  <c r="N25" i="2"/>
  <c r="S25" i="2" s="1"/>
  <c r="N26" i="2"/>
  <c r="S26" i="2" s="1"/>
  <c r="N27" i="2"/>
  <c r="S27" i="2" s="1"/>
  <c r="N28" i="2"/>
  <c r="S28" i="2" s="1"/>
  <c r="N29" i="2"/>
  <c r="S29" i="2" s="1"/>
  <c r="N30" i="2"/>
  <c r="S30" i="2" s="1"/>
  <c r="N31" i="2"/>
  <c r="S31" i="2" s="1"/>
  <c r="N32" i="2"/>
  <c r="S32" i="2" s="1"/>
  <c r="N33" i="2"/>
  <c r="S33" i="2" s="1"/>
  <c r="N34" i="2"/>
  <c r="S34" i="2" s="1"/>
  <c r="N35" i="2"/>
  <c r="S35" i="2" s="1"/>
  <c r="N36" i="2"/>
  <c r="S36" i="2" s="1"/>
  <c r="N37" i="2"/>
  <c r="S37" i="2" s="1"/>
  <c r="N38" i="2"/>
  <c r="S38" i="2" s="1"/>
  <c r="N39" i="2"/>
  <c r="S39" i="2" s="1"/>
  <c r="N40" i="2"/>
  <c r="S40" i="2" s="1"/>
  <c r="N41" i="2"/>
  <c r="S41" i="2" s="1"/>
  <c r="N42" i="2"/>
  <c r="S42" i="2" s="1"/>
  <c r="N43" i="2"/>
  <c r="S43" i="2" s="1"/>
  <c r="N44" i="2"/>
  <c r="S44" i="2" s="1"/>
  <c r="N45" i="2"/>
  <c r="S45" i="2" s="1"/>
  <c r="N46" i="2"/>
  <c r="S46" i="2" s="1"/>
  <c r="N47" i="2"/>
  <c r="S47" i="2" s="1"/>
  <c r="N48" i="2"/>
  <c r="S48" i="2" s="1"/>
  <c r="N49" i="2"/>
  <c r="S49" i="2" s="1"/>
  <c r="N50" i="2"/>
  <c r="S50" i="2" s="1"/>
  <c r="N51" i="2"/>
  <c r="S51" i="2" s="1"/>
  <c r="N52" i="2"/>
  <c r="S52" i="2" s="1"/>
  <c r="N53" i="2"/>
  <c r="S53" i="2" s="1"/>
  <c r="N54" i="2"/>
  <c r="S54" i="2" s="1"/>
  <c r="N55" i="2"/>
  <c r="S55" i="2" s="1"/>
  <c r="N56" i="2"/>
  <c r="S56" i="2" s="1"/>
  <c r="N57" i="2"/>
  <c r="S57" i="2" s="1"/>
  <c r="N58" i="2"/>
  <c r="S58" i="2" s="1"/>
  <c r="N59" i="2"/>
  <c r="S59" i="2" s="1"/>
  <c r="N60" i="2"/>
  <c r="S60" i="2" s="1"/>
  <c r="N61" i="2"/>
  <c r="S61" i="2" s="1"/>
  <c r="N62" i="2"/>
  <c r="S62" i="2" s="1"/>
  <c r="N63" i="2"/>
  <c r="S63" i="2" s="1"/>
  <c r="N64" i="2"/>
  <c r="S64" i="2" s="1"/>
  <c r="N65" i="2"/>
  <c r="S65" i="2" s="1"/>
  <c r="N66" i="2"/>
  <c r="S66" i="2" s="1"/>
  <c r="N67" i="2"/>
  <c r="S67" i="2" s="1"/>
  <c r="N68" i="2"/>
  <c r="S68" i="2" s="1"/>
  <c r="N69" i="2"/>
  <c r="S69" i="2" s="1"/>
  <c r="N70" i="2"/>
  <c r="S70" i="2" s="1"/>
  <c r="N71" i="2"/>
  <c r="S71" i="2" s="1"/>
  <c r="N72" i="2"/>
  <c r="S72" i="2" s="1"/>
  <c r="N73" i="2"/>
  <c r="S73" i="2" s="1"/>
  <c r="N74" i="2"/>
  <c r="S74" i="2" s="1"/>
  <c r="N75" i="2"/>
  <c r="S75" i="2" s="1"/>
  <c r="N76" i="2"/>
  <c r="S76" i="2" s="1"/>
  <c r="N77" i="2"/>
  <c r="S77" i="2" s="1"/>
  <c r="N78" i="2"/>
  <c r="S78" i="2" s="1"/>
  <c r="N79" i="2"/>
  <c r="S79" i="2" s="1"/>
  <c r="N80" i="2"/>
  <c r="S80" i="2" s="1"/>
  <c r="N81" i="2"/>
  <c r="S81" i="2" s="1"/>
  <c r="N82" i="2"/>
  <c r="S82" i="2" s="1"/>
  <c r="N83" i="2"/>
  <c r="S83" i="2" s="1"/>
  <c r="N84" i="2"/>
  <c r="S84" i="2" s="1"/>
  <c r="N85" i="2"/>
  <c r="S85" i="2" s="1"/>
  <c r="N86" i="2"/>
  <c r="S86" i="2" s="1"/>
  <c r="N87" i="2"/>
  <c r="S87" i="2" s="1"/>
  <c r="N88" i="2"/>
  <c r="S88" i="2" s="1"/>
  <c r="N89" i="2"/>
  <c r="S89" i="2" s="1"/>
  <c r="N90" i="2"/>
  <c r="S90" i="2" s="1"/>
  <c r="N91" i="2"/>
  <c r="S91" i="2" s="1"/>
  <c r="N92" i="2"/>
  <c r="S92" i="2" s="1"/>
  <c r="N93" i="2"/>
  <c r="S93" i="2" s="1"/>
  <c r="N94" i="2"/>
  <c r="S94" i="2" s="1"/>
  <c r="N95" i="2"/>
  <c r="S95" i="2" s="1"/>
  <c r="N96" i="2"/>
  <c r="S96" i="2" s="1"/>
  <c r="N97" i="2"/>
  <c r="S97" i="2" s="1"/>
  <c r="N98" i="2"/>
  <c r="S98" i="2" s="1"/>
  <c r="N99" i="2"/>
  <c r="S99" i="2" s="1"/>
  <c r="N100" i="2"/>
  <c r="S100" i="2" s="1"/>
  <c r="N101" i="2"/>
  <c r="S101" i="2" s="1"/>
  <c r="N102" i="2"/>
  <c r="S102" i="2" s="1"/>
  <c r="N103" i="2"/>
  <c r="S103" i="2" s="1"/>
  <c r="N104" i="2"/>
  <c r="S104" i="2" s="1"/>
  <c r="N105" i="2"/>
  <c r="S105" i="2" s="1"/>
  <c r="N106" i="2"/>
  <c r="S106" i="2" s="1"/>
  <c r="N107" i="2"/>
  <c r="S107" i="2" s="1"/>
  <c r="N108" i="2"/>
  <c r="S108" i="2" s="1"/>
  <c r="N109" i="2"/>
  <c r="S109" i="2" s="1"/>
  <c r="N110" i="2"/>
  <c r="S110" i="2" s="1"/>
  <c r="N111" i="2"/>
  <c r="S111" i="2" s="1"/>
  <c r="N112" i="2"/>
  <c r="S112" i="2" s="1"/>
  <c r="N113" i="2"/>
  <c r="S113" i="2" s="1"/>
  <c r="N114" i="2"/>
  <c r="S114" i="2" s="1"/>
  <c r="N115" i="2"/>
  <c r="S115" i="2" s="1"/>
  <c r="N116" i="2"/>
  <c r="S116" i="2" s="1"/>
  <c r="N117" i="2"/>
  <c r="S117" i="2" s="1"/>
  <c r="N118" i="2"/>
  <c r="S118" i="2" s="1"/>
  <c r="N119" i="2"/>
  <c r="S119" i="2" s="1"/>
  <c r="N120" i="2"/>
  <c r="S120" i="2" s="1"/>
  <c r="N121" i="2"/>
  <c r="S121" i="2" s="1"/>
  <c r="N122" i="2"/>
  <c r="S122" i="2" s="1"/>
  <c r="N123" i="2"/>
  <c r="S123" i="2" s="1"/>
  <c r="N124" i="2"/>
  <c r="S124" i="2" s="1"/>
  <c r="N125" i="2"/>
  <c r="S125" i="2" s="1"/>
  <c r="N126" i="2"/>
  <c r="S126" i="2" s="1"/>
  <c r="N127" i="2"/>
  <c r="S127" i="2" s="1"/>
  <c r="N128" i="2"/>
  <c r="S128" i="2" s="1"/>
  <c r="N129" i="2"/>
  <c r="S129" i="2" s="1"/>
  <c r="N130" i="2"/>
  <c r="S130" i="2" s="1"/>
  <c r="N131" i="2"/>
  <c r="S131" i="2" s="1"/>
  <c r="N132" i="2"/>
  <c r="S132" i="2" s="1"/>
  <c r="N133" i="2"/>
  <c r="S133" i="2" s="1"/>
  <c r="N134" i="2"/>
  <c r="S134" i="2" s="1"/>
  <c r="N135" i="2"/>
  <c r="S135" i="2" s="1"/>
  <c r="N136" i="2"/>
  <c r="S136" i="2" s="1"/>
  <c r="N137" i="2"/>
  <c r="S137" i="2" s="1"/>
  <c r="N138" i="2"/>
  <c r="S138" i="2" s="1"/>
  <c r="N139" i="2"/>
  <c r="S139" i="2" s="1"/>
  <c r="N140" i="2"/>
  <c r="S140" i="2" s="1"/>
  <c r="N141" i="2"/>
  <c r="S141" i="2" s="1"/>
  <c r="N142" i="2"/>
  <c r="S142" i="2" s="1"/>
  <c r="N143" i="2"/>
  <c r="S143" i="2" s="1"/>
  <c r="N144" i="2"/>
  <c r="S144" i="2" s="1"/>
  <c r="N145" i="2"/>
  <c r="S145" i="2" s="1"/>
  <c r="N146" i="2"/>
  <c r="S146" i="2" s="1"/>
  <c r="N147" i="2"/>
  <c r="S147" i="2" s="1"/>
  <c r="N148" i="2"/>
  <c r="S148" i="2" s="1"/>
  <c r="N149" i="2"/>
  <c r="S149" i="2" s="1"/>
  <c r="N150" i="2"/>
  <c r="S150" i="2" s="1"/>
  <c r="N151" i="2"/>
  <c r="S151" i="2" s="1"/>
  <c r="N152" i="2"/>
  <c r="S152" i="2" s="1"/>
  <c r="N153" i="2"/>
  <c r="S153" i="2" s="1"/>
  <c r="N154" i="2"/>
  <c r="S154" i="2" s="1"/>
  <c r="N155" i="2"/>
  <c r="S155" i="2" s="1"/>
  <c r="N156" i="2"/>
  <c r="S156" i="2" s="1"/>
  <c r="N157" i="2"/>
  <c r="S157" i="2" s="1"/>
  <c r="N158" i="2"/>
  <c r="S158" i="2" s="1"/>
  <c r="N159" i="2"/>
  <c r="S159" i="2" s="1"/>
  <c r="N160" i="2"/>
  <c r="S160" i="2" s="1"/>
  <c r="N161" i="2"/>
  <c r="S161" i="2" s="1"/>
  <c r="N162" i="2"/>
  <c r="S162" i="2" s="1"/>
  <c r="N163" i="2"/>
  <c r="S163" i="2" s="1"/>
  <c r="N164" i="2"/>
  <c r="S164" i="2" s="1"/>
  <c r="N165" i="2"/>
  <c r="S165" i="2" s="1"/>
  <c r="N166" i="2"/>
  <c r="S166" i="2" s="1"/>
  <c r="N167" i="2"/>
  <c r="S167" i="2" s="1"/>
  <c r="N168" i="2"/>
  <c r="S168" i="2" s="1"/>
  <c r="N169" i="2"/>
  <c r="S169" i="2" s="1"/>
  <c r="N170" i="2"/>
  <c r="S170" i="2" s="1"/>
  <c r="N171" i="2"/>
  <c r="S171" i="2" s="1"/>
  <c r="N172" i="2"/>
  <c r="S172" i="2" s="1"/>
  <c r="N173" i="2"/>
  <c r="S173" i="2" s="1"/>
  <c r="N174" i="2"/>
  <c r="S174" i="2" s="1"/>
  <c r="N175" i="2"/>
  <c r="S175" i="2" s="1"/>
  <c r="N176" i="2"/>
  <c r="S176" i="2" s="1"/>
  <c r="N177" i="2"/>
  <c r="S177" i="2" s="1"/>
  <c r="N178" i="2"/>
  <c r="S178" i="2" s="1"/>
  <c r="N179" i="2"/>
  <c r="S179" i="2" s="1"/>
  <c r="N180" i="2"/>
  <c r="S180" i="2" s="1"/>
  <c r="N181" i="2"/>
  <c r="S181" i="2" s="1"/>
  <c r="N182" i="2"/>
  <c r="S182" i="2" s="1"/>
  <c r="N183" i="2"/>
  <c r="S183" i="2" s="1"/>
  <c r="N184" i="2"/>
  <c r="S184" i="2" s="1"/>
  <c r="N185" i="2"/>
  <c r="S185" i="2" s="1"/>
  <c r="N186" i="2"/>
  <c r="S186" i="2" s="1"/>
  <c r="N187" i="2"/>
  <c r="S187" i="2" s="1"/>
  <c r="N188" i="2"/>
  <c r="S188" i="2" s="1"/>
  <c r="N189" i="2"/>
  <c r="S189" i="2" s="1"/>
  <c r="N190" i="2"/>
  <c r="S190" i="2" s="1"/>
  <c r="N191" i="2"/>
  <c r="S191" i="2" s="1"/>
  <c r="N192" i="2"/>
  <c r="S192" i="2" s="1"/>
  <c r="N193" i="2"/>
  <c r="S193" i="2" s="1"/>
  <c r="N194" i="2"/>
  <c r="S194" i="2" s="1"/>
  <c r="N195" i="2"/>
  <c r="S195" i="2" s="1"/>
  <c r="N196" i="2"/>
  <c r="S196" i="2" s="1"/>
  <c r="N197" i="2"/>
  <c r="S197" i="2" s="1"/>
  <c r="N198" i="2"/>
  <c r="S198" i="2" s="1"/>
  <c r="N199" i="2"/>
  <c r="S199" i="2" s="1"/>
  <c r="N200" i="2"/>
  <c r="S200" i="2" s="1"/>
  <c r="N201" i="2"/>
  <c r="S201" i="2" s="1"/>
  <c r="N202" i="2"/>
  <c r="S202" i="2" s="1"/>
  <c r="N203" i="2"/>
  <c r="S203" i="2" s="1"/>
  <c r="N204" i="2"/>
  <c r="S204" i="2" s="1"/>
  <c r="N205" i="2"/>
  <c r="S205" i="2" s="1"/>
  <c r="N206" i="2"/>
  <c r="S206" i="2" s="1"/>
  <c r="N207" i="2"/>
  <c r="S207" i="2" s="1"/>
  <c r="N208" i="2"/>
  <c r="S208" i="2" s="1"/>
  <c r="N209" i="2"/>
  <c r="S209" i="2" s="1"/>
  <c r="N210" i="2"/>
  <c r="S210" i="2" s="1"/>
  <c r="N211" i="2"/>
  <c r="S211" i="2" s="1"/>
  <c r="N212" i="2"/>
  <c r="S212" i="2" s="1"/>
  <c r="N213" i="2"/>
  <c r="S213" i="2" s="1"/>
  <c r="N214" i="2"/>
  <c r="S214" i="2" s="1"/>
  <c r="N215" i="2"/>
  <c r="S215" i="2" s="1"/>
  <c r="N216" i="2"/>
  <c r="S216" i="2" s="1"/>
  <c r="N217" i="2"/>
  <c r="S217" i="2" s="1"/>
  <c r="N218" i="2"/>
  <c r="S218" i="2" s="1"/>
  <c r="N219" i="2"/>
  <c r="S219" i="2" s="1"/>
  <c r="N220" i="2"/>
  <c r="S220" i="2" s="1"/>
  <c r="N221" i="2"/>
  <c r="S221" i="2" s="1"/>
  <c r="N222" i="2"/>
  <c r="S222" i="2" s="1"/>
  <c r="N223" i="2"/>
  <c r="S223" i="2" s="1"/>
  <c r="N224" i="2"/>
  <c r="S224" i="2" s="1"/>
  <c r="N225" i="2"/>
  <c r="S225" i="2" s="1"/>
  <c r="N226" i="2"/>
  <c r="S226" i="2" s="1"/>
  <c r="N227" i="2"/>
  <c r="S227" i="2" s="1"/>
  <c r="N228" i="2"/>
  <c r="S228" i="2" s="1"/>
  <c r="N229" i="2"/>
  <c r="S229" i="2" s="1"/>
  <c r="N230" i="2"/>
  <c r="S230" i="2" s="1"/>
  <c r="N231" i="2"/>
  <c r="S231" i="2" s="1"/>
  <c r="N232" i="2"/>
  <c r="S232" i="2" s="1"/>
  <c r="N233" i="2"/>
  <c r="S233" i="2" s="1"/>
  <c r="N234" i="2"/>
  <c r="S234" i="2" s="1"/>
  <c r="N235" i="2"/>
  <c r="S235" i="2" s="1"/>
  <c r="N236" i="2"/>
  <c r="S236" i="2" s="1"/>
  <c r="N237" i="2"/>
  <c r="S237" i="2" s="1"/>
  <c r="N238" i="2"/>
  <c r="S238" i="2" s="1"/>
  <c r="N239" i="2"/>
  <c r="S239" i="2" s="1"/>
  <c r="N240" i="2"/>
  <c r="S240" i="2" s="1"/>
  <c r="N241" i="2"/>
  <c r="S241" i="2" s="1"/>
  <c r="N242" i="2"/>
  <c r="S242" i="2" s="1"/>
  <c r="N243" i="2"/>
  <c r="S243" i="2" s="1"/>
  <c r="N244" i="2"/>
  <c r="S244" i="2" s="1"/>
  <c r="N245" i="2"/>
  <c r="S245" i="2" s="1"/>
  <c r="N246" i="2"/>
  <c r="S246" i="2" s="1"/>
  <c r="N247" i="2"/>
  <c r="S247" i="2" s="1"/>
  <c r="N248" i="2"/>
  <c r="S248" i="2" s="1"/>
  <c r="N249" i="2"/>
  <c r="S249" i="2" s="1"/>
  <c r="N250" i="2"/>
  <c r="S250" i="2" s="1"/>
  <c r="N251" i="2"/>
  <c r="S251" i="2" s="1"/>
  <c r="N252" i="2"/>
  <c r="S252" i="2" s="1"/>
  <c r="N253" i="2"/>
  <c r="S253" i="2" s="1"/>
  <c r="N254" i="2"/>
  <c r="S254" i="2" s="1"/>
  <c r="N255" i="2"/>
  <c r="S255" i="2" s="1"/>
  <c r="N256" i="2"/>
  <c r="S256" i="2" s="1"/>
  <c r="N257" i="2"/>
  <c r="S257" i="2" s="1"/>
  <c r="N258" i="2"/>
  <c r="S258" i="2" s="1"/>
  <c r="N259" i="2"/>
  <c r="S259" i="2" s="1"/>
  <c r="N260" i="2"/>
  <c r="S260" i="2" s="1"/>
  <c r="N261" i="2"/>
  <c r="S261" i="2" s="1"/>
  <c r="N262" i="2"/>
  <c r="S262" i="2" s="1"/>
  <c r="N263" i="2"/>
  <c r="S263" i="2" s="1"/>
  <c r="N264" i="2"/>
  <c r="S264" i="2" s="1"/>
  <c r="N265" i="2"/>
  <c r="S265" i="2" s="1"/>
  <c r="N266" i="2"/>
  <c r="S266" i="2" s="1"/>
  <c r="N267" i="2"/>
  <c r="S267" i="2" s="1"/>
  <c r="N268" i="2"/>
  <c r="S268" i="2" s="1"/>
  <c r="N269" i="2"/>
  <c r="S269" i="2" s="1"/>
  <c r="N270" i="2"/>
  <c r="S270" i="2" s="1"/>
  <c r="N271" i="2"/>
  <c r="S271" i="2" s="1"/>
  <c r="N272" i="2"/>
  <c r="S272" i="2" s="1"/>
  <c r="N273" i="2"/>
  <c r="S273" i="2" s="1"/>
  <c r="N274" i="2"/>
  <c r="S274" i="2" s="1"/>
  <c r="N275" i="2"/>
  <c r="S275" i="2" s="1"/>
  <c r="N276" i="2"/>
  <c r="S276" i="2" s="1"/>
  <c r="N277" i="2"/>
  <c r="S277" i="2" s="1"/>
  <c r="N278" i="2"/>
  <c r="S278" i="2" s="1"/>
  <c r="N279" i="2"/>
  <c r="S279" i="2" s="1"/>
  <c r="N280" i="2"/>
  <c r="S280" i="2" s="1"/>
  <c r="N281" i="2"/>
  <c r="S281" i="2" s="1"/>
  <c r="N282" i="2"/>
  <c r="S282" i="2" s="1"/>
  <c r="N283" i="2"/>
  <c r="S283" i="2" s="1"/>
  <c r="N284" i="2"/>
  <c r="S284" i="2" s="1"/>
  <c r="N285" i="2"/>
  <c r="S285" i="2" s="1"/>
  <c r="N286" i="2"/>
  <c r="S286" i="2" s="1"/>
  <c r="N287" i="2"/>
  <c r="S287" i="2" s="1"/>
  <c r="N288" i="2"/>
  <c r="S288" i="2" s="1"/>
  <c r="N289" i="2"/>
  <c r="S289" i="2" s="1"/>
  <c r="N290" i="2"/>
  <c r="S290" i="2" s="1"/>
  <c r="N291" i="2"/>
  <c r="S291" i="2" s="1"/>
  <c r="N292" i="2"/>
  <c r="S292" i="2" s="1"/>
  <c r="N293" i="2"/>
  <c r="S293" i="2" s="1"/>
  <c r="N294" i="2"/>
  <c r="S294" i="2" s="1"/>
  <c r="N295" i="2"/>
  <c r="S295" i="2" s="1"/>
  <c r="N296" i="2"/>
  <c r="S296" i="2" s="1"/>
  <c r="N297" i="2"/>
  <c r="S297" i="2" s="1"/>
  <c r="N298" i="2"/>
  <c r="S298" i="2" s="1"/>
  <c r="N299" i="2"/>
  <c r="S299" i="2" s="1"/>
  <c r="N300" i="2"/>
  <c r="S300" i="2" s="1"/>
  <c r="N301" i="2"/>
  <c r="S301" i="2" s="1"/>
  <c r="N302" i="2"/>
  <c r="S302" i="2" s="1"/>
  <c r="N303" i="2"/>
  <c r="S303" i="2" s="1"/>
  <c r="N304" i="2"/>
  <c r="S304" i="2" s="1"/>
  <c r="N305" i="2"/>
  <c r="S305" i="2" s="1"/>
  <c r="N306" i="2"/>
  <c r="S306" i="2" s="1"/>
  <c r="N307" i="2"/>
  <c r="S307" i="2" s="1"/>
  <c r="N308" i="2"/>
  <c r="S308" i="2" s="1"/>
  <c r="N309" i="2"/>
  <c r="S309" i="2" s="1"/>
  <c r="N310" i="2"/>
  <c r="S310" i="2" s="1"/>
  <c r="N311" i="2"/>
  <c r="S311" i="2" s="1"/>
  <c r="N312" i="2"/>
  <c r="S312" i="2" s="1"/>
  <c r="N313" i="2"/>
  <c r="S313" i="2" s="1"/>
  <c r="N314" i="2"/>
  <c r="S314" i="2" s="1"/>
  <c r="N315" i="2"/>
  <c r="S315" i="2" s="1"/>
  <c r="N316" i="2"/>
  <c r="S316" i="2" s="1"/>
  <c r="N317" i="2"/>
  <c r="S317" i="2" s="1"/>
  <c r="N318" i="2"/>
  <c r="S318" i="2" s="1"/>
  <c r="N319" i="2"/>
  <c r="S319" i="2" s="1"/>
  <c r="N320" i="2"/>
  <c r="S320" i="2" s="1"/>
  <c r="N321" i="2"/>
  <c r="S321" i="2" s="1"/>
  <c r="N322" i="2"/>
  <c r="S322" i="2" s="1"/>
  <c r="N323" i="2"/>
  <c r="S323" i="2" s="1"/>
  <c r="N324" i="2"/>
  <c r="S324" i="2" s="1"/>
  <c r="N325" i="2"/>
  <c r="S325" i="2" s="1"/>
  <c r="N326" i="2"/>
  <c r="S326" i="2" s="1"/>
  <c r="N327" i="2"/>
  <c r="S327" i="2" s="1"/>
  <c r="N328" i="2"/>
  <c r="S328" i="2" s="1"/>
  <c r="N329" i="2"/>
  <c r="S329" i="2" s="1"/>
  <c r="N330" i="2"/>
  <c r="S330" i="2" s="1"/>
  <c r="N331" i="2"/>
  <c r="S331" i="2" s="1"/>
  <c r="N332" i="2"/>
  <c r="S332" i="2" s="1"/>
  <c r="N333" i="2"/>
  <c r="S333" i="2" s="1"/>
  <c r="N334" i="2"/>
  <c r="S334" i="2" s="1"/>
  <c r="N335" i="2"/>
  <c r="S335" i="2" s="1"/>
  <c r="N336" i="2"/>
  <c r="S336" i="2" s="1"/>
  <c r="N337" i="2"/>
  <c r="S337" i="2" s="1"/>
  <c r="N338" i="2"/>
  <c r="S338" i="2" s="1"/>
  <c r="N339" i="2"/>
  <c r="S339" i="2" s="1"/>
  <c r="N340" i="2"/>
  <c r="S340" i="2" s="1"/>
  <c r="N341" i="2"/>
  <c r="S341" i="2" s="1"/>
  <c r="N342" i="2"/>
  <c r="S342" i="2" s="1"/>
  <c r="N343" i="2"/>
  <c r="S343" i="2" s="1"/>
  <c r="N344" i="2"/>
  <c r="S344" i="2" s="1"/>
  <c r="N345" i="2"/>
  <c r="S345" i="2" s="1"/>
  <c r="N346" i="2"/>
  <c r="S346" i="2" s="1"/>
  <c r="N347" i="2"/>
  <c r="S347" i="2" s="1"/>
  <c r="N348" i="2"/>
  <c r="S348" i="2" s="1"/>
  <c r="N349" i="2"/>
  <c r="S349" i="2" s="1"/>
  <c r="N350" i="2"/>
  <c r="S350" i="2" s="1"/>
  <c r="N351" i="2"/>
  <c r="S351" i="2" s="1"/>
  <c r="N352" i="2"/>
  <c r="S352" i="2" s="1"/>
  <c r="N353" i="2"/>
  <c r="S353" i="2" s="1"/>
  <c r="N354" i="2"/>
  <c r="S354" i="2" s="1"/>
  <c r="N355" i="2"/>
  <c r="S355" i="2" s="1"/>
  <c r="N356" i="2"/>
  <c r="S356" i="2" s="1"/>
  <c r="N357" i="2"/>
  <c r="S357" i="2" s="1"/>
  <c r="N358" i="2"/>
  <c r="S358" i="2" s="1"/>
  <c r="N359" i="2"/>
  <c r="S359" i="2" s="1"/>
  <c r="N360" i="2"/>
  <c r="S360" i="2" s="1"/>
  <c r="N361" i="2"/>
  <c r="S361" i="2" s="1"/>
  <c r="N362" i="2"/>
  <c r="S362" i="2" s="1"/>
  <c r="N363" i="2"/>
  <c r="S363" i="2" s="1"/>
  <c r="N364" i="2"/>
  <c r="S364" i="2" s="1"/>
  <c r="N365" i="2"/>
  <c r="S365" i="2" s="1"/>
  <c r="N366" i="2"/>
  <c r="S366" i="2" s="1"/>
  <c r="N367" i="2"/>
  <c r="S367" i="2" s="1"/>
  <c r="N368" i="2"/>
  <c r="S368" i="2" s="1"/>
  <c r="N369" i="2"/>
  <c r="S369" i="2" s="1"/>
  <c r="N370" i="2"/>
  <c r="S370" i="2" s="1"/>
  <c r="N371" i="2"/>
  <c r="S371" i="2" s="1"/>
  <c r="N372" i="2"/>
  <c r="S372" i="2" s="1"/>
  <c r="N373" i="2"/>
  <c r="S373" i="2" s="1"/>
  <c r="N374" i="2"/>
  <c r="S374" i="2" s="1"/>
  <c r="N375" i="2"/>
  <c r="S375" i="2" s="1"/>
  <c r="N376" i="2"/>
  <c r="S376" i="2" s="1"/>
  <c r="N377" i="2"/>
  <c r="S377" i="2" s="1"/>
  <c r="N378" i="2"/>
  <c r="S378" i="2" s="1"/>
  <c r="N379" i="2"/>
  <c r="S379" i="2" s="1"/>
  <c r="N380" i="2"/>
  <c r="S380" i="2" s="1"/>
  <c r="N381" i="2"/>
  <c r="S381" i="2" s="1"/>
  <c r="N382" i="2"/>
  <c r="S382" i="2" s="1"/>
  <c r="N383" i="2"/>
  <c r="S383" i="2" s="1"/>
  <c r="N384" i="2"/>
  <c r="S384" i="2" s="1"/>
  <c r="N385" i="2"/>
  <c r="S385" i="2" s="1"/>
  <c r="N386" i="2"/>
  <c r="S386" i="2" s="1"/>
  <c r="N387" i="2"/>
  <c r="S387" i="2" s="1"/>
  <c r="N388" i="2"/>
  <c r="S388" i="2" s="1"/>
  <c r="N389" i="2"/>
  <c r="S389" i="2" s="1"/>
  <c r="N390" i="2"/>
  <c r="S390" i="2" s="1"/>
  <c r="N391" i="2"/>
  <c r="S391" i="2" s="1"/>
  <c r="N392" i="2"/>
  <c r="S392" i="2" s="1"/>
  <c r="N393" i="2"/>
  <c r="S393" i="2" s="1"/>
  <c r="N394" i="2"/>
  <c r="S394" i="2" s="1"/>
  <c r="N395" i="2"/>
  <c r="S395" i="2" s="1"/>
  <c r="N396" i="2"/>
  <c r="S396" i="2" s="1"/>
  <c r="N397" i="2"/>
  <c r="S397" i="2" s="1"/>
  <c r="N398" i="2"/>
  <c r="S398" i="2" s="1"/>
  <c r="N399" i="2"/>
  <c r="S399" i="2" s="1"/>
  <c r="N400" i="2"/>
  <c r="S400" i="2" s="1"/>
  <c r="N401" i="2"/>
  <c r="S401" i="2" s="1"/>
  <c r="N402" i="2"/>
  <c r="S402" i="2" s="1"/>
  <c r="N403" i="2"/>
  <c r="S403" i="2" s="1"/>
  <c r="N404" i="2"/>
  <c r="S404" i="2" s="1"/>
  <c r="N405" i="2"/>
  <c r="S405" i="2" s="1"/>
  <c r="N406" i="2"/>
  <c r="S406" i="2" s="1"/>
  <c r="N407" i="2"/>
  <c r="S407" i="2" s="1"/>
  <c r="N408" i="2"/>
  <c r="S408" i="2" s="1"/>
  <c r="N409" i="2"/>
  <c r="S409" i="2" s="1"/>
  <c r="N410" i="2"/>
  <c r="S410" i="2" s="1"/>
  <c r="N411" i="2"/>
  <c r="S411" i="2" s="1"/>
  <c r="N412" i="2"/>
  <c r="S412" i="2" s="1"/>
  <c r="N413" i="2"/>
  <c r="S413" i="2" s="1"/>
  <c r="N414" i="2"/>
  <c r="S414" i="2" s="1"/>
  <c r="N415" i="2"/>
  <c r="S415" i="2" s="1"/>
  <c r="N416" i="2"/>
  <c r="S416" i="2" s="1"/>
  <c r="N417" i="2"/>
  <c r="S417" i="2" s="1"/>
  <c r="N418" i="2"/>
  <c r="S418" i="2" s="1"/>
  <c r="N419" i="2"/>
  <c r="S419" i="2" s="1"/>
  <c r="N420" i="2"/>
  <c r="S420" i="2" s="1"/>
  <c r="N421" i="2"/>
  <c r="S421" i="2" s="1"/>
  <c r="N422" i="2"/>
  <c r="S422" i="2" s="1"/>
  <c r="N423" i="2"/>
  <c r="S423" i="2" s="1"/>
  <c r="N424" i="2"/>
  <c r="S424" i="2" s="1"/>
  <c r="N425" i="2"/>
  <c r="S425" i="2" s="1"/>
  <c r="N426" i="2"/>
  <c r="S426" i="2" s="1"/>
  <c r="N427" i="2"/>
  <c r="S427" i="2" s="1"/>
  <c r="N428" i="2"/>
  <c r="S428" i="2" s="1"/>
  <c r="N429" i="2"/>
  <c r="S429" i="2" s="1"/>
  <c r="N430" i="2"/>
  <c r="S430" i="2" s="1"/>
  <c r="N431" i="2"/>
  <c r="S431" i="2" s="1"/>
  <c r="N432" i="2"/>
  <c r="S432" i="2" s="1"/>
  <c r="N433" i="2"/>
  <c r="S433" i="2" s="1"/>
  <c r="N434" i="2"/>
  <c r="S434" i="2" s="1"/>
  <c r="N435" i="2"/>
  <c r="S435" i="2" s="1"/>
  <c r="N436" i="2"/>
  <c r="S436" i="2" s="1"/>
  <c r="N437" i="2"/>
  <c r="S437" i="2" s="1"/>
  <c r="N438" i="2"/>
  <c r="S438" i="2" s="1"/>
  <c r="N439" i="2"/>
  <c r="S439" i="2" s="1"/>
  <c r="N440" i="2"/>
  <c r="S440" i="2" s="1"/>
  <c r="N441" i="2"/>
  <c r="S441" i="2" s="1"/>
  <c r="N442" i="2"/>
  <c r="S442" i="2" s="1"/>
  <c r="N443" i="2"/>
  <c r="S443" i="2" s="1"/>
  <c r="N444" i="2"/>
  <c r="S444" i="2" s="1"/>
  <c r="N445" i="2"/>
  <c r="S445" i="2" s="1"/>
  <c r="N446" i="2"/>
  <c r="S446" i="2" s="1"/>
  <c r="N447" i="2"/>
  <c r="S447" i="2" s="1"/>
  <c r="N448" i="2"/>
  <c r="S448" i="2" s="1"/>
  <c r="N449" i="2"/>
  <c r="S449" i="2" s="1"/>
  <c r="N450" i="2"/>
  <c r="S450" i="2" s="1"/>
  <c r="N451" i="2"/>
  <c r="S451" i="2" s="1"/>
  <c r="N452" i="2"/>
  <c r="S452" i="2" s="1"/>
  <c r="N453" i="2"/>
  <c r="S453" i="2" s="1"/>
  <c r="N454" i="2"/>
  <c r="S454" i="2" s="1"/>
  <c r="N455" i="2"/>
  <c r="S455" i="2" s="1"/>
  <c r="N456" i="2"/>
  <c r="S456" i="2" s="1"/>
  <c r="N457" i="2"/>
  <c r="S457" i="2" s="1"/>
  <c r="N458" i="2"/>
  <c r="S458" i="2" s="1"/>
  <c r="N459" i="2"/>
  <c r="S459" i="2" s="1"/>
  <c r="N460" i="2"/>
  <c r="S460" i="2" s="1"/>
  <c r="N461" i="2"/>
  <c r="S461" i="2" s="1"/>
  <c r="N462" i="2"/>
  <c r="S462" i="2" s="1"/>
  <c r="N463" i="2"/>
  <c r="S463" i="2" s="1"/>
  <c r="N464" i="2"/>
  <c r="S464" i="2" s="1"/>
  <c r="N465" i="2"/>
  <c r="S465" i="2" s="1"/>
  <c r="N466" i="2"/>
  <c r="S466" i="2" s="1"/>
  <c r="N467" i="2"/>
  <c r="S467" i="2" s="1"/>
  <c r="N468" i="2"/>
  <c r="S468" i="2" s="1"/>
  <c r="N469" i="2"/>
  <c r="S469" i="2" s="1"/>
  <c r="N470" i="2"/>
  <c r="S470" i="2" s="1"/>
  <c r="N471" i="2"/>
  <c r="S471" i="2" s="1"/>
  <c r="N472" i="2"/>
  <c r="S472" i="2" s="1"/>
  <c r="N473" i="2"/>
  <c r="S473" i="2" s="1"/>
  <c r="N474" i="2"/>
  <c r="S474" i="2" s="1"/>
  <c r="N475" i="2"/>
  <c r="S475" i="2" s="1"/>
  <c r="N476" i="2"/>
  <c r="S476" i="2" s="1"/>
  <c r="N477" i="2"/>
  <c r="S477" i="2" s="1"/>
  <c r="N478" i="2"/>
  <c r="S478" i="2" s="1"/>
  <c r="N479" i="2"/>
  <c r="S479" i="2" s="1"/>
  <c r="N480" i="2"/>
  <c r="S480" i="2" s="1"/>
  <c r="N481" i="2"/>
  <c r="S481" i="2" s="1"/>
  <c r="N482" i="2"/>
  <c r="S482" i="2" s="1"/>
  <c r="N483" i="2"/>
  <c r="S483" i="2" s="1"/>
  <c r="N484" i="2"/>
  <c r="S484" i="2" s="1"/>
  <c r="N485" i="2"/>
  <c r="S485" i="2" s="1"/>
  <c r="N486" i="2"/>
  <c r="S486" i="2" s="1"/>
  <c r="N487" i="2"/>
  <c r="S487" i="2" s="1"/>
  <c r="N488" i="2"/>
  <c r="S488" i="2" s="1"/>
  <c r="N489" i="2"/>
  <c r="S489" i="2" s="1"/>
  <c r="N490" i="2"/>
  <c r="S490" i="2" s="1"/>
  <c r="N491" i="2"/>
  <c r="S491" i="2" s="1"/>
  <c r="N492" i="2"/>
  <c r="S492" i="2" s="1"/>
  <c r="N493" i="2"/>
  <c r="S493" i="2" s="1"/>
  <c r="N494" i="2"/>
  <c r="S494" i="2" s="1"/>
  <c r="N495" i="2"/>
  <c r="S495" i="2" s="1"/>
  <c r="N496" i="2"/>
  <c r="S496" i="2" s="1"/>
  <c r="N497" i="2"/>
  <c r="S497" i="2" s="1"/>
  <c r="N498" i="2"/>
  <c r="S498" i="2" s="1"/>
  <c r="N499" i="2"/>
  <c r="S499" i="2" s="1"/>
  <c r="N500" i="2"/>
  <c r="S500" i="2" s="1"/>
  <c r="N501" i="2"/>
  <c r="S501" i="2" s="1"/>
  <c r="N502" i="2"/>
  <c r="S502" i="2" s="1"/>
  <c r="N503" i="2"/>
  <c r="S503" i="2" s="1"/>
  <c r="N504" i="2"/>
  <c r="S504" i="2" s="1"/>
  <c r="N505" i="2"/>
  <c r="S505" i="2" s="1"/>
  <c r="N506" i="2"/>
  <c r="S506" i="2" s="1"/>
  <c r="N507" i="2"/>
  <c r="S507" i="2" s="1"/>
  <c r="N508" i="2"/>
  <c r="S508" i="2" s="1"/>
  <c r="N509" i="2"/>
  <c r="S509" i="2" s="1"/>
  <c r="N510" i="2"/>
  <c r="S510" i="2" s="1"/>
  <c r="N511" i="2"/>
  <c r="S511" i="2" s="1"/>
  <c r="N512" i="2"/>
  <c r="S512" i="2" s="1"/>
  <c r="N513" i="2"/>
  <c r="S513" i="2" s="1"/>
  <c r="N514" i="2"/>
  <c r="S514" i="2" s="1"/>
  <c r="N515" i="2"/>
  <c r="S515" i="2" s="1"/>
  <c r="N516" i="2"/>
  <c r="S516" i="2" s="1"/>
  <c r="N517" i="2"/>
  <c r="S517" i="2" s="1"/>
  <c r="N518" i="2"/>
  <c r="S518" i="2" s="1"/>
  <c r="N519" i="2"/>
  <c r="S519" i="2" s="1"/>
  <c r="N520" i="2"/>
  <c r="S520" i="2" s="1"/>
  <c r="N521" i="2"/>
  <c r="S521" i="2" s="1"/>
  <c r="N522" i="2"/>
  <c r="S522" i="2" s="1"/>
  <c r="N523" i="2"/>
  <c r="S523" i="2" s="1"/>
  <c r="N524" i="2"/>
  <c r="S524" i="2" s="1"/>
  <c r="N525" i="2"/>
  <c r="S525" i="2" s="1"/>
  <c r="N526" i="2"/>
  <c r="S526" i="2" s="1"/>
  <c r="N527" i="2"/>
  <c r="S527" i="2" s="1"/>
  <c r="N528" i="2"/>
  <c r="S528" i="2" s="1"/>
  <c r="N529" i="2"/>
  <c r="S529" i="2" s="1"/>
  <c r="N530" i="2"/>
  <c r="S530" i="2" s="1"/>
  <c r="N531" i="2"/>
  <c r="S531" i="2" s="1"/>
  <c r="N532" i="2"/>
  <c r="S532" i="2" s="1"/>
  <c r="N533" i="2"/>
  <c r="S533" i="2" s="1"/>
  <c r="N534" i="2"/>
  <c r="S534" i="2" s="1"/>
  <c r="N535" i="2"/>
  <c r="S535" i="2" s="1"/>
  <c r="N536" i="2"/>
  <c r="S536" i="2" s="1"/>
  <c r="N537" i="2"/>
  <c r="S537" i="2" s="1"/>
  <c r="N538" i="2"/>
  <c r="S538" i="2" s="1"/>
  <c r="N539" i="2"/>
  <c r="S539" i="2" s="1"/>
  <c r="N540" i="2"/>
  <c r="S540" i="2" s="1"/>
  <c r="N541" i="2"/>
  <c r="S541" i="2" s="1"/>
  <c r="N542" i="2"/>
  <c r="S542" i="2" s="1"/>
  <c r="N543" i="2"/>
  <c r="S543" i="2" s="1"/>
  <c r="N544" i="2"/>
  <c r="S544" i="2" s="1"/>
  <c r="N545" i="2"/>
  <c r="S545" i="2" s="1"/>
  <c r="N546" i="2"/>
  <c r="S546" i="2" s="1"/>
  <c r="N547" i="2"/>
  <c r="S547" i="2" s="1"/>
  <c r="N548" i="2"/>
  <c r="S548" i="2" s="1"/>
  <c r="N549" i="2"/>
  <c r="S549" i="2" s="1"/>
  <c r="N550" i="2"/>
  <c r="S550" i="2" s="1"/>
  <c r="N551" i="2"/>
  <c r="S551" i="2" s="1"/>
  <c r="N552" i="2"/>
  <c r="S552" i="2" s="1"/>
  <c r="N553" i="2"/>
  <c r="S553" i="2" s="1"/>
  <c r="N554" i="2"/>
  <c r="S554" i="2" s="1"/>
  <c r="N555" i="2"/>
  <c r="S555" i="2" s="1"/>
  <c r="N556" i="2"/>
  <c r="S556" i="2" s="1"/>
  <c r="N557" i="2"/>
  <c r="S557" i="2" s="1"/>
  <c r="N558" i="2"/>
  <c r="S558" i="2" s="1"/>
  <c r="N559" i="2"/>
  <c r="S559" i="2" s="1"/>
  <c r="N560" i="2"/>
  <c r="S560" i="2" s="1"/>
  <c r="N561" i="2"/>
  <c r="S561" i="2" s="1"/>
  <c r="N562" i="2"/>
  <c r="S562" i="2" s="1"/>
  <c r="N563" i="2"/>
  <c r="S563" i="2" s="1"/>
  <c r="N564" i="2"/>
  <c r="S564" i="2" s="1"/>
  <c r="N565" i="2"/>
  <c r="S565" i="2" s="1"/>
  <c r="N566" i="2"/>
  <c r="S566" i="2" s="1"/>
  <c r="N567" i="2"/>
  <c r="S567" i="2" s="1"/>
  <c r="N568" i="2"/>
  <c r="S568" i="2" s="1"/>
  <c r="N569" i="2"/>
  <c r="S569" i="2" s="1"/>
  <c r="N570" i="2"/>
  <c r="S570" i="2" s="1"/>
  <c r="N571" i="2"/>
  <c r="S571" i="2" s="1"/>
  <c r="N572" i="2"/>
  <c r="S572" i="2" s="1"/>
  <c r="N573" i="2"/>
  <c r="S573" i="2" s="1"/>
  <c r="N574" i="2"/>
  <c r="S574" i="2" s="1"/>
  <c r="N575" i="2"/>
  <c r="S575" i="2" s="1"/>
  <c r="N576" i="2"/>
  <c r="S576" i="2" s="1"/>
  <c r="N577" i="2"/>
  <c r="S577" i="2" s="1"/>
  <c r="N578" i="2"/>
  <c r="S578" i="2" s="1"/>
  <c r="N579" i="2"/>
  <c r="S579" i="2" s="1"/>
  <c r="N580" i="2"/>
  <c r="S580" i="2" s="1"/>
  <c r="N581" i="2"/>
  <c r="S581" i="2" s="1"/>
  <c r="N582" i="2"/>
  <c r="S582" i="2" s="1"/>
  <c r="N583" i="2"/>
  <c r="S583" i="2" s="1"/>
  <c r="N584" i="2"/>
  <c r="S584" i="2" s="1"/>
  <c r="N585" i="2"/>
  <c r="S585" i="2" s="1"/>
  <c r="N586" i="2"/>
  <c r="S586" i="2" s="1"/>
  <c r="N587" i="2"/>
  <c r="S587" i="2" s="1"/>
  <c r="N588" i="2"/>
  <c r="S588" i="2" s="1"/>
  <c r="N589" i="2"/>
  <c r="S589" i="2" s="1"/>
  <c r="N590" i="2"/>
  <c r="S590" i="2" s="1"/>
  <c r="N591" i="2"/>
  <c r="S591" i="2" s="1"/>
  <c r="N592" i="2"/>
  <c r="S592" i="2" s="1"/>
  <c r="N593" i="2"/>
  <c r="S593" i="2" s="1"/>
  <c r="N594" i="2"/>
  <c r="S594" i="2" s="1"/>
  <c r="N595" i="2"/>
  <c r="S595" i="2" s="1"/>
  <c r="N596" i="2"/>
  <c r="S596" i="2" s="1"/>
  <c r="N597" i="2"/>
  <c r="S597" i="2" s="1"/>
  <c r="N598" i="2"/>
  <c r="S598" i="2" s="1"/>
  <c r="N599" i="2"/>
  <c r="S599" i="2" s="1"/>
  <c r="N600" i="2"/>
  <c r="S600" i="2" s="1"/>
  <c r="N601" i="2"/>
  <c r="S601" i="2" s="1"/>
  <c r="N602" i="2"/>
  <c r="S602" i="2" s="1"/>
  <c r="N603" i="2"/>
  <c r="S603" i="2" s="1"/>
  <c r="N604" i="2"/>
  <c r="S604" i="2" s="1"/>
  <c r="N605" i="2"/>
  <c r="S605" i="2" s="1"/>
  <c r="N606" i="2"/>
  <c r="S606" i="2" s="1"/>
  <c r="N607" i="2"/>
  <c r="S607" i="2" s="1"/>
  <c r="N608" i="2"/>
  <c r="S608" i="2" s="1"/>
  <c r="N609" i="2"/>
  <c r="S609" i="2" s="1"/>
  <c r="N610" i="2"/>
  <c r="S610" i="2" s="1"/>
  <c r="N611" i="2"/>
  <c r="S611" i="2" s="1"/>
  <c r="N612" i="2"/>
  <c r="S612" i="2" s="1"/>
  <c r="N613" i="2"/>
  <c r="S613" i="2" s="1"/>
  <c r="N614" i="2"/>
  <c r="S614" i="2" s="1"/>
  <c r="N615" i="2"/>
  <c r="S615" i="2" s="1"/>
  <c r="N616" i="2"/>
  <c r="S616" i="2" s="1"/>
  <c r="N617" i="2"/>
  <c r="S617" i="2" s="1"/>
  <c r="N618" i="2"/>
  <c r="S618" i="2" s="1"/>
  <c r="N619" i="2"/>
  <c r="S619" i="2" s="1"/>
  <c r="N620" i="2"/>
  <c r="S620" i="2" s="1"/>
  <c r="N621" i="2"/>
  <c r="S621" i="2" s="1"/>
  <c r="N622" i="2"/>
  <c r="S622" i="2" s="1"/>
  <c r="N623" i="2"/>
  <c r="S623" i="2" s="1"/>
  <c r="N624" i="2"/>
  <c r="S624" i="2" s="1"/>
  <c r="N625" i="2"/>
  <c r="S625" i="2" s="1"/>
  <c r="N626" i="2"/>
  <c r="S626" i="2" s="1"/>
  <c r="N627" i="2"/>
  <c r="S627" i="2" s="1"/>
  <c r="N628" i="2"/>
  <c r="S628" i="2" s="1"/>
  <c r="N629" i="2"/>
  <c r="S629" i="2" s="1"/>
  <c r="N630" i="2"/>
  <c r="S630" i="2" s="1"/>
  <c r="N631" i="2"/>
  <c r="S631" i="2" s="1"/>
  <c r="N632" i="2"/>
  <c r="S632" i="2" s="1"/>
  <c r="N633" i="2"/>
  <c r="S633" i="2" s="1"/>
  <c r="N634" i="2"/>
  <c r="S634" i="2" s="1"/>
  <c r="N635" i="2"/>
  <c r="S635" i="2" s="1"/>
  <c r="N636" i="2"/>
  <c r="S636" i="2" s="1"/>
  <c r="N637" i="2"/>
  <c r="S637" i="2" s="1"/>
  <c r="N638" i="2"/>
  <c r="S638" i="2" s="1"/>
  <c r="N639" i="2"/>
  <c r="S639" i="2" s="1"/>
  <c r="N640" i="2"/>
  <c r="S640" i="2" s="1"/>
  <c r="N641" i="2"/>
  <c r="S641" i="2" s="1"/>
  <c r="N642" i="2"/>
  <c r="S642" i="2" s="1"/>
  <c r="N643" i="2"/>
  <c r="S643" i="2" s="1"/>
  <c r="N644" i="2"/>
  <c r="S644" i="2" s="1"/>
  <c r="N645" i="2"/>
  <c r="S645" i="2" s="1"/>
  <c r="N646" i="2"/>
  <c r="S646" i="2" s="1"/>
  <c r="N647" i="2"/>
  <c r="S647" i="2" s="1"/>
  <c r="N648" i="2"/>
  <c r="S648" i="2" s="1"/>
  <c r="N649" i="2"/>
  <c r="S649" i="2" s="1"/>
  <c r="N650" i="2"/>
  <c r="S650" i="2" s="1"/>
  <c r="N651" i="2"/>
  <c r="S651" i="2" s="1"/>
  <c r="N652" i="2"/>
  <c r="S652" i="2" s="1"/>
  <c r="N653" i="2"/>
  <c r="S653" i="2" s="1"/>
  <c r="N654" i="2"/>
  <c r="S654" i="2" s="1"/>
  <c r="N655" i="2"/>
  <c r="S655" i="2" s="1"/>
  <c r="N656" i="2"/>
  <c r="S656" i="2" s="1"/>
  <c r="N657" i="2"/>
  <c r="S657" i="2" s="1"/>
  <c r="N658" i="2"/>
  <c r="S658" i="2" s="1"/>
  <c r="N659" i="2"/>
  <c r="S659" i="2" s="1"/>
  <c r="N660" i="2"/>
  <c r="S660" i="2" s="1"/>
  <c r="N661" i="2"/>
  <c r="S661" i="2" s="1"/>
  <c r="N662" i="2"/>
  <c r="S662" i="2" s="1"/>
  <c r="N663" i="2"/>
  <c r="S663" i="2" s="1"/>
  <c r="N664" i="2"/>
  <c r="S664" i="2" s="1"/>
  <c r="N665" i="2"/>
  <c r="S665" i="2" s="1"/>
  <c r="N666" i="2"/>
  <c r="S666" i="2" s="1"/>
  <c r="N667" i="2"/>
  <c r="S667" i="2" s="1"/>
  <c r="N668" i="2"/>
  <c r="S668" i="2" s="1"/>
  <c r="N669" i="2"/>
  <c r="S669" i="2" s="1"/>
  <c r="N670" i="2"/>
  <c r="S670" i="2" s="1"/>
  <c r="N671" i="2"/>
  <c r="S671" i="2" s="1"/>
  <c r="N672" i="2"/>
  <c r="S672" i="2" s="1"/>
  <c r="N673" i="2"/>
  <c r="S673" i="2" s="1"/>
  <c r="N674" i="2"/>
  <c r="S674" i="2" s="1"/>
  <c r="N675" i="2"/>
  <c r="S675" i="2" s="1"/>
  <c r="N676" i="2"/>
  <c r="S676" i="2" s="1"/>
  <c r="N677" i="2"/>
  <c r="S677" i="2" s="1"/>
  <c r="N678" i="2"/>
  <c r="S678" i="2" s="1"/>
  <c r="N679" i="2"/>
  <c r="S679" i="2" s="1"/>
  <c r="N680" i="2"/>
  <c r="S680" i="2" s="1"/>
  <c r="N681" i="2"/>
  <c r="S681" i="2" s="1"/>
  <c r="N682" i="2"/>
  <c r="S682" i="2" s="1"/>
  <c r="N683" i="2"/>
  <c r="S683" i="2" s="1"/>
  <c r="N684" i="2"/>
  <c r="S684" i="2" s="1"/>
  <c r="N685" i="2"/>
  <c r="S685" i="2" s="1"/>
  <c r="N686" i="2"/>
  <c r="S686" i="2" s="1"/>
  <c r="N687" i="2"/>
  <c r="S687" i="2" s="1"/>
  <c r="N688" i="2"/>
  <c r="S688" i="2" s="1"/>
  <c r="N689" i="2"/>
  <c r="S689" i="2" s="1"/>
  <c r="N690" i="2"/>
  <c r="S690" i="2" s="1"/>
  <c r="N691" i="2"/>
  <c r="S691" i="2" s="1"/>
  <c r="N692" i="2"/>
  <c r="S692" i="2" s="1"/>
  <c r="N693" i="2"/>
  <c r="S693" i="2" s="1"/>
  <c r="N694" i="2"/>
  <c r="S694" i="2" s="1"/>
  <c r="N695" i="2"/>
  <c r="S695" i="2" s="1"/>
  <c r="N696" i="2"/>
  <c r="S696" i="2" s="1"/>
  <c r="N697" i="2"/>
  <c r="S697" i="2" s="1"/>
  <c r="N698" i="2"/>
  <c r="S698" i="2" s="1"/>
  <c r="N699" i="2"/>
  <c r="S699" i="2" s="1"/>
  <c r="N700" i="2"/>
  <c r="S700" i="2" s="1"/>
  <c r="N701" i="2"/>
  <c r="S701" i="2" s="1"/>
  <c r="N702" i="2"/>
  <c r="S702" i="2" s="1"/>
  <c r="N703" i="2"/>
  <c r="S703" i="2" s="1"/>
  <c r="N704" i="2"/>
  <c r="S704" i="2" s="1"/>
  <c r="N705" i="2"/>
  <c r="S705" i="2" s="1"/>
  <c r="N706" i="2"/>
  <c r="S706" i="2" s="1"/>
  <c r="N707" i="2"/>
  <c r="S707" i="2" s="1"/>
  <c r="N708" i="2"/>
  <c r="S708" i="2" s="1"/>
  <c r="N709" i="2"/>
  <c r="S709" i="2" s="1"/>
  <c r="N710" i="2"/>
  <c r="S710" i="2" s="1"/>
  <c r="N711" i="2"/>
  <c r="S711" i="2" s="1"/>
  <c r="N712" i="2"/>
  <c r="S712" i="2" s="1"/>
  <c r="N713" i="2"/>
  <c r="S713" i="2" s="1"/>
  <c r="N714" i="2"/>
  <c r="S714" i="2" s="1"/>
  <c r="N715" i="2"/>
  <c r="S715" i="2" s="1"/>
  <c r="N716" i="2"/>
  <c r="S716" i="2" s="1"/>
  <c r="N717" i="2"/>
  <c r="S717" i="2" s="1"/>
  <c r="N718" i="2"/>
  <c r="S718" i="2" s="1"/>
  <c r="N719" i="2"/>
  <c r="S719" i="2" s="1"/>
  <c r="N720" i="2"/>
  <c r="S720" i="2" s="1"/>
  <c r="N721" i="2"/>
  <c r="S721" i="2" s="1"/>
  <c r="N722" i="2"/>
  <c r="S722" i="2" s="1"/>
  <c r="N723" i="2"/>
  <c r="S723" i="2" s="1"/>
  <c r="N724" i="2"/>
  <c r="S724" i="2" s="1"/>
  <c r="N725" i="2"/>
  <c r="S725" i="2" s="1"/>
  <c r="N726" i="2"/>
  <c r="S726" i="2" s="1"/>
  <c r="N727" i="2"/>
  <c r="S727" i="2" s="1"/>
  <c r="N728" i="2"/>
  <c r="S728" i="2" s="1"/>
  <c r="N729" i="2"/>
  <c r="S729" i="2" s="1"/>
  <c r="N730" i="2"/>
  <c r="S730" i="2" s="1"/>
  <c r="N731" i="2"/>
  <c r="S731" i="2" s="1"/>
  <c r="N732" i="2"/>
  <c r="S732" i="2" s="1"/>
  <c r="N733" i="2"/>
  <c r="S733" i="2" s="1"/>
  <c r="N734" i="2"/>
  <c r="S734" i="2" s="1"/>
  <c r="N735" i="2"/>
  <c r="S735" i="2" s="1"/>
  <c r="N736" i="2"/>
  <c r="S736" i="2" s="1"/>
  <c r="N737" i="2"/>
  <c r="S737" i="2" s="1"/>
  <c r="N738" i="2"/>
  <c r="S738" i="2" s="1"/>
  <c r="N739" i="2"/>
  <c r="S739" i="2" s="1"/>
  <c r="N740" i="2"/>
  <c r="S740" i="2" s="1"/>
  <c r="N741" i="2"/>
  <c r="S741" i="2" s="1"/>
  <c r="N742" i="2"/>
  <c r="S742" i="2" s="1"/>
  <c r="N743" i="2"/>
  <c r="S743" i="2" s="1"/>
  <c r="N744" i="2"/>
  <c r="S744" i="2" s="1"/>
  <c r="N745" i="2"/>
  <c r="S745" i="2" s="1"/>
  <c r="N746" i="2"/>
  <c r="S746" i="2" s="1"/>
  <c r="N747" i="2"/>
  <c r="S747" i="2" s="1"/>
  <c r="N748" i="2"/>
  <c r="S748" i="2" s="1"/>
  <c r="N749" i="2"/>
  <c r="S749" i="2" s="1"/>
  <c r="N750" i="2"/>
  <c r="S750" i="2" s="1"/>
  <c r="N751" i="2"/>
  <c r="S751" i="2" s="1"/>
  <c r="N752" i="2"/>
  <c r="S752" i="2" s="1"/>
  <c r="N753" i="2"/>
  <c r="S753" i="2" s="1"/>
  <c r="N754" i="2"/>
  <c r="S754" i="2" s="1"/>
  <c r="N755" i="2"/>
  <c r="S755" i="2" s="1"/>
  <c r="N756" i="2"/>
  <c r="S756" i="2" s="1"/>
  <c r="N757" i="2"/>
  <c r="S757" i="2" s="1"/>
  <c r="N758" i="2"/>
  <c r="S758" i="2" s="1"/>
  <c r="N759" i="2"/>
  <c r="S759" i="2" s="1"/>
  <c r="N760" i="2"/>
  <c r="S760" i="2" s="1"/>
  <c r="N761" i="2"/>
  <c r="S761" i="2" s="1"/>
  <c r="N762" i="2"/>
  <c r="S762" i="2" s="1"/>
  <c r="N763" i="2"/>
  <c r="S763" i="2" s="1"/>
  <c r="N764" i="2"/>
  <c r="S764" i="2" s="1"/>
  <c r="N765" i="2"/>
  <c r="S765" i="2" s="1"/>
  <c r="N766" i="2"/>
  <c r="S766" i="2" s="1"/>
  <c r="N767" i="2"/>
  <c r="S767" i="2" s="1"/>
  <c r="N768" i="2"/>
  <c r="S768" i="2" s="1"/>
  <c r="P2" i="2"/>
  <c r="U2" i="2" s="1"/>
  <c r="P3" i="2"/>
  <c r="U3" i="2" s="1"/>
  <c r="P4" i="2"/>
  <c r="U4" i="2" s="1"/>
  <c r="P5" i="2"/>
  <c r="U5" i="2" s="1"/>
  <c r="P6" i="2"/>
  <c r="U6" i="2" s="1"/>
  <c r="P7" i="2"/>
  <c r="U7" i="2" s="1"/>
  <c r="P8" i="2"/>
  <c r="U8" i="2" s="1"/>
  <c r="P9" i="2"/>
  <c r="U9" i="2" s="1"/>
  <c r="P10" i="2"/>
  <c r="U10" i="2" s="1"/>
  <c r="P11" i="2"/>
  <c r="U11" i="2" s="1"/>
  <c r="P12" i="2"/>
  <c r="U12" i="2" s="1"/>
  <c r="P13" i="2"/>
  <c r="U13" i="2" s="1"/>
  <c r="P14" i="2"/>
  <c r="U14" i="2" s="1"/>
  <c r="P15" i="2"/>
  <c r="U15" i="2" s="1"/>
  <c r="P16" i="2"/>
  <c r="U16" i="2" s="1"/>
  <c r="P17" i="2"/>
  <c r="U17" i="2" s="1"/>
  <c r="P18" i="2"/>
  <c r="U18" i="2" s="1"/>
  <c r="P19" i="2"/>
  <c r="U19" i="2" s="1"/>
  <c r="P20" i="2"/>
  <c r="U20" i="2" s="1"/>
  <c r="P21" i="2"/>
  <c r="U21" i="2" s="1"/>
  <c r="P22" i="2"/>
  <c r="U22" i="2" s="1"/>
  <c r="P23" i="2"/>
  <c r="U23" i="2" s="1"/>
  <c r="P24" i="2"/>
  <c r="U24" i="2" s="1"/>
  <c r="P25" i="2"/>
  <c r="U25" i="2" s="1"/>
  <c r="P26" i="2"/>
  <c r="U26" i="2" s="1"/>
  <c r="P27" i="2"/>
  <c r="U27" i="2" s="1"/>
  <c r="P28" i="2"/>
  <c r="U28" i="2" s="1"/>
  <c r="P29" i="2"/>
  <c r="U29" i="2" s="1"/>
  <c r="P30" i="2"/>
  <c r="U30" i="2" s="1"/>
  <c r="P31" i="2"/>
  <c r="U31" i="2" s="1"/>
  <c r="P32" i="2"/>
  <c r="U32" i="2" s="1"/>
  <c r="P33" i="2"/>
  <c r="U33" i="2" s="1"/>
  <c r="P34" i="2"/>
  <c r="U34" i="2" s="1"/>
  <c r="P35" i="2"/>
  <c r="U35" i="2" s="1"/>
  <c r="P36" i="2"/>
  <c r="U36" i="2" s="1"/>
  <c r="P37" i="2"/>
  <c r="U37" i="2" s="1"/>
  <c r="P38" i="2"/>
  <c r="U38" i="2" s="1"/>
  <c r="P39" i="2"/>
  <c r="U39" i="2" s="1"/>
  <c r="P40" i="2"/>
  <c r="U40" i="2" s="1"/>
  <c r="P41" i="2"/>
  <c r="U41" i="2" s="1"/>
  <c r="P42" i="2"/>
  <c r="U42" i="2" s="1"/>
  <c r="P43" i="2"/>
  <c r="U43" i="2" s="1"/>
  <c r="P44" i="2"/>
  <c r="U44" i="2" s="1"/>
  <c r="P45" i="2"/>
  <c r="U45" i="2" s="1"/>
  <c r="P46" i="2"/>
  <c r="U46" i="2" s="1"/>
  <c r="P47" i="2"/>
  <c r="U47" i="2" s="1"/>
  <c r="P48" i="2"/>
  <c r="U48" i="2" s="1"/>
  <c r="P49" i="2"/>
  <c r="U49" i="2" s="1"/>
  <c r="P50" i="2"/>
  <c r="U50" i="2" s="1"/>
  <c r="P51" i="2"/>
  <c r="U51" i="2" s="1"/>
  <c r="P52" i="2"/>
  <c r="U52" i="2" s="1"/>
  <c r="P53" i="2"/>
  <c r="U53" i="2" s="1"/>
  <c r="P54" i="2"/>
  <c r="U54" i="2" s="1"/>
  <c r="P55" i="2"/>
  <c r="U55" i="2" s="1"/>
  <c r="P56" i="2"/>
  <c r="U56" i="2" s="1"/>
  <c r="P57" i="2"/>
  <c r="U57" i="2" s="1"/>
  <c r="P58" i="2"/>
  <c r="U58" i="2" s="1"/>
  <c r="P59" i="2"/>
  <c r="U59" i="2" s="1"/>
  <c r="P60" i="2"/>
  <c r="U60" i="2" s="1"/>
  <c r="P61" i="2"/>
  <c r="U61" i="2" s="1"/>
  <c r="P62" i="2"/>
  <c r="U62" i="2" s="1"/>
  <c r="P63" i="2"/>
  <c r="U63" i="2" s="1"/>
  <c r="P64" i="2"/>
  <c r="U64" i="2" s="1"/>
  <c r="P65" i="2"/>
  <c r="U65" i="2" s="1"/>
  <c r="P66" i="2"/>
  <c r="U66" i="2" s="1"/>
  <c r="P67" i="2"/>
  <c r="U67" i="2" s="1"/>
  <c r="P68" i="2"/>
  <c r="U68" i="2" s="1"/>
  <c r="P69" i="2"/>
  <c r="U69" i="2" s="1"/>
  <c r="P70" i="2"/>
  <c r="U70" i="2" s="1"/>
  <c r="P71" i="2"/>
  <c r="U71" i="2" s="1"/>
  <c r="P72" i="2"/>
  <c r="U72" i="2" s="1"/>
  <c r="P73" i="2"/>
  <c r="U73" i="2" s="1"/>
  <c r="P74" i="2"/>
  <c r="U74" i="2" s="1"/>
  <c r="P75" i="2"/>
  <c r="U75" i="2" s="1"/>
  <c r="P76" i="2"/>
  <c r="U76" i="2" s="1"/>
  <c r="P77" i="2"/>
  <c r="U77" i="2" s="1"/>
  <c r="P78" i="2"/>
  <c r="U78" i="2" s="1"/>
  <c r="P79" i="2"/>
  <c r="U79" i="2" s="1"/>
  <c r="P80" i="2"/>
  <c r="U80" i="2" s="1"/>
  <c r="P81" i="2"/>
  <c r="U81" i="2" s="1"/>
  <c r="P82" i="2"/>
  <c r="U82" i="2" s="1"/>
  <c r="P83" i="2"/>
  <c r="U83" i="2" s="1"/>
  <c r="P84" i="2"/>
  <c r="U84" i="2" s="1"/>
  <c r="P85" i="2"/>
  <c r="U85" i="2" s="1"/>
  <c r="P86" i="2"/>
  <c r="U86" i="2" s="1"/>
  <c r="P87" i="2"/>
  <c r="U87" i="2" s="1"/>
  <c r="P88" i="2"/>
  <c r="U88" i="2" s="1"/>
  <c r="P89" i="2"/>
  <c r="U89" i="2" s="1"/>
  <c r="P90" i="2"/>
  <c r="U90" i="2" s="1"/>
  <c r="P91" i="2"/>
  <c r="U91" i="2" s="1"/>
  <c r="P92" i="2"/>
  <c r="U92" i="2" s="1"/>
  <c r="P93" i="2"/>
  <c r="U93" i="2" s="1"/>
  <c r="P94" i="2"/>
  <c r="U94" i="2" s="1"/>
  <c r="P95" i="2"/>
  <c r="U95" i="2" s="1"/>
  <c r="P96" i="2"/>
  <c r="U96" i="2" s="1"/>
  <c r="P97" i="2"/>
  <c r="U97" i="2" s="1"/>
  <c r="P98" i="2"/>
  <c r="U98" i="2" s="1"/>
  <c r="P99" i="2"/>
  <c r="U99" i="2" s="1"/>
  <c r="P100" i="2"/>
  <c r="U100" i="2" s="1"/>
  <c r="P101" i="2"/>
  <c r="U101" i="2" s="1"/>
  <c r="P102" i="2"/>
  <c r="U102" i="2" s="1"/>
  <c r="P103" i="2"/>
  <c r="U103" i="2" s="1"/>
  <c r="P104" i="2"/>
  <c r="U104" i="2" s="1"/>
  <c r="P105" i="2"/>
  <c r="U105" i="2" s="1"/>
  <c r="P106" i="2"/>
  <c r="U106" i="2" s="1"/>
  <c r="P107" i="2"/>
  <c r="U107" i="2" s="1"/>
  <c r="P108" i="2"/>
  <c r="U108" i="2" s="1"/>
  <c r="P109" i="2"/>
  <c r="U109" i="2" s="1"/>
  <c r="P110" i="2"/>
  <c r="U110" i="2" s="1"/>
  <c r="P111" i="2"/>
  <c r="U111" i="2" s="1"/>
  <c r="P112" i="2"/>
  <c r="U112" i="2" s="1"/>
  <c r="P113" i="2"/>
  <c r="U113" i="2" s="1"/>
  <c r="P114" i="2"/>
  <c r="U114" i="2" s="1"/>
  <c r="P115" i="2"/>
  <c r="U115" i="2" s="1"/>
  <c r="P116" i="2"/>
  <c r="U116" i="2" s="1"/>
  <c r="P117" i="2"/>
  <c r="U117" i="2" s="1"/>
  <c r="P118" i="2"/>
  <c r="U118" i="2" s="1"/>
  <c r="P119" i="2"/>
  <c r="U119" i="2" s="1"/>
  <c r="P120" i="2"/>
  <c r="U120" i="2" s="1"/>
  <c r="P121" i="2"/>
  <c r="U121" i="2" s="1"/>
  <c r="P122" i="2"/>
  <c r="U122" i="2" s="1"/>
  <c r="P123" i="2"/>
  <c r="U123" i="2" s="1"/>
  <c r="P124" i="2"/>
  <c r="U124" i="2" s="1"/>
  <c r="P125" i="2"/>
  <c r="U125" i="2" s="1"/>
  <c r="P126" i="2"/>
  <c r="U126" i="2" s="1"/>
  <c r="P127" i="2"/>
  <c r="U127" i="2" s="1"/>
  <c r="P128" i="2"/>
  <c r="U128" i="2" s="1"/>
  <c r="P129" i="2"/>
  <c r="U129" i="2" s="1"/>
  <c r="P130" i="2"/>
  <c r="U130" i="2" s="1"/>
  <c r="P131" i="2"/>
  <c r="U131" i="2" s="1"/>
  <c r="P132" i="2"/>
  <c r="U132" i="2" s="1"/>
  <c r="P133" i="2"/>
  <c r="U133" i="2" s="1"/>
  <c r="P134" i="2"/>
  <c r="U134" i="2" s="1"/>
  <c r="P135" i="2"/>
  <c r="U135" i="2" s="1"/>
  <c r="P136" i="2"/>
  <c r="U136" i="2" s="1"/>
  <c r="P137" i="2"/>
  <c r="U137" i="2" s="1"/>
  <c r="P138" i="2"/>
  <c r="U138" i="2" s="1"/>
  <c r="P139" i="2"/>
  <c r="U139" i="2" s="1"/>
  <c r="P140" i="2"/>
  <c r="U140" i="2" s="1"/>
  <c r="P141" i="2"/>
  <c r="U141" i="2" s="1"/>
  <c r="P142" i="2"/>
  <c r="U142" i="2" s="1"/>
  <c r="P143" i="2"/>
  <c r="U143" i="2" s="1"/>
  <c r="P144" i="2"/>
  <c r="U144" i="2" s="1"/>
  <c r="P145" i="2"/>
  <c r="U145" i="2" s="1"/>
  <c r="P146" i="2"/>
  <c r="U146" i="2" s="1"/>
  <c r="P147" i="2"/>
  <c r="U147" i="2" s="1"/>
  <c r="P148" i="2"/>
  <c r="U148" i="2" s="1"/>
  <c r="P149" i="2"/>
  <c r="U149" i="2" s="1"/>
  <c r="P150" i="2"/>
  <c r="U150" i="2" s="1"/>
  <c r="P151" i="2"/>
  <c r="U151" i="2" s="1"/>
  <c r="P152" i="2"/>
  <c r="U152" i="2" s="1"/>
  <c r="P153" i="2"/>
  <c r="U153" i="2" s="1"/>
  <c r="P154" i="2"/>
  <c r="U154" i="2" s="1"/>
  <c r="P155" i="2"/>
  <c r="U155" i="2" s="1"/>
  <c r="P156" i="2"/>
  <c r="U156" i="2" s="1"/>
  <c r="P157" i="2"/>
  <c r="U157" i="2" s="1"/>
  <c r="P158" i="2"/>
  <c r="U158" i="2" s="1"/>
  <c r="P159" i="2"/>
  <c r="U159" i="2" s="1"/>
  <c r="P160" i="2"/>
  <c r="U160" i="2" s="1"/>
  <c r="P161" i="2"/>
  <c r="U161" i="2" s="1"/>
  <c r="P162" i="2"/>
  <c r="U162" i="2" s="1"/>
  <c r="P163" i="2"/>
  <c r="U163" i="2" s="1"/>
  <c r="P164" i="2"/>
  <c r="U164" i="2" s="1"/>
  <c r="P165" i="2"/>
  <c r="U165" i="2" s="1"/>
  <c r="P166" i="2"/>
  <c r="U166" i="2" s="1"/>
  <c r="P167" i="2"/>
  <c r="U167" i="2" s="1"/>
  <c r="P168" i="2"/>
  <c r="U168" i="2" s="1"/>
  <c r="P169" i="2"/>
  <c r="U169" i="2" s="1"/>
  <c r="P170" i="2"/>
  <c r="U170" i="2" s="1"/>
  <c r="P171" i="2"/>
  <c r="U171" i="2" s="1"/>
  <c r="P172" i="2"/>
  <c r="U172" i="2" s="1"/>
  <c r="P173" i="2"/>
  <c r="U173" i="2" s="1"/>
  <c r="P174" i="2"/>
  <c r="U174" i="2" s="1"/>
  <c r="P175" i="2"/>
  <c r="U175" i="2" s="1"/>
  <c r="P176" i="2"/>
  <c r="U176" i="2" s="1"/>
  <c r="P177" i="2"/>
  <c r="U177" i="2" s="1"/>
  <c r="P178" i="2"/>
  <c r="U178" i="2" s="1"/>
  <c r="P179" i="2"/>
  <c r="U179" i="2" s="1"/>
  <c r="P180" i="2"/>
  <c r="U180" i="2" s="1"/>
  <c r="P181" i="2"/>
  <c r="U181" i="2" s="1"/>
  <c r="P182" i="2"/>
  <c r="U182" i="2" s="1"/>
  <c r="P183" i="2"/>
  <c r="U183" i="2" s="1"/>
  <c r="P184" i="2"/>
  <c r="U184" i="2" s="1"/>
  <c r="P185" i="2"/>
  <c r="U185" i="2" s="1"/>
  <c r="P186" i="2"/>
  <c r="U186" i="2" s="1"/>
  <c r="P187" i="2"/>
  <c r="U187" i="2" s="1"/>
  <c r="P188" i="2"/>
  <c r="U188" i="2" s="1"/>
  <c r="P189" i="2"/>
  <c r="U189" i="2" s="1"/>
  <c r="P190" i="2"/>
  <c r="U190" i="2" s="1"/>
  <c r="P191" i="2"/>
  <c r="U191" i="2" s="1"/>
  <c r="P192" i="2"/>
  <c r="U192" i="2" s="1"/>
  <c r="P193" i="2"/>
  <c r="U193" i="2" s="1"/>
  <c r="P194" i="2"/>
  <c r="U194" i="2" s="1"/>
  <c r="P195" i="2"/>
  <c r="U195" i="2" s="1"/>
  <c r="P196" i="2"/>
  <c r="U196" i="2" s="1"/>
  <c r="P197" i="2"/>
  <c r="U197" i="2" s="1"/>
  <c r="P198" i="2"/>
  <c r="U198" i="2" s="1"/>
  <c r="P199" i="2"/>
  <c r="U199" i="2" s="1"/>
  <c r="P200" i="2"/>
  <c r="U200" i="2" s="1"/>
  <c r="P201" i="2"/>
  <c r="U201" i="2" s="1"/>
  <c r="P202" i="2"/>
  <c r="U202" i="2" s="1"/>
  <c r="P203" i="2"/>
  <c r="U203" i="2" s="1"/>
  <c r="P204" i="2"/>
  <c r="U204" i="2" s="1"/>
  <c r="P205" i="2"/>
  <c r="U205" i="2" s="1"/>
  <c r="P206" i="2"/>
  <c r="U206" i="2" s="1"/>
  <c r="P207" i="2"/>
  <c r="U207" i="2" s="1"/>
  <c r="P208" i="2"/>
  <c r="U208" i="2" s="1"/>
  <c r="P209" i="2"/>
  <c r="U209" i="2" s="1"/>
  <c r="P210" i="2"/>
  <c r="U210" i="2" s="1"/>
  <c r="P211" i="2"/>
  <c r="U211" i="2" s="1"/>
  <c r="P212" i="2"/>
  <c r="U212" i="2" s="1"/>
  <c r="P213" i="2"/>
  <c r="U213" i="2" s="1"/>
  <c r="P214" i="2"/>
  <c r="U214" i="2" s="1"/>
  <c r="P215" i="2"/>
  <c r="U215" i="2" s="1"/>
  <c r="P216" i="2"/>
  <c r="U216" i="2" s="1"/>
  <c r="P217" i="2"/>
  <c r="U217" i="2" s="1"/>
  <c r="P218" i="2"/>
  <c r="U218" i="2" s="1"/>
  <c r="P219" i="2"/>
  <c r="U219" i="2" s="1"/>
  <c r="P220" i="2"/>
  <c r="U220" i="2" s="1"/>
  <c r="P221" i="2"/>
  <c r="U221" i="2" s="1"/>
  <c r="P222" i="2"/>
  <c r="U222" i="2" s="1"/>
  <c r="P223" i="2"/>
  <c r="U223" i="2" s="1"/>
  <c r="P224" i="2"/>
  <c r="U224" i="2" s="1"/>
  <c r="P225" i="2"/>
  <c r="U225" i="2" s="1"/>
  <c r="P226" i="2"/>
  <c r="U226" i="2" s="1"/>
  <c r="P227" i="2"/>
  <c r="U227" i="2" s="1"/>
  <c r="P228" i="2"/>
  <c r="U228" i="2" s="1"/>
  <c r="P229" i="2"/>
  <c r="U229" i="2" s="1"/>
  <c r="P230" i="2"/>
  <c r="U230" i="2" s="1"/>
  <c r="P231" i="2"/>
  <c r="U231" i="2" s="1"/>
  <c r="P232" i="2"/>
  <c r="U232" i="2" s="1"/>
  <c r="P233" i="2"/>
  <c r="U233" i="2" s="1"/>
  <c r="P234" i="2"/>
  <c r="U234" i="2" s="1"/>
  <c r="P235" i="2"/>
  <c r="U235" i="2" s="1"/>
  <c r="P236" i="2"/>
  <c r="U236" i="2" s="1"/>
  <c r="P237" i="2"/>
  <c r="U237" i="2" s="1"/>
  <c r="P238" i="2"/>
  <c r="U238" i="2" s="1"/>
  <c r="P239" i="2"/>
  <c r="U239" i="2" s="1"/>
  <c r="P240" i="2"/>
  <c r="U240" i="2" s="1"/>
  <c r="P241" i="2"/>
  <c r="U241" i="2" s="1"/>
  <c r="P242" i="2"/>
  <c r="U242" i="2" s="1"/>
  <c r="P243" i="2"/>
  <c r="U243" i="2" s="1"/>
  <c r="P244" i="2"/>
  <c r="U244" i="2" s="1"/>
  <c r="P245" i="2"/>
  <c r="U245" i="2" s="1"/>
  <c r="P246" i="2"/>
  <c r="U246" i="2" s="1"/>
  <c r="P247" i="2"/>
  <c r="U247" i="2" s="1"/>
  <c r="P248" i="2"/>
  <c r="U248" i="2" s="1"/>
  <c r="P249" i="2"/>
  <c r="U249" i="2" s="1"/>
  <c r="P250" i="2"/>
  <c r="U250" i="2" s="1"/>
  <c r="P251" i="2"/>
  <c r="U251" i="2" s="1"/>
  <c r="P252" i="2"/>
  <c r="U252" i="2" s="1"/>
  <c r="P253" i="2"/>
  <c r="U253" i="2" s="1"/>
  <c r="P254" i="2"/>
  <c r="U254" i="2" s="1"/>
  <c r="P255" i="2"/>
  <c r="U255" i="2" s="1"/>
  <c r="P256" i="2"/>
  <c r="U256" i="2" s="1"/>
  <c r="P257" i="2"/>
  <c r="U257" i="2" s="1"/>
  <c r="P258" i="2"/>
  <c r="U258" i="2" s="1"/>
  <c r="P259" i="2"/>
  <c r="U259" i="2" s="1"/>
  <c r="P260" i="2"/>
  <c r="U260" i="2" s="1"/>
  <c r="P261" i="2"/>
  <c r="U261" i="2" s="1"/>
  <c r="P262" i="2"/>
  <c r="U262" i="2" s="1"/>
  <c r="P263" i="2"/>
  <c r="U263" i="2" s="1"/>
  <c r="P264" i="2"/>
  <c r="U264" i="2" s="1"/>
  <c r="P265" i="2"/>
  <c r="U265" i="2" s="1"/>
  <c r="P266" i="2"/>
  <c r="U266" i="2" s="1"/>
  <c r="P267" i="2"/>
  <c r="U267" i="2" s="1"/>
  <c r="P268" i="2"/>
  <c r="U268" i="2" s="1"/>
  <c r="P269" i="2"/>
  <c r="U269" i="2" s="1"/>
  <c r="P270" i="2"/>
  <c r="U270" i="2" s="1"/>
  <c r="P271" i="2"/>
  <c r="U271" i="2" s="1"/>
  <c r="P272" i="2"/>
  <c r="U272" i="2" s="1"/>
  <c r="P273" i="2"/>
  <c r="U273" i="2" s="1"/>
  <c r="P274" i="2"/>
  <c r="U274" i="2" s="1"/>
  <c r="P275" i="2"/>
  <c r="U275" i="2" s="1"/>
  <c r="P276" i="2"/>
  <c r="U276" i="2" s="1"/>
  <c r="P277" i="2"/>
  <c r="U277" i="2" s="1"/>
  <c r="P278" i="2"/>
  <c r="U278" i="2" s="1"/>
  <c r="P279" i="2"/>
  <c r="U279" i="2" s="1"/>
  <c r="P280" i="2"/>
  <c r="U280" i="2" s="1"/>
  <c r="P281" i="2"/>
  <c r="U281" i="2" s="1"/>
  <c r="P282" i="2"/>
  <c r="U282" i="2" s="1"/>
  <c r="P283" i="2"/>
  <c r="U283" i="2" s="1"/>
  <c r="P284" i="2"/>
  <c r="U284" i="2" s="1"/>
  <c r="P285" i="2"/>
  <c r="U285" i="2" s="1"/>
  <c r="P286" i="2"/>
  <c r="U286" i="2" s="1"/>
  <c r="P287" i="2"/>
  <c r="U287" i="2" s="1"/>
  <c r="P288" i="2"/>
  <c r="U288" i="2" s="1"/>
  <c r="P289" i="2"/>
  <c r="U289" i="2" s="1"/>
  <c r="P290" i="2"/>
  <c r="U290" i="2" s="1"/>
  <c r="P291" i="2"/>
  <c r="U291" i="2" s="1"/>
  <c r="P292" i="2"/>
  <c r="U292" i="2" s="1"/>
  <c r="P293" i="2"/>
  <c r="U293" i="2" s="1"/>
  <c r="P294" i="2"/>
  <c r="U294" i="2" s="1"/>
  <c r="P295" i="2"/>
  <c r="U295" i="2" s="1"/>
  <c r="P296" i="2"/>
  <c r="U296" i="2" s="1"/>
  <c r="P297" i="2"/>
  <c r="U297" i="2" s="1"/>
  <c r="P298" i="2"/>
  <c r="U298" i="2" s="1"/>
  <c r="P299" i="2"/>
  <c r="U299" i="2" s="1"/>
  <c r="P300" i="2"/>
  <c r="U300" i="2" s="1"/>
  <c r="P301" i="2"/>
  <c r="U301" i="2" s="1"/>
  <c r="P302" i="2"/>
  <c r="U302" i="2" s="1"/>
  <c r="P303" i="2"/>
  <c r="U303" i="2" s="1"/>
  <c r="P304" i="2"/>
  <c r="U304" i="2" s="1"/>
  <c r="P305" i="2"/>
  <c r="U305" i="2" s="1"/>
  <c r="P306" i="2"/>
  <c r="U306" i="2" s="1"/>
  <c r="P307" i="2"/>
  <c r="U307" i="2" s="1"/>
  <c r="P308" i="2"/>
  <c r="U308" i="2" s="1"/>
  <c r="P309" i="2"/>
  <c r="U309" i="2" s="1"/>
  <c r="P310" i="2"/>
  <c r="U310" i="2" s="1"/>
  <c r="P311" i="2"/>
  <c r="U311" i="2" s="1"/>
  <c r="P312" i="2"/>
  <c r="U312" i="2" s="1"/>
  <c r="P313" i="2"/>
  <c r="U313" i="2" s="1"/>
  <c r="P314" i="2"/>
  <c r="U314" i="2" s="1"/>
  <c r="P315" i="2"/>
  <c r="U315" i="2" s="1"/>
  <c r="P316" i="2"/>
  <c r="U316" i="2" s="1"/>
  <c r="P317" i="2"/>
  <c r="U317" i="2" s="1"/>
  <c r="P318" i="2"/>
  <c r="U318" i="2" s="1"/>
  <c r="P319" i="2"/>
  <c r="U319" i="2" s="1"/>
  <c r="P320" i="2"/>
  <c r="U320" i="2" s="1"/>
  <c r="P321" i="2"/>
  <c r="U321" i="2" s="1"/>
  <c r="P322" i="2"/>
  <c r="U322" i="2" s="1"/>
  <c r="P323" i="2"/>
  <c r="U323" i="2" s="1"/>
  <c r="P324" i="2"/>
  <c r="U324" i="2" s="1"/>
  <c r="P325" i="2"/>
  <c r="U325" i="2" s="1"/>
  <c r="P326" i="2"/>
  <c r="U326" i="2" s="1"/>
  <c r="P327" i="2"/>
  <c r="U327" i="2" s="1"/>
  <c r="P328" i="2"/>
  <c r="U328" i="2" s="1"/>
  <c r="P329" i="2"/>
  <c r="U329" i="2" s="1"/>
  <c r="P330" i="2"/>
  <c r="U330" i="2" s="1"/>
  <c r="P331" i="2"/>
  <c r="U331" i="2" s="1"/>
  <c r="P332" i="2"/>
  <c r="U332" i="2" s="1"/>
  <c r="P333" i="2"/>
  <c r="U333" i="2" s="1"/>
  <c r="P334" i="2"/>
  <c r="U334" i="2" s="1"/>
  <c r="P335" i="2"/>
  <c r="U335" i="2" s="1"/>
  <c r="P336" i="2"/>
  <c r="U336" i="2" s="1"/>
  <c r="P337" i="2"/>
  <c r="U337" i="2" s="1"/>
  <c r="P338" i="2"/>
  <c r="U338" i="2" s="1"/>
  <c r="P339" i="2"/>
  <c r="U339" i="2" s="1"/>
  <c r="P340" i="2"/>
  <c r="U340" i="2" s="1"/>
  <c r="P341" i="2"/>
  <c r="U341" i="2" s="1"/>
  <c r="P342" i="2"/>
  <c r="U342" i="2" s="1"/>
  <c r="P343" i="2"/>
  <c r="U343" i="2" s="1"/>
  <c r="P344" i="2"/>
  <c r="U344" i="2" s="1"/>
  <c r="P345" i="2"/>
  <c r="U345" i="2" s="1"/>
  <c r="P346" i="2"/>
  <c r="U346" i="2" s="1"/>
  <c r="P347" i="2"/>
  <c r="U347" i="2" s="1"/>
  <c r="P348" i="2"/>
  <c r="U348" i="2" s="1"/>
  <c r="P349" i="2"/>
  <c r="U349" i="2" s="1"/>
  <c r="P350" i="2"/>
  <c r="U350" i="2" s="1"/>
  <c r="P351" i="2"/>
  <c r="U351" i="2" s="1"/>
  <c r="P352" i="2"/>
  <c r="U352" i="2" s="1"/>
  <c r="P353" i="2"/>
  <c r="U353" i="2" s="1"/>
  <c r="P354" i="2"/>
  <c r="U354" i="2" s="1"/>
  <c r="P355" i="2"/>
  <c r="U355" i="2" s="1"/>
  <c r="P356" i="2"/>
  <c r="U356" i="2" s="1"/>
  <c r="P357" i="2"/>
  <c r="U357" i="2" s="1"/>
  <c r="P358" i="2"/>
  <c r="U358" i="2" s="1"/>
  <c r="P359" i="2"/>
  <c r="U359" i="2" s="1"/>
  <c r="P360" i="2"/>
  <c r="U360" i="2" s="1"/>
  <c r="P361" i="2"/>
  <c r="U361" i="2" s="1"/>
  <c r="P362" i="2"/>
  <c r="U362" i="2" s="1"/>
  <c r="P363" i="2"/>
  <c r="U363" i="2" s="1"/>
  <c r="P364" i="2"/>
  <c r="U364" i="2" s="1"/>
  <c r="P365" i="2"/>
  <c r="U365" i="2" s="1"/>
  <c r="P366" i="2"/>
  <c r="U366" i="2" s="1"/>
  <c r="P367" i="2"/>
  <c r="U367" i="2" s="1"/>
  <c r="P368" i="2"/>
  <c r="U368" i="2" s="1"/>
  <c r="P369" i="2"/>
  <c r="U369" i="2" s="1"/>
  <c r="P370" i="2"/>
  <c r="U370" i="2" s="1"/>
  <c r="P371" i="2"/>
  <c r="U371" i="2" s="1"/>
  <c r="P372" i="2"/>
  <c r="U372" i="2" s="1"/>
  <c r="P373" i="2"/>
  <c r="U373" i="2" s="1"/>
  <c r="P374" i="2"/>
  <c r="U374" i="2" s="1"/>
  <c r="P375" i="2"/>
  <c r="U375" i="2" s="1"/>
  <c r="P376" i="2"/>
  <c r="U376" i="2" s="1"/>
  <c r="P377" i="2"/>
  <c r="U377" i="2" s="1"/>
  <c r="P378" i="2"/>
  <c r="U378" i="2" s="1"/>
  <c r="P379" i="2"/>
  <c r="U379" i="2" s="1"/>
  <c r="P380" i="2"/>
  <c r="U380" i="2" s="1"/>
  <c r="P381" i="2"/>
  <c r="U381" i="2" s="1"/>
  <c r="P382" i="2"/>
  <c r="U382" i="2" s="1"/>
  <c r="P383" i="2"/>
  <c r="U383" i="2" s="1"/>
  <c r="P384" i="2"/>
  <c r="U384" i="2" s="1"/>
  <c r="P385" i="2"/>
  <c r="U385" i="2" s="1"/>
  <c r="P386" i="2"/>
  <c r="U386" i="2" s="1"/>
  <c r="P387" i="2"/>
  <c r="U387" i="2" s="1"/>
  <c r="P388" i="2"/>
  <c r="U388" i="2" s="1"/>
  <c r="P389" i="2"/>
  <c r="U389" i="2" s="1"/>
  <c r="P390" i="2"/>
  <c r="U390" i="2" s="1"/>
  <c r="P391" i="2"/>
  <c r="U391" i="2" s="1"/>
  <c r="P392" i="2"/>
  <c r="U392" i="2" s="1"/>
  <c r="P393" i="2"/>
  <c r="U393" i="2" s="1"/>
  <c r="P394" i="2"/>
  <c r="U394" i="2" s="1"/>
  <c r="P395" i="2"/>
  <c r="U395" i="2" s="1"/>
  <c r="P396" i="2"/>
  <c r="U396" i="2" s="1"/>
  <c r="P397" i="2"/>
  <c r="U397" i="2" s="1"/>
  <c r="P398" i="2"/>
  <c r="U398" i="2" s="1"/>
  <c r="P399" i="2"/>
  <c r="U399" i="2" s="1"/>
  <c r="P400" i="2"/>
  <c r="U400" i="2" s="1"/>
  <c r="P401" i="2"/>
  <c r="U401" i="2" s="1"/>
  <c r="P402" i="2"/>
  <c r="U402" i="2" s="1"/>
  <c r="P403" i="2"/>
  <c r="U403" i="2" s="1"/>
  <c r="P404" i="2"/>
  <c r="U404" i="2" s="1"/>
  <c r="P405" i="2"/>
  <c r="U405" i="2" s="1"/>
  <c r="P406" i="2"/>
  <c r="U406" i="2" s="1"/>
  <c r="P407" i="2"/>
  <c r="U407" i="2" s="1"/>
  <c r="P408" i="2"/>
  <c r="U408" i="2" s="1"/>
  <c r="P409" i="2"/>
  <c r="U409" i="2" s="1"/>
  <c r="P410" i="2"/>
  <c r="U410" i="2" s="1"/>
  <c r="P411" i="2"/>
  <c r="U411" i="2" s="1"/>
  <c r="P412" i="2"/>
  <c r="U412" i="2" s="1"/>
  <c r="P413" i="2"/>
  <c r="U413" i="2" s="1"/>
  <c r="P414" i="2"/>
  <c r="U414" i="2" s="1"/>
  <c r="P415" i="2"/>
  <c r="U415" i="2" s="1"/>
  <c r="P416" i="2"/>
  <c r="U416" i="2" s="1"/>
  <c r="P417" i="2"/>
  <c r="U417" i="2" s="1"/>
  <c r="P418" i="2"/>
  <c r="U418" i="2" s="1"/>
  <c r="P419" i="2"/>
  <c r="U419" i="2" s="1"/>
  <c r="P420" i="2"/>
  <c r="U420" i="2" s="1"/>
  <c r="P421" i="2"/>
  <c r="U421" i="2" s="1"/>
  <c r="P422" i="2"/>
  <c r="U422" i="2" s="1"/>
  <c r="P423" i="2"/>
  <c r="U423" i="2" s="1"/>
  <c r="P424" i="2"/>
  <c r="U424" i="2" s="1"/>
  <c r="P425" i="2"/>
  <c r="U425" i="2" s="1"/>
  <c r="P426" i="2"/>
  <c r="U426" i="2" s="1"/>
  <c r="P427" i="2"/>
  <c r="U427" i="2" s="1"/>
  <c r="P428" i="2"/>
  <c r="U428" i="2" s="1"/>
  <c r="P429" i="2"/>
  <c r="U429" i="2" s="1"/>
  <c r="P430" i="2"/>
  <c r="U430" i="2" s="1"/>
  <c r="P431" i="2"/>
  <c r="U431" i="2" s="1"/>
  <c r="P432" i="2"/>
  <c r="U432" i="2" s="1"/>
  <c r="P433" i="2"/>
  <c r="U433" i="2" s="1"/>
  <c r="P434" i="2"/>
  <c r="U434" i="2" s="1"/>
  <c r="P435" i="2"/>
  <c r="U435" i="2" s="1"/>
  <c r="P436" i="2"/>
  <c r="U436" i="2" s="1"/>
  <c r="P437" i="2"/>
  <c r="U437" i="2" s="1"/>
  <c r="P438" i="2"/>
  <c r="U438" i="2" s="1"/>
  <c r="P439" i="2"/>
  <c r="U439" i="2" s="1"/>
  <c r="P440" i="2"/>
  <c r="U440" i="2" s="1"/>
  <c r="P441" i="2"/>
  <c r="U441" i="2" s="1"/>
  <c r="P442" i="2"/>
  <c r="U442" i="2" s="1"/>
  <c r="P443" i="2"/>
  <c r="U443" i="2" s="1"/>
  <c r="P444" i="2"/>
  <c r="U444" i="2" s="1"/>
  <c r="P445" i="2"/>
  <c r="U445" i="2" s="1"/>
  <c r="P446" i="2"/>
  <c r="U446" i="2" s="1"/>
  <c r="P447" i="2"/>
  <c r="U447" i="2" s="1"/>
  <c r="P448" i="2"/>
  <c r="U448" i="2" s="1"/>
  <c r="P449" i="2"/>
  <c r="U449" i="2" s="1"/>
  <c r="P450" i="2"/>
  <c r="U450" i="2" s="1"/>
  <c r="P451" i="2"/>
  <c r="U451" i="2" s="1"/>
  <c r="P452" i="2"/>
  <c r="U452" i="2" s="1"/>
  <c r="P453" i="2"/>
  <c r="U453" i="2" s="1"/>
  <c r="P454" i="2"/>
  <c r="U454" i="2" s="1"/>
  <c r="P455" i="2"/>
  <c r="U455" i="2" s="1"/>
  <c r="P456" i="2"/>
  <c r="U456" i="2" s="1"/>
  <c r="P457" i="2"/>
  <c r="U457" i="2" s="1"/>
  <c r="P458" i="2"/>
  <c r="U458" i="2" s="1"/>
  <c r="P459" i="2"/>
  <c r="U459" i="2" s="1"/>
  <c r="P460" i="2"/>
  <c r="U460" i="2" s="1"/>
  <c r="P461" i="2"/>
  <c r="U461" i="2" s="1"/>
  <c r="P462" i="2"/>
  <c r="U462" i="2" s="1"/>
  <c r="P463" i="2"/>
  <c r="U463" i="2" s="1"/>
  <c r="P464" i="2"/>
  <c r="U464" i="2" s="1"/>
  <c r="P465" i="2"/>
  <c r="U465" i="2" s="1"/>
  <c r="P466" i="2"/>
  <c r="U466" i="2" s="1"/>
  <c r="P467" i="2"/>
  <c r="U467" i="2" s="1"/>
  <c r="P468" i="2"/>
  <c r="U468" i="2" s="1"/>
  <c r="P469" i="2"/>
  <c r="U469" i="2" s="1"/>
  <c r="P470" i="2"/>
  <c r="U470" i="2" s="1"/>
  <c r="P471" i="2"/>
  <c r="U471" i="2" s="1"/>
  <c r="P472" i="2"/>
  <c r="U472" i="2" s="1"/>
  <c r="P473" i="2"/>
  <c r="U473" i="2" s="1"/>
  <c r="P474" i="2"/>
  <c r="U474" i="2" s="1"/>
  <c r="P475" i="2"/>
  <c r="U475" i="2" s="1"/>
  <c r="P476" i="2"/>
  <c r="U476" i="2" s="1"/>
  <c r="P477" i="2"/>
  <c r="U477" i="2" s="1"/>
  <c r="P478" i="2"/>
  <c r="U478" i="2" s="1"/>
  <c r="P479" i="2"/>
  <c r="U479" i="2" s="1"/>
  <c r="P480" i="2"/>
  <c r="U480" i="2" s="1"/>
  <c r="P481" i="2"/>
  <c r="U481" i="2" s="1"/>
  <c r="P482" i="2"/>
  <c r="U482" i="2" s="1"/>
  <c r="P483" i="2"/>
  <c r="U483" i="2" s="1"/>
  <c r="P484" i="2"/>
  <c r="U484" i="2" s="1"/>
  <c r="P485" i="2"/>
  <c r="U485" i="2" s="1"/>
  <c r="P486" i="2"/>
  <c r="U486" i="2" s="1"/>
  <c r="P487" i="2"/>
  <c r="U487" i="2" s="1"/>
  <c r="P488" i="2"/>
  <c r="U488" i="2" s="1"/>
  <c r="P489" i="2"/>
  <c r="U489" i="2" s="1"/>
  <c r="P490" i="2"/>
  <c r="U490" i="2" s="1"/>
  <c r="P491" i="2"/>
  <c r="U491" i="2" s="1"/>
  <c r="P492" i="2"/>
  <c r="U492" i="2" s="1"/>
  <c r="P493" i="2"/>
  <c r="U493" i="2" s="1"/>
  <c r="P494" i="2"/>
  <c r="U494" i="2" s="1"/>
  <c r="P495" i="2"/>
  <c r="U495" i="2" s="1"/>
  <c r="P496" i="2"/>
  <c r="U496" i="2" s="1"/>
  <c r="P497" i="2"/>
  <c r="U497" i="2" s="1"/>
  <c r="P498" i="2"/>
  <c r="U498" i="2" s="1"/>
  <c r="P499" i="2"/>
  <c r="U499" i="2" s="1"/>
  <c r="P500" i="2"/>
  <c r="U500" i="2" s="1"/>
  <c r="P501" i="2"/>
  <c r="U501" i="2" s="1"/>
  <c r="P502" i="2"/>
  <c r="U502" i="2" s="1"/>
  <c r="P503" i="2"/>
  <c r="U503" i="2" s="1"/>
  <c r="P504" i="2"/>
  <c r="U504" i="2" s="1"/>
  <c r="P505" i="2"/>
  <c r="U505" i="2" s="1"/>
  <c r="P506" i="2"/>
  <c r="U506" i="2" s="1"/>
  <c r="P507" i="2"/>
  <c r="U507" i="2" s="1"/>
  <c r="P508" i="2"/>
  <c r="U508" i="2" s="1"/>
  <c r="P509" i="2"/>
  <c r="U509" i="2" s="1"/>
  <c r="P510" i="2"/>
  <c r="U510" i="2" s="1"/>
  <c r="P511" i="2"/>
  <c r="U511" i="2" s="1"/>
  <c r="P512" i="2"/>
  <c r="U512" i="2" s="1"/>
  <c r="P513" i="2"/>
  <c r="U513" i="2" s="1"/>
  <c r="P514" i="2"/>
  <c r="U514" i="2" s="1"/>
  <c r="P515" i="2"/>
  <c r="U515" i="2" s="1"/>
  <c r="P516" i="2"/>
  <c r="U516" i="2" s="1"/>
  <c r="P517" i="2"/>
  <c r="U517" i="2" s="1"/>
  <c r="P518" i="2"/>
  <c r="U518" i="2" s="1"/>
  <c r="P519" i="2"/>
  <c r="U519" i="2" s="1"/>
  <c r="P520" i="2"/>
  <c r="U520" i="2" s="1"/>
  <c r="P521" i="2"/>
  <c r="U521" i="2" s="1"/>
  <c r="P522" i="2"/>
  <c r="U522" i="2" s="1"/>
  <c r="P523" i="2"/>
  <c r="U523" i="2" s="1"/>
  <c r="P524" i="2"/>
  <c r="U524" i="2" s="1"/>
  <c r="P525" i="2"/>
  <c r="U525" i="2" s="1"/>
  <c r="P526" i="2"/>
  <c r="U526" i="2" s="1"/>
  <c r="P527" i="2"/>
  <c r="U527" i="2" s="1"/>
  <c r="P528" i="2"/>
  <c r="U528" i="2" s="1"/>
  <c r="P529" i="2"/>
  <c r="U529" i="2" s="1"/>
  <c r="P530" i="2"/>
  <c r="U530" i="2" s="1"/>
  <c r="P531" i="2"/>
  <c r="U531" i="2" s="1"/>
  <c r="P532" i="2"/>
  <c r="U532" i="2" s="1"/>
  <c r="P533" i="2"/>
  <c r="U533" i="2" s="1"/>
  <c r="P534" i="2"/>
  <c r="U534" i="2" s="1"/>
  <c r="P535" i="2"/>
  <c r="U535" i="2" s="1"/>
  <c r="P536" i="2"/>
  <c r="U536" i="2" s="1"/>
  <c r="P537" i="2"/>
  <c r="U537" i="2" s="1"/>
  <c r="P538" i="2"/>
  <c r="U538" i="2" s="1"/>
  <c r="P539" i="2"/>
  <c r="U539" i="2" s="1"/>
  <c r="P540" i="2"/>
  <c r="U540" i="2" s="1"/>
  <c r="P541" i="2"/>
  <c r="U541" i="2" s="1"/>
  <c r="P542" i="2"/>
  <c r="U542" i="2" s="1"/>
  <c r="P543" i="2"/>
  <c r="U543" i="2" s="1"/>
  <c r="P544" i="2"/>
  <c r="U544" i="2" s="1"/>
  <c r="P545" i="2"/>
  <c r="U545" i="2" s="1"/>
  <c r="P546" i="2"/>
  <c r="U546" i="2" s="1"/>
  <c r="P547" i="2"/>
  <c r="U547" i="2" s="1"/>
  <c r="P548" i="2"/>
  <c r="U548" i="2" s="1"/>
  <c r="P549" i="2"/>
  <c r="U549" i="2" s="1"/>
  <c r="P550" i="2"/>
  <c r="U550" i="2" s="1"/>
  <c r="P551" i="2"/>
  <c r="U551" i="2" s="1"/>
  <c r="P552" i="2"/>
  <c r="U552" i="2" s="1"/>
  <c r="P553" i="2"/>
  <c r="U553" i="2" s="1"/>
  <c r="P554" i="2"/>
  <c r="U554" i="2" s="1"/>
  <c r="P555" i="2"/>
  <c r="U555" i="2" s="1"/>
  <c r="P556" i="2"/>
  <c r="U556" i="2" s="1"/>
  <c r="P557" i="2"/>
  <c r="U557" i="2" s="1"/>
  <c r="P558" i="2"/>
  <c r="U558" i="2" s="1"/>
  <c r="P559" i="2"/>
  <c r="U559" i="2" s="1"/>
  <c r="P560" i="2"/>
  <c r="U560" i="2" s="1"/>
  <c r="P561" i="2"/>
  <c r="U561" i="2" s="1"/>
  <c r="P562" i="2"/>
  <c r="U562" i="2" s="1"/>
  <c r="P563" i="2"/>
  <c r="U563" i="2" s="1"/>
  <c r="P564" i="2"/>
  <c r="U564" i="2" s="1"/>
  <c r="P565" i="2"/>
  <c r="U565" i="2" s="1"/>
  <c r="P566" i="2"/>
  <c r="U566" i="2" s="1"/>
  <c r="P567" i="2"/>
  <c r="U567" i="2" s="1"/>
  <c r="P568" i="2"/>
  <c r="U568" i="2" s="1"/>
  <c r="P569" i="2"/>
  <c r="U569" i="2" s="1"/>
  <c r="P570" i="2"/>
  <c r="U570" i="2" s="1"/>
  <c r="P571" i="2"/>
  <c r="U571" i="2" s="1"/>
  <c r="P572" i="2"/>
  <c r="U572" i="2" s="1"/>
  <c r="P573" i="2"/>
  <c r="U573" i="2" s="1"/>
  <c r="P574" i="2"/>
  <c r="U574" i="2" s="1"/>
  <c r="P575" i="2"/>
  <c r="U575" i="2" s="1"/>
  <c r="P576" i="2"/>
  <c r="U576" i="2" s="1"/>
  <c r="P577" i="2"/>
  <c r="U577" i="2" s="1"/>
  <c r="P578" i="2"/>
  <c r="U578" i="2" s="1"/>
  <c r="P579" i="2"/>
  <c r="U579" i="2" s="1"/>
  <c r="P580" i="2"/>
  <c r="U580" i="2" s="1"/>
  <c r="P581" i="2"/>
  <c r="U581" i="2" s="1"/>
  <c r="P582" i="2"/>
  <c r="U582" i="2" s="1"/>
  <c r="P583" i="2"/>
  <c r="U583" i="2" s="1"/>
  <c r="P584" i="2"/>
  <c r="U584" i="2" s="1"/>
  <c r="P585" i="2"/>
  <c r="U585" i="2" s="1"/>
  <c r="P586" i="2"/>
  <c r="U586" i="2" s="1"/>
  <c r="P587" i="2"/>
  <c r="U587" i="2" s="1"/>
  <c r="P588" i="2"/>
  <c r="U588" i="2" s="1"/>
  <c r="P589" i="2"/>
  <c r="U589" i="2" s="1"/>
  <c r="P590" i="2"/>
  <c r="U590" i="2" s="1"/>
  <c r="P591" i="2"/>
  <c r="U591" i="2" s="1"/>
  <c r="P592" i="2"/>
  <c r="U592" i="2" s="1"/>
  <c r="P593" i="2"/>
  <c r="U593" i="2" s="1"/>
  <c r="P594" i="2"/>
  <c r="U594" i="2" s="1"/>
  <c r="P595" i="2"/>
  <c r="U595" i="2" s="1"/>
  <c r="P596" i="2"/>
  <c r="U596" i="2" s="1"/>
  <c r="P597" i="2"/>
  <c r="U597" i="2" s="1"/>
  <c r="P598" i="2"/>
  <c r="U598" i="2" s="1"/>
  <c r="P599" i="2"/>
  <c r="U599" i="2" s="1"/>
  <c r="P600" i="2"/>
  <c r="U600" i="2" s="1"/>
  <c r="P601" i="2"/>
  <c r="U601" i="2" s="1"/>
  <c r="P602" i="2"/>
  <c r="U602" i="2" s="1"/>
  <c r="P603" i="2"/>
  <c r="U603" i="2" s="1"/>
  <c r="P604" i="2"/>
  <c r="U604" i="2" s="1"/>
  <c r="P605" i="2"/>
  <c r="U605" i="2" s="1"/>
  <c r="P606" i="2"/>
  <c r="U606" i="2" s="1"/>
  <c r="P607" i="2"/>
  <c r="U607" i="2" s="1"/>
  <c r="P608" i="2"/>
  <c r="U608" i="2" s="1"/>
  <c r="P609" i="2"/>
  <c r="U609" i="2" s="1"/>
  <c r="P610" i="2"/>
  <c r="U610" i="2" s="1"/>
  <c r="P611" i="2"/>
  <c r="U611" i="2" s="1"/>
  <c r="P612" i="2"/>
  <c r="U612" i="2" s="1"/>
  <c r="P613" i="2"/>
  <c r="U613" i="2" s="1"/>
  <c r="P614" i="2"/>
  <c r="U614" i="2" s="1"/>
  <c r="P615" i="2"/>
  <c r="U615" i="2" s="1"/>
  <c r="P616" i="2"/>
  <c r="U616" i="2" s="1"/>
  <c r="P617" i="2"/>
  <c r="U617" i="2" s="1"/>
  <c r="P618" i="2"/>
  <c r="U618" i="2" s="1"/>
  <c r="P619" i="2"/>
  <c r="U619" i="2" s="1"/>
  <c r="P620" i="2"/>
  <c r="U620" i="2" s="1"/>
  <c r="P621" i="2"/>
  <c r="U621" i="2" s="1"/>
  <c r="P622" i="2"/>
  <c r="U622" i="2" s="1"/>
  <c r="P623" i="2"/>
  <c r="U623" i="2" s="1"/>
  <c r="P624" i="2"/>
  <c r="U624" i="2" s="1"/>
  <c r="P625" i="2"/>
  <c r="U625" i="2" s="1"/>
  <c r="P626" i="2"/>
  <c r="U626" i="2" s="1"/>
  <c r="P627" i="2"/>
  <c r="U627" i="2" s="1"/>
  <c r="P628" i="2"/>
  <c r="U628" i="2" s="1"/>
  <c r="P629" i="2"/>
  <c r="U629" i="2" s="1"/>
  <c r="P630" i="2"/>
  <c r="U630" i="2" s="1"/>
  <c r="P631" i="2"/>
  <c r="U631" i="2" s="1"/>
  <c r="P632" i="2"/>
  <c r="U632" i="2" s="1"/>
  <c r="P633" i="2"/>
  <c r="U633" i="2" s="1"/>
  <c r="P634" i="2"/>
  <c r="U634" i="2" s="1"/>
  <c r="P635" i="2"/>
  <c r="U635" i="2" s="1"/>
  <c r="P636" i="2"/>
  <c r="U636" i="2" s="1"/>
  <c r="P637" i="2"/>
  <c r="U637" i="2" s="1"/>
  <c r="P638" i="2"/>
  <c r="U638" i="2" s="1"/>
  <c r="P639" i="2"/>
  <c r="U639" i="2" s="1"/>
  <c r="P640" i="2"/>
  <c r="U640" i="2" s="1"/>
  <c r="P641" i="2"/>
  <c r="U641" i="2" s="1"/>
  <c r="P642" i="2"/>
  <c r="U642" i="2" s="1"/>
  <c r="P643" i="2"/>
  <c r="U643" i="2" s="1"/>
  <c r="P644" i="2"/>
  <c r="U644" i="2" s="1"/>
  <c r="P645" i="2"/>
  <c r="U645" i="2" s="1"/>
  <c r="P646" i="2"/>
  <c r="U646" i="2" s="1"/>
  <c r="P647" i="2"/>
  <c r="U647" i="2" s="1"/>
  <c r="P648" i="2"/>
  <c r="U648" i="2" s="1"/>
  <c r="P649" i="2"/>
  <c r="U649" i="2" s="1"/>
  <c r="P650" i="2"/>
  <c r="U650" i="2" s="1"/>
  <c r="P651" i="2"/>
  <c r="U651" i="2" s="1"/>
  <c r="P652" i="2"/>
  <c r="U652" i="2" s="1"/>
  <c r="P653" i="2"/>
  <c r="U653" i="2" s="1"/>
  <c r="P654" i="2"/>
  <c r="U654" i="2" s="1"/>
  <c r="P655" i="2"/>
  <c r="U655" i="2" s="1"/>
  <c r="P656" i="2"/>
  <c r="U656" i="2" s="1"/>
  <c r="P657" i="2"/>
  <c r="U657" i="2" s="1"/>
  <c r="P658" i="2"/>
  <c r="U658" i="2" s="1"/>
  <c r="P659" i="2"/>
  <c r="U659" i="2" s="1"/>
  <c r="P660" i="2"/>
  <c r="U660" i="2" s="1"/>
  <c r="P661" i="2"/>
  <c r="U661" i="2" s="1"/>
  <c r="P662" i="2"/>
  <c r="U662" i="2" s="1"/>
  <c r="P663" i="2"/>
  <c r="U663" i="2" s="1"/>
  <c r="P664" i="2"/>
  <c r="U664" i="2" s="1"/>
  <c r="P665" i="2"/>
  <c r="U665" i="2" s="1"/>
  <c r="P666" i="2"/>
  <c r="U666" i="2" s="1"/>
  <c r="P667" i="2"/>
  <c r="U667" i="2" s="1"/>
  <c r="P668" i="2"/>
  <c r="U668" i="2" s="1"/>
  <c r="P669" i="2"/>
  <c r="U669" i="2" s="1"/>
  <c r="P670" i="2"/>
  <c r="U670" i="2" s="1"/>
  <c r="P671" i="2"/>
  <c r="U671" i="2" s="1"/>
  <c r="P672" i="2"/>
  <c r="U672" i="2" s="1"/>
  <c r="P673" i="2"/>
  <c r="U673" i="2" s="1"/>
  <c r="P674" i="2"/>
  <c r="U674" i="2" s="1"/>
  <c r="P675" i="2"/>
  <c r="U675" i="2" s="1"/>
  <c r="P676" i="2"/>
  <c r="U676" i="2" s="1"/>
  <c r="P677" i="2"/>
  <c r="U677" i="2" s="1"/>
  <c r="P678" i="2"/>
  <c r="U678" i="2" s="1"/>
  <c r="P679" i="2"/>
  <c r="U679" i="2" s="1"/>
  <c r="P680" i="2"/>
  <c r="U680" i="2" s="1"/>
  <c r="P681" i="2"/>
  <c r="U681" i="2" s="1"/>
  <c r="P682" i="2"/>
  <c r="U682" i="2" s="1"/>
  <c r="P683" i="2"/>
  <c r="U683" i="2" s="1"/>
  <c r="P684" i="2"/>
  <c r="U684" i="2" s="1"/>
  <c r="P685" i="2"/>
  <c r="U685" i="2" s="1"/>
  <c r="P686" i="2"/>
  <c r="U686" i="2" s="1"/>
  <c r="P687" i="2"/>
  <c r="U687" i="2" s="1"/>
  <c r="P688" i="2"/>
  <c r="U688" i="2" s="1"/>
  <c r="P689" i="2"/>
  <c r="U689" i="2" s="1"/>
  <c r="P690" i="2"/>
  <c r="U690" i="2" s="1"/>
  <c r="P691" i="2"/>
  <c r="U691" i="2" s="1"/>
  <c r="P692" i="2"/>
  <c r="U692" i="2" s="1"/>
  <c r="P693" i="2"/>
  <c r="U693" i="2" s="1"/>
  <c r="P694" i="2"/>
  <c r="U694" i="2" s="1"/>
  <c r="P695" i="2"/>
  <c r="U695" i="2" s="1"/>
  <c r="P696" i="2"/>
  <c r="U696" i="2" s="1"/>
  <c r="P697" i="2"/>
  <c r="U697" i="2" s="1"/>
  <c r="P698" i="2"/>
  <c r="U698" i="2" s="1"/>
  <c r="P699" i="2"/>
  <c r="U699" i="2" s="1"/>
  <c r="P700" i="2"/>
  <c r="U700" i="2" s="1"/>
  <c r="P701" i="2"/>
  <c r="U701" i="2" s="1"/>
  <c r="P702" i="2"/>
  <c r="U702" i="2" s="1"/>
  <c r="P703" i="2"/>
  <c r="U703" i="2" s="1"/>
  <c r="P704" i="2"/>
  <c r="U704" i="2" s="1"/>
  <c r="P705" i="2"/>
  <c r="U705" i="2" s="1"/>
  <c r="P706" i="2"/>
  <c r="U706" i="2" s="1"/>
  <c r="P707" i="2"/>
  <c r="U707" i="2" s="1"/>
  <c r="P708" i="2"/>
  <c r="U708" i="2" s="1"/>
  <c r="P709" i="2"/>
  <c r="U709" i="2" s="1"/>
  <c r="P710" i="2"/>
  <c r="U710" i="2" s="1"/>
  <c r="P711" i="2"/>
  <c r="U711" i="2" s="1"/>
  <c r="P712" i="2"/>
  <c r="U712" i="2" s="1"/>
  <c r="P713" i="2"/>
  <c r="U713" i="2" s="1"/>
  <c r="P714" i="2"/>
  <c r="U714" i="2" s="1"/>
  <c r="P715" i="2"/>
  <c r="U715" i="2" s="1"/>
  <c r="P716" i="2"/>
  <c r="U716" i="2" s="1"/>
  <c r="P717" i="2"/>
  <c r="U717" i="2" s="1"/>
  <c r="P718" i="2"/>
  <c r="U718" i="2" s="1"/>
  <c r="P719" i="2"/>
  <c r="U719" i="2" s="1"/>
  <c r="P720" i="2"/>
  <c r="U720" i="2" s="1"/>
  <c r="P721" i="2"/>
  <c r="U721" i="2" s="1"/>
  <c r="P722" i="2"/>
  <c r="U722" i="2" s="1"/>
  <c r="P723" i="2"/>
  <c r="U723" i="2" s="1"/>
  <c r="P724" i="2"/>
  <c r="U724" i="2" s="1"/>
  <c r="P725" i="2"/>
  <c r="U725" i="2" s="1"/>
  <c r="P726" i="2"/>
  <c r="U726" i="2" s="1"/>
  <c r="P727" i="2"/>
  <c r="U727" i="2" s="1"/>
  <c r="P728" i="2"/>
  <c r="U728" i="2" s="1"/>
  <c r="P729" i="2"/>
  <c r="U729" i="2" s="1"/>
  <c r="P730" i="2"/>
  <c r="U730" i="2" s="1"/>
  <c r="P731" i="2"/>
  <c r="U731" i="2" s="1"/>
  <c r="P732" i="2"/>
  <c r="U732" i="2" s="1"/>
  <c r="P733" i="2"/>
  <c r="U733" i="2" s="1"/>
  <c r="P734" i="2"/>
  <c r="U734" i="2" s="1"/>
  <c r="P735" i="2"/>
  <c r="U735" i="2" s="1"/>
  <c r="P736" i="2"/>
  <c r="U736" i="2" s="1"/>
  <c r="P737" i="2"/>
  <c r="U737" i="2" s="1"/>
  <c r="P738" i="2"/>
  <c r="U738" i="2" s="1"/>
  <c r="P739" i="2"/>
  <c r="U739" i="2" s="1"/>
  <c r="P740" i="2"/>
  <c r="U740" i="2" s="1"/>
  <c r="P741" i="2"/>
  <c r="U741" i="2" s="1"/>
  <c r="P742" i="2"/>
  <c r="U742" i="2" s="1"/>
  <c r="P743" i="2"/>
  <c r="U743" i="2" s="1"/>
  <c r="P744" i="2"/>
  <c r="U744" i="2" s="1"/>
  <c r="P745" i="2"/>
  <c r="U745" i="2" s="1"/>
  <c r="P746" i="2"/>
  <c r="U746" i="2" s="1"/>
  <c r="P747" i="2"/>
  <c r="U747" i="2" s="1"/>
  <c r="P748" i="2"/>
  <c r="U748" i="2" s="1"/>
  <c r="P749" i="2"/>
  <c r="U749" i="2" s="1"/>
  <c r="P750" i="2"/>
  <c r="U750" i="2" s="1"/>
  <c r="P751" i="2"/>
  <c r="U751" i="2" s="1"/>
  <c r="P752" i="2"/>
  <c r="U752" i="2" s="1"/>
  <c r="P753" i="2"/>
  <c r="U753" i="2" s="1"/>
  <c r="P754" i="2"/>
  <c r="U754" i="2" s="1"/>
  <c r="P755" i="2"/>
  <c r="U755" i="2" s="1"/>
  <c r="P756" i="2"/>
  <c r="U756" i="2" s="1"/>
  <c r="P757" i="2"/>
  <c r="U757" i="2" s="1"/>
  <c r="P758" i="2"/>
  <c r="U758" i="2" s="1"/>
  <c r="P759" i="2"/>
  <c r="U759" i="2" s="1"/>
  <c r="P760" i="2"/>
  <c r="U760" i="2" s="1"/>
  <c r="P761" i="2"/>
  <c r="U761" i="2" s="1"/>
  <c r="P762" i="2"/>
  <c r="U762" i="2" s="1"/>
  <c r="P763" i="2"/>
  <c r="U763" i="2" s="1"/>
  <c r="P764" i="2"/>
  <c r="U764" i="2" s="1"/>
  <c r="P765" i="2"/>
  <c r="U765" i="2" s="1"/>
  <c r="P766" i="2"/>
  <c r="U766" i="2" s="1"/>
  <c r="P767" i="2"/>
  <c r="U767" i="2" s="1"/>
  <c r="P768" i="2"/>
  <c r="U768" i="2" s="1"/>
  <c r="O768" i="2"/>
  <c r="W768" i="2" s="1"/>
  <c r="O767" i="2"/>
  <c r="W767" i="2" s="1"/>
  <c r="O766" i="2"/>
  <c r="W766" i="2" s="1"/>
  <c r="O765" i="2"/>
  <c r="W765" i="2" s="1"/>
  <c r="O764" i="2"/>
  <c r="W764" i="2" s="1"/>
  <c r="O763" i="2"/>
  <c r="W763" i="2" s="1"/>
  <c r="O762" i="2"/>
  <c r="W762" i="2" s="1"/>
  <c r="O761" i="2"/>
  <c r="W761" i="2" s="1"/>
  <c r="O760" i="2"/>
  <c r="W760" i="2" s="1"/>
  <c r="O759" i="2"/>
  <c r="W759" i="2" s="1"/>
  <c r="O758" i="2"/>
  <c r="W758" i="2" s="1"/>
  <c r="O757" i="2"/>
  <c r="W757" i="2" s="1"/>
  <c r="O756" i="2"/>
  <c r="W756" i="2" s="1"/>
  <c r="O755" i="2"/>
  <c r="W755" i="2" s="1"/>
  <c r="O754" i="2"/>
  <c r="W754" i="2" s="1"/>
  <c r="O753" i="2"/>
  <c r="W753" i="2" s="1"/>
  <c r="O752" i="2"/>
  <c r="W752" i="2" s="1"/>
  <c r="O751" i="2"/>
  <c r="W751" i="2" s="1"/>
  <c r="O750" i="2"/>
  <c r="W750" i="2" s="1"/>
  <c r="O749" i="2"/>
  <c r="W749" i="2" s="1"/>
  <c r="O748" i="2"/>
  <c r="W748" i="2" s="1"/>
  <c r="O747" i="2"/>
  <c r="W747" i="2" s="1"/>
  <c r="O746" i="2"/>
  <c r="W746" i="2" s="1"/>
  <c r="O745" i="2"/>
  <c r="W745" i="2" s="1"/>
  <c r="O744" i="2"/>
  <c r="W744" i="2" s="1"/>
  <c r="O743" i="2"/>
  <c r="W743" i="2" s="1"/>
  <c r="O742" i="2"/>
  <c r="W742" i="2" s="1"/>
  <c r="O741" i="2"/>
  <c r="W741" i="2" s="1"/>
  <c r="O740" i="2"/>
  <c r="W740" i="2" s="1"/>
  <c r="O739" i="2"/>
  <c r="W739" i="2" s="1"/>
  <c r="O738" i="2"/>
  <c r="W738" i="2" s="1"/>
  <c r="O737" i="2"/>
  <c r="W737" i="2" s="1"/>
  <c r="O736" i="2"/>
  <c r="W736" i="2" s="1"/>
  <c r="O735" i="2"/>
  <c r="W735" i="2" s="1"/>
  <c r="O734" i="2"/>
  <c r="W734" i="2" s="1"/>
  <c r="O733" i="2"/>
  <c r="W733" i="2" s="1"/>
  <c r="O732" i="2"/>
  <c r="W732" i="2" s="1"/>
  <c r="O731" i="2"/>
  <c r="W731" i="2" s="1"/>
  <c r="O730" i="2"/>
  <c r="W730" i="2" s="1"/>
  <c r="O729" i="2"/>
  <c r="W729" i="2" s="1"/>
  <c r="O728" i="2"/>
  <c r="W728" i="2" s="1"/>
  <c r="O727" i="2"/>
  <c r="W727" i="2" s="1"/>
  <c r="O726" i="2"/>
  <c r="W726" i="2" s="1"/>
  <c r="O725" i="2"/>
  <c r="W725" i="2" s="1"/>
  <c r="O724" i="2"/>
  <c r="W724" i="2" s="1"/>
  <c r="O723" i="2"/>
  <c r="W723" i="2" s="1"/>
  <c r="O722" i="2"/>
  <c r="W722" i="2" s="1"/>
  <c r="O721" i="2"/>
  <c r="W721" i="2" s="1"/>
  <c r="O720" i="2"/>
  <c r="W720" i="2" s="1"/>
  <c r="O719" i="2"/>
  <c r="W719" i="2" s="1"/>
  <c r="O718" i="2"/>
  <c r="W718" i="2" s="1"/>
  <c r="O717" i="2"/>
  <c r="W717" i="2" s="1"/>
  <c r="O716" i="2"/>
  <c r="W716" i="2" s="1"/>
  <c r="O715" i="2"/>
  <c r="W715" i="2" s="1"/>
  <c r="O714" i="2"/>
  <c r="W714" i="2" s="1"/>
  <c r="O713" i="2"/>
  <c r="W713" i="2" s="1"/>
  <c r="O712" i="2"/>
  <c r="W712" i="2" s="1"/>
  <c r="O711" i="2"/>
  <c r="W711" i="2" s="1"/>
  <c r="O710" i="2"/>
  <c r="W710" i="2" s="1"/>
  <c r="O709" i="2"/>
  <c r="W709" i="2" s="1"/>
  <c r="O708" i="2"/>
  <c r="W708" i="2" s="1"/>
  <c r="O707" i="2"/>
  <c r="W707" i="2" s="1"/>
  <c r="O706" i="2"/>
  <c r="W706" i="2" s="1"/>
  <c r="O705" i="2"/>
  <c r="W705" i="2" s="1"/>
  <c r="O704" i="2"/>
  <c r="W704" i="2" s="1"/>
  <c r="O703" i="2"/>
  <c r="W703" i="2" s="1"/>
  <c r="O702" i="2"/>
  <c r="W702" i="2" s="1"/>
  <c r="O701" i="2"/>
  <c r="W701" i="2" s="1"/>
  <c r="O700" i="2"/>
  <c r="W700" i="2" s="1"/>
  <c r="O699" i="2"/>
  <c r="W699" i="2" s="1"/>
  <c r="O698" i="2"/>
  <c r="W698" i="2" s="1"/>
  <c r="O697" i="2"/>
  <c r="W697" i="2" s="1"/>
  <c r="O696" i="2"/>
  <c r="W696" i="2" s="1"/>
  <c r="O695" i="2"/>
  <c r="W695" i="2" s="1"/>
  <c r="O694" i="2"/>
  <c r="W694" i="2" s="1"/>
  <c r="O693" i="2"/>
  <c r="W693" i="2" s="1"/>
  <c r="O692" i="2"/>
  <c r="W692" i="2" s="1"/>
  <c r="O691" i="2"/>
  <c r="W691" i="2" s="1"/>
  <c r="O690" i="2"/>
  <c r="W690" i="2" s="1"/>
  <c r="O689" i="2"/>
  <c r="W689" i="2" s="1"/>
  <c r="O688" i="2"/>
  <c r="W688" i="2" s="1"/>
  <c r="O687" i="2"/>
  <c r="W687" i="2" s="1"/>
  <c r="O686" i="2"/>
  <c r="W686" i="2" s="1"/>
  <c r="O685" i="2"/>
  <c r="W685" i="2" s="1"/>
  <c r="O684" i="2"/>
  <c r="W684" i="2" s="1"/>
  <c r="O683" i="2"/>
  <c r="W683" i="2" s="1"/>
  <c r="O682" i="2"/>
  <c r="W682" i="2" s="1"/>
  <c r="O681" i="2"/>
  <c r="W681" i="2" s="1"/>
  <c r="O680" i="2"/>
  <c r="W680" i="2" s="1"/>
  <c r="O679" i="2"/>
  <c r="W679" i="2" s="1"/>
  <c r="O678" i="2"/>
  <c r="W678" i="2" s="1"/>
  <c r="O677" i="2"/>
  <c r="W677" i="2" s="1"/>
  <c r="O676" i="2"/>
  <c r="W676" i="2" s="1"/>
  <c r="O675" i="2"/>
  <c r="W675" i="2" s="1"/>
  <c r="O674" i="2"/>
  <c r="W674" i="2" s="1"/>
  <c r="O673" i="2"/>
  <c r="W673" i="2" s="1"/>
  <c r="O672" i="2"/>
  <c r="W672" i="2" s="1"/>
  <c r="O671" i="2"/>
  <c r="W671" i="2" s="1"/>
  <c r="O670" i="2"/>
  <c r="W670" i="2" s="1"/>
  <c r="O669" i="2"/>
  <c r="W669" i="2" s="1"/>
  <c r="O668" i="2"/>
  <c r="W668" i="2" s="1"/>
  <c r="O667" i="2"/>
  <c r="W667" i="2" s="1"/>
  <c r="O666" i="2"/>
  <c r="W666" i="2" s="1"/>
  <c r="O665" i="2"/>
  <c r="W665" i="2" s="1"/>
  <c r="O664" i="2"/>
  <c r="W664" i="2" s="1"/>
  <c r="O663" i="2"/>
  <c r="W663" i="2" s="1"/>
  <c r="O662" i="2"/>
  <c r="W662" i="2" s="1"/>
  <c r="O661" i="2"/>
  <c r="W661" i="2" s="1"/>
  <c r="O660" i="2"/>
  <c r="W660" i="2" s="1"/>
  <c r="O659" i="2"/>
  <c r="W659" i="2" s="1"/>
  <c r="O658" i="2"/>
  <c r="W658" i="2" s="1"/>
  <c r="O657" i="2"/>
  <c r="W657" i="2" s="1"/>
  <c r="O656" i="2"/>
  <c r="W656" i="2" s="1"/>
  <c r="O655" i="2"/>
  <c r="W655" i="2" s="1"/>
  <c r="O654" i="2"/>
  <c r="W654" i="2" s="1"/>
  <c r="O653" i="2"/>
  <c r="W653" i="2" s="1"/>
  <c r="O652" i="2"/>
  <c r="W652" i="2" s="1"/>
  <c r="O651" i="2"/>
  <c r="W651" i="2" s="1"/>
  <c r="O650" i="2"/>
  <c r="W650" i="2" s="1"/>
  <c r="O649" i="2"/>
  <c r="W649" i="2" s="1"/>
  <c r="O648" i="2"/>
  <c r="W648" i="2" s="1"/>
  <c r="O647" i="2"/>
  <c r="W647" i="2" s="1"/>
  <c r="O646" i="2"/>
  <c r="W646" i="2" s="1"/>
  <c r="O645" i="2"/>
  <c r="W645" i="2" s="1"/>
  <c r="O644" i="2"/>
  <c r="W644" i="2" s="1"/>
  <c r="O643" i="2"/>
  <c r="W643" i="2" s="1"/>
  <c r="O642" i="2"/>
  <c r="W642" i="2" s="1"/>
  <c r="O641" i="2"/>
  <c r="W641" i="2" s="1"/>
  <c r="O640" i="2"/>
  <c r="W640" i="2" s="1"/>
  <c r="O639" i="2"/>
  <c r="W639" i="2" s="1"/>
  <c r="O638" i="2"/>
  <c r="W638" i="2" s="1"/>
  <c r="O637" i="2"/>
  <c r="W637" i="2" s="1"/>
  <c r="O636" i="2"/>
  <c r="W636" i="2" s="1"/>
  <c r="O635" i="2"/>
  <c r="W635" i="2" s="1"/>
  <c r="O634" i="2"/>
  <c r="W634" i="2" s="1"/>
  <c r="O633" i="2"/>
  <c r="W633" i="2" s="1"/>
  <c r="O632" i="2"/>
  <c r="W632" i="2" s="1"/>
  <c r="O631" i="2"/>
  <c r="W631" i="2" s="1"/>
  <c r="O630" i="2"/>
  <c r="W630" i="2" s="1"/>
  <c r="O629" i="2"/>
  <c r="W629" i="2" s="1"/>
  <c r="O628" i="2"/>
  <c r="W628" i="2" s="1"/>
  <c r="O627" i="2"/>
  <c r="W627" i="2" s="1"/>
  <c r="O626" i="2"/>
  <c r="W626" i="2" s="1"/>
  <c r="O625" i="2"/>
  <c r="W625" i="2" s="1"/>
  <c r="O624" i="2"/>
  <c r="W624" i="2" s="1"/>
  <c r="O623" i="2"/>
  <c r="W623" i="2" s="1"/>
  <c r="O622" i="2"/>
  <c r="W622" i="2" s="1"/>
  <c r="O621" i="2"/>
  <c r="W621" i="2" s="1"/>
  <c r="O620" i="2"/>
  <c r="W620" i="2" s="1"/>
  <c r="O619" i="2"/>
  <c r="W619" i="2" s="1"/>
  <c r="O618" i="2"/>
  <c r="W618" i="2" s="1"/>
  <c r="O617" i="2"/>
  <c r="W617" i="2" s="1"/>
  <c r="O616" i="2"/>
  <c r="W616" i="2" s="1"/>
  <c r="O615" i="2"/>
  <c r="W615" i="2" s="1"/>
  <c r="O614" i="2"/>
  <c r="W614" i="2" s="1"/>
  <c r="O613" i="2"/>
  <c r="W613" i="2" s="1"/>
  <c r="O612" i="2"/>
  <c r="W612" i="2" s="1"/>
  <c r="O611" i="2"/>
  <c r="W611" i="2" s="1"/>
  <c r="O610" i="2"/>
  <c r="W610" i="2" s="1"/>
  <c r="O609" i="2"/>
  <c r="W609" i="2" s="1"/>
  <c r="O608" i="2"/>
  <c r="W608" i="2" s="1"/>
  <c r="O607" i="2"/>
  <c r="W607" i="2" s="1"/>
  <c r="O606" i="2"/>
  <c r="W606" i="2" s="1"/>
  <c r="O605" i="2"/>
  <c r="W605" i="2" s="1"/>
  <c r="O604" i="2"/>
  <c r="W604" i="2" s="1"/>
  <c r="O603" i="2"/>
  <c r="W603" i="2" s="1"/>
  <c r="O602" i="2"/>
  <c r="W602" i="2" s="1"/>
  <c r="O601" i="2"/>
  <c r="W601" i="2" s="1"/>
  <c r="O600" i="2"/>
  <c r="W600" i="2" s="1"/>
  <c r="O599" i="2"/>
  <c r="W599" i="2" s="1"/>
  <c r="O598" i="2"/>
  <c r="W598" i="2" s="1"/>
  <c r="O597" i="2"/>
  <c r="W597" i="2" s="1"/>
  <c r="O596" i="2"/>
  <c r="W596" i="2" s="1"/>
  <c r="O595" i="2"/>
  <c r="W595" i="2" s="1"/>
  <c r="O594" i="2"/>
  <c r="W594" i="2" s="1"/>
  <c r="O593" i="2"/>
  <c r="W593" i="2" s="1"/>
  <c r="O592" i="2"/>
  <c r="W592" i="2" s="1"/>
  <c r="O591" i="2"/>
  <c r="W591" i="2" s="1"/>
  <c r="O590" i="2"/>
  <c r="W590" i="2" s="1"/>
  <c r="O589" i="2"/>
  <c r="W589" i="2" s="1"/>
  <c r="O588" i="2"/>
  <c r="W588" i="2" s="1"/>
  <c r="O587" i="2"/>
  <c r="W587" i="2" s="1"/>
  <c r="O586" i="2"/>
  <c r="W586" i="2" s="1"/>
  <c r="O585" i="2"/>
  <c r="W585" i="2" s="1"/>
  <c r="O584" i="2"/>
  <c r="W584" i="2" s="1"/>
  <c r="O583" i="2"/>
  <c r="W583" i="2" s="1"/>
  <c r="O582" i="2"/>
  <c r="W582" i="2" s="1"/>
  <c r="O581" i="2"/>
  <c r="W581" i="2" s="1"/>
  <c r="O580" i="2"/>
  <c r="W580" i="2" s="1"/>
  <c r="O579" i="2"/>
  <c r="W579" i="2" s="1"/>
  <c r="O578" i="2"/>
  <c r="W578" i="2" s="1"/>
  <c r="O577" i="2"/>
  <c r="W577" i="2" s="1"/>
  <c r="O576" i="2"/>
  <c r="W576" i="2" s="1"/>
  <c r="O575" i="2"/>
  <c r="W575" i="2" s="1"/>
  <c r="O574" i="2"/>
  <c r="W574" i="2" s="1"/>
  <c r="O573" i="2"/>
  <c r="W573" i="2" s="1"/>
  <c r="O572" i="2"/>
  <c r="W572" i="2" s="1"/>
  <c r="O571" i="2"/>
  <c r="W571" i="2" s="1"/>
  <c r="O570" i="2"/>
  <c r="W570" i="2" s="1"/>
  <c r="O569" i="2"/>
  <c r="W569" i="2" s="1"/>
  <c r="O568" i="2"/>
  <c r="W568" i="2" s="1"/>
  <c r="O567" i="2"/>
  <c r="W567" i="2" s="1"/>
  <c r="O566" i="2"/>
  <c r="W566" i="2" s="1"/>
  <c r="O565" i="2"/>
  <c r="W565" i="2" s="1"/>
  <c r="O564" i="2"/>
  <c r="W564" i="2" s="1"/>
  <c r="O563" i="2"/>
  <c r="W563" i="2" s="1"/>
  <c r="O562" i="2"/>
  <c r="W562" i="2" s="1"/>
  <c r="O561" i="2"/>
  <c r="W561" i="2" s="1"/>
  <c r="O560" i="2"/>
  <c r="W560" i="2" s="1"/>
  <c r="O559" i="2"/>
  <c r="W559" i="2" s="1"/>
  <c r="O558" i="2"/>
  <c r="W558" i="2" s="1"/>
  <c r="O557" i="2"/>
  <c r="W557" i="2" s="1"/>
  <c r="O556" i="2"/>
  <c r="W556" i="2" s="1"/>
  <c r="O555" i="2"/>
  <c r="W555" i="2" s="1"/>
  <c r="O554" i="2"/>
  <c r="W554" i="2" s="1"/>
  <c r="O553" i="2"/>
  <c r="W553" i="2" s="1"/>
  <c r="O552" i="2"/>
  <c r="W552" i="2" s="1"/>
  <c r="O551" i="2"/>
  <c r="W551" i="2" s="1"/>
  <c r="O550" i="2"/>
  <c r="W550" i="2" s="1"/>
  <c r="O549" i="2"/>
  <c r="W549" i="2" s="1"/>
  <c r="O548" i="2"/>
  <c r="W548" i="2" s="1"/>
  <c r="O547" i="2"/>
  <c r="W547" i="2" s="1"/>
  <c r="O546" i="2"/>
  <c r="W546" i="2" s="1"/>
  <c r="O545" i="2"/>
  <c r="W545" i="2" s="1"/>
  <c r="O544" i="2"/>
  <c r="W544" i="2" s="1"/>
  <c r="O543" i="2"/>
  <c r="W543" i="2" s="1"/>
  <c r="O542" i="2"/>
  <c r="W542" i="2" s="1"/>
  <c r="O541" i="2"/>
  <c r="W541" i="2" s="1"/>
  <c r="O540" i="2"/>
  <c r="W540" i="2" s="1"/>
  <c r="O539" i="2"/>
  <c r="W539" i="2" s="1"/>
  <c r="O538" i="2"/>
  <c r="W538" i="2" s="1"/>
  <c r="O537" i="2"/>
  <c r="W537" i="2" s="1"/>
  <c r="O536" i="2"/>
  <c r="W536" i="2" s="1"/>
  <c r="O535" i="2"/>
  <c r="W535" i="2" s="1"/>
  <c r="O534" i="2"/>
  <c r="W534" i="2" s="1"/>
  <c r="O533" i="2"/>
  <c r="W533" i="2" s="1"/>
  <c r="O532" i="2"/>
  <c r="W532" i="2" s="1"/>
  <c r="O531" i="2"/>
  <c r="W531" i="2" s="1"/>
  <c r="O530" i="2"/>
  <c r="W530" i="2" s="1"/>
  <c r="O529" i="2"/>
  <c r="W529" i="2" s="1"/>
  <c r="O528" i="2"/>
  <c r="W528" i="2" s="1"/>
  <c r="O527" i="2"/>
  <c r="W527" i="2" s="1"/>
  <c r="O526" i="2"/>
  <c r="W526" i="2" s="1"/>
  <c r="O525" i="2"/>
  <c r="W525" i="2" s="1"/>
  <c r="O524" i="2"/>
  <c r="W524" i="2" s="1"/>
  <c r="O523" i="2"/>
  <c r="W523" i="2" s="1"/>
  <c r="O522" i="2"/>
  <c r="W522" i="2" s="1"/>
  <c r="O521" i="2"/>
  <c r="W521" i="2" s="1"/>
  <c r="O520" i="2"/>
  <c r="W520" i="2" s="1"/>
  <c r="O519" i="2"/>
  <c r="W519" i="2" s="1"/>
  <c r="O518" i="2"/>
  <c r="W518" i="2" s="1"/>
  <c r="O517" i="2"/>
  <c r="W517" i="2" s="1"/>
  <c r="O516" i="2"/>
  <c r="W516" i="2" s="1"/>
  <c r="O515" i="2"/>
  <c r="W515" i="2" s="1"/>
  <c r="O514" i="2"/>
  <c r="W514" i="2" s="1"/>
  <c r="O513" i="2"/>
  <c r="W513" i="2" s="1"/>
  <c r="O512" i="2"/>
  <c r="W512" i="2" s="1"/>
  <c r="O511" i="2"/>
  <c r="W511" i="2" s="1"/>
  <c r="O510" i="2"/>
  <c r="W510" i="2" s="1"/>
  <c r="O509" i="2"/>
  <c r="W509" i="2" s="1"/>
  <c r="O508" i="2"/>
  <c r="W508" i="2" s="1"/>
  <c r="O507" i="2"/>
  <c r="W507" i="2" s="1"/>
  <c r="O506" i="2"/>
  <c r="W506" i="2" s="1"/>
  <c r="O505" i="2"/>
  <c r="W505" i="2" s="1"/>
  <c r="O504" i="2"/>
  <c r="W504" i="2" s="1"/>
  <c r="O503" i="2"/>
  <c r="W503" i="2" s="1"/>
  <c r="O502" i="2"/>
  <c r="W502" i="2" s="1"/>
  <c r="O501" i="2"/>
  <c r="W501" i="2" s="1"/>
  <c r="O500" i="2"/>
  <c r="W500" i="2" s="1"/>
  <c r="O499" i="2"/>
  <c r="W499" i="2" s="1"/>
  <c r="O498" i="2"/>
  <c r="W498" i="2" s="1"/>
  <c r="O497" i="2"/>
  <c r="W497" i="2" s="1"/>
  <c r="O496" i="2"/>
  <c r="W496" i="2" s="1"/>
  <c r="O495" i="2"/>
  <c r="W495" i="2" s="1"/>
  <c r="O494" i="2"/>
  <c r="W494" i="2" s="1"/>
  <c r="O493" i="2"/>
  <c r="W493" i="2" s="1"/>
  <c r="O492" i="2"/>
  <c r="W492" i="2" s="1"/>
  <c r="O491" i="2"/>
  <c r="W491" i="2" s="1"/>
  <c r="O490" i="2"/>
  <c r="W490" i="2" s="1"/>
  <c r="O489" i="2"/>
  <c r="W489" i="2" s="1"/>
  <c r="O488" i="2"/>
  <c r="W488" i="2" s="1"/>
  <c r="O487" i="2"/>
  <c r="W487" i="2" s="1"/>
  <c r="O486" i="2"/>
  <c r="W486" i="2" s="1"/>
  <c r="O485" i="2"/>
  <c r="W485" i="2" s="1"/>
  <c r="O484" i="2"/>
  <c r="W484" i="2" s="1"/>
  <c r="O483" i="2"/>
  <c r="W483" i="2" s="1"/>
  <c r="O482" i="2"/>
  <c r="W482" i="2" s="1"/>
  <c r="O481" i="2"/>
  <c r="W481" i="2" s="1"/>
  <c r="O480" i="2"/>
  <c r="W480" i="2" s="1"/>
  <c r="O479" i="2"/>
  <c r="W479" i="2" s="1"/>
  <c r="O478" i="2"/>
  <c r="W478" i="2" s="1"/>
  <c r="O477" i="2"/>
  <c r="W477" i="2" s="1"/>
  <c r="O476" i="2"/>
  <c r="W476" i="2" s="1"/>
  <c r="O475" i="2"/>
  <c r="W475" i="2" s="1"/>
  <c r="O474" i="2"/>
  <c r="W474" i="2" s="1"/>
  <c r="O473" i="2"/>
  <c r="W473" i="2" s="1"/>
  <c r="O472" i="2"/>
  <c r="W472" i="2" s="1"/>
  <c r="O471" i="2"/>
  <c r="W471" i="2" s="1"/>
  <c r="O470" i="2"/>
  <c r="W470" i="2" s="1"/>
  <c r="O469" i="2"/>
  <c r="W469" i="2" s="1"/>
  <c r="O468" i="2"/>
  <c r="W468" i="2" s="1"/>
  <c r="O467" i="2"/>
  <c r="W467" i="2" s="1"/>
  <c r="O466" i="2"/>
  <c r="W466" i="2" s="1"/>
  <c r="O465" i="2"/>
  <c r="W465" i="2" s="1"/>
  <c r="O464" i="2"/>
  <c r="W464" i="2" s="1"/>
  <c r="O463" i="2"/>
  <c r="W463" i="2" s="1"/>
  <c r="O462" i="2"/>
  <c r="W462" i="2" s="1"/>
  <c r="O461" i="2"/>
  <c r="W461" i="2" s="1"/>
  <c r="O460" i="2"/>
  <c r="W460" i="2" s="1"/>
  <c r="O459" i="2"/>
  <c r="W459" i="2" s="1"/>
  <c r="O458" i="2"/>
  <c r="W458" i="2" s="1"/>
  <c r="O457" i="2"/>
  <c r="W457" i="2" s="1"/>
  <c r="O456" i="2"/>
  <c r="W456" i="2" s="1"/>
  <c r="O455" i="2"/>
  <c r="W455" i="2" s="1"/>
  <c r="O454" i="2"/>
  <c r="W454" i="2" s="1"/>
  <c r="O453" i="2"/>
  <c r="W453" i="2" s="1"/>
  <c r="O452" i="2"/>
  <c r="W452" i="2" s="1"/>
  <c r="O451" i="2"/>
  <c r="W451" i="2" s="1"/>
  <c r="O450" i="2"/>
  <c r="W450" i="2" s="1"/>
  <c r="O449" i="2"/>
  <c r="W449" i="2" s="1"/>
  <c r="O448" i="2"/>
  <c r="W448" i="2" s="1"/>
  <c r="O447" i="2"/>
  <c r="W447" i="2" s="1"/>
  <c r="O446" i="2"/>
  <c r="W446" i="2" s="1"/>
  <c r="O445" i="2"/>
  <c r="W445" i="2" s="1"/>
  <c r="O444" i="2"/>
  <c r="W444" i="2" s="1"/>
  <c r="O443" i="2"/>
  <c r="W443" i="2" s="1"/>
  <c r="O442" i="2"/>
  <c r="W442" i="2" s="1"/>
  <c r="O441" i="2"/>
  <c r="W441" i="2" s="1"/>
  <c r="O440" i="2"/>
  <c r="W440" i="2" s="1"/>
  <c r="O439" i="2"/>
  <c r="W439" i="2" s="1"/>
  <c r="O438" i="2"/>
  <c r="W438" i="2" s="1"/>
  <c r="O437" i="2"/>
  <c r="W437" i="2" s="1"/>
  <c r="O436" i="2"/>
  <c r="W436" i="2" s="1"/>
  <c r="O435" i="2"/>
  <c r="W435" i="2" s="1"/>
  <c r="O434" i="2"/>
  <c r="W434" i="2" s="1"/>
  <c r="O433" i="2"/>
  <c r="W433" i="2" s="1"/>
  <c r="O432" i="2"/>
  <c r="W432" i="2" s="1"/>
  <c r="O431" i="2"/>
  <c r="W431" i="2" s="1"/>
  <c r="O430" i="2"/>
  <c r="W430" i="2" s="1"/>
  <c r="O429" i="2"/>
  <c r="W429" i="2" s="1"/>
  <c r="O428" i="2"/>
  <c r="W428" i="2" s="1"/>
  <c r="O427" i="2"/>
  <c r="W427" i="2" s="1"/>
  <c r="O426" i="2"/>
  <c r="W426" i="2" s="1"/>
  <c r="O425" i="2"/>
  <c r="W425" i="2" s="1"/>
  <c r="O424" i="2"/>
  <c r="W424" i="2" s="1"/>
  <c r="O423" i="2"/>
  <c r="W423" i="2" s="1"/>
  <c r="O422" i="2"/>
  <c r="W422" i="2" s="1"/>
  <c r="O421" i="2"/>
  <c r="W421" i="2" s="1"/>
  <c r="O420" i="2"/>
  <c r="W420" i="2" s="1"/>
  <c r="O419" i="2"/>
  <c r="W419" i="2" s="1"/>
  <c r="O418" i="2"/>
  <c r="W418" i="2" s="1"/>
  <c r="O417" i="2"/>
  <c r="W417" i="2" s="1"/>
  <c r="O416" i="2"/>
  <c r="W416" i="2" s="1"/>
  <c r="O415" i="2"/>
  <c r="W415" i="2" s="1"/>
  <c r="O414" i="2"/>
  <c r="W414" i="2" s="1"/>
  <c r="O413" i="2"/>
  <c r="W413" i="2" s="1"/>
  <c r="O412" i="2"/>
  <c r="W412" i="2" s="1"/>
  <c r="O411" i="2"/>
  <c r="W411" i="2" s="1"/>
  <c r="O410" i="2"/>
  <c r="W410" i="2" s="1"/>
  <c r="O409" i="2"/>
  <c r="W409" i="2" s="1"/>
  <c r="O408" i="2"/>
  <c r="W408" i="2" s="1"/>
  <c r="O407" i="2"/>
  <c r="W407" i="2" s="1"/>
  <c r="O406" i="2"/>
  <c r="W406" i="2" s="1"/>
  <c r="O405" i="2"/>
  <c r="W405" i="2" s="1"/>
  <c r="O404" i="2"/>
  <c r="W404" i="2" s="1"/>
  <c r="O403" i="2"/>
  <c r="W403" i="2" s="1"/>
  <c r="O402" i="2"/>
  <c r="W402" i="2" s="1"/>
  <c r="O401" i="2"/>
  <c r="W401" i="2" s="1"/>
  <c r="O400" i="2"/>
  <c r="W400" i="2" s="1"/>
  <c r="O399" i="2"/>
  <c r="W399" i="2" s="1"/>
  <c r="O398" i="2"/>
  <c r="W398" i="2" s="1"/>
  <c r="O397" i="2"/>
  <c r="W397" i="2" s="1"/>
  <c r="O396" i="2"/>
  <c r="W396" i="2" s="1"/>
  <c r="O395" i="2"/>
  <c r="W395" i="2" s="1"/>
  <c r="O394" i="2"/>
  <c r="W394" i="2" s="1"/>
  <c r="O393" i="2"/>
  <c r="W393" i="2" s="1"/>
  <c r="O392" i="2"/>
  <c r="W392" i="2" s="1"/>
  <c r="O391" i="2"/>
  <c r="W391" i="2" s="1"/>
  <c r="O390" i="2"/>
  <c r="W390" i="2" s="1"/>
  <c r="O389" i="2"/>
  <c r="W389" i="2" s="1"/>
  <c r="O388" i="2"/>
  <c r="W388" i="2" s="1"/>
  <c r="O387" i="2"/>
  <c r="W387" i="2" s="1"/>
  <c r="O386" i="2"/>
  <c r="W386" i="2" s="1"/>
  <c r="O385" i="2"/>
  <c r="W385" i="2" s="1"/>
  <c r="O384" i="2"/>
  <c r="W384" i="2" s="1"/>
  <c r="O383" i="2"/>
  <c r="W383" i="2" s="1"/>
  <c r="O382" i="2"/>
  <c r="W382" i="2" s="1"/>
  <c r="O381" i="2"/>
  <c r="W381" i="2" s="1"/>
  <c r="O380" i="2"/>
  <c r="W380" i="2" s="1"/>
  <c r="O379" i="2"/>
  <c r="W379" i="2" s="1"/>
  <c r="O378" i="2"/>
  <c r="W378" i="2" s="1"/>
  <c r="O377" i="2"/>
  <c r="W377" i="2" s="1"/>
  <c r="O376" i="2"/>
  <c r="W376" i="2" s="1"/>
  <c r="O375" i="2"/>
  <c r="W375" i="2" s="1"/>
  <c r="O374" i="2"/>
  <c r="W374" i="2" s="1"/>
  <c r="O373" i="2"/>
  <c r="W373" i="2" s="1"/>
  <c r="O372" i="2"/>
  <c r="W372" i="2" s="1"/>
  <c r="O371" i="2"/>
  <c r="W371" i="2" s="1"/>
  <c r="O370" i="2"/>
  <c r="W370" i="2" s="1"/>
  <c r="O369" i="2"/>
  <c r="W369" i="2" s="1"/>
  <c r="O368" i="2"/>
  <c r="W368" i="2" s="1"/>
  <c r="O367" i="2"/>
  <c r="W367" i="2" s="1"/>
  <c r="O366" i="2"/>
  <c r="W366" i="2" s="1"/>
  <c r="O365" i="2"/>
  <c r="W365" i="2" s="1"/>
  <c r="O364" i="2"/>
  <c r="W364" i="2" s="1"/>
  <c r="O363" i="2"/>
  <c r="W363" i="2" s="1"/>
  <c r="O362" i="2"/>
  <c r="W362" i="2" s="1"/>
  <c r="O361" i="2"/>
  <c r="W361" i="2" s="1"/>
  <c r="O360" i="2"/>
  <c r="W360" i="2" s="1"/>
  <c r="O359" i="2"/>
  <c r="W359" i="2" s="1"/>
  <c r="O358" i="2"/>
  <c r="W358" i="2" s="1"/>
  <c r="O357" i="2"/>
  <c r="W357" i="2" s="1"/>
  <c r="O356" i="2"/>
  <c r="W356" i="2" s="1"/>
  <c r="O355" i="2"/>
  <c r="W355" i="2" s="1"/>
  <c r="O354" i="2"/>
  <c r="W354" i="2" s="1"/>
  <c r="O353" i="2"/>
  <c r="W353" i="2" s="1"/>
  <c r="O352" i="2"/>
  <c r="W352" i="2" s="1"/>
  <c r="O351" i="2"/>
  <c r="W351" i="2" s="1"/>
  <c r="O350" i="2"/>
  <c r="W350" i="2" s="1"/>
  <c r="O349" i="2"/>
  <c r="W349" i="2" s="1"/>
  <c r="O348" i="2"/>
  <c r="W348" i="2" s="1"/>
  <c r="O347" i="2"/>
  <c r="W347" i="2" s="1"/>
  <c r="O346" i="2"/>
  <c r="W346" i="2" s="1"/>
  <c r="O345" i="2"/>
  <c r="W345" i="2" s="1"/>
  <c r="O344" i="2"/>
  <c r="W344" i="2" s="1"/>
  <c r="O343" i="2"/>
  <c r="W343" i="2" s="1"/>
  <c r="O342" i="2"/>
  <c r="W342" i="2" s="1"/>
  <c r="O341" i="2"/>
  <c r="W341" i="2" s="1"/>
  <c r="O340" i="2"/>
  <c r="W340" i="2" s="1"/>
  <c r="O339" i="2"/>
  <c r="W339" i="2" s="1"/>
  <c r="O338" i="2"/>
  <c r="W338" i="2" s="1"/>
  <c r="O337" i="2"/>
  <c r="W337" i="2" s="1"/>
  <c r="O336" i="2"/>
  <c r="W336" i="2" s="1"/>
  <c r="O335" i="2"/>
  <c r="W335" i="2" s="1"/>
  <c r="O334" i="2"/>
  <c r="W334" i="2" s="1"/>
  <c r="O333" i="2"/>
  <c r="W333" i="2" s="1"/>
  <c r="O332" i="2"/>
  <c r="W332" i="2" s="1"/>
  <c r="O331" i="2"/>
  <c r="W331" i="2" s="1"/>
  <c r="O330" i="2"/>
  <c r="W330" i="2" s="1"/>
  <c r="O329" i="2"/>
  <c r="W329" i="2" s="1"/>
  <c r="O328" i="2"/>
  <c r="W328" i="2" s="1"/>
  <c r="O327" i="2"/>
  <c r="W327" i="2" s="1"/>
  <c r="O326" i="2"/>
  <c r="W326" i="2" s="1"/>
  <c r="O325" i="2"/>
  <c r="W325" i="2" s="1"/>
  <c r="O324" i="2"/>
  <c r="W324" i="2" s="1"/>
  <c r="O323" i="2"/>
  <c r="W323" i="2" s="1"/>
  <c r="O322" i="2"/>
  <c r="W322" i="2" s="1"/>
  <c r="O321" i="2"/>
  <c r="W321" i="2" s="1"/>
  <c r="O320" i="2"/>
  <c r="W320" i="2" s="1"/>
  <c r="O319" i="2"/>
  <c r="W319" i="2" s="1"/>
  <c r="O318" i="2"/>
  <c r="W318" i="2" s="1"/>
  <c r="O317" i="2"/>
  <c r="W317" i="2" s="1"/>
  <c r="O316" i="2"/>
  <c r="W316" i="2" s="1"/>
  <c r="O315" i="2"/>
  <c r="W315" i="2" s="1"/>
  <c r="O314" i="2"/>
  <c r="W314" i="2" s="1"/>
  <c r="O313" i="2"/>
  <c r="W313" i="2" s="1"/>
  <c r="O312" i="2"/>
  <c r="W312" i="2" s="1"/>
  <c r="O311" i="2"/>
  <c r="W311" i="2" s="1"/>
  <c r="O310" i="2"/>
  <c r="W310" i="2" s="1"/>
  <c r="O309" i="2"/>
  <c r="W309" i="2" s="1"/>
  <c r="O308" i="2"/>
  <c r="W308" i="2" s="1"/>
  <c r="O307" i="2"/>
  <c r="W307" i="2" s="1"/>
  <c r="O306" i="2"/>
  <c r="W306" i="2" s="1"/>
  <c r="O305" i="2"/>
  <c r="W305" i="2" s="1"/>
  <c r="O304" i="2"/>
  <c r="W304" i="2" s="1"/>
  <c r="O303" i="2"/>
  <c r="W303" i="2" s="1"/>
  <c r="O302" i="2"/>
  <c r="W302" i="2" s="1"/>
  <c r="O301" i="2"/>
  <c r="W301" i="2" s="1"/>
  <c r="O300" i="2"/>
  <c r="W300" i="2" s="1"/>
  <c r="O299" i="2"/>
  <c r="W299" i="2" s="1"/>
  <c r="O298" i="2"/>
  <c r="W298" i="2" s="1"/>
  <c r="O297" i="2"/>
  <c r="W297" i="2" s="1"/>
  <c r="O296" i="2"/>
  <c r="W296" i="2" s="1"/>
  <c r="O295" i="2"/>
  <c r="W295" i="2" s="1"/>
  <c r="O294" i="2"/>
  <c r="W294" i="2" s="1"/>
  <c r="O293" i="2"/>
  <c r="W293" i="2" s="1"/>
  <c r="O292" i="2"/>
  <c r="W292" i="2" s="1"/>
  <c r="O291" i="2"/>
  <c r="W291" i="2" s="1"/>
  <c r="O290" i="2"/>
  <c r="W290" i="2" s="1"/>
  <c r="O289" i="2"/>
  <c r="W289" i="2" s="1"/>
  <c r="O288" i="2"/>
  <c r="W288" i="2" s="1"/>
  <c r="O287" i="2"/>
  <c r="W287" i="2" s="1"/>
  <c r="O286" i="2"/>
  <c r="W286" i="2" s="1"/>
  <c r="O285" i="2"/>
  <c r="W285" i="2" s="1"/>
  <c r="O284" i="2"/>
  <c r="W284" i="2" s="1"/>
  <c r="O283" i="2"/>
  <c r="W283" i="2" s="1"/>
  <c r="O282" i="2"/>
  <c r="W282" i="2" s="1"/>
  <c r="O281" i="2"/>
  <c r="W281" i="2" s="1"/>
  <c r="O280" i="2"/>
  <c r="W280" i="2" s="1"/>
  <c r="O279" i="2"/>
  <c r="W279" i="2" s="1"/>
  <c r="O278" i="2"/>
  <c r="W278" i="2" s="1"/>
  <c r="O277" i="2"/>
  <c r="W277" i="2" s="1"/>
  <c r="O276" i="2"/>
  <c r="W276" i="2" s="1"/>
  <c r="O275" i="2"/>
  <c r="W275" i="2" s="1"/>
  <c r="O274" i="2"/>
  <c r="W274" i="2" s="1"/>
  <c r="O273" i="2"/>
  <c r="W273" i="2" s="1"/>
  <c r="O272" i="2"/>
  <c r="W272" i="2" s="1"/>
  <c r="O271" i="2"/>
  <c r="W271" i="2" s="1"/>
  <c r="O270" i="2"/>
  <c r="W270" i="2" s="1"/>
  <c r="O269" i="2"/>
  <c r="W269" i="2" s="1"/>
  <c r="O268" i="2"/>
  <c r="W268" i="2" s="1"/>
  <c r="O267" i="2"/>
  <c r="W267" i="2" s="1"/>
  <c r="O266" i="2"/>
  <c r="W266" i="2" s="1"/>
  <c r="O265" i="2"/>
  <c r="W265" i="2" s="1"/>
  <c r="O264" i="2"/>
  <c r="W264" i="2" s="1"/>
  <c r="O263" i="2"/>
  <c r="W263" i="2" s="1"/>
  <c r="O262" i="2"/>
  <c r="W262" i="2" s="1"/>
  <c r="O261" i="2"/>
  <c r="W261" i="2" s="1"/>
  <c r="O260" i="2"/>
  <c r="W260" i="2" s="1"/>
  <c r="O259" i="2"/>
  <c r="W259" i="2" s="1"/>
  <c r="O258" i="2"/>
  <c r="W258" i="2" s="1"/>
  <c r="O257" i="2"/>
  <c r="W257" i="2" s="1"/>
  <c r="O256" i="2"/>
  <c r="W256" i="2" s="1"/>
  <c r="O255" i="2"/>
  <c r="W255" i="2" s="1"/>
  <c r="O254" i="2"/>
  <c r="W254" i="2" s="1"/>
  <c r="O253" i="2"/>
  <c r="W253" i="2" s="1"/>
  <c r="O252" i="2"/>
  <c r="W252" i="2" s="1"/>
  <c r="O251" i="2"/>
  <c r="W251" i="2" s="1"/>
  <c r="O250" i="2"/>
  <c r="W250" i="2" s="1"/>
  <c r="O249" i="2"/>
  <c r="W249" i="2" s="1"/>
  <c r="O248" i="2"/>
  <c r="W248" i="2" s="1"/>
  <c r="O247" i="2"/>
  <c r="W247" i="2" s="1"/>
  <c r="O246" i="2"/>
  <c r="W246" i="2" s="1"/>
  <c r="O245" i="2"/>
  <c r="W245" i="2" s="1"/>
  <c r="O244" i="2"/>
  <c r="W244" i="2" s="1"/>
  <c r="O243" i="2"/>
  <c r="W243" i="2" s="1"/>
  <c r="O242" i="2"/>
  <c r="W242" i="2" s="1"/>
  <c r="O241" i="2"/>
  <c r="W241" i="2" s="1"/>
  <c r="O240" i="2"/>
  <c r="W240" i="2" s="1"/>
  <c r="O239" i="2"/>
  <c r="W239" i="2" s="1"/>
  <c r="O238" i="2"/>
  <c r="W238" i="2" s="1"/>
  <c r="O237" i="2"/>
  <c r="W237" i="2" s="1"/>
  <c r="O236" i="2"/>
  <c r="W236" i="2" s="1"/>
  <c r="O235" i="2"/>
  <c r="W235" i="2" s="1"/>
  <c r="O234" i="2"/>
  <c r="W234" i="2" s="1"/>
  <c r="O233" i="2"/>
  <c r="W233" i="2" s="1"/>
  <c r="O232" i="2"/>
  <c r="W232" i="2" s="1"/>
  <c r="O231" i="2"/>
  <c r="W231" i="2" s="1"/>
  <c r="O230" i="2"/>
  <c r="W230" i="2" s="1"/>
  <c r="O229" i="2"/>
  <c r="W229" i="2" s="1"/>
  <c r="O228" i="2"/>
  <c r="W228" i="2" s="1"/>
  <c r="O227" i="2"/>
  <c r="W227" i="2" s="1"/>
  <c r="O226" i="2"/>
  <c r="W226" i="2" s="1"/>
  <c r="O225" i="2"/>
  <c r="W225" i="2" s="1"/>
  <c r="O224" i="2"/>
  <c r="W224" i="2" s="1"/>
  <c r="O223" i="2"/>
  <c r="W223" i="2" s="1"/>
  <c r="O222" i="2"/>
  <c r="W222" i="2" s="1"/>
  <c r="O221" i="2"/>
  <c r="W221" i="2" s="1"/>
  <c r="O220" i="2"/>
  <c r="W220" i="2" s="1"/>
  <c r="O219" i="2"/>
  <c r="W219" i="2" s="1"/>
  <c r="O218" i="2"/>
  <c r="W218" i="2" s="1"/>
  <c r="O217" i="2"/>
  <c r="W217" i="2" s="1"/>
  <c r="O216" i="2"/>
  <c r="W216" i="2" s="1"/>
  <c r="O215" i="2"/>
  <c r="W215" i="2" s="1"/>
  <c r="O214" i="2"/>
  <c r="W214" i="2" s="1"/>
  <c r="O213" i="2"/>
  <c r="W213" i="2" s="1"/>
  <c r="O212" i="2"/>
  <c r="W212" i="2" s="1"/>
  <c r="O211" i="2"/>
  <c r="W211" i="2" s="1"/>
  <c r="O210" i="2"/>
  <c r="W210" i="2" s="1"/>
  <c r="O209" i="2"/>
  <c r="W209" i="2" s="1"/>
  <c r="O208" i="2"/>
  <c r="W208" i="2" s="1"/>
  <c r="O207" i="2"/>
  <c r="W207" i="2" s="1"/>
  <c r="O206" i="2"/>
  <c r="W206" i="2" s="1"/>
  <c r="O205" i="2"/>
  <c r="W205" i="2" s="1"/>
  <c r="O204" i="2"/>
  <c r="W204" i="2" s="1"/>
  <c r="O203" i="2"/>
  <c r="W203" i="2" s="1"/>
  <c r="O202" i="2"/>
  <c r="W202" i="2" s="1"/>
  <c r="O201" i="2"/>
  <c r="W201" i="2" s="1"/>
  <c r="O200" i="2"/>
  <c r="W200" i="2" s="1"/>
  <c r="O199" i="2"/>
  <c r="W199" i="2" s="1"/>
  <c r="O198" i="2"/>
  <c r="W198" i="2" s="1"/>
  <c r="O197" i="2"/>
  <c r="W197" i="2" s="1"/>
  <c r="O196" i="2"/>
  <c r="W196" i="2" s="1"/>
  <c r="O195" i="2"/>
  <c r="W195" i="2" s="1"/>
  <c r="O194" i="2"/>
  <c r="W194" i="2" s="1"/>
  <c r="O193" i="2"/>
  <c r="W193" i="2" s="1"/>
  <c r="O192" i="2"/>
  <c r="W192" i="2" s="1"/>
  <c r="O191" i="2"/>
  <c r="W191" i="2" s="1"/>
  <c r="O190" i="2"/>
  <c r="W190" i="2" s="1"/>
  <c r="O189" i="2"/>
  <c r="W189" i="2" s="1"/>
  <c r="O188" i="2"/>
  <c r="W188" i="2" s="1"/>
  <c r="O187" i="2"/>
  <c r="W187" i="2" s="1"/>
  <c r="O186" i="2"/>
  <c r="W186" i="2" s="1"/>
  <c r="O185" i="2"/>
  <c r="W185" i="2" s="1"/>
  <c r="O184" i="2"/>
  <c r="W184" i="2" s="1"/>
  <c r="O183" i="2"/>
  <c r="W183" i="2" s="1"/>
  <c r="O182" i="2"/>
  <c r="W182" i="2" s="1"/>
  <c r="O181" i="2"/>
  <c r="W181" i="2" s="1"/>
  <c r="O180" i="2"/>
  <c r="W180" i="2" s="1"/>
  <c r="O179" i="2"/>
  <c r="W179" i="2" s="1"/>
  <c r="O178" i="2"/>
  <c r="W178" i="2" s="1"/>
  <c r="O177" i="2"/>
  <c r="W177" i="2" s="1"/>
  <c r="O176" i="2"/>
  <c r="W176" i="2" s="1"/>
  <c r="O175" i="2"/>
  <c r="W175" i="2" s="1"/>
  <c r="O174" i="2"/>
  <c r="W174" i="2" s="1"/>
  <c r="O173" i="2"/>
  <c r="W173" i="2" s="1"/>
  <c r="O172" i="2"/>
  <c r="W172" i="2" s="1"/>
  <c r="O171" i="2"/>
  <c r="W171" i="2" s="1"/>
  <c r="O170" i="2"/>
  <c r="W170" i="2" s="1"/>
  <c r="O169" i="2"/>
  <c r="W169" i="2" s="1"/>
  <c r="O168" i="2"/>
  <c r="W168" i="2" s="1"/>
  <c r="O167" i="2"/>
  <c r="W167" i="2" s="1"/>
  <c r="O166" i="2"/>
  <c r="W166" i="2" s="1"/>
  <c r="O165" i="2"/>
  <c r="W165" i="2" s="1"/>
  <c r="O164" i="2"/>
  <c r="W164" i="2" s="1"/>
  <c r="O163" i="2"/>
  <c r="W163" i="2" s="1"/>
  <c r="O162" i="2"/>
  <c r="W162" i="2" s="1"/>
  <c r="O161" i="2"/>
  <c r="W161" i="2" s="1"/>
  <c r="O160" i="2"/>
  <c r="W160" i="2" s="1"/>
  <c r="O159" i="2"/>
  <c r="W159" i="2" s="1"/>
  <c r="O158" i="2"/>
  <c r="W158" i="2" s="1"/>
  <c r="O157" i="2"/>
  <c r="W157" i="2" s="1"/>
  <c r="O156" i="2"/>
  <c r="W156" i="2" s="1"/>
  <c r="O155" i="2"/>
  <c r="W155" i="2" s="1"/>
  <c r="O154" i="2"/>
  <c r="W154" i="2" s="1"/>
  <c r="O153" i="2"/>
  <c r="W153" i="2" s="1"/>
  <c r="O152" i="2"/>
  <c r="W152" i="2" s="1"/>
  <c r="O151" i="2"/>
  <c r="W151" i="2" s="1"/>
  <c r="O150" i="2"/>
  <c r="W150" i="2" s="1"/>
  <c r="O149" i="2"/>
  <c r="W149" i="2" s="1"/>
  <c r="O148" i="2"/>
  <c r="W148" i="2" s="1"/>
  <c r="O147" i="2"/>
  <c r="W147" i="2" s="1"/>
  <c r="O146" i="2"/>
  <c r="W146" i="2" s="1"/>
  <c r="O145" i="2"/>
  <c r="W145" i="2" s="1"/>
  <c r="O144" i="2"/>
  <c r="W144" i="2" s="1"/>
  <c r="O143" i="2"/>
  <c r="W143" i="2" s="1"/>
  <c r="O142" i="2"/>
  <c r="W142" i="2" s="1"/>
  <c r="O141" i="2"/>
  <c r="W141" i="2" s="1"/>
  <c r="O140" i="2"/>
  <c r="W140" i="2" s="1"/>
  <c r="O139" i="2"/>
  <c r="W139" i="2" s="1"/>
  <c r="O138" i="2"/>
  <c r="W138" i="2" s="1"/>
  <c r="O137" i="2"/>
  <c r="W137" i="2" s="1"/>
  <c r="O136" i="2"/>
  <c r="W136" i="2" s="1"/>
  <c r="O135" i="2"/>
  <c r="W135" i="2" s="1"/>
  <c r="O134" i="2"/>
  <c r="W134" i="2" s="1"/>
  <c r="O133" i="2"/>
  <c r="W133" i="2" s="1"/>
  <c r="O132" i="2"/>
  <c r="W132" i="2" s="1"/>
  <c r="O131" i="2"/>
  <c r="W131" i="2" s="1"/>
  <c r="O130" i="2"/>
  <c r="W130" i="2" s="1"/>
  <c r="O129" i="2"/>
  <c r="W129" i="2" s="1"/>
  <c r="O128" i="2"/>
  <c r="W128" i="2" s="1"/>
  <c r="O127" i="2"/>
  <c r="W127" i="2" s="1"/>
  <c r="O126" i="2"/>
  <c r="W126" i="2" s="1"/>
  <c r="O125" i="2"/>
  <c r="W125" i="2" s="1"/>
  <c r="O124" i="2"/>
  <c r="W124" i="2" s="1"/>
  <c r="O123" i="2"/>
  <c r="W123" i="2" s="1"/>
  <c r="O122" i="2"/>
  <c r="W122" i="2" s="1"/>
  <c r="O121" i="2"/>
  <c r="W121" i="2" s="1"/>
  <c r="O120" i="2"/>
  <c r="W120" i="2" s="1"/>
  <c r="O119" i="2"/>
  <c r="W119" i="2" s="1"/>
  <c r="O118" i="2"/>
  <c r="W118" i="2" s="1"/>
  <c r="O117" i="2"/>
  <c r="W117" i="2" s="1"/>
  <c r="O116" i="2"/>
  <c r="W116" i="2" s="1"/>
  <c r="O115" i="2"/>
  <c r="W115" i="2" s="1"/>
  <c r="O114" i="2"/>
  <c r="W114" i="2" s="1"/>
  <c r="O113" i="2"/>
  <c r="W113" i="2" s="1"/>
  <c r="O112" i="2"/>
  <c r="W112" i="2" s="1"/>
  <c r="O111" i="2"/>
  <c r="W111" i="2" s="1"/>
  <c r="O110" i="2"/>
  <c r="W110" i="2" s="1"/>
  <c r="O109" i="2"/>
  <c r="W109" i="2" s="1"/>
  <c r="O108" i="2"/>
  <c r="W108" i="2" s="1"/>
  <c r="O107" i="2"/>
  <c r="W107" i="2" s="1"/>
  <c r="O106" i="2"/>
  <c r="W106" i="2" s="1"/>
  <c r="O105" i="2"/>
  <c r="W105" i="2" s="1"/>
  <c r="O104" i="2"/>
  <c r="W104" i="2" s="1"/>
  <c r="O103" i="2"/>
  <c r="W103" i="2" s="1"/>
  <c r="O102" i="2"/>
  <c r="W102" i="2" s="1"/>
  <c r="O101" i="2"/>
  <c r="W101" i="2" s="1"/>
  <c r="O100" i="2"/>
  <c r="W100" i="2" s="1"/>
  <c r="O99" i="2"/>
  <c r="W99" i="2" s="1"/>
  <c r="O98" i="2"/>
  <c r="W98" i="2" s="1"/>
  <c r="O97" i="2"/>
  <c r="W97" i="2" s="1"/>
  <c r="O96" i="2"/>
  <c r="W96" i="2" s="1"/>
  <c r="O95" i="2"/>
  <c r="W95" i="2" s="1"/>
  <c r="O94" i="2"/>
  <c r="W94" i="2" s="1"/>
  <c r="O93" i="2"/>
  <c r="W93" i="2" s="1"/>
  <c r="O92" i="2"/>
  <c r="W92" i="2" s="1"/>
  <c r="O91" i="2"/>
  <c r="W91" i="2" s="1"/>
  <c r="O90" i="2"/>
  <c r="W90" i="2" s="1"/>
  <c r="O89" i="2"/>
  <c r="W89" i="2" s="1"/>
  <c r="O88" i="2"/>
  <c r="W88" i="2" s="1"/>
  <c r="O87" i="2"/>
  <c r="W87" i="2" s="1"/>
  <c r="O86" i="2"/>
  <c r="W86" i="2" s="1"/>
  <c r="O85" i="2"/>
  <c r="W85" i="2" s="1"/>
  <c r="O84" i="2"/>
  <c r="W84" i="2" s="1"/>
  <c r="O83" i="2"/>
  <c r="W83" i="2" s="1"/>
  <c r="O82" i="2"/>
  <c r="W82" i="2" s="1"/>
  <c r="O81" i="2"/>
  <c r="W81" i="2" s="1"/>
  <c r="O80" i="2"/>
  <c r="W80" i="2" s="1"/>
  <c r="O79" i="2"/>
  <c r="W79" i="2" s="1"/>
  <c r="O78" i="2"/>
  <c r="W78" i="2" s="1"/>
  <c r="O77" i="2"/>
  <c r="W77" i="2" s="1"/>
  <c r="O76" i="2"/>
  <c r="W76" i="2" s="1"/>
  <c r="O75" i="2"/>
  <c r="W75" i="2" s="1"/>
  <c r="O74" i="2"/>
  <c r="W74" i="2" s="1"/>
  <c r="O73" i="2"/>
  <c r="W73" i="2" s="1"/>
  <c r="O72" i="2"/>
  <c r="W72" i="2" s="1"/>
  <c r="O71" i="2"/>
  <c r="W71" i="2" s="1"/>
  <c r="O70" i="2"/>
  <c r="W70" i="2" s="1"/>
  <c r="O69" i="2"/>
  <c r="W69" i="2" s="1"/>
  <c r="O68" i="2"/>
  <c r="W68" i="2" s="1"/>
  <c r="O67" i="2"/>
  <c r="W67" i="2" s="1"/>
  <c r="O66" i="2"/>
  <c r="W66" i="2" s="1"/>
  <c r="O65" i="2"/>
  <c r="W65" i="2" s="1"/>
  <c r="O64" i="2"/>
  <c r="W64" i="2" s="1"/>
  <c r="O63" i="2"/>
  <c r="W63" i="2" s="1"/>
  <c r="O62" i="2"/>
  <c r="W62" i="2" s="1"/>
  <c r="O61" i="2"/>
  <c r="W61" i="2" s="1"/>
  <c r="O60" i="2"/>
  <c r="W60" i="2" s="1"/>
  <c r="O59" i="2"/>
  <c r="W59" i="2" s="1"/>
  <c r="O58" i="2"/>
  <c r="W58" i="2" s="1"/>
  <c r="O57" i="2"/>
  <c r="W57" i="2" s="1"/>
  <c r="O56" i="2"/>
  <c r="W56" i="2" s="1"/>
  <c r="O55" i="2"/>
  <c r="W55" i="2" s="1"/>
  <c r="O54" i="2"/>
  <c r="W54" i="2" s="1"/>
  <c r="O53" i="2"/>
  <c r="W53" i="2" s="1"/>
  <c r="O52" i="2"/>
  <c r="W52" i="2" s="1"/>
  <c r="O51" i="2"/>
  <c r="W51" i="2" s="1"/>
  <c r="O50" i="2"/>
  <c r="W50" i="2" s="1"/>
  <c r="O49" i="2"/>
  <c r="W49" i="2" s="1"/>
  <c r="O48" i="2"/>
  <c r="W48" i="2" s="1"/>
  <c r="O47" i="2"/>
  <c r="W47" i="2" s="1"/>
  <c r="O46" i="2"/>
  <c r="W46" i="2" s="1"/>
  <c r="O45" i="2"/>
  <c r="W45" i="2" s="1"/>
  <c r="O44" i="2"/>
  <c r="W44" i="2" s="1"/>
  <c r="O43" i="2"/>
  <c r="W43" i="2" s="1"/>
  <c r="O42" i="2"/>
  <c r="W42" i="2" s="1"/>
  <c r="O41" i="2"/>
  <c r="W41" i="2" s="1"/>
  <c r="O40" i="2"/>
  <c r="W40" i="2" s="1"/>
  <c r="O39" i="2"/>
  <c r="W39" i="2" s="1"/>
  <c r="O38" i="2"/>
  <c r="W38" i="2" s="1"/>
  <c r="O37" i="2"/>
  <c r="W37" i="2" s="1"/>
  <c r="O36" i="2"/>
  <c r="W36" i="2" s="1"/>
  <c r="O35" i="2"/>
  <c r="W35" i="2" s="1"/>
  <c r="O34" i="2"/>
  <c r="W34" i="2" s="1"/>
  <c r="O33" i="2"/>
  <c r="W33" i="2" s="1"/>
  <c r="O32" i="2"/>
  <c r="W32" i="2" s="1"/>
  <c r="O31" i="2"/>
  <c r="W31" i="2" s="1"/>
  <c r="O30" i="2"/>
  <c r="W30" i="2" s="1"/>
  <c r="O29" i="2"/>
  <c r="W29" i="2" s="1"/>
  <c r="O28" i="2"/>
  <c r="W28" i="2" s="1"/>
  <c r="O27" i="2"/>
  <c r="W27" i="2" s="1"/>
  <c r="O26" i="2"/>
  <c r="W26" i="2" s="1"/>
  <c r="O25" i="2"/>
  <c r="W25" i="2" s="1"/>
  <c r="O24" i="2"/>
  <c r="W24" i="2" s="1"/>
  <c r="O23" i="2"/>
  <c r="W23" i="2" s="1"/>
  <c r="O22" i="2"/>
  <c r="W22" i="2" s="1"/>
  <c r="O21" i="2"/>
  <c r="W21" i="2" s="1"/>
  <c r="O20" i="2"/>
  <c r="W20" i="2" s="1"/>
  <c r="O19" i="2"/>
  <c r="W19" i="2" s="1"/>
  <c r="O18" i="2"/>
  <c r="W18" i="2" s="1"/>
  <c r="O17" i="2"/>
  <c r="W17" i="2" s="1"/>
  <c r="O16" i="2"/>
  <c r="W16" i="2" s="1"/>
  <c r="O15" i="2"/>
  <c r="W15" i="2" s="1"/>
  <c r="O14" i="2"/>
  <c r="W14" i="2" s="1"/>
  <c r="O13" i="2"/>
  <c r="W13" i="2" s="1"/>
  <c r="O12" i="2"/>
  <c r="W12" i="2" s="1"/>
  <c r="O11" i="2"/>
  <c r="W11" i="2" s="1"/>
  <c r="O10" i="2"/>
  <c r="W10" i="2" s="1"/>
  <c r="O9" i="2"/>
  <c r="W9" i="2" s="1"/>
  <c r="O8" i="2"/>
  <c r="W8" i="2" s="1"/>
  <c r="O7" i="2"/>
  <c r="W7" i="2" s="1"/>
  <c r="O6" i="2"/>
  <c r="W6" i="2" s="1"/>
  <c r="O5" i="2"/>
  <c r="W5" i="2" s="1"/>
  <c r="O4" i="2"/>
  <c r="W4" i="2" s="1"/>
  <c r="O3" i="2"/>
  <c r="W3" i="2" s="1"/>
  <c r="O2" i="2"/>
  <c r="W2" i="2" s="1"/>
  <c r="J3" i="3"/>
  <c r="J4" i="3"/>
  <c r="J5" i="3"/>
  <c r="J6" i="3"/>
  <c r="J7" i="3"/>
  <c r="J8" i="3"/>
  <c r="J9" i="3"/>
  <c r="J10" i="3"/>
  <c r="J11" i="3"/>
  <c r="J12" i="3"/>
  <c r="J13" i="3"/>
  <c r="J14" i="3"/>
  <c r="J15" i="3"/>
  <c r="J16" i="3"/>
  <c r="J17" i="3"/>
  <c r="J18" i="3"/>
  <c r="J19" i="3"/>
  <c r="J20" i="3"/>
  <c r="J21" i="3"/>
  <c r="J22" i="3"/>
  <c r="J23" i="3"/>
  <c r="J24" i="3"/>
  <c r="J25" i="3"/>
  <c r="J26" i="3"/>
  <c r="J27" i="3"/>
  <c r="J28" i="3"/>
  <c r="M28" i="3" s="1"/>
  <c r="J29" i="3"/>
  <c r="M29" i="3" s="1"/>
  <c r="J30" i="3"/>
  <c r="J31" i="3"/>
  <c r="J32" i="3"/>
  <c r="J33" i="3"/>
  <c r="J34" i="3"/>
  <c r="J35" i="3"/>
  <c r="J36" i="3"/>
  <c r="J37" i="3"/>
  <c r="J38" i="3"/>
  <c r="J39" i="3"/>
  <c r="J40" i="3"/>
  <c r="M40" i="3" s="1"/>
  <c r="J41" i="3"/>
  <c r="J42" i="3"/>
  <c r="J43" i="3"/>
  <c r="J44" i="3"/>
  <c r="J45" i="3"/>
  <c r="J46" i="3"/>
  <c r="J47" i="3"/>
  <c r="J48" i="3"/>
  <c r="J49" i="3"/>
  <c r="J50" i="3"/>
  <c r="J51" i="3"/>
  <c r="J52" i="3"/>
  <c r="M52" i="3" s="1"/>
  <c r="J53" i="3"/>
  <c r="M53" i="3" s="1"/>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M88" i="3" s="1"/>
  <c r="J89" i="3"/>
  <c r="M89" i="3" s="1"/>
  <c r="J90" i="3"/>
  <c r="J91" i="3"/>
  <c r="J92" i="3"/>
  <c r="J93" i="3"/>
  <c r="J94" i="3"/>
  <c r="J95" i="3"/>
  <c r="J96" i="3"/>
  <c r="J97" i="3"/>
  <c r="J98" i="3"/>
  <c r="J99" i="3"/>
  <c r="J100" i="3"/>
  <c r="J101" i="3"/>
  <c r="J102" i="3"/>
  <c r="J103" i="3"/>
  <c r="J104" i="3"/>
  <c r="J105" i="3"/>
  <c r="J106" i="3"/>
  <c r="J107" i="3"/>
  <c r="J108" i="3"/>
  <c r="J109" i="3"/>
  <c r="J110" i="3"/>
  <c r="J111" i="3"/>
  <c r="J112" i="3"/>
  <c r="J113" i="3"/>
  <c r="M113" i="3" s="1"/>
  <c r="J114" i="3"/>
  <c r="J115" i="3"/>
  <c r="J116" i="3"/>
  <c r="J117" i="3"/>
  <c r="J118" i="3"/>
  <c r="J119" i="3"/>
  <c r="J120" i="3"/>
  <c r="J121" i="3"/>
  <c r="J122" i="3"/>
  <c r="J123" i="3"/>
  <c r="J124" i="3"/>
  <c r="J125" i="3"/>
  <c r="M125" i="3" s="1"/>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M161" i="3" s="1"/>
  <c r="J162" i="3"/>
  <c r="J163" i="3"/>
  <c r="J164" i="3"/>
  <c r="J165" i="3"/>
  <c r="J166" i="3"/>
  <c r="J167" i="3"/>
  <c r="J168" i="3"/>
  <c r="J169" i="3"/>
  <c r="J170" i="3"/>
  <c r="J171" i="3"/>
  <c r="J172" i="3"/>
  <c r="J173" i="3"/>
  <c r="J174" i="3"/>
  <c r="J175" i="3"/>
  <c r="J176" i="3"/>
  <c r="J177" i="3"/>
  <c r="J178" i="3"/>
  <c r="J179" i="3"/>
  <c r="J180" i="3"/>
  <c r="J181" i="3"/>
  <c r="J182" i="3"/>
  <c r="J183" i="3"/>
  <c r="J184" i="3"/>
  <c r="M184" i="3" s="1"/>
  <c r="J185" i="3"/>
  <c r="M185" i="3" s="1"/>
  <c r="J186" i="3"/>
  <c r="J187" i="3"/>
  <c r="J188" i="3"/>
  <c r="J189" i="3"/>
  <c r="J190" i="3"/>
  <c r="J191" i="3"/>
  <c r="J192" i="3"/>
  <c r="J193" i="3"/>
  <c r="J194" i="3"/>
  <c r="J195" i="3"/>
  <c r="J196" i="3"/>
  <c r="J197" i="3"/>
  <c r="J198" i="3"/>
  <c r="J199" i="3"/>
  <c r="J200" i="3"/>
  <c r="J201" i="3"/>
  <c r="J202" i="3"/>
  <c r="J203" i="3"/>
  <c r="J204" i="3"/>
  <c r="J205" i="3"/>
  <c r="J206" i="3"/>
  <c r="J207" i="3"/>
  <c r="J208" i="3"/>
  <c r="M208" i="3" s="1"/>
  <c r="J209" i="3"/>
  <c r="J210" i="3"/>
  <c r="J211" i="3"/>
  <c r="J212" i="3"/>
  <c r="J213" i="3"/>
  <c r="J214" i="3"/>
  <c r="J215" i="3"/>
  <c r="J216" i="3"/>
  <c r="J217" i="3"/>
  <c r="J218" i="3"/>
  <c r="J219" i="3"/>
  <c r="J220" i="3"/>
  <c r="J221" i="3"/>
  <c r="J222" i="3"/>
  <c r="J223" i="3"/>
  <c r="J224" i="3"/>
  <c r="J225" i="3"/>
  <c r="J226" i="3"/>
  <c r="J227" i="3"/>
  <c r="J228" i="3"/>
  <c r="J229" i="3"/>
  <c r="J230" i="3"/>
  <c r="J231" i="3"/>
  <c r="J232" i="3"/>
  <c r="M232" i="3" s="1"/>
  <c r="J233" i="3"/>
  <c r="M233" i="3" s="1"/>
  <c r="J234" i="3"/>
  <c r="J235" i="3"/>
  <c r="J236" i="3"/>
  <c r="J237" i="3"/>
  <c r="J238" i="3"/>
  <c r="J239" i="3"/>
  <c r="J240" i="3"/>
  <c r="J241" i="3"/>
  <c r="J242" i="3"/>
  <c r="J243" i="3"/>
  <c r="J244" i="3"/>
  <c r="J245" i="3"/>
  <c r="M245" i="3" s="1"/>
  <c r="J246" i="3"/>
  <c r="J247" i="3"/>
  <c r="J248" i="3"/>
  <c r="J249" i="3"/>
  <c r="J250" i="3"/>
  <c r="J251" i="3"/>
  <c r="J252" i="3"/>
  <c r="J253" i="3"/>
  <c r="J254" i="3"/>
  <c r="J255" i="3"/>
  <c r="J256" i="3"/>
  <c r="J257" i="3"/>
  <c r="J258" i="3"/>
  <c r="J259" i="3"/>
  <c r="J260" i="3"/>
  <c r="J261" i="3"/>
  <c r="J262" i="3"/>
  <c r="J263" i="3"/>
  <c r="J264" i="3"/>
  <c r="J265" i="3"/>
  <c r="J266" i="3"/>
  <c r="J267" i="3"/>
  <c r="J268" i="3"/>
  <c r="J269" i="3"/>
  <c r="M269" i="3" s="1"/>
  <c r="J270" i="3"/>
  <c r="J271" i="3"/>
  <c r="J272" i="3"/>
  <c r="J273" i="3"/>
  <c r="J274" i="3"/>
  <c r="J275" i="3"/>
  <c r="J276" i="3"/>
  <c r="J277" i="3"/>
  <c r="J278" i="3"/>
  <c r="J279" i="3"/>
  <c r="J280" i="3"/>
  <c r="M280" i="3" s="1"/>
  <c r="J281" i="3"/>
  <c r="J282" i="3"/>
  <c r="J283" i="3"/>
  <c r="J284" i="3"/>
  <c r="J285" i="3"/>
  <c r="J286" i="3"/>
  <c r="J287" i="3"/>
  <c r="J288" i="3"/>
  <c r="J289" i="3"/>
  <c r="J290" i="3"/>
  <c r="J291" i="3"/>
  <c r="J292" i="3"/>
  <c r="J293" i="3"/>
  <c r="J294" i="3"/>
  <c r="J295" i="3"/>
  <c r="J296" i="3"/>
  <c r="J297" i="3"/>
  <c r="J298" i="3"/>
  <c r="J299" i="3"/>
  <c r="J300" i="3"/>
  <c r="J301" i="3"/>
  <c r="J302" i="3"/>
  <c r="J303" i="3"/>
  <c r="J304" i="3"/>
  <c r="M304" i="3" s="1"/>
  <c r="J305" i="3"/>
  <c r="M305" i="3" s="1"/>
  <c r="J306" i="3"/>
  <c r="J307" i="3"/>
  <c r="J308" i="3"/>
  <c r="J309" i="3"/>
  <c r="J310" i="3"/>
  <c r="J311" i="3"/>
  <c r="J312" i="3"/>
  <c r="J313" i="3"/>
  <c r="J314" i="3"/>
  <c r="J315" i="3"/>
  <c r="J316" i="3"/>
  <c r="M316" i="3" s="1"/>
  <c r="J317" i="3"/>
  <c r="M317" i="3" s="1"/>
  <c r="J318" i="3"/>
  <c r="J319" i="3"/>
  <c r="J320" i="3"/>
  <c r="J321" i="3"/>
  <c r="J322" i="3"/>
  <c r="J323" i="3"/>
  <c r="J324" i="3"/>
  <c r="J325" i="3"/>
  <c r="J326" i="3"/>
  <c r="J327" i="3"/>
  <c r="J328" i="3"/>
  <c r="M328" i="3" s="1"/>
  <c r="J329" i="3"/>
  <c r="M329" i="3" s="1"/>
  <c r="J330" i="3"/>
  <c r="J331" i="3"/>
  <c r="J332" i="3"/>
  <c r="J333" i="3"/>
  <c r="J334" i="3"/>
  <c r="J335" i="3"/>
  <c r="J336" i="3"/>
  <c r="J337" i="3"/>
  <c r="J338" i="3"/>
  <c r="J339" i="3"/>
  <c r="J340" i="3"/>
  <c r="M340" i="3" s="1"/>
  <c r="J341" i="3"/>
  <c r="M341" i="3" s="1"/>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M388" i="3" s="1"/>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M460" i="3" s="1"/>
  <c r="J461" i="3"/>
  <c r="M461" i="3" s="1"/>
  <c r="J462" i="3"/>
  <c r="J463" i="3"/>
  <c r="J464" i="3"/>
  <c r="J465" i="3"/>
  <c r="J466" i="3"/>
  <c r="J467" i="3"/>
  <c r="J468" i="3"/>
  <c r="J469" i="3"/>
  <c r="J470" i="3"/>
  <c r="J471" i="3"/>
  <c r="J472" i="3"/>
  <c r="J473" i="3"/>
  <c r="J474" i="3"/>
  <c r="J475" i="3"/>
  <c r="J476" i="3"/>
  <c r="J477" i="3"/>
  <c r="J478" i="3"/>
  <c r="J479" i="3"/>
  <c r="J480" i="3"/>
  <c r="J481" i="3"/>
  <c r="J482" i="3"/>
  <c r="J483" i="3"/>
  <c r="J484" i="3"/>
  <c r="M484" i="3" s="1"/>
  <c r="J485" i="3"/>
  <c r="M485" i="3" s="1"/>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M520" i="3" s="1"/>
  <c r="J521" i="3"/>
  <c r="M521" i="3" s="1"/>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M556" i="3" s="1"/>
  <c r="J557" i="3"/>
  <c r="M557" i="3" s="1"/>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M604" i="3" s="1"/>
  <c r="J605" i="3"/>
  <c r="M605" i="3" s="1"/>
  <c r="J606" i="3"/>
  <c r="J607" i="3"/>
  <c r="J608" i="3"/>
  <c r="J609" i="3"/>
  <c r="J610" i="3"/>
  <c r="J611" i="3"/>
  <c r="J612" i="3"/>
  <c r="J613" i="3"/>
  <c r="J614" i="3"/>
  <c r="J615" i="3"/>
  <c r="J616" i="3"/>
  <c r="M616" i="3" s="1"/>
  <c r="J617" i="3"/>
  <c r="J618" i="3"/>
  <c r="J619" i="3"/>
  <c r="J620" i="3"/>
  <c r="J621" i="3"/>
  <c r="J622" i="3"/>
  <c r="J623" i="3"/>
  <c r="J624" i="3"/>
  <c r="J625" i="3"/>
  <c r="J626" i="3"/>
  <c r="J627" i="3"/>
  <c r="J628" i="3"/>
  <c r="M628" i="3" s="1"/>
  <c r="J629" i="3"/>
  <c r="M629" i="3" s="1"/>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M664" i="3" s="1"/>
  <c r="J665" i="3"/>
  <c r="M665" i="3" s="1"/>
  <c r="J666" i="3"/>
  <c r="J667" i="3"/>
  <c r="J668" i="3"/>
  <c r="J669" i="3"/>
  <c r="J670" i="3"/>
  <c r="J671" i="3"/>
  <c r="J672" i="3"/>
  <c r="J673" i="3"/>
  <c r="J674" i="3"/>
  <c r="J675" i="3"/>
  <c r="J676" i="3"/>
  <c r="J677" i="3"/>
  <c r="J678" i="3"/>
  <c r="J679" i="3"/>
  <c r="J680" i="3"/>
  <c r="J681" i="3"/>
  <c r="J682" i="3"/>
  <c r="J683" i="3"/>
  <c r="J684" i="3"/>
  <c r="J685" i="3"/>
  <c r="J686" i="3"/>
  <c r="J687" i="3"/>
  <c r="J688" i="3"/>
  <c r="M688" i="3" s="1"/>
  <c r="J689" i="3"/>
  <c r="M689" i="3" s="1"/>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M737" i="3" s="1"/>
  <c r="J738" i="3"/>
  <c r="J739" i="3"/>
  <c r="J740" i="3"/>
  <c r="J741" i="3"/>
  <c r="J742" i="3"/>
  <c r="J743" i="3"/>
  <c r="J744" i="3"/>
  <c r="J745" i="3"/>
  <c r="J746" i="3"/>
  <c r="J747" i="3"/>
  <c r="J748" i="3"/>
  <c r="J749" i="3"/>
  <c r="M749" i="3" s="1"/>
  <c r="J750" i="3"/>
  <c r="J751" i="3"/>
  <c r="J752" i="3"/>
  <c r="J753" i="3"/>
  <c r="J754" i="3"/>
  <c r="J755" i="3"/>
  <c r="J756" i="3"/>
  <c r="J757" i="3"/>
  <c r="J758" i="3"/>
  <c r="J759" i="3"/>
  <c r="J760" i="3"/>
  <c r="J761" i="3"/>
  <c r="J762" i="3"/>
  <c r="J763" i="3"/>
  <c r="J764" i="3"/>
  <c r="J765" i="3"/>
  <c r="J766" i="3"/>
  <c r="J767" i="3"/>
  <c r="J768" i="3"/>
  <c r="J769" i="3"/>
  <c r="J770" i="3"/>
  <c r="J771" i="3"/>
  <c r="J772" i="3"/>
  <c r="J773" i="3"/>
  <c r="M773" i="3" s="1"/>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M856" i="3" s="1"/>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M1011" i="3" s="1"/>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M1058" i="3" s="1"/>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M1082" i="3" s="1"/>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M1106" i="3" s="1"/>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M1132" i="3" s="1"/>
  <c r="J1133" i="3"/>
  <c r="J1134" i="3"/>
  <c r="J1135" i="3"/>
  <c r="J1136" i="3"/>
  <c r="J1137" i="3"/>
  <c r="J1138" i="3"/>
  <c r="J1139" i="3"/>
  <c r="J1140" i="3"/>
  <c r="J1141" i="3"/>
  <c r="J1142" i="3"/>
  <c r="J1143" i="3"/>
  <c r="J1144" i="3"/>
  <c r="J1145" i="3"/>
  <c r="J1146" i="3"/>
  <c r="J1147" i="3"/>
  <c r="J1148" i="3"/>
  <c r="J1149" i="3"/>
  <c r="J1150" i="3"/>
  <c r="J1151" i="3"/>
  <c r="J1152" i="3"/>
  <c r="J1153" i="3"/>
  <c r="J1154" i="3"/>
  <c r="M1154" i="3" s="1"/>
  <c r="J1155" i="3"/>
  <c r="J1156" i="3"/>
  <c r="J1157" i="3"/>
  <c r="J1158" i="3"/>
  <c r="J1159" i="3"/>
  <c r="J1160" i="3"/>
  <c r="J1161" i="3"/>
  <c r="J1162" i="3"/>
  <c r="J1163" i="3"/>
  <c r="J1164" i="3"/>
  <c r="J1165" i="3"/>
  <c r="J1166" i="3"/>
  <c r="M1166" i="3" s="1"/>
  <c r="J1167" i="3"/>
  <c r="J1168" i="3"/>
  <c r="J1169" i="3"/>
  <c r="J1170" i="3"/>
  <c r="J1171" i="3"/>
  <c r="J1172" i="3"/>
  <c r="J1173" i="3"/>
  <c r="J1174" i="3"/>
  <c r="J1175" i="3"/>
  <c r="J1176" i="3"/>
  <c r="J1177" i="3"/>
  <c r="J1178" i="3"/>
  <c r="M1178" i="3" s="1"/>
  <c r="J1179" i="3"/>
  <c r="J1180" i="3"/>
  <c r="M1180" i="3" s="1"/>
  <c r="J1181" i="3"/>
  <c r="J1182" i="3"/>
  <c r="J1183" i="3"/>
  <c r="J1184" i="3"/>
  <c r="J1185" i="3"/>
  <c r="J1186" i="3"/>
  <c r="J1187" i="3"/>
  <c r="J1188" i="3"/>
  <c r="J1189" i="3"/>
  <c r="J1190" i="3"/>
  <c r="M1190" i="3" s="1"/>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M1226" i="3" s="1"/>
  <c r="J1227" i="3"/>
  <c r="J1228" i="3"/>
  <c r="J1229" i="3"/>
  <c r="M1229" i="3" s="1"/>
  <c r="J1230" i="3"/>
  <c r="J1231" i="3"/>
  <c r="J1232" i="3"/>
  <c r="J1233" i="3"/>
  <c r="J1234" i="3"/>
  <c r="J1235" i="3"/>
  <c r="J1236" i="3"/>
  <c r="J1237" i="3"/>
  <c r="J1238" i="3"/>
  <c r="J1239" i="3"/>
  <c r="J1240" i="3"/>
  <c r="J1241" i="3"/>
  <c r="J1242" i="3"/>
  <c r="J1243" i="3"/>
  <c r="J1244" i="3"/>
  <c r="J1245" i="3"/>
  <c r="J1246" i="3"/>
  <c r="J1247" i="3"/>
  <c r="J1248" i="3"/>
  <c r="J1249" i="3"/>
  <c r="J1250" i="3"/>
  <c r="M1250" i="3" s="1"/>
  <c r="J1251" i="3"/>
  <c r="J1252" i="3"/>
  <c r="J1253" i="3"/>
  <c r="J1254" i="3"/>
  <c r="J1255" i="3"/>
  <c r="J1256" i="3"/>
  <c r="J1257" i="3"/>
  <c r="J1258" i="3"/>
  <c r="J1259" i="3"/>
  <c r="J1260" i="3"/>
  <c r="J1261" i="3"/>
  <c r="J1262" i="3"/>
  <c r="M1262" i="3" s="1"/>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M1286" i="3" s="1"/>
  <c r="J1287" i="3"/>
  <c r="J1288" i="3"/>
  <c r="J1289" i="3"/>
  <c r="J1290" i="3"/>
  <c r="J1291" i="3"/>
  <c r="J1292" i="3"/>
  <c r="J1293" i="3"/>
  <c r="J1294" i="3"/>
  <c r="J1295" i="3"/>
  <c r="J1296" i="3"/>
  <c r="J1297" i="3"/>
  <c r="J1298" i="3"/>
  <c r="M1298" i="3" s="1"/>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M1334" i="3" s="1"/>
  <c r="J1335" i="3"/>
  <c r="J1336" i="3"/>
  <c r="J1337" i="3"/>
  <c r="M1337" i="3" s="1"/>
  <c r="J1338" i="3"/>
  <c r="J1339" i="3"/>
  <c r="J1340" i="3"/>
  <c r="J1341" i="3"/>
  <c r="J1342" i="3"/>
  <c r="J1343" i="3"/>
  <c r="J1344" i="3"/>
  <c r="J1345" i="3"/>
  <c r="J1346" i="3"/>
  <c r="J1347" i="3"/>
  <c r="J1348" i="3"/>
  <c r="J1349" i="3"/>
  <c r="J1350" i="3"/>
  <c r="J1351" i="3"/>
  <c r="J1352" i="3"/>
  <c r="J1353" i="3"/>
  <c r="J1354" i="3"/>
  <c r="J1355" i="3"/>
  <c r="J1356" i="3"/>
  <c r="J1357" i="3"/>
  <c r="J1358" i="3"/>
  <c r="M1358" i="3" s="1"/>
  <c r="J1359" i="3"/>
  <c r="J1360" i="3"/>
  <c r="J1361" i="3"/>
  <c r="J1362" i="3"/>
  <c r="J1363" i="3"/>
  <c r="J1364" i="3"/>
  <c r="J1365" i="3"/>
  <c r="J1366" i="3"/>
  <c r="J1367" i="3"/>
  <c r="J1368" i="3"/>
  <c r="J1369" i="3"/>
  <c r="J1370" i="3"/>
  <c r="M1370" i="3" s="1"/>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M1406" i="3" s="1"/>
  <c r="J1407" i="3"/>
  <c r="J1408" i="3"/>
  <c r="J1409" i="3"/>
  <c r="J1410" i="3"/>
  <c r="J1411" i="3"/>
  <c r="J1412" i="3"/>
  <c r="J1413" i="3"/>
  <c r="J1414" i="3"/>
  <c r="J1415" i="3"/>
  <c r="J1416" i="3"/>
  <c r="J1417" i="3"/>
  <c r="J1418" i="3"/>
  <c r="J1419" i="3"/>
  <c r="J1420" i="3"/>
  <c r="M1420" i="3" s="1"/>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M1491" i="3" s="1"/>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M1538" i="3" s="1"/>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M1563" i="3" s="1"/>
  <c r="J1564" i="3"/>
  <c r="M1564" i="3" s="1"/>
  <c r="J1565" i="3"/>
  <c r="J1566" i="3"/>
  <c r="J1567" i="3"/>
  <c r="J1568" i="3"/>
  <c r="J1569" i="3"/>
  <c r="J1570" i="3"/>
  <c r="J1571" i="3"/>
  <c r="J1572" i="3"/>
  <c r="J1573" i="3"/>
  <c r="J1574" i="3"/>
  <c r="J1575" i="3"/>
  <c r="J1576" i="3"/>
  <c r="J1577" i="3"/>
  <c r="J1578" i="3"/>
  <c r="J1579" i="3"/>
  <c r="J1580" i="3"/>
  <c r="J1581" i="3"/>
  <c r="J1582" i="3"/>
  <c r="J1583" i="3"/>
  <c r="J1584" i="3"/>
  <c r="J1585" i="3"/>
  <c r="J1586" i="3"/>
  <c r="M1586" i="3" s="1"/>
  <c r="J1587" i="3"/>
  <c r="J1588" i="3"/>
  <c r="J1589" i="3"/>
  <c r="J1590" i="3"/>
  <c r="J1591" i="3"/>
  <c r="J1592" i="3"/>
  <c r="J1593" i="3"/>
  <c r="J1594" i="3"/>
  <c r="J1595" i="3"/>
  <c r="J1596" i="3"/>
  <c r="J1597" i="3"/>
  <c r="J1598" i="3"/>
  <c r="J1599" i="3"/>
  <c r="M1599" i="3" s="1"/>
  <c r="J1600" i="3"/>
  <c r="M1600" i="3" s="1"/>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M1634" i="3" s="1"/>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M1658" i="3" s="1"/>
  <c r="J1659" i="3"/>
  <c r="J1660" i="3"/>
  <c r="J1661" i="3"/>
  <c r="J1662" i="3"/>
  <c r="J1663" i="3"/>
  <c r="J1664" i="3"/>
  <c r="J1665" i="3"/>
  <c r="J1666" i="3"/>
  <c r="J1667" i="3"/>
  <c r="J1668" i="3"/>
  <c r="J1669" i="3"/>
  <c r="J1670" i="3"/>
  <c r="M1670" i="3" s="1"/>
  <c r="J1671" i="3"/>
  <c r="J1672" i="3"/>
  <c r="J1673" i="3"/>
  <c r="J1674" i="3"/>
  <c r="J1675" i="3"/>
  <c r="J1676" i="3"/>
  <c r="J1677" i="3"/>
  <c r="J1678" i="3"/>
  <c r="J1679" i="3"/>
  <c r="J1680" i="3"/>
  <c r="J1681" i="3"/>
  <c r="J1682" i="3"/>
  <c r="M1682" i="3" s="1"/>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M1718" i="3" s="1"/>
  <c r="J1719" i="3"/>
  <c r="J1720" i="3"/>
  <c r="J1721" i="3"/>
  <c r="J1722" i="3"/>
  <c r="J1723" i="3"/>
  <c r="J1724" i="3"/>
  <c r="J1725" i="3"/>
  <c r="J1726" i="3"/>
  <c r="J1727" i="3"/>
  <c r="J1728" i="3"/>
  <c r="J1729" i="3"/>
  <c r="J1730" i="3"/>
  <c r="M1730" i="3" s="1"/>
  <c r="J1731" i="3"/>
  <c r="M1731" i="3" s="1"/>
  <c r="J1732" i="3"/>
  <c r="J1733" i="3"/>
  <c r="J1734" i="3"/>
  <c r="J1735" i="3"/>
  <c r="J1736" i="3"/>
  <c r="J1737" i="3"/>
  <c r="J1738" i="3"/>
  <c r="J1739" i="3"/>
  <c r="J1740" i="3"/>
  <c r="J1741" i="3"/>
  <c r="J1742" i="3"/>
  <c r="M1742" i="3" s="1"/>
  <c r="J1743" i="3"/>
  <c r="J1744" i="3"/>
  <c r="J1745" i="3"/>
  <c r="J1746" i="3"/>
  <c r="J1747" i="3"/>
  <c r="J1748" i="3"/>
  <c r="J1749" i="3"/>
  <c r="J1750" i="3"/>
  <c r="J1751" i="3"/>
  <c r="J1752" i="3"/>
  <c r="J1753" i="3"/>
  <c r="J1754" i="3"/>
  <c r="M1754" i="3" s="1"/>
  <c r="J1755" i="3"/>
  <c r="J1756" i="3"/>
  <c r="J1757" i="3"/>
  <c r="M1757" i="3" s="1"/>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M1802" i="3" s="1"/>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M1826" i="3" s="1"/>
  <c r="J1827" i="3"/>
  <c r="M1827" i="3" s="1"/>
  <c r="J1828" i="3"/>
  <c r="M1828" i="3" s="1"/>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M1862" i="3" s="1"/>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M1886" i="3" s="1"/>
  <c r="J1887" i="3"/>
  <c r="J1888" i="3"/>
  <c r="J1889" i="3"/>
  <c r="J1890" i="3"/>
  <c r="J1891" i="3"/>
  <c r="J1892" i="3"/>
  <c r="J1893" i="3"/>
  <c r="J1894" i="3"/>
  <c r="J1895" i="3"/>
  <c r="J1896" i="3"/>
  <c r="J1897" i="3"/>
  <c r="J1898" i="3"/>
  <c r="J1899" i="3"/>
  <c r="J1900" i="3"/>
  <c r="J1901" i="3"/>
  <c r="J1902" i="3"/>
  <c r="J1903" i="3"/>
  <c r="K3" i="3"/>
  <c r="K4" i="3"/>
  <c r="K5" i="3"/>
  <c r="K6" i="3"/>
  <c r="K7" i="3"/>
  <c r="K8" i="3"/>
  <c r="M8" i="3" s="1"/>
  <c r="K9" i="3"/>
  <c r="M9" i="3" s="1"/>
  <c r="K10" i="3"/>
  <c r="M10" i="3" s="1"/>
  <c r="K11" i="3"/>
  <c r="M11" i="3" s="1"/>
  <c r="K12" i="3"/>
  <c r="M12" i="3" s="1"/>
  <c r="K13" i="3"/>
  <c r="M13" i="3" s="1"/>
  <c r="K14" i="3"/>
  <c r="K15" i="3"/>
  <c r="K16" i="3"/>
  <c r="K17" i="3"/>
  <c r="K18" i="3"/>
  <c r="K19" i="3"/>
  <c r="K20" i="3"/>
  <c r="M20" i="3" s="1"/>
  <c r="K21" i="3"/>
  <c r="M21" i="3" s="1"/>
  <c r="K22" i="3"/>
  <c r="M22" i="3" s="1"/>
  <c r="K23" i="3"/>
  <c r="M23" i="3" s="1"/>
  <c r="K24" i="3"/>
  <c r="M24" i="3" s="1"/>
  <c r="K25" i="3"/>
  <c r="M25" i="3" s="1"/>
  <c r="K26" i="3"/>
  <c r="K27" i="3"/>
  <c r="K28" i="3"/>
  <c r="K29" i="3"/>
  <c r="K30" i="3"/>
  <c r="K31" i="3"/>
  <c r="K32" i="3"/>
  <c r="K33" i="3"/>
  <c r="M33" i="3" s="1"/>
  <c r="K34" i="3"/>
  <c r="M34" i="3" s="1"/>
  <c r="K35" i="3"/>
  <c r="M35" i="3" s="1"/>
  <c r="K36" i="3"/>
  <c r="M36" i="3" s="1"/>
  <c r="K37" i="3"/>
  <c r="M37" i="3" s="1"/>
  <c r="K38" i="3"/>
  <c r="K39" i="3"/>
  <c r="K40" i="3"/>
  <c r="M17" i="2" s="1"/>
  <c r="K41" i="3"/>
  <c r="K42" i="3"/>
  <c r="K43" i="3"/>
  <c r="K44" i="3"/>
  <c r="M44" i="3" s="1"/>
  <c r="K45" i="3"/>
  <c r="M45" i="3" s="1"/>
  <c r="K46" i="3"/>
  <c r="M46" i="3" s="1"/>
  <c r="K47" i="3"/>
  <c r="M47" i="3" s="1"/>
  <c r="K48" i="3"/>
  <c r="K49" i="3"/>
  <c r="M49" i="3" s="1"/>
  <c r="K50" i="3"/>
  <c r="K51" i="3"/>
  <c r="K52" i="3"/>
  <c r="K53" i="3"/>
  <c r="K54" i="3"/>
  <c r="K55" i="3"/>
  <c r="K56" i="3"/>
  <c r="M56" i="3" s="1"/>
  <c r="K57" i="3"/>
  <c r="M57" i="3" s="1"/>
  <c r="K58" i="3"/>
  <c r="M58" i="3" s="1"/>
  <c r="K59" i="3"/>
  <c r="M59" i="3" s="1"/>
  <c r="K60" i="3"/>
  <c r="M60" i="3" s="1"/>
  <c r="K61" i="3"/>
  <c r="M61" i="3" s="1"/>
  <c r="K62" i="3"/>
  <c r="K63" i="3"/>
  <c r="K64" i="3"/>
  <c r="K65" i="3"/>
  <c r="K66" i="3"/>
  <c r="K67" i="3"/>
  <c r="K68" i="3"/>
  <c r="M68" i="3" s="1"/>
  <c r="K69" i="3"/>
  <c r="M69" i="3" s="1"/>
  <c r="K70" i="3"/>
  <c r="M70" i="3" s="1"/>
  <c r="K71" i="3"/>
  <c r="M71" i="3" s="1"/>
  <c r="K72" i="3"/>
  <c r="M72" i="3" s="1"/>
  <c r="K73" i="3"/>
  <c r="M73" i="3" s="1"/>
  <c r="K74" i="3"/>
  <c r="K75" i="3"/>
  <c r="K76" i="3"/>
  <c r="K77" i="3"/>
  <c r="K78" i="3"/>
  <c r="K79" i="3"/>
  <c r="K80" i="3"/>
  <c r="M80" i="3" s="1"/>
  <c r="K81" i="3"/>
  <c r="M81" i="3" s="1"/>
  <c r="K82" i="3"/>
  <c r="M82" i="3" s="1"/>
  <c r="K83" i="3"/>
  <c r="M83" i="3" s="1"/>
  <c r="K84" i="3"/>
  <c r="M84" i="3" s="1"/>
  <c r="K85" i="3"/>
  <c r="M85" i="3" s="1"/>
  <c r="K86" i="3"/>
  <c r="K87" i="3"/>
  <c r="K88" i="3"/>
  <c r="K89" i="3"/>
  <c r="K90" i="3"/>
  <c r="K91" i="3"/>
  <c r="K92" i="3"/>
  <c r="M92" i="3" s="1"/>
  <c r="K93" i="3"/>
  <c r="M93" i="3" s="1"/>
  <c r="K94" i="3"/>
  <c r="M94" i="3" s="1"/>
  <c r="K95" i="3"/>
  <c r="K96" i="3"/>
  <c r="K97" i="3"/>
  <c r="M97" i="3" s="1"/>
  <c r="K98" i="3"/>
  <c r="K99" i="3"/>
  <c r="K100" i="3"/>
  <c r="K101" i="3"/>
  <c r="K102" i="3"/>
  <c r="K103" i="3"/>
  <c r="K104" i="3"/>
  <c r="M104" i="3" s="1"/>
  <c r="K105" i="3"/>
  <c r="M105" i="3" s="1"/>
  <c r="K106" i="3"/>
  <c r="M106" i="3" s="1"/>
  <c r="K107" i="3"/>
  <c r="M107" i="3" s="1"/>
  <c r="K108" i="3"/>
  <c r="M108" i="3" s="1"/>
  <c r="K109" i="3"/>
  <c r="M109" i="3" s="1"/>
  <c r="K110" i="3"/>
  <c r="K111" i="3"/>
  <c r="K112" i="3"/>
  <c r="K113" i="3"/>
  <c r="K114" i="3"/>
  <c r="K115" i="3"/>
  <c r="K116" i="3"/>
  <c r="K117" i="3"/>
  <c r="M117" i="3" s="1"/>
  <c r="K118" i="3"/>
  <c r="M118" i="3" s="1"/>
  <c r="K119" i="3"/>
  <c r="M119" i="3" s="1"/>
  <c r="K120" i="3"/>
  <c r="M120" i="3" s="1"/>
  <c r="K121" i="3"/>
  <c r="M121" i="3" s="1"/>
  <c r="K122" i="3"/>
  <c r="K123" i="3"/>
  <c r="K124" i="3"/>
  <c r="K125" i="3"/>
  <c r="K126" i="3"/>
  <c r="K127" i="3"/>
  <c r="K128" i="3"/>
  <c r="M128" i="3" s="1"/>
  <c r="K129" i="3"/>
  <c r="M129" i="3" s="1"/>
  <c r="K130" i="3"/>
  <c r="M130" i="3" s="1"/>
  <c r="K131" i="3"/>
  <c r="M131" i="3" s="1"/>
  <c r="K132" i="3"/>
  <c r="M132" i="3" s="1"/>
  <c r="K133" i="3"/>
  <c r="M133" i="3" s="1"/>
  <c r="K134" i="3"/>
  <c r="K135" i="3"/>
  <c r="K136" i="3"/>
  <c r="K137" i="3"/>
  <c r="K138" i="3"/>
  <c r="K139" i="3"/>
  <c r="K140" i="3"/>
  <c r="M140" i="3" s="1"/>
  <c r="K141" i="3"/>
  <c r="M141" i="3" s="1"/>
  <c r="K142" i="3"/>
  <c r="M142" i="3" s="1"/>
  <c r="K143" i="3"/>
  <c r="M143" i="3" s="1"/>
  <c r="K144" i="3"/>
  <c r="M144" i="3" s="1"/>
  <c r="K145" i="3"/>
  <c r="M145" i="3" s="1"/>
  <c r="K146" i="3"/>
  <c r="K147" i="3"/>
  <c r="K148" i="3"/>
  <c r="K149" i="3"/>
  <c r="K150" i="3"/>
  <c r="K151" i="3"/>
  <c r="K152" i="3"/>
  <c r="M152" i="3" s="1"/>
  <c r="K153" i="3"/>
  <c r="M153" i="3" s="1"/>
  <c r="K154" i="3"/>
  <c r="M154" i="3" s="1"/>
  <c r="K155" i="3"/>
  <c r="M155" i="3" s="1"/>
  <c r="K156" i="3"/>
  <c r="M156" i="3" s="1"/>
  <c r="K157" i="3"/>
  <c r="M157" i="3" s="1"/>
  <c r="K158" i="3"/>
  <c r="K159" i="3"/>
  <c r="K160" i="3"/>
  <c r="K161" i="3"/>
  <c r="K162" i="3"/>
  <c r="K163" i="3"/>
  <c r="K164" i="3"/>
  <c r="M164" i="3" s="1"/>
  <c r="K165" i="3"/>
  <c r="M165" i="3" s="1"/>
  <c r="K166" i="3"/>
  <c r="M166" i="3" s="1"/>
  <c r="K167" i="3"/>
  <c r="M167" i="3" s="1"/>
  <c r="K168" i="3"/>
  <c r="M168" i="3" s="1"/>
  <c r="K169" i="3"/>
  <c r="M169" i="3" s="1"/>
  <c r="K170" i="3"/>
  <c r="K171" i="3"/>
  <c r="K172" i="3"/>
  <c r="K173" i="3"/>
  <c r="K174" i="3"/>
  <c r="K175" i="3"/>
  <c r="K176" i="3"/>
  <c r="M176" i="3" s="1"/>
  <c r="K177" i="3"/>
  <c r="M177" i="3" s="1"/>
  <c r="K178" i="3"/>
  <c r="M178" i="3" s="1"/>
  <c r="K179" i="3"/>
  <c r="M179" i="3" s="1"/>
  <c r="K180" i="3"/>
  <c r="M180" i="3" s="1"/>
  <c r="K181" i="3"/>
  <c r="M181" i="3" s="1"/>
  <c r="K182" i="3"/>
  <c r="K183" i="3"/>
  <c r="K184" i="3"/>
  <c r="K185" i="3"/>
  <c r="K186" i="3"/>
  <c r="K187" i="3"/>
  <c r="K188" i="3"/>
  <c r="M188" i="3" s="1"/>
  <c r="K189" i="3"/>
  <c r="M189" i="3" s="1"/>
  <c r="K190" i="3"/>
  <c r="M190" i="3" s="1"/>
  <c r="K191" i="3"/>
  <c r="M191" i="3" s="1"/>
  <c r="K192" i="3"/>
  <c r="M192" i="3" s="1"/>
  <c r="K193" i="3"/>
  <c r="M193" i="3" s="1"/>
  <c r="K194" i="3"/>
  <c r="K195" i="3"/>
  <c r="K196" i="3"/>
  <c r="K197" i="3"/>
  <c r="K198" i="3"/>
  <c r="K199" i="3"/>
  <c r="K200" i="3"/>
  <c r="M200" i="3" s="1"/>
  <c r="K201" i="3"/>
  <c r="M201" i="3" s="1"/>
  <c r="K202" i="3"/>
  <c r="M202" i="3" s="1"/>
  <c r="K203" i="3"/>
  <c r="M203" i="3" s="1"/>
  <c r="K204" i="3"/>
  <c r="M204" i="3" s="1"/>
  <c r="K205" i="3"/>
  <c r="M205" i="3" s="1"/>
  <c r="K206" i="3"/>
  <c r="K207" i="3"/>
  <c r="K208" i="3"/>
  <c r="K209" i="3"/>
  <c r="K210" i="3"/>
  <c r="K211" i="3"/>
  <c r="K212" i="3"/>
  <c r="K213" i="3"/>
  <c r="M213" i="3" s="1"/>
  <c r="K214" i="3"/>
  <c r="M214" i="3" s="1"/>
  <c r="K215" i="3"/>
  <c r="M215" i="3" s="1"/>
  <c r="K216" i="3"/>
  <c r="M216" i="3" s="1"/>
  <c r="K217" i="3"/>
  <c r="M217" i="3" s="1"/>
  <c r="K218" i="3"/>
  <c r="K219" i="3"/>
  <c r="K220" i="3"/>
  <c r="K221" i="3"/>
  <c r="K222" i="3"/>
  <c r="K223" i="3"/>
  <c r="K224" i="3"/>
  <c r="M224" i="3" s="1"/>
  <c r="K225" i="3"/>
  <c r="M225" i="3" s="1"/>
  <c r="K226" i="3"/>
  <c r="K227" i="3"/>
  <c r="M227" i="3" s="1"/>
  <c r="K228" i="3"/>
  <c r="M228" i="3" s="1"/>
  <c r="K229" i="3"/>
  <c r="M229" i="3" s="1"/>
  <c r="K230" i="3"/>
  <c r="K231" i="3"/>
  <c r="K232" i="3"/>
  <c r="K233" i="3"/>
  <c r="K234" i="3"/>
  <c r="K235" i="3"/>
  <c r="K236" i="3"/>
  <c r="M236" i="3" s="1"/>
  <c r="K237" i="3"/>
  <c r="M237" i="3" s="1"/>
  <c r="K238" i="3"/>
  <c r="M238" i="3" s="1"/>
  <c r="K239" i="3"/>
  <c r="M239" i="3" s="1"/>
  <c r="K240" i="3"/>
  <c r="M240" i="3" s="1"/>
  <c r="K241" i="3"/>
  <c r="K242" i="3"/>
  <c r="K243" i="3"/>
  <c r="K244" i="3"/>
  <c r="K245" i="3"/>
  <c r="K246" i="3"/>
  <c r="K247" i="3"/>
  <c r="K248" i="3"/>
  <c r="M248" i="3" s="1"/>
  <c r="K249" i="3"/>
  <c r="M249" i="3" s="1"/>
  <c r="K250" i="3"/>
  <c r="M250" i="3" s="1"/>
  <c r="K251" i="3"/>
  <c r="M251" i="3" s="1"/>
  <c r="K252" i="3"/>
  <c r="M252" i="3" s="1"/>
  <c r="K253" i="3"/>
  <c r="M253" i="3" s="1"/>
  <c r="K254" i="3"/>
  <c r="K255" i="3"/>
  <c r="K256" i="3"/>
  <c r="K257" i="3"/>
  <c r="K258" i="3"/>
  <c r="K259" i="3"/>
  <c r="K260" i="3"/>
  <c r="M260" i="3" s="1"/>
  <c r="K261" i="3"/>
  <c r="M261" i="3" s="1"/>
  <c r="K262" i="3"/>
  <c r="M262" i="3" s="1"/>
  <c r="K263" i="3"/>
  <c r="M263" i="3" s="1"/>
  <c r="K264" i="3"/>
  <c r="M264" i="3" s="1"/>
  <c r="K265" i="3"/>
  <c r="M265" i="3" s="1"/>
  <c r="K266" i="3"/>
  <c r="K267" i="3"/>
  <c r="K268" i="3"/>
  <c r="K269" i="3"/>
  <c r="K270" i="3"/>
  <c r="K271" i="3"/>
  <c r="K272" i="3"/>
  <c r="M272" i="3" s="1"/>
  <c r="K273" i="3"/>
  <c r="M273" i="3" s="1"/>
  <c r="K274" i="3"/>
  <c r="M274" i="3" s="1"/>
  <c r="K275" i="3"/>
  <c r="M275" i="3" s="1"/>
  <c r="K276" i="3"/>
  <c r="M276" i="3" s="1"/>
  <c r="K277" i="3"/>
  <c r="M277" i="3" s="1"/>
  <c r="K278" i="3"/>
  <c r="K279" i="3"/>
  <c r="K280" i="3"/>
  <c r="K281" i="3"/>
  <c r="K282" i="3"/>
  <c r="K283" i="3"/>
  <c r="K284" i="3"/>
  <c r="M284" i="3" s="1"/>
  <c r="K285" i="3"/>
  <c r="M285" i="3" s="1"/>
  <c r="K286" i="3"/>
  <c r="M286" i="3" s="1"/>
  <c r="K287" i="3"/>
  <c r="M287" i="3" s="1"/>
  <c r="K288" i="3"/>
  <c r="M288" i="3" s="1"/>
  <c r="K289" i="3"/>
  <c r="M289" i="3" s="1"/>
  <c r="K290" i="3"/>
  <c r="K291" i="3"/>
  <c r="K292" i="3"/>
  <c r="K293" i="3"/>
  <c r="K294" i="3"/>
  <c r="K295" i="3"/>
  <c r="K296" i="3"/>
  <c r="M296" i="3" s="1"/>
  <c r="K297" i="3"/>
  <c r="M297" i="3" s="1"/>
  <c r="K298" i="3"/>
  <c r="M298" i="3" s="1"/>
  <c r="K299" i="3"/>
  <c r="M299" i="3" s="1"/>
  <c r="K300" i="3"/>
  <c r="M300" i="3" s="1"/>
  <c r="K301" i="3"/>
  <c r="K302" i="3"/>
  <c r="K303" i="3"/>
  <c r="K304" i="3"/>
  <c r="K305" i="3"/>
  <c r="K306" i="3"/>
  <c r="K307" i="3"/>
  <c r="K308" i="3"/>
  <c r="M308" i="3" s="1"/>
  <c r="K309" i="3"/>
  <c r="M309" i="3" s="1"/>
  <c r="K310" i="3"/>
  <c r="M310" i="3" s="1"/>
  <c r="K311" i="3"/>
  <c r="M311" i="3" s="1"/>
  <c r="K312" i="3"/>
  <c r="M312" i="3" s="1"/>
  <c r="K313" i="3"/>
  <c r="M313" i="3" s="1"/>
  <c r="K314" i="3"/>
  <c r="K315" i="3"/>
  <c r="K316" i="3"/>
  <c r="K317" i="3"/>
  <c r="K318" i="3"/>
  <c r="K319" i="3"/>
  <c r="K320" i="3"/>
  <c r="M320" i="3" s="1"/>
  <c r="K321" i="3"/>
  <c r="M321" i="3" s="1"/>
  <c r="K322" i="3"/>
  <c r="M322" i="3" s="1"/>
  <c r="K323" i="3"/>
  <c r="M323" i="3" s="1"/>
  <c r="K324" i="3"/>
  <c r="K325" i="3"/>
  <c r="K326" i="3"/>
  <c r="K327" i="3"/>
  <c r="K328" i="3"/>
  <c r="K329" i="3"/>
  <c r="K330" i="3"/>
  <c r="K331" i="3"/>
  <c r="K332" i="3"/>
  <c r="M332" i="3" s="1"/>
  <c r="K333" i="3"/>
  <c r="M333" i="3" s="1"/>
  <c r="K334" i="3"/>
  <c r="M334" i="3" s="1"/>
  <c r="K335" i="3"/>
  <c r="M335" i="3" s="1"/>
  <c r="K336" i="3"/>
  <c r="M336" i="3" s="1"/>
  <c r="K337" i="3"/>
  <c r="M337" i="3" s="1"/>
  <c r="K338" i="3"/>
  <c r="K339" i="3"/>
  <c r="K340" i="3"/>
  <c r="K341" i="3"/>
  <c r="K342" i="3"/>
  <c r="K343" i="3"/>
  <c r="K344" i="3"/>
  <c r="M344" i="3" s="1"/>
  <c r="K345" i="3"/>
  <c r="M345" i="3" s="1"/>
  <c r="K346" i="3"/>
  <c r="K347" i="3"/>
  <c r="M347" i="3" s="1"/>
  <c r="K348" i="3"/>
  <c r="M348" i="3" s="1"/>
  <c r="K349" i="3"/>
  <c r="M349" i="3" s="1"/>
  <c r="K350" i="3"/>
  <c r="K351" i="3"/>
  <c r="K352" i="3"/>
  <c r="K353" i="3"/>
  <c r="K354" i="3"/>
  <c r="K355" i="3"/>
  <c r="K356" i="3"/>
  <c r="M356" i="3" s="1"/>
  <c r="K357" i="3"/>
  <c r="M357" i="3" s="1"/>
  <c r="K358" i="3"/>
  <c r="M358" i="3" s="1"/>
  <c r="K359" i="3"/>
  <c r="M359" i="3" s="1"/>
  <c r="K360" i="3"/>
  <c r="M360" i="3" s="1"/>
  <c r="K361" i="3"/>
  <c r="M361" i="3" s="1"/>
  <c r="K362" i="3"/>
  <c r="K363" i="3"/>
  <c r="K364" i="3"/>
  <c r="K365" i="3"/>
  <c r="K366" i="3"/>
  <c r="K367" i="3"/>
  <c r="K368" i="3"/>
  <c r="M368" i="3" s="1"/>
  <c r="K369" i="3"/>
  <c r="K370" i="3"/>
  <c r="M370" i="3" s="1"/>
  <c r="K371" i="3"/>
  <c r="M371" i="3" s="1"/>
  <c r="K372" i="3"/>
  <c r="M372" i="3" s="1"/>
  <c r="K373" i="3"/>
  <c r="K374" i="3"/>
  <c r="K375" i="3"/>
  <c r="K376" i="3"/>
  <c r="K377" i="3"/>
  <c r="K378" i="3"/>
  <c r="K379" i="3"/>
  <c r="K380" i="3"/>
  <c r="M380" i="3" s="1"/>
  <c r="K381" i="3"/>
  <c r="M381" i="3" s="1"/>
  <c r="K382" i="3"/>
  <c r="M382" i="3" s="1"/>
  <c r="K383" i="3"/>
  <c r="M383" i="3" s="1"/>
  <c r="K384" i="3"/>
  <c r="K385" i="3"/>
  <c r="M385" i="3" s="1"/>
  <c r="K386" i="3"/>
  <c r="K387" i="3"/>
  <c r="K388" i="3"/>
  <c r="K389" i="3"/>
  <c r="K390" i="3"/>
  <c r="K391" i="3"/>
  <c r="K392" i="3"/>
  <c r="M392" i="3" s="1"/>
  <c r="K393" i="3"/>
  <c r="M393" i="3" s="1"/>
  <c r="K394" i="3"/>
  <c r="M394" i="3" s="1"/>
  <c r="K395" i="3"/>
  <c r="M395" i="3" s="1"/>
  <c r="K396" i="3"/>
  <c r="M396" i="3" s="1"/>
  <c r="K397" i="3"/>
  <c r="M397" i="3" s="1"/>
  <c r="K398" i="3"/>
  <c r="K399" i="3"/>
  <c r="K400" i="3"/>
  <c r="K401" i="3"/>
  <c r="K402" i="3"/>
  <c r="K403" i="3"/>
  <c r="K404" i="3"/>
  <c r="M404" i="3" s="1"/>
  <c r="K405" i="3"/>
  <c r="M405" i="3" s="1"/>
  <c r="K406" i="3"/>
  <c r="M406" i="3" s="1"/>
  <c r="K407" i="3"/>
  <c r="M407" i="3" s="1"/>
  <c r="K408" i="3"/>
  <c r="M408" i="3" s="1"/>
  <c r="K409" i="3"/>
  <c r="K410" i="3"/>
  <c r="K411" i="3"/>
  <c r="K412" i="3"/>
  <c r="K413" i="3"/>
  <c r="K414" i="3"/>
  <c r="K415" i="3"/>
  <c r="K416" i="3"/>
  <c r="M416" i="3" s="1"/>
  <c r="K417" i="3"/>
  <c r="M417" i="3" s="1"/>
  <c r="K418" i="3"/>
  <c r="M418" i="3" s="1"/>
  <c r="K419" i="3"/>
  <c r="M419" i="3" s="1"/>
  <c r="K420" i="3"/>
  <c r="M420" i="3" s="1"/>
  <c r="K421" i="3"/>
  <c r="M421" i="3" s="1"/>
  <c r="K422" i="3"/>
  <c r="K423" i="3"/>
  <c r="K424" i="3"/>
  <c r="K425" i="3"/>
  <c r="K426" i="3"/>
  <c r="K427" i="3"/>
  <c r="K428" i="3"/>
  <c r="M428" i="3" s="1"/>
  <c r="K429" i="3"/>
  <c r="M429" i="3" s="1"/>
  <c r="K430" i="3"/>
  <c r="M430" i="3" s="1"/>
  <c r="K431" i="3"/>
  <c r="M431" i="3" s="1"/>
  <c r="K432" i="3"/>
  <c r="M432" i="3" s="1"/>
  <c r="K433" i="3"/>
  <c r="M433" i="3" s="1"/>
  <c r="K434" i="3"/>
  <c r="K435" i="3"/>
  <c r="K436" i="3"/>
  <c r="K437" i="3"/>
  <c r="K438" i="3"/>
  <c r="K439" i="3"/>
  <c r="K440" i="3"/>
  <c r="K441" i="3"/>
  <c r="M441" i="3" s="1"/>
  <c r="K442" i="3"/>
  <c r="M442" i="3" s="1"/>
  <c r="K443" i="3"/>
  <c r="M443" i="3" s="1"/>
  <c r="K444" i="3"/>
  <c r="M444" i="3" s="1"/>
  <c r="K445" i="3"/>
  <c r="M445" i="3" s="1"/>
  <c r="K446" i="3"/>
  <c r="K447" i="3"/>
  <c r="K448" i="3"/>
  <c r="K449" i="3"/>
  <c r="K450" i="3"/>
  <c r="K451" i="3"/>
  <c r="K452" i="3"/>
  <c r="M452" i="3" s="1"/>
  <c r="K453" i="3"/>
  <c r="K454" i="3"/>
  <c r="M454" i="3" s="1"/>
  <c r="K455" i="3"/>
  <c r="M455" i="3" s="1"/>
  <c r="K456" i="3"/>
  <c r="K457" i="3"/>
  <c r="M457" i="3" s="1"/>
  <c r="K458" i="3"/>
  <c r="K459" i="3"/>
  <c r="K460" i="3"/>
  <c r="K461" i="3"/>
  <c r="K462" i="3"/>
  <c r="K463" i="3"/>
  <c r="K464" i="3"/>
  <c r="M464" i="3" s="1"/>
  <c r="K465" i="3"/>
  <c r="K466" i="3"/>
  <c r="M466" i="3" s="1"/>
  <c r="K467" i="3"/>
  <c r="M467" i="3" s="1"/>
  <c r="K468" i="3"/>
  <c r="M468" i="3" s="1"/>
  <c r="K469" i="3"/>
  <c r="M469" i="3" s="1"/>
  <c r="K470" i="3"/>
  <c r="K471" i="3"/>
  <c r="K472" i="3"/>
  <c r="K473" i="3"/>
  <c r="K474" i="3"/>
  <c r="K475" i="3"/>
  <c r="K476" i="3"/>
  <c r="M476" i="3" s="1"/>
  <c r="K477" i="3"/>
  <c r="M477" i="3" s="1"/>
  <c r="K478" i="3"/>
  <c r="M478" i="3" s="1"/>
  <c r="K479" i="3"/>
  <c r="M479" i="3" s="1"/>
  <c r="K480" i="3"/>
  <c r="M480" i="3" s="1"/>
  <c r="K481" i="3"/>
  <c r="M481" i="3" s="1"/>
  <c r="K482" i="3"/>
  <c r="K483" i="3"/>
  <c r="K484" i="3"/>
  <c r="K485" i="3"/>
  <c r="K486" i="3"/>
  <c r="K487" i="3"/>
  <c r="K488" i="3"/>
  <c r="M488" i="3" s="1"/>
  <c r="K489" i="3"/>
  <c r="M489" i="3" s="1"/>
  <c r="K490" i="3"/>
  <c r="M490" i="3" s="1"/>
  <c r="K491" i="3"/>
  <c r="M491" i="3" s="1"/>
  <c r="K492" i="3"/>
  <c r="M492" i="3" s="1"/>
  <c r="K493" i="3"/>
  <c r="M493" i="3" s="1"/>
  <c r="K494" i="3"/>
  <c r="K495" i="3"/>
  <c r="K496" i="3"/>
  <c r="K497" i="3"/>
  <c r="K498" i="3"/>
  <c r="K499" i="3"/>
  <c r="K500" i="3"/>
  <c r="M500" i="3" s="1"/>
  <c r="K501" i="3"/>
  <c r="M501" i="3" s="1"/>
  <c r="K502" i="3"/>
  <c r="M502" i="3" s="1"/>
  <c r="K503" i="3"/>
  <c r="M503" i="3" s="1"/>
  <c r="K504" i="3"/>
  <c r="M504" i="3" s="1"/>
  <c r="K505" i="3"/>
  <c r="M505" i="3" s="1"/>
  <c r="K506" i="3"/>
  <c r="K507" i="3"/>
  <c r="K508" i="3"/>
  <c r="K509" i="3"/>
  <c r="K510" i="3"/>
  <c r="K511" i="3"/>
  <c r="K512" i="3"/>
  <c r="M512" i="3" s="1"/>
  <c r="K513" i="3"/>
  <c r="M513" i="3" s="1"/>
  <c r="K514" i="3"/>
  <c r="M514" i="3" s="1"/>
  <c r="K515" i="3"/>
  <c r="M515" i="3" s="1"/>
  <c r="K516" i="3"/>
  <c r="M516" i="3" s="1"/>
  <c r="K517" i="3"/>
  <c r="M517" i="3" s="1"/>
  <c r="K518" i="3"/>
  <c r="K519" i="3"/>
  <c r="K520" i="3"/>
  <c r="M202" i="2" s="1"/>
  <c r="K521" i="3"/>
  <c r="K522" i="3"/>
  <c r="K523" i="3"/>
  <c r="K524" i="3"/>
  <c r="M524" i="3" s="1"/>
  <c r="K525" i="3"/>
  <c r="M525" i="3" s="1"/>
  <c r="K526" i="3"/>
  <c r="M526" i="3" s="1"/>
  <c r="K527" i="3"/>
  <c r="M527" i="3" s="1"/>
  <c r="K528" i="3"/>
  <c r="M528" i="3" s="1"/>
  <c r="K529" i="3"/>
  <c r="M529" i="3" s="1"/>
  <c r="K530" i="3"/>
  <c r="K531" i="3"/>
  <c r="K532" i="3"/>
  <c r="K533" i="3"/>
  <c r="K534" i="3"/>
  <c r="K535" i="3"/>
  <c r="K536" i="3"/>
  <c r="M536" i="3" s="1"/>
  <c r="K537" i="3"/>
  <c r="M537" i="3" s="1"/>
  <c r="K538" i="3"/>
  <c r="M538" i="3" s="1"/>
  <c r="K539" i="3"/>
  <c r="M539" i="3" s="1"/>
  <c r="K540" i="3"/>
  <c r="M540" i="3" s="1"/>
  <c r="K541" i="3"/>
  <c r="M541" i="3" s="1"/>
  <c r="K542" i="3"/>
  <c r="K543" i="3"/>
  <c r="K544" i="3"/>
  <c r="K545" i="3"/>
  <c r="K546" i="3"/>
  <c r="K547" i="3"/>
  <c r="K548" i="3"/>
  <c r="M548" i="3" s="1"/>
  <c r="K549" i="3"/>
  <c r="M549" i="3" s="1"/>
  <c r="K550" i="3"/>
  <c r="M550" i="3" s="1"/>
  <c r="K551" i="3"/>
  <c r="M551" i="3" s="1"/>
  <c r="K552" i="3"/>
  <c r="M552" i="3" s="1"/>
  <c r="K553" i="3"/>
  <c r="M553" i="3" s="1"/>
  <c r="K554" i="3"/>
  <c r="K555" i="3"/>
  <c r="K556" i="3"/>
  <c r="K557" i="3"/>
  <c r="K558" i="3"/>
  <c r="K559" i="3"/>
  <c r="K560" i="3"/>
  <c r="M560" i="3" s="1"/>
  <c r="K561" i="3"/>
  <c r="M561" i="3" s="1"/>
  <c r="K562" i="3"/>
  <c r="M562" i="3" s="1"/>
  <c r="K563" i="3"/>
  <c r="M563" i="3" s="1"/>
  <c r="K564" i="3"/>
  <c r="M564" i="3" s="1"/>
  <c r="K565" i="3"/>
  <c r="M565" i="3" s="1"/>
  <c r="K566" i="3"/>
  <c r="K567" i="3"/>
  <c r="K568" i="3"/>
  <c r="K569" i="3"/>
  <c r="K570" i="3"/>
  <c r="K571" i="3"/>
  <c r="K572" i="3"/>
  <c r="M572" i="3" s="1"/>
  <c r="K573" i="3"/>
  <c r="M573" i="3" s="1"/>
  <c r="K574" i="3"/>
  <c r="M574" i="3" s="1"/>
  <c r="K575" i="3"/>
  <c r="K576" i="3"/>
  <c r="K577" i="3"/>
  <c r="M577" i="3" s="1"/>
  <c r="K578" i="3"/>
  <c r="K579" i="3"/>
  <c r="K580" i="3"/>
  <c r="K581" i="3"/>
  <c r="K582" i="3"/>
  <c r="K583" i="3"/>
  <c r="K584" i="3"/>
  <c r="M584" i="3" s="1"/>
  <c r="K585" i="3"/>
  <c r="M585" i="3" s="1"/>
  <c r="K586" i="3"/>
  <c r="M586" i="3" s="1"/>
  <c r="K587" i="3"/>
  <c r="K588" i="3"/>
  <c r="M588" i="3" s="1"/>
  <c r="K589" i="3"/>
  <c r="M589" i="3" s="1"/>
  <c r="K590" i="3"/>
  <c r="K591" i="3"/>
  <c r="K592" i="3"/>
  <c r="K593" i="3"/>
  <c r="K594" i="3"/>
  <c r="K595" i="3"/>
  <c r="K596" i="3"/>
  <c r="M596" i="3" s="1"/>
  <c r="K597" i="3"/>
  <c r="M597" i="3" s="1"/>
  <c r="K598" i="3"/>
  <c r="M598" i="3" s="1"/>
  <c r="K599" i="3"/>
  <c r="M599" i="3" s="1"/>
  <c r="K600" i="3"/>
  <c r="M600" i="3" s="1"/>
  <c r="K601" i="3"/>
  <c r="M601" i="3" s="1"/>
  <c r="K602" i="3"/>
  <c r="K603" i="3"/>
  <c r="K604" i="3"/>
  <c r="K605" i="3"/>
  <c r="K606" i="3"/>
  <c r="K607" i="3"/>
  <c r="K608" i="3"/>
  <c r="M608" i="3" s="1"/>
  <c r="K609" i="3"/>
  <c r="M609" i="3" s="1"/>
  <c r="K610" i="3"/>
  <c r="M610" i="3" s="1"/>
  <c r="K611" i="3"/>
  <c r="M611" i="3" s="1"/>
  <c r="K612" i="3"/>
  <c r="M612" i="3" s="1"/>
  <c r="K613" i="3"/>
  <c r="M613" i="3" s="1"/>
  <c r="K614" i="3"/>
  <c r="K615" i="3"/>
  <c r="K616" i="3"/>
  <c r="K617" i="3"/>
  <c r="K618" i="3"/>
  <c r="K619" i="3"/>
  <c r="K620" i="3"/>
  <c r="M620" i="3" s="1"/>
  <c r="K621" i="3"/>
  <c r="K622" i="3"/>
  <c r="M622" i="3" s="1"/>
  <c r="K623" i="3"/>
  <c r="M623" i="3" s="1"/>
  <c r="K624" i="3"/>
  <c r="M624" i="3" s="1"/>
  <c r="K625" i="3"/>
  <c r="M625" i="3" s="1"/>
  <c r="K626" i="3"/>
  <c r="K627" i="3"/>
  <c r="K628" i="3"/>
  <c r="K629" i="3"/>
  <c r="K630" i="3"/>
  <c r="K631" i="3"/>
  <c r="K632" i="3"/>
  <c r="M632" i="3" s="1"/>
  <c r="K633" i="3"/>
  <c r="M633" i="3" s="1"/>
  <c r="K634" i="3"/>
  <c r="M634" i="3" s="1"/>
  <c r="K635" i="3"/>
  <c r="M635" i="3" s="1"/>
  <c r="K636" i="3"/>
  <c r="K637" i="3"/>
  <c r="M637" i="3" s="1"/>
  <c r="K638" i="3"/>
  <c r="K639" i="3"/>
  <c r="K640" i="3"/>
  <c r="K641" i="3"/>
  <c r="K642" i="3"/>
  <c r="K643" i="3"/>
  <c r="K644" i="3"/>
  <c r="M644" i="3" s="1"/>
  <c r="K645" i="3"/>
  <c r="M645" i="3" s="1"/>
  <c r="K646" i="3"/>
  <c r="M646" i="3" s="1"/>
  <c r="K647" i="3"/>
  <c r="M647" i="3" s="1"/>
  <c r="K648" i="3"/>
  <c r="M648" i="3" s="1"/>
  <c r="K649" i="3"/>
  <c r="M649" i="3" s="1"/>
  <c r="K650" i="3"/>
  <c r="K651" i="3"/>
  <c r="K652" i="3"/>
  <c r="K653" i="3"/>
  <c r="K654" i="3"/>
  <c r="K655" i="3"/>
  <c r="K656" i="3"/>
  <c r="M656" i="3" s="1"/>
  <c r="K657" i="3"/>
  <c r="M657" i="3" s="1"/>
  <c r="K658" i="3"/>
  <c r="K659" i="3"/>
  <c r="K660" i="3"/>
  <c r="M660" i="3" s="1"/>
  <c r="K661" i="3"/>
  <c r="M661" i="3" s="1"/>
  <c r="K662" i="3"/>
  <c r="K663" i="3"/>
  <c r="K664" i="3"/>
  <c r="M260" i="2" s="1"/>
  <c r="K665" i="3"/>
  <c r="M261" i="2" s="1"/>
  <c r="K666" i="3"/>
  <c r="K667" i="3"/>
  <c r="K668" i="3"/>
  <c r="M668" i="3" s="1"/>
  <c r="K669" i="3"/>
  <c r="M669" i="3" s="1"/>
  <c r="K670" i="3"/>
  <c r="M670" i="3" s="1"/>
  <c r="K671" i="3"/>
  <c r="M671" i="3" s="1"/>
  <c r="K672" i="3"/>
  <c r="M672" i="3" s="1"/>
  <c r="K673" i="3"/>
  <c r="M673" i="3" s="1"/>
  <c r="K674" i="3"/>
  <c r="K675" i="3"/>
  <c r="K676" i="3"/>
  <c r="K677" i="3"/>
  <c r="K678" i="3"/>
  <c r="K679" i="3"/>
  <c r="K680" i="3"/>
  <c r="M680" i="3" s="1"/>
  <c r="K681" i="3"/>
  <c r="M681" i="3" s="1"/>
  <c r="K682" i="3"/>
  <c r="M682" i="3" s="1"/>
  <c r="K683" i="3"/>
  <c r="M683" i="3" s="1"/>
  <c r="K684" i="3"/>
  <c r="M684" i="3" s="1"/>
  <c r="K685" i="3"/>
  <c r="M685" i="3" s="1"/>
  <c r="K686" i="3"/>
  <c r="K687" i="3"/>
  <c r="K688" i="3"/>
  <c r="K689" i="3"/>
  <c r="K690" i="3"/>
  <c r="K691" i="3"/>
  <c r="K692" i="3"/>
  <c r="K693" i="3"/>
  <c r="K694" i="3"/>
  <c r="M694" i="3" s="1"/>
  <c r="K695" i="3"/>
  <c r="M695" i="3" s="1"/>
  <c r="K696" i="3"/>
  <c r="M696" i="3" s="1"/>
  <c r="K697" i="3"/>
  <c r="M697" i="3" s="1"/>
  <c r="K698" i="3"/>
  <c r="K699" i="3"/>
  <c r="K700" i="3"/>
  <c r="K701" i="3"/>
  <c r="K702" i="3"/>
  <c r="K703" i="3"/>
  <c r="K704" i="3"/>
  <c r="M704" i="3" s="1"/>
  <c r="K705" i="3"/>
  <c r="M705" i="3" s="1"/>
  <c r="K706" i="3"/>
  <c r="K707" i="3"/>
  <c r="M707" i="3" s="1"/>
  <c r="K708" i="3"/>
  <c r="M708" i="3" s="1"/>
  <c r="K709" i="3"/>
  <c r="M709" i="3" s="1"/>
  <c r="K710" i="3"/>
  <c r="K711" i="3"/>
  <c r="K712" i="3"/>
  <c r="K713" i="3"/>
  <c r="K714" i="3"/>
  <c r="K715" i="3"/>
  <c r="K716" i="3"/>
  <c r="M716" i="3" s="1"/>
  <c r="K717" i="3"/>
  <c r="M717" i="3" s="1"/>
  <c r="K718" i="3"/>
  <c r="K719" i="3"/>
  <c r="M719" i="3" s="1"/>
  <c r="K720" i="3"/>
  <c r="M720" i="3" s="1"/>
  <c r="K721" i="3"/>
  <c r="M721" i="3" s="1"/>
  <c r="K722" i="3"/>
  <c r="K723" i="3"/>
  <c r="K724" i="3"/>
  <c r="K725" i="3"/>
  <c r="K726" i="3"/>
  <c r="K727" i="3"/>
  <c r="K728" i="3"/>
  <c r="M728" i="3" s="1"/>
  <c r="K729" i="3"/>
  <c r="M729" i="3" s="1"/>
  <c r="K730" i="3"/>
  <c r="M730" i="3" s="1"/>
  <c r="K731" i="3"/>
  <c r="M731" i="3" s="1"/>
  <c r="K732" i="3"/>
  <c r="K733" i="3"/>
  <c r="M733" i="3" s="1"/>
  <c r="K734" i="3"/>
  <c r="K735" i="3"/>
  <c r="K736" i="3"/>
  <c r="K737" i="3"/>
  <c r="M293" i="2" s="1"/>
  <c r="K738" i="3"/>
  <c r="K739" i="3"/>
  <c r="K740" i="3"/>
  <c r="M740" i="3" s="1"/>
  <c r="K741" i="3"/>
  <c r="M741" i="3" s="1"/>
  <c r="K742" i="3"/>
  <c r="M742" i="3" s="1"/>
  <c r="K743" i="3"/>
  <c r="M743" i="3" s="1"/>
  <c r="K744" i="3"/>
  <c r="M744" i="3" s="1"/>
  <c r="K745" i="3"/>
  <c r="M745" i="3" s="1"/>
  <c r="K746" i="3"/>
  <c r="K747" i="3"/>
  <c r="K748" i="3"/>
  <c r="K749" i="3"/>
  <c r="K750" i="3"/>
  <c r="K751" i="3"/>
  <c r="K752" i="3"/>
  <c r="M752" i="3" s="1"/>
  <c r="K753" i="3"/>
  <c r="M753" i="3" s="1"/>
  <c r="K754" i="3"/>
  <c r="M754" i="3" s="1"/>
  <c r="K755" i="3"/>
  <c r="M755" i="3" s="1"/>
  <c r="K756" i="3"/>
  <c r="M756" i="3" s="1"/>
  <c r="K757" i="3"/>
  <c r="M757" i="3" s="1"/>
  <c r="K758" i="3"/>
  <c r="K759" i="3"/>
  <c r="K760" i="3"/>
  <c r="K761" i="3"/>
  <c r="K762" i="3"/>
  <c r="K763" i="3"/>
  <c r="K764" i="3"/>
  <c r="M764" i="3" s="1"/>
  <c r="K765" i="3"/>
  <c r="M765" i="3" s="1"/>
  <c r="K766" i="3"/>
  <c r="M766" i="3" s="1"/>
  <c r="K767" i="3"/>
  <c r="M767" i="3" s="1"/>
  <c r="K768" i="3"/>
  <c r="M768" i="3" s="1"/>
  <c r="K769" i="3"/>
  <c r="K770" i="3"/>
  <c r="K771" i="3"/>
  <c r="K772" i="3"/>
  <c r="K773" i="3"/>
  <c r="K774" i="3"/>
  <c r="K775" i="3"/>
  <c r="K776" i="3"/>
  <c r="M776" i="3" s="1"/>
  <c r="K777" i="3"/>
  <c r="M777" i="3" s="1"/>
  <c r="K778" i="3"/>
  <c r="M778" i="3" s="1"/>
  <c r="K779" i="3"/>
  <c r="M779" i="3" s="1"/>
  <c r="K780" i="3"/>
  <c r="K781" i="3"/>
  <c r="K782" i="3"/>
  <c r="K783" i="3"/>
  <c r="K784" i="3"/>
  <c r="K785" i="3"/>
  <c r="K786" i="3"/>
  <c r="K787" i="3"/>
  <c r="K788" i="3"/>
  <c r="M788" i="3" s="1"/>
  <c r="K789" i="3"/>
  <c r="M789" i="3" s="1"/>
  <c r="K790" i="3"/>
  <c r="M790" i="3" s="1"/>
  <c r="K791" i="3"/>
  <c r="M791" i="3" s="1"/>
  <c r="K792" i="3"/>
  <c r="M792" i="3" s="1"/>
  <c r="K793" i="3"/>
  <c r="M793" i="3" s="1"/>
  <c r="K794" i="3"/>
  <c r="K795" i="3"/>
  <c r="K796" i="3"/>
  <c r="K797" i="3"/>
  <c r="K798" i="3"/>
  <c r="K799" i="3"/>
  <c r="K800" i="3"/>
  <c r="M800" i="3" s="1"/>
  <c r="K801" i="3"/>
  <c r="M801" i="3" s="1"/>
  <c r="K802" i="3"/>
  <c r="M802" i="3" s="1"/>
  <c r="K803" i="3"/>
  <c r="M803" i="3" s="1"/>
  <c r="K804" i="3"/>
  <c r="M804" i="3" s="1"/>
  <c r="K805" i="3"/>
  <c r="M805" i="3" s="1"/>
  <c r="K806" i="3"/>
  <c r="K807" i="3"/>
  <c r="K808" i="3"/>
  <c r="K809" i="3"/>
  <c r="K810" i="3"/>
  <c r="K811" i="3"/>
  <c r="K812" i="3"/>
  <c r="M812" i="3" s="1"/>
  <c r="K813" i="3"/>
  <c r="M813" i="3" s="1"/>
  <c r="K814" i="3"/>
  <c r="M814" i="3" s="1"/>
  <c r="K815" i="3"/>
  <c r="M815" i="3" s="1"/>
  <c r="K816" i="3"/>
  <c r="M816" i="3" s="1"/>
  <c r="K817" i="3"/>
  <c r="M817" i="3" s="1"/>
  <c r="K818" i="3"/>
  <c r="K819" i="3"/>
  <c r="K820" i="3"/>
  <c r="K821" i="3"/>
  <c r="K822" i="3"/>
  <c r="K823" i="3"/>
  <c r="K824" i="3"/>
  <c r="M824" i="3" s="1"/>
  <c r="K825" i="3"/>
  <c r="M825" i="3" s="1"/>
  <c r="K826" i="3"/>
  <c r="M826" i="3" s="1"/>
  <c r="K827" i="3"/>
  <c r="M827" i="3" s="1"/>
  <c r="K828" i="3"/>
  <c r="M828" i="3" s="1"/>
  <c r="K829" i="3"/>
  <c r="M829" i="3" s="1"/>
  <c r="K830" i="3"/>
  <c r="K831" i="3"/>
  <c r="K832" i="3"/>
  <c r="K833" i="3"/>
  <c r="K834" i="3"/>
  <c r="K835" i="3"/>
  <c r="K836" i="3"/>
  <c r="M836" i="3" s="1"/>
  <c r="K837" i="3"/>
  <c r="M837" i="3" s="1"/>
  <c r="K838" i="3"/>
  <c r="M838" i="3" s="1"/>
  <c r="K839" i="3"/>
  <c r="M839" i="3" s="1"/>
  <c r="K840" i="3"/>
  <c r="M840" i="3" s="1"/>
  <c r="K841" i="3"/>
  <c r="K842" i="3"/>
  <c r="K843" i="3"/>
  <c r="K844" i="3"/>
  <c r="K845" i="3"/>
  <c r="K846" i="3"/>
  <c r="K847" i="3"/>
  <c r="K848" i="3"/>
  <c r="M848" i="3" s="1"/>
  <c r="K849" i="3"/>
  <c r="M849" i="3" s="1"/>
  <c r="K850" i="3"/>
  <c r="M850" i="3" s="1"/>
  <c r="K851" i="3"/>
  <c r="M851" i="3" s="1"/>
  <c r="K852" i="3"/>
  <c r="M852" i="3" s="1"/>
  <c r="K853" i="3"/>
  <c r="M853" i="3" s="1"/>
  <c r="K854" i="3"/>
  <c r="K855" i="3"/>
  <c r="K856" i="3"/>
  <c r="K857" i="3"/>
  <c r="K858" i="3"/>
  <c r="K859" i="3"/>
  <c r="K860" i="3"/>
  <c r="M860" i="3" s="1"/>
  <c r="K861" i="3"/>
  <c r="M861" i="3" s="1"/>
  <c r="K862" i="3"/>
  <c r="M862" i="3" s="1"/>
  <c r="K863" i="3"/>
  <c r="M863" i="3" s="1"/>
  <c r="K864" i="3"/>
  <c r="M864" i="3" s="1"/>
  <c r="K865" i="3"/>
  <c r="M865" i="3" s="1"/>
  <c r="K866" i="3"/>
  <c r="K867" i="3"/>
  <c r="K868" i="3"/>
  <c r="K869" i="3"/>
  <c r="K870" i="3"/>
  <c r="K871" i="3"/>
  <c r="K872" i="3"/>
  <c r="M872" i="3" s="1"/>
  <c r="K873" i="3"/>
  <c r="M873" i="3" s="1"/>
  <c r="K874" i="3"/>
  <c r="M874" i="3" s="1"/>
  <c r="K875" i="3"/>
  <c r="M875" i="3" s="1"/>
  <c r="K876" i="3"/>
  <c r="M876" i="3" s="1"/>
  <c r="K877" i="3"/>
  <c r="M877" i="3" s="1"/>
  <c r="K878" i="3"/>
  <c r="K879" i="3"/>
  <c r="K880" i="3"/>
  <c r="K881" i="3"/>
  <c r="K882" i="3"/>
  <c r="K883" i="3"/>
  <c r="K884" i="3"/>
  <c r="M884" i="3" s="1"/>
  <c r="K885" i="3"/>
  <c r="M885" i="3" s="1"/>
  <c r="K886" i="3"/>
  <c r="M886" i="3" s="1"/>
  <c r="K887" i="3"/>
  <c r="M887" i="3" s="1"/>
  <c r="K888" i="3"/>
  <c r="K889" i="3"/>
  <c r="K890" i="3"/>
  <c r="K891" i="3"/>
  <c r="K892" i="3"/>
  <c r="K893" i="3"/>
  <c r="K894" i="3"/>
  <c r="K895" i="3"/>
  <c r="K896" i="3"/>
  <c r="M896" i="3" s="1"/>
  <c r="K897" i="3"/>
  <c r="M897" i="3" s="1"/>
  <c r="K898" i="3"/>
  <c r="M898" i="3" s="1"/>
  <c r="K899" i="3"/>
  <c r="K900" i="3"/>
  <c r="M900" i="3" s="1"/>
  <c r="K901" i="3"/>
  <c r="M901" i="3" s="1"/>
  <c r="K902" i="3"/>
  <c r="K903" i="3"/>
  <c r="K904" i="3"/>
  <c r="K905" i="3"/>
  <c r="K906" i="3"/>
  <c r="K907" i="3"/>
  <c r="K908" i="3"/>
  <c r="K909" i="3"/>
  <c r="K910" i="3"/>
  <c r="M910" i="3" s="1"/>
  <c r="K911" i="3"/>
  <c r="M911" i="3" s="1"/>
  <c r="K912" i="3"/>
  <c r="M912" i="3" s="1"/>
  <c r="K913" i="3"/>
  <c r="M913" i="3" s="1"/>
  <c r="K914" i="3"/>
  <c r="K915" i="3"/>
  <c r="K916" i="3"/>
  <c r="K917" i="3"/>
  <c r="K918" i="3"/>
  <c r="K919" i="3"/>
  <c r="K920" i="3"/>
  <c r="M920" i="3" s="1"/>
  <c r="K921" i="3"/>
  <c r="M921" i="3" s="1"/>
  <c r="K922" i="3"/>
  <c r="M922" i="3" s="1"/>
  <c r="K923" i="3"/>
  <c r="M923" i="3" s="1"/>
  <c r="K924" i="3"/>
  <c r="M924" i="3" s="1"/>
  <c r="K925" i="3"/>
  <c r="M925" i="3" s="1"/>
  <c r="K926" i="3"/>
  <c r="K927" i="3"/>
  <c r="K928" i="3"/>
  <c r="K929" i="3"/>
  <c r="K930" i="3"/>
  <c r="K931" i="3"/>
  <c r="K932" i="3"/>
  <c r="M932" i="3" s="1"/>
  <c r="K933" i="3"/>
  <c r="M933" i="3" s="1"/>
  <c r="K934" i="3"/>
  <c r="M934" i="3" s="1"/>
  <c r="K935" i="3"/>
  <c r="M935" i="3" s="1"/>
  <c r="K936" i="3"/>
  <c r="M936" i="3" s="1"/>
  <c r="K937" i="3"/>
  <c r="M937" i="3" s="1"/>
  <c r="K938" i="3"/>
  <c r="K939" i="3"/>
  <c r="K940" i="3"/>
  <c r="K941" i="3"/>
  <c r="K942" i="3"/>
  <c r="K943" i="3"/>
  <c r="K944" i="3"/>
  <c r="M944" i="3" s="1"/>
  <c r="K945" i="3"/>
  <c r="M945" i="3" s="1"/>
  <c r="K946" i="3"/>
  <c r="M946" i="3" s="1"/>
  <c r="K947" i="3"/>
  <c r="M947" i="3" s="1"/>
  <c r="K948" i="3"/>
  <c r="M948" i="3" s="1"/>
  <c r="K949" i="3"/>
  <c r="M949" i="3" s="1"/>
  <c r="K950" i="3"/>
  <c r="K951" i="3"/>
  <c r="K952" i="3"/>
  <c r="K953" i="3"/>
  <c r="K954" i="3"/>
  <c r="K955" i="3"/>
  <c r="K956" i="3"/>
  <c r="K957" i="3"/>
  <c r="M957" i="3" s="1"/>
  <c r="K958" i="3"/>
  <c r="M958" i="3" s="1"/>
  <c r="K959" i="3"/>
  <c r="M959" i="3" s="1"/>
  <c r="K960" i="3"/>
  <c r="M960" i="3" s="1"/>
  <c r="K961" i="3"/>
  <c r="K962" i="3"/>
  <c r="K963" i="3"/>
  <c r="K964" i="3"/>
  <c r="K965" i="3"/>
  <c r="K966" i="3"/>
  <c r="K967" i="3"/>
  <c r="K968" i="3"/>
  <c r="K969" i="3"/>
  <c r="M969" i="3" s="1"/>
  <c r="K970" i="3"/>
  <c r="M970" i="3" s="1"/>
  <c r="K971" i="3"/>
  <c r="M971" i="3" s="1"/>
  <c r="K972" i="3"/>
  <c r="M972" i="3" s="1"/>
  <c r="K973" i="3"/>
  <c r="K974" i="3"/>
  <c r="K975" i="3"/>
  <c r="K976" i="3"/>
  <c r="K977" i="3"/>
  <c r="K978" i="3"/>
  <c r="K979" i="3"/>
  <c r="K980" i="3"/>
  <c r="K981" i="3"/>
  <c r="M981" i="3" s="1"/>
  <c r="K982" i="3"/>
  <c r="M982" i="3" s="1"/>
  <c r="K983" i="3"/>
  <c r="M983" i="3" s="1"/>
  <c r="K984" i="3"/>
  <c r="M984" i="3" s="1"/>
  <c r="K985" i="3"/>
  <c r="K986" i="3"/>
  <c r="K987" i="3"/>
  <c r="K988" i="3"/>
  <c r="K989" i="3"/>
  <c r="K990" i="3"/>
  <c r="K991" i="3"/>
  <c r="K992" i="3"/>
  <c r="M992" i="3" s="1"/>
  <c r="K993" i="3"/>
  <c r="M993" i="3" s="1"/>
  <c r="K994" i="3"/>
  <c r="M994" i="3" s="1"/>
  <c r="K995" i="3"/>
  <c r="M995" i="3" s="1"/>
  <c r="K996" i="3"/>
  <c r="M996" i="3" s="1"/>
  <c r="K997" i="3"/>
  <c r="M997" i="3" s="1"/>
  <c r="K998" i="3"/>
  <c r="K999" i="3"/>
  <c r="K1000" i="3"/>
  <c r="K1001" i="3"/>
  <c r="K1002" i="3"/>
  <c r="K1003" i="3"/>
  <c r="K1004" i="3"/>
  <c r="M1004" i="3" s="1"/>
  <c r="K1005" i="3"/>
  <c r="M1005" i="3" s="1"/>
  <c r="K1006" i="3"/>
  <c r="M1006" i="3" s="1"/>
  <c r="K1007" i="3"/>
  <c r="M1007" i="3" s="1"/>
  <c r="K1008" i="3"/>
  <c r="M1008" i="3" s="1"/>
  <c r="K1009" i="3"/>
  <c r="M1009" i="3" s="1"/>
  <c r="K1010" i="3"/>
  <c r="K1011" i="3"/>
  <c r="K1012" i="3"/>
  <c r="K1013" i="3"/>
  <c r="K1014" i="3"/>
  <c r="K1015" i="3"/>
  <c r="K1016" i="3"/>
  <c r="M1016" i="3" s="1"/>
  <c r="K1017" i="3"/>
  <c r="M1017" i="3" s="1"/>
  <c r="K1018" i="3"/>
  <c r="M1018" i="3" s="1"/>
  <c r="K1019" i="3"/>
  <c r="M1019" i="3" s="1"/>
  <c r="K1020" i="3"/>
  <c r="M1020" i="3" s="1"/>
  <c r="K1021" i="3"/>
  <c r="M1021" i="3" s="1"/>
  <c r="K1022" i="3"/>
  <c r="K1023" i="3"/>
  <c r="K1024" i="3"/>
  <c r="K1025" i="3"/>
  <c r="K1026" i="3"/>
  <c r="K1027" i="3"/>
  <c r="K1028" i="3"/>
  <c r="M1028" i="3" s="1"/>
  <c r="K1029" i="3"/>
  <c r="M1029" i="3" s="1"/>
  <c r="K1030" i="3"/>
  <c r="M1030" i="3" s="1"/>
  <c r="K1031" i="3"/>
  <c r="M1031" i="3" s="1"/>
  <c r="K1032" i="3"/>
  <c r="M1032" i="3" s="1"/>
  <c r="K1033" i="3"/>
  <c r="M1033" i="3" s="1"/>
  <c r="K1034" i="3"/>
  <c r="K1035" i="3"/>
  <c r="K1036" i="3"/>
  <c r="K1037" i="3"/>
  <c r="K1038" i="3"/>
  <c r="K1039" i="3"/>
  <c r="K1040" i="3"/>
  <c r="M1040" i="3" s="1"/>
  <c r="K1041" i="3"/>
  <c r="K1042" i="3"/>
  <c r="K1043" i="3"/>
  <c r="K1044" i="3"/>
  <c r="M1044" i="3" s="1"/>
  <c r="K1045" i="3"/>
  <c r="M1045" i="3" s="1"/>
  <c r="K1046" i="3"/>
  <c r="K1047" i="3"/>
  <c r="K1048" i="3"/>
  <c r="K1049" i="3"/>
  <c r="K1050" i="3"/>
  <c r="K1051" i="3"/>
  <c r="K1052" i="3"/>
  <c r="M1052" i="3" s="1"/>
  <c r="K1053" i="3"/>
  <c r="M1053" i="3" s="1"/>
  <c r="K1054" i="3"/>
  <c r="M1054" i="3" s="1"/>
  <c r="K1055" i="3"/>
  <c r="M1055" i="3" s="1"/>
  <c r="K1056" i="3"/>
  <c r="M1056" i="3" s="1"/>
  <c r="K1057" i="3"/>
  <c r="M1057" i="3" s="1"/>
  <c r="K1058" i="3"/>
  <c r="K1059" i="3"/>
  <c r="K1060" i="3"/>
  <c r="K1061" i="3"/>
  <c r="K1062" i="3"/>
  <c r="K1063" i="3"/>
  <c r="K1064" i="3"/>
  <c r="M1064" i="3" s="1"/>
  <c r="K1065" i="3"/>
  <c r="M1065" i="3" s="1"/>
  <c r="K1066" i="3"/>
  <c r="M1066" i="3" s="1"/>
  <c r="K1067" i="3"/>
  <c r="M1067" i="3" s="1"/>
  <c r="K1068" i="3"/>
  <c r="K1069" i="3"/>
  <c r="M1069" i="3" s="1"/>
  <c r="K1070" i="3"/>
  <c r="K1071" i="3"/>
  <c r="K1072" i="3"/>
  <c r="K1073" i="3"/>
  <c r="K1074" i="3"/>
  <c r="K1075" i="3"/>
  <c r="K1076" i="3"/>
  <c r="M1076" i="3" s="1"/>
  <c r="K1077" i="3"/>
  <c r="M1077" i="3" s="1"/>
  <c r="K1078" i="3"/>
  <c r="M1078" i="3" s="1"/>
  <c r="K1079" i="3"/>
  <c r="M1079" i="3" s="1"/>
  <c r="K1080" i="3"/>
  <c r="M1080" i="3" s="1"/>
  <c r="K1081" i="3"/>
  <c r="K1082" i="3"/>
  <c r="M431" i="2" s="1"/>
  <c r="K1083" i="3"/>
  <c r="K1084" i="3"/>
  <c r="K1085" i="3"/>
  <c r="K1086" i="3"/>
  <c r="K1087" i="3"/>
  <c r="K1088" i="3"/>
  <c r="M1088" i="3" s="1"/>
  <c r="K1089" i="3"/>
  <c r="M1089" i="3" s="1"/>
  <c r="K1090" i="3"/>
  <c r="M1090" i="3" s="1"/>
  <c r="K1091" i="3"/>
  <c r="M1091" i="3" s="1"/>
  <c r="K1092" i="3"/>
  <c r="M1092" i="3" s="1"/>
  <c r="K1093" i="3"/>
  <c r="M1093" i="3" s="1"/>
  <c r="K1094" i="3"/>
  <c r="K1095" i="3"/>
  <c r="K1096" i="3"/>
  <c r="K1097" i="3"/>
  <c r="K1098" i="3"/>
  <c r="K1099" i="3"/>
  <c r="K1100" i="3"/>
  <c r="M1100" i="3" s="1"/>
  <c r="K1101" i="3"/>
  <c r="M1101" i="3" s="1"/>
  <c r="K1102" i="3"/>
  <c r="M1102" i="3" s="1"/>
  <c r="K1103" i="3"/>
  <c r="M1103" i="3" s="1"/>
  <c r="K1104" i="3"/>
  <c r="M1104" i="3" s="1"/>
  <c r="K1105" i="3"/>
  <c r="M1105" i="3" s="1"/>
  <c r="K1106" i="3"/>
  <c r="K1107" i="3"/>
  <c r="K1108" i="3"/>
  <c r="K1109" i="3"/>
  <c r="K1110" i="3"/>
  <c r="K1111" i="3"/>
  <c r="K1112" i="3"/>
  <c r="K1113" i="3"/>
  <c r="K1114" i="3"/>
  <c r="M1114" i="3" s="1"/>
  <c r="K1115" i="3"/>
  <c r="M1115" i="3" s="1"/>
  <c r="K1116" i="3"/>
  <c r="M1116" i="3" s="1"/>
  <c r="K1117" i="3"/>
  <c r="M1117" i="3" s="1"/>
  <c r="K1118" i="3"/>
  <c r="K1119" i="3"/>
  <c r="K1120" i="3"/>
  <c r="K1121" i="3"/>
  <c r="K1122" i="3"/>
  <c r="K1123" i="3"/>
  <c r="K1124" i="3"/>
  <c r="M1124" i="3" s="1"/>
  <c r="K1125" i="3"/>
  <c r="M1125" i="3" s="1"/>
  <c r="K1126" i="3"/>
  <c r="M1126" i="3" s="1"/>
  <c r="K1127" i="3"/>
  <c r="M1127" i="3" s="1"/>
  <c r="K1128" i="3"/>
  <c r="M1128" i="3" s="1"/>
  <c r="K1129" i="3"/>
  <c r="M1129" i="3" s="1"/>
  <c r="K1130" i="3"/>
  <c r="K1131" i="3"/>
  <c r="K1132" i="3"/>
  <c r="K1133" i="3"/>
  <c r="K1134" i="3"/>
  <c r="K1135" i="3"/>
  <c r="K1136" i="3"/>
  <c r="M1136" i="3" s="1"/>
  <c r="K1137" i="3"/>
  <c r="M1137" i="3" s="1"/>
  <c r="K1138" i="3"/>
  <c r="M1138" i="3" s="1"/>
  <c r="K1139" i="3"/>
  <c r="M1139" i="3" s="1"/>
  <c r="K1140" i="3"/>
  <c r="M1140" i="3" s="1"/>
  <c r="K1141" i="3"/>
  <c r="M1141" i="3" s="1"/>
  <c r="K1142" i="3"/>
  <c r="K1143" i="3"/>
  <c r="K1144" i="3"/>
  <c r="K1145" i="3"/>
  <c r="K1146" i="3"/>
  <c r="K1147" i="3"/>
  <c r="K1148" i="3"/>
  <c r="M1148" i="3" s="1"/>
  <c r="K1149" i="3"/>
  <c r="M1149" i="3" s="1"/>
  <c r="K1150" i="3"/>
  <c r="K1151" i="3"/>
  <c r="K1152" i="3"/>
  <c r="M1152" i="3" s="1"/>
  <c r="K1153" i="3"/>
  <c r="M1153" i="3" s="1"/>
  <c r="K1154" i="3"/>
  <c r="K1155" i="3"/>
  <c r="K1156" i="3"/>
  <c r="K1157" i="3"/>
  <c r="K1158" i="3"/>
  <c r="K1159" i="3"/>
  <c r="K1160" i="3"/>
  <c r="M1160" i="3" s="1"/>
  <c r="K1161" i="3"/>
  <c r="M1161" i="3" s="1"/>
  <c r="K1162" i="3"/>
  <c r="M1162" i="3" s="1"/>
  <c r="K1163" i="3"/>
  <c r="M1163" i="3" s="1"/>
  <c r="K1164" i="3"/>
  <c r="M1164" i="3" s="1"/>
  <c r="K1165" i="3"/>
  <c r="M1165" i="3" s="1"/>
  <c r="K1166" i="3"/>
  <c r="K1167" i="3"/>
  <c r="K1168" i="3"/>
  <c r="K1169" i="3"/>
  <c r="K1170" i="3"/>
  <c r="K1171" i="3"/>
  <c r="K1172" i="3"/>
  <c r="M1172" i="3" s="1"/>
  <c r="K1173" i="3"/>
  <c r="M1173" i="3" s="1"/>
  <c r="K1174" i="3"/>
  <c r="M1174" i="3" s="1"/>
  <c r="K1175" i="3"/>
  <c r="M1175" i="3" s="1"/>
  <c r="K1176" i="3"/>
  <c r="M1176" i="3" s="1"/>
  <c r="K1177" i="3"/>
  <c r="M1177" i="3" s="1"/>
  <c r="K1178" i="3"/>
  <c r="K1179" i="3"/>
  <c r="K1180" i="3"/>
  <c r="K1181" i="3"/>
  <c r="K1182" i="3"/>
  <c r="K1183" i="3"/>
  <c r="K1184" i="3"/>
  <c r="M1184" i="3" s="1"/>
  <c r="K1185" i="3"/>
  <c r="M1185" i="3" s="1"/>
  <c r="K1186" i="3"/>
  <c r="M1186" i="3" s="1"/>
  <c r="K1187" i="3"/>
  <c r="M1187" i="3" s="1"/>
  <c r="K1188" i="3"/>
  <c r="M1188" i="3" s="1"/>
  <c r="K1189" i="3"/>
  <c r="M1189" i="3" s="1"/>
  <c r="K1190" i="3"/>
  <c r="K1191" i="3"/>
  <c r="K1192" i="3"/>
  <c r="K1193" i="3"/>
  <c r="K1194" i="3"/>
  <c r="K1195" i="3"/>
  <c r="K1196" i="3"/>
  <c r="K1197" i="3"/>
  <c r="K1198" i="3"/>
  <c r="M1198" i="3" s="1"/>
  <c r="K1199" i="3"/>
  <c r="M1199" i="3" s="1"/>
  <c r="K1200" i="3"/>
  <c r="M1200" i="3" s="1"/>
  <c r="K1201" i="3"/>
  <c r="M1201" i="3" s="1"/>
  <c r="K1202" i="3"/>
  <c r="K1203" i="3"/>
  <c r="K1204" i="3"/>
  <c r="K1205" i="3"/>
  <c r="K1206" i="3"/>
  <c r="K1207" i="3"/>
  <c r="K1208" i="3"/>
  <c r="M1208" i="3" s="1"/>
  <c r="K1209" i="3"/>
  <c r="M1209" i="3" s="1"/>
  <c r="K1210" i="3"/>
  <c r="M1210" i="3" s="1"/>
  <c r="K1211" i="3"/>
  <c r="M1211" i="3" s="1"/>
  <c r="K1212" i="3"/>
  <c r="M1212" i="3" s="1"/>
  <c r="K1213" i="3"/>
  <c r="M1213" i="3" s="1"/>
  <c r="K1214" i="3"/>
  <c r="K1215" i="3"/>
  <c r="K1216" i="3"/>
  <c r="K1217" i="3"/>
  <c r="K1218" i="3"/>
  <c r="K1219" i="3"/>
  <c r="K1220" i="3"/>
  <c r="M1220" i="3" s="1"/>
  <c r="K1221" i="3"/>
  <c r="M1221" i="3" s="1"/>
  <c r="K1222" i="3"/>
  <c r="M1222" i="3" s="1"/>
  <c r="K1223" i="3"/>
  <c r="M1223" i="3" s="1"/>
  <c r="K1224" i="3"/>
  <c r="M1224" i="3" s="1"/>
  <c r="K1225" i="3"/>
  <c r="M1225" i="3" s="1"/>
  <c r="K1226" i="3"/>
  <c r="K1227" i="3"/>
  <c r="K1228" i="3"/>
  <c r="K1229" i="3"/>
  <c r="K1230" i="3"/>
  <c r="K1231" i="3"/>
  <c r="K1232" i="3"/>
  <c r="M1232" i="3" s="1"/>
  <c r="K1233" i="3"/>
  <c r="K1234" i="3"/>
  <c r="M1234" i="3" s="1"/>
  <c r="K1235" i="3"/>
  <c r="M1235" i="3" s="1"/>
  <c r="K1236" i="3"/>
  <c r="M1236" i="3" s="1"/>
  <c r="K1237" i="3"/>
  <c r="M1237" i="3" s="1"/>
  <c r="K1238" i="3"/>
  <c r="K1239" i="3"/>
  <c r="K1240" i="3"/>
  <c r="K1241" i="3"/>
  <c r="K1242" i="3"/>
  <c r="K1243" i="3"/>
  <c r="K1244" i="3"/>
  <c r="M1244" i="3" s="1"/>
  <c r="K1245" i="3"/>
  <c r="M1245" i="3" s="1"/>
  <c r="K1246" i="3"/>
  <c r="M1246" i="3" s="1"/>
  <c r="K1247" i="3"/>
  <c r="K1248" i="3"/>
  <c r="M1248" i="3" s="1"/>
  <c r="K1249" i="3"/>
  <c r="M1249" i="3" s="1"/>
  <c r="K1250" i="3"/>
  <c r="M507" i="2" s="1"/>
  <c r="K1251" i="3"/>
  <c r="K1252" i="3"/>
  <c r="K1253" i="3"/>
  <c r="K1254" i="3"/>
  <c r="K1255" i="3"/>
  <c r="K1256" i="3"/>
  <c r="M1256" i="3" s="1"/>
  <c r="K1257" i="3"/>
  <c r="M1257" i="3" s="1"/>
  <c r="K1258" i="3"/>
  <c r="M1258" i="3" s="1"/>
  <c r="K1259" i="3"/>
  <c r="M1259" i="3" s="1"/>
  <c r="K1260" i="3"/>
  <c r="K1261" i="3"/>
  <c r="M1261" i="3" s="1"/>
  <c r="K1262" i="3"/>
  <c r="K1263" i="3"/>
  <c r="K1264" i="3"/>
  <c r="K1265" i="3"/>
  <c r="K1266" i="3"/>
  <c r="K1267" i="3"/>
  <c r="K1268" i="3"/>
  <c r="M1268" i="3" s="1"/>
  <c r="K1269" i="3"/>
  <c r="M1269" i="3" s="1"/>
  <c r="K1270" i="3"/>
  <c r="M1270" i="3" s="1"/>
  <c r="K1271" i="3"/>
  <c r="M1271" i="3" s="1"/>
  <c r="K1272" i="3"/>
  <c r="M1272" i="3" s="1"/>
  <c r="K1273" i="3"/>
  <c r="M1273" i="3" s="1"/>
  <c r="K1274" i="3"/>
  <c r="K1275" i="3"/>
  <c r="K1276" i="3"/>
  <c r="K1277" i="3"/>
  <c r="K1278" i="3"/>
  <c r="K1279" i="3"/>
  <c r="K1280" i="3"/>
  <c r="M1280" i="3" s="1"/>
  <c r="K1281" i="3"/>
  <c r="M1281" i="3" s="1"/>
  <c r="K1282" i="3"/>
  <c r="M1282" i="3" s="1"/>
  <c r="K1283" i="3"/>
  <c r="M1283" i="3" s="1"/>
  <c r="K1284" i="3"/>
  <c r="K1285" i="3"/>
  <c r="K1286" i="3"/>
  <c r="K1287" i="3"/>
  <c r="K1288" i="3"/>
  <c r="K1289" i="3"/>
  <c r="K1290" i="3"/>
  <c r="K1291" i="3"/>
  <c r="K1292" i="3"/>
  <c r="K1293" i="3"/>
  <c r="M1293" i="3" s="1"/>
  <c r="K1294" i="3"/>
  <c r="M1294" i="3" s="1"/>
  <c r="K1295" i="3"/>
  <c r="M1295" i="3" s="1"/>
  <c r="K1296" i="3"/>
  <c r="M1296" i="3" s="1"/>
  <c r="K1297" i="3"/>
  <c r="M1297" i="3" s="1"/>
  <c r="K1298" i="3"/>
  <c r="K1299" i="3"/>
  <c r="K1300" i="3"/>
  <c r="K1301" i="3"/>
  <c r="K1302" i="3"/>
  <c r="K1303" i="3"/>
  <c r="K1304" i="3"/>
  <c r="M1304" i="3" s="1"/>
  <c r="K1305" i="3"/>
  <c r="M1305" i="3" s="1"/>
  <c r="K1306" i="3"/>
  <c r="M1306" i="3" s="1"/>
  <c r="K1307" i="3"/>
  <c r="M1307" i="3" s="1"/>
  <c r="K1308" i="3"/>
  <c r="M1308" i="3" s="1"/>
  <c r="K1309" i="3"/>
  <c r="M1309" i="3" s="1"/>
  <c r="K1310" i="3"/>
  <c r="K1311" i="3"/>
  <c r="K1312" i="3"/>
  <c r="K1313" i="3"/>
  <c r="K1314" i="3"/>
  <c r="K1315" i="3"/>
  <c r="K1316" i="3"/>
  <c r="M1316" i="3" s="1"/>
  <c r="K1317" i="3"/>
  <c r="M1317" i="3" s="1"/>
  <c r="K1318" i="3"/>
  <c r="M1318" i="3" s="1"/>
  <c r="K1319" i="3"/>
  <c r="M1319" i="3" s="1"/>
  <c r="K1320" i="3"/>
  <c r="M1320" i="3" s="1"/>
  <c r="K1321" i="3"/>
  <c r="M1321" i="3" s="1"/>
  <c r="K1322" i="3"/>
  <c r="K1323" i="3"/>
  <c r="K1324" i="3"/>
  <c r="K1325" i="3"/>
  <c r="K1326" i="3"/>
  <c r="K1327" i="3"/>
  <c r="K1328" i="3"/>
  <c r="M1328" i="3" s="1"/>
  <c r="K1329" i="3"/>
  <c r="M1329" i="3" s="1"/>
  <c r="K1330" i="3"/>
  <c r="M1330" i="3" s="1"/>
  <c r="K1331" i="3"/>
  <c r="M1331" i="3" s="1"/>
  <c r="K1332" i="3"/>
  <c r="M1332" i="3" s="1"/>
  <c r="K1333" i="3"/>
  <c r="M1333" i="3" s="1"/>
  <c r="K1334" i="3"/>
  <c r="K1335" i="3"/>
  <c r="K1336" i="3"/>
  <c r="K1337" i="3"/>
  <c r="K1338" i="3"/>
  <c r="K1339" i="3"/>
  <c r="K1340" i="3"/>
  <c r="M1340" i="3" s="1"/>
  <c r="K1341" i="3"/>
  <c r="M1341" i="3" s="1"/>
  <c r="K1342" i="3"/>
  <c r="M1342" i="3" s="1"/>
  <c r="K1343" i="3"/>
  <c r="M1343" i="3" s="1"/>
  <c r="K1344" i="3"/>
  <c r="K1345" i="3"/>
  <c r="M1345" i="3" s="1"/>
  <c r="K1346" i="3"/>
  <c r="K1347" i="3"/>
  <c r="K1348" i="3"/>
  <c r="K1349" i="3"/>
  <c r="K1350" i="3"/>
  <c r="K1351" i="3"/>
  <c r="K1352" i="3"/>
  <c r="M1352" i="3" s="1"/>
  <c r="K1353" i="3"/>
  <c r="M1353" i="3" s="1"/>
  <c r="K1354" i="3"/>
  <c r="M1354" i="3" s="1"/>
  <c r="K1355" i="3"/>
  <c r="M1355" i="3" s="1"/>
  <c r="K1356" i="3"/>
  <c r="M1356" i="3" s="1"/>
  <c r="K1357" i="3"/>
  <c r="M1357" i="3" s="1"/>
  <c r="K1358" i="3"/>
  <c r="K1359" i="3"/>
  <c r="K1360" i="3"/>
  <c r="K1361" i="3"/>
  <c r="K1362" i="3"/>
  <c r="K1363" i="3"/>
  <c r="K1364" i="3"/>
  <c r="M1364" i="3" s="1"/>
  <c r="K1365" i="3"/>
  <c r="M1365" i="3" s="1"/>
  <c r="K1366" i="3"/>
  <c r="M1366" i="3" s="1"/>
  <c r="K1367" i="3"/>
  <c r="M1367" i="3" s="1"/>
  <c r="K1368" i="3"/>
  <c r="M1368" i="3" s="1"/>
  <c r="K1369" i="3"/>
  <c r="M1369" i="3" s="1"/>
  <c r="K1370" i="3"/>
  <c r="K1371" i="3"/>
  <c r="K1372" i="3"/>
  <c r="K1373" i="3"/>
  <c r="K1374" i="3"/>
  <c r="K1375" i="3"/>
  <c r="K1376" i="3"/>
  <c r="M1376" i="3" s="1"/>
  <c r="K1377" i="3"/>
  <c r="M1377" i="3" s="1"/>
  <c r="K1378" i="3"/>
  <c r="M1378" i="3" s="1"/>
  <c r="K1379" i="3"/>
  <c r="M1379" i="3" s="1"/>
  <c r="K1380" i="3"/>
  <c r="M1380" i="3" s="1"/>
  <c r="K1381" i="3"/>
  <c r="M1381" i="3" s="1"/>
  <c r="K1382" i="3"/>
  <c r="K1383" i="3"/>
  <c r="K1384" i="3"/>
  <c r="K1385" i="3"/>
  <c r="K1386" i="3"/>
  <c r="K1387" i="3"/>
  <c r="K1388" i="3"/>
  <c r="M1388" i="3" s="1"/>
  <c r="K1389" i="3"/>
  <c r="M1389" i="3" s="1"/>
  <c r="K1390" i="3"/>
  <c r="M1390" i="3" s="1"/>
  <c r="K1391" i="3"/>
  <c r="K1392" i="3"/>
  <c r="M1392" i="3" s="1"/>
  <c r="K1393" i="3"/>
  <c r="M1393" i="3" s="1"/>
  <c r="K1394" i="3"/>
  <c r="K1395" i="3"/>
  <c r="K1396" i="3"/>
  <c r="K1397" i="3"/>
  <c r="K1398" i="3"/>
  <c r="K1399" i="3"/>
  <c r="K1400" i="3"/>
  <c r="M1400" i="3" s="1"/>
  <c r="K1401" i="3"/>
  <c r="M1401" i="3" s="1"/>
  <c r="K1402" i="3"/>
  <c r="M1402" i="3" s="1"/>
  <c r="K1403" i="3"/>
  <c r="M1403" i="3" s="1"/>
  <c r="K1404" i="3"/>
  <c r="M1404" i="3" s="1"/>
  <c r="K1405" i="3"/>
  <c r="M1405" i="3" s="1"/>
  <c r="K1406" i="3"/>
  <c r="K1407" i="3"/>
  <c r="K1408" i="3"/>
  <c r="K1409" i="3"/>
  <c r="K1410" i="3"/>
  <c r="K1411" i="3"/>
  <c r="K1412" i="3"/>
  <c r="M1412" i="3" s="1"/>
  <c r="K1413" i="3"/>
  <c r="M1413" i="3" s="1"/>
  <c r="K1414" i="3"/>
  <c r="M1414" i="3" s="1"/>
  <c r="K1415" i="3"/>
  <c r="M1415" i="3" s="1"/>
  <c r="K1416" i="3"/>
  <c r="M1416" i="3" s="1"/>
  <c r="K1417" i="3"/>
  <c r="M1417" i="3" s="1"/>
  <c r="K1418" i="3"/>
  <c r="K1419" i="3"/>
  <c r="M576" i="2" s="1"/>
  <c r="K1420" i="3"/>
  <c r="K1421" i="3"/>
  <c r="K1422" i="3"/>
  <c r="K1423" i="3"/>
  <c r="K1424" i="3"/>
  <c r="M1424" i="3" s="1"/>
  <c r="K1425" i="3"/>
  <c r="K1426" i="3"/>
  <c r="K1427" i="3"/>
  <c r="M1427" i="3" s="1"/>
  <c r="K1428" i="3"/>
  <c r="M1428" i="3" s="1"/>
  <c r="K1429" i="3"/>
  <c r="M1429" i="3" s="1"/>
  <c r="K1430" i="3"/>
  <c r="K1431" i="3"/>
  <c r="K1432" i="3"/>
  <c r="K1433" i="3"/>
  <c r="K1434" i="3"/>
  <c r="K1435" i="3"/>
  <c r="K1436" i="3"/>
  <c r="M1436" i="3" s="1"/>
  <c r="K1437" i="3"/>
  <c r="M1437" i="3" s="1"/>
  <c r="K1438" i="3"/>
  <c r="M1438" i="3" s="1"/>
  <c r="K1439" i="3"/>
  <c r="M1439" i="3" s="1"/>
  <c r="K1440" i="3"/>
  <c r="M1440" i="3" s="1"/>
  <c r="K1441" i="3"/>
  <c r="M1441" i="3" s="1"/>
  <c r="K1442" i="3"/>
  <c r="K1443" i="3"/>
  <c r="K1444" i="3"/>
  <c r="K1445" i="3"/>
  <c r="K1446" i="3"/>
  <c r="K1447" i="3"/>
  <c r="K1448" i="3"/>
  <c r="M1448" i="3" s="1"/>
  <c r="K1449" i="3"/>
  <c r="M1449" i="3" s="1"/>
  <c r="K1450" i="3"/>
  <c r="M1450" i="3" s="1"/>
  <c r="K1451" i="3"/>
  <c r="M1451" i="3" s="1"/>
  <c r="K1452" i="3"/>
  <c r="M1452" i="3" s="1"/>
  <c r="K1453" i="3"/>
  <c r="K1454" i="3"/>
  <c r="K1455" i="3"/>
  <c r="K1456" i="3"/>
  <c r="K1457" i="3"/>
  <c r="K1458" i="3"/>
  <c r="K1459" i="3"/>
  <c r="K1460" i="3"/>
  <c r="M1460" i="3" s="1"/>
  <c r="K1461" i="3"/>
  <c r="M1461" i="3" s="1"/>
  <c r="K1462" i="3"/>
  <c r="M1462" i="3" s="1"/>
  <c r="K1463" i="3"/>
  <c r="M1463" i="3" s="1"/>
  <c r="K1464" i="3"/>
  <c r="M1464" i="3" s="1"/>
  <c r="K1465" i="3"/>
  <c r="M1465" i="3" s="1"/>
  <c r="K1466" i="3"/>
  <c r="K1467" i="3"/>
  <c r="K1468" i="3"/>
  <c r="K1469" i="3"/>
  <c r="K1470" i="3"/>
  <c r="K1471" i="3"/>
  <c r="K1472" i="3"/>
  <c r="M1472" i="3" s="1"/>
  <c r="K1473" i="3"/>
  <c r="M1473" i="3" s="1"/>
  <c r="K1474" i="3"/>
  <c r="M1474" i="3" s="1"/>
  <c r="K1475" i="3"/>
  <c r="M1475" i="3" s="1"/>
  <c r="K1476" i="3"/>
  <c r="M1476" i="3" s="1"/>
  <c r="K1477" i="3"/>
  <c r="M1477" i="3" s="1"/>
  <c r="K1478" i="3"/>
  <c r="K1479" i="3"/>
  <c r="K1480" i="3"/>
  <c r="K1481" i="3"/>
  <c r="K1482" i="3"/>
  <c r="K1483" i="3"/>
  <c r="K1484" i="3"/>
  <c r="M1484" i="3" s="1"/>
  <c r="K1485" i="3"/>
  <c r="M1485" i="3" s="1"/>
  <c r="K1486" i="3"/>
  <c r="M1486" i="3" s="1"/>
  <c r="K1487" i="3"/>
  <c r="M1487" i="3" s="1"/>
  <c r="K1488" i="3"/>
  <c r="M1488" i="3" s="1"/>
  <c r="K1489" i="3"/>
  <c r="K1490" i="3"/>
  <c r="K1491" i="3"/>
  <c r="K1492" i="3"/>
  <c r="K1493" i="3"/>
  <c r="K1494" i="3"/>
  <c r="K1495" i="3"/>
  <c r="K1496" i="3"/>
  <c r="M1496" i="3" s="1"/>
  <c r="K1497" i="3"/>
  <c r="M1497" i="3" s="1"/>
  <c r="K1498" i="3"/>
  <c r="M1498" i="3" s="1"/>
  <c r="K1499" i="3"/>
  <c r="M1499" i="3" s="1"/>
  <c r="K1500" i="3"/>
  <c r="K1501" i="3"/>
  <c r="K1502" i="3"/>
  <c r="K1503" i="3"/>
  <c r="K1504" i="3"/>
  <c r="K1505" i="3"/>
  <c r="K1506" i="3"/>
  <c r="K1507" i="3"/>
  <c r="K1508" i="3"/>
  <c r="M1508" i="3" s="1"/>
  <c r="K1509" i="3"/>
  <c r="M1509" i="3" s="1"/>
  <c r="K1510" i="3"/>
  <c r="M1510" i="3" s="1"/>
  <c r="K1511" i="3"/>
  <c r="M1511" i="3" s="1"/>
  <c r="K1512" i="3"/>
  <c r="M1512" i="3" s="1"/>
  <c r="K1513" i="3"/>
  <c r="M1513" i="3" s="1"/>
  <c r="K1514" i="3"/>
  <c r="M615" i="2" s="1"/>
  <c r="K1515" i="3"/>
  <c r="K1516" i="3"/>
  <c r="K1517" i="3"/>
  <c r="K1518" i="3"/>
  <c r="K1519" i="3"/>
  <c r="K1520" i="3"/>
  <c r="K1521" i="3"/>
  <c r="M1521" i="3" s="1"/>
  <c r="K1522" i="3"/>
  <c r="M1522" i="3" s="1"/>
  <c r="K1523" i="3"/>
  <c r="M1523" i="3" s="1"/>
  <c r="K1524" i="3"/>
  <c r="M1524" i="3" s="1"/>
  <c r="K1525" i="3"/>
  <c r="M1525" i="3" s="1"/>
  <c r="K1526" i="3"/>
  <c r="K1527" i="3"/>
  <c r="K1528" i="3"/>
  <c r="K1529" i="3"/>
  <c r="K1530" i="3"/>
  <c r="K1531" i="3"/>
  <c r="K1532" i="3"/>
  <c r="M1532" i="3" s="1"/>
  <c r="K1533" i="3"/>
  <c r="M1533" i="3" s="1"/>
  <c r="K1534" i="3"/>
  <c r="M1534" i="3" s="1"/>
  <c r="K1535" i="3"/>
  <c r="M1535" i="3" s="1"/>
  <c r="K1536" i="3"/>
  <c r="M1536" i="3" s="1"/>
  <c r="K1537" i="3"/>
  <c r="M1537" i="3" s="1"/>
  <c r="K1538" i="3"/>
  <c r="K1539" i="3"/>
  <c r="K1540" i="3"/>
  <c r="K1541" i="3"/>
  <c r="K1542" i="3"/>
  <c r="K1543" i="3"/>
  <c r="K1544" i="3"/>
  <c r="M1544" i="3" s="1"/>
  <c r="K1545" i="3"/>
  <c r="M1545" i="3" s="1"/>
  <c r="K1546" i="3"/>
  <c r="K1547" i="3"/>
  <c r="M1547" i="3" s="1"/>
  <c r="K1548" i="3"/>
  <c r="M1548" i="3" s="1"/>
  <c r="K1549" i="3"/>
  <c r="M1549" i="3" s="1"/>
  <c r="K1550" i="3"/>
  <c r="K1551" i="3"/>
  <c r="K1552" i="3"/>
  <c r="K1553" i="3"/>
  <c r="K1554" i="3"/>
  <c r="K1555" i="3"/>
  <c r="K1556" i="3"/>
  <c r="M1556" i="3" s="1"/>
  <c r="K1557" i="3"/>
  <c r="M1557" i="3" s="1"/>
  <c r="K1558" i="3"/>
  <c r="M1558" i="3" s="1"/>
  <c r="K1559" i="3"/>
  <c r="M1559" i="3" s="1"/>
  <c r="K1560" i="3"/>
  <c r="M1560" i="3" s="1"/>
  <c r="K1561" i="3"/>
  <c r="M1561" i="3" s="1"/>
  <c r="K1562" i="3"/>
  <c r="K1563" i="3"/>
  <c r="K1564" i="3"/>
  <c r="K1565" i="3"/>
  <c r="M636" i="2" s="1"/>
  <c r="K1566" i="3"/>
  <c r="K1567" i="3"/>
  <c r="K1568" i="3"/>
  <c r="M1568" i="3" s="1"/>
  <c r="K1569" i="3"/>
  <c r="M1569" i="3" s="1"/>
  <c r="K1570" i="3"/>
  <c r="M1570" i="3" s="1"/>
  <c r="K1571" i="3"/>
  <c r="M1571" i="3" s="1"/>
  <c r="K1572" i="3"/>
  <c r="K1573" i="3"/>
  <c r="M1573" i="3" s="1"/>
  <c r="K1574" i="3"/>
  <c r="K1575" i="3"/>
  <c r="K1576" i="3"/>
  <c r="K1577" i="3"/>
  <c r="K1578" i="3"/>
  <c r="K1579" i="3"/>
  <c r="K1580" i="3"/>
  <c r="M1580" i="3" s="1"/>
  <c r="K1581" i="3"/>
  <c r="M1581" i="3" s="1"/>
  <c r="K1582" i="3"/>
  <c r="M1582" i="3" s="1"/>
  <c r="K1583" i="3"/>
  <c r="M1583" i="3" s="1"/>
  <c r="K1584" i="3"/>
  <c r="M1584" i="3" s="1"/>
  <c r="K1585" i="3"/>
  <c r="K1586" i="3"/>
  <c r="M645" i="2" s="1"/>
  <c r="K1587" i="3"/>
  <c r="K1588" i="3"/>
  <c r="K1589" i="3"/>
  <c r="K1590" i="3"/>
  <c r="K1591" i="3"/>
  <c r="K1592" i="3"/>
  <c r="K1593" i="3"/>
  <c r="M1593" i="3" s="1"/>
  <c r="K1594" i="3"/>
  <c r="M1594" i="3" s="1"/>
  <c r="K1595" i="3"/>
  <c r="M1595" i="3" s="1"/>
  <c r="K1596" i="3"/>
  <c r="M1596" i="3" s="1"/>
  <c r="K1597" i="3"/>
  <c r="M1597" i="3" s="1"/>
  <c r="K1598" i="3"/>
  <c r="K1599" i="3"/>
  <c r="K1600" i="3"/>
  <c r="K1601" i="3"/>
  <c r="K1602" i="3"/>
  <c r="K1603" i="3"/>
  <c r="K1604" i="3"/>
  <c r="M1604" i="3" s="1"/>
  <c r="K1605" i="3"/>
  <c r="M1605" i="3" s="1"/>
  <c r="K1606" i="3"/>
  <c r="M1606" i="3" s="1"/>
  <c r="K1607" i="3"/>
  <c r="M1607" i="3" s="1"/>
  <c r="K1608" i="3"/>
  <c r="M1608" i="3" s="1"/>
  <c r="K1609" i="3"/>
  <c r="M1609" i="3" s="1"/>
  <c r="K1610" i="3"/>
  <c r="K1611" i="3"/>
  <c r="K1612" i="3"/>
  <c r="K1613" i="3"/>
  <c r="K1614" i="3"/>
  <c r="K1615" i="3"/>
  <c r="K1616" i="3"/>
  <c r="M1616" i="3" s="1"/>
  <c r="K1617" i="3"/>
  <c r="M1617" i="3" s="1"/>
  <c r="K1618" i="3"/>
  <c r="M1618" i="3" s="1"/>
  <c r="K1619" i="3"/>
  <c r="M1619" i="3" s="1"/>
  <c r="K1620" i="3"/>
  <c r="M1620" i="3" s="1"/>
  <c r="K1621" i="3"/>
  <c r="K1622" i="3"/>
  <c r="K1623" i="3"/>
  <c r="K1624" i="3"/>
  <c r="K1625" i="3"/>
  <c r="K1626" i="3"/>
  <c r="K1627" i="3"/>
  <c r="K1628" i="3"/>
  <c r="M1628" i="3" s="1"/>
  <c r="K1629" i="3"/>
  <c r="M1629" i="3" s="1"/>
  <c r="K1630" i="3"/>
  <c r="M1630" i="3" s="1"/>
  <c r="K1631" i="3"/>
  <c r="M1631" i="3" s="1"/>
  <c r="K1632" i="3"/>
  <c r="M1632" i="3" s="1"/>
  <c r="K1633" i="3"/>
  <c r="M1633" i="3" s="1"/>
  <c r="K1634" i="3"/>
  <c r="K1635" i="3"/>
  <c r="K1636" i="3"/>
  <c r="K1637" i="3"/>
  <c r="K1638" i="3"/>
  <c r="K1639" i="3"/>
  <c r="K1640" i="3"/>
  <c r="K1641" i="3"/>
  <c r="K1642" i="3"/>
  <c r="M1642" i="3" s="1"/>
  <c r="K1643" i="3"/>
  <c r="M1643" i="3" s="1"/>
  <c r="K1644" i="3"/>
  <c r="M1644" i="3" s="1"/>
  <c r="K1645" i="3"/>
  <c r="M1645" i="3" s="1"/>
  <c r="K1646" i="3"/>
  <c r="K1647" i="3"/>
  <c r="K1648" i="3"/>
  <c r="K1649" i="3"/>
  <c r="K1650" i="3"/>
  <c r="K1651" i="3"/>
  <c r="K1652" i="3"/>
  <c r="M1652" i="3" s="1"/>
  <c r="K1653" i="3"/>
  <c r="M1653" i="3" s="1"/>
  <c r="K1654" i="3"/>
  <c r="M1654" i="3" s="1"/>
  <c r="K1655" i="3"/>
  <c r="M1655" i="3" s="1"/>
  <c r="K1656" i="3"/>
  <c r="M1656" i="3" s="1"/>
  <c r="K1657" i="3"/>
  <c r="M1657" i="3" s="1"/>
  <c r="K1658" i="3"/>
  <c r="K1659" i="3"/>
  <c r="K1660" i="3"/>
  <c r="K1661" i="3"/>
  <c r="K1662" i="3"/>
  <c r="K1663" i="3"/>
  <c r="K1664" i="3"/>
  <c r="M1664" i="3" s="1"/>
  <c r="K1665" i="3"/>
  <c r="M1665" i="3" s="1"/>
  <c r="K1666" i="3"/>
  <c r="M1666" i="3" s="1"/>
  <c r="K1667" i="3"/>
  <c r="M1667" i="3" s="1"/>
  <c r="K1668" i="3"/>
  <c r="M1668" i="3" s="1"/>
  <c r="K1669" i="3"/>
  <c r="M1669" i="3" s="1"/>
  <c r="K1670" i="3"/>
  <c r="K1671" i="3"/>
  <c r="K1672" i="3"/>
  <c r="K1673" i="3"/>
  <c r="K1674" i="3"/>
  <c r="K1675" i="3"/>
  <c r="K1676" i="3"/>
  <c r="M1676" i="3" s="1"/>
  <c r="K1677" i="3"/>
  <c r="M1677" i="3" s="1"/>
  <c r="K1678" i="3"/>
  <c r="M1678" i="3" s="1"/>
  <c r="K1679" i="3"/>
  <c r="M1679" i="3" s="1"/>
  <c r="K1680" i="3"/>
  <c r="M1680" i="3" s="1"/>
  <c r="K1681" i="3"/>
  <c r="M1681" i="3" s="1"/>
  <c r="K1682" i="3"/>
  <c r="K1683" i="3"/>
  <c r="K1684" i="3"/>
  <c r="K1685" i="3"/>
  <c r="K1686" i="3"/>
  <c r="K1687" i="3"/>
  <c r="K1688" i="3"/>
  <c r="K1689" i="3"/>
  <c r="M1689" i="3" s="1"/>
  <c r="K1690" i="3"/>
  <c r="M1690" i="3" s="1"/>
  <c r="K1691" i="3"/>
  <c r="M1691" i="3" s="1"/>
  <c r="K1692" i="3"/>
  <c r="M1692" i="3" s="1"/>
  <c r="K1693" i="3"/>
  <c r="M1693" i="3" s="1"/>
  <c r="K1694" i="3"/>
  <c r="K1695" i="3"/>
  <c r="K1696" i="3"/>
  <c r="K1697" i="3"/>
  <c r="K1698" i="3"/>
  <c r="K1699" i="3"/>
  <c r="K1700" i="3"/>
  <c r="K1701" i="3"/>
  <c r="K1702" i="3"/>
  <c r="M1702" i="3" s="1"/>
  <c r="K1703" i="3"/>
  <c r="M1703" i="3" s="1"/>
  <c r="K1704" i="3"/>
  <c r="M1704" i="3" s="1"/>
  <c r="K1705" i="3"/>
  <c r="M1705" i="3" s="1"/>
  <c r="K1706" i="3"/>
  <c r="K1707" i="3"/>
  <c r="K1708" i="3"/>
  <c r="K1709" i="3"/>
  <c r="K1710" i="3"/>
  <c r="K1711" i="3"/>
  <c r="K1712" i="3"/>
  <c r="M1712" i="3" s="1"/>
  <c r="K1713" i="3"/>
  <c r="M1713" i="3" s="1"/>
  <c r="K1714" i="3"/>
  <c r="M1714" i="3" s="1"/>
  <c r="K1715" i="3"/>
  <c r="M1715" i="3" s="1"/>
  <c r="K1716" i="3"/>
  <c r="M1716" i="3" s="1"/>
  <c r="K1717" i="3"/>
  <c r="M1717" i="3" s="1"/>
  <c r="K1718" i="3"/>
  <c r="K1719" i="3"/>
  <c r="K1720" i="3"/>
  <c r="K1721" i="3"/>
  <c r="K1722" i="3"/>
  <c r="K1723" i="3"/>
  <c r="K1724" i="3"/>
  <c r="M1724" i="3" s="1"/>
  <c r="K1725" i="3"/>
  <c r="M1725" i="3" s="1"/>
  <c r="K1726" i="3"/>
  <c r="M1726" i="3" s="1"/>
  <c r="K1727" i="3"/>
  <c r="M1727" i="3" s="1"/>
  <c r="K1728" i="3"/>
  <c r="M1728" i="3" s="1"/>
  <c r="K1729" i="3"/>
  <c r="M1729" i="3" s="1"/>
  <c r="K1730" i="3"/>
  <c r="K1731" i="3"/>
  <c r="M700" i="2" s="1"/>
  <c r="K1732" i="3"/>
  <c r="K1733" i="3"/>
  <c r="K1734" i="3"/>
  <c r="K1735" i="3"/>
  <c r="K1736" i="3"/>
  <c r="M1736" i="3" s="1"/>
  <c r="K1737" i="3"/>
  <c r="M1737" i="3" s="1"/>
  <c r="K1738" i="3"/>
  <c r="M1738" i="3" s="1"/>
  <c r="K1739" i="3"/>
  <c r="M1739" i="3" s="1"/>
  <c r="K1740" i="3"/>
  <c r="M1740" i="3" s="1"/>
  <c r="K1741" i="3"/>
  <c r="K1742" i="3"/>
  <c r="M705" i="2" s="1"/>
  <c r="K1743" i="3"/>
  <c r="K1744" i="3"/>
  <c r="K1745" i="3"/>
  <c r="K1746" i="3"/>
  <c r="K1747" i="3"/>
  <c r="K1748" i="3"/>
  <c r="M1748" i="3" s="1"/>
  <c r="K1749" i="3"/>
  <c r="M1749" i="3" s="1"/>
  <c r="K1750" i="3"/>
  <c r="K1751" i="3"/>
  <c r="M1751" i="3" s="1"/>
  <c r="K1752" i="3"/>
  <c r="M1752" i="3" s="1"/>
  <c r="K1753" i="3"/>
  <c r="M1753" i="3" s="1"/>
  <c r="K1754" i="3"/>
  <c r="K1755" i="3"/>
  <c r="K1756" i="3"/>
  <c r="K1757" i="3"/>
  <c r="K1758" i="3"/>
  <c r="K1759" i="3"/>
  <c r="K1760" i="3"/>
  <c r="M1760" i="3" s="1"/>
  <c r="K1761" i="3"/>
  <c r="K1762" i="3"/>
  <c r="M1762" i="3" s="1"/>
  <c r="K1763" i="3"/>
  <c r="M1763" i="3" s="1"/>
  <c r="K1764" i="3"/>
  <c r="M1764" i="3" s="1"/>
  <c r="K1765" i="3"/>
  <c r="M1765" i="3" s="1"/>
  <c r="K1766" i="3"/>
  <c r="K1767" i="3"/>
  <c r="K1768" i="3"/>
  <c r="K1769" i="3"/>
  <c r="K1770" i="3"/>
  <c r="K1771" i="3"/>
  <c r="K1772" i="3"/>
  <c r="M1772" i="3" s="1"/>
  <c r="K1773" i="3"/>
  <c r="M1773" i="3" s="1"/>
  <c r="K1774" i="3"/>
  <c r="M1774" i="3" s="1"/>
  <c r="K1775" i="3"/>
  <c r="M1775" i="3" s="1"/>
  <c r="K1776" i="3"/>
  <c r="M1776" i="3" s="1"/>
  <c r="K1777" i="3"/>
  <c r="M1777" i="3" s="1"/>
  <c r="K1778" i="3"/>
  <c r="K1779" i="3"/>
  <c r="K1780" i="3"/>
  <c r="K1781" i="3"/>
  <c r="K1782" i="3"/>
  <c r="K1783" i="3"/>
  <c r="K1784" i="3"/>
  <c r="M1784" i="3" s="1"/>
  <c r="K1785" i="3"/>
  <c r="M1785" i="3" s="1"/>
  <c r="K1786" i="3"/>
  <c r="M1786" i="3" s="1"/>
  <c r="K1787" i="3"/>
  <c r="M1787" i="3" s="1"/>
  <c r="K1788" i="3"/>
  <c r="M1788" i="3" s="1"/>
  <c r="K1789" i="3"/>
  <c r="M1789" i="3" s="1"/>
  <c r="K1790" i="3"/>
  <c r="K1791" i="3"/>
  <c r="K1792" i="3"/>
  <c r="K1793" i="3"/>
  <c r="K1794" i="3"/>
  <c r="K1795" i="3"/>
  <c r="K1796" i="3"/>
  <c r="M1796" i="3" s="1"/>
  <c r="K1797" i="3"/>
  <c r="M1797" i="3" s="1"/>
  <c r="K1798" i="3"/>
  <c r="M1798" i="3" s="1"/>
  <c r="K1799" i="3"/>
  <c r="M1799" i="3" s="1"/>
  <c r="K1800" i="3"/>
  <c r="K1801" i="3"/>
  <c r="M1801" i="3" s="1"/>
  <c r="K1802" i="3"/>
  <c r="K1803" i="3"/>
  <c r="K1804" i="3"/>
  <c r="K1805" i="3"/>
  <c r="K1806" i="3"/>
  <c r="K1807" i="3"/>
  <c r="K1808" i="3"/>
  <c r="M1808" i="3" s="1"/>
  <c r="K1809" i="3"/>
  <c r="M1809" i="3" s="1"/>
  <c r="K1810" i="3"/>
  <c r="M1810" i="3" s="1"/>
  <c r="K1811" i="3"/>
  <c r="M1811" i="3" s="1"/>
  <c r="K1812" i="3"/>
  <c r="M1812" i="3" s="1"/>
  <c r="K1813" i="3"/>
  <c r="M1813" i="3" s="1"/>
  <c r="K1814" i="3"/>
  <c r="K1815" i="3"/>
  <c r="K1816" i="3"/>
  <c r="K1817" i="3"/>
  <c r="K1818" i="3"/>
  <c r="K1819" i="3"/>
  <c r="K1820" i="3"/>
  <c r="M1820" i="3" s="1"/>
  <c r="K1821" i="3"/>
  <c r="M1821" i="3" s="1"/>
  <c r="K1822" i="3"/>
  <c r="M1822" i="3" s="1"/>
  <c r="K1823" i="3"/>
  <c r="M1823" i="3" s="1"/>
  <c r="K1824" i="3"/>
  <c r="M1824" i="3" s="1"/>
  <c r="K1825" i="3"/>
  <c r="M1825" i="3" s="1"/>
  <c r="K1826" i="3"/>
  <c r="K1827" i="3"/>
  <c r="K1828" i="3"/>
  <c r="M740" i="2" s="1"/>
  <c r="K1829" i="3"/>
  <c r="K1830" i="3"/>
  <c r="K1831" i="3"/>
  <c r="K1832" i="3"/>
  <c r="M1832" i="3" s="1"/>
  <c r="K1833" i="3"/>
  <c r="M1833" i="3" s="1"/>
  <c r="K1834" i="3"/>
  <c r="M1834" i="3" s="1"/>
  <c r="K1835" i="3"/>
  <c r="M1835" i="3" s="1"/>
  <c r="K1836" i="3"/>
  <c r="M1836" i="3" s="1"/>
  <c r="K1837" i="3"/>
  <c r="M1837" i="3" s="1"/>
  <c r="K1838" i="3"/>
  <c r="K1839" i="3"/>
  <c r="K1840" i="3"/>
  <c r="K1841" i="3"/>
  <c r="K1842" i="3"/>
  <c r="K1843" i="3"/>
  <c r="K1844" i="3"/>
  <c r="M1844" i="3" s="1"/>
  <c r="K1845" i="3"/>
  <c r="M1845" i="3" s="1"/>
  <c r="K1846" i="3"/>
  <c r="M1846" i="3" s="1"/>
  <c r="K1847" i="3"/>
  <c r="M1847" i="3" s="1"/>
  <c r="K1848" i="3"/>
  <c r="M1848" i="3" s="1"/>
  <c r="K1849" i="3"/>
  <c r="M1849" i="3" s="1"/>
  <c r="K1850" i="3"/>
  <c r="K1851" i="3"/>
  <c r="K1852" i="3"/>
  <c r="K1853" i="3"/>
  <c r="K1854" i="3"/>
  <c r="K1855" i="3"/>
  <c r="K1856" i="3"/>
  <c r="M1856" i="3" s="1"/>
  <c r="K1857" i="3"/>
  <c r="M1857" i="3" s="1"/>
  <c r="K1858" i="3"/>
  <c r="M1858" i="3" s="1"/>
  <c r="K1859" i="3"/>
  <c r="M1859" i="3" s="1"/>
  <c r="K1860" i="3"/>
  <c r="M1860" i="3" s="1"/>
  <c r="K1861" i="3"/>
  <c r="K1862" i="3"/>
  <c r="K1863" i="3"/>
  <c r="K1864" i="3"/>
  <c r="K1865" i="3"/>
  <c r="K1866" i="3"/>
  <c r="K1867" i="3"/>
  <c r="K1868" i="3"/>
  <c r="M1868" i="3" s="1"/>
  <c r="K1869" i="3"/>
  <c r="M1869" i="3" s="1"/>
  <c r="K1870" i="3"/>
  <c r="M1870" i="3" s="1"/>
  <c r="K1871" i="3"/>
  <c r="M1871" i="3" s="1"/>
  <c r="K1872" i="3"/>
  <c r="M1872" i="3" s="1"/>
  <c r="K1873" i="3"/>
  <c r="M1873" i="3" s="1"/>
  <c r="K1874" i="3"/>
  <c r="K1875" i="3"/>
  <c r="K1876" i="3"/>
  <c r="K1877" i="3"/>
  <c r="K1878" i="3"/>
  <c r="K1879" i="3"/>
  <c r="K1880" i="3"/>
  <c r="M1880" i="3" s="1"/>
  <c r="K1881" i="3"/>
  <c r="M1881" i="3" s="1"/>
  <c r="K1882" i="3"/>
  <c r="K1883" i="3"/>
  <c r="M1883" i="3" s="1"/>
  <c r="K1884" i="3"/>
  <c r="M1884" i="3" s="1"/>
  <c r="K1885" i="3"/>
  <c r="M1885" i="3" s="1"/>
  <c r="K1886" i="3"/>
  <c r="K1887" i="3"/>
  <c r="K1888" i="3"/>
  <c r="K1889" i="3"/>
  <c r="K1890" i="3"/>
  <c r="K1891" i="3"/>
  <c r="K1892" i="3"/>
  <c r="M1892" i="3" s="1"/>
  <c r="K1893" i="3"/>
  <c r="M1893" i="3" s="1"/>
  <c r="K1894" i="3"/>
  <c r="M1894" i="3" s="1"/>
  <c r="K1895" i="3"/>
  <c r="M1895" i="3" s="1"/>
  <c r="K1896" i="3"/>
  <c r="M1896" i="3" s="1"/>
  <c r="K1897" i="3"/>
  <c r="M1897" i="3" s="1"/>
  <c r="K1898" i="3"/>
  <c r="K1899" i="3"/>
  <c r="K1900" i="3"/>
  <c r="K1901" i="3"/>
  <c r="K1902" i="3"/>
  <c r="K1903" i="3"/>
  <c r="B19" i="10"/>
  <c r="B16" i="10"/>
  <c r="B13" i="10"/>
  <c r="B10" i="10"/>
  <c r="B7" i="10"/>
  <c r="B4" i="10"/>
  <c r="M639" i="2" l="1"/>
  <c r="M1572" i="3"/>
  <c r="M248" i="2"/>
  <c r="M636" i="3"/>
  <c r="M464" i="2"/>
  <c r="M1151" i="3"/>
  <c r="M1758" i="3"/>
  <c r="M430" i="2"/>
  <c r="M1081" i="3"/>
  <c r="M329" i="2"/>
  <c r="M841" i="3"/>
  <c r="M142" i="2"/>
  <c r="M373" i="3"/>
  <c r="M113" i="2"/>
  <c r="M301" i="3"/>
  <c r="M505" i="2"/>
  <c r="M1247" i="3"/>
  <c r="M258" i="2"/>
  <c r="M659" i="3"/>
  <c r="M229" i="2"/>
  <c r="M587" i="3"/>
  <c r="M37" i="2"/>
  <c r="M95" i="3"/>
  <c r="M628" i="2"/>
  <c r="M1546" i="3"/>
  <c r="M463" i="2"/>
  <c r="M1150" i="3"/>
  <c r="M414" i="2"/>
  <c r="M1042" i="3"/>
  <c r="M278" i="2"/>
  <c r="M706" i="3"/>
  <c r="M272" i="2"/>
  <c r="M693" i="3"/>
  <c r="M140" i="2"/>
  <c r="M369" i="3"/>
  <c r="M1723" i="3"/>
  <c r="M660" i="2"/>
  <c r="M1621" i="3"/>
  <c r="M383" i="2"/>
  <c r="M973" i="3"/>
  <c r="M485" i="2"/>
  <c r="M1197" i="3"/>
  <c r="M1867" i="3"/>
  <c r="M1819" i="3"/>
  <c r="M1759" i="3"/>
  <c r="M1687" i="3"/>
  <c r="M1627" i="3"/>
  <c r="M1567" i="3"/>
  <c r="M1507" i="3"/>
  <c r="M1459" i="3"/>
  <c r="M567" i="2"/>
  <c r="M1399" i="3"/>
  <c r="M1351" i="3"/>
  <c r="M1303" i="3"/>
  <c r="M1231" i="3"/>
  <c r="M1183" i="3"/>
  <c r="M1147" i="3"/>
  <c r="M1087" i="3"/>
  <c r="M1039" i="3"/>
  <c r="M387" i="2"/>
  <c r="M979" i="3"/>
  <c r="M859" i="3"/>
  <c r="M1710" i="3"/>
  <c r="M524" i="2"/>
  <c r="M1285" i="3"/>
  <c r="M375" i="2"/>
  <c r="M961" i="3"/>
  <c r="M426" i="2"/>
  <c r="M1068" i="3"/>
  <c r="M415" i="2"/>
  <c r="M1043" i="3"/>
  <c r="M709" i="2"/>
  <c r="M1750" i="3"/>
  <c r="M668" i="2"/>
  <c r="M1641" i="3"/>
  <c r="M579" i="2"/>
  <c r="M1425" i="3"/>
  <c r="M499" i="2"/>
  <c r="M1233" i="3"/>
  <c r="M413" i="2"/>
  <c r="M1041" i="3"/>
  <c r="M1903" i="3"/>
  <c r="M1843" i="3"/>
  <c r="M1795" i="3"/>
  <c r="M1735" i="3"/>
  <c r="M1675" i="3"/>
  <c r="M1639" i="3"/>
  <c r="M1579" i="3"/>
  <c r="M1519" i="3"/>
  <c r="M1471" i="3"/>
  <c r="M1411" i="3"/>
  <c r="M1375" i="3"/>
  <c r="M1327" i="3"/>
  <c r="M527" i="2"/>
  <c r="M1291" i="3"/>
  <c r="M1243" i="3"/>
  <c r="M483" i="2"/>
  <c r="M1195" i="3"/>
  <c r="M1123" i="3"/>
  <c r="M1075" i="3"/>
  <c r="M1015" i="3"/>
  <c r="M883" i="3"/>
  <c r="M1890" i="3"/>
  <c r="M697" i="2"/>
  <c r="M1722" i="3"/>
  <c r="M644" i="2"/>
  <c r="M1585" i="3"/>
  <c r="M604" i="2"/>
  <c r="M1489" i="3"/>
  <c r="M390" i="2"/>
  <c r="M985" i="3"/>
  <c r="M609" i="2"/>
  <c r="M1500" i="3"/>
  <c r="M564" i="2"/>
  <c r="M1391" i="3"/>
  <c r="M257" i="2"/>
  <c r="M658" i="3"/>
  <c r="M1891" i="3"/>
  <c r="M750" i="2"/>
  <c r="M1855" i="3"/>
  <c r="M1807" i="3"/>
  <c r="M1771" i="3"/>
  <c r="M1711" i="3"/>
  <c r="M1663" i="3"/>
  <c r="M1615" i="3"/>
  <c r="M1591" i="3"/>
  <c r="M1543" i="3"/>
  <c r="M1495" i="3"/>
  <c r="M1447" i="3"/>
  <c r="M1423" i="3"/>
  <c r="M1387" i="3"/>
  <c r="M1339" i="3"/>
  <c r="M1279" i="3"/>
  <c r="M511" i="2"/>
  <c r="M1255" i="3"/>
  <c r="M1207" i="3"/>
  <c r="M1159" i="3"/>
  <c r="M1111" i="3"/>
  <c r="M1063" i="3"/>
  <c r="M1027" i="3"/>
  <c r="M991" i="3"/>
  <c r="M955" i="3"/>
  <c r="M919" i="3"/>
  <c r="M835" i="3"/>
  <c r="M1902" i="3"/>
  <c r="M1878" i="3"/>
  <c r="M1866" i="3"/>
  <c r="M1854" i="3"/>
  <c r="M1842" i="3"/>
  <c r="M1830" i="3"/>
  <c r="M1818" i="3"/>
  <c r="M1806" i="3"/>
  <c r="M725" i="2"/>
  <c r="M1794" i="3"/>
  <c r="M1782" i="3"/>
  <c r="M1770" i="3"/>
  <c r="M1746" i="3"/>
  <c r="M1734" i="3"/>
  <c r="M1698" i="3"/>
  <c r="M1686" i="3"/>
  <c r="M966" i="3"/>
  <c r="M834" i="3"/>
  <c r="M246" i="3"/>
  <c r="M1889" i="3"/>
  <c r="M308" i="2"/>
  <c r="M781" i="3"/>
  <c r="M610" i="2"/>
  <c r="M1501" i="3"/>
  <c r="M348" i="2"/>
  <c r="M889" i="3"/>
  <c r="M545" i="2"/>
  <c r="M1344" i="3"/>
  <c r="M307" i="2"/>
  <c r="M780" i="3"/>
  <c r="M122" i="2"/>
  <c r="M324" i="3"/>
  <c r="M38" i="2"/>
  <c r="M96" i="3"/>
  <c r="M753" i="2"/>
  <c r="M1861" i="3"/>
  <c r="M728" i="2"/>
  <c r="M1800" i="3"/>
  <c r="M20" i="2"/>
  <c r="M48" i="3"/>
  <c r="M592" i="2"/>
  <c r="M1453" i="3"/>
  <c r="M303" i="2"/>
  <c r="M769" i="3"/>
  <c r="M123" i="2"/>
  <c r="M325" i="3"/>
  <c r="M91" i="2"/>
  <c r="M241" i="3"/>
  <c r="M523" i="2"/>
  <c r="M1284" i="3"/>
  <c r="M224" i="2"/>
  <c r="M575" i="3"/>
  <c r="M284" i="2"/>
  <c r="M718" i="3"/>
  <c r="M85" i="2"/>
  <c r="M226" i="3"/>
  <c r="M175" i="2"/>
  <c r="M453" i="3"/>
  <c r="M157" i="2"/>
  <c r="M409" i="3"/>
  <c r="M514" i="2"/>
  <c r="M1260" i="3"/>
  <c r="M353" i="2"/>
  <c r="M899" i="3"/>
  <c r="M761" i="2"/>
  <c r="M1882" i="3"/>
  <c r="M131" i="2"/>
  <c r="M346" i="3"/>
  <c r="M689" i="2"/>
  <c r="M1701" i="3"/>
  <c r="M447" i="2"/>
  <c r="M1113" i="3"/>
  <c r="M180" i="2"/>
  <c r="M465" i="3"/>
  <c r="M704" i="2"/>
  <c r="M1741" i="3"/>
  <c r="M347" i="2"/>
  <c r="M888" i="3"/>
  <c r="M291" i="2"/>
  <c r="M732" i="3"/>
  <c r="M225" i="2"/>
  <c r="M576" i="3"/>
  <c r="M177" i="2"/>
  <c r="M456" i="3"/>
  <c r="M147" i="2"/>
  <c r="M384" i="3"/>
  <c r="M580" i="2"/>
  <c r="M1426" i="3"/>
  <c r="M713" i="2"/>
  <c r="M1761" i="3"/>
  <c r="M357" i="2"/>
  <c r="M909" i="3"/>
  <c r="M242" i="2"/>
  <c r="M621" i="3"/>
  <c r="M1879" i="3"/>
  <c r="M1831" i="3"/>
  <c r="M1783" i="3"/>
  <c r="M1747" i="3"/>
  <c r="M1699" i="3"/>
  <c r="M1651" i="3"/>
  <c r="M1603" i="3"/>
  <c r="M1555" i="3"/>
  <c r="M1531" i="3"/>
  <c r="M1483" i="3"/>
  <c r="M1435" i="3"/>
  <c r="M1363" i="3"/>
  <c r="M1315" i="3"/>
  <c r="M1267" i="3"/>
  <c r="M1219" i="3"/>
  <c r="M1171" i="3"/>
  <c r="M1135" i="3"/>
  <c r="M1099" i="3"/>
  <c r="M1051" i="3"/>
  <c r="M1003" i="3"/>
  <c r="M967" i="3"/>
  <c r="M943" i="3"/>
  <c r="M931" i="3"/>
  <c r="M907" i="3"/>
  <c r="M895" i="3"/>
  <c r="M871" i="3"/>
  <c r="M847" i="3"/>
  <c r="M823" i="3"/>
  <c r="M319" i="2"/>
  <c r="M811" i="3"/>
  <c r="M315" i="2"/>
  <c r="M799" i="3"/>
  <c r="M787" i="3"/>
  <c r="M775" i="3"/>
  <c r="M763" i="3"/>
  <c r="M751" i="3"/>
  <c r="M739" i="3"/>
  <c r="M727" i="3"/>
  <c r="M282" i="2"/>
  <c r="M715" i="3"/>
  <c r="M703" i="3"/>
  <c r="M691" i="3"/>
  <c r="M679" i="3"/>
  <c r="M667" i="3"/>
  <c r="M655" i="3"/>
  <c r="M251" i="2"/>
  <c r="M643" i="3"/>
  <c r="M631" i="3"/>
  <c r="M619" i="3"/>
  <c r="M236" i="2"/>
  <c r="M607" i="3"/>
  <c r="M595" i="3"/>
  <c r="M583" i="3"/>
  <c r="M571" i="3"/>
  <c r="M559" i="3"/>
  <c r="M547" i="3"/>
  <c r="M535" i="3"/>
  <c r="M523" i="3"/>
  <c r="M511" i="3"/>
  <c r="M193" i="2"/>
  <c r="M499" i="3"/>
  <c r="M487" i="3"/>
  <c r="M475" i="3"/>
  <c r="M463" i="3"/>
  <c r="M451" i="3"/>
  <c r="M439" i="3"/>
  <c r="M427" i="3"/>
  <c r="M415" i="3"/>
  <c r="M403" i="3"/>
  <c r="M391" i="3"/>
  <c r="M379" i="3"/>
  <c r="M367" i="3"/>
  <c r="M355" i="3"/>
  <c r="M343" i="3"/>
  <c r="M331" i="3"/>
  <c r="M319" i="3"/>
  <c r="M307" i="3"/>
  <c r="M295" i="3"/>
  <c r="M107" i="2"/>
  <c r="M283" i="3"/>
  <c r="M271" i="3"/>
  <c r="M259" i="3"/>
  <c r="M247" i="3"/>
  <c r="M235" i="3"/>
  <c r="M223" i="3"/>
  <c r="M211" i="3"/>
  <c r="M74" i="2"/>
  <c r="M199" i="3"/>
  <c r="M187" i="3"/>
  <c r="M175" i="3"/>
  <c r="M163" i="3"/>
  <c r="M151" i="3"/>
  <c r="M139" i="3"/>
  <c r="M127" i="3"/>
  <c r="M115" i="3"/>
  <c r="M103" i="3"/>
  <c r="M91" i="3"/>
  <c r="M79" i="3"/>
  <c r="M67" i="3"/>
  <c r="M55" i="3"/>
  <c r="M43" i="3"/>
  <c r="M31" i="3"/>
  <c r="M19" i="3"/>
  <c r="M7" i="3"/>
  <c r="M1338" i="3"/>
  <c r="M18" i="3"/>
  <c r="M1674" i="3"/>
  <c r="M1650" i="3"/>
  <c r="M1626" i="3"/>
  <c r="M1602" i="3"/>
  <c r="M1578" i="3"/>
  <c r="M632" i="2"/>
  <c r="M1554" i="3"/>
  <c r="M1518" i="3"/>
  <c r="M1494" i="3"/>
  <c r="M1470" i="3"/>
  <c r="M1446" i="3"/>
  <c r="M1422" i="3"/>
  <c r="M572" i="2"/>
  <c r="M1410" i="3"/>
  <c r="M1386" i="3"/>
  <c r="M1362" i="3"/>
  <c r="M1314" i="3"/>
  <c r="M1290" i="3"/>
  <c r="M1266" i="3"/>
  <c r="M1242" i="3"/>
  <c r="M1218" i="3"/>
  <c r="M482" i="2"/>
  <c r="M1194" i="3"/>
  <c r="M1170" i="3"/>
  <c r="M1146" i="3"/>
  <c r="M456" i="2"/>
  <c r="M1134" i="3"/>
  <c r="M1110" i="3"/>
  <c r="M1086" i="3"/>
  <c r="M1050" i="3"/>
  <c r="M1026" i="3"/>
  <c r="M1002" i="3"/>
  <c r="M386" i="2"/>
  <c r="M978" i="3"/>
  <c r="M942" i="3"/>
  <c r="M918" i="3"/>
  <c r="M894" i="3"/>
  <c r="M870" i="3"/>
  <c r="M846" i="3"/>
  <c r="M810" i="3"/>
  <c r="M786" i="3"/>
  <c r="M762" i="3"/>
  <c r="M738" i="3"/>
  <c r="M714" i="3"/>
  <c r="M690" i="3"/>
  <c r="M654" i="3"/>
  <c r="M630" i="3"/>
  <c r="M606" i="3"/>
  <c r="M582" i="3"/>
  <c r="M558" i="3"/>
  <c r="M534" i="3"/>
  <c r="M510" i="3"/>
  <c r="M486" i="3"/>
  <c r="M462" i="3"/>
  <c r="M173" i="2"/>
  <c r="M450" i="3"/>
  <c r="M426" i="3"/>
  <c r="M402" i="3"/>
  <c r="M378" i="3"/>
  <c r="M354" i="3"/>
  <c r="M330" i="3"/>
  <c r="M306" i="3"/>
  <c r="M282" i="3"/>
  <c r="M258" i="3"/>
  <c r="M234" i="3"/>
  <c r="M210" i="3"/>
  <c r="M186" i="3"/>
  <c r="M162" i="3"/>
  <c r="M138" i="3"/>
  <c r="M114" i="3"/>
  <c r="M90" i="3"/>
  <c r="M26" i="2"/>
  <c r="M66" i="3"/>
  <c r="M42" i="3"/>
  <c r="M6" i="3"/>
  <c r="M1877" i="3"/>
  <c r="M1817" i="3"/>
  <c r="M1553" i="3"/>
  <c r="M1541" i="3"/>
  <c r="M621" i="2"/>
  <c r="M1529" i="3"/>
  <c r="M1517" i="3"/>
  <c r="M1505" i="3"/>
  <c r="M1493" i="3"/>
  <c r="M1481" i="3"/>
  <c r="M1469" i="3"/>
  <c r="M1457" i="3"/>
  <c r="M1445" i="3"/>
  <c r="M1433" i="3"/>
  <c r="M1421" i="3"/>
  <c r="M1409" i="3"/>
  <c r="M1397" i="3"/>
  <c r="M1385" i="3"/>
  <c r="M556" i="2"/>
  <c r="M1373" i="3"/>
  <c r="M1361" i="3"/>
  <c r="M1349" i="3"/>
  <c r="M1662" i="3"/>
  <c r="M1638" i="3"/>
  <c r="M1614" i="3"/>
  <c r="M1590" i="3"/>
  <c r="M1566" i="3"/>
  <c r="M1542" i="3"/>
  <c r="M622" i="2"/>
  <c r="M1530" i="3"/>
  <c r="M1506" i="3"/>
  <c r="M1482" i="3"/>
  <c r="M1458" i="3"/>
  <c r="M1434" i="3"/>
  <c r="M1398" i="3"/>
  <c r="M1374" i="3"/>
  <c r="M1350" i="3"/>
  <c r="M1326" i="3"/>
  <c r="M1302" i="3"/>
  <c r="M1278" i="3"/>
  <c r="M510" i="2"/>
  <c r="M1254" i="3"/>
  <c r="M1230" i="3"/>
  <c r="M1206" i="3"/>
  <c r="M1182" i="3"/>
  <c r="M1158" i="3"/>
  <c r="M1122" i="3"/>
  <c r="M1098" i="3"/>
  <c r="M1074" i="3"/>
  <c r="M1062" i="3"/>
  <c r="M1038" i="3"/>
  <c r="M1014" i="3"/>
  <c r="M990" i="3"/>
  <c r="M954" i="3"/>
  <c r="M930" i="3"/>
  <c r="M906" i="3"/>
  <c r="M882" i="3"/>
  <c r="M858" i="3"/>
  <c r="M822" i="3"/>
  <c r="M798" i="3"/>
  <c r="M774" i="3"/>
  <c r="M750" i="3"/>
  <c r="M726" i="3"/>
  <c r="M702" i="3"/>
  <c r="M678" i="3"/>
  <c r="M666" i="3"/>
  <c r="M642" i="3"/>
  <c r="M618" i="3"/>
  <c r="M594" i="3"/>
  <c r="M570" i="3"/>
  <c r="M546" i="3"/>
  <c r="M522" i="3"/>
  <c r="M498" i="3"/>
  <c r="M474" i="3"/>
  <c r="M438" i="3"/>
  <c r="M414" i="3"/>
  <c r="M390" i="3"/>
  <c r="M366" i="3"/>
  <c r="M342" i="3"/>
  <c r="M318" i="3"/>
  <c r="M294" i="3"/>
  <c r="M270" i="3"/>
  <c r="M222" i="3"/>
  <c r="M198" i="3"/>
  <c r="M174" i="3"/>
  <c r="M150" i="3"/>
  <c r="M126" i="3"/>
  <c r="M102" i="3"/>
  <c r="M78" i="3"/>
  <c r="M54" i="3"/>
  <c r="M30" i="3"/>
  <c r="M1901" i="3"/>
  <c r="M1865" i="3"/>
  <c r="M1853" i="3"/>
  <c r="M1841" i="3"/>
  <c r="M1829" i="3"/>
  <c r="M1805" i="3"/>
  <c r="M1793" i="3"/>
  <c r="M1781" i="3"/>
  <c r="M1769" i="3"/>
  <c r="M707" i="2"/>
  <c r="M1745" i="3"/>
  <c r="M1733" i="3"/>
  <c r="M1721" i="3"/>
  <c r="M692" i="2"/>
  <c r="M1709" i="3"/>
  <c r="M686" i="2"/>
  <c r="M1697" i="3"/>
  <c r="M1685" i="3"/>
  <c r="M1673" i="3"/>
  <c r="M1661" i="3"/>
  <c r="M1649" i="3"/>
  <c r="M1637" i="3"/>
  <c r="M1625" i="3"/>
  <c r="M1613" i="3"/>
  <c r="M1601" i="3"/>
  <c r="M647" i="2"/>
  <c r="M1589" i="3"/>
  <c r="M1577" i="3"/>
  <c r="M1325" i="3"/>
  <c r="M1313" i="3"/>
  <c r="M1301" i="3"/>
  <c r="M1289" i="3"/>
  <c r="M1277" i="3"/>
  <c r="M516" i="2"/>
  <c r="M1265" i="3"/>
  <c r="M1133" i="3"/>
  <c r="M917" i="3"/>
  <c r="M893" i="3"/>
  <c r="M1565" i="3"/>
  <c r="M1888" i="3"/>
  <c r="M1756" i="3"/>
  <c r="M1732" i="3"/>
  <c r="M1492" i="3"/>
  <c r="M1384" i="3"/>
  <c r="M1372" i="3"/>
  <c r="M1120" i="3"/>
  <c r="M916" i="3"/>
  <c r="M1719" i="3"/>
  <c r="M1587" i="3"/>
  <c r="M1371" i="3"/>
  <c r="M1179" i="3"/>
  <c r="M688" i="2"/>
  <c r="M1700" i="3"/>
  <c r="M683" i="2"/>
  <c r="M1688" i="3"/>
  <c r="M667" i="2"/>
  <c r="M1640" i="3"/>
  <c r="M649" i="2"/>
  <c r="M1592" i="3"/>
  <c r="M528" i="2"/>
  <c r="M1292" i="3"/>
  <c r="M484" i="2"/>
  <c r="M1196" i="3"/>
  <c r="M446" i="2"/>
  <c r="M1112" i="3"/>
  <c r="M388" i="2"/>
  <c r="M980" i="3"/>
  <c r="M380" i="2"/>
  <c r="M968" i="3"/>
  <c r="M373" i="2"/>
  <c r="M956" i="3"/>
  <c r="M356" i="2"/>
  <c r="M908" i="3"/>
  <c r="M271" i="2"/>
  <c r="M692" i="3"/>
  <c r="M169" i="2"/>
  <c r="M440" i="3"/>
  <c r="M79" i="2"/>
  <c r="M212" i="3"/>
  <c r="M46" i="2"/>
  <c r="M116" i="3"/>
  <c r="M14" i="2"/>
  <c r="M32" i="3"/>
  <c r="M1419" i="3"/>
  <c r="M1876" i="3"/>
  <c r="M1840" i="3"/>
  <c r="M1780" i="3"/>
  <c r="M1684" i="3"/>
  <c r="M1636" i="3"/>
  <c r="M1588" i="3"/>
  <c r="M1540" i="3"/>
  <c r="M1480" i="3"/>
  <c r="M1408" i="3"/>
  <c r="M1324" i="3"/>
  <c r="M1288" i="3"/>
  <c r="M1264" i="3"/>
  <c r="M1252" i="3"/>
  <c r="M1228" i="3"/>
  <c r="M1216" i="3"/>
  <c r="M1204" i="3"/>
  <c r="M1192" i="3"/>
  <c r="M1168" i="3"/>
  <c r="M1156" i="3"/>
  <c r="M1144" i="3"/>
  <c r="M1108" i="3"/>
  <c r="M439" i="2"/>
  <c r="M1096" i="3"/>
  <c r="M1084" i="3"/>
  <c r="M1072" i="3"/>
  <c r="M1060" i="3"/>
  <c r="M1048" i="3"/>
  <c r="M1036" i="3"/>
  <c r="M1024" i="3"/>
  <c r="M1012" i="3"/>
  <c r="M1000" i="3"/>
  <c r="M988" i="3"/>
  <c r="M976" i="3"/>
  <c r="M964" i="3"/>
  <c r="M952" i="3"/>
  <c r="M940" i="3"/>
  <c r="M928" i="3"/>
  <c r="M904" i="3"/>
  <c r="M892" i="3"/>
  <c r="M880" i="3"/>
  <c r="M868" i="3"/>
  <c r="M844" i="3"/>
  <c r="M832" i="3"/>
  <c r="M820" i="3"/>
  <c r="M808" i="3"/>
  <c r="M796" i="3"/>
  <c r="M784" i="3"/>
  <c r="M772" i="3"/>
  <c r="M760" i="3"/>
  <c r="M748" i="3"/>
  <c r="M736" i="3"/>
  <c r="M287" i="2"/>
  <c r="M724" i="3"/>
  <c r="M712" i="3"/>
  <c r="M592" i="3"/>
  <c r="M568" i="3"/>
  <c r="M532" i="3"/>
  <c r="M376" i="3"/>
  <c r="M136" i="3"/>
  <c r="M112" i="3"/>
  <c r="M16" i="3"/>
  <c r="M1900" i="3"/>
  <c r="M1864" i="3"/>
  <c r="M748" i="2"/>
  <c r="M1852" i="3"/>
  <c r="M1804" i="3"/>
  <c r="M1744" i="3"/>
  <c r="M1696" i="3"/>
  <c r="M1660" i="3"/>
  <c r="M1624" i="3"/>
  <c r="M1516" i="3"/>
  <c r="M1468" i="3"/>
  <c r="M588" i="2"/>
  <c r="M1444" i="3"/>
  <c r="M1336" i="3"/>
  <c r="M1276" i="3"/>
  <c r="M1899" i="3"/>
  <c r="M1887" i="3"/>
  <c r="M758" i="2"/>
  <c r="M1875" i="3"/>
  <c r="M1863" i="3"/>
  <c r="M1851" i="3"/>
  <c r="M1839" i="3"/>
  <c r="M1815" i="3"/>
  <c r="M1803" i="3"/>
  <c r="M1791" i="3"/>
  <c r="M719" i="2"/>
  <c r="M1779" i="3"/>
  <c r="M1767" i="3"/>
  <c r="M1755" i="3"/>
  <c r="M1743" i="3"/>
  <c r="M1695" i="3"/>
  <c r="M1683" i="3"/>
  <c r="M1671" i="3"/>
  <c r="M1647" i="3"/>
  <c r="M1635" i="3"/>
  <c r="M1623" i="3"/>
  <c r="M656" i="2"/>
  <c r="M1611" i="3"/>
  <c r="M1575" i="3"/>
  <c r="M1551" i="3"/>
  <c r="M1539" i="3"/>
  <c r="M1527" i="3"/>
  <c r="M1515" i="3"/>
  <c r="M1503" i="3"/>
  <c r="M1479" i="3"/>
  <c r="M1467" i="3"/>
  <c r="M1455" i="3"/>
  <c r="M1443" i="3"/>
  <c r="M1431" i="3"/>
  <c r="M1395" i="3"/>
  <c r="M1359" i="3"/>
  <c r="M1299" i="3"/>
  <c r="M1263" i="3"/>
  <c r="M1203" i="3"/>
  <c r="M1131" i="3"/>
  <c r="M1071" i="3"/>
  <c r="M903" i="3"/>
  <c r="M675" i="3"/>
  <c r="M509" i="2"/>
  <c r="M1253" i="3"/>
  <c r="M1241" i="3"/>
  <c r="M1217" i="3"/>
  <c r="M1205" i="3"/>
  <c r="M1193" i="3"/>
  <c r="M1181" i="3"/>
  <c r="M472" i="2"/>
  <c r="M1169" i="3"/>
  <c r="M1157" i="3"/>
  <c r="M1145" i="3"/>
  <c r="M1121" i="3"/>
  <c r="M1109" i="3"/>
  <c r="M1097" i="3"/>
  <c r="M1085" i="3"/>
  <c r="M1073" i="3"/>
  <c r="M1061" i="3"/>
  <c r="M1049" i="3"/>
  <c r="M1037" i="3"/>
  <c r="M1025" i="3"/>
  <c r="M1013" i="3"/>
  <c r="M1001" i="3"/>
  <c r="M392" i="2"/>
  <c r="M989" i="3"/>
  <c r="M977" i="3"/>
  <c r="M965" i="3"/>
  <c r="M953" i="3"/>
  <c r="M941" i="3"/>
  <c r="M929" i="3"/>
  <c r="M905" i="3"/>
  <c r="M881" i="3"/>
  <c r="M869" i="3"/>
  <c r="M857" i="3"/>
  <c r="M845" i="3"/>
  <c r="M833" i="3"/>
  <c r="M821" i="3"/>
  <c r="M809" i="3"/>
  <c r="M761" i="3"/>
  <c r="M701" i="3"/>
  <c r="M617" i="3"/>
  <c r="M593" i="3"/>
  <c r="M533" i="3"/>
  <c r="M413" i="3"/>
  <c r="M41" i="3"/>
  <c r="M17" i="3"/>
  <c r="M1816" i="3"/>
  <c r="M1792" i="3"/>
  <c r="M1768" i="3"/>
  <c r="M1720" i="3"/>
  <c r="M1708" i="3"/>
  <c r="M1672" i="3"/>
  <c r="M1648" i="3"/>
  <c r="M1612" i="3"/>
  <c r="M1576" i="3"/>
  <c r="M1552" i="3"/>
  <c r="M1528" i="3"/>
  <c r="M1504" i="3"/>
  <c r="M1456" i="3"/>
  <c r="M1432" i="3"/>
  <c r="M1396" i="3"/>
  <c r="M1360" i="3"/>
  <c r="M1348" i="3"/>
  <c r="M1312" i="3"/>
  <c r="M1300" i="3"/>
  <c r="M1240" i="3"/>
  <c r="M1707" i="3"/>
  <c r="M1659" i="3"/>
  <c r="M1407" i="3"/>
  <c r="M1383" i="3"/>
  <c r="M1347" i="3"/>
  <c r="M1335" i="3"/>
  <c r="M538" i="2"/>
  <c r="M1323" i="3"/>
  <c r="M1311" i="3"/>
  <c r="M1287" i="3"/>
  <c r="M1275" i="3"/>
  <c r="M1251" i="3"/>
  <c r="M1239" i="3"/>
  <c r="M1227" i="3"/>
  <c r="M1215" i="3"/>
  <c r="M1191" i="3"/>
  <c r="M1167" i="3"/>
  <c r="M1155" i="3"/>
  <c r="M460" i="2"/>
  <c r="M1143" i="3"/>
  <c r="M450" i="2"/>
  <c r="M1119" i="3"/>
  <c r="M1107" i="3"/>
  <c r="M438" i="2"/>
  <c r="M1095" i="3"/>
  <c r="M432" i="2"/>
  <c r="M1083" i="3"/>
  <c r="M1059" i="3"/>
  <c r="M417" i="2"/>
  <c r="M1047" i="3"/>
  <c r="M1035" i="3"/>
  <c r="M1023" i="3"/>
  <c r="M999" i="3"/>
  <c r="M987" i="3"/>
  <c r="M975" i="3"/>
  <c r="M377" i="2"/>
  <c r="M963" i="3"/>
  <c r="M371" i="2"/>
  <c r="M951" i="3"/>
  <c r="M939" i="3"/>
  <c r="M927" i="3"/>
  <c r="M915" i="3"/>
  <c r="M891" i="3"/>
  <c r="M879" i="3"/>
  <c r="M867" i="3"/>
  <c r="M855" i="3"/>
  <c r="M843" i="3"/>
  <c r="M831" i="3"/>
  <c r="M819" i="3"/>
  <c r="M807" i="3"/>
  <c r="M795" i="3"/>
  <c r="M783" i="3"/>
  <c r="M771" i="3"/>
  <c r="M759" i="3"/>
  <c r="M747" i="3"/>
  <c r="M735" i="3"/>
  <c r="M286" i="2"/>
  <c r="M723" i="3"/>
  <c r="M711" i="3"/>
  <c r="M699" i="3"/>
  <c r="M687" i="3"/>
  <c r="M663" i="3"/>
  <c r="M651" i="3"/>
  <c r="M639" i="3"/>
  <c r="M627" i="3"/>
  <c r="M615" i="3"/>
  <c r="M234" i="2"/>
  <c r="M603" i="3"/>
  <c r="M591" i="3"/>
  <c r="M579" i="3"/>
  <c r="M567" i="3"/>
  <c r="M555" i="3"/>
  <c r="M543" i="3"/>
  <c r="M531" i="3"/>
  <c r="M519" i="3"/>
  <c r="M507" i="3"/>
  <c r="M495" i="3"/>
  <c r="M483" i="3"/>
  <c r="M183" i="2"/>
  <c r="M471" i="3"/>
  <c r="M459" i="3"/>
  <c r="M447" i="3"/>
  <c r="M435" i="3"/>
  <c r="M423" i="3"/>
  <c r="M411" i="3"/>
  <c r="M399" i="3"/>
  <c r="M387" i="3"/>
  <c r="M375" i="3"/>
  <c r="M137" i="2"/>
  <c r="M363" i="3"/>
  <c r="M351" i="3"/>
  <c r="M339" i="3"/>
  <c r="M327" i="3"/>
  <c r="M315" i="3"/>
  <c r="M303" i="3"/>
  <c r="M291" i="3"/>
  <c r="M279" i="3"/>
  <c r="M267" i="3"/>
  <c r="M255" i="3"/>
  <c r="M243" i="3"/>
  <c r="M1898" i="3"/>
  <c r="M1874" i="3"/>
  <c r="M1814" i="3"/>
  <c r="M1610" i="3"/>
  <c r="M1598" i="3"/>
  <c r="M1562" i="3"/>
  <c r="M1550" i="3"/>
  <c r="M1478" i="3"/>
  <c r="M1454" i="3"/>
  <c r="M1442" i="3"/>
  <c r="M1418" i="3"/>
  <c r="M1850" i="3"/>
  <c r="M1838" i="3"/>
  <c r="M1790" i="3"/>
  <c r="M1778" i="3"/>
  <c r="M1766" i="3"/>
  <c r="M1706" i="3"/>
  <c r="M1694" i="3"/>
  <c r="M1646" i="3"/>
  <c r="M1622" i="3"/>
  <c r="M1574" i="3"/>
  <c r="M1526" i="3"/>
  <c r="M1502" i="3"/>
  <c r="M605" i="2"/>
  <c r="M1490" i="3"/>
  <c r="M1466" i="3"/>
  <c r="M583" i="2"/>
  <c r="M1430" i="3"/>
  <c r="M1394" i="3"/>
  <c r="M560" i="2"/>
  <c r="M1382" i="3"/>
  <c r="M1346" i="3"/>
  <c r="M1310" i="3"/>
  <c r="M1274" i="3"/>
  <c r="M1238" i="3"/>
  <c r="M1118" i="3"/>
  <c r="M1070" i="3"/>
  <c r="M1022" i="3"/>
  <c r="M1514" i="3"/>
  <c r="M797" i="3"/>
  <c r="M785" i="3"/>
  <c r="M725" i="3"/>
  <c r="M713" i="3"/>
  <c r="M677" i="3"/>
  <c r="M653" i="3"/>
  <c r="M641" i="3"/>
  <c r="M581" i="3"/>
  <c r="M221" i="2"/>
  <c r="M569" i="3"/>
  <c r="M545" i="3"/>
  <c r="M509" i="3"/>
  <c r="M497" i="3"/>
  <c r="M473" i="3"/>
  <c r="M449" i="3"/>
  <c r="M437" i="3"/>
  <c r="M163" i="2"/>
  <c r="M425" i="3"/>
  <c r="M401" i="3"/>
  <c r="M389" i="3"/>
  <c r="M144" i="2"/>
  <c r="M377" i="3"/>
  <c r="M365" i="3"/>
  <c r="M353" i="3"/>
  <c r="M293" i="3"/>
  <c r="M281" i="3"/>
  <c r="M257" i="3"/>
  <c r="M221" i="3"/>
  <c r="M209" i="3"/>
  <c r="M197" i="3"/>
  <c r="M173" i="3"/>
  <c r="M149" i="3"/>
  <c r="M137" i="3"/>
  <c r="M101" i="3"/>
  <c r="M77" i="3"/>
  <c r="M65" i="3"/>
  <c r="M5" i="3"/>
  <c r="M700" i="3"/>
  <c r="M676" i="3"/>
  <c r="M652" i="3"/>
  <c r="M640" i="3"/>
  <c r="M580" i="3"/>
  <c r="M544" i="3"/>
  <c r="M508" i="3"/>
  <c r="M496" i="3"/>
  <c r="M472" i="3"/>
  <c r="M448" i="3"/>
  <c r="M436" i="3"/>
  <c r="M424" i="3"/>
  <c r="M412" i="3"/>
  <c r="M138" i="2"/>
  <c r="M364" i="3"/>
  <c r="M352" i="3"/>
  <c r="M292" i="3"/>
  <c r="M268" i="3"/>
  <c r="M256" i="3"/>
  <c r="M244" i="3"/>
  <c r="M82" i="2"/>
  <c r="M220" i="3"/>
  <c r="M196" i="3"/>
  <c r="M172" i="3"/>
  <c r="M160" i="3"/>
  <c r="M148" i="3"/>
  <c r="M124" i="3"/>
  <c r="M40" i="2"/>
  <c r="M100" i="3"/>
  <c r="M76" i="3"/>
  <c r="M64" i="3"/>
  <c r="M4" i="3"/>
  <c r="M87" i="2"/>
  <c r="M231" i="3"/>
  <c r="M219" i="3"/>
  <c r="M207" i="3"/>
  <c r="M195" i="3"/>
  <c r="M183" i="3"/>
  <c r="M171" i="3"/>
  <c r="M159" i="3"/>
  <c r="M147" i="3"/>
  <c r="M135" i="3"/>
  <c r="M123" i="3"/>
  <c r="M111" i="3"/>
  <c r="M99" i="3"/>
  <c r="M87" i="3"/>
  <c r="M75" i="3"/>
  <c r="M63" i="3"/>
  <c r="M51" i="3"/>
  <c r="M39" i="3"/>
  <c r="M27" i="3"/>
  <c r="M15" i="3"/>
  <c r="M3" i="3"/>
  <c r="M1322" i="3"/>
  <c r="M1214" i="3"/>
  <c r="M1202" i="3"/>
  <c r="M1142" i="3"/>
  <c r="M1130" i="3"/>
  <c r="M437" i="2"/>
  <c r="M1094" i="3"/>
  <c r="M1046" i="3"/>
  <c r="M1034" i="3"/>
  <c r="M402" i="2"/>
  <c r="M1010" i="3"/>
  <c r="M396" i="2"/>
  <c r="M998" i="3"/>
  <c r="M986" i="3"/>
  <c r="M384" i="2"/>
  <c r="M974" i="3"/>
  <c r="M376" i="2"/>
  <c r="M962" i="3"/>
  <c r="M950" i="3"/>
  <c r="M366" i="2"/>
  <c r="M938" i="3"/>
  <c r="M926" i="3"/>
  <c r="M914" i="3"/>
  <c r="M902" i="3"/>
  <c r="M890" i="3"/>
  <c r="M878" i="3"/>
  <c r="M866" i="3"/>
  <c r="M333" i="2"/>
  <c r="M854" i="3"/>
  <c r="M842" i="3"/>
  <c r="M830" i="3"/>
  <c r="M818" i="3"/>
  <c r="M806" i="3"/>
  <c r="M794" i="3"/>
  <c r="M782" i="3"/>
  <c r="M770" i="3"/>
  <c r="M758" i="3"/>
  <c r="M746" i="3"/>
  <c r="M734" i="3"/>
  <c r="M722" i="3"/>
  <c r="M710" i="3"/>
  <c r="M698" i="3"/>
  <c r="M686" i="3"/>
  <c r="M674" i="3"/>
  <c r="M662" i="3"/>
  <c r="M650" i="3"/>
  <c r="M638" i="3"/>
  <c r="M626" i="3"/>
  <c r="M239" i="2"/>
  <c r="M614" i="3"/>
  <c r="M602" i="3"/>
  <c r="M590" i="3"/>
  <c r="M578" i="3"/>
  <c r="M566" i="3"/>
  <c r="M554" i="3"/>
  <c r="M542" i="3"/>
  <c r="M207" i="2"/>
  <c r="M530" i="3"/>
  <c r="M518" i="3"/>
  <c r="M196" i="2"/>
  <c r="M506" i="3"/>
  <c r="M494" i="3"/>
  <c r="M482" i="3"/>
  <c r="M182" i="2"/>
  <c r="M470" i="3"/>
  <c r="M458" i="3"/>
  <c r="M446" i="3"/>
  <c r="M434" i="3"/>
  <c r="M422" i="3"/>
  <c r="M410" i="3"/>
  <c r="M398" i="3"/>
  <c r="M386" i="3"/>
  <c r="M374" i="3"/>
  <c r="M362" i="3"/>
  <c r="M350" i="3"/>
  <c r="M128" i="2"/>
  <c r="M338" i="3"/>
  <c r="M124" i="2"/>
  <c r="M326" i="3"/>
  <c r="M118" i="2"/>
  <c r="M314" i="3"/>
  <c r="M114" i="2"/>
  <c r="M302" i="3"/>
  <c r="M290" i="3"/>
  <c r="M278" i="3"/>
  <c r="M266" i="3"/>
  <c r="M254" i="3"/>
  <c r="M242" i="3"/>
  <c r="M230" i="3"/>
  <c r="M218" i="3"/>
  <c r="M206" i="3"/>
  <c r="M194" i="3"/>
  <c r="M182" i="3"/>
  <c r="M170" i="3"/>
  <c r="M158" i="3"/>
  <c r="M146" i="3"/>
  <c r="M134" i="3"/>
  <c r="M122" i="3"/>
  <c r="M110" i="3"/>
  <c r="M98" i="3"/>
  <c r="M86" i="3"/>
  <c r="M74" i="3"/>
  <c r="M62" i="3"/>
  <c r="M50" i="3"/>
  <c r="M38" i="3"/>
  <c r="M26" i="3"/>
  <c r="M7" i="2"/>
  <c r="M14" i="3"/>
  <c r="M2" i="3"/>
  <c r="L1352" i="3"/>
  <c r="L544" i="3"/>
  <c r="L1653" i="3"/>
  <c r="L1424" i="3"/>
  <c r="Q12" i="2"/>
  <c r="R12" i="2" s="1"/>
  <c r="Q24" i="2"/>
  <c r="R24" i="2" s="1"/>
  <c r="Q36" i="2"/>
  <c r="R36" i="2" s="1"/>
  <c r="Q48" i="2"/>
  <c r="R48" i="2" s="1"/>
  <c r="Q60" i="2"/>
  <c r="R60" i="2" s="1"/>
  <c r="Q72" i="2"/>
  <c r="R72" i="2" s="1"/>
  <c r="Q84" i="2"/>
  <c r="R84" i="2" s="1"/>
  <c r="Q96" i="2"/>
  <c r="R96" i="2" s="1"/>
  <c r="Q120" i="2"/>
  <c r="R120" i="2" s="1"/>
  <c r="Q132" i="2"/>
  <c r="R132" i="2" s="1"/>
  <c r="Q144" i="2"/>
  <c r="R144" i="2" s="1"/>
  <c r="V144" i="2" s="1"/>
  <c r="Q156" i="2"/>
  <c r="R156" i="2" s="1"/>
  <c r="Q168" i="2"/>
  <c r="R168" i="2" s="1"/>
  <c r="Q180" i="2"/>
  <c r="R180" i="2" s="1"/>
  <c r="V180" i="2" s="1"/>
  <c r="Q192" i="2"/>
  <c r="R192" i="2" s="1"/>
  <c r="Q204" i="2"/>
  <c r="R204" i="2" s="1"/>
  <c r="Q216" i="2"/>
  <c r="R216" i="2" s="1"/>
  <c r="Q228" i="2"/>
  <c r="R228" i="2" s="1"/>
  <c r="Q240" i="2"/>
  <c r="R240" i="2" s="1"/>
  <c r="Q252" i="2"/>
  <c r="R252" i="2" s="1"/>
  <c r="Q264" i="2"/>
  <c r="R264" i="2" s="1"/>
  <c r="Q276" i="2"/>
  <c r="R276" i="2" s="1"/>
  <c r="Q288" i="2"/>
  <c r="R288" i="2" s="1"/>
  <c r="Q300" i="2"/>
  <c r="R300" i="2" s="1"/>
  <c r="Q312" i="2"/>
  <c r="R312" i="2" s="1"/>
  <c r="Q324" i="2"/>
  <c r="R324" i="2" s="1"/>
  <c r="Q336" i="2"/>
  <c r="R336" i="2" s="1"/>
  <c r="Q348" i="2"/>
  <c r="R348" i="2" s="1"/>
  <c r="V348" i="2" s="1"/>
  <c r="Q360" i="2"/>
  <c r="R360" i="2" s="1"/>
  <c r="Q372" i="2"/>
  <c r="R372" i="2" s="1"/>
  <c r="Q384" i="2"/>
  <c r="R384" i="2" s="1"/>
  <c r="V384" i="2" s="1"/>
  <c r="Q396" i="2"/>
  <c r="R396" i="2" s="1"/>
  <c r="V396" i="2" s="1"/>
  <c r="Q408" i="2"/>
  <c r="R408" i="2" s="1"/>
  <c r="Q420" i="2"/>
  <c r="R420" i="2" s="1"/>
  <c r="Q432" i="2"/>
  <c r="R432" i="2" s="1"/>
  <c r="Q444" i="2"/>
  <c r="R444" i="2" s="1"/>
  <c r="Q456" i="2"/>
  <c r="R456" i="2" s="1"/>
  <c r="Q468" i="2"/>
  <c r="R468" i="2" s="1"/>
  <c r="Q480" i="2"/>
  <c r="R480" i="2" s="1"/>
  <c r="Q492" i="2"/>
  <c r="R492" i="2" s="1"/>
  <c r="Q504" i="2"/>
  <c r="R504" i="2" s="1"/>
  <c r="Q516" i="2"/>
  <c r="R516" i="2" s="1"/>
  <c r="V516" i="2" s="1"/>
  <c r="Q528" i="2"/>
  <c r="R528" i="2" s="1"/>
  <c r="Q540" i="2"/>
  <c r="R540" i="2" s="1"/>
  <c r="Q552" i="2"/>
  <c r="R552" i="2" s="1"/>
  <c r="Q564" i="2"/>
  <c r="R564" i="2" s="1"/>
  <c r="Q576" i="2"/>
  <c r="R576" i="2" s="1"/>
  <c r="V576" i="2" s="1"/>
  <c r="Q588" i="2"/>
  <c r="R588" i="2" s="1"/>
  <c r="Q600" i="2"/>
  <c r="R600" i="2" s="1"/>
  <c r="Q612" i="2"/>
  <c r="R612" i="2" s="1"/>
  <c r="Q624" i="2"/>
  <c r="R624" i="2" s="1"/>
  <c r="Q636" i="2"/>
  <c r="R636" i="2" s="1"/>
  <c r="V636" i="2" s="1"/>
  <c r="Q648" i="2"/>
  <c r="R648" i="2" s="1"/>
  <c r="Q660" i="2"/>
  <c r="R660" i="2" s="1"/>
  <c r="V660" i="2" s="1"/>
  <c r="Q672" i="2"/>
  <c r="R672" i="2" s="1"/>
  <c r="Q684" i="2"/>
  <c r="R684" i="2" s="1"/>
  <c r="Q696" i="2"/>
  <c r="R696" i="2" s="1"/>
  <c r="Q708" i="2"/>
  <c r="R708" i="2" s="1"/>
  <c r="Q720" i="2"/>
  <c r="R720" i="2" s="1"/>
  <c r="Q744" i="2"/>
  <c r="R744" i="2" s="1"/>
  <c r="Q6" i="2"/>
  <c r="R6" i="2" s="1"/>
  <c r="Q18" i="2"/>
  <c r="R18" i="2" s="1"/>
  <c r="Q30" i="2"/>
  <c r="R30" i="2" s="1"/>
  <c r="Q42" i="2"/>
  <c r="R42" i="2" s="1"/>
  <c r="Q54" i="2"/>
  <c r="R54" i="2" s="1"/>
  <c r="Q66" i="2"/>
  <c r="R66" i="2" s="1"/>
  <c r="Q78" i="2"/>
  <c r="R78" i="2" s="1"/>
  <c r="Q90" i="2"/>
  <c r="R90" i="2" s="1"/>
  <c r="Q102" i="2"/>
  <c r="R102" i="2" s="1"/>
  <c r="Q114" i="2"/>
  <c r="R114" i="2" s="1"/>
  <c r="Q126" i="2"/>
  <c r="R126" i="2" s="1"/>
  <c r="Q138" i="2"/>
  <c r="R138" i="2" s="1"/>
  <c r="Q150" i="2"/>
  <c r="R150" i="2" s="1"/>
  <c r="Q162" i="2"/>
  <c r="R162" i="2" s="1"/>
  <c r="Q174" i="2"/>
  <c r="R174" i="2" s="1"/>
  <c r="Q186" i="2"/>
  <c r="R186" i="2" s="1"/>
  <c r="Q198" i="2"/>
  <c r="R198" i="2" s="1"/>
  <c r="Q210" i="2"/>
  <c r="R210" i="2" s="1"/>
  <c r="Q222" i="2"/>
  <c r="R222" i="2" s="1"/>
  <c r="Q234" i="2"/>
  <c r="R234" i="2" s="1"/>
  <c r="Q246" i="2"/>
  <c r="R246" i="2" s="1"/>
  <c r="Q258" i="2"/>
  <c r="R258" i="2" s="1"/>
  <c r="Q11" i="2"/>
  <c r="R11" i="2" s="1"/>
  <c r="Q23" i="2"/>
  <c r="R23" i="2" s="1"/>
  <c r="Q35" i="2"/>
  <c r="R35" i="2" s="1"/>
  <c r="Q47" i="2"/>
  <c r="R47" i="2" s="1"/>
  <c r="Q59" i="2"/>
  <c r="R59" i="2" s="1"/>
  <c r="Q71" i="2"/>
  <c r="R71" i="2" s="1"/>
  <c r="Q83" i="2"/>
  <c r="R83" i="2" s="1"/>
  <c r="Q95" i="2"/>
  <c r="R95" i="2" s="1"/>
  <c r="Q107" i="2"/>
  <c r="R107" i="2" s="1"/>
  <c r="Q119" i="2"/>
  <c r="R119" i="2" s="1"/>
  <c r="Q131" i="2"/>
  <c r="R131" i="2" s="1"/>
  <c r="Q143" i="2"/>
  <c r="R143" i="2" s="1"/>
  <c r="Q155" i="2"/>
  <c r="R155" i="2" s="1"/>
  <c r="Q167" i="2"/>
  <c r="R167" i="2" s="1"/>
  <c r="Q179" i="2"/>
  <c r="R179" i="2" s="1"/>
  <c r="Q191" i="2"/>
  <c r="R191" i="2" s="1"/>
  <c r="Q203" i="2"/>
  <c r="R203" i="2" s="1"/>
  <c r="Q215" i="2"/>
  <c r="R215" i="2" s="1"/>
  <c r="Q227" i="2"/>
  <c r="R227" i="2" s="1"/>
  <c r="Q239" i="2"/>
  <c r="R239" i="2" s="1"/>
  <c r="Q251" i="2"/>
  <c r="R251" i="2" s="1"/>
  <c r="V251" i="2" s="1"/>
  <c r="Q263" i="2"/>
  <c r="R263" i="2" s="1"/>
  <c r="Q275" i="2"/>
  <c r="R275" i="2" s="1"/>
  <c r="Q287" i="2"/>
  <c r="R287" i="2" s="1"/>
  <c r="Q299" i="2"/>
  <c r="R299" i="2" s="1"/>
  <c r="Q311" i="2"/>
  <c r="R311" i="2" s="1"/>
  <c r="Q323" i="2"/>
  <c r="R323" i="2" s="1"/>
  <c r="Q4" i="2"/>
  <c r="R4" i="2" s="1"/>
  <c r="Q16" i="2"/>
  <c r="R16" i="2" s="1"/>
  <c r="Q28" i="2"/>
  <c r="R28" i="2" s="1"/>
  <c r="Q40" i="2"/>
  <c r="R40" i="2" s="1"/>
  <c r="Q52" i="2"/>
  <c r="R52" i="2" s="1"/>
  <c r="Q64" i="2"/>
  <c r="R64" i="2" s="1"/>
  <c r="Q76" i="2"/>
  <c r="R76" i="2" s="1"/>
  <c r="Q88" i="2"/>
  <c r="R88" i="2" s="1"/>
  <c r="Q100" i="2"/>
  <c r="R100" i="2" s="1"/>
  <c r="Q112" i="2"/>
  <c r="R112" i="2" s="1"/>
  <c r="Q124" i="2"/>
  <c r="R124" i="2" s="1"/>
  <c r="Q136" i="2"/>
  <c r="R136" i="2" s="1"/>
  <c r="Q148" i="2"/>
  <c r="R148" i="2" s="1"/>
  <c r="Q160" i="2"/>
  <c r="R160" i="2" s="1"/>
  <c r="Q172" i="2"/>
  <c r="R172" i="2" s="1"/>
  <c r="Q184" i="2"/>
  <c r="R184" i="2" s="1"/>
  <c r="Q196" i="2"/>
  <c r="R196" i="2" s="1"/>
  <c r="Q208" i="2"/>
  <c r="R208" i="2" s="1"/>
  <c r="Q220" i="2"/>
  <c r="R220" i="2" s="1"/>
  <c r="Q232" i="2"/>
  <c r="R232" i="2" s="1"/>
  <c r="Q244" i="2"/>
  <c r="R244" i="2" s="1"/>
  <c r="Q256" i="2"/>
  <c r="R256" i="2" s="1"/>
  <c r="Q268" i="2"/>
  <c r="R268" i="2" s="1"/>
  <c r="Q741" i="2"/>
  <c r="R741" i="2" s="1"/>
  <c r="Q717" i="2"/>
  <c r="R717" i="2" s="1"/>
  <c r="Q681" i="2"/>
  <c r="R681" i="2" s="1"/>
  <c r="Q645" i="2"/>
  <c r="R645" i="2" s="1"/>
  <c r="V645" i="2" s="1"/>
  <c r="Q597" i="2"/>
  <c r="R597" i="2" s="1"/>
  <c r="Q537" i="2"/>
  <c r="R537" i="2" s="1"/>
  <c r="Q453" i="2"/>
  <c r="R453" i="2" s="1"/>
  <c r="Q429" i="2"/>
  <c r="R429" i="2" s="1"/>
  <c r="Q5" i="2"/>
  <c r="R5" i="2" s="1"/>
  <c r="Q17" i="2"/>
  <c r="R17" i="2" s="1"/>
  <c r="V17" i="2" s="1"/>
  <c r="Q29" i="2"/>
  <c r="R29" i="2" s="1"/>
  <c r="Q41" i="2"/>
  <c r="R41" i="2" s="1"/>
  <c r="Q53" i="2"/>
  <c r="R53" i="2" s="1"/>
  <c r="Q65" i="2"/>
  <c r="R65" i="2" s="1"/>
  <c r="Q77" i="2"/>
  <c r="R77" i="2" s="1"/>
  <c r="Q89" i="2"/>
  <c r="R89" i="2" s="1"/>
  <c r="Q101" i="2"/>
  <c r="R101" i="2" s="1"/>
  <c r="Q113" i="2"/>
  <c r="R113" i="2" s="1"/>
  <c r="V113" i="2" s="1"/>
  <c r="Q125" i="2"/>
  <c r="R125" i="2" s="1"/>
  <c r="Q137" i="2"/>
  <c r="R137" i="2" s="1"/>
  <c r="V137" i="2" s="1"/>
  <c r="Q149" i="2"/>
  <c r="R149" i="2" s="1"/>
  <c r="Q161" i="2"/>
  <c r="R161" i="2" s="1"/>
  <c r="Q173" i="2"/>
  <c r="R173" i="2" s="1"/>
  <c r="V173" i="2" s="1"/>
  <c r="Q185" i="2"/>
  <c r="R185" i="2" s="1"/>
  <c r="Q197" i="2"/>
  <c r="R197" i="2" s="1"/>
  <c r="Q209" i="2"/>
  <c r="R209" i="2" s="1"/>
  <c r="Q221" i="2"/>
  <c r="R221" i="2" s="1"/>
  <c r="V221" i="2" s="1"/>
  <c r="Q233" i="2"/>
  <c r="R233" i="2" s="1"/>
  <c r="Q245" i="2"/>
  <c r="R245" i="2" s="1"/>
  <c r="Q335" i="2"/>
  <c r="R335" i="2" s="1"/>
  <c r="Q359" i="2"/>
  <c r="R359" i="2" s="1"/>
  <c r="Q383" i="2"/>
  <c r="R383" i="2" s="1"/>
  <c r="V383" i="2" s="1"/>
  <c r="Q407" i="2"/>
  <c r="R407" i="2" s="1"/>
  <c r="Q431" i="2"/>
  <c r="R431" i="2" s="1"/>
  <c r="V431" i="2" s="1"/>
  <c r="Q455" i="2"/>
  <c r="R455" i="2" s="1"/>
  <c r="Q491" i="2"/>
  <c r="R491" i="2" s="1"/>
  <c r="Q347" i="2"/>
  <c r="R347" i="2" s="1"/>
  <c r="V347" i="2" s="1"/>
  <c r="Q371" i="2"/>
  <c r="R371" i="2" s="1"/>
  <c r="Q395" i="2"/>
  <c r="R395" i="2" s="1"/>
  <c r="Q419" i="2"/>
  <c r="R419" i="2" s="1"/>
  <c r="Q443" i="2"/>
  <c r="R443" i="2" s="1"/>
  <c r="Q467" i="2"/>
  <c r="R467" i="2" s="1"/>
  <c r="Q479" i="2"/>
  <c r="R479" i="2" s="1"/>
  <c r="Q503" i="2"/>
  <c r="R503" i="2" s="1"/>
  <c r="Q452" i="2"/>
  <c r="R452" i="2" s="1"/>
  <c r="M281" i="2"/>
  <c r="M83" i="2"/>
  <c r="L958" i="3"/>
  <c r="M616" i="2"/>
  <c r="M547" i="2"/>
  <c r="M334" i="2"/>
  <c r="L1222" i="3"/>
  <c r="M570" i="2"/>
  <c r="M476" i="2"/>
  <c r="M391" i="2"/>
  <c r="M338" i="2"/>
  <c r="M245" i="2"/>
  <c r="M161" i="2"/>
  <c r="M25" i="2"/>
  <c r="M77" i="2"/>
  <c r="M21" i="2"/>
  <c r="Q308" i="2"/>
  <c r="R308" i="2" s="1"/>
  <c r="V308" i="2" s="1"/>
  <c r="Q488" i="2"/>
  <c r="R488" i="2" s="1"/>
  <c r="Q512" i="2"/>
  <c r="R512" i="2" s="1"/>
  <c r="Q716" i="2"/>
  <c r="R716" i="2" s="1"/>
  <c r="Q740" i="2"/>
  <c r="R740" i="2" s="1"/>
  <c r="V740" i="2" s="1"/>
  <c r="M297" i="2"/>
  <c r="M57" i="2"/>
  <c r="M566" i="2"/>
  <c r="M397" i="2"/>
  <c r="M747" i="2"/>
  <c r="M611" i="2"/>
  <c r="M542" i="2"/>
  <c r="M349" i="2"/>
  <c r="M265" i="2"/>
  <c r="M166" i="2"/>
  <c r="M56" i="2"/>
  <c r="M16" i="2"/>
  <c r="M317" i="2"/>
  <c r="M274" i="2"/>
  <c r="M253" i="2"/>
  <c r="M195" i="2"/>
  <c r="M104" i="2"/>
  <c r="M48" i="2"/>
  <c r="M29" i="2"/>
  <c r="M24" i="2"/>
  <c r="M11" i="2"/>
  <c r="M6" i="2"/>
  <c r="L1867" i="3"/>
  <c r="L1746" i="3"/>
  <c r="L1566" i="3"/>
  <c r="Q33" i="2"/>
  <c r="R33" i="2" s="1"/>
  <c r="Q249" i="2"/>
  <c r="R249" i="2" s="1"/>
  <c r="Q285" i="2"/>
  <c r="R285" i="2" s="1"/>
  <c r="Q309" i="2"/>
  <c r="R309" i="2" s="1"/>
  <c r="M493" i="2"/>
  <c r="M250" i="2"/>
  <c r="M61" i="2"/>
  <c r="M735" i="2"/>
  <c r="M665" i="2"/>
  <c r="M508" i="2"/>
  <c r="M715" i="2"/>
  <c r="M534" i="2"/>
  <c r="M309" i="2"/>
  <c r="M64" i="2"/>
  <c r="M39" i="2"/>
  <c r="L1100" i="3"/>
  <c r="Q284" i="2"/>
  <c r="R284" i="2" s="1"/>
  <c r="M321" i="2"/>
  <c r="M259" i="2"/>
  <c r="M230" i="2"/>
  <c r="M206" i="2"/>
  <c r="M171" i="2"/>
  <c r="L288" i="3"/>
  <c r="L1830" i="3"/>
  <c r="L1350" i="3"/>
  <c r="L77" i="3"/>
  <c r="Q10" i="2"/>
  <c r="R10" i="2" s="1"/>
  <c r="Q22" i="2"/>
  <c r="R22" i="2" s="1"/>
  <c r="Q34" i="2"/>
  <c r="R34" i="2" s="1"/>
  <c r="Q46" i="2"/>
  <c r="R46" i="2" s="1"/>
  <c r="V46" i="2" s="1"/>
  <c r="Q58" i="2"/>
  <c r="R58" i="2" s="1"/>
  <c r="Q70" i="2"/>
  <c r="R70" i="2" s="1"/>
  <c r="Q82" i="2"/>
  <c r="R82" i="2" s="1"/>
  <c r="V82" i="2" s="1"/>
  <c r="Q94" i="2"/>
  <c r="R94" i="2" s="1"/>
  <c r="Q106" i="2"/>
  <c r="R106" i="2" s="1"/>
  <c r="Q118" i="2"/>
  <c r="R118" i="2" s="1"/>
  <c r="Q130" i="2"/>
  <c r="R130" i="2" s="1"/>
  <c r="Q142" i="2"/>
  <c r="R142" i="2" s="1"/>
  <c r="Q154" i="2"/>
  <c r="R154" i="2" s="1"/>
  <c r="Q166" i="2"/>
  <c r="R166" i="2" s="1"/>
  <c r="Q178" i="2"/>
  <c r="R178" i="2" s="1"/>
  <c r="Q190" i="2"/>
  <c r="R190" i="2" s="1"/>
  <c r="Q202" i="2"/>
  <c r="R202" i="2" s="1"/>
  <c r="V202" i="2" s="1"/>
  <c r="Q214" i="2"/>
  <c r="R214" i="2" s="1"/>
  <c r="Q226" i="2"/>
  <c r="R226" i="2" s="1"/>
  <c r="Q238" i="2"/>
  <c r="R238" i="2" s="1"/>
  <c r="Q250" i="2"/>
  <c r="R250" i="2" s="1"/>
  <c r="Q262" i="2"/>
  <c r="R262" i="2" s="1"/>
  <c r="Q274" i="2"/>
  <c r="R274" i="2" s="1"/>
  <c r="Q286" i="2"/>
  <c r="R286" i="2" s="1"/>
  <c r="Q298" i="2"/>
  <c r="R298" i="2" s="1"/>
  <c r="Q310" i="2"/>
  <c r="R310" i="2" s="1"/>
  <c r="Q322" i="2"/>
  <c r="R322" i="2" s="1"/>
  <c r="M467" i="2"/>
  <c r="M288" i="2"/>
  <c r="M192" i="2"/>
  <c r="M106" i="2"/>
  <c r="M646" i="2"/>
  <c r="M601" i="2"/>
  <c r="M754" i="2"/>
  <c r="M455" i="2"/>
  <c r="M254" i="2"/>
  <c r="M201" i="2"/>
  <c r="M143" i="2"/>
  <c r="M97" i="2"/>
  <c r="M30" i="2"/>
  <c r="M81" i="2"/>
  <c r="M34" i="2"/>
  <c r="L1532" i="3"/>
  <c r="M268" i="2"/>
  <c r="M238" i="2"/>
  <c r="M219" i="2"/>
  <c r="M136" i="2"/>
  <c r="M96" i="2"/>
  <c r="L1689" i="3"/>
  <c r="L1789" i="3"/>
  <c r="L970" i="3"/>
  <c r="L492" i="3"/>
  <c r="L370" i="3"/>
  <c r="L1732" i="3"/>
  <c r="Q515" i="2"/>
  <c r="R515" i="2" s="1"/>
  <c r="Q527" i="2"/>
  <c r="R527" i="2" s="1"/>
  <c r="Q539" i="2"/>
  <c r="R539" i="2" s="1"/>
  <c r="Q551" i="2"/>
  <c r="R551" i="2" s="1"/>
  <c r="Q563" i="2"/>
  <c r="R563" i="2" s="1"/>
  <c r="Q575" i="2"/>
  <c r="R575" i="2" s="1"/>
  <c r="Q587" i="2"/>
  <c r="R587" i="2" s="1"/>
  <c r="Q599" i="2"/>
  <c r="R599" i="2" s="1"/>
  <c r="Q611" i="2"/>
  <c r="R611" i="2" s="1"/>
  <c r="Q623" i="2"/>
  <c r="R623" i="2" s="1"/>
  <c r="Q635" i="2"/>
  <c r="R635" i="2" s="1"/>
  <c r="Q647" i="2"/>
  <c r="R647" i="2" s="1"/>
  <c r="V647" i="2" s="1"/>
  <c r="Q659" i="2"/>
  <c r="R659" i="2" s="1"/>
  <c r="Q671" i="2"/>
  <c r="R671" i="2" s="1"/>
  <c r="Q683" i="2"/>
  <c r="R683" i="2" s="1"/>
  <c r="Q695" i="2"/>
  <c r="R695" i="2" s="1"/>
  <c r="Q707" i="2"/>
  <c r="R707" i="2" s="1"/>
  <c r="V707" i="2" s="1"/>
  <c r="Q719" i="2"/>
  <c r="R719" i="2" s="1"/>
  <c r="V719" i="2" s="1"/>
  <c r="Q731" i="2"/>
  <c r="R731" i="2" s="1"/>
  <c r="Q743" i="2"/>
  <c r="R743" i="2" s="1"/>
  <c r="Q755" i="2"/>
  <c r="R755" i="2" s="1"/>
  <c r="Q767" i="2"/>
  <c r="R767" i="2" s="1"/>
  <c r="M440" i="2"/>
  <c r="M276" i="2"/>
  <c r="M706" i="2"/>
  <c r="M606" i="2"/>
  <c r="M555" i="2"/>
  <c r="M466" i="2"/>
  <c r="M343" i="2"/>
  <c r="M723" i="2"/>
  <c r="M587" i="2"/>
  <c r="M520" i="2"/>
  <c r="M444" i="2"/>
  <c r="M304" i="2"/>
  <c r="L1856" i="3"/>
  <c r="M148" i="2"/>
  <c r="L1652" i="3"/>
  <c r="L969" i="3"/>
  <c r="L1744" i="3"/>
  <c r="L1635" i="3"/>
  <c r="L1348" i="3"/>
  <c r="L1228" i="3"/>
  <c r="Q768" i="2"/>
  <c r="R768" i="2" s="1"/>
  <c r="M344" i="2"/>
  <c r="M270" i="2"/>
  <c r="L1787" i="3"/>
  <c r="M681" i="2"/>
  <c r="M584" i="2"/>
  <c r="M492" i="2"/>
  <c r="M275" i="2"/>
  <c r="M593" i="2"/>
  <c r="M525" i="2"/>
  <c r="M359" i="2"/>
  <c r="M158" i="2"/>
  <c r="M133" i="2"/>
  <c r="M68" i="2"/>
  <c r="L1895" i="3"/>
  <c r="L1316" i="3"/>
  <c r="M398" i="2"/>
  <c r="M73" i="2"/>
  <c r="M711" i="2"/>
  <c r="M620" i="2"/>
  <c r="M561" i="2"/>
  <c r="M471" i="2"/>
  <c r="M763" i="2"/>
  <c r="M661" i="2"/>
  <c r="M480" i="2"/>
  <c r="M330" i="2"/>
  <c r="M152" i="2"/>
  <c r="M92" i="2"/>
  <c r="L1186" i="3"/>
  <c r="L1745" i="3"/>
  <c r="L1661" i="3"/>
  <c r="L1663" i="3"/>
  <c r="L1662" i="3"/>
  <c r="L1664" i="3"/>
  <c r="L1589" i="3"/>
  <c r="L1529" i="3"/>
  <c r="L881" i="3"/>
  <c r="L882" i="3"/>
  <c r="L209" i="3"/>
  <c r="L210" i="3"/>
  <c r="L211" i="3"/>
  <c r="L1877" i="3"/>
  <c r="L1876" i="3"/>
  <c r="L1793" i="3"/>
  <c r="L1792" i="3"/>
  <c r="L1421" i="3"/>
  <c r="L1420" i="3"/>
  <c r="L1422" i="3"/>
  <c r="L1085" i="3"/>
  <c r="L1086" i="3"/>
  <c r="L1084" i="3"/>
  <c r="L1025" i="3"/>
  <c r="L1024" i="3"/>
  <c r="L1026" i="3"/>
  <c r="L965" i="3"/>
  <c r="L964" i="3"/>
  <c r="L364" i="3"/>
  <c r="L232" i="3"/>
  <c r="L233" i="3"/>
  <c r="L234" i="3"/>
  <c r="L172" i="3"/>
  <c r="L173" i="3"/>
  <c r="L174" i="3"/>
  <c r="M756" i="2"/>
  <c r="M733" i="2"/>
  <c r="M703" i="2"/>
  <c r="M624" i="2"/>
  <c r="M518" i="2"/>
  <c r="M429" i="2"/>
  <c r="M311" i="2"/>
  <c r="M112" i="2"/>
  <c r="L567" i="3"/>
  <c r="L568" i="3"/>
  <c r="L387" i="3"/>
  <c r="L388" i="3"/>
  <c r="L389" i="3"/>
  <c r="L390" i="3"/>
  <c r="L363" i="3"/>
  <c r="L327" i="3"/>
  <c r="L328" i="3"/>
  <c r="L329" i="3"/>
  <c r="L330" i="3"/>
  <c r="L291" i="3"/>
  <c r="L292" i="3"/>
  <c r="L293" i="3"/>
  <c r="L231" i="3"/>
  <c r="L195" i="3"/>
  <c r="L196" i="3"/>
  <c r="L123" i="3"/>
  <c r="L124" i="3"/>
  <c r="L125" i="3"/>
  <c r="L15" i="3"/>
  <c r="L16" i="3"/>
  <c r="L1788" i="3"/>
  <c r="L1886" i="3"/>
  <c r="L1887" i="3"/>
  <c r="L1865" i="3"/>
  <c r="L1862" i="3"/>
  <c r="L1863" i="3"/>
  <c r="L1864" i="3"/>
  <c r="L1850" i="3"/>
  <c r="L1851" i="3"/>
  <c r="L1790" i="3"/>
  <c r="L1791" i="3"/>
  <c r="L1766" i="3"/>
  <c r="L1767" i="3"/>
  <c r="L1768" i="3"/>
  <c r="L1742" i="3"/>
  <c r="L1622" i="3"/>
  <c r="L1623" i="3"/>
  <c r="L1624" i="3"/>
  <c r="L1586" i="3"/>
  <c r="L1514" i="3"/>
  <c r="L1502" i="3"/>
  <c r="L1503" i="3"/>
  <c r="L1490" i="3"/>
  <c r="L1454" i="3"/>
  <c r="L1455" i="3"/>
  <c r="L1442" i="3"/>
  <c r="L1443" i="3"/>
  <c r="L1430" i="3"/>
  <c r="L1406" i="3"/>
  <c r="L1407" i="3"/>
  <c r="L1382" i="3"/>
  <c r="L1334" i="3"/>
  <c r="L1335" i="3"/>
  <c r="L1337" i="3"/>
  <c r="L1336" i="3"/>
  <c r="L1310" i="3"/>
  <c r="L1311" i="3"/>
  <c r="L1286" i="3"/>
  <c r="L1287" i="3"/>
  <c r="L1274" i="3"/>
  <c r="L1275" i="3"/>
  <c r="L1276" i="3"/>
  <c r="L1250" i="3"/>
  <c r="L1190" i="3"/>
  <c r="L1191" i="3"/>
  <c r="L1178" i="3"/>
  <c r="L1179" i="3"/>
  <c r="L1130" i="3"/>
  <c r="L1131" i="3"/>
  <c r="L1133" i="3"/>
  <c r="L1132" i="3"/>
  <c r="L1106" i="3"/>
  <c r="L1107" i="3"/>
  <c r="L1109" i="3"/>
  <c r="L1108" i="3"/>
  <c r="L1094" i="3"/>
  <c r="L1082" i="3"/>
  <c r="L1010" i="3"/>
  <c r="L998" i="3"/>
  <c r="L986" i="3"/>
  <c r="L987" i="3"/>
  <c r="L988" i="3"/>
  <c r="L974" i="3"/>
  <c r="L962" i="3"/>
  <c r="L938" i="3"/>
  <c r="L914" i="3"/>
  <c r="L915" i="3"/>
  <c r="L916" i="3"/>
  <c r="L890" i="3"/>
  <c r="L891" i="3"/>
  <c r="L866" i="3"/>
  <c r="L867" i="3"/>
  <c r="L854" i="3"/>
  <c r="L842" i="3"/>
  <c r="L843" i="3"/>
  <c r="L845" i="3"/>
  <c r="L782" i="3"/>
  <c r="L783" i="3"/>
  <c r="L784" i="3"/>
  <c r="L785" i="3"/>
  <c r="L770" i="3"/>
  <c r="L771" i="3"/>
  <c r="L772" i="3"/>
  <c r="L773" i="3"/>
  <c r="L674" i="3"/>
  <c r="L675" i="3"/>
  <c r="L676" i="3"/>
  <c r="L677" i="3"/>
  <c r="L650" i="3"/>
  <c r="L651" i="3"/>
  <c r="L652" i="3"/>
  <c r="L626" i="3"/>
  <c r="L627" i="3"/>
  <c r="L614" i="3"/>
  <c r="L530" i="3"/>
  <c r="L518" i="3"/>
  <c r="L519" i="3"/>
  <c r="L506" i="3"/>
  <c r="L470" i="3"/>
  <c r="L434" i="3"/>
  <c r="L435" i="3"/>
  <c r="L422" i="3"/>
  <c r="L423" i="3"/>
  <c r="L410" i="3"/>
  <c r="L413" i="3"/>
  <c r="L411" i="3"/>
  <c r="L412" i="3"/>
  <c r="L398" i="3"/>
  <c r="L399" i="3"/>
  <c r="L374" i="3"/>
  <c r="L375" i="3"/>
  <c r="L376" i="3"/>
  <c r="L350" i="3"/>
  <c r="L351" i="3"/>
  <c r="L352" i="3"/>
  <c r="L353" i="3"/>
  <c r="L338" i="3"/>
  <c r="L326" i="3"/>
  <c r="L314" i="3"/>
  <c r="L302" i="3"/>
  <c r="L254" i="3"/>
  <c r="L255" i="3"/>
  <c r="L256" i="3"/>
  <c r="L242" i="3"/>
  <c r="L243" i="3"/>
  <c r="L244" i="3"/>
  <c r="L245" i="3"/>
  <c r="L183" i="3"/>
  <c r="L182" i="3"/>
  <c r="L184" i="3"/>
  <c r="L185" i="3"/>
  <c r="L170" i="3"/>
  <c r="L171" i="3"/>
  <c r="L74" i="3"/>
  <c r="L75" i="3"/>
  <c r="L76" i="3"/>
  <c r="L64" i="3"/>
  <c r="L65" i="3"/>
  <c r="L63" i="3"/>
  <c r="L27" i="3"/>
  <c r="L26" i="3"/>
  <c r="L14" i="3"/>
  <c r="L3" i="3"/>
  <c r="L1651" i="3"/>
  <c r="L1841" i="3"/>
  <c r="L1842" i="3"/>
  <c r="L1843" i="3"/>
  <c r="L1769" i="3"/>
  <c r="L1770" i="3"/>
  <c r="L1772" i="3"/>
  <c r="L1771" i="3"/>
  <c r="L1625" i="3"/>
  <c r="L1627" i="3"/>
  <c r="L1628" i="3"/>
  <c r="L1626" i="3"/>
  <c r="L1481" i="3"/>
  <c r="L1483" i="3"/>
  <c r="L1484" i="3"/>
  <c r="L1482" i="3"/>
  <c r="L1349" i="3"/>
  <c r="L1351" i="3"/>
  <c r="L1265" i="3"/>
  <c r="L725" i="3"/>
  <c r="L726" i="3"/>
  <c r="L727" i="3"/>
  <c r="L665" i="3"/>
  <c r="L522" i="3"/>
  <c r="L523" i="3"/>
  <c r="L524" i="3"/>
  <c r="L521" i="3"/>
  <c r="L365" i="3"/>
  <c r="L366" i="3"/>
  <c r="L367" i="3"/>
  <c r="L281" i="3"/>
  <c r="L282" i="3"/>
  <c r="L257" i="3"/>
  <c r="L258" i="3"/>
  <c r="L259" i="3"/>
  <c r="L197" i="3"/>
  <c r="L198" i="3"/>
  <c r="L1553" i="3"/>
  <c r="L1552" i="3"/>
  <c r="L1505" i="3"/>
  <c r="L1504" i="3"/>
  <c r="L1444" i="3"/>
  <c r="L1301" i="3"/>
  <c r="L1302" i="3"/>
  <c r="L1300" i="3"/>
  <c r="L1193" i="3"/>
  <c r="L1192" i="3"/>
  <c r="L484" i="3"/>
  <c r="L485" i="3"/>
  <c r="L486" i="3"/>
  <c r="L487" i="3"/>
  <c r="L424" i="3"/>
  <c r="L220" i="3"/>
  <c r="L100" i="3"/>
  <c r="L28" i="3"/>
  <c r="L29" i="3"/>
  <c r="L30" i="3"/>
  <c r="L31" i="3"/>
  <c r="M742" i="2"/>
  <c r="M618" i="2"/>
  <c r="M574" i="2"/>
  <c r="M522" i="2"/>
  <c r="M495" i="2"/>
  <c r="M442" i="2"/>
  <c r="M400" i="2"/>
  <c r="M374" i="2"/>
  <c r="M352" i="2"/>
  <c r="M302" i="2"/>
  <c r="M210" i="2"/>
  <c r="M170" i="2"/>
  <c r="M80" i="2"/>
  <c r="M15" i="2"/>
  <c r="L1817" i="3"/>
  <c r="L1815" i="3"/>
  <c r="L1779" i="3"/>
  <c r="L1757" i="3"/>
  <c r="L1755" i="3"/>
  <c r="L1758" i="3"/>
  <c r="L1756" i="3"/>
  <c r="L1731" i="3"/>
  <c r="L1685" i="3"/>
  <c r="L1684" i="3"/>
  <c r="L1683" i="3"/>
  <c r="L1527" i="3"/>
  <c r="L1528" i="3"/>
  <c r="L1479" i="3"/>
  <c r="L1480" i="3"/>
  <c r="L1431" i="3"/>
  <c r="L1433" i="3"/>
  <c r="L1432" i="3"/>
  <c r="L1434" i="3"/>
  <c r="L1419" i="3"/>
  <c r="L1395" i="3"/>
  <c r="L1397" i="3"/>
  <c r="L1396" i="3"/>
  <c r="L1398" i="3"/>
  <c r="L1239" i="3"/>
  <c r="L1241" i="3"/>
  <c r="L1240" i="3"/>
  <c r="L1167" i="3"/>
  <c r="L1168" i="3"/>
  <c r="L1083" i="3"/>
  <c r="L1011" i="3"/>
  <c r="L1013" i="3"/>
  <c r="L1012" i="3"/>
  <c r="L999" i="3"/>
  <c r="L1000" i="3"/>
  <c r="L975" i="3"/>
  <c r="L977" i="3"/>
  <c r="L976" i="3"/>
  <c r="L951" i="3"/>
  <c r="L855" i="3"/>
  <c r="L856" i="3"/>
  <c r="L831" i="3"/>
  <c r="L833" i="3"/>
  <c r="L819" i="3"/>
  <c r="L821" i="3"/>
  <c r="L820" i="3"/>
  <c r="L795" i="3"/>
  <c r="L797" i="3"/>
  <c r="L798" i="3"/>
  <c r="L723" i="3"/>
  <c r="L687" i="3"/>
  <c r="L688" i="3"/>
  <c r="L615" i="3"/>
  <c r="L616" i="3"/>
  <c r="L603" i="3"/>
  <c r="L579" i="3"/>
  <c r="L580" i="3"/>
  <c r="L581" i="3"/>
  <c r="L582" i="3"/>
  <c r="L339" i="3"/>
  <c r="L340" i="3"/>
  <c r="L341" i="3"/>
  <c r="L342" i="3"/>
  <c r="L303" i="3"/>
  <c r="L304" i="3"/>
  <c r="L305" i="3"/>
  <c r="L306" i="3"/>
  <c r="L267" i="3"/>
  <c r="L268" i="3"/>
  <c r="L269" i="3"/>
  <c r="L368" i="3"/>
  <c r="L1800" i="3"/>
  <c r="L1404" i="3"/>
  <c r="L1260" i="3"/>
  <c r="L828" i="3"/>
  <c r="L732" i="3"/>
  <c r="L1869" i="3"/>
  <c r="L1747" i="3"/>
  <c r="L1568" i="3"/>
  <c r="L844" i="3"/>
  <c r="L1883" i="3"/>
  <c r="L1884" i="3"/>
  <c r="L1885" i="3"/>
  <c r="L1823" i="3"/>
  <c r="L1824" i="3"/>
  <c r="L1754" i="3"/>
  <c r="L1751" i="3"/>
  <c r="L1752" i="3"/>
  <c r="L1753" i="3"/>
  <c r="L1730" i="3"/>
  <c r="L1728" i="3"/>
  <c r="L1727" i="3"/>
  <c r="L1729" i="3"/>
  <c r="L1682" i="3"/>
  <c r="L1679" i="3"/>
  <c r="L1680" i="3"/>
  <c r="L1681" i="3"/>
  <c r="L1619" i="3"/>
  <c r="L1620" i="3"/>
  <c r="L1547" i="3"/>
  <c r="L1548" i="3"/>
  <c r="L1525" i="3"/>
  <c r="L1526" i="3"/>
  <c r="L1524" i="3"/>
  <c r="L1523" i="3"/>
  <c r="L1463" i="3"/>
  <c r="L1464" i="3"/>
  <c r="L1452" i="3"/>
  <c r="L1451" i="3"/>
  <c r="L1427" i="3"/>
  <c r="L1417" i="3"/>
  <c r="L1418" i="3"/>
  <c r="L1416" i="3"/>
  <c r="L1415" i="3"/>
  <c r="L1391" i="3"/>
  <c r="L1381" i="3"/>
  <c r="L1380" i="3"/>
  <c r="L1379" i="3"/>
  <c r="L1369" i="3"/>
  <c r="L1370" i="3"/>
  <c r="L1367" i="3"/>
  <c r="L1368" i="3"/>
  <c r="L1321" i="3"/>
  <c r="L1322" i="3"/>
  <c r="L1319" i="3"/>
  <c r="L1320" i="3"/>
  <c r="L1309" i="3"/>
  <c r="L1307" i="3"/>
  <c r="L1308" i="3"/>
  <c r="L1247" i="3"/>
  <c r="L1225" i="3"/>
  <c r="L1226" i="3"/>
  <c r="L1223" i="3"/>
  <c r="L1151" i="3"/>
  <c r="L1141" i="3"/>
  <c r="L1142" i="3"/>
  <c r="L1139" i="3"/>
  <c r="L1140" i="3"/>
  <c r="L1105" i="3"/>
  <c r="L1103" i="3"/>
  <c r="L1104" i="3"/>
  <c r="L1093" i="3"/>
  <c r="L1091" i="3"/>
  <c r="L1092" i="3"/>
  <c r="L1043" i="3"/>
  <c r="L1009" i="3"/>
  <c r="L1007" i="3"/>
  <c r="L1008" i="3"/>
  <c r="L971" i="3"/>
  <c r="L972" i="3"/>
  <c r="L949" i="3"/>
  <c r="L950" i="3"/>
  <c r="L947" i="3"/>
  <c r="L948" i="3"/>
  <c r="L899" i="3"/>
  <c r="L887" i="3"/>
  <c r="L865" i="3"/>
  <c r="L863" i="3"/>
  <c r="L864" i="3"/>
  <c r="L791" i="3"/>
  <c r="L792" i="3"/>
  <c r="L721" i="3"/>
  <c r="L722" i="3"/>
  <c r="L719" i="3"/>
  <c r="L720" i="3"/>
  <c r="L708" i="3"/>
  <c r="L707" i="3"/>
  <c r="L659" i="3"/>
  <c r="L602" i="3"/>
  <c r="L600" i="3"/>
  <c r="L601" i="3"/>
  <c r="L599" i="3"/>
  <c r="L587" i="3"/>
  <c r="L575" i="3"/>
  <c r="L563" i="3"/>
  <c r="L540" i="3"/>
  <c r="L527" i="3"/>
  <c r="L479" i="3"/>
  <c r="L480" i="3"/>
  <c r="L397" i="3"/>
  <c r="L396" i="3"/>
  <c r="L395" i="3"/>
  <c r="L35" i="3"/>
  <c r="L1868" i="3"/>
  <c r="L1224" i="3"/>
  <c r="L834" i="3"/>
  <c r="L1697" i="3"/>
  <c r="L1601" i="3"/>
  <c r="L1602" i="3"/>
  <c r="L1603" i="3"/>
  <c r="L989" i="3"/>
  <c r="L737" i="3"/>
  <c r="L689" i="3"/>
  <c r="L691" i="3"/>
  <c r="L690" i="3"/>
  <c r="L617" i="3"/>
  <c r="L618" i="3"/>
  <c r="L619" i="3"/>
  <c r="L620" i="3"/>
  <c r="L461" i="3"/>
  <c r="L462" i="3"/>
  <c r="L463" i="3"/>
  <c r="L464" i="3"/>
  <c r="L401" i="3"/>
  <c r="L402" i="3"/>
  <c r="L403" i="3"/>
  <c r="L113" i="3"/>
  <c r="L114" i="3"/>
  <c r="L115" i="3"/>
  <c r="L78" i="3"/>
  <c r="L19" i="3"/>
  <c r="L17" i="3"/>
  <c r="L18" i="3"/>
  <c r="L1060" i="3"/>
  <c r="L1781" i="3"/>
  <c r="L1780" i="3"/>
  <c r="L1782" i="3"/>
  <c r="L1721" i="3"/>
  <c r="L1720" i="3"/>
  <c r="L1577" i="3"/>
  <c r="L1576" i="3"/>
  <c r="L1578" i="3"/>
  <c r="L1325" i="3"/>
  <c r="L1324" i="3"/>
  <c r="L1326" i="3"/>
  <c r="L1327" i="3"/>
  <c r="L1181" i="3"/>
  <c r="L1180" i="3"/>
  <c r="L1182" i="3"/>
  <c r="L1183" i="3"/>
  <c r="L1037" i="3"/>
  <c r="L1036" i="3"/>
  <c r="L893" i="3"/>
  <c r="L892" i="3"/>
  <c r="L894" i="3"/>
  <c r="L664" i="3"/>
  <c r="L436" i="3"/>
  <c r="L40" i="3"/>
  <c r="L543" i="3"/>
  <c r="M717" i="2"/>
  <c r="M663" i="2"/>
  <c r="M603" i="2"/>
  <c r="M544" i="2"/>
  <c r="M504" i="2"/>
  <c r="M453" i="2"/>
  <c r="M389" i="2"/>
  <c r="M361" i="2"/>
  <c r="M336" i="2"/>
  <c r="L1882" i="3"/>
  <c r="L1858" i="3"/>
  <c r="L1859" i="3"/>
  <c r="L1860" i="3"/>
  <c r="L1846" i="3"/>
  <c r="L1847" i="3"/>
  <c r="L1848" i="3"/>
  <c r="L1849" i="3"/>
  <c r="L1786" i="3"/>
  <c r="L1762" i="3"/>
  <c r="L1763" i="3"/>
  <c r="L1764" i="3"/>
  <c r="L1765" i="3"/>
  <c r="L1750" i="3"/>
  <c r="L1714" i="3"/>
  <c r="L1715" i="3"/>
  <c r="L1704" i="3"/>
  <c r="L1654" i="3"/>
  <c r="L1655" i="3"/>
  <c r="L1656" i="3"/>
  <c r="L1643" i="3"/>
  <c r="L1642" i="3"/>
  <c r="L1644" i="3"/>
  <c r="L1607" i="3"/>
  <c r="L1608" i="3"/>
  <c r="L1606" i="3"/>
  <c r="L1583" i="3"/>
  <c r="L1582" i="3"/>
  <c r="L1584" i="3"/>
  <c r="L1546" i="3"/>
  <c r="L1513" i="3"/>
  <c r="L1511" i="3"/>
  <c r="L1510" i="3"/>
  <c r="L1512" i="3"/>
  <c r="L1499" i="3"/>
  <c r="L1498" i="3"/>
  <c r="L1441" i="3"/>
  <c r="L1439" i="3"/>
  <c r="L1438" i="3"/>
  <c r="L1440" i="3"/>
  <c r="L1426" i="3"/>
  <c r="L1355" i="3"/>
  <c r="L1356" i="3"/>
  <c r="L1354" i="3"/>
  <c r="L1259" i="3"/>
  <c r="L1258" i="3"/>
  <c r="L1234" i="3"/>
  <c r="L1235" i="3"/>
  <c r="L1236" i="3"/>
  <c r="L1211" i="3"/>
  <c r="L1210" i="3"/>
  <c r="L1198" i="3"/>
  <c r="L1199" i="3"/>
  <c r="L1177" i="3"/>
  <c r="L1175" i="3"/>
  <c r="L1176" i="3"/>
  <c r="L1174" i="3"/>
  <c r="L1162" i="3"/>
  <c r="L1163" i="3"/>
  <c r="L1164" i="3"/>
  <c r="L1150" i="3"/>
  <c r="L1115" i="3"/>
  <c r="L1114" i="3"/>
  <c r="L1116" i="3"/>
  <c r="L1067" i="3"/>
  <c r="L1066" i="3"/>
  <c r="L1054" i="3"/>
  <c r="L1055" i="3"/>
  <c r="L1042" i="3"/>
  <c r="L1018" i="3"/>
  <c r="L1019" i="3"/>
  <c r="L1020" i="3"/>
  <c r="L937" i="3"/>
  <c r="L935" i="3"/>
  <c r="L934" i="3"/>
  <c r="L936" i="3"/>
  <c r="L913" i="3"/>
  <c r="L910" i="3"/>
  <c r="L911" i="3"/>
  <c r="L912" i="3"/>
  <c r="L874" i="3"/>
  <c r="L875" i="3"/>
  <c r="L853" i="3"/>
  <c r="L851" i="3"/>
  <c r="L852" i="3"/>
  <c r="L850" i="3"/>
  <c r="L491" i="3"/>
  <c r="L334" i="3"/>
  <c r="L1564" i="3"/>
  <c r="L832" i="3"/>
  <c r="L62" i="3"/>
  <c r="L1565" i="3"/>
  <c r="L1469" i="3"/>
  <c r="L1470" i="3"/>
  <c r="L1472" i="3"/>
  <c r="L1471" i="3"/>
  <c r="L1277" i="3"/>
  <c r="L1279" i="3"/>
  <c r="L1278" i="3"/>
  <c r="L1280" i="3"/>
  <c r="L1097" i="3"/>
  <c r="L857" i="3"/>
  <c r="L858" i="3"/>
  <c r="L859" i="3"/>
  <c r="L860" i="3"/>
  <c r="L713" i="3"/>
  <c r="L714" i="3"/>
  <c r="L653" i="3"/>
  <c r="L656" i="3"/>
  <c r="L654" i="3"/>
  <c r="L655" i="3"/>
  <c r="L425" i="3"/>
  <c r="L377" i="3"/>
  <c r="L161" i="3"/>
  <c r="L162" i="3"/>
  <c r="L101" i="3"/>
  <c r="L102" i="3"/>
  <c r="L103" i="3"/>
  <c r="L89" i="3"/>
  <c r="L90" i="3"/>
  <c r="L1889" i="3"/>
  <c r="L1888" i="3"/>
  <c r="L1457" i="3"/>
  <c r="L1459" i="3"/>
  <c r="L1313" i="3"/>
  <c r="L1312" i="3"/>
  <c r="L1314" i="3"/>
  <c r="L953" i="3"/>
  <c r="L955" i="3"/>
  <c r="L952" i="3"/>
  <c r="L954" i="3"/>
  <c r="L628" i="3"/>
  <c r="L629" i="3"/>
  <c r="L630" i="3"/>
  <c r="L631" i="3"/>
  <c r="L472" i="3"/>
  <c r="L473" i="3"/>
  <c r="L474" i="3"/>
  <c r="L475" i="3"/>
  <c r="M766" i="2"/>
  <c r="M727" i="2"/>
  <c r="M684" i="2"/>
  <c r="M650" i="2"/>
  <c r="M599" i="2"/>
  <c r="M529" i="2"/>
  <c r="M409" i="2"/>
  <c r="M381" i="2"/>
  <c r="M295" i="2"/>
  <c r="M213" i="2"/>
  <c r="M204" i="2"/>
  <c r="M95" i="2"/>
  <c r="M55" i="2"/>
  <c r="L1875" i="3"/>
  <c r="L1743" i="3"/>
  <c r="L1637" i="3"/>
  <c r="L1636" i="3"/>
  <c r="L1611" i="3"/>
  <c r="L1587" i="3"/>
  <c r="L1588" i="3"/>
  <c r="L1515" i="3"/>
  <c r="L1517" i="3"/>
  <c r="L1516" i="3"/>
  <c r="L1518" i="3"/>
  <c r="L1491" i="3"/>
  <c r="L1493" i="3"/>
  <c r="L1492" i="3"/>
  <c r="L1494" i="3"/>
  <c r="L1383" i="3"/>
  <c r="L1384" i="3"/>
  <c r="L1371" i="3"/>
  <c r="L1372" i="3"/>
  <c r="L1347" i="3"/>
  <c r="L1323" i="3"/>
  <c r="L1251" i="3"/>
  <c r="L1252" i="3"/>
  <c r="L1227" i="3"/>
  <c r="L1229" i="3"/>
  <c r="L1230" i="3"/>
  <c r="L1215" i="3"/>
  <c r="L1216" i="3"/>
  <c r="L1155" i="3"/>
  <c r="L1156" i="3"/>
  <c r="L1143" i="3"/>
  <c r="L1119" i="3"/>
  <c r="L1095" i="3"/>
  <c r="L1047" i="3"/>
  <c r="L963" i="3"/>
  <c r="L939" i="3"/>
  <c r="L941" i="3"/>
  <c r="L940" i="3"/>
  <c r="L927" i="3"/>
  <c r="L929" i="3"/>
  <c r="L928" i="3"/>
  <c r="L879" i="3"/>
  <c r="L880" i="3"/>
  <c r="L699" i="3"/>
  <c r="L700" i="3"/>
  <c r="L555" i="3"/>
  <c r="L556" i="3"/>
  <c r="L557" i="3"/>
  <c r="L531" i="3"/>
  <c r="L532" i="3"/>
  <c r="L533" i="3"/>
  <c r="L509" i="3"/>
  <c r="L510" i="3"/>
  <c r="L507" i="3"/>
  <c r="L508" i="3"/>
  <c r="L471" i="3"/>
  <c r="L315" i="3"/>
  <c r="L316" i="3"/>
  <c r="L317" i="3"/>
  <c r="L318" i="3"/>
  <c r="L279" i="3"/>
  <c r="L280" i="3"/>
  <c r="L136" i="3"/>
  <c r="L137" i="3"/>
  <c r="L135" i="3"/>
  <c r="L1812" i="3"/>
  <c r="L1775" i="3"/>
  <c r="L922" i="3"/>
  <c r="L1813" i="3"/>
  <c r="L1476" i="3"/>
  <c r="L1332" i="3"/>
  <c r="L1296" i="3"/>
  <c r="L900" i="3"/>
  <c r="M502" i="2"/>
  <c r="M497" i="2"/>
  <c r="M269" i="2"/>
  <c r="M240" i="2"/>
  <c r="M220" i="2"/>
  <c r="M105" i="2"/>
  <c r="L1896" i="3"/>
  <c r="L1893" i="3"/>
  <c r="L1894" i="3"/>
  <c r="L1870" i="3"/>
  <c r="L1871" i="3"/>
  <c r="L1872" i="3"/>
  <c r="L1833" i="3"/>
  <c r="L1834" i="3"/>
  <c r="L1835" i="3"/>
  <c r="L1836" i="3"/>
  <c r="L1809" i="3"/>
  <c r="L1810" i="3"/>
  <c r="L1811" i="3"/>
  <c r="L1797" i="3"/>
  <c r="L1798" i="3"/>
  <c r="L1799" i="3"/>
  <c r="L1773" i="3"/>
  <c r="L1774" i="3"/>
  <c r="L1761" i="3"/>
  <c r="L1737" i="3"/>
  <c r="L1738" i="3"/>
  <c r="L1739" i="3"/>
  <c r="L1740" i="3"/>
  <c r="L1690" i="3"/>
  <c r="L1691" i="3"/>
  <c r="L1692" i="3"/>
  <c r="L1665" i="3"/>
  <c r="L1667" i="3"/>
  <c r="L1666" i="3"/>
  <c r="L1641" i="3"/>
  <c r="L1629" i="3"/>
  <c r="L1630" i="3"/>
  <c r="L1631" i="3"/>
  <c r="L1593" i="3"/>
  <c r="L1594" i="3"/>
  <c r="L1596" i="3"/>
  <c r="L1595" i="3"/>
  <c r="L1571" i="3"/>
  <c r="L1569" i="3"/>
  <c r="L1570" i="3"/>
  <c r="L1557" i="3"/>
  <c r="L1558" i="3"/>
  <c r="L1560" i="3"/>
  <c r="L1559" i="3"/>
  <c r="L1535" i="3"/>
  <c r="L1536" i="3"/>
  <c r="L1533" i="3"/>
  <c r="L1534" i="3"/>
  <c r="L1521" i="3"/>
  <c r="L1522" i="3"/>
  <c r="L1485" i="3"/>
  <c r="L1486" i="3"/>
  <c r="L1488" i="3"/>
  <c r="L1487" i="3"/>
  <c r="L1475" i="3"/>
  <c r="L1473" i="3"/>
  <c r="L1474" i="3"/>
  <c r="L1425" i="3"/>
  <c r="L1413" i="3"/>
  <c r="L1414" i="3"/>
  <c r="L1341" i="3"/>
  <c r="L1342" i="3"/>
  <c r="L1343" i="3"/>
  <c r="L1295" i="3"/>
  <c r="L1293" i="3"/>
  <c r="L1294" i="3"/>
  <c r="L1283" i="3"/>
  <c r="L1281" i="3"/>
  <c r="L1282" i="3"/>
  <c r="L1269" i="3"/>
  <c r="L1270" i="3"/>
  <c r="L1271" i="3"/>
  <c r="L1245" i="3"/>
  <c r="L1246" i="3"/>
  <c r="L1233" i="3"/>
  <c r="L1221" i="3"/>
  <c r="L1197" i="3"/>
  <c r="L1137" i="3"/>
  <c r="L1138" i="3"/>
  <c r="L1125" i="3"/>
  <c r="L1126" i="3"/>
  <c r="L1127" i="3"/>
  <c r="L1113" i="3"/>
  <c r="L1101" i="3"/>
  <c r="L1102" i="3"/>
  <c r="L921" i="3"/>
  <c r="L790" i="3"/>
  <c r="L796" i="3"/>
  <c r="L1853" i="3"/>
  <c r="L1854" i="3"/>
  <c r="L1709" i="3"/>
  <c r="L1445" i="3"/>
  <c r="L1446" i="3"/>
  <c r="L1373" i="3"/>
  <c r="L1217" i="3"/>
  <c r="L1218" i="3"/>
  <c r="L1219" i="3"/>
  <c r="L1157" i="3"/>
  <c r="L1159" i="3"/>
  <c r="L1158" i="3"/>
  <c r="L917" i="3"/>
  <c r="L919" i="3"/>
  <c r="L918" i="3"/>
  <c r="L920" i="3"/>
  <c r="L761" i="3"/>
  <c r="L762" i="3"/>
  <c r="L763" i="3"/>
  <c r="L764" i="3"/>
  <c r="L641" i="3"/>
  <c r="L642" i="3"/>
  <c r="L569" i="3"/>
  <c r="L1816" i="3"/>
  <c r="L1649" i="3"/>
  <c r="L1648" i="3"/>
  <c r="L1650" i="3"/>
  <c r="L1613" i="3"/>
  <c r="L1612" i="3"/>
  <c r="L1614" i="3"/>
  <c r="L1615" i="3"/>
  <c r="L1541" i="3"/>
  <c r="L1540" i="3"/>
  <c r="L1542" i="3"/>
  <c r="L1409" i="3"/>
  <c r="L1408" i="3"/>
  <c r="L1361" i="3"/>
  <c r="L1360" i="3"/>
  <c r="L1362" i="3"/>
  <c r="L1363" i="3"/>
  <c r="L1289" i="3"/>
  <c r="L1288" i="3"/>
  <c r="L1290" i="3"/>
  <c r="L1121" i="3"/>
  <c r="L1120" i="3"/>
  <c r="L1049" i="3"/>
  <c r="L1051" i="3"/>
  <c r="L1048" i="3"/>
  <c r="L1050" i="3"/>
  <c r="L905" i="3"/>
  <c r="L907" i="3"/>
  <c r="L904" i="3"/>
  <c r="L906" i="3"/>
  <c r="L724" i="3"/>
  <c r="L604" i="3"/>
  <c r="L605" i="3"/>
  <c r="L606" i="3"/>
  <c r="L52" i="3"/>
  <c r="L53" i="3"/>
  <c r="L54" i="3"/>
  <c r="L55" i="3"/>
  <c r="L1857" i="3"/>
  <c r="L1844" i="3"/>
  <c r="L1845" i="3"/>
  <c r="L1820" i="3"/>
  <c r="L1821" i="3"/>
  <c r="L1822" i="3"/>
  <c r="L1808" i="3"/>
  <c r="L1700" i="3"/>
  <c r="L1688" i="3"/>
  <c r="L1640" i="3"/>
  <c r="L1616" i="3"/>
  <c r="L1617" i="3"/>
  <c r="L1618" i="3"/>
  <c r="L1604" i="3"/>
  <c r="L1605" i="3"/>
  <c r="L1592" i="3"/>
  <c r="L1461" i="3"/>
  <c r="L1462" i="3"/>
  <c r="L1400" i="3"/>
  <c r="L1403" i="3"/>
  <c r="L1401" i="3"/>
  <c r="L1402" i="3"/>
  <c r="L1376" i="3"/>
  <c r="L1377" i="3"/>
  <c r="L1378" i="3"/>
  <c r="L1364" i="3"/>
  <c r="L1365" i="3"/>
  <c r="L1366" i="3"/>
  <c r="L1353" i="3"/>
  <c r="L1328" i="3"/>
  <c r="L1331" i="3"/>
  <c r="L1329" i="3"/>
  <c r="L1330" i="3"/>
  <c r="L1292" i="3"/>
  <c r="L1256" i="3"/>
  <c r="L1257" i="3"/>
  <c r="L1220" i="3"/>
  <c r="L1196" i="3"/>
  <c r="L1184" i="3"/>
  <c r="L1187" i="3"/>
  <c r="L1185" i="3"/>
  <c r="L1173" i="3"/>
  <c r="L1172" i="3"/>
  <c r="L1160" i="3"/>
  <c r="L1161" i="3"/>
  <c r="L1148" i="3"/>
  <c r="L1149" i="3"/>
  <c r="L1112" i="3"/>
  <c r="L1064" i="3"/>
  <c r="L1065" i="3"/>
  <c r="L1052" i="3"/>
  <c r="L1053" i="3"/>
  <c r="L995" i="3"/>
  <c r="L992" i="3"/>
  <c r="L993" i="3"/>
  <c r="L994" i="3"/>
  <c r="L980" i="3"/>
  <c r="L968" i="3"/>
  <c r="L956" i="3"/>
  <c r="L908" i="3"/>
  <c r="L872" i="3"/>
  <c r="L873" i="3"/>
  <c r="L824" i="3"/>
  <c r="L827" i="3"/>
  <c r="L825" i="3"/>
  <c r="L826" i="3"/>
  <c r="L815" i="3"/>
  <c r="L812" i="3"/>
  <c r="L813" i="3"/>
  <c r="L814" i="3"/>
  <c r="L800" i="3"/>
  <c r="L801" i="3"/>
  <c r="L802" i="3"/>
  <c r="L803" i="3"/>
  <c r="L728" i="3"/>
  <c r="L729" i="3"/>
  <c r="L717" i="3"/>
  <c r="L716" i="3"/>
  <c r="L704" i="3"/>
  <c r="L705" i="3"/>
  <c r="L692" i="3"/>
  <c r="L669" i="3"/>
  <c r="L668" i="3"/>
  <c r="L644" i="3"/>
  <c r="L647" i="3"/>
  <c r="L645" i="3"/>
  <c r="L646" i="3"/>
  <c r="L634" i="3"/>
  <c r="L635" i="3"/>
  <c r="L633" i="3"/>
  <c r="L632" i="3"/>
  <c r="L608" i="3"/>
  <c r="L609" i="3"/>
  <c r="L610" i="3"/>
  <c r="L611" i="3"/>
  <c r="L561" i="3"/>
  <c r="L562" i="3"/>
  <c r="L560" i="3"/>
  <c r="L500" i="3"/>
  <c r="L503" i="3"/>
  <c r="L501" i="3"/>
  <c r="L502" i="3"/>
  <c r="L488" i="3"/>
  <c r="L489" i="3"/>
  <c r="L477" i="3"/>
  <c r="L476" i="3"/>
  <c r="L478" i="3"/>
  <c r="L440" i="3"/>
  <c r="L404" i="3"/>
  <c r="L405" i="3"/>
  <c r="L284" i="3"/>
  <c r="L285" i="3"/>
  <c r="L286" i="3"/>
  <c r="L260" i="3"/>
  <c r="L261" i="3"/>
  <c r="L262" i="3"/>
  <c r="L248" i="3"/>
  <c r="L212" i="3"/>
  <c r="L202" i="3"/>
  <c r="L201" i="3"/>
  <c r="L200" i="3"/>
  <c r="L116" i="3"/>
  <c r="L105" i="3"/>
  <c r="L106" i="3"/>
  <c r="L104" i="3"/>
  <c r="L57" i="3"/>
  <c r="L58" i="3"/>
  <c r="L56" i="3"/>
  <c r="L59" i="3"/>
  <c r="L45" i="3"/>
  <c r="L46" i="3"/>
  <c r="L44" i="3"/>
  <c r="L47" i="3"/>
  <c r="L32" i="3"/>
  <c r="L20" i="3"/>
  <c r="L21" i="3"/>
  <c r="L22" i="3"/>
  <c r="L23" i="3"/>
  <c r="L1703" i="3"/>
  <c r="L1460" i="3"/>
  <c r="L694" i="3"/>
  <c r="L1253" i="3"/>
  <c r="L1169" i="3"/>
  <c r="L749" i="3"/>
  <c r="L750" i="3"/>
  <c r="L1852" i="3"/>
  <c r="L1805" i="3"/>
  <c r="L1804" i="3"/>
  <c r="L1733" i="3"/>
  <c r="L1734" i="3"/>
  <c r="L1673" i="3"/>
  <c r="L1672" i="3"/>
  <c r="L1674" i="3"/>
  <c r="L1205" i="3"/>
  <c r="L1204" i="3"/>
  <c r="L1206" i="3"/>
  <c r="L1145" i="3"/>
  <c r="L1144" i="3"/>
  <c r="L1146" i="3"/>
  <c r="L1147" i="3"/>
  <c r="L1061" i="3"/>
  <c r="L869" i="3"/>
  <c r="L871" i="3"/>
  <c r="L870" i="3"/>
  <c r="L868" i="3"/>
  <c r="L809" i="3"/>
  <c r="L808" i="3"/>
  <c r="L810" i="3"/>
  <c r="L592" i="3"/>
  <c r="L594" i="3"/>
  <c r="L593" i="3"/>
  <c r="L520" i="3"/>
  <c r="L448" i="3"/>
  <c r="L449" i="3"/>
  <c r="L400" i="3"/>
  <c r="L5" i="3"/>
  <c r="L4" i="3"/>
  <c r="L1855" i="3"/>
  <c r="L1795" i="3"/>
  <c r="L1796" i="3"/>
  <c r="L1783" i="3"/>
  <c r="L1784" i="3"/>
  <c r="L1785" i="3"/>
  <c r="L1759" i="3"/>
  <c r="L1760" i="3"/>
  <c r="L1735" i="3"/>
  <c r="L1736" i="3"/>
  <c r="L1723" i="3"/>
  <c r="L1724" i="3"/>
  <c r="L1725" i="3"/>
  <c r="L1726" i="3"/>
  <c r="L1675" i="3"/>
  <c r="L1676" i="3"/>
  <c r="L1677" i="3"/>
  <c r="L1678" i="3"/>
  <c r="L1580" i="3"/>
  <c r="L1579" i="3"/>
  <c r="L1581" i="3"/>
  <c r="L1555" i="3"/>
  <c r="L1556" i="3"/>
  <c r="L1544" i="3"/>
  <c r="L1543" i="3"/>
  <c r="L1545" i="3"/>
  <c r="L1531" i="3"/>
  <c r="L1519" i="3"/>
  <c r="L1520" i="3"/>
  <c r="L1495" i="3"/>
  <c r="L1497" i="3"/>
  <c r="L1496" i="3"/>
  <c r="L1447" i="3"/>
  <c r="L1448" i="3"/>
  <c r="L1449" i="3"/>
  <c r="L1450" i="3"/>
  <c r="L1436" i="3"/>
  <c r="L1435" i="3"/>
  <c r="L1437" i="3"/>
  <c r="L1423" i="3"/>
  <c r="L1411" i="3"/>
  <c r="L1412" i="3"/>
  <c r="L1399" i="3"/>
  <c r="L1387" i="3"/>
  <c r="L1389" i="3"/>
  <c r="L1390" i="3"/>
  <c r="L1388" i="3"/>
  <c r="L1315" i="3"/>
  <c r="L1317" i="3"/>
  <c r="L1318" i="3"/>
  <c r="L1303" i="3"/>
  <c r="L1304" i="3"/>
  <c r="L1305" i="3"/>
  <c r="L1306" i="3"/>
  <c r="L1291" i="3"/>
  <c r="L1255" i="3"/>
  <c r="L1231" i="3"/>
  <c r="L1232" i="3"/>
  <c r="L1207" i="3"/>
  <c r="L1208" i="3"/>
  <c r="L1209" i="3"/>
  <c r="L1195" i="3"/>
  <c r="L1135" i="3"/>
  <c r="L1136" i="3"/>
  <c r="L1099" i="3"/>
  <c r="L1087" i="3"/>
  <c r="L1088" i="3"/>
  <c r="L1027" i="3"/>
  <c r="L1028" i="3"/>
  <c r="L1003" i="3"/>
  <c r="L1004" i="3"/>
  <c r="L979" i="3"/>
  <c r="L895" i="3"/>
  <c r="L896" i="3"/>
  <c r="L883" i="3"/>
  <c r="L885" i="3"/>
  <c r="L886" i="3"/>
  <c r="L884" i="3"/>
  <c r="L835" i="3"/>
  <c r="L836" i="3"/>
  <c r="L837" i="3"/>
  <c r="L811" i="3"/>
  <c r="L799" i="3"/>
  <c r="L752" i="3"/>
  <c r="L753" i="3"/>
  <c r="L751" i="3"/>
  <c r="L715" i="3"/>
  <c r="L643" i="3"/>
  <c r="L607" i="3"/>
  <c r="L595" i="3"/>
  <c r="L596" i="3"/>
  <c r="L597" i="3"/>
  <c r="L598" i="3"/>
  <c r="L584" i="3"/>
  <c r="L585" i="3"/>
  <c r="L583" i="3"/>
  <c r="L586" i="3"/>
  <c r="L511" i="3"/>
  <c r="L512" i="3"/>
  <c r="L499" i="3"/>
  <c r="L451" i="3"/>
  <c r="L452" i="3"/>
  <c r="L391" i="3"/>
  <c r="L392" i="3"/>
  <c r="L393" i="3"/>
  <c r="L394" i="3"/>
  <c r="L343" i="3"/>
  <c r="L344" i="3"/>
  <c r="L345" i="3"/>
  <c r="L332" i="3"/>
  <c r="L331" i="3"/>
  <c r="L333" i="3"/>
  <c r="L319" i="3"/>
  <c r="L320" i="3"/>
  <c r="L321" i="3"/>
  <c r="L309" i="3"/>
  <c r="L307" i="3"/>
  <c r="L308" i="3"/>
  <c r="L283" i="3"/>
  <c r="L236" i="3"/>
  <c r="L237" i="3"/>
  <c r="L235" i="3"/>
  <c r="L223" i="3"/>
  <c r="L224" i="3"/>
  <c r="L225" i="3"/>
  <c r="L199" i="3"/>
  <c r="L177" i="3"/>
  <c r="L178" i="3"/>
  <c r="L175" i="3"/>
  <c r="L176" i="3"/>
  <c r="L165" i="3"/>
  <c r="L166" i="3"/>
  <c r="L163" i="3"/>
  <c r="L164" i="3"/>
  <c r="L153" i="3"/>
  <c r="L154" i="3"/>
  <c r="L152" i="3"/>
  <c r="L151" i="3"/>
  <c r="L93" i="3"/>
  <c r="L94" i="3"/>
  <c r="L91" i="3"/>
  <c r="L92" i="3"/>
  <c r="L80" i="3"/>
  <c r="L79" i="3"/>
  <c r="L69" i="3"/>
  <c r="L67" i="3"/>
  <c r="L68" i="3"/>
  <c r="L1828" i="3"/>
  <c r="L1702" i="3"/>
  <c r="L1458" i="3"/>
  <c r="L1098" i="3"/>
  <c r="L693" i="3"/>
  <c r="L1901" i="3"/>
  <c r="L1902" i="3"/>
  <c r="L1903" i="3"/>
  <c r="L1829" i="3"/>
  <c r="L1831" i="3"/>
  <c r="L1832" i="3"/>
  <c r="L1385" i="3"/>
  <c r="L1386" i="3"/>
  <c r="L1073" i="3"/>
  <c r="L1074" i="3"/>
  <c r="L1075" i="3"/>
  <c r="L1076" i="3"/>
  <c r="L1001" i="3"/>
  <c r="L1002" i="3"/>
  <c r="L701" i="3"/>
  <c r="L702" i="3"/>
  <c r="L703" i="3"/>
  <c r="L548" i="3"/>
  <c r="L546" i="3"/>
  <c r="L547" i="3"/>
  <c r="L545" i="3"/>
  <c r="L497" i="3"/>
  <c r="L498" i="3"/>
  <c r="L437" i="3"/>
  <c r="L438" i="3"/>
  <c r="L439" i="3"/>
  <c r="L221" i="3"/>
  <c r="L222" i="3"/>
  <c r="L149" i="3"/>
  <c r="L150" i="3"/>
  <c r="L41" i="3"/>
  <c r="L42" i="3"/>
  <c r="L43" i="3"/>
  <c r="L1890" i="3"/>
  <c r="L1892" i="3"/>
  <c r="L1891" i="3"/>
  <c r="L1879" i="3"/>
  <c r="L1878" i="3"/>
  <c r="L1880" i="3"/>
  <c r="L1881" i="3"/>
  <c r="L1866" i="3"/>
  <c r="L1818" i="3"/>
  <c r="L1819" i="3"/>
  <c r="L1806" i="3"/>
  <c r="L1807" i="3"/>
  <c r="L1794" i="3"/>
  <c r="L1748" i="3"/>
  <c r="L1749" i="3"/>
  <c r="L1722" i="3"/>
  <c r="L1710" i="3"/>
  <c r="L1711" i="3"/>
  <c r="L1712" i="3"/>
  <c r="L1713" i="3"/>
  <c r="L1698" i="3"/>
  <c r="L1699" i="3"/>
  <c r="L1687" i="3"/>
  <c r="L1686" i="3"/>
  <c r="L1638" i="3"/>
  <c r="L1639" i="3"/>
  <c r="L1591" i="3"/>
  <c r="L1590" i="3"/>
  <c r="L1567" i="3"/>
  <c r="L1554" i="3"/>
  <c r="L1530" i="3"/>
  <c r="L1506" i="3"/>
  <c r="L1508" i="3"/>
  <c r="L1507" i="3"/>
  <c r="L1509" i="3"/>
  <c r="L1410" i="3"/>
  <c r="L1375" i="3"/>
  <c r="L1374" i="3"/>
  <c r="L1339" i="3"/>
  <c r="L1340" i="3"/>
  <c r="L1338" i="3"/>
  <c r="L1267" i="3"/>
  <c r="L1268" i="3"/>
  <c r="L1266" i="3"/>
  <c r="L1254" i="3"/>
  <c r="L1243" i="3"/>
  <c r="L1242" i="3"/>
  <c r="L1244" i="3"/>
  <c r="L1194" i="3"/>
  <c r="L1171" i="3"/>
  <c r="L1170" i="3"/>
  <c r="L1134" i="3"/>
  <c r="L1123" i="3"/>
  <c r="L1124" i="3"/>
  <c r="L1122" i="3"/>
  <c r="L1110" i="3"/>
  <c r="L1111" i="3"/>
  <c r="L1063" i="3"/>
  <c r="L1062" i="3"/>
  <c r="L1038" i="3"/>
  <c r="L1039" i="3"/>
  <c r="L1040" i="3"/>
  <c r="L1015" i="3"/>
  <c r="L1016" i="3"/>
  <c r="L1017" i="3"/>
  <c r="L1014" i="3"/>
  <c r="L991" i="3"/>
  <c r="L990" i="3"/>
  <c r="L978" i="3"/>
  <c r="L966" i="3"/>
  <c r="L967" i="3"/>
  <c r="L943" i="3"/>
  <c r="L944" i="3"/>
  <c r="L942" i="3"/>
  <c r="L930" i="3"/>
  <c r="L931" i="3"/>
  <c r="L932" i="3"/>
  <c r="L933" i="3"/>
  <c r="L847" i="3"/>
  <c r="L846" i="3"/>
  <c r="L848" i="3"/>
  <c r="L849" i="3"/>
  <c r="L822" i="3"/>
  <c r="L823" i="3"/>
  <c r="L786" i="3"/>
  <c r="L787" i="3"/>
  <c r="L788" i="3"/>
  <c r="L774" i="3"/>
  <c r="L775" i="3"/>
  <c r="L776" i="3"/>
  <c r="L777" i="3"/>
  <c r="L739" i="3"/>
  <c r="L740" i="3"/>
  <c r="L738" i="3"/>
  <c r="L678" i="3"/>
  <c r="L679" i="3"/>
  <c r="L680" i="3"/>
  <c r="L681" i="3"/>
  <c r="L666" i="3"/>
  <c r="L667" i="3"/>
  <c r="L570" i="3"/>
  <c r="L571" i="3"/>
  <c r="L572" i="3"/>
  <c r="L558" i="3"/>
  <c r="L559" i="3"/>
  <c r="L535" i="3"/>
  <c r="L536" i="3"/>
  <c r="L534" i="3"/>
  <c r="L450" i="3"/>
  <c r="L427" i="3"/>
  <c r="L426" i="3"/>
  <c r="L428" i="3"/>
  <c r="L429" i="3"/>
  <c r="L414" i="3"/>
  <c r="L416" i="3"/>
  <c r="L417" i="3"/>
  <c r="L415" i="3"/>
  <c r="L378" i="3"/>
  <c r="L380" i="3"/>
  <c r="L381" i="3"/>
  <c r="L379" i="3"/>
  <c r="L354" i="3"/>
  <c r="L355" i="3"/>
  <c r="L356" i="3"/>
  <c r="L357" i="3"/>
  <c r="L294" i="3"/>
  <c r="L295" i="3"/>
  <c r="L296" i="3"/>
  <c r="L270" i="3"/>
  <c r="L272" i="3"/>
  <c r="L273" i="3"/>
  <c r="L271" i="3"/>
  <c r="L246" i="3"/>
  <c r="L247" i="3"/>
  <c r="L189" i="3"/>
  <c r="L188" i="3"/>
  <c r="L186" i="3"/>
  <c r="L187" i="3"/>
  <c r="L138" i="3"/>
  <c r="L139" i="3"/>
  <c r="L140" i="3"/>
  <c r="L127" i="3"/>
  <c r="L128" i="3"/>
  <c r="L126" i="3"/>
  <c r="L66" i="3"/>
  <c r="L8" i="3"/>
  <c r="L9" i="3"/>
  <c r="L6" i="3"/>
  <c r="L7" i="3"/>
  <c r="L1827" i="3"/>
  <c r="L1701" i="3"/>
  <c r="L1456" i="3"/>
  <c r="L1096" i="3"/>
  <c r="L648" i="3"/>
  <c r="L1897" i="3"/>
  <c r="L1898" i="3"/>
  <c r="L1899" i="3"/>
  <c r="L1900" i="3"/>
  <c r="L1873" i="3"/>
  <c r="L1874" i="3"/>
  <c r="L1861" i="3"/>
  <c r="L1837" i="3"/>
  <c r="L1839" i="3"/>
  <c r="L1826" i="3"/>
  <c r="L1706" i="3"/>
  <c r="L1705" i="3"/>
  <c r="L1707" i="3"/>
  <c r="L1708" i="3"/>
  <c r="L1694" i="3"/>
  <c r="L1693" i="3"/>
  <c r="L1695" i="3"/>
  <c r="L1696" i="3"/>
  <c r="L1658" i="3"/>
  <c r="L1657" i="3"/>
  <c r="L1660" i="3"/>
  <c r="L1659" i="3"/>
  <c r="L1646" i="3"/>
  <c r="L1645" i="3"/>
  <c r="L1621" i="3"/>
  <c r="L1609" i="3"/>
  <c r="L1610" i="3"/>
  <c r="L1597" i="3"/>
  <c r="L1598" i="3"/>
  <c r="L1599" i="3"/>
  <c r="L1585" i="3"/>
  <c r="L1573" i="3"/>
  <c r="L1574" i="3"/>
  <c r="L1575" i="3"/>
  <c r="L1561" i="3"/>
  <c r="L1562" i="3"/>
  <c r="L1563" i="3"/>
  <c r="L1549" i="3"/>
  <c r="L1550" i="3"/>
  <c r="L1551" i="3"/>
  <c r="L1537" i="3"/>
  <c r="L1538" i="3"/>
  <c r="L1539" i="3"/>
  <c r="L1501" i="3"/>
  <c r="L1489" i="3"/>
  <c r="L1465" i="3"/>
  <c r="L1466" i="3"/>
  <c r="L1467" i="3"/>
  <c r="L1468" i="3"/>
  <c r="L1453" i="3"/>
  <c r="L1357" i="3"/>
  <c r="L1358" i="3"/>
  <c r="L1359" i="3"/>
  <c r="L1345" i="3"/>
  <c r="L1346" i="3"/>
  <c r="L1285" i="3"/>
  <c r="L1261" i="3"/>
  <c r="L1262" i="3"/>
  <c r="L1263" i="3"/>
  <c r="L1237" i="3"/>
  <c r="L1238" i="3"/>
  <c r="L1165" i="3"/>
  <c r="L1166" i="3"/>
  <c r="L1117" i="3"/>
  <c r="L1118" i="3"/>
  <c r="L1081" i="3"/>
  <c r="L1069" i="3"/>
  <c r="L1070" i="3"/>
  <c r="L1071" i="3"/>
  <c r="L1072" i="3"/>
  <c r="L1021" i="3"/>
  <c r="L1022" i="3"/>
  <c r="L1023" i="3"/>
  <c r="L985" i="3"/>
  <c r="L973" i="3"/>
  <c r="L961" i="3"/>
  <c r="L925" i="3"/>
  <c r="L926" i="3"/>
  <c r="L889" i="3"/>
  <c r="L841" i="3"/>
  <c r="L793" i="3"/>
  <c r="L794" i="3"/>
  <c r="L781" i="3"/>
  <c r="L769" i="3"/>
  <c r="L757" i="3"/>
  <c r="L758" i="3"/>
  <c r="L759" i="3"/>
  <c r="L760" i="3"/>
  <c r="L745" i="3"/>
  <c r="L746" i="3"/>
  <c r="L747" i="3"/>
  <c r="L748" i="3"/>
  <c r="L733" i="3"/>
  <c r="L734" i="3"/>
  <c r="L735" i="3"/>
  <c r="L736" i="3"/>
  <c r="L709" i="3"/>
  <c r="L710" i="3"/>
  <c r="L711" i="3"/>
  <c r="L712" i="3"/>
  <c r="L637" i="3"/>
  <c r="L638" i="3"/>
  <c r="L639" i="3"/>
  <c r="L640" i="3"/>
  <c r="L625" i="3"/>
  <c r="L578" i="3"/>
  <c r="L577" i="3"/>
  <c r="L554" i="3"/>
  <c r="L553" i="3"/>
  <c r="L542" i="3"/>
  <c r="L541" i="3"/>
  <c r="L494" i="3"/>
  <c r="L496" i="3"/>
  <c r="L493" i="3"/>
  <c r="L495" i="3"/>
  <c r="L482" i="3"/>
  <c r="L483" i="3"/>
  <c r="L481" i="3"/>
  <c r="L458" i="3"/>
  <c r="L457" i="3"/>
  <c r="L459" i="3"/>
  <c r="L460" i="3"/>
  <c r="L409" i="3"/>
  <c r="L386" i="3"/>
  <c r="L385" i="3"/>
  <c r="L373" i="3"/>
  <c r="L325" i="3"/>
  <c r="L301" i="3"/>
  <c r="L241" i="3"/>
  <c r="L218" i="3"/>
  <c r="L219" i="3"/>
  <c r="L217" i="3"/>
  <c r="L205" i="3"/>
  <c r="L206" i="3"/>
  <c r="L207" i="3"/>
  <c r="L208" i="3"/>
  <c r="L193" i="3"/>
  <c r="L194" i="3"/>
  <c r="L157" i="3"/>
  <c r="L158" i="3"/>
  <c r="L159" i="3"/>
  <c r="L160" i="3"/>
  <c r="L145" i="3"/>
  <c r="L148" i="3"/>
  <c r="L146" i="3"/>
  <c r="L109" i="3"/>
  <c r="L110" i="3"/>
  <c r="L111" i="3"/>
  <c r="L112" i="3"/>
  <c r="L97" i="3"/>
  <c r="L98" i="3"/>
  <c r="L99" i="3"/>
  <c r="L85" i="3"/>
  <c r="L86" i="3"/>
  <c r="L87" i="3"/>
  <c r="L88" i="3"/>
  <c r="L1825" i="3"/>
  <c r="L1741" i="3"/>
  <c r="L1647" i="3"/>
  <c r="L684" i="3"/>
  <c r="L347" i="3"/>
  <c r="L348" i="3"/>
  <c r="L349" i="3"/>
  <c r="L290" i="3"/>
  <c r="L287" i="3"/>
  <c r="L289" i="3"/>
  <c r="L266" i="3"/>
  <c r="L263" i="3"/>
  <c r="L264" i="3"/>
  <c r="L230" i="3"/>
  <c r="L227" i="3"/>
  <c r="L228" i="3"/>
  <c r="L229" i="3"/>
  <c r="L203" i="3"/>
  <c r="L204" i="3"/>
  <c r="L180" i="3"/>
  <c r="L181" i="3"/>
  <c r="L179" i="3"/>
  <c r="L168" i="3"/>
  <c r="L169" i="3"/>
  <c r="L167" i="3"/>
  <c r="L156" i="3"/>
  <c r="L155" i="3"/>
  <c r="L132" i="3"/>
  <c r="L133" i="3"/>
  <c r="L131" i="3"/>
  <c r="L134" i="3"/>
  <c r="L108" i="3"/>
  <c r="L107" i="3"/>
  <c r="L95" i="3"/>
  <c r="Q280" i="2"/>
  <c r="R280" i="2" s="1"/>
  <c r="Q292" i="2"/>
  <c r="R292" i="2" s="1"/>
  <c r="Q304" i="2"/>
  <c r="R304" i="2" s="1"/>
  <c r="V304" i="2" s="1"/>
  <c r="Q316" i="2"/>
  <c r="R316" i="2" s="1"/>
  <c r="Q328" i="2"/>
  <c r="R328" i="2" s="1"/>
  <c r="Q340" i="2"/>
  <c r="R340" i="2" s="1"/>
  <c r="Q352" i="2"/>
  <c r="R352" i="2" s="1"/>
  <c r="Q364" i="2"/>
  <c r="R364" i="2" s="1"/>
  <c r="Q376" i="2"/>
  <c r="R376" i="2" s="1"/>
  <c r="V376" i="2" s="1"/>
  <c r="Q388" i="2"/>
  <c r="R388" i="2" s="1"/>
  <c r="Q400" i="2"/>
  <c r="R400" i="2" s="1"/>
  <c r="Q412" i="2"/>
  <c r="R412" i="2" s="1"/>
  <c r="Q424" i="2"/>
  <c r="R424" i="2" s="1"/>
  <c r="Q436" i="2"/>
  <c r="R436" i="2" s="1"/>
  <c r="Q448" i="2"/>
  <c r="R448" i="2" s="1"/>
  <c r="Q460" i="2"/>
  <c r="R460" i="2" s="1"/>
  <c r="V460" i="2" s="1"/>
  <c r="Q472" i="2"/>
  <c r="R472" i="2" s="1"/>
  <c r="V472" i="2" s="1"/>
  <c r="Q484" i="2"/>
  <c r="R484" i="2" s="1"/>
  <c r="V484" i="2" s="1"/>
  <c r="Q496" i="2"/>
  <c r="R496" i="2" s="1"/>
  <c r="Q508" i="2"/>
  <c r="R508" i="2" s="1"/>
  <c r="Q520" i="2"/>
  <c r="R520" i="2" s="1"/>
  <c r="Q532" i="2"/>
  <c r="R532" i="2" s="1"/>
  <c r="Q544" i="2"/>
  <c r="R544" i="2" s="1"/>
  <c r="Q556" i="2"/>
  <c r="R556" i="2" s="1"/>
  <c r="V556" i="2" s="1"/>
  <c r="Q568" i="2"/>
  <c r="R568" i="2" s="1"/>
  <c r="Q580" i="2"/>
  <c r="R580" i="2" s="1"/>
  <c r="V580" i="2" s="1"/>
  <c r="Q592" i="2"/>
  <c r="R592" i="2" s="1"/>
  <c r="V592" i="2" s="1"/>
  <c r="Q604" i="2"/>
  <c r="R604" i="2" s="1"/>
  <c r="Q616" i="2"/>
  <c r="R616" i="2" s="1"/>
  <c r="V616" i="2" s="1"/>
  <c r="Q628" i="2"/>
  <c r="R628" i="2" s="1"/>
  <c r="Q640" i="2"/>
  <c r="R640" i="2" s="1"/>
  <c r="Q652" i="2"/>
  <c r="R652" i="2" s="1"/>
  <c r="Q664" i="2"/>
  <c r="R664" i="2" s="1"/>
  <c r="Q676" i="2"/>
  <c r="R676" i="2" s="1"/>
  <c r="Q688" i="2"/>
  <c r="R688" i="2" s="1"/>
  <c r="V688" i="2" s="1"/>
  <c r="Q700" i="2"/>
  <c r="R700" i="2" s="1"/>
  <c r="V700" i="2" s="1"/>
  <c r="Q712" i="2"/>
  <c r="R712" i="2" s="1"/>
  <c r="Q724" i="2"/>
  <c r="R724" i="2" s="1"/>
  <c r="Q736" i="2"/>
  <c r="R736" i="2" s="1"/>
  <c r="Q748" i="2"/>
  <c r="R748" i="2" s="1"/>
  <c r="V748" i="2" s="1"/>
  <c r="Q760" i="2"/>
  <c r="R760" i="2" s="1"/>
  <c r="L838" i="3"/>
  <c r="L839" i="3"/>
  <c r="L840" i="3"/>
  <c r="L778" i="3"/>
  <c r="L779" i="3"/>
  <c r="L756" i="3"/>
  <c r="L754" i="3"/>
  <c r="L755" i="3"/>
  <c r="L730" i="3"/>
  <c r="L718" i="3"/>
  <c r="L706" i="3"/>
  <c r="L695" i="3"/>
  <c r="L682" i="3"/>
  <c r="L683" i="3"/>
  <c r="L673" i="3"/>
  <c r="L670" i="3"/>
  <c r="L671" i="3"/>
  <c r="L672" i="3"/>
  <c r="L658" i="3"/>
  <c r="L622" i="3"/>
  <c r="L623" i="3"/>
  <c r="L624" i="3"/>
  <c r="L514" i="3"/>
  <c r="L517" i="3"/>
  <c r="L515" i="3"/>
  <c r="L516" i="3"/>
  <c r="L490" i="3"/>
  <c r="L469" i="3"/>
  <c r="L466" i="3"/>
  <c r="L467" i="3"/>
  <c r="L468" i="3"/>
  <c r="L455" i="3"/>
  <c r="L454" i="3"/>
  <c r="L430" i="3"/>
  <c r="L431" i="3"/>
  <c r="L432" i="3"/>
  <c r="L433" i="3"/>
  <c r="L418" i="3"/>
  <c r="L419" i="3"/>
  <c r="L420" i="3"/>
  <c r="L421" i="3"/>
  <c r="L406" i="3"/>
  <c r="L407" i="3"/>
  <c r="L408" i="3"/>
  <c r="L382" i="3"/>
  <c r="L383" i="3"/>
  <c r="L371" i="3"/>
  <c r="L372" i="3"/>
  <c r="L358" i="3"/>
  <c r="L359" i="3"/>
  <c r="L346" i="3"/>
  <c r="L336" i="3"/>
  <c r="L337" i="3"/>
  <c r="L335" i="3"/>
  <c r="L322" i="3"/>
  <c r="L323" i="3"/>
  <c r="L310" i="3"/>
  <c r="L311" i="3"/>
  <c r="L312" i="3"/>
  <c r="L313" i="3"/>
  <c r="L275" i="3"/>
  <c r="L274" i="3"/>
  <c r="L238" i="3"/>
  <c r="L239" i="3"/>
  <c r="L240" i="3"/>
  <c r="L226" i="3"/>
  <c r="L190" i="3"/>
  <c r="L192" i="3"/>
  <c r="L191" i="3"/>
  <c r="L70" i="3"/>
  <c r="L71" i="3"/>
  <c r="L10" i="3"/>
  <c r="L11" i="3"/>
  <c r="Q257" i="2"/>
  <c r="R257" i="2" s="1"/>
  <c r="V257" i="2" s="1"/>
  <c r="Q269" i="2"/>
  <c r="R269" i="2" s="1"/>
  <c r="Q281" i="2"/>
  <c r="R281" i="2" s="1"/>
  <c r="Q293" i="2"/>
  <c r="R293" i="2" s="1"/>
  <c r="V293" i="2" s="1"/>
  <c r="Q305" i="2"/>
  <c r="R305" i="2" s="1"/>
  <c r="Q317" i="2"/>
  <c r="R317" i="2" s="1"/>
  <c r="V317" i="2" s="1"/>
  <c r="Q329" i="2"/>
  <c r="R329" i="2" s="1"/>
  <c r="V329" i="2" s="1"/>
  <c r="Q341" i="2"/>
  <c r="R341" i="2" s="1"/>
  <c r="Q353" i="2"/>
  <c r="R353" i="2" s="1"/>
  <c r="V353" i="2" s="1"/>
  <c r="Q365" i="2"/>
  <c r="R365" i="2" s="1"/>
  <c r="Q377" i="2"/>
  <c r="R377" i="2" s="1"/>
  <c r="V377" i="2" s="1"/>
  <c r="Q389" i="2"/>
  <c r="R389" i="2" s="1"/>
  <c r="Q401" i="2"/>
  <c r="R401" i="2" s="1"/>
  <c r="Q413" i="2"/>
  <c r="R413" i="2" s="1"/>
  <c r="V413" i="2" s="1"/>
  <c r="Q425" i="2"/>
  <c r="R425" i="2" s="1"/>
  <c r="Q437" i="2"/>
  <c r="R437" i="2" s="1"/>
  <c r="V437" i="2" s="1"/>
  <c r="Q449" i="2"/>
  <c r="R449" i="2" s="1"/>
  <c r="Q461" i="2"/>
  <c r="R461" i="2" s="1"/>
  <c r="Q473" i="2"/>
  <c r="R473" i="2" s="1"/>
  <c r="Q485" i="2"/>
  <c r="R485" i="2" s="1"/>
  <c r="V485" i="2" s="1"/>
  <c r="Q497" i="2"/>
  <c r="R497" i="2" s="1"/>
  <c r="Q509" i="2"/>
  <c r="R509" i="2" s="1"/>
  <c r="V509" i="2" s="1"/>
  <c r="Q521" i="2"/>
  <c r="R521" i="2" s="1"/>
  <c r="Q533" i="2"/>
  <c r="R533" i="2" s="1"/>
  <c r="Q545" i="2"/>
  <c r="R545" i="2" s="1"/>
  <c r="V545" i="2" s="1"/>
  <c r="Q557" i="2"/>
  <c r="R557" i="2" s="1"/>
  <c r="Q569" i="2"/>
  <c r="R569" i="2" s="1"/>
  <c r="Q581" i="2"/>
  <c r="R581" i="2" s="1"/>
  <c r="Q593" i="2"/>
  <c r="R593" i="2" s="1"/>
  <c r="V593" i="2" s="1"/>
  <c r="Q605" i="2"/>
  <c r="R605" i="2" s="1"/>
  <c r="V605" i="2" s="1"/>
  <c r="Q617" i="2"/>
  <c r="R617" i="2" s="1"/>
  <c r="Q629" i="2"/>
  <c r="R629" i="2" s="1"/>
  <c r="Q641" i="2"/>
  <c r="R641" i="2" s="1"/>
  <c r="Q653" i="2"/>
  <c r="R653" i="2" s="1"/>
  <c r="Q665" i="2"/>
  <c r="R665" i="2" s="1"/>
  <c r="Q677" i="2"/>
  <c r="R677" i="2" s="1"/>
  <c r="Q689" i="2"/>
  <c r="R689" i="2" s="1"/>
  <c r="V689" i="2" s="1"/>
  <c r="Q701" i="2"/>
  <c r="R701" i="2" s="1"/>
  <c r="Q713" i="2"/>
  <c r="R713" i="2" s="1"/>
  <c r="V713" i="2" s="1"/>
  <c r="Q725" i="2"/>
  <c r="R725" i="2" s="1"/>
  <c r="V725" i="2" s="1"/>
  <c r="L1814" i="3"/>
  <c r="L265" i="3"/>
  <c r="L1089" i="3"/>
  <c r="L1090" i="3"/>
  <c r="L1079" i="3"/>
  <c r="L1077" i="3"/>
  <c r="L1078" i="3"/>
  <c r="L1080" i="3"/>
  <c r="L1041" i="3"/>
  <c r="L1031" i="3"/>
  <c r="L1029" i="3"/>
  <c r="L1030" i="3"/>
  <c r="L1005" i="3"/>
  <c r="L981" i="3"/>
  <c r="L982" i="3"/>
  <c r="L983" i="3"/>
  <c r="L984" i="3"/>
  <c r="L959" i="3"/>
  <c r="L960" i="3"/>
  <c r="L957" i="3"/>
  <c r="L945" i="3"/>
  <c r="L946" i="3"/>
  <c r="L923" i="3"/>
  <c r="L924" i="3"/>
  <c r="L909" i="3"/>
  <c r="L897" i="3"/>
  <c r="L898" i="3"/>
  <c r="L861" i="3"/>
  <c r="L862" i="3"/>
  <c r="L789" i="3"/>
  <c r="L765" i="3"/>
  <c r="L766" i="3"/>
  <c r="L767" i="3"/>
  <c r="L768" i="3"/>
  <c r="L741" i="3"/>
  <c r="L742" i="3"/>
  <c r="L743" i="3"/>
  <c r="L744" i="3"/>
  <c r="L657" i="3"/>
  <c r="L621" i="3"/>
  <c r="L574" i="3"/>
  <c r="L573" i="3"/>
  <c r="L549" i="3"/>
  <c r="L550" i="3"/>
  <c r="L551" i="3"/>
  <c r="L552" i="3"/>
  <c r="L537" i="3"/>
  <c r="L538" i="3"/>
  <c r="L539" i="3"/>
  <c r="L525" i="3"/>
  <c r="L526" i="3"/>
  <c r="L513" i="3"/>
  <c r="L465" i="3"/>
  <c r="L453" i="3"/>
  <c r="L443" i="3"/>
  <c r="L441" i="3"/>
  <c r="L442" i="3"/>
  <c r="L369" i="3"/>
  <c r="L297" i="3"/>
  <c r="L298" i="3"/>
  <c r="L299" i="3"/>
  <c r="L300" i="3"/>
  <c r="L249" i="3"/>
  <c r="L250" i="3"/>
  <c r="L251" i="3"/>
  <c r="L214" i="3"/>
  <c r="L213" i="3"/>
  <c r="L215" i="3"/>
  <c r="L216" i="3"/>
  <c r="L141" i="3"/>
  <c r="L142" i="3"/>
  <c r="L144" i="3"/>
  <c r="L143" i="3"/>
  <c r="L129" i="3"/>
  <c r="L130" i="3"/>
  <c r="L117" i="3"/>
  <c r="L118" i="3"/>
  <c r="L119" i="3"/>
  <c r="L81" i="3"/>
  <c r="L82" i="3"/>
  <c r="L84" i="3"/>
  <c r="L83" i="3"/>
  <c r="L33" i="3"/>
  <c r="L34" i="3"/>
  <c r="L36" i="3"/>
  <c r="Q270" i="2"/>
  <c r="R270" i="2" s="1"/>
  <c r="Q282" i="2"/>
  <c r="R282" i="2" s="1"/>
  <c r="V282" i="2" s="1"/>
  <c r="Q294" i="2"/>
  <c r="R294" i="2" s="1"/>
  <c r="Q306" i="2"/>
  <c r="R306" i="2" s="1"/>
  <c r="Q318" i="2"/>
  <c r="R318" i="2" s="1"/>
  <c r="Q330" i="2"/>
  <c r="R330" i="2" s="1"/>
  <c r="Q342" i="2"/>
  <c r="R342" i="2" s="1"/>
  <c r="Q354" i="2"/>
  <c r="R354" i="2" s="1"/>
  <c r="Q366" i="2"/>
  <c r="R366" i="2" s="1"/>
  <c r="V366" i="2" s="1"/>
  <c r="Q378" i="2"/>
  <c r="R378" i="2" s="1"/>
  <c r="Q390" i="2"/>
  <c r="R390" i="2" s="1"/>
  <c r="V390" i="2" s="1"/>
  <c r="Q402" i="2"/>
  <c r="R402" i="2" s="1"/>
  <c r="V402" i="2" s="1"/>
  <c r="Q414" i="2"/>
  <c r="R414" i="2" s="1"/>
  <c r="V414" i="2" s="1"/>
  <c r="Q426" i="2"/>
  <c r="R426" i="2" s="1"/>
  <c r="V426" i="2" s="1"/>
  <c r="Q438" i="2"/>
  <c r="R438" i="2" s="1"/>
  <c r="V438" i="2" s="1"/>
  <c r="Q450" i="2"/>
  <c r="R450" i="2" s="1"/>
  <c r="V450" i="2" s="1"/>
  <c r="Q462" i="2"/>
  <c r="R462" i="2" s="1"/>
  <c r="Q474" i="2"/>
  <c r="R474" i="2" s="1"/>
  <c r="Q486" i="2"/>
  <c r="R486" i="2" s="1"/>
  <c r="Q498" i="2"/>
  <c r="R498" i="2" s="1"/>
  <c r="Q510" i="2"/>
  <c r="R510" i="2" s="1"/>
  <c r="V510" i="2" s="1"/>
  <c r="Q522" i="2"/>
  <c r="R522" i="2" s="1"/>
  <c r="Q534" i="2"/>
  <c r="R534" i="2" s="1"/>
  <c r="Q546" i="2"/>
  <c r="R546" i="2" s="1"/>
  <c r="Q558" i="2"/>
  <c r="R558" i="2" s="1"/>
  <c r="Q570" i="2"/>
  <c r="R570" i="2" s="1"/>
  <c r="V570" i="2" s="1"/>
  <c r="Q582" i="2"/>
  <c r="R582" i="2" s="1"/>
  <c r="Q594" i="2"/>
  <c r="R594" i="2" s="1"/>
  <c r="Q606" i="2"/>
  <c r="R606" i="2" s="1"/>
  <c r="V606" i="2" s="1"/>
  <c r="L252" i="3"/>
  <c r="L1803" i="3"/>
  <c r="L1717" i="3"/>
  <c r="L1671" i="3"/>
  <c r="L1802" i="3"/>
  <c r="L1716" i="3"/>
  <c r="L1669" i="3"/>
  <c r="L1840" i="3"/>
  <c r="L1801" i="3"/>
  <c r="L1668" i="3"/>
  <c r="L1600" i="3"/>
  <c r="L1264" i="3"/>
  <c r="L1006" i="3"/>
  <c r="L1838" i="3"/>
  <c r="L731" i="3"/>
  <c r="L147" i="3"/>
  <c r="L1044" i="3"/>
  <c r="L49" i="3"/>
  <c r="L50" i="3"/>
  <c r="L51" i="3"/>
  <c r="L37" i="3"/>
  <c r="L38" i="3"/>
  <c r="L39" i="3"/>
  <c r="L1778" i="3"/>
  <c r="L1718" i="3"/>
  <c r="L1670" i="3"/>
  <c r="L1633" i="3"/>
  <c r="L1634" i="3"/>
  <c r="L1632" i="3"/>
  <c r="L1572" i="3"/>
  <c r="L1500" i="3"/>
  <c r="L1477" i="3"/>
  <c r="L1478" i="3"/>
  <c r="L1429" i="3"/>
  <c r="L1428" i="3"/>
  <c r="L1405" i="3"/>
  <c r="L1393" i="3"/>
  <c r="L1394" i="3"/>
  <c r="L1392" i="3"/>
  <c r="L1344" i="3"/>
  <c r="L1333" i="3"/>
  <c r="L1297" i="3"/>
  <c r="L1298" i="3"/>
  <c r="L1299" i="3"/>
  <c r="L1284" i="3"/>
  <c r="L1273" i="3"/>
  <c r="L1272" i="3"/>
  <c r="L1249" i="3"/>
  <c r="L1248" i="3"/>
  <c r="L1213" i="3"/>
  <c r="L1214" i="3"/>
  <c r="L1212" i="3"/>
  <c r="L1201" i="3"/>
  <c r="L1202" i="3"/>
  <c r="L1203" i="3"/>
  <c r="L1200" i="3"/>
  <c r="L1189" i="3"/>
  <c r="L1153" i="3"/>
  <c r="L1154" i="3"/>
  <c r="L1129" i="3"/>
  <c r="L1128" i="3"/>
  <c r="L1068" i="3"/>
  <c r="L1057" i="3"/>
  <c r="L1058" i="3"/>
  <c r="L1059" i="3"/>
  <c r="L1056" i="3"/>
  <c r="L1045" i="3"/>
  <c r="L1046" i="3"/>
  <c r="L1033" i="3"/>
  <c r="L1034" i="3"/>
  <c r="L1035" i="3"/>
  <c r="L1032" i="3"/>
  <c r="L997" i="3"/>
  <c r="L996" i="3"/>
  <c r="L901" i="3"/>
  <c r="L902" i="3"/>
  <c r="L903" i="3"/>
  <c r="L888" i="3"/>
  <c r="L877" i="3"/>
  <c r="L878" i="3"/>
  <c r="L876" i="3"/>
  <c r="L829" i="3"/>
  <c r="L830" i="3"/>
  <c r="L817" i="3"/>
  <c r="L818" i="3"/>
  <c r="L816" i="3"/>
  <c r="L805" i="3"/>
  <c r="L806" i="3"/>
  <c r="L807" i="3"/>
  <c r="L804" i="3"/>
  <c r="L780" i="3"/>
  <c r="L697" i="3"/>
  <c r="L698" i="3"/>
  <c r="L696" i="3"/>
  <c r="L685" i="3"/>
  <c r="L686" i="3"/>
  <c r="L661" i="3"/>
  <c r="L662" i="3"/>
  <c r="L663" i="3"/>
  <c r="L660" i="3"/>
  <c r="L649" i="3"/>
  <c r="L636" i="3"/>
  <c r="L613" i="3"/>
  <c r="L612" i="3"/>
  <c r="L590" i="3"/>
  <c r="L588" i="3"/>
  <c r="L589" i="3"/>
  <c r="L591" i="3"/>
  <c r="L576" i="3"/>
  <c r="L566" i="3"/>
  <c r="L564" i="3"/>
  <c r="L565" i="3"/>
  <c r="L528" i="3"/>
  <c r="L529" i="3"/>
  <c r="L504" i="3"/>
  <c r="L505" i="3"/>
  <c r="L456" i="3"/>
  <c r="L446" i="3"/>
  <c r="L444" i="3"/>
  <c r="L445" i="3"/>
  <c r="L447" i="3"/>
  <c r="L384" i="3"/>
  <c r="L362" i="3"/>
  <c r="L360" i="3"/>
  <c r="L361" i="3"/>
  <c r="L324" i="3"/>
  <c r="L278" i="3"/>
  <c r="L276" i="3"/>
  <c r="L277" i="3"/>
  <c r="L253" i="3"/>
  <c r="L1152" i="3"/>
  <c r="L1777" i="3"/>
  <c r="L1776" i="3"/>
  <c r="L1719" i="3"/>
  <c r="L1188" i="3"/>
  <c r="L120" i="3"/>
  <c r="L121" i="3"/>
  <c r="L122" i="3"/>
  <c r="L96" i="3"/>
  <c r="L72" i="3"/>
  <c r="L73" i="3"/>
  <c r="L60" i="3"/>
  <c r="L61" i="3"/>
  <c r="L48" i="3"/>
  <c r="L24" i="3"/>
  <c r="L25" i="3"/>
  <c r="L12" i="3"/>
  <c r="L13" i="3"/>
  <c r="Q7" i="2"/>
  <c r="R7" i="2" s="1"/>
  <c r="V7" i="2" s="1"/>
  <c r="Q19" i="2"/>
  <c r="R19" i="2" s="1"/>
  <c r="Q31" i="2"/>
  <c r="R31" i="2" s="1"/>
  <c r="Q43" i="2"/>
  <c r="R43" i="2" s="1"/>
  <c r="Q55" i="2"/>
  <c r="R55" i="2" s="1"/>
  <c r="Q67" i="2"/>
  <c r="R67" i="2" s="1"/>
  <c r="Q79" i="2"/>
  <c r="R79" i="2" s="1"/>
  <c r="Q91" i="2"/>
  <c r="R91" i="2" s="1"/>
  <c r="V91" i="2" s="1"/>
  <c r="Q103" i="2"/>
  <c r="R103" i="2" s="1"/>
  <c r="Q115" i="2"/>
  <c r="R115" i="2" s="1"/>
  <c r="Q127" i="2"/>
  <c r="R127" i="2" s="1"/>
  <c r="Q139" i="2"/>
  <c r="R139" i="2" s="1"/>
  <c r="Q151" i="2"/>
  <c r="R151" i="2" s="1"/>
  <c r="Q163" i="2"/>
  <c r="R163" i="2" s="1"/>
  <c r="V163" i="2" s="1"/>
  <c r="Q175" i="2"/>
  <c r="R175" i="2" s="1"/>
  <c r="V175" i="2" s="1"/>
  <c r="Q187" i="2"/>
  <c r="R187" i="2" s="1"/>
  <c r="Q199" i="2"/>
  <c r="R199" i="2" s="1"/>
  <c r="Q211" i="2"/>
  <c r="R211" i="2" s="1"/>
  <c r="Q223" i="2"/>
  <c r="R223" i="2" s="1"/>
  <c r="Q235" i="2"/>
  <c r="R235" i="2" s="1"/>
  <c r="Q247" i="2"/>
  <c r="R247" i="2" s="1"/>
  <c r="Q259" i="2"/>
  <c r="R259" i="2" s="1"/>
  <c r="V259" i="2" s="1"/>
  <c r="Q271" i="2"/>
  <c r="R271" i="2" s="1"/>
  <c r="V271" i="2" s="1"/>
  <c r="Q283" i="2"/>
  <c r="R283" i="2" s="1"/>
  <c r="Q295" i="2"/>
  <c r="R295" i="2" s="1"/>
  <c r="Q307" i="2"/>
  <c r="R307" i="2" s="1"/>
  <c r="V307" i="2" s="1"/>
  <c r="Q319" i="2"/>
  <c r="R319" i="2" s="1"/>
  <c r="V319" i="2" s="1"/>
  <c r="Q331" i="2"/>
  <c r="R331" i="2" s="1"/>
  <c r="Q343" i="2"/>
  <c r="R343" i="2" s="1"/>
  <c r="Q355" i="2"/>
  <c r="R355" i="2" s="1"/>
  <c r="Q367" i="2"/>
  <c r="R367" i="2" s="1"/>
  <c r="Q379" i="2"/>
  <c r="R379" i="2" s="1"/>
  <c r="Q391" i="2"/>
  <c r="R391" i="2" s="1"/>
  <c r="Q403" i="2"/>
  <c r="R403" i="2" s="1"/>
  <c r="Q415" i="2"/>
  <c r="R415" i="2" s="1"/>
  <c r="V415" i="2" s="1"/>
  <c r="Q427" i="2"/>
  <c r="R427" i="2" s="1"/>
  <c r="Q439" i="2"/>
  <c r="R439" i="2" s="1"/>
  <c r="V439" i="2" s="1"/>
  <c r="Q451" i="2"/>
  <c r="R451" i="2" s="1"/>
  <c r="Q463" i="2"/>
  <c r="R463" i="2" s="1"/>
  <c r="V463" i="2" s="1"/>
  <c r="Q475" i="2"/>
  <c r="R475" i="2" s="1"/>
  <c r="Q487" i="2"/>
  <c r="R487" i="2" s="1"/>
  <c r="Q499" i="2"/>
  <c r="R499" i="2" s="1"/>
  <c r="V499" i="2" s="1"/>
  <c r="Q511" i="2"/>
  <c r="R511" i="2" s="1"/>
  <c r="V511" i="2" s="1"/>
  <c r="Q523" i="2"/>
  <c r="R523" i="2" s="1"/>
  <c r="V523" i="2" s="1"/>
  <c r="Q535" i="2"/>
  <c r="R535" i="2" s="1"/>
  <c r="Q547" i="2"/>
  <c r="R547" i="2" s="1"/>
  <c r="V547" i="2" s="1"/>
  <c r="Q559" i="2"/>
  <c r="R559" i="2" s="1"/>
  <c r="Q571" i="2"/>
  <c r="R571" i="2" s="1"/>
  <c r="Q583" i="2"/>
  <c r="R583" i="2" s="1"/>
  <c r="V583" i="2" s="1"/>
  <c r="Q595" i="2"/>
  <c r="R595" i="2" s="1"/>
  <c r="Q607" i="2"/>
  <c r="R607" i="2" s="1"/>
  <c r="Q619" i="2"/>
  <c r="R619" i="2" s="1"/>
  <c r="Q631" i="2"/>
  <c r="R631" i="2" s="1"/>
  <c r="Q643" i="2"/>
  <c r="R643" i="2" s="1"/>
  <c r="Q655" i="2"/>
  <c r="R655" i="2" s="1"/>
  <c r="Q667" i="2"/>
  <c r="R667" i="2" s="1"/>
  <c r="V667" i="2" s="1"/>
  <c r="Q679" i="2"/>
  <c r="R679" i="2" s="1"/>
  <c r="Q691" i="2"/>
  <c r="R691" i="2" s="1"/>
  <c r="Q703" i="2"/>
  <c r="R703" i="2" s="1"/>
  <c r="V703" i="2" s="1"/>
  <c r="Q715" i="2"/>
  <c r="R715" i="2" s="1"/>
  <c r="Q727" i="2"/>
  <c r="R727" i="2" s="1"/>
  <c r="Q739" i="2"/>
  <c r="R739" i="2" s="1"/>
  <c r="Q751" i="2"/>
  <c r="R751" i="2" s="1"/>
  <c r="Q20" i="2"/>
  <c r="R20" i="2" s="1"/>
  <c r="V20" i="2" s="1"/>
  <c r="Q80" i="2"/>
  <c r="R80" i="2" s="1"/>
  <c r="V80" i="2" s="1"/>
  <c r="Q164" i="2"/>
  <c r="R164" i="2" s="1"/>
  <c r="Q224" i="2"/>
  <c r="R224" i="2" s="1"/>
  <c r="V224" i="2" s="1"/>
  <c r="Q296" i="2"/>
  <c r="R296" i="2" s="1"/>
  <c r="Q368" i="2"/>
  <c r="R368" i="2" s="1"/>
  <c r="Q476" i="2"/>
  <c r="R476" i="2" s="1"/>
  <c r="Q9" i="2"/>
  <c r="R9" i="2" s="1"/>
  <c r="Q57" i="2"/>
  <c r="R57" i="2" s="1"/>
  <c r="Q105" i="2"/>
  <c r="R105" i="2" s="1"/>
  <c r="V105" i="2" s="1"/>
  <c r="Q153" i="2"/>
  <c r="R153" i="2" s="1"/>
  <c r="Q201" i="2"/>
  <c r="R201" i="2" s="1"/>
  <c r="Q261" i="2"/>
  <c r="R261" i="2" s="1"/>
  <c r="V261" i="2" s="1"/>
  <c r="Q321" i="2"/>
  <c r="R321" i="2" s="1"/>
  <c r="V321" i="2" s="1"/>
  <c r="Q369" i="2"/>
  <c r="R369" i="2" s="1"/>
  <c r="Q417" i="2"/>
  <c r="R417" i="2" s="1"/>
  <c r="V417" i="2" s="1"/>
  <c r="Q573" i="2"/>
  <c r="R573" i="2" s="1"/>
  <c r="Q657" i="2"/>
  <c r="R657" i="2" s="1"/>
  <c r="Q68" i="2"/>
  <c r="R68" i="2" s="1"/>
  <c r="Q140" i="2"/>
  <c r="R140" i="2" s="1"/>
  <c r="V140" i="2" s="1"/>
  <c r="Q200" i="2"/>
  <c r="R200" i="2" s="1"/>
  <c r="Q260" i="2"/>
  <c r="R260" i="2" s="1"/>
  <c r="V260" i="2" s="1"/>
  <c r="Q332" i="2"/>
  <c r="R332" i="2" s="1"/>
  <c r="Q380" i="2"/>
  <c r="R380" i="2" s="1"/>
  <c r="V380" i="2" s="1"/>
  <c r="Q440" i="2"/>
  <c r="R440" i="2" s="1"/>
  <c r="V440" i="2" s="1"/>
  <c r="Q500" i="2"/>
  <c r="R500" i="2" s="1"/>
  <c r="Q548" i="2"/>
  <c r="R548" i="2" s="1"/>
  <c r="Q572" i="2"/>
  <c r="R572" i="2" s="1"/>
  <c r="V572" i="2" s="1"/>
  <c r="Q632" i="2"/>
  <c r="R632" i="2" s="1"/>
  <c r="V632" i="2" s="1"/>
  <c r="Q81" i="2"/>
  <c r="R81" i="2" s="1"/>
  <c r="V81" i="2" s="1"/>
  <c r="Q129" i="2"/>
  <c r="R129" i="2" s="1"/>
  <c r="Q177" i="2"/>
  <c r="R177" i="2" s="1"/>
  <c r="V177" i="2" s="1"/>
  <c r="Q237" i="2"/>
  <c r="R237" i="2" s="1"/>
  <c r="Q297" i="2"/>
  <c r="R297" i="2" s="1"/>
  <c r="Q333" i="2"/>
  <c r="R333" i="2" s="1"/>
  <c r="V333" i="2" s="1"/>
  <c r="Q381" i="2"/>
  <c r="R381" i="2" s="1"/>
  <c r="Q441" i="2"/>
  <c r="R441" i="2" s="1"/>
  <c r="Q104" i="2"/>
  <c r="R104" i="2" s="1"/>
  <c r="Q45" i="2"/>
  <c r="R45" i="2" s="1"/>
  <c r="Q93" i="2"/>
  <c r="R93" i="2" s="1"/>
  <c r="Q141" i="2"/>
  <c r="R141" i="2" s="1"/>
  <c r="Q189" i="2"/>
  <c r="R189" i="2" s="1"/>
  <c r="Q225" i="2"/>
  <c r="R225" i="2" s="1"/>
  <c r="V225" i="2" s="1"/>
  <c r="Q273" i="2"/>
  <c r="R273" i="2" s="1"/>
  <c r="Q345" i="2"/>
  <c r="R345" i="2" s="1"/>
  <c r="Q393" i="2"/>
  <c r="R393" i="2" s="1"/>
  <c r="Q465" i="2"/>
  <c r="R465" i="2" s="1"/>
  <c r="Q8" i="2"/>
  <c r="R8" i="2" s="1"/>
  <c r="Q44" i="2"/>
  <c r="R44" i="2" s="1"/>
  <c r="Q92" i="2"/>
  <c r="R92" i="2" s="1"/>
  <c r="V92" i="2" s="1"/>
  <c r="Q152" i="2"/>
  <c r="R152" i="2" s="1"/>
  <c r="Q212" i="2"/>
  <c r="R212" i="2" s="1"/>
  <c r="Q248" i="2"/>
  <c r="R248" i="2" s="1"/>
  <c r="V248" i="2" s="1"/>
  <c r="Q344" i="2"/>
  <c r="R344" i="2" s="1"/>
  <c r="Q392" i="2"/>
  <c r="R392" i="2" s="1"/>
  <c r="V392" i="2" s="1"/>
  <c r="Q428" i="2"/>
  <c r="R428" i="2" s="1"/>
  <c r="Q464" i="2"/>
  <c r="R464" i="2" s="1"/>
  <c r="V464" i="2" s="1"/>
  <c r="Q524" i="2"/>
  <c r="R524" i="2" s="1"/>
  <c r="V524" i="2" s="1"/>
  <c r="Q560" i="2"/>
  <c r="R560" i="2" s="1"/>
  <c r="V560" i="2" s="1"/>
  <c r="Q596" i="2"/>
  <c r="R596" i="2" s="1"/>
  <c r="Q608" i="2"/>
  <c r="R608" i="2" s="1"/>
  <c r="Q644" i="2"/>
  <c r="R644" i="2" s="1"/>
  <c r="V644" i="2" s="1"/>
  <c r="Q668" i="2"/>
  <c r="R668" i="2" s="1"/>
  <c r="V668" i="2" s="1"/>
  <c r="Q680" i="2"/>
  <c r="R680" i="2" s="1"/>
  <c r="Q704" i="2"/>
  <c r="R704" i="2" s="1"/>
  <c r="V704" i="2" s="1"/>
  <c r="Q21" i="2"/>
  <c r="R21" i="2" s="1"/>
  <c r="V21" i="2" s="1"/>
  <c r="Q69" i="2"/>
  <c r="R69" i="2" s="1"/>
  <c r="Q117" i="2"/>
  <c r="R117" i="2" s="1"/>
  <c r="Q165" i="2"/>
  <c r="R165" i="2" s="1"/>
  <c r="Q213" i="2"/>
  <c r="R213" i="2" s="1"/>
  <c r="Q357" i="2"/>
  <c r="R357" i="2" s="1"/>
  <c r="V357" i="2" s="1"/>
  <c r="Q405" i="2"/>
  <c r="R405" i="2" s="1"/>
  <c r="Q477" i="2"/>
  <c r="R477" i="2" s="1"/>
  <c r="Q32" i="2"/>
  <c r="R32" i="2" s="1"/>
  <c r="Q116" i="2"/>
  <c r="R116" i="2" s="1"/>
  <c r="Q188" i="2"/>
  <c r="R188" i="2" s="1"/>
  <c r="Q272" i="2"/>
  <c r="R272" i="2" s="1"/>
  <c r="V272" i="2" s="1"/>
  <c r="Q356" i="2"/>
  <c r="R356" i="2" s="1"/>
  <c r="V356" i="2" s="1"/>
  <c r="Q416" i="2"/>
  <c r="R416" i="2" s="1"/>
  <c r="Q536" i="2"/>
  <c r="R536" i="2" s="1"/>
  <c r="Q584" i="2"/>
  <c r="R584" i="2" s="1"/>
  <c r="V584" i="2" s="1"/>
  <c r="Q620" i="2"/>
  <c r="R620" i="2" s="1"/>
  <c r="V620" i="2" s="1"/>
  <c r="Q656" i="2"/>
  <c r="R656" i="2" s="1"/>
  <c r="V656" i="2" s="1"/>
  <c r="Q692" i="2"/>
  <c r="R692" i="2" s="1"/>
  <c r="V692" i="2" s="1"/>
  <c r="Q56" i="2"/>
  <c r="R56" i="2" s="1"/>
  <c r="V56" i="2" s="1"/>
  <c r="Q128" i="2"/>
  <c r="R128" i="2" s="1"/>
  <c r="V128" i="2" s="1"/>
  <c r="Q176" i="2"/>
  <c r="R176" i="2" s="1"/>
  <c r="Q236" i="2"/>
  <c r="R236" i="2" s="1"/>
  <c r="Q320" i="2"/>
  <c r="R320" i="2" s="1"/>
  <c r="Q404" i="2"/>
  <c r="R404" i="2" s="1"/>
  <c r="Q157" i="2"/>
  <c r="R157" i="2" s="1"/>
  <c r="V157" i="2" s="1"/>
  <c r="Q2" i="2"/>
  <c r="R2" i="2" s="1"/>
  <c r="Q13" i="2"/>
  <c r="R13" i="2" s="1"/>
  <c r="Q85" i="2"/>
  <c r="R85" i="2" s="1"/>
  <c r="V85" i="2" s="1"/>
  <c r="Q169" i="2"/>
  <c r="R169" i="2" s="1"/>
  <c r="V169" i="2" s="1"/>
  <c r="Q241" i="2"/>
  <c r="R241" i="2" s="1"/>
  <c r="Q313" i="2"/>
  <c r="R313" i="2" s="1"/>
  <c r="Q385" i="2"/>
  <c r="R385" i="2" s="1"/>
  <c r="Q433" i="2"/>
  <c r="R433" i="2" s="1"/>
  <c r="Q505" i="2"/>
  <c r="R505" i="2" s="1"/>
  <c r="V505" i="2" s="1"/>
  <c r="Q601" i="2"/>
  <c r="R601" i="2" s="1"/>
  <c r="Q38" i="2"/>
  <c r="R38" i="2" s="1"/>
  <c r="V38" i="2" s="1"/>
  <c r="Q3" i="2"/>
  <c r="R3" i="2" s="1"/>
  <c r="Q15" i="2"/>
  <c r="R15" i="2" s="1"/>
  <c r="Q27" i="2"/>
  <c r="R27" i="2" s="1"/>
  <c r="Q39" i="2"/>
  <c r="R39" i="2" s="1"/>
  <c r="Q51" i="2"/>
  <c r="R51" i="2" s="1"/>
  <c r="Q63" i="2"/>
  <c r="R63" i="2" s="1"/>
  <c r="Q75" i="2"/>
  <c r="R75" i="2" s="1"/>
  <c r="Q87" i="2"/>
  <c r="R87" i="2" s="1"/>
  <c r="V87" i="2" s="1"/>
  <c r="Q99" i="2"/>
  <c r="R99" i="2" s="1"/>
  <c r="Q111" i="2"/>
  <c r="R111" i="2" s="1"/>
  <c r="Q123" i="2"/>
  <c r="R123" i="2" s="1"/>
  <c r="V123" i="2" s="1"/>
  <c r="Q135" i="2"/>
  <c r="R135" i="2" s="1"/>
  <c r="Q147" i="2"/>
  <c r="R147" i="2" s="1"/>
  <c r="V147" i="2" s="1"/>
  <c r="Q159" i="2"/>
  <c r="R159" i="2" s="1"/>
  <c r="Q171" i="2"/>
  <c r="R171" i="2" s="1"/>
  <c r="Q183" i="2"/>
  <c r="R183" i="2" s="1"/>
  <c r="V183" i="2" s="1"/>
  <c r="Q195" i="2"/>
  <c r="R195" i="2" s="1"/>
  <c r="Q207" i="2"/>
  <c r="R207" i="2" s="1"/>
  <c r="V207" i="2" s="1"/>
  <c r="Q219" i="2"/>
  <c r="R219" i="2" s="1"/>
  <c r="V219" i="2" s="1"/>
  <c r="Q231" i="2"/>
  <c r="R231" i="2" s="1"/>
  <c r="Q243" i="2"/>
  <c r="R243" i="2" s="1"/>
  <c r="Q255" i="2"/>
  <c r="R255" i="2" s="1"/>
  <c r="Q267" i="2"/>
  <c r="R267" i="2" s="1"/>
  <c r="Q279" i="2"/>
  <c r="R279" i="2" s="1"/>
  <c r="Q291" i="2"/>
  <c r="R291" i="2" s="1"/>
  <c r="V291" i="2" s="1"/>
  <c r="Q303" i="2"/>
  <c r="R303" i="2" s="1"/>
  <c r="V303" i="2" s="1"/>
  <c r="Q315" i="2"/>
  <c r="R315" i="2" s="1"/>
  <c r="V315" i="2" s="1"/>
  <c r="Q327" i="2"/>
  <c r="R327" i="2" s="1"/>
  <c r="Q339" i="2"/>
  <c r="R339" i="2" s="1"/>
  <c r="Q351" i="2"/>
  <c r="R351" i="2" s="1"/>
  <c r="Q363" i="2"/>
  <c r="R363" i="2" s="1"/>
  <c r="Q375" i="2"/>
  <c r="R375" i="2" s="1"/>
  <c r="V375" i="2" s="1"/>
  <c r="Q387" i="2"/>
  <c r="R387" i="2" s="1"/>
  <c r="Q399" i="2"/>
  <c r="R399" i="2" s="1"/>
  <c r="Q411" i="2"/>
  <c r="R411" i="2" s="1"/>
  <c r="Q423" i="2"/>
  <c r="R423" i="2" s="1"/>
  <c r="Q435" i="2"/>
  <c r="R435" i="2" s="1"/>
  <c r="Q447" i="2"/>
  <c r="R447" i="2" s="1"/>
  <c r="V447" i="2" s="1"/>
  <c r="Q459" i="2"/>
  <c r="R459" i="2" s="1"/>
  <c r="Q471" i="2"/>
  <c r="R471" i="2" s="1"/>
  <c r="Q483" i="2"/>
  <c r="R483" i="2" s="1"/>
  <c r="V483" i="2" s="1"/>
  <c r="Q495" i="2"/>
  <c r="R495" i="2" s="1"/>
  <c r="Q507" i="2"/>
  <c r="R507" i="2" s="1"/>
  <c r="V507" i="2" s="1"/>
  <c r="Q519" i="2"/>
  <c r="R519" i="2" s="1"/>
  <c r="Q531" i="2"/>
  <c r="R531" i="2" s="1"/>
  <c r="Q543" i="2"/>
  <c r="R543" i="2" s="1"/>
  <c r="Q37" i="2"/>
  <c r="R37" i="2" s="1"/>
  <c r="V37" i="2" s="1"/>
  <c r="Q97" i="2"/>
  <c r="R97" i="2" s="1"/>
  <c r="Q181" i="2"/>
  <c r="R181" i="2" s="1"/>
  <c r="Q253" i="2"/>
  <c r="R253" i="2" s="1"/>
  <c r="Q325" i="2"/>
  <c r="R325" i="2" s="1"/>
  <c r="Q409" i="2"/>
  <c r="R409" i="2" s="1"/>
  <c r="V409" i="2" s="1"/>
  <c r="Q469" i="2"/>
  <c r="R469" i="2" s="1"/>
  <c r="Q541" i="2"/>
  <c r="R541" i="2" s="1"/>
  <c r="Q577" i="2"/>
  <c r="R577" i="2" s="1"/>
  <c r="Q625" i="2"/>
  <c r="R625" i="2" s="1"/>
  <c r="Q649" i="2"/>
  <c r="R649" i="2" s="1"/>
  <c r="V649" i="2" s="1"/>
  <c r="Q697" i="2"/>
  <c r="R697" i="2" s="1"/>
  <c r="V697" i="2" s="1"/>
  <c r="Q26" i="2"/>
  <c r="R26" i="2" s="1"/>
  <c r="V26" i="2" s="1"/>
  <c r="Q108" i="2"/>
  <c r="R108" i="2" s="1"/>
  <c r="Q61" i="2"/>
  <c r="R61" i="2" s="1"/>
  <c r="V61" i="2" s="1"/>
  <c r="Q145" i="2"/>
  <c r="R145" i="2" s="1"/>
  <c r="Q229" i="2"/>
  <c r="R229" i="2" s="1"/>
  <c r="V229" i="2" s="1"/>
  <c r="Q301" i="2"/>
  <c r="R301" i="2" s="1"/>
  <c r="Q361" i="2"/>
  <c r="R361" i="2" s="1"/>
  <c r="Q445" i="2"/>
  <c r="R445" i="2" s="1"/>
  <c r="Q529" i="2"/>
  <c r="R529" i="2" s="1"/>
  <c r="Q14" i="2"/>
  <c r="R14" i="2" s="1"/>
  <c r="V14" i="2" s="1"/>
  <c r="Q73" i="2"/>
  <c r="R73" i="2" s="1"/>
  <c r="V73" i="2" s="1"/>
  <c r="Q133" i="2"/>
  <c r="R133" i="2" s="1"/>
  <c r="V133" i="2" s="1"/>
  <c r="Q193" i="2"/>
  <c r="R193" i="2" s="1"/>
  <c r="V193" i="2" s="1"/>
  <c r="Q265" i="2"/>
  <c r="R265" i="2" s="1"/>
  <c r="V265" i="2" s="1"/>
  <c r="Q337" i="2"/>
  <c r="R337" i="2" s="1"/>
  <c r="Q421" i="2"/>
  <c r="R421" i="2" s="1"/>
  <c r="Q481" i="2"/>
  <c r="R481" i="2" s="1"/>
  <c r="Q553" i="2"/>
  <c r="R553" i="2" s="1"/>
  <c r="Q589" i="2"/>
  <c r="R589" i="2" s="1"/>
  <c r="Q673" i="2"/>
  <c r="R673" i="2" s="1"/>
  <c r="Q25" i="2"/>
  <c r="R25" i="2" s="1"/>
  <c r="Q109" i="2"/>
  <c r="R109" i="2" s="1"/>
  <c r="Q217" i="2"/>
  <c r="R217" i="2" s="1"/>
  <c r="Q277" i="2"/>
  <c r="R277" i="2" s="1"/>
  <c r="Q349" i="2"/>
  <c r="R349" i="2" s="1"/>
  <c r="V349" i="2" s="1"/>
  <c r="Q397" i="2"/>
  <c r="R397" i="2" s="1"/>
  <c r="Q457" i="2"/>
  <c r="R457" i="2" s="1"/>
  <c r="Q517" i="2"/>
  <c r="R517" i="2" s="1"/>
  <c r="Q565" i="2"/>
  <c r="R565" i="2" s="1"/>
  <c r="Q613" i="2"/>
  <c r="R613" i="2" s="1"/>
  <c r="Q637" i="2"/>
  <c r="R637" i="2" s="1"/>
  <c r="Q661" i="2"/>
  <c r="R661" i="2" s="1"/>
  <c r="Q685" i="2"/>
  <c r="R685" i="2" s="1"/>
  <c r="Q709" i="2"/>
  <c r="R709" i="2" s="1"/>
  <c r="Q721" i="2"/>
  <c r="R721" i="2" s="1"/>
  <c r="Q733" i="2"/>
  <c r="R733" i="2" s="1"/>
  <c r="V733" i="2" s="1"/>
  <c r="Q745" i="2"/>
  <c r="R745" i="2" s="1"/>
  <c r="Q757" i="2"/>
  <c r="R757" i="2" s="1"/>
  <c r="Q49" i="2"/>
  <c r="R49" i="2" s="1"/>
  <c r="Q121" i="2"/>
  <c r="R121" i="2" s="1"/>
  <c r="Q205" i="2"/>
  <c r="R205" i="2" s="1"/>
  <c r="Q289" i="2"/>
  <c r="R289" i="2" s="1"/>
  <c r="Q373" i="2"/>
  <c r="R373" i="2" s="1"/>
  <c r="V373" i="2" s="1"/>
  <c r="Q493" i="2"/>
  <c r="R493" i="2" s="1"/>
  <c r="Q555" i="2"/>
  <c r="R555" i="2" s="1"/>
  <c r="V555" i="2" s="1"/>
  <c r="Q567" i="2"/>
  <c r="R567" i="2" s="1"/>
  <c r="V567" i="2" s="1"/>
  <c r="Q579" i="2"/>
  <c r="R579" i="2" s="1"/>
  <c r="V579" i="2" s="1"/>
  <c r="Q591" i="2"/>
  <c r="R591" i="2" s="1"/>
  <c r="Q603" i="2"/>
  <c r="R603" i="2" s="1"/>
  <c r="Q615" i="2"/>
  <c r="R615" i="2" s="1"/>
  <c r="V615" i="2" s="1"/>
  <c r="Q627" i="2"/>
  <c r="R627" i="2" s="1"/>
  <c r="Q639" i="2"/>
  <c r="R639" i="2" s="1"/>
  <c r="V639" i="2" s="1"/>
  <c r="Q651" i="2"/>
  <c r="R651" i="2" s="1"/>
  <c r="Q663" i="2"/>
  <c r="R663" i="2" s="1"/>
  <c r="Q675" i="2"/>
  <c r="R675" i="2" s="1"/>
  <c r="Q687" i="2"/>
  <c r="R687" i="2" s="1"/>
  <c r="Q699" i="2"/>
  <c r="R699" i="2" s="1"/>
  <c r="Q711" i="2"/>
  <c r="R711" i="2" s="1"/>
  <c r="Q723" i="2"/>
  <c r="R723" i="2" s="1"/>
  <c r="V723" i="2" s="1"/>
  <c r="Q735" i="2"/>
  <c r="R735" i="2" s="1"/>
  <c r="Q747" i="2"/>
  <c r="R747" i="2" s="1"/>
  <c r="V747" i="2" s="1"/>
  <c r="Q759" i="2"/>
  <c r="R759" i="2" s="1"/>
  <c r="Q513" i="2"/>
  <c r="R513" i="2" s="1"/>
  <c r="Q763" i="2"/>
  <c r="R763" i="2" s="1"/>
  <c r="Q728" i="2"/>
  <c r="R728" i="2" s="1"/>
  <c r="V728" i="2" s="1"/>
  <c r="Q752" i="2"/>
  <c r="R752" i="2" s="1"/>
  <c r="Q764" i="2"/>
  <c r="R764" i="2" s="1"/>
  <c r="Q489" i="2"/>
  <c r="R489" i="2" s="1"/>
  <c r="Q501" i="2"/>
  <c r="R501" i="2" s="1"/>
  <c r="Q525" i="2"/>
  <c r="R525" i="2" s="1"/>
  <c r="Q549" i="2"/>
  <c r="R549" i="2" s="1"/>
  <c r="Q561" i="2"/>
  <c r="R561" i="2" s="1"/>
  <c r="Q585" i="2"/>
  <c r="R585" i="2" s="1"/>
  <c r="Q609" i="2"/>
  <c r="R609" i="2" s="1"/>
  <c r="V609" i="2" s="1"/>
  <c r="Q621" i="2"/>
  <c r="R621" i="2" s="1"/>
  <c r="V621" i="2" s="1"/>
  <c r="Q633" i="2"/>
  <c r="R633" i="2" s="1"/>
  <c r="Q669" i="2"/>
  <c r="R669" i="2" s="1"/>
  <c r="Q693" i="2"/>
  <c r="R693" i="2" s="1"/>
  <c r="Q705" i="2"/>
  <c r="R705" i="2" s="1"/>
  <c r="V705" i="2" s="1"/>
  <c r="Q729" i="2"/>
  <c r="R729" i="2" s="1"/>
  <c r="Q753" i="2"/>
  <c r="R753" i="2" s="1"/>
  <c r="V753" i="2" s="1"/>
  <c r="Q765" i="2"/>
  <c r="R765" i="2" s="1"/>
  <c r="Q334" i="2"/>
  <c r="R334" i="2" s="1"/>
  <c r="V334" i="2" s="1"/>
  <c r="Q346" i="2"/>
  <c r="R346" i="2" s="1"/>
  <c r="Q358" i="2"/>
  <c r="R358" i="2" s="1"/>
  <c r="Q370" i="2"/>
  <c r="R370" i="2" s="1"/>
  <c r="Q382" i="2"/>
  <c r="R382" i="2" s="1"/>
  <c r="Q394" i="2"/>
  <c r="R394" i="2" s="1"/>
  <c r="Q406" i="2"/>
  <c r="R406" i="2" s="1"/>
  <c r="Q418" i="2"/>
  <c r="R418" i="2" s="1"/>
  <c r="Q430" i="2"/>
  <c r="R430" i="2" s="1"/>
  <c r="V430" i="2" s="1"/>
  <c r="Q442" i="2"/>
  <c r="R442" i="2" s="1"/>
  <c r="Q454" i="2"/>
  <c r="R454" i="2" s="1"/>
  <c r="Q466" i="2"/>
  <c r="R466" i="2" s="1"/>
  <c r="Q478" i="2"/>
  <c r="R478" i="2" s="1"/>
  <c r="Q490" i="2"/>
  <c r="R490" i="2" s="1"/>
  <c r="Q502" i="2"/>
  <c r="R502" i="2" s="1"/>
  <c r="V502" i="2" s="1"/>
  <c r="Q514" i="2"/>
  <c r="R514" i="2" s="1"/>
  <c r="V514" i="2" s="1"/>
  <c r="Q526" i="2"/>
  <c r="R526" i="2" s="1"/>
  <c r="Q538" i="2"/>
  <c r="R538" i="2" s="1"/>
  <c r="V538" i="2" s="1"/>
  <c r="Q550" i="2"/>
  <c r="R550" i="2" s="1"/>
  <c r="Q562" i="2"/>
  <c r="R562" i="2" s="1"/>
  <c r="Q574" i="2"/>
  <c r="R574" i="2" s="1"/>
  <c r="Q586" i="2"/>
  <c r="R586" i="2" s="1"/>
  <c r="Q598" i="2"/>
  <c r="R598" i="2" s="1"/>
  <c r="Q610" i="2"/>
  <c r="R610" i="2" s="1"/>
  <c r="V610" i="2" s="1"/>
  <c r="Q622" i="2"/>
  <c r="R622" i="2" s="1"/>
  <c r="V622" i="2" s="1"/>
  <c r="Q634" i="2"/>
  <c r="R634" i="2" s="1"/>
  <c r="Q646" i="2"/>
  <c r="R646" i="2" s="1"/>
  <c r="V646" i="2" s="1"/>
  <c r="Q658" i="2"/>
  <c r="R658" i="2" s="1"/>
  <c r="Q670" i="2"/>
  <c r="R670" i="2" s="1"/>
  <c r="Q682" i="2"/>
  <c r="R682" i="2" s="1"/>
  <c r="Q694" i="2"/>
  <c r="R694" i="2" s="1"/>
  <c r="Q706" i="2"/>
  <c r="R706" i="2" s="1"/>
  <c r="V706" i="2" s="1"/>
  <c r="Q718" i="2"/>
  <c r="R718" i="2" s="1"/>
  <c r="Q730" i="2"/>
  <c r="R730" i="2" s="1"/>
  <c r="Q742" i="2"/>
  <c r="R742" i="2" s="1"/>
  <c r="V742" i="2" s="1"/>
  <c r="Q754" i="2"/>
  <c r="R754" i="2" s="1"/>
  <c r="Q766" i="2"/>
  <c r="R766" i="2" s="1"/>
  <c r="V766" i="2" s="1"/>
  <c r="Q732" i="2"/>
  <c r="R732" i="2" s="1"/>
  <c r="Q756" i="2"/>
  <c r="R756" i="2" s="1"/>
  <c r="V756" i="2" s="1"/>
  <c r="Q50" i="2"/>
  <c r="R50" i="2" s="1"/>
  <c r="Q62" i="2"/>
  <c r="R62" i="2" s="1"/>
  <c r="Q74" i="2"/>
  <c r="R74" i="2" s="1"/>
  <c r="V74" i="2" s="1"/>
  <c r="Q86" i="2"/>
  <c r="R86" i="2" s="1"/>
  <c r="Q98" i="2"/>
  <c r="R98" i="2" s="1"/>
  <c r="Q110" i="2"/>
  <c r="R110" i="2" s="1"/>
  <c r="Q122" i="2"/>
  <c r="R122" i="2" s="1"/>
  <c r="V122" i="2" s="1"/>
  <c r="Q134" i="2"/>
  <c r="R134" i="2" s="1"/>
  <c r="Q146" i="2"/>
  <c r="R146" i="2" s="1"/>
  <c r="Q158" i="2"/>
  <c r="R158" i="2" s="1"/>
  <c r="V158" i="2" s="1"/>
  <c r="Q170" i="2"/>
  <c r="R170" i="2" s="1"/>
  <c r="Q182" i="2"/>
  <c r="R182" i="2" s="1"/>
  <c r="V182" i="2" s="1"/>
  <c r="Q194" i="2"/>
  <c r="R194" i="2" s="1"/>
  <c r="Q206" i="2"/>
  <c r="R206" i="2" s="1"/>
  <c r="Q218" i="2"/>
  <c r="R218" i="2" s="1"/>
  <c r="Q230" i="2"/>
  <c r="R230" i="2" s="1"/>
  <c r="V230" i="2" s="1"/>
  <c r="Q242" i="2"/>
  <c r="R242" i="2" s="1"/>
  <c r="V242" i="2" s="1"/>
  <c r="Q254" i="2"/>
  <c r="R254" i="2" s="1"/>
  <c r="Q266" i="2"/>
  <c r="R266" i="2" s="1"/>
  <c r="Q278" i="2"/>
  <c r="R278" i="2" s="1"/>
  <c r="V278" i="2" s="1"/>
  <c r="Q290" i="2"/>
  <c r="R290" i="2" s="1"/>
  <c r="Q302" i="2"/>
  <c r="R302" i="2" s="1"/>
  <c r="V302" i="2" s="1"/>
  <c r="Q314" i="2"/>
  <c r="R314" i="2" s="1"/>
  <c r="Q326" i="2"/>
  <c r="R326" i="2" s="1"/>
  <c r="Q338" i="2"/>
  <c r="R338" i="2" s="1"/>
  <c r="Q350" i="2"/>
  <c r="R350" i="2" s="1"/>
  <c r="Q362" i="2"/>
  <c r="R362" i="2" s="1"/>
  <c r="Q374" i="2"/>
  <c r="R374" i="2" s="1"/>
  <c r="Q386" i="2"/>
  <c r="R386" i="2" s="1"/>
  <c r="V386" i="2" s="1"/>
  <c r="Q398" i="2"/>
  <c r="R398" i="2" s="1"/>
  <c r="V398" i="2" s="1"/>
  <c r="Q410" i="2"/>
  <c r="R410" i="2" s="1"/>
  <c r="Q422" i="2"/>
  <c r="R422" i="2" s="1"/>
  <c r="Q434" i="2"/>
  <c r="R434" i="2" s="1"/>
  <c r="Q446" i="2"/>
  <c r="R446" i="2" s="1"/>
  <c r="V446" i="2" s="1"/>
  <c r="Q458" i="2"/>
  <c r="R458" i="2" s="1"/>
  <c r="Q470" i="2"/>
  <c r="R470" i="2" s="1"/>
  <c r="Q482" i="2"/>
  <c r="R482" i="2" s="1"/>
  <c r="V482" i="2" s="1"/>
  <c r="Q494" i="2"/>
  <c r="R494" i="2" s="1"/>
  <c r="Q506" i="2"/>
  <c r="R506" i="2" s="1"/>
  <c r="Q518" i="2"/>
  <c r="R518" i="2" s="1"/>
  <c r="Q530" i="2"/>
  <c r="R530" i="2" s="1"/>
  <c r="Q542" i="2"/>
  <c r="R542" i="2" s="1"/>
  <c r="V542" i="2" s="1"/>
  <c r="Q554" i="2"/>
  <c r="R554" i="2" s="1"/>
  <c r="Q566" i="2"/>
  <c r="R566" i="2" s="1"/>
  <c r="Q578" i="2"/>
  <c r="R578" i="2" s="1"/>
  <c r="Q590" i="2"/>
  <c r="R590" i="2" s="1"/>
  <c r="Q602" i="2"/>
  <c r="R602" i="2" s="1"/>
  <c r="Q614" i="2"/>
  <c r="R614" i="2" s="1"/>
  <c r="Q626" i="2"/>
  <c r="R626" i="2" s="1"/>
  <c r="Q638" i="2"/>
  <c r="R638" i="2" s="1"/>
  <c r="Q650" i="2"/>
  <c r="R650" i="2" s="1"/>
  <c r="Q662" i="2"/>
  <c r="R662" i="2" s="1"/>
  <c r="Q674" i="2"/>
  <c r="R674" i="2" s="1"/>
  <c r="Q686" i="2"/>
  <c r="R686" i="2" s="1"/>
  <c r="V686" i="2" s="1"/>
  <c r="Q698" i="2"/>
  <c r="R698" i="2" s="1"/>
  <c r="Q710" i="2"/>
  <c r="R710" i="2" s="1"/>
  <c r="Q722" i="2"/>
  <c r="R722" i="2" s="1"/>
  <c r="Q734" i="2"/>
  <c r="R734" i="2" s="1"/>
  <c r="Q746" i="2"/>
  <c r="R746" i="2" s="1"/>
  <c r="Q758" i="2"/>
  <c r="R758" i="2" s="1"/>
  <c r="V758" i="2" s="1"/>
  <c r="Q737" i="2"/>
  <c r="R737" i="2" s="1"/>
  <c r="Q749" i="2"/>
  <c r="R749" i="2" s="1"/>
  <c r="Q761" i="2"/>
  <c r="R761" i="2" s="1"/>
  <c r="V761" i="2" s="1"/>
  <c r="Q618" i="2"/>
  <c r="R618" i="2" s="1"/>
  <c r="Q630" i="2"/>
  <c r="R630" i="2" s="1"/>
  <c r="Q642" i="2"/>
  <c r="R642" i="2" s="1"/>
  <c r="Q654" i="2"/>
  <c r="R654" i="2" s="1"/>
  <c r="Q666" i="2"/>
  <c r="R666" i="2" s="1"/>
  <c r="Q678" i="2"/>
  <c r="R678" i="2" s="1"/>
  <c r="Q690" i="2"/>
  <c r="R690" i="2" s="1"/>
  <c r="Q702" i="2"/>
  <c r="R702" i="2" s="1"/>
  <c r="Q714" i="2"/>
  <c r="R714" i="2" s="1"/>
  <c r="Q726" i="2"/>
  <c r="R726" i="2" s="1"/>
  <c r="Q738" i="2"/>
  <c r="R738" i="2" s="1"/>
  <c r="Q750" i="2"/>
  <c r="R750" i="2" s="1"/>
  <c r="V750" i="2" s="1"/>
  <c r="Q762" i="2"/>
  <c r="R762" i="2" s="1"/>
  <c r="M223" i="2"/>
  <c r="M51" i="2"/>
  <c r="M47" i="2"/>
  <c r="M33" i="2"/>
  <c r="M751" i="2"/>
  <c r="M737" i="2"/>
  <c r="M732" i="2"/>
  <c r="M658" i="2"/>
  <c r="M653" i="2"/>
  <c r="M595" i="2"/>
  <c r="M558" i="2"/>
  <c r="M549" i="2"/>
  <c r="M512" i="2"/>
  <c r="M494" i="2"/>
  <c r="M474" i="2"/>
  <c r="M462" i="2"/>
  <c r="M424" i="2"/>
  <c r="M340" i="2"/>
  <c r="M320" i="2"/>
  <c r="M289" i="2"/>
  <c r="M277" i="2"/>
  <c r="M263" i="2"/>
  <c r="M247" i="2"/>
  <c r="M217" i="2"/>
  <c r="M194" i="2"/>
  <c r="M185" i="2"/>
  <c r="M155" i="2"/>
  <c r="M108" i="2"/>
  <c r="M99" i="2"/>
  <c r="M94" i="2"/>
  <c r="M75" i="2"/>
  <c r="M42" i="2"/>
  <c r="M23" i="2"/>
  <c r="M19" i="2"/>
  <c r="M10" i="2"/>
  <c r="M199" i="2"/>
  <c r="M745" i="2"/>
  <c r="M568" i="2"/>
  <c r="M553" i="2"/>
  <c r="M540" i="2"/>
  <c r="M478" i="2"/>
  <c r="M468" i="2"/>
  <c r="M419" i="2"/>
  <c r="M394" i="2"/>
  <c r="M324" i="2"/>
  <c r="M316" i="2"/>
  <c r="M283" i="2"/>
  <c r="M252" i="2"/>
  <c r="M237" i="2"/>
  <c r="M189" i="2"/>
  <c r="M638" i="2"/>
  <c r="M634" i="2"/>
  <c r="M458" i="2"/>
  <c r="M767" i="2"/>
  <c r="M739" i="2"/>
  <c r="M674" i="2"/>
  <c r="M651" i="2"/>
  <c r="M630" i="2"/>
  <c r="M597" i="2"/>
  <c r="M515" i="2"/>
  <c r="M501" i="2"/>
  <c r="M470" i="2"/>
  <c r="M449" i="2"/>
  <c r="M427" i="2"/>
  <c r="M406" i="2"/>
  <c r="M362" i="2"/>
  <c r="M313" i="2"/>
  <c r="M300" i="2"/>
  <c r="M296" i="2"/>
  <c r="M292" i="2"/>
  <c r="M280" i="2"/>
  <c r="M249" i="2"/>
  <c r="M244" i="2"/>
  <c r="M226" i="2"/>
  <c r="M214" i="2"/>
  <c r="M211" i="2"/>
  <c r="M191" i="2"/>
  <c r="M187" i="2"/>
  <c r="M178" i="2"/>
  <c r="M71" i="2"/>
  <c r="M60" i="2"/>
  <c r="M44" i="2"/>
  <c r="M676" i="2"/>
  <c r="M757" i="2"/>
  <c r="M729" i="2"/>
  <c r="M691" i="2"/>
  <c r="M640" i="2"/>
  <c r="M625" i="2"/>
  <c r="M677" i="2"/>
  <c r="M582" i="2"/>
  <c r="M506" i="2"/>
  <c r="M479" i="2"/>
  <c r="M454" i="2"/>
  <c r="M416" i="2"/>
  <c r="M354" i="2"/>
  <c r="M743" i="2"/>
  <c r="M685" i="2"/>
  <c r="M655" i="2"/>
  <c r="M635" i="2"/>
  <c r="M551" i="2"/>
  <c r="M718" i="2"/>
  <c r="M664" i="2"/>
  <c r="M600" i="2"/>
  <c r="M565" i="2"/>
  <c r="M530" i="2"/>
  <c r="M487" i="2"/>
  <c r="M410" i="2"/>
  <c r="M738" i="2"/>
  <c r="M699" i="2"/>
  <c r="M659" i="2"/>
  <c r="M591" i="2"/>
  <c r="M581" i="2"/>
  <c r="M554" i="2"/>
  <c r="M537" i="2"/>
  <c r="M459" i="2"/>
  <c r="M436" i="2"/>
  <c r="M401" i="2"/>
  <c r="M370" i="2"/>
  <c r="M337" i="2"/>
  <c r="M279" i="2"/>
  <c r="M186" i="2"/>
  <c r="M151" i="2"/>
  <c r="M109" i="2"/>
  <c r="M86" i="2"/>
  <c r="M67" i="2"/>
  <c r="M63" i="2"/>
  <c r="M59" i="2"/>
  <c r="M52" i="2"/>
  <c r="M43" i="2"/>
  <c r="M435" i="2"/>
  <c r="M369" i="2"/>
  <c r="M256" i="2"/>
  <c r="M670" i="2"/>
  <c r="M546" i="2"/>
  <c r="M734" i="2"/>
  <c r="M695" i="2"/>
  <c r="M569" i="2"/>
  <c r="M541" i="2"/>
  <c r="M519" i="2"/>
  <c r="M491" i="2"/>
  <c r="M465" i="2"/>
  <c r="M421" i="2"/>
  <c r="M395" i="2"/>
  <c r="M342" i="2"/>
  <c r="M325" i="2"/>
  <c r="M762" i="2"/>
  <c r="M710" i="2"/>
  <c r="M680" i="2"/>
  <c r="M629" i="2"/>
  <c r="M619" i="2"/>
  <c r="M596" i="2"/>
  <c r="M575" i="2"/>
  <c r="M559" i="2"/>
  <c r="M533" i="2"/>
  <c r="M496" i="2"/>
  <c r="M443" i="2"/>
  <c r="M382" i="2"/>
  <c r="M346" i="2"/>
  <c r="M312" i="2"/>
  <c r="M285" i="2"/>
  <c r="M233" i="2"/>
  <c r="M218" i="2"/>
  <c r="M205" i="2"/>
  <c r="M132" i="2"/>
  <c r="M100" i="2"/>
  <c r="M76" i="2"/>
  <c r="M752" i="2"/>
  <c r="M746" i="2"/>
  <c r="M722" i="2"/>
  <c r="M714" i="2"/>
  <c r="M694" i="2"/>
  <c r="M690" i="2"/>
  <c r="M673" i="2"/>
  <c r="M669" i="2"/>
  <c r="M654" i="2"/>
  <c r="M643" i="2"/>
  <c r="M614" i="2"/>
  <c r="M608" i="2"/>
  <c r="M586" i="2"/>
  <c r="M550" i="2"/>
  <c r="M513" i="2"/>
  <c r="M500" i="2"/>
  <c r="M490" i="2"/>
  <c r="M486" i="2"/>
  <c r="M475" i="2"/>
  <c r="M469" i="2"/>
  <c r="M448" i="2"/>
  <c r="M425" i="2"/>
  <c r="M420" i="2"/>
  <c r="M405" i="2"/>
  <c r="M365" i="2"/>
  <c r="M358" i="2"/>
  <c r="M341" i="2"/>
  <c r="M332" i="2"/>
  <c r="M328" i="2"/>
  <c r="M306" i="2"/>
  <c r="M299" i="2"/>
  <c r="M290" i="2"/>
  <c r="M273" i="2"/>
  <c r="M267" i="2"/>
  <c r="M264" i="2"/>
  <c r="M243" i="2"/>
  <c r="M200" i="2"/>
  <c r="M190" i="2"/>
  <c r="M181" i="2"/>
  <c r="M176" i="2"/>
  <c r="M165" i="2"/>
  <c r="M160" i="2"/>
  <c r="M156" i="2"/>
  <c r="M146" i="2"/>
  <c r="M141" i="2"/>
  <c r="M135" i="2"/>
  <c r="M127" i="2"/>
  <c r="M121" i="2"/>
  <c r="M117" i="2"/>
  <c r="M103" i="2"/>
  <c r="M90" i="2"/>
  <c r="M70" i="2"/>
  <c r="M28" i="2"/>
  <c r="M5" i="2"/>
  <c r="M702" i="2"/>
  <c r="M633" i="2"/>
  <c r="M617" i="2"/>
  <c r="M607" i="2"/>
  <c r="M590" i="2"/>
  <c r="M585" i="2"/>
  <c r="M578" i="2"/>
  <c r="M573" i="2"/>
  <c r="M563" i="2"/>
  <c r="M536" i="2"/>
  <c r="M532" i="2"/>
  <c r="M498" i="2"/>
  <c r="M489" i="2"/>
  <c r="M457" i="2"/>
  <c r="M441" i="2"/>
  <c r="M434" i="2"/>
  <c r="M408" i="2"/>
  <c r="M399" i="2"/>
  <c r="M351" i="2"/>
  <c r="M345" i="2"/>
  <c r="M327" i="2"/>
  <c r="M298" i="2"/>
  <c r="M232" i="2"/>
  <c r="M228" i="2"/>
  <c r="M198" i="2"/>
  <c r="M174" i="2"/>
  <c r="M150" i="2"/>
  <c r="M130" i="2"/>
  <c r="M126" i="2"/>
  <c r="M120" i="2"/>
  <c r="M116" i="2"/>
  <c r="M89" i="2"/>
  <c r="M84" i="2"/>
  <c r="M66" i="2"/>
  <c r="M62" i="2"/>
  <c r="M58" i="2"/>
  <c r="M36" i="2"/>
  <c r="M32" i="2"/>
  <c r="M27" i="2"/>
  <c r="M726" i="2"/>
  <c r="M679" i="2"/>
  <c r="M623" i="2"/>
  <c r="M760" i="2"/>
  <c r="M687" i="2"/>
  <c r="M648" i="2"/>
  <c r="M637" i="2"/>
  <c r="M613" i="2"/>
  <c r="M557" i="2"/>
  <c r="M543" i="2"/>
  <c r="M517" i="2"/>
  <c r="M503" i="2"/>
  <c r="M473" i="2"/>
  <c r="M452" i="2"/>
  <c r="M445" i="2"/>
  <c r="M423" i="2"/>
  <c r="M412" i="2"/>
  <c r="M404" i="2"/>
  <c r="M393" i="2"/>
  <c r="M379" i="2"/>
  <c r="M368" i="2"/>
  <c r="M364" i="2"/>
  <c r="M331" i="2"/>
  <c r="M323" i="2"/>
  <c r="M310" i="2"/>
  <c r="M305" i="2"/>
  <c r="M294" i="2"/>
  <c r="M266" i="2"/>
  <c r="M262" i="2"/>
  <c r="M222" i="2"/>
  <c r="M216" i="2"/>
  <c r="M209" i="2"/>
  <c r="M164" i="2"/>
  <c r="M159" i="2"/>
  <c r="M145" i="2"/>
  <c r="M134" i="2"/>
  <c r="M111" i="2"/>
  <c r="M102" i="2"/>
  <c r="M93" i="2"/>
  <c r="M69" i="2"/>
  <c r="M54" i="2"/>
  <c r="M50" i="2"/>
  <c r="M4" i="2"/>
  <c r="M712" i="2"/>
  <c r="M642" i="2"/>
  <c r="M736" i="2"/>
  <c r="M666" i="2"/>
  <c r="M749" i="2"/>
  <c r="M716" i="2"/>
  <c r="M662" i="2"/>
  <c r="M589" i="2"/>
  <c r="M548" i="2"/>
  <c r="M428" i="2"/>
  <c r="M360" i="2"/>
  <c r="M335" i="2"/>
  <c r="M301" i="2"/>
  <c r="M255" i="2"/>
  <c r="M241" i="2"/>
  <c r="M212" i="2"/>
  <c r="M203" i="2"/>
  <c r="M179" i="2"/>
  <c r="M168" i="2"/>
  <c r="M154" i="2"/>
  <c r="M139" i="2"/>
  <c r="M98" i="2"/>
  <c r="M78" i="2"/>
  <c r="M45" i="2"/>
  <c r="M41" i="2"/>
  <c r="M35" i="2"/>
  <c r="M31" i="2"/>
  <c r="M721" i="2"/>
  <c r="M698" i="2"/>
  <c r="M672" i="2"/>
  <c r="M627" i="2"/>
  <c r="M765" i="2"/>
  <c r="M755" i="2"/>
  <c r="M731" i="2"/>
  <c r="M708" i="2"/>
  <c r="M693" i="2"/>
  <c r="M682" i="2"/>
  <c r="M768" i="2"/>
  <c r="M744" i="2"/>
  <c r="M741" i="2"/>
  <c r="M675" i="2"/>
  <c r="M652" i="2"/>
  <c r="M602" i="2"/>
  <c r="M598" i="2"/>
  <c r="M562" i="2"/>
  <c r="M521" i="2"/>
  <c r="M764" i="2"/>
  <c r="M759" i="2"/>
  <c r="M730" i="2"/>
  <c r="M724" i="2"/>
  <c r="M720" i="2"/>
  <c r="M701" i="2"/>
  <c r="M696" i="2"/>
  <c r="M678" i="2"/>
  <c r="M671" i="2"/>
  <c r="M657" i="2"/>
  <c r="M641" i="2"/>
  <c r="M631" i="2"/>
  <c r="M626" i="2"/>
  <c r="M612" i="2"/>
  <c r="M594" i="2"/>
  <c r="M577" i="2"/>
  <c r="M571" i="2"/>
  <c r="M552" i="2"/>
  <c r="M539" i="2"/>
  <c r="M535" i="2"/>
  <c r="M531" i="2"/>
  <c r="M526" i="2"/>
  <c r="M488" i="2"/>
  <c r="M481" i="2"/>
  <c r="M477" i="2"/>
  <c r="M461" i="2"/>
  <c r="M451" i="2"/>
  <c r="M433" i="2"/>
  <c r="M422" i="2"/>
  <c r="M418" i="2"/>
  <c r="M411" i="2"/>
  <c r="M407" i="2"/>
  <c r="M378" i="2"/>
  <c r="M372" i="2"/>
  <c r="M355" i="2"/>
  <c r="M350" i="2"/>
  <c r="M339" i="2"/>
  <c r="M318" i="2"/>
  <c r="M246" i="2"/>
  <c r="M235" i="2"/>
  <c r="M231" i="2"/>
  <c r="M188" i="2"/>
  <c r="M184" i="2"/>
  <c r="M172" i="2"/>
  <c r="M167" i="2"/>
  <c r="M162" i="2"/>
  <c r="M153" i="2"/>
  <c r="M88" i="2"/>
  <c r="M65" i="2"/>
  <c r="M22" i="2"/>
  <c r="M13" i="2"/>
  <c r="M3" i="2"/>
  <c r="M403" i="2"/>
  <c r="M385" i="2"/>
  <c r="M367" i="2"/>
  <c r="M363" i="2"/>
  <c r="M326" i="2"/>
  <c r="M322" i="2"/>
  <c r="M314" i="2"/>
  <c r="M227" i="2"/>
  <c r="M215" i="2"/>
  <c r="M208" i="2"/>
  <c r="M197" i="2"/>
  <c r="M149" i="2"/>
  <c r="M129" i="2"/>
  <c r="M125" i="2"/>
  <c r="M119" i="2"/>
  <c r="M115" i="2"/>
  <c r="M110" i="2"/>
  <c r="M101" i="2"/>
  <c r="M72" i="2"/>
  <c r="M53" i="2"/>
  <c r="M49" i="2"/>
  <c r="M18" i="2"/>
  <c r="M9" i="2"/>
  <c r="M8" i="2"/>
  <c r="M12" i="2"/>
  <c r="M2" i="2"/>
  <c r="V234" i="2" l="1"/>
  <c r="V118" i="2"/>
  <c r="V107" i="2"/>
  <c r="V528" i="2"/>
  <c r="V411" i="2"/>
  <c r="V320" i="2"/>
  <c r="V141" i="2"/>
  <c r="V284" i="2"/>
  <c r="V124" i="2"/>
  <c r="V388" i="2"/>
  <c r="V683" i="2"/>
  <c r="V196" i="2"/>
  <c r="V239" i="2"/>
  <c r="V527" i="2"/>
  <c r="V40" i="2"/>
  <c r="V371" i="2"/>
  <c r="V628" i="2"/>
  <c r="V456" i="2"/>
  <c r="V604" i="2"/>
  <c r="V138" i="2"/>
  <c r="V588" i="2"/>
  <c r="V274" i="2"/>
  <c r="V236" i="2"/>
  <c r="V79" i="2"/>
  <c r="V432" i="2"/>
  <c r="V387" i="2"/>
  <c r="V287" i="2"/>
  <c r="V258" i="2"/>
  <c r="V114" i="2"/>
  <c r="V564" i="2"/>
  <c r="V709" i="2"/>
  <c r="V286" i="2"/>
  <c r="V142" i="2"/>
  <c r="V131" i="2"/>
  <c r="V213" i="2"/>
  <c r="V663" i="2"/>
  <c r="V471" i="2"/>
  <c r="V297" i="2"/>
  <c r="V295" i="2"/>
  <c r="V618" i="2"/>
  <c r="V715" i="2"/>
  <c r="V15" i="2"/>
  <c r="V206" i="2"/>
  <c r="V476" i="2"/>
  <c r="V534" i="2"/>
  <c r="V34" i="2"/>
  <c r="V391" i="2"/>
  <c r="V665" i="2"/>
  <c r="V603" i="2"/>
  <c r="V601" i="2"/>
  <c r="V170" i="2"/>
  <c r="V561" i="2"/>
  <c r="V735" i="2"/>
  <c r="V574" i="2"/>
  <c r="V754" i="2"/>
  <c r="V466" i="2"/>
  <c r="V525" i="2"/>
  <c r="V711" i="2"/>
  <c r="V343" i="2"/>
  <c r="V474" i="2"/>
  <c r="V470" i="2"/>
  <c r="V585" i="2"/>
  <c r="V573" i="2"/>
  <c r="V296" i="2"/>
  <c r="V379" i="2"/>
  <c r="V235" i="2"/>
  <c r="V462" i="2"/>
  <c r="V318" i="2"/>
  <c r="V653" i="2"/>
  <c r="V365" i="2"/>
  <c r="V316" i="2"/>
  <c r="V755" i="2"/>
  <c r="V322" i="2"/>
  <c r="V178" i="2"/>
  <c r="V185" i="2"/>
  <c r="V41" i="2"/>
  <c r="V268" i="2"/>
  <c r="V311" i="2"/>
  <c r="V23" i="2"/>
  <c r="V744" i="2"/>
  <c r="V156" i="2"/>
  <c r="V166" i="2"/>
  <c r="V309" i="2"/>
  <c r="V714" i="2"/>
  <c r="V326" i="2"/>
  <c r="V358" i="2"/>
  <c r="V745" i="2"/>
  <c r="V614" i="2"/>
  <c r="V625" i="2"/>
  <c r="V199" i="2"/>
  <c r="V568" i="2"/>
  <c r="V702" i="2"/>
  <c r="V746" i="2"/>
  <c r="V602" i="2"/>
  <c r="V458" i="2"/>
  <c r="V314" i="2"/>
  <c r="V634" i="2"/>
  <c r="V490" i="2"/>
  <c r="V346" i="2"/>
  <c r="V591" i="2"/>
  <c r="V277" i="2"/>
  <c r="V543" i="2"/>
  <c r="V399" i="2"/>
  <c r="V255" i="2"/>
  <c r="V188" i="2"/>
  <c r="V680" i="2"/>
  <c r="V212" i="2"/>
  <c r="V93" i="2"/>
  <c r="V655" i="2"/>
  <c r="V223" i="2"/>
  <c r="V594" i="2"/>
  <c r="V306" i="2"/>
  <c r="V641" i="2"/>
  <c r="V497" i="2"/>
  <c r="V736" i="2"/>
  <c r="V743" i="2"/>
  <c r="V599" i="2"/>
  <c r="V22" i="2"/>
  <c r="V455" i="2"/>
  <c r="V29" i="2"/>
  <c r="V256" i="2"/>
  <c r="V112" i="2"/>
  <c r="V299" i="2"/>
  <c r="V155" i="2"/>
  <c r="V11" i="2"/>
  <c r="V126" i="2"/>
  <c r="V720" i="2"/>
  <c r="V288" i="2"/>
  <c r="V167" i="2"/>
  <c r="V690" i="2"/>
  <c r="V734" i="2"/>
  <c r="V590" i="2"/>
  <c r="V478" i="2"/>
  <c r="V549" i="2"/>
  <c r="V217" i="2"/>
  <c r="V531" i="2"/>
  <c r="V243" i="2"/>
  <c r="V99" i="2"/>
  <c r="V433" i="2"/>
  <c r="V176" i="2"/>
  <c r="V116" i="2"/>
  <c r="V45" i="2"/>
  <c r="V548" i="2"/>
  <c r="V369" i="2"/>
  <c r="V164" i="2"/>
  <c r="V355" i="2"/>
  <c r="V211" i="2"/>
  <c r="V67" i="2"/>
  <c r="V294" i="2"/>
  <c r="V629" i="2"/>
  <c r="V341" i="2"/>
  <c r="V724" i="2"/>
  <c r="V292" i="2"/>
  <c r="V768" i="2"/>
  <c r="V731" i="2"/>
  <c r="V298" i="2"/>
  <c r="V154" i="2"/>
  <c r="V10" i="2"/>
  <c r="V285" i="2"/>
  <c r="V244" i="2"/>
  <c r="V100" i="2"/>
  <c r="V708" i="2"/>
  <c r="V420" i="2"/>
  <c r="V276" i="2"/>
  <c r="V722" i="2"/>
  <c r="V578" i="2"/>
  <c r="V765" i="2"/>
  <c r="V109" i="2"/>
  <c r="V500" i="2"/>
  <c r="V631" i="2"/>
  <c r="V487" i="2"/>
  <c r="V712" i="2"/>
  <c r="V280" i="2"/>
  <c r="V249" i="2"/>
  <c r="V452" i="2"/>
  <c r="V149" i="2"/>
  <c r="V5" i="2"/>
  <c r="V232" i="2"/>
  <c r="V88" i="2"/>
  <c r="V275" i="2"/>
  <c r="V246" i="2"/>
  <c r="V102" i="2"/>
  <c r="V408" i="2"/>
  <c r="V264" i="2"/>
  <c r="V120" i="2"/>
  <c r="V710" i="2"/>
  <c r="V598" i="2"/>
  <c r="V454" i="2"/>
  <c r="V501" i="2"/>
  <c r="V699" i="2"/>
  <c r="V685" i="2"/>
  <c r="V529" i="2"/>
  <c r="V477" i="2"/>
  <c r="V608" i="2"/>
  <c r="V44" i="2"/>
  <c r="V43" i="2"/>
  <c r="V558" i="2"/>
  <c r="V461" i="2"/>
  <c r="V412" i="2"/>
  <c r="V563" i="2"/>
  <c r="V429" i="2"/>
  <c r="V220" i="2"/>
  <c r="V76" i="2"/>
  <c r="V263" i="2"/>
  <c r="V252" i="2"/>
  <c r="V361" i="2"/>
  <c r="V106" i="2"/>
  <c r="V630" i="2"/>
  <c r="V530" i="2"/>
  <c r="V98" i="2"/>
  <c r="V752" i="2"/>
  <c r="V613" i="2"/>
  <c r="V553" i="2"/>
  <c r="V151" i="2"/>
  <c r="V238" i="2"/>
  <c r="V597" i="2"/>
  <c r="V757" i="2"/>
  <c r="V247" i="2"/>
  <c r="V6" i="2"/>
  <c r="V582" i="2"/>
  <c r="V146" i="2"/>
  <c r="V491" i="2"/>
  <c r="V300" i="2"/>
  <c r="V732" i="2"/>
  <c r="V111" i="2"/>
  <c r="V161" i="2"/>
  <c r="V143" i="2"/>
  <c r="V132" i="2"/>
  <c r="V666" i="2"/>
  <c r="V134" i="2"/>
  <c r="V475" i="2"/>
  <c r="V33" i="2"/>
  <c r="V503" i="2"/>
  <c r="V119" i="2"/>
  <c r="V90" i="2"/>
  <c r="V684" i="2"/>
  <c r="V540" i="2"/>
  <c r="V96" i="2"/>
  <c r="V654" i="2"/>
  <c r="V698" i="2"/>
  <c r="V554" i="2"/>
  <c r="V410" i="2"/>
  <c r="V266" i="2"/>
  <c r="V730" i="2"/>
  <c r="V586" i="2"/>
  <c r="V442" i="2"/>
  <c r="V729" i="2"/>
  <c r="V489" i="2"/>
  <c r="V687" i="2"/>
  <c r="V493" i="2"/>
  <c r="V661" i="2"/>
  <c r="V673" i="2"/>
  <c r="V445" i="2"/>
  <c r="V541" i="2"/>
  <c r="V495" i="2"/>
  <c r="V351" i="2"/>
  <c r="V63" i="2"/>
  <c r="V241" i="2"/>
  <c r="V405" i="2"/>
  <c r="V596" i="2"/>
  <c r="V8" i="2"/>
  <c r="V381" i="2"/>
  <c r="V201" i="2"/>
  <c r="V751" i="2"/>
  <c r="V607" i="2"/>
  <c r="V31" i="2"/>
  <c r="V546" i="2"/>
  <c r="V449" i="2"/>
  <c r="V305" i="2"/>
  <c r="V544" i="2"/>
  <c r="V400" i="2"/>
  <c r="V695" i="2"/>
  <c r="V551" i="2"/>
  <c r="V262" i="2"/>
  <c r="V479" i="2"/>
  <c r="V359" i="2"/>
  <c r="V125" i="2"/>
  <c r="V453" i="2"/>
  <c r="V208" i="2"/>
  <c r="V64" i="2"/>
  <c r="V222" i="2"/>
  <c r="V78" i="2"/>
  <c r="V672" i="2"/>
  <c r="V240" i="2"/>
  <c r="V84" i="2"/>
  <c r="V611" i="2"/>
  <c r="V587" i="2"/>
  <c r="V696" i="2"/>
  <c r="V422" i="2"/>
  <c r="V577" i="2"/>
  <c r="V313" i="2"/>
  <c r="V619" i="2"/>
  <c r="V130" i="2"/>
  <c r="V642" i="2"/>
  <c r="V254" i="2"/>
  <c r="V110" i="2"/>
  <c r="V718" i="2"/>
  <c r="V764" i="2"/>
  <c r="V675" i="2"/>
  <c r="V637" i="2"/>
  <c r="V589" i="2"/>
  <c r="V469" i="2"/>
  <c r="V339" i="2"/>
  <c r="V195" i="2"/>
  <c r="V51" i="2"/>
  <c r="V465" i="2"/>
  <c r="V332" i="2"/>
  <c r="V153" i="2"/>
  <c r="V739" i="2"/>
  <c r="V595" i="2"/>
  <c r="V451" i="2"/>
  <c r="V19" i="2"/>
  <c r="V581" i="2"/>
  <c r="V676" i="2"/>
  <c r="V532" i="2"/>
  <c r="V539" i="2"/>
  <c r="V250" i="2"/>
  <c r="V467" i="2"/>
  <c r="V335" i="2"/>
  <c r="V537" i="2"/>
  <c r="V52" i="2"/>
  <c r="V95" i="2"/>
  <c r="V210" i="2"/>
  <c r="V66" i="2"/>
  <c r="V372" i="2"/>
  <c r="V228" i="2"/>
  <c r="V72" i="2"/>
  <c r="V575" i="2"/>
  <c r="V363" i="2"/>
  <c r="V441" i="2"/>
  <c r="V270" i="2"/>
  <c r="V674" i="2"/>
  <c r="V562" i="2"/>
  <c r="V418" i="2"/>
  <c r="V693" i="2"/>
  <c r="V289" i="2"/>
  <c r="V301" i="2"/>
  <c r="V327" i="2"/>
  <c r="V39" i="2"/>
  <c r="V393" i="2"/>
  <c r="V727" i="2"/>
  <c r="V522" i="2"/>
  <c r="V378" i="2"/>
  <c r="V569" i="2"/>
  <c r="V425" i="2"/>
  <c r="V281" i="2"/>
  <c r="V664" i="2"/>
  <c r="V520" i="2"/>
  <c r="V671" i="2"/>
  <c r="V94" i="2"/>
  <c r="V716" i="2"/>
  <c r="V443" i="2"/>
  <c r="V245" i="2"/>
  <c r="V101" i="2"/>
  <c r="V184" i="2"/>
  <c r="V227" i="2"/>
  <c r="V83" i="2"/>
  <c r="V198" i="2"/>
  <c r="V54" i="2"/>
  <c r="V648" i="2"/>
  <c r="V504" i="2"/>
  <c r="V360" i="2"/>
  <c r="V216" i="2"/>
  <c r="V60" i="2"/>
  <c r="V310" i="2"/>
  <c r="V721" i="2"/>
  <c r="V152" i="2"/>
  <c r="V678" i="2"/>
  <c r="V290" i="2"/>
  <c r="V231" i="2"/>
  <c r="V32" i="2"/>
  <c r="V104" i="2"/>
  <c r="V552" i="2"/>
  <c r="V566" i="2"/>
  <c r="V187" i="2"/>
  <c r="V762" i="2"/>
  <c r="V662" i="2"/>
  <c r="V518" i="2"/>
  <c r="V374" i="2"/>
  <c r="V86" i="2"/>
  <c r="V694" i="2"/>
  <c r="V550" i="2"/>
  <c r="V406" i="2"/>
  <c r="V669" i="2"/>
  <c r="V651" i="2"/>
  <c r="V205" i="2"/>
  <c r="V565" i="2"/>
  <c r="V481" i="2"/>
  <c r="V325" i="2"/>
  <c r="V459" i="2"/>
  <c r="V171" i="2"/>
  <c r="V27" i="2"/>
  <c r="V13" i="2"/>
  <c r="V165" i="2"/>
  <c r="V345" i="2"/>
  <c r="V237" i="2"/>
  <c r="V200" i="2"/>
  <c r="V57" i="2"/>
  <c r="V571" i="2"/>
  <c r="V427" i="2"/>
  <c r="V283" i="2"/>
  <c r="V139" i="2"/>
  <c r="V701" i="2"/>
  <c r="V557" i="2"/>
  <c r="V269" i="2"/>
  <c r="V652" i="2"/>
  <c r="V508" i="2"/>
  <c r="V364" i="2"/>
  <c r="V659" i="2"/>
  <c r="V515" i="2"/>
  <c r="V226" i="2"/>
  <c r="V512" i="2"/>
  <c r="V419" i="2"/>
  <c r="V233" i="2"/>
  <c r="V89" i="2"/>
  <c r="V172" i="2"/>
  <c r="V28" i="2"/>
  <c r="V215" i="2"/>
  <c r="V71" i="2"/>
  <c r="V186" i="2"/>
  <c r="V42" i="2"/>
  <c r="V492" i="2"/>
  <c r="V204" i="2"/>
  <c r="V48" i="2"/>
  <c r="V267" i="2"/>
  <c r="V367" i="2"/>
  <c r="V448" i="2"/>
  <c r="V643" i="2"/>
  <c r="V436" i="2"/>
  <c r="V434" i="2"/>
  <c r="V519" i="2"/>
  <c r="V385" i="2"/>
  <c r="V55" i="2"/>
  <c r="V617" i="2"/>
  <c r="V473" i="2"/>
  <c r="V424" i="2"/>
  <c r="V650" i="2"/>
  <c r="V506" i="2"/>
  <c r="V362" i="2"/>
  <c r="V218" i="2"/>
  <c r="V682" i="2"/>
  <c r="V394" i="2"/>
  <c r="V633" i="2"/>
  <c r="V763" i="2"/>
  <c r="V121" i="2"/>
  <c r="V517" i="2"/>
  <c r="V421" i="2"/>
  <c r="V145" i="2"/>
  <c r="V253" i="2"/>
  <c r="V159" i="2"/>
  <c r="V2" i="2"/>
  <c r="V536" i="2"/>
  <c r="V117" i="2"/>
  <c r="V428" i="2"/>
  <c r="V273" i="2"/>
  <c r="V9" i="2"/>
  <c r="V559" i="2"/>
  <c r="V127" i="2"/>
  <c r="V498" i="2"/>
  <c r="V354" i="2"/>
  <c r="V401" i="2"/>
  <c r="V640" i="2"/>
  <c r="V496" i="2"/>
  <c r="V352" i="2"/>
  <c r="V214" i="2"/>
  <c r="V70" i="2"/>
  <c r="V488" i="2"/>
  <c r="V395" i="2"/>
  <c r="V77" i="2"/>
  <c r="V681" i="2"/>
  <c r="V160" i="2"/>
  <c r="V16" i="2"/>
  <c r="V203" i="2"/>
  <c r="V59" i="2"/>
  <c r="V174" i="2"/>
  <c r="V30" i="2"/>
  <c r="V624" i="2"/>
  <c r="V480" i="2"/>
  <c r="V336" i="2"/>
  <c r="V192" i="2"/>
  <c r="V36" i="2"/>
  <c r="V25" i="2"/>
  <c r="V75" i="2"/>
  <c r="V331" i="2"/>
  <c r="V738" i="2"/>
  <c r="V749" i="2"/>
  <c r="V638" i="2"/>
  <c r="V494" i="2"/>
  <c r="V350" i="2"/>
  <c r="V62" i="2"/>
  <c r="V670" i="2"/>
  <c r="V526" i="2"/>
  <c r="V382" i="2"/>
  <c r="V513" i="2"/>
  <c r="V627" i="2"/>
  <c r="V49" i="2"/>
  <c r="V457" i="2"/>
  <c r="V337" i="2"/>
  <c r="V181" i="2"/>
  <c r="V435" i="2"/>
  <c r="V3" i="2"/>
  <c r="V416" i="2"/>
  <c r="V69" i="2"/>
  <c r="V129" i="2"/>
  <c r="V68" i="2"/>
  <c r="V691" i="2"/>
  <c r="V403" i="2"/>
  <c r="V115" i="2"/>
  <c r="V486" i="2"/>
  <c r="V342" i="2"/>
  <c r="V677" i="2"/>
  <c r="V533" i="2"/>
  <c r="V389" i="2"/>
  <c r="V340" i="2"/>
  <c r="V635" i="2"/>
  <c r="V58" i="2"/>
  <c r="V209" i="2"/>
  <c r="V65" i="2"/>
  <c r="V717" i="2"/>
  <c r="V148" i="2"/>
  <c r="V4" i="2"/>
  <c r="V191" i="2"/>
  <c r="V47" i="2"/>
  <c r="V162" i="2"/>
  <c r="V18" i="2"/>
  <c r="V612" i="2"/>
  <c r="V468" i="2"/>
  <c r="V324" i="2"/>
  <c r="V24" i="2"/>
  <c r="V444" i="2"/>
  <c r="V407" i="2"/>
  <c r="V726" i="2"/>
  <c r="V737" i="2"/>
  <c r="V626" i="2"/>
  <c r="V338" i="2"/>
  <c r="V194" i="2"/>
  <c r="V50" i="2"/>
  <c r="V658" i="2"/>
  <c r="V370" i="2"/>
  <c r="V759" i="2"/>
  <c r="V397" i="2"/>
  <c r="V108" i="2"/>
  <c r="V97" i="2"/>
  <c r="V423" i="2"/>
  <c r="V279" i="2"/>
  <c r="V135" i="2"/>
  <c r="V404" i="2"/>
  <c r="V344" i="2"/>
  <c r="V189" i="2"/>
  <c r="V657" i="2"/>
  <c r="V368" i="2"/>
  <c r="V679" i="2"/>
  <c r="V535" i="2"/>
  <c r="V103" i="2"/>
  <c r="V330" i="2"/>
  <c r="V521" i="2"/>
  <c r="V760" i="2"/>
  <c r="V328" i="2"/>
  <c r="V767" i="2"/>
  <c r="V623" i="2"/>
  <c r="V190" i="2"/>
  <c r="V197" i="2"/>
  <c r="V53" i="2"/>
  <c r="V741" i="2"/>
  <c r="V136" i="2"/>
  <c r="V323" i="2"/>
  <c r="V179" i="2"/>
  <c r="V35" i="2"/>
  <c r="V150" i="2"/>
  <c r="V600" i="2"/>
  <c r="V312" i="2"/>
  <c r="V168" i="2"/>
  <c r="V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7D5932-E818-4C36-96A3-869B4BD6C2B4}" keepAlive="1" name="Consulta - cocina" description="Conexión a la consulta 'cocina' en el libro." type="5" refreshedVersion="7" background="1" saveData="1">
    <dbPr connection="Provider=Microsoft.Mashup.OleDb.1;Data Source=$Workbook$;Location=cocina;Extended Properties=&quot;&quot;" command="SELECT * FROM [cocina]"/>
  </connection>
  <connection id="2" xr16:uid="{EB4FEA30-C36F-4A9B-90A9-130FAA7398DA}" keepAlive="1" name="Consulta - sala" description="Conexión a la consulta 'sala' en el libro." type="5" refreshedVersion="7" background="1" saveData="1">
    <dbPr connection="Provider=Microsoft.Mashup.OleDb.1;Data Source=$Workbook$;Location=sala;Extended Properties=&quot;&quot;" command="SELECT * FROM [sala]"/>
  </connection>
  <connection id="3" xr16:uid="{4E0E57B5-15D4-4C47-B6CF-F4A532BD8B4A}"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442029A-9BC3-4782-8779-2F653DA2BD85}" name="WorksheetConnection_Entrega Excel.xlsx!cocina" type="102" refreshedVersion="7" minRefreshableVersion="5">
    <extLst>
      <ext xmlns:x15="http://schemas.microsoft.com/office/spreadsheetml/2010/11/main" uri="{DE250136-89BD-433C-8126-D09CA5730AF9}">
        <x15:connection id="cocina" autoDelete="1">
          <x15:rangePr sourceName="_xlcn.WorksheetConnection_EntregaExcel.xlsxcocina1"/>
        </x15:connection>
      </ext>
    </extLst>
  </connection>
  <connection id="5" xr16:uid="{014ECF56-3917-4BCC-AB8F-A2DFA60753F4}" name="WorksheetConnection_Entrega Excel.xlsx!sala" type="102" refreshedVersion="7" minRefreshableVersion="5">
    <extLst>
      <ext xmlns:x15="http://schemas.microsoft.com/office/spreadsheetml/2010/11/main" uri="{DE250136-89BD-433C-8126-D09CA5730AF9}">
        <x15:connection id="sala">
          <x15:rangePr sourceName="_xlcn.WorksheetConnection_EntregaExcel.xlsxsala1"/>
        </x15:connection>
      </ext>
    </extLst>
  </connection>
</connections>
</file>

<file path=xl/sharedStrings.xml><?xml version="1.0" encoding="utf-8"?>
<sst xmlns="http://schemas.openxmlformats.org/spreadsheetml/2006/main" count="10583" uniqueCount="724">
  <si>
    <t>Número de Mesa</t>
  </si>
  <si>
    <t>Nombre del Cliente</t>
  </si>
  <si>
    <t>Número de Comensales</t>
  </si>
  <si>
    <t>Hora de Llegada</t>
  </si>
  <si>
    <t>Hora de Salida</t>
  </si>
  <si>
    <t>Mesero Asignado</t>
  </si>
  <si>
    <t>Tipo de Servicio</t>
  </si>
  <si>
    <t>Método de Pago</t>
  </si>
  <si>
    <t>Propina</t>
  </si>
  <si>
    <t>Estado de la Mesa</t>
  </si>
  <si>
    <t>Número de Orden</t>
  </si>
  <si>
    <t>País de Origen</t>
  </si>
  <si>
    <t>Cliente_724</t>
  </si>
  <si>
    <t>Mesero_3</t>
  </si>
  <si>
    <t>Almuerzo</t>
  </si>
  <si>
    <t>Tarjeta de débito</t>
  </si>
  <si>
    <t>Reservada</t>
  </si>
  <si>
    <t>España</t>
  </si>
  <si>
    <t>Cliente_538</t>
  </si>
  <si>
    <t>Mesero_1</t>
  </si>
  <si>
    <t>Desayuno</t>
  </si>
  <si>
    <t>Efectivo</t>
  </si>
  <si>
    <t>Colombia</t>
  </si>
  <si>
    <t>Cliente_911</t>
  </si>
  <si>
    <t>Mesero_2</t>
  </si>
  <si>
    <t>Tarjeta de crédito</t>
  </si>
  <si>
    <t>Libre</t>
  </si>
  <si>
    <t>Brasil</t>
  </si>
  <si>
    <t>Cliente_129</t>
  </si>
  <si>
    <t>Mesero_5</t>
  </si>
  <si>
    <t>Paraguay</t>
  </si>
  <si>
    <t>Cliente_938</t>
  </si>
  <si>
    <t>Mesero_4</t>
  </si>
  <si>
    <t>Perú</t>
  </si>
  <si>
    <t>Cliente_965</t>
  </si>
  <si>
    <t>Cena</t>
  </si>
  <si>
    <t>Plato_8</t>
  </si>
  <si>
    <t>Cliente_306</t>
  </si>
  <si>
    <t>Ocupada</t>
  </si>
  <si>
    <t>Venezuela</t>
  </si>
  <si>
    <t>Cliente_974</t>
  </si>
  <si>
    <t>Cliente_740</t>
  </si>
  <si>
    <t>Bolivia</t>
  </si>
  <si>
    <t>Cliente_33</t>
  </si>
  <si>
    <t>Uruguay</t>
  </si>
  <si>
    <t>Cliente_881</t>
  </si>
  <si>
    <t>Cliente_890</t>
  </si>
  <si>
    <t>Cliente_873</t>
  </si>
  <si>
    <t>Plato_9</t>
  </si>
  <si>
    <t>Cliente_780</t>
  </si>
  <si>
    <t>Cliente_728</t>
  </si>
  <si>
    <t>Cliente_175</t>
  </si>
  <si>
    <t>Plato_16</t>
  </si>
  <si>
    <t>Cliente_200</t>
  </si>
  <si>
    <t>Ecuador</t>
  </si>
  <si>
    <t>Cliente_190</t>
  </si>
  <si>
    <t>Cliente_290</t>
  </si>
  <si>
    <t>Chile</t>
  </si>
  <si>
    <t>Plato_20</t>
  </si>
  <si>
    <t>Cliente_972</t>
  </si>
  <si>
    <t>Cliente_210</t>
  </si>
  <si>
    <t>Cliente_88</t>
  </si>
  <si>
    <t>Cliente_427</t>
  </si>
  <si>
    <t>Cliente_424</t>
  </si>
  <si>
    <t>Cliente_824</t>
  </si>
  <si>
    <t>Plato_18</t>
  </si>
  <si>
    <t>Cliente_107</t>
  </si>
  <si>
    <t>Cliente_775</t>
  </si>
  <si>
    <t>Cliente_358</t>
  </si>
  <si>
    <t>Argentina</t>
  </si>
  <si>
    <t>Cliente_377</t>
  </si>
  <si>
    <t>Cliente_361</t>
  </si>
  <si>
    <t>Cliente_229</t>
  </si>
  <si>
    <t>Cliente_27</t>
  </si>
  <si>
    <t>Cliente_103</t>
  </si>
  <si>
    <t>Cliente_1</t>
  </si>
  <si>
    <t>Cliente_828</t>
  </si>
  <si>
    <t>Cliente_874</t>
  </si>
  <si>
    <t>Plato_2</t>
  </si>
  <si>
    <t>Cliente_999</t>
  </si>
  <si>
    <t>Plato_13</t>
  </si>
  <si>
    <t>Cliente_167</t>
  </si>
  <si>
    <t>Cliente_606</t>
  </si>
  <si>
    <t>Plato_19</t>
  </si>
  <si>
    <t>Cliente_710</t>
  </si>
  <si>
    <t>Cliente_870</t>
  </si>
  <si>
    <t>Cliente_230</t>
  </si>
  <si>
    <t>Cliente_814</t>
  </si>
  <si>
    <t>Cliente_640</t>
  </si>
  <si>
    <t>Plato_4</t>
  </si>
  <si>
    <t>Cliente_623</t>
  </si>
  <si>
    <t>Cliente_72</t>
  </si>
  <si>
    <t>Cliente_963</t>
  </si>
  <si>
    <t>Cliente_929</t>
  </si>
  <si>
    <t>Cliente_708</t>
  </si>
  <si>
    <t>Cliente_631</t>
  </si>
  <si>
    <t>Cliente_894</t>
  </si>
  <si>
    <t>Cliente_63</t>
  </si>
  <si>
    <t>Cliente_144</t>
  </si>
  <si>
    <t>Cliente_390</t>
  </si>
  <si>
    <t>Cliente_886</t>
  </si>
  <si>
    <t>Cliente_510</t>
  </si>
  <si>
    <t>Cliente_878</t>
  </si>
  <si>
    <t>Cliente_977</t>
  </si>
  <si>
    <t>Cliente_553</t>
  </si>
  <si>
    <t>Cliente_792</t>
  </si>
  <si>
    <t>Cliente_265</t>
  </si>
  <si>
    <t>Cliente_946</t>
  </si>
  <si>
    <t>Cliente_614</t>
  </si>
  <si>
    <t>Cliente_352</t>
  </si>
  <si>
    <t>Cliente_784</t>
  </si>
  <si>
    <t>Cliente_118</t>
  </si>
  <si>
    <t>Cliente_61</t>
  </si>
  <si>
    <t>Cliente_440</t>
  </si>
  <si>
    <t>Cliente_258</t>
  </si>
  <si>
    <t>Cliente_742</t>
  </si>
  <si>
    <t>Plato_6</t>
  </si>
  <si>
    <t>Cliente_865</t>
  </si>
  <si>
    <t>Cliente_79</t>
  </si>
  <si>
    <t>Cliente_42</t>
  </si>
  <si>
    <t>Cliente_374</t>
  </si>
  <si>
    <t>Cliente_636</t>
  </si>
  <si>
    <t>Plato_12</t>
  </si>
  <si>
    <t>Cliente_753</t>
  </si>
  <si>
    <t>Cliente_632</t>
  </si>
  <si>
    <t>Cliente_969</t>
  </si>
  <si>
    <t>Plato_17</t>
  </si>
  <si>
    <t>Cliente_574</t>
  </si>
  <si>
    <t>Cliente_292</t>
  </si>
  <si>
    <t>Cliente_148</t>
  </si>
  <si>
    <t>Cliente_747</t>
  </si>
  <si>
    <t>Cliente_501</t>
  </si>
  <si>
    <t>Plato_1</t>
  </si>
  <si>
    <t>Cliente_733</t>
  </si>
  <si>
    <t>Cliente_36</t>
  </si>
  <si>
    <t>Cliente_1000</t>
  </si>
  <si>
    <t>Cliente_607</t>
  </si>
  <si>
    <t>Cliente_378</t>
  </si>
  <si>
    <t>Cliente_612</t>
  </si>
  <si>
    <t>Cliente_452</t>
  </si>
  <si>
    <t>Cliente_244</t>
  </si>
  <si>
    <t>Cliente_840</t>
  </si>
  <si>
    <t>Cliente_993</t>
  </si>
  <si>
    <t>Cliente_29</t>
  </si>
  <si>
    <t>Cliente_313</t>
  </si>
  <si>
    <t>Cliente_520</t>
  </si>
  <si>
    <t>Cliente_388</t>
  </si>
  <si>
    <t>Cliente_384</t>
  </si>
  <si>
    <t>Cliente_517</t>
  </si>
  <si>
    <t>Cliente_711</t>
  </si>
  <si>
    <t>Cliente_651</t>
  </si>
  <si>
    <t>Cliente_545</t>
  </si>
  <si>
    <t>Cliente_116</t>
  </si>
  <si>
    <t>Cliente_170</t>
  </si>
  <si>
    <t>Cliente_92</t>
  </si>
  <si>
    <t>Cliente_552</t>
  </si>
  <si>
    <t>Plato_3</t>
  </si>
  <si>
    <t>Cliente_627</t>
  </si>
  <si>
    <t>Cliente_588</t>
  </si>
  <si>
    <t>Cliente_949</t>
  </si>
  <si>
    <t>Cliente_863</t>
  </si>
  <si>
    <t>Cliente_140</t>
  </si>
  <si>
    <t>Cliente_523</t>
  </si>
  <si>
    <t>Cliente_916</t>
  </si>
  <si>
    <t>Cliente_416</t>
  </si>
  <si>
    <t>Plato_10</t>
  </si>
  <si>
    <t>Cliente_346</t>
  </si>
  <si>
    <t>Cliente_381</t>
  </si>
  <si>
    <t>Plato_7</t>
  </si>
  <si>
    <t>Cliente_791</t>
  </si>
  <si>
    <t>Cliente_697</t>
  </si>
  <si>
    <t>Cliente_516</t>
  </si>
  <si>
    <t>Cliente_541</t>
  </si>
  <si>
    <t>Cliente_830</t>
  </si>
  <si>
    <t>Cliente_656</t>
  </si>
  <si>
    <t>Cliente_486</t>
  </si>
  <si>
    <t>Cliente_774</t>
  </si>
  <si>
    <t>Cliente_26</t>
  </si>
  <si>
    <t>Cliente_273</t>
  </si>
  <si>
    <t>Cliente_798</t>
  </si>
  <si>
    <t>Cliente_8</t>
  </si>
  <si>
    <t>Cliente_31</t>
  </si>
  <si>
    <t>Cliente_658</t>
  </si>
  <si>
    <t>Cliente_773</t>
  </si>
  <si>
    <t>Cliente_158</t>
  </si>
  <si>
    <t>Cliente_569</t>
  </si>
  <si>
    <t>Cliente_286</t>
  </si>
  <si>
    <t>Cliente_199</t>
  </si>
  <si>
    <t>Cliente_712</t>
  </si>
  <si>
    <t>Cliente_56</t>
  </si>
  <si>
    <t>Cliente_670</t>
  </si>
  <si>
    <t>Cliente_909</t>
  </si>
  <si>
    <t>Cliente_402</t>
  </si>
  <si>
    <t>Cliente_709</t>
  </si>
  <si>
    <t>Cliente_533</t>
  </si>
  <si>
    <t>Cliente_953</t>
  </si>
  <si>
    <t>Cliente_380</t>
  </si>
  <si>
    <t>Cliente_964</t>
  </si>
  <si>
    <t>Cliente_939</t>
  </si>
  <si>
    <t>Cliente_536</t>
  </si>
  <si>
    <t>Cliente_5</t>
  </si>
  <si>
    <t>Cliente_115</t>
  </si>
  <si>
    <t>Cliente_580</t>
  </si>
  <si>
    <t>Cliente_788</t>
  </si>
  <si>
    <t>Cliente_892</t>
  </si>
  <si>
    <t>Cliente_406</t>
  </si>
  <si>
    <t>Cliente_295</t>
  </si>
  <si>
    <t>Cliente_547</t>
  </si>
  <si>
    <t>Cliente_156</t>
  </si>
  <si>
    <t>Cliente_768</t>
  </si>
  <si>
    <t>Plato_14</t>
  </si>
  <si>
    <t>Cliente_359</t>
  </si>
  <si>
    <t>Cliente_131</t>
  </si>
  <si>
    <t>Plato_5</t>
  </si>
  <si>
    <t>Cliente_485</t>
  </si>
  <si>
    <t>Cliente_493</t>
  </si>
  <si>
    <t>Cliente_282</t>
  </si>
  <si>
    <t>Cliente_850</t>
  </si>
  <si>
    <t>Cliente_301</t>
  </si>
  <si>
    <t>Cliente_124</t>
  </si>
  <si>
    <t>Cliente_741</t>
  </si>
  <si>
    <t>Cliente_610</t>
  </si>
  <si>
    <t>Cliente_681</t>
  </si>
  <si>
    <t>Cliente_173</t>
  </si>
  <si>
    <t>Cliente_55</t>
  </si>
  <si>
    <t>Cliente_653</t>
  </si>
  <si>
    <t>Cliente_628</t>
  </si>
  <si>
    <t>Cliente_715</t>
  </si>
  <si>
    <t>Cliente_321</t>
  </si>
  <si>
    <t>Cliente_442</t>
  </si>
  <si>
    <t>Cliente_752</t>
  </si>
  <si>
    <t>Cliente_727</t>
  </si>
  <si>
    <t>Cliente_548</t>
  </si>
  <si>
    <t>Cliente_30</t>
  </si>
  <si>
    <t>Cliente_412</t>
  </si>
  <si>
    <t>Cliente_646</t>
  </si>
  <si>
    <t>Cliente_151</t>
  </si>
  <si>
    <t>Cliente_318</t>
  </si>
  <si>
    <t>Cliente_336</t>
  </si>
  <si>
    <t>Cliente_560</t>
  </si>
  <si>
    <t>Cliente_367</t>
  </si>
  <si>
    <t>Cliente_765</t>
  </si>
  <si>
    <t>Cliente_679</t>
  </si>
  <si>
    <t>Cliente_512</t>
  </si>
  <si>
    <t>Cliente_701</t>
  </si>
  <si>
    <t>Cliente_331</t>
  </si>
  <si>
    <t>Cliente_83</t>
  </si>
  <si>
    <t>Cliente_339</t>
  </si>
  <si>
    <t>Cliente_323</t>
  </si>
  <si>
    <t>Cliente_678</t>
  </si>
  <si>
    <t>Cliente_74</t>
  </si>
  <si>
    <t>Cliente_146</t>
  </si>
  <si>
    <t>Cliente_212</t>
  </si>
  <si>
    <t>Cliente_3</t>
  </si>
  <si>
    <t>Cliente_176</t>
  </si>
  <si>
    <t>Cliente_551</t>
  </si>
  <si>
    <t>Cliente_240</t>
  </si>
  <si>
    <t>Plato_15</t>
  </si>
  <si>
    <t>Cliente_759</t>
  </si>
  <si>
    <t>Cliente_959</t>
  </si>
  <si>
    <t>Cliente_744</t>
  </si>
  <si>
    <t>Cliente_189</t>
  </si>
  <si>
    <t>Cliente_576</t>
  </si>
  <si>
    <t>Cliente_474</t>
  </si>
  <si>
    <t>Cliente_990</t>
  </si>
  <si>
    <t>Cliente_67</t>
  </si>
  <si>
    <t>Cliente_445</t>
  </si>
  <si>
    <t>Cliente_984</t>
  </si>
  <si>
    <t>Cliente_877</t>
  </si>
  <si>
    <t>Cliente_494</t>
  </si>
  <si>
    <t>Cliente_264</t>
  </si>
  <si>
    <t>Plato_11</t>
  </si>
  <si>
    <t>Cliente_142</t>
  </si>
  <si>
    <t>Cliente_599</t>
  </si>
  <si>
    <t>Cliente_856</t>
  </si>
  <si>
    <t>Cliente_722</t>
  </si>
  <si>
    <t>Cliente_935</t>
  </si>
  <si>
    <t>Cliente_961</t>
  </si>
  <si>
    <t>Cliente_924</t>
  </si>
  <si>
    <t>Cliente_579</t>
  </si>
  <si>
    <t>Cliente_567</t>
  </si>
  <si>
    <t>Cliente_927</t>
  </si>
  <si>
    <t>Cliente_539</t>
  </si>
  <si>
    <t>Cliente_872</t>
  </si>
  <si>
    <t>Cliente_425</t>
  </si>
  <si>
    <t>Cliente_700</t>
  </si>
  <si>
    <t>Cliente_665</t>
  </si>
  <si>
    <t>Cliente_978</t>
  </si>
  <si>
    <t>Cliente_577</t>
  </si>
  <si>
    <t>Cliente_429</t>
  </si>
  <si>
    <t>Cliente_811</t>
  </si>
  <si>
    <t>Cliente_228</t>
  </si>
  <si>
    <t>Cliente_249</t>
  </si>
  <si>
    <t>Cliente_326</t>
  </si>
  <si>
    <t>Cliente_281</t>
  </si>
  <si>
    <t>Cliente_686</t>
  </si>
  <si>
    <t>Cliente_418</t>
  </si>
  <si>
    <t>Cliente_397</t>
  </si>
  <si>
    <t>Cliente_477</t>
  </si>
  <si>
    <t>Cliente_300</t>
  </si>
  <si>
    <t>Cliente_928</t>
  </si>
  <si>
    <t>Cliente_132</t>
  </si>
  <si>
    <t>Cliente_53</t>
  </si>
  <si>
    <t>Cliente_673</t>
  </si>
  <si>
    <t>Cliente_243</t>
  </si>
  <si>
    <t>Cliente_730</t>
  </si>
  <si>
    <t>Cliente_617</t>
  </si>
  <si>
    <t>Cliente_827</t>
  </si>
  <si>
    <t>Cliente_184</t>
  </si>
  <si>
    <t>Cliente_345</t>
  </si>
  <si>
    <t>Cliente_277</t>
  </si>
  <si>
    <t>Cliente_981</t>
  </si>
  <si>
    <t>Cliente_24</t>
  </si>
  <si>
    <t>Cliente_463</t>
  </si>
  <si>
    <t>Cliente_746</t>
  </si>
  <si>
    <t>Cliente_409</t>
  </si>
  <si>
    <t>Cliente_729</t>
  </si>
  <si>
    <t>Cliente_565</t>
  </si>
  <si>
    <t>Cliente_195</t>
  </si>
  <si>
    <t>Cliente_211</t>
  </si>
  <si>
    <t>Cliente_385</t>
  </si>
  <si>
    <t>Cliente_986</t>
  </si>
  <si>
    <t>Cliente_994</t>
  </si>
  <si>
    <t>Cliente_648</t>
  </si>
  <si>
    <t>Cliente_702</t>
  </si>
  <si>
    <t>Cliente_846</t>
  </si>
  <si>
    <t>Cliente_620</t>
  </si>
  <si>
    <t>Cliente_672</t>
  </si>
  <si>
    <t>Cliente_735</t>
  </si>
  <si>
    <t>Cliente_268</t>
  </si>
  <si>
    <t>Cliente_161</t>
  </si>
  <si>
    <t>Cliente_600</t>
  </si>
  <si>
    <t>Cliente_654</t>
  </si>
  <si>
    <t>Cliente_269</t>
  </si>
  <si>
    <t>Cliente_12</t>
  </si>
  <si>
    <t>Cliente_294</t>
  </si>
  <si>
    <t>Cliente_659</t>
  </si>
  <si>
    <t>Cliente_47</t>
  </si>
  <si>
    <t>Cliente_544</t>
  </si>
  <si>
    <t>Cliente_633</t>
  </si>
  <si>
    <t>Cliente_154</t>
  </si>
  <si>
    <t>Cliente_489</t>
  </si>
  <si>
    <t>Cliente_350</t>
  </si>
  <si>
    <t>Cliente_797</t>
  </si>
  <si>
    <t>Cliente_436</t>
  </si>
  <si>
    <t>Cliente_597</t>
  </si>
  <si>
    <t>Cliente_823</t>
  </si>
  <si>
    <t>Cliente_690</t>
  </si>
  <si>
    <t>Cliente_216</t>
  </si>
  <si>
    <t>Cliente_546</t>
  </si>
  <si>
    <t>Cliente_524</t>
  </si>
  <si>
    <t>Cliente_193</t>
  </si>
  <si>
    <t>Cliente_794</t>
  </si>
  <si>
    <t>Cliente_602</t>
  </si>
  <si>
    <t>Cliente_296</t>
  </si>
  <si>
    <t>Cliente_568</t>
  </si>
  <si>
    <t>Cliente_897</t>
  </si>
  <si>
    <t>Cliente_816</t>
  </si>
  <si>
    <t>Cliente_221</t>
  </si>
  <si>
    <t>Cliente_755</t>
  </si>
  <si>
    <t>Cliente_289</t>
  </si>
  <si>
    <t>Cliente_476</t>
  </si>
  <si>
    <t>Cliente_940</t>
  </si>
  <si>
    <t>Cliente_707</t>
  </si>
  <si>
    <t>Cliente_644</t>
  </si>
  <si>
    <t>Cliente_619</t>
  </si>
  <si>
    <t>Cliente_833</t>
  </si>
  <si>
    <t>Cliente_899</t>
  </si>
  <si>
    <t>Cliente_498</t>
  </si>
  <si>
    <t>Cliente_470</t>
  </si>
  <si>
    <t>Cliente_191</t>
  </si>
  <si>
    <t>Cliente_183</t>
  </si>
  <si>
    <t>Cliente_499</t>
  </si>
  <si>
    <t>Cliente_495</t>
  </si>
  <si>
    <t>Cliente_54</t>
  </si>
  <si>
    <t>Cliente_923</t>
  </si>
  <si>
    <t>Cliente_453</t>
  </si>
  <si>
    <t>Cliente_14</t>
  </si>
  <si>
    <t>Cliente_611</t>
  </si>
  <si>
    <t>Cliente_666</t>
  </si>
  <si>
    <t>Cliente_505</t>
  </si>
  <si>
    <t>Cliente_858</t>
  </si>
  <si>
    <t>Cliente_882</t>
  </si>
  <si>
    <t>Cliente_275</t>
  </si>
  <si>
    <t>Cliente_871</t>
  </si>
  <si>
    <t>Cliente_841</t>
  </si>
  <si>
    <t>Cliente_789</t>
  </si>
  <si>
    <t>Cliente_141</t>
  </si>
  <si>
    <t>Cliente_992</t>
  </si>
  <si>
    <t>Cliente_622</t>
  </si>
  <si>
    <t>Cliente_508</t>
  </si>
  <si>
    <t>Cliente_676</t>
  </si>
  <si>
    <t>Cliente_667</t>
  </si>
  <si>
    <t>Cliente_609</t>
  </si>
  <si>
    <t>Cliente_471</t>
  </si>
  <si>
    <t>Cliente_196</t>
  </si>
  <si>
    <t>Cliente_563</t>
  </si>
  <si>
    <t>Cliente_991</t>
  </si>
  <si>
    <t>Cliente_330</t>
  </si>
  <si>
    <t>Cliente_943</t>
  </si>
  <si>
    <t>Cliente_285</t>
  </si>
  <si>
    <t>Cliente_905</t>
  </si>
  <si>
    <t>Cliente_543</t>
  </si>
  <si>
    <t>Cliente_239</t>
  </si>
  <si>
    <t>Cliente_315</t>
  </si>
  <si>
    <t>Cliente_166</t>
  </si>
  <si>
    <t>Cliente_157</t>
  </si>
  <si>
    <t>Cliente_912</t>
  </si>
  <si>
    <t>Cliente_736</t>
  </si>
  <si>
    <t>Cliente_328</t>
  </si>
  <si>
    <t>Cliente_919</t>
  </si>
  <si>
    <t>Cliente_958</t>
  </si>
  <si>
    <t>Cliente_395</t>
  </si>
  <si>
    <t>Cliente_287</t>
  </si>
  <si>
    <t>Cliente_479</t>
  </si>
  <si>
    <t>Cliente_160</t>
  </si>
  <si>
    <t>Cliente_109</t>
  </si>
  <si>
    <t>Cliente_342</t>
  </si>
  <si>
    <t>Cliente_332</t>
  </si>
  <si>
    <t>Cliente_689</t>
  </si>
  <si>
    <t>Cliente_518</t>
  </si>
  <si>
    <t>Cliente_348</t>
  </si>
  <si>
    <t>Cliente_259</t>
  </si>
  <si>
    <t>Cliente_869</t>
  </si>
  <si>
    <t>Cliente_842</t>
  </si>
  <si>
    <t>Cliente_349</t>
  </si>
  <si>
    <t>Cliente_316</t>
  </si>
  <si>
    <t>Cliente_732</t>
  </si>
  <si>
    <t>Cliente_807</t>
  </si>
  <si>
    <t>Cliente_900</t>
  </si>
  <si>
    <t>Cliente_143</t>
  </si>
  <si>
    <t>Cliente_405</t>
  </si>
  <si>
    <t>Cliente_473</t>
  </si>
  <si>
    <t>Cliente_404</t>
  </si>
  <si>
    <t>Cliente_717</t>
  </si>
  <si>
    <t>Cliente_783</t>
  </si>
  <si>
    <t>Cliente_589</t>
  </si>
  <si>
    <t>Cliente_284</t>
  </si>
  <si>
    <t>Cliente_207</t>
  </si>
  <si>
    <t>Cliente_531</t>
  </si>
  <si>
    <t>Cliente_420</t>
  </si>
  <si>
    <t>Cliente_989</t>
  </si>
  <si>
    <t>Cliente_421</t>
  </si>
  <si>
    <t>Cliente_194</t>
  </si>
  <si>
    <t>Cliente_876</t>
  </si>
  <si>
    <t>Cliente_365</t>
  </si>
  <si>
    <t>Cliente_185</t>
  </si>
  <si>
    <t>Cliente_558</t>
  </si>
  <si>
    <t>Cliente_535</t>
  </si>
  <si>
    <t>Cliente_18</t>
  </si>
  <si>
    <t>Cliente_696</t>
  </si>
  <si>
    <t>Cliente_704</t>
  </si>
  <si>
    <t>Cliente_720</t>
  </si>
  <si>
    <t>Cliente_624</t>
  </si>
  <si>
    <t>Cliente_434</t>
  </si>
  <si>
    <t>Cliente_149</t>
  </si>
  <si>
    <t>Cliente_125</t>
  </si>
  <si>
    <t>Cliente_618</t>
  </si>
  <si>
    <t>Cliente_527</t>
  </si>
  <si>
    <t>Cliente_71</t>
  </si>
  <si>
    <t>Cliente_437</t>
  </si>
  <si>
    <t>Cliente_719</t>
  </si>
  <si>
    <t>Cliente_354</t>
  </si>
  <si>
    <t>Cliente_363</t>
  </si>
  <si>
    <t>Cliente_778</t>
  </si>
  <si>
    <t>Cliente_637</t>
  </si>
  <si>
    <t>Cliente_948</t>
  </si>
  <si>
    <t>Cliente_172</t>
  </si>
  <si>
    <t>Cliente_70</t>
  </si>
  <si>
    <t>Cliente_835</t>
  </si>
  <si>
    <t>Cliente_821</t>
  </si>
  <si>
    <t>Cliente_509</t>
  </si>
  <si>
    <t>Cliente_951</t>
  </si>
  <si>
    <t>Cliente_819</t>
  </si>
  <si>
    <t>Cliente_334</t>
  </si>
  <si>
    <t>Cliente_787</t>
  </si>
  <si>
    <t>Cliente_616</t>
  </si>
  <si>
    <t>Cliente_422</t>
  </si>
  <si>
    <t>Cliente_930</t>
  </si>
  <si>
    <t>Cliente_218</t>
  </si>
  <si>
    <t>Cliente_257</t>
  </si>
  <si>
    <t>Cliente_112</t>
  </si>
  <si>
    <t>Cliente_95</t>
  </si>
  <si>
    <t>Cliente_866</t>
  </si>
  <si>
    <t>Cliente_232</t>
  </si>
  <si>
    <t>Cliente_113</t>
  </si>
  <si>
    <t>Cliente_785</t>
  </si>
  <si>
    <t>Cliente_554</t>
  </si>
  <si>
    <t>Cliente_320</t>
  </si>
  <si>
    <t>Cliente_996</t>
  </si>
  <si>
    <t>Cliente_392</t>
  </si>
  <si>
    <t>Cliente_615</t>
  </si>
  <si>
    <t>Cliente_968</t>
  </si>
  <si>
    <t>Cliente_206</t>
  </si>
  <si>
    <t>Cliente_669</t>
  </si>
  <si>
    <t>Cliente_705</t>
  </si>
  <si>
    <t>Cliente_462</t>
  </si>
  <si>
    <t>Cliente_809</t>
  </si>
  <si>
    <t>Cliente_21</t>
  </si>
  <si>
    <t>Cliente_110</t>
  </si>
  <si>
    <t>Cliente_454</t>
  </si>
  <si>
    <t>Cliente_825</t>
  </si>
  <si>
    <t>Cliente_134</t>
  </si>
  <si>
    <t>Cliente_555</t>
  </si>
  <si>
    <t>Cliente_887</t>
  </si>
  <si>
    <t>Cliente_913</t>
  </si>
  <si>
    <t>Cliente_41</t>
  </si>
  <si>
    <t>Cliente_738</t>
  </si>
  <si>
    <t>Cliente_280</t>
  </si>
  <si>
    <t>Cliente_117</t>
  </si>
  <si>
    <t>Cliente_988</t>
  </si>
  <si>
    <t>Cliente_372</t>
  </si>
  <si>
    <t>Cliente_283</t>
  </si>
  <si>
    <t>Cliente_857</t>
  </si>
  <si>
    <t>Cliente_208</t>
  </si>
  <si>
    <t>Cliente_443</t>
  </si>
  <si>
    <t>Cliente_138</t>
  </si>
  <si>
    <t>Cliente_177</t>
  </si>
  <si>
    <t>Cliente_832</t>
  </si>
  <si>
    <t>Cliente_480</t>
  </si>
  <si>
    <t>Cliente_351</t>
  </si>
  <si>
    <t>Cliente_344</t>
  </si>
  <si>
    <t>Cliente_564</t>
  </si>
  <si>
    <t>Cliente_782</t>
  </si>
  <si>
    <t>Cliente_165</t>
  </si>
  <si>
    <t>Cliente_608</t>
  </si>
  <si>
    <t>Cliente_657</t>
  </si>
  <si>
    <t>Cliente_224</t>
  </si>
  <si>
    <t>Cliente_680</t>
  </si>
  <si>
    <t>Cliente_513</t>
  </si>
  <si>
    <t>Cliente_973</t>
  </si>
  <si>
    <t>Cliente_592</t>
  </si>
  <si>
    <t>Cliente_575</t>
  </si>
  <si>
    <t>Cliente_511</t>
  </si>
  <si>
    <t>Cliente_772</t>
  </si>
  <si>
    <t>Cliente_605</t>
  </si>
  <si>
    <t>Cliente_197</t>
  </si>
  <si>
    <t>Cliente_19</t>
  </si>
  <si>
    <t>Cliente_586</t>
  </si>
  <si>
    <t>Cliente_687</t>
  </si>
  <si>
    <t>Cliente_415</t>
  </si>
  <si>
    <t>Cliente_456</t>
  </si>
  <si>
    <t>Cliente_820</t>
  </si>
  <si>
    <t>Cliente_698</t>
  </si>
  <si>
    <t>Cliente_59</t>
  </si>
  <si>
    <t>Cliente_799</t>
  </si>
  <si>
    <t>Cliente_52</t>
  </si>
  <si>
    <t>Cliente_278</t>
  </si>
  <si>
    <t>Cliente_595</t>
  </si>
  <si>
    <t>Cliente_2</t>
  </si>
  <si>
    <t>Cliente_880</t>
  </si>
  <si>
    <t>Cliente_626</t>
  </si>
  <si>
    <t>Cliente_411</t>
  </si>
  <si>
    <t>Cliente_123</t>
  </si>
  <si>
    <t>Cliente_910</t>
  </si>
  <si>
    <t>Cliente_483</t>
  </si>
  <si>
    <t>Cliente_642</t>
  </si>
  <si>
    <t>Cliente_962</t>
  </si>
  <si>
    <t>Cliente_883</t>
  </si>
  <si>
    <t>Cliente_593</t>
  </si>
  <si>
    <t>Cliente_368</t>
  </si>
  <si>
    <t>Cliente_693</t>
  </si>
  <si>
    <t>Cliente_226</t>
  </si>
  <si>
    <t>Cliente_834</t>
  </si>
  <si>
    <t>Cliente_104</t>
  </si>
  <si>
    <t>Cliente_35</t>
  </si>
  <si>
    <t>Cliente_837</t>
  </si>
  <si>
    <t>Cliente_514</t>
  </si>
  <si>
    <t>Cliente_725</t>
  </si>
  <si>
    <t>Cliente_114</t>
  </si>
  <si>
    <t>Cliente_90</t>
  </si>
  <si>
    <t>Cliente_496</t>
  </si>
  <si>
    <t>Cliente_58</t>
  </si>
  <si>
    <t>Cliente_468</t>
  </si>
  <si>
    <t>Cliente_714</t>
  </si>
  <si>
    <t>Cliente_950</t>
  </si>
  <si>
    <t>Cliente_663</t>
  </si>
  <si>
    <t>Cliente_801</t>
  </si>
  <si>
    <t>Cliente_804</t>
  </si>
  <si>
    <t>Cliente_716</t>
  </si>
  <si>
    <t>Cliente_786</t>
  </si>
  <si>
    <t>Cliente_594</t>
  </si>
  <si>
    <t>Cliente_396</t>
  </si>
  <si>
    <t>Cliente_954</t>
  </si>
  <si>
    <t>Cliente_263</t>
  </si>
  <si>
    <t>Cliente_438</t>
  </si>
  <si>
    <t>Cliente_353</t>
  </si>
  <si>
    <t>Cliente_770</t>
  </si>
  <si>
    <t>Cliente_888</t>
  </si>
  <si>
    <t>Cliente_635</t>
  </si>
  <si>
    <t>Cliente_484</t>
  </si>
  <si>
    <t>Cliente_297</t>
  </si>
  <si>
    <t>Cliente_446</t>
  </si>
  <si>
    <t>Cliente_298</t>
  </si>
  <si>
    <t>Cliente_304</t>
  </si>
  <si>
    <t>Cliente_743</t>
  </si>
  <si>
    <t>Cliente_428</t>
  </si>
  <si>
    <t>Cliente_750</t>
  </si>
  <si>
    <t>Cliente_808</t>
  </si>
  <si>
    <t>Cliente_376</t>
  </si>
  <si>
    <t>Cliente_721</t>
  </si>
  <si>
    <t>Cliente_227</t>
  </si>
  <si>
    <t>Cliente_757</t>
  </si>
  <si>
    <t>Nombre del Plato</t>
  </si>
  <si>
    <t>Costo Unitario</t>
  </si>
  <si>
    <t>Precio Unitario</t>
  </si>
  <si>
    <t>Cantidad Ordenada</t>
  </si>
  <si>
    <t>Observaciones</t>
  </si>
  <si>
    <t>Ninguna</t>
  </si>
  <si>
    <t>Sin cebolla</t>
  </si>
  <si>
    <t>Descripción del Plato</t>
  </si>
  <si>
    <t>Tiempo de Preparación</t>
  </si>
  <si>
    <t>Descripción del Plato_7</t>
  </si>
  <si>
    <t>Descripción del Plato_2</t>
  </si>
  <si>
    <t>Descripción del Plato_17</t>
  </si>
  <si>
    <t>Descripción del Plato_6</t>
  </si>
  <si>
    <t>Descripción del Plato_20</t>
  </si>
  <si>
    <t>Descripción del Plato_19</t>
  </si>
  <si>
    <t>Descripción del Plato_9</t>
  </si>
  <si>
    <t>Descripción del Plato_11</t>
  </si>
  <si>
    <t>Descripción del Plato_16</t>
  </si>
  <si>
    <t>Descripción del Plato_12</t>
  </si>
  <si>
    <t>Descripción del Plato_8</t>
  </si>
  <si>
    <t>Descripción del Plato_15</t>
  </si>
  <si>
    <t>Descripción del Plato_5</t>
  </si>
  <si>
    <t>Descripción del Plato_18</t>
  </si>
  <si>
    <t>Descripción del Plato_3</t>
  </si>
  <si>
    <t>Descripción del Plato_14</t>
  </si>
  <si>
    <t>Descripción del Plato_13</t>
  </si>
  <si>
    <t>Descripción del Plato_4</t>
  </si>
  <si>
    <t>Descripción del Plato_10</t>
  </si>
  <si>
    <t>Descripción del Plato_1</t>
  </si>
  <si>
    <t>Ganancia neta</t>
  </si>
  <si>
    <t>Ganancia bruta</t>
  </si>
  <si>
    <t>Monto Total de la Cuenta</t>
  </si>
  <si>
    <t>Fecha de Factura</t>
  </si>
  <si>
    <t>Tiempo de Permanencia</t>
  </si>
  <si>
    <t>Tiempo de degustación</t>
  </si>
  <si>
    <t>Columna1</t>
  </si>
  <si>
    <t>Porcentaje de Ganancia del pedido</t>
  </si>
  <si>
    <t>Suma de Monto Total de la Cuenta</t>
  </si>
  <si>
    <t>Etiquetas de fila</t>
  </si>
  <si>
    <t>Total general</t>
  </si>
  <si>
    <t>Etiquetas de columna</t>
  </si>
  <si>
    <t>Cobrada</t>
  </si>
  <si>
    <t>Transacciones</t>
  </si>
  <si>
    <t>Tabla 3: Desglose de Ingresos tipo de Servicio y día de la Semana</t>
  </si>
  <si>
    <t>Tabla 4: Desglose de Ingresos por País de Origen</t>
  </si>
  <si>
    <t>Tabla 5: Desglose de Impagos</t>
  </si>
  <si>
    <t>Ejercicio 6: Desglose de Propinas</t>
  </si>
  <si>
    <t>Ejercicio 7: Desglose de Órdenes Atendidas por meseros.</t>
  </si>
  <si>
    <t>1</t>
  </si>
  <si>
    <t>2</t>
  </si>
  <si>
    <t>3</t>
  </si>
  <si>
    <t>Día semana</t>
  </si>
  <si>
    <t>6. sábado</t>
  </si>
  <si>
    <t>1. lunes</t>
  </si>
  <si>
    <t>2. martes</t>
  </si>
  <si>
    <t>3. miércoles</t>
  </si>
  <si>
    <t>4. jueves</t>
  </si>
  <si>
    <t>5. viernes</t>
  </si>
  <si>
    <t>7. domingo</t>
  </si>
  <si>
    <t>Tabla 1: Análisis de Ingresos por Tipo de Servicio</t>
  </si>
  <si>
    <t>Tabla 2: Análisis de número de transacciones por Método de Pago</t>
  </si>
  <si>
    <t>Facturado</t>
  </si>
  <si>
    <t>Pct de cobro</t>
  </si>
  <si>
    <t>Cuentas</t>
  </si>
  <si>
    <t>Pct de impagos</t>
  </si>
  <si>
    <t>Nº Comensales</t>
  </si>
  <si>
    <t>Numero de platos</t>
  </si>
  <si>
    <t>0</t>
  </si>
  <si>
    <t>Horas de preparación</t>
  </si>
  <si>
    <t>Tiempo prep</t>
  </si>
  <si>
    <t>Recuento de Cobrada</t>
  </si>
  <si>
    <t>Promedio de Propina</t>
  </si>
  <si>
    <t>monto_no_facturado</t>
  </si>
  <si>
    <t>Facturable</t>
  </si>
  <si>
    <t>No facturado</t>
  </si>
  <si>
    <t>Facturacion</t>
  </si>
  <si>
    <t>Monto promedio</t>
  </si>
  <si>
    <t>monto_facturado</t>
  </si>
  <si>
    <t>Cuentas impagadas</t>
  </si>
  <si>
    <t>pct_no_facturado</t>
  </si>
  <si>
    <t>pct impagadas</t>
  </si>
  <si>
    <t>Monto no facturado</t>
  </si>
  <si>
    <t>Promedio de platos</t>
  </si>
  <si>
    <t>tiempo por comensal</t>
  </si>
  <si>
    <t>No facturada</t>
  </si>
  <si>
    <t>Facturada</t>
  </si>
  <si>
    <t>Tiempo preparación promedio (horas)</t>
  </si>
  <si>
    <t>Tiempo perm</t>
  </si>
  <si>
    <t>Tiempo permanencia promedio (horas)</t>
  </si>
  <si>
    <t>Platos (promedio)</t>
  </si>
  <si>
    <t>Tiempo preparación por plato</t>
  </si>
  <si>
    <t>Adicional</t>
  </si>
  <si>
    <t>Impago</t>
  </si>
  <si>
    <t>Propina potencial</t>
  </si>
  <si>
    <t>País</t>
  </si>
  <si>
    <t>Facturable promedio</t>
  </si>
  <si>
    <t>Propina cobrada</t>
  </si>
  <si>
    <t>Ordenes atendidas</t>
  </si>
  <si>
    <t>horas</t>
  </si>
  <si>
    <t>Diagnóstico: Boicot para conseguir un día libre a la semana</t>
  </si>
  <si>
    <t>Meseros</t>
  </si>
  <si>
    <t>Impagos por estado mesa</t>
  </si>
  <si>
    <t>% impago</t>
  </si>
  <si>
    <t>Los impagos no sólo se producen principalmente a tiempos de preparación superiores a los de las cuentas facturadas,
sino que estos tiempos son debidos principalmente a un mayor número de platos pedidos en interacción con tiempos de permanencia promedio significativamente menores que los de las órdenes cobradas. Cliente impaciente y exigente.</t>
  </si>
  <si>
    <t>Sorprendentemente, hay mayor incidencia de clientes impacientes entre los que han reservado o se encuentran con una mesa libre.</t>
  </si>
  <si>
    <t>% impagadas</t>
  </si>
  <si>
    <t>Se conoce de forma previa que la razón para los impagos es el una falta de permanencia de los clientes. Esta falta puede deberse su perfil de consumidor, en cuyo caso la diferencia entre meseros para la tasa de impagos puede ser casual o debido a sus horas de cuadrante. Sin embargo, es posible que una mala gestión por parte de los meseros favorezca esta incidencia. Ejemplos:
- Una falta de mano izquierda que genere impaciencia o falle en gestionarla
- Falta de previsión en cuanto a la demora de órdenes con elevado número de platos.</t>
  </si>
  <si>
    <t>media_comensales</t>
  </si>
  <si>
    <t>n_ordenes</t>
  </si>
  <si>
    <t>Monto promedio no facturado</t>
  </si>
  <si>
    <t xml:space="preserve">La tasa de impagos aumenta conforme aumenta el número de platos. A partir de 5 platos por pedido supera el 10%, produciéndose dos saltos cuantitativos de 10% adicionales de 5 a 6 platos y de 7 a 8. Esto, unido a que el ticket medio aumente con el número de platos, provoca un aumento sustancial de la pérdida media por orden conforme aumenta el número de platos.
Aunque la mayor fuga absoluta de ingresos se produce en los pedidos de 8 platos, conviene por lo tanto comenzar priorizando la resolución de los pedidos de mayor numero de platos, ya que estos evitan más pérdidas unitarias por pedido. </t>
  </si>
  <si>
    <t>Facturación</t>
  </si>
  <si>
    <t>Ticket medio</t>
  </si>
  <si>
    <t>Coste total</t>
  </si>
  <si>
    <t>margen</t>
  </si>
  <si>
    <t>Coste</t>
  </si>
  <si>
    <t>Impagos</t>
  </si>
  <si>
    <t>Ingresos</t>
  </si>
  <si>
    <t>% monto impagado</t>
  </si>
  <si>
    <t>Monto impagado</t>
  </si>
  <si>
    <t>Órdenes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</si>
</sst>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164" formatCode="[h]:mm"/>
    <numFmt numFmtId="167" formatCode="0.0%"/>
    <numFmt numFmtId="180" formatCode="0.0"/>
    <numFmt numFmtId="181" formatCode="_-* #,##0.0\ &quot;€&quot;_-;\-* #,##0.0\ &quot;€&quot;_-;_-* &quot;-&quot;??\ &quot;€&quot;_-;_-@_-"/>
    <numFmt numFmtId="182" formatCode="_-* #,##0\ &quot;€&quot;_-;\-* #,##0\ &quot;€&quot;_-;_-* &quot;-&quot;??\ &quot;€&quot;_-;_-@_-"/>
    <numFmt numFmtId="184" formatCode="#,##0\ &quot;€&quot;;\-#,##0\ &quot;€&quot;;#,##0\ &quot;€&quot;"/>
  </numFmts>
  <fonts count="4" x14ac:knownFonts="1">
    <font>
      <sz val="11"/>
      <color theme="1"/>
      <name val="Calibri"/>
      <family val="2"/>
      <scheme val="minor"/>
    </font>
    <font>
      <sz val="11"/>
      <color theme="1"/>
      <name val="Calibri"/>
      <family val="2"/>
      <scheme val="minor"/>
    </font>
    <font>
      <sz val="11"/>
      <color theme="0"/>
      <name val="Calibri"/>
      <family val="2"/>
      <scheme val="minor"/>
    </font>
    <font>
      <sz val="14"/>
      <color theme="1"/>
      <name val="Arial"/>
      <family val="2"/>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42">
    <xf numFmtId="0" fontId="0" fillId="0" borderId="0" xfId="0"/>
    <xf numFmtId="0" fontId="0" fillId="0" borderId="0" xfId="0" applyNumberFormat="1"/>
    <xf numFmtId="22" fontId="0" fillId="0" borderId="0" xfId="0" applyNumberFormat="1"/>
    <xf numFmtId="164" fontId="0" fillId="0" borderId="0" xfId="0" applyNumberFormat="1"/>
    <xf numFmtId="2" fontId="0" fillId="0" borderId="0" xfId="0" applyNumberFormat="1"/>
    <xf numFmtId="167" fontId="0" fillId="0" borderId="0" xfId="1" applyNumberFormat="1" applyFont="1"/>
    <xf numFmtId="0" fontId="0" fillId="0" borderId="0" xfId="0" pivotButton="1"/>
    <xf numFmtId="0" fontId="0" fillId="0" borderId="0" xfId="0" applyAlignment="1">
      <alignment horizontal="left"/>
    </xf>
    <xf numFmtId="0" fontId="3" fillId="0" borderId="0" xfId="0" applyFont="1" applyAlignment="1">
      <alignment vertical="center"/>
    </xf>
    <xf numFmtId="10" fontId="0" fillId="0" borderId="0" xfId="0" applyNumberFormat="1"/>
    <xf numFmtId="1" fontId="0" fillId="0" borderId="0" xfId="0" applyNumberFormat="1"/>
    <xf numFmtId="9" fontId="0" fillId="0" borderId="0" xfId="0" applyNumberFormat="1"/>
    <xf numFmtId="167" fontId="0" fillId="0" borderId="0" xfId="0" applyNumberFormat="1"/>
    <xf numFmtId="180" fontId="0" fillId="0" borderId="0" xfId="0" applyNumberFormat="1"/>
    <xf numFmtId="44" fontId="0" fillId="0" borderId="0" xfId="0" applyNumberFormat="1"/>
    <xf numFmtId="181" fontId="0" fillId="0" borderId="0" xfId="0" applyNumberFormat="1"/>
    <xf numFmtId="182" fontId="0" fillId="0" borderId="0" xfId="0" applyNumberFormat="1"/>
    <xf numFmtId="167" fontId="2" fillId="0" borderId="0" xfId="1" applyNumberFormat="1" applyFont="1"/>
    <xf numFmtId="0" fontId="2" fillId="0" borderId="0" xfId="0" applyFont="1"/>
    <xf numFmtId="0" fontId="0" fillId="0" borderId="0" xfId="0" applyAlignment="1"/>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3" fillId="0" borderId="0" xfId="0" applyFont="1"/>
    <xf numFmtId="184" fontId="0" fillId="0" borderId="0" xfId="0" applyNumberFormat="1"/>
    <xf numFmtId="2" fontId="2" fillId="0" borderId="0" xfId="0" applyNumberFormat="1" applyFont="1"/>
    <xf numFmtId="181" fontId="2" fillId="0" borderId="0" xfId="2" applyNumberFormat="1" applyFont="1"/>
    <xf numFmtId="182" fontId="2" fillId="0" borderId="0" xfId="2" applyNumberFormat="1" applyFont="1"/>
    <xf numFmtId="167" fontId="2" fillId="0" borderId="0" xfId="0" applyNumberFormat="1" applyFont="1"/>
    <xf numFmtId="182" fontId="0" fillId="0" borderId="0" xfId="2" applyNumberFormat="1" applyFont="1"/>
  </cellXfs>
  <cellStyles count="3">
    <cellStyle name="Moneda" xfId="2" builtinId="4"/>
    <cellStyle name="Normal" xfId="0" builtinId="0"/>
    <cellStyle name="Porcentaje" xfId="1" builtinId="5"/>
  </cellStyles>
  <dxfs count="131">
    <dxf>
      <numFmt numFmtId="13" formatCode="0%"/>
    </dxf>
    <dxf>
      <numFmt numFmtId="34" formatCode="_-* #,##0.00\ &quot;€&quot;_-;\-* #,##0.00\ &quot;€&quot;_-;_-* &quot;-&quot;??\ &quot;€&quot;_-;_-@_-"/>
    </dxf>
    <dxf>
      <numFmt numFmtId="2" formatCode="0.00"/>
    </dxf>
    <dxf>
      <numFmt numFmtId="1" formatCode="0"/>
    </dxf>
    <dxf>
      <numFmt numFmtId="182" formatCode="_-* #,##0\ &quot;€&quot;_-;\-* #,##0\ &quot;€&quot;_-;_-* &quot;-&quot;??\ &quot;€&quot;_-;_-@_-"/>
    </dxf>
    <dxf>
      <numFmt numFmtId="181" formatCode="_-* #,##0.0\ &quot;€&quot;_-;\-* #,##0.0\ &quot;€&quot;_-;_-* &quot;-&quot;??\ &quot;€&quot;_-;_-@_-"/>
    </dxf>
    <dxf>
      <numFmt numFmtId="182" formatCode="_-* #,##0\ &quot;€&quot;_-;\-* #,##0\ &quot;€&quot;_-;_-* &quot;-&quot;??\ &quot;€&quot;_-;_-@_-"/>
    </dxf>
    <dxf>
      <numFmt numFmtId="13" formatCode="0%"/>
    </dxf>
    <dxf>
      <numFmt numFmtId="34" formatCode="_-* #,##0.00\ &quot;€&quot;_-;\-* #,##0.00\ &quot;€&quot;_-;_-* &quot;-&quot;??\ &quot;€&quot;_-;_-@_-"/>
    </dxf>
    <dxf>
      <numFmt numFmtId="2" formatCode="0.00"/>
    </dxf>
    <dxf>
      <numFmt numFmtId="181" formatCode="_-* #,##0.0\ &quot;€&quot;_-;\-* #,##0.0\ &quot;€&quot;_-;_-* &quot;-&quot;??\ &quot;€&quot;_-;_-@_-"/>
    </dxf>
    <dxf>
      <numFmt numFmtId="1" formatCode="0"/>
    </dxf>
    <dxf>
      <numFmt numFmtId="180" formatCode="0.0"/>
    </dxf>
    <dxf>
      <numFmt numFmtId="1" formatCode="0"/>
    </dxf>
    <dxf>
      <numFmt numFmtId="13" formatCode="0%"/>
    </dxf>
    <dxf>
      <numFmt numFmtId="34" formatCode="_-* #,##0.00\ &quot;€&quot;_-;\-* #,##0.00\ &quot;€&quot;_-;_-* &quot;-&quot;??\ &quot;€&quot;_-;_-@_-"/>
    </dxf>
    <dxf>
      <numFmt numFmtId="2" formatCode="0.00"/>
    </dxf>
    <dxf>
      <numFmt numFmtId="181" formatCode="_-* #,##0.0\ &quot;€&quot;_-;\-* #,##0.0\ &quot;€&quot;_-;_-* &quot;-&quot;??\ &quot;€&quot;_-;_-@_-"/>
    </dxf>
    <dxf>
      <numFmt numFmtId="180" formatCode="0.0"/>
    </dxf>
    <dxf>
      <numFmt numFmtId="2" formatCode="0.00"/>
    </dxf>
    <dxf>
      <numFmt numFmtId="13" formatCode="0%"/>
    </dxf>
    <dxf>
      <numFmt numFmtId="34" formatCode="_-* #,##0.00\ &quot;€&quot;_-;\-* #,##0.00\ &quot;€&quot;_-;_-* &quot;-&quot;??\ &quot;€&quot;_-;_-@_-"/>
    </dxf>
    <dxf>
      <numFmt numFmtId="2" formatCode="0.00"/>
    </dxf>
    <dxf>
      <numFmt numFmtId="2" formatCode="0.00"/>
    </dxf>
    <dxf>
      <numFmt numFmtId="181" formatCode="_-* #,##0.0\ &quot;€&quot;_-;\-* #,##0.0\ &quot;€&quot;_-;_-* &quot;-&quot;??\ &quot;€&quot;_-;_-@_-"/>
    </dxf>
    <dxf>
      <numFmt numFmtId="13" formatCode="0%"/>
    </dxf>
    <dxf>
      <numFmt numFmtId="34" formatCode="_-* #,##0.00\ &quot;€&quot;_-;\-* #,##0.00\ &quot;€&quot;_-;_-* &quot;-&quot;??\ &quot;€&quot;_-;_-@_-"/>
    </dxf>
    <dxf>
      <numFmt numFmtId="2" formatCode="0.00"/>
    </dxf>
    <dxf>
      <numFmt numFmtId="2" formatCode="0.00"/>
    </dxf>
    <dxf>
      <numFmt numFmtId="181" formatCode="_-* #,##0.0\ &quot;€&quot;_-;\-* #,##0.0\ &quot;€&quot;_-;_-* &quot;-&quot;??\ &quot;€&quot;_-;_-@_-"/>
    </dxf>
    <dxf>
      <numFmt numFmtId="13" formatCode="0%"/>
    </dxf>
    <dxf>
      <numFmt numFmtId="34" formatCode="_-* #,##0.00\ &quot;€&quot;_-;\-* #,##0.00\ &quot;€&quot;_-;_-* &quot;-&quot;??\ &quot;€&quot;_-;_-@_-"/>
    </dxf>
    <dxf>
      <numFmt numFmtId="2" formatCode="0.00"/>
    </dxf>
    <dxf>
      <numFmt numFmtId="2" formatCode="0.00"/>
    </dxf>
    <dxf>
      <numFmt numFmtId="181" formatCode="_-* #,##0.0\ &quot;€&quot;_-;\-* #,##0.0\ &quot;€&quot;_-;_-* &quot;-&quot;??\ &quot;€&quot;_-;_-@_-"/>
    </dxf>
    <dxf>
      <numFmt numFmtId="13" formatCode="0%"/>
    </dxf>
    <dxf>
      <numFmt numFmtId="34" formatCode="_-* #,##0.00\ &quot;€&quot;_-;\-* #,##0.00\ &quot;€&quot;_-;_-* &quot;-&quot;??\ &quot;€&quot;_-;_-@_-"/>
    </dxf>
    <dxf>
      <numFmt numFmtId="2" formatCode="0.00"/>
    </dxf>
    <dxf>
      <numFmt numFmtId="2" formatCode="0.00"/>
    </dxf>
    <dxf>
      <numFmt numFmtId="181" formatCode="_-* #,##0.0\ &quot;€&quot;_-;\-* #,##0.0\ &quot;€&quot;_-;_-* &quot;-&quot;??\ &quot;€&quot;_-;_-@_-"/>
    </dxf>
    <dxf>
      <numFmt numFmtId="181" formatCode="_-* #,##0.0\ &quot;€&quot;_-;\-* #,##0.0\ &quot;€&quot;_-;_-* &quot;-&quot;??\ &quot;€&quot;_-;_-@_-"/>
    </dxf>
    <dxf>
      <numFmt numFmtId="13" formatCode="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2" formatCode="0.00"/>
    </dxf>
    <dxf>
      <numFmt numFmtId="2" formatCode="0.00"/>
    </dxf>
    <dxf>
      <numFmt numFmtId="181" formatCode="_-* #,##0.0\ &quot;€&quot;_-;\-* #,##0.0\ &quot;€&quot;_-;_-* &quot;-&quot;??\ &quot;€&quot;_-;_-@_-"/>
    </dxf>
    <dxf>
      <numFmt numFmtId="181" formatCode="_-* #,##0.0\ &quot;€&quot;_-;\-* #,##0.0\ &quot;€&quot;_-;_-* &quot;-&quot;??\ &quot;€&quot;_-;_-@_-"/>
    </dxf>
    <dxf>
      <numFmt numFmtId="13" formatCode="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2" formatCode="0.00"/>
    </dxf>
    <dxf>
      <numFmt numFmtId="2" formatCode="0.00"/>
    </dxf>
    <dxf>
      <numFmt numFmtId="181" formatCode="_-* #,##0.0\ &quot;€&quot;_-;\-* #,##0.0\ &quot;€&quot;_-;_-* &quot;-&quot;??\ &quot;€&quot;_-;_-@_-"/>
    </dxf>
    <dxf>
      <numFmt numFmtId="181" formatCode="_-* #,##0.0\ &quot;€&quot;_-;\-* #,##0.0\ &quot;€&quot;_-;_-* &quot;-&quot;??\ &quot;€&quot;_-;_-@_-"/>
    </dxf>
    <dxf>
      <numFmt numFmtId="13" formatCode="0%"/>
    </dxf>
    <dxf>
      <numFmt numFmtId="34" formatCode="_-* #,##0.00\ &quot;€&quot;_-;\-* #,##0.00\ &quot;€&quot;_-;_-* &quot;-&quot;??\ &quot;€&quot;_-;_-@_-"/>
    </dxf>
    <dxf>
      <numFmt numFmtId="2" formatCode="0.00"/>
    </dxf>
    <dxf>
      <numFmt numFmtId="13" formatCode="0%"/>
    </dxf>
    <dxf>
      <numFmt numFmtId="167" formatCode="0.0%"/>
    </dxf>
    <dxf>
      <numFmt numFmtId="13" formatCode="0%"/>
    </dxf>
    <dxf>
      <numFmt numFmtId="182" formatCode="_-* #,##0\ &quot;€&quot;_-;\-* #,##0\ &quot;€&quot;_-;_-* &quot;-&quot;??\ &quot;€&quot;_-;_-@_-"/>
    </dxf>
    <dxf>
      <numFmt numFmtId="167" formatCode="0.0%"/>
    </dxf>
    <dxf>
      <numFmt numFmtId="2" formatCode="0.00"/>
    </dxf>
    <dxf>
      <numFmt numFmtId="0" formatCode="General"/>
    </dxf>
    <dxf>
      <numFmt numFmtId="13" formatCode="0%"/>
    </dxf>
    <dxf>
      <numFmt numFmtId="181" formatCode="_-* #,##0.0\ &quot;€&quot;_-;\-* #,##0.0\ &quot;€&quot;_-;_-* &quot;-&quot;??\ &quot;€&quot;_-;_-@_-"/>
    </dxf>
    <dxf>
      <numFmt numFmtId="181" formatCode="_-* #,##0.0\ &quot;€&quot;_-;\-* #,##0.0\ &quot;€&quot;_-;_-* &quot;-&quot;??\ &quot;€&quot;_-;_-@_-"/>
    </dxf>
    <dxf>
      <numFmt numFmtId="167" formatCode="0.0%"/>
    </dxf>
    <dxf>
      <numFmt numFmtId="0" formatCode="General"/>
    </dxf>
    <dxf>
      <numFmt numFmtId="0" formatCode="General"/>
    </dxf>
    <dxf>
      <numFmt numFmtId="0" formatCode="General"/>
    </dxf>
    <dxf>
      <numFmt numFmtId="0" formatCode="General"/>
    </dxf>
    <dxf>
      <numFmt numFmtId="0" formatCode="General"/>
    </dxf>
    <dxf>
      <numFmt numFmtId="13" formatCode="0%"/>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2" formatCode="0.00"/>
    </dxf>
    <dxf>
      <numFmt numFmtId="2" formatCode="0.00"/>
    </dxf>
    <dxf>
      <numFmt numFmtId="2" formatCode="0.00"/>
    </dxf>
    <dxf>
      <numFmt numFmtId="182" formatCode="_-* #,##0\ &quot;€&quot;_-;\-* #,##0\ &quot;€&quot;_-;_-* &quot;-&quot;??\ &quot;€&quot;_-;_-@_-"/>
    </dxf>
    <dxf>
      <numFmt numFmtId="181" formatCode="_-* #,##0.0\ &quot;€&quot;_-;\-* #,##0.0\ &quot;€&quot;_-;_-* &quot;-&quot;??\ &quot;€&quot;_-;_-@_-"/>
    </dxf>
    <dxf>
      <numFmt numFmtId="2" formatCode="0.00"/>
    </dxf>
    <dxf>
      <numFmt numFmtId="13" formatCode="0%"/>
    </dxf>
    <dxf>
      <numFmt numFmtId="1" formatCode="0"/>
    </dxf>
    <dxf>
      <numFmt numFmtId="1" formatCode="0"/>
    </dxf>
    <dxf>
      <numFmt numFmtId="180" formatCode="0.0"/>
    </dxf>
    <dxf>
      <numFmt numFmtId="1" formatCode="0"/>
    </dxf>
    <dxf>
      <numFmt numFmtId="2" formatCode="0.00"/>
    </dxf>
    <dxf>
      <numFmt numFmtId="182" formatCode="_-* #,##0\ &quot;€&quot;_-;\-* #,##0\ &quot;€&quot;_-;_-* &quot;-&quot;??\ &quot;€&quot;_-;_-@_-"/>
    </dxf>
    <dxf>
      <numFmt numFmtId="34" formatCode="_-* #,##0.00\ &quot;€&quot;_-;\-* #,##0.00\ &quot;€&quot;_-;_-* &quot;-&quot;??\ &quot;€&quot;_-;_-@_-"/>
    </dxf>
    <dxf>
      <numFmt numFmtId="182" formatCode="_-* #,##0\ &quot;€&quot;_-;\-* #,##0\ &quot;€&quot;_-;_-* &quot;-&quot;??\ &quot;€&quot;_-;_-@_-"/>
    </dxf>
    <dxf>
      <numFmt numFmtId="181" formatCode="_-* #,##0.0\ &quot;€&quot;_-;\-* #,##0.0\ &quot;€&quot;_-;_-* &quot;-&quot;??\ &quot;€&quot;_-;_-@_-"/>
    </dxf>
    <dxf>
      <numFmt numFmtId="2" formatCode="0.00"/>
    </dxf>
    <dxf>
      <numFmt numFmtId="2" formatCode="0.00"/>
    </dxf>
    <dxf>
      <numFmt numFmtId="181" formatCode="_-* #,##0.0\ &quot;€&quot;_-;\-* #,##0.0\ &quot;€&quot;_-;_-* &quot;-&quot;??\ &quot;€&quot;_-;_-@_-"/>
    </dxf>
    <dxf>
      <numFmt numFmtId="13" formatCode="0%"/>
    </dxf>
    <dxf>
      <numFmt numFmtId="2" formatCode="0.00"/>
    </dxf>
    <dxf>
      <numFmt numFmtId="13" formatCode="0%"/>
    </dxf>
    <dxf>
      <numFmt numFmtId="1" formatCode="0"/>
    </dxf>
    <dxf>
      <numFmt numFmtId="1" formatCode="0"/>
    </dxf>
    <dxf>
      <numFmt numFmtId="2" formatCode="0.00"/>
    </dxf>
    <dxf>
      <numFmt numFmtId="2" formatCode="0.00"/>
    </dxf>
    <dxf>
      <numFmt numFmtId="0" formatCode="General"/>
    </dxf>
    <dxf>
      <numFmt numFmtId="181" formatCode="_-* #,##0.0\ &quot;€&quot;_-;\-* #,##0.0\ &quot;€&quot;_-;_-* &quot;-&quot;??\ &quot;€&quot;_-;_-@_-"/>
    </dxf>
    <dxf>
      <numFmt numFmtId="181" formatCode="_-* #,##0.0\ &quot;€&quot;_-;\-* #,##0.0\ &quot;€&quot;_-;_-* &quot;-&quot;??\ &quot;€&quot;_-;_-@_-"/>
    </dxf>
    <dxf>
      <numFmt numFmtId="1" formatCode="0"/>
    </dxf>
    <dxf>
      <numFmt numFmtId="182" formatCode="_-* #,##0\ &quot;€&quot;_-;\-* #,##0\ &quot;€&quot;_-;_-* &quot;-&quot;??\ &quot;€&quot;_-;_-@_-"/>
    </dxf>
    <dxf>
      <numFmt numFmtId="182" formatCode="_-* #,##0\ &quot;€&quot;_-;\-* #,##0\ &quot;€&quot;_-;_-* &quot;-&quot;??\ &quot;€&quot;_-;_-@_-"/>
    </dxf>
    <dxf>
      <numFmt numFmtId="13" formatCode="0%"/>
    </dxf>
    <dxf>
      <numFmt numFmtId="2" formatCode="0.00"/>
    </dxf>
    <dxf>
      <numFmt numFmtId="2" formatCode="0.00"/>
    </dxf>
    <dxf>
      <numFmt numFmtId="2" formatCode="0.00"/>
    </dxf>
    <dxf>
      <numFmt numFmtId="0" formatCode="General"/>
    </dxf>
    <dxf>
      <numFmt numFmtId="1" formatCode="0"/>
    </dxf>
    <dxf>
      <numFmt numFmtId="164" formatCode="[h]:mm"/>
    </dxf>
    <dxf>
      <numFmt numFmtId="27" formatCode="dd/mm/yyyy\ h:mm"/>
    </dxf>
    <dxf>
      <numFmt numFmtId="164" formatCode="[h]:mm"/>
    </dxf>
    <dxf>
      <numFmt numFmtId="164" formatCode="[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117" Type="http://schemas.openxmlformats.org/officeDocument/2006/relationships/customXml" Target="../customXml/item75.xml"/><Relationship Id="rId21" Type="http://schemas.openxmlformats.org/officeDocument/2006/relationships/pivotCacheDefinition" Target="pivotCache/pivotCacheDefinition17.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84" Type="http://schemas.openxmlformats.org/officeDocument/2006/relationships/customXml" Target="../customXml/item42.xml"/><Relationship Id="rId89" Type="http://schemas.openxmlformats.org/officeDocument/2006/relationships/customXml" Target="../customXml/item47.xml"/><Relationship Id="rId112" Type="http://schemas.openxmlformats.org/officeDocument/2006/relationships/customXml" Target="../customXml/item70.xml"/><Relationship Id="rId16" Type="http://schemas.openxmlformats.org/officeDocument/2006/relationships/pivotCacheDefinition" Target="pivotCache/pivotCacheDefinition12.xml"/><Relationship Id="rId107" Type="http://schemas.openxmlformats.org/officeDocument/2006/relationships/customXml" Target="../customXml/item65.xml"/><Relationship Id="rId11" Type="http://schemas.openxmlformats.org/officeDocument/2006/relationships/pivotCacheDefinition" Target="pivotCache/pivotCacheDefinition7.xml"/><Relationship Id="rId32" Type="http://schemas.openxmlformats.org/officeDocument/2006/relationships/pivotCacheDefinition" Target="pivotCache/pivotCacheDefinition28.xml"/><Relationship Id="rId37" Type="http://schemas.openxmlformats.org/officeDocument/2006/relationships/theme" Target="theme/theme1.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102" Type="http://schemas.openxmlformats.org/officeDocument/2006/relationships/customXml" Target="../customXml/item60.xml"/><Relationship Id="rId5" Type="http://schemas.openxmlformats.org/officeDocument/2006/relationships/pivotCacheDefinition" Target="pivotCache/pivotCacheDefinition1.xml"/><Relationship Id="rId90" Type="http://schemas.openxmlformats.org/officeDocument/2006/relationships/customXml" Target="../customXml/item48.xml"/><Relationship Id="rId95" Type="http://schemas.openxmlformats.org/officeDocument/2006/relationships/customXml" Target="../customXml/item53.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43" Type="http://schemas.openxmlformats.org/officeDocument/2006/relationships/customXml" Target="../customXml/item1.xml"/><Relationship Id="rId48" Type="http://schemas.openxmlformats.org/officeDocument/2006/relationships/customXml" Target="../customXml/item6.xml"/><Relationship Id="rId64" Type="http://schemas.openxmlformats.org/officeDocument/2006/relationships/customXml" Target="../customXml/item22.xml"/><Relationship Id="rId69" Type="http://schemas.openxmlformats.org/officeDocument/2006/relationships/customXml" Target="../customXml/item27.xml"/><Relationship Id="rId113" Type="http://schemas.openxmlformats.org/officeDocument/2006/relationships/customXml" Target="../customXml/item71.xml"/><Relationship Id="rId118" Type="http://schemas.openxmlformats.org/officeDocument/2006/relationships/customXml" Target="../customXml/item76.xml"/><Relationship Id="rId80" Type="http://schemas.openxmlformats.org/officeDocument/2006/relationships/customXml" Target="../customXml/item38.xml"/><Relationship Id="rId85" Type="http://schemas.openxmlformats.org/officeDocument/2006/relationships/customXml" Target="../customXml/item4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33" Type="http://schemas.openxmlformats.org/officeDocument/2006/relationships/pivotCacheDefinition" Target="pivotCache/pivotCacheDefinition29.xml"/><Relationship Id="rId38" Type="http://schemas.openxmlformats.org/officeDocument/2006/relationships/connections" Target="connections.xml"/><Relationship Id="rId59" Type="http://schemas.openxmlformats.org/officeDocument/2006/relationships/customXml" Target="../customXml/item17.xml"/><Relationship Id="rId103" Type="http://schemas.openxmlformats.org/officeDocument/2006/relationships/customXml" Target="../customXml/item61.xml"/><Relationship Id="rId108" Type="http://schemas.openxmlformats.org/officeDocument/2006/relationships/customXml" Target="../customXml/item66.xml"/><Relationship Id="rId54" Type="http://schemas.openxmlformats.org/officeDocument/2006/relationships/customXml" Target="../customXml/item12.xml"/><Relationship Id="rId70" Type="http://schemas.openxmlformats.org/officeDocument/2006/relationships/customXml" Target="../customXml/item28.xml"/><Relationship Id="rId75" Type="http://schemas.openxmlformats.org/officeDocument/2006/relationships/customXml" Target="../customXml/item33.xml"/><Relationship Id="rId91" Type="http://schemas.openxmlformats.org/officeDocument/2006/relationships/customXml" Target="../customXml/item49.xml"/><Relationship Id="rId96" Type="http://schemas.openxmlformats.org/officeDocument/2006/relationships/customXml" Target="../customXml/item5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49" Type="http://schemas.openxmlformats.org/officeDocument/2006/relationships/customXml" Target="../customXml/item7.xml"/><Relationship Id="rId114" Type="http://schemas.openxmlformats.org/officeDocument/2006/relationships/customXml" Target="../customXml/item72.xml"/><Relationship Id="rId119" Type="http://schemas.openxmlformats.org/officeDocument/2006/relationships/customXml" Target="../customXml/item77.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94" Type="http://schemas.openxmlformats.org/officeDocument/2006/relationships/customXml" Target="../customXml/item52.xml"/><Relationship Id="rId99" Type="http://schemas.openxmlformats.org/officeDocument/2006/relationships/customXml" Target="../customXml/item57.xml"/><Relationship Id="rId101" Type="http://schemas.openxmlformats.org/officeDocument/2006/relationships/customXml" Target="../customXml/item5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styles" Target="styles.xml"/><Relationship Id="rId109" Type="http://schemas.openxmlformats.org/officeDocument/2006/relationships/customXml" Target="../customXml/item67.xml"/><Relationship Id="rId34" Type="http://schemas.openxmlformats.org/officeDocument/2006/relationships/pivotCacheDefinition" Target="pivotCache/pivotCacheDefinition30.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97" Type="http://schemas.openxmlformats.org/officeDocument/2006/relationships/customXml" Target="../customXml/item55.xml"/><Relationship Id="rId104" Type="http://schemas.openxmlformats.org/officeDocument/2006/relationships/customXml" Target="../customXml/item62.xml"/><Relationship Id="rId7" Type="http://schemas.openxmlformats.org/officeDocument/2006/relationships/pivotCacheDefinition" Target="pivotCache/pivotCacheDefinition3.xml"/><Relationship Id="rId71" Type="http://schemas.openxmlformats.org/officeDocument/2006/relationships/customXml" Target="../customXml/item29.xml"/><Relationship Id="rId92" Type="http://schemas.openxmlformats.org/officeDocument/2006/relationships/customXml" Target="../customXml/item50.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openxmlformats.org/officeDocument/2006/relationships/sharedStrings" Target="sharedStrings.xml"/><Relationship Id="rId45" Type="http://schemas.openxmlformats.org/officeDocument/2006/relationships/customXml" Target="../customXml/item3.xml"/><Relationship Id="rId66" Type="http://schemas.openxmlformats.org/officeDocument/2006/relationships/customXml" Target="../customXml/item24.xml"/><Relationship Id="rId87" Type="http://schemas.openxmlformats.org/officeDocument/2006/relationships/customXml" Target="../customXml/item45.xml"/><Relationship Id="rId110" Type="http://schemas.openxmlformats.org/officeDocument/2006/relationships/customXml" Target="../customXml/item68.xml"/><Relationship Id="rId115" Type="http://schemas.openxmlformats.org/officeDocument/2006/relationships/customXml" Target="../customXml/item73.xml"/><Relationship Id="rId61" Type="http://schemas.openxmlformats.org/officeDocument/2006/relationships/customXml" Target="../customXml/item19.xml"/><Relationship Id="rId82" Type="http://schemas.openxmlformats.org/officeDocument/2006/relationships/customXml" Target="../customXml/item40.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30" Type="http://schemas.openxmlformats.org/officeDocument/2006/relationships/pivotCacheDefinition" Target="pivotCache/pivotCacheDefinition26.xml"/><Relationship Id="rId35" Type="http://schemas.openxmlformats.org/officeDocument/2006/relationships/pivotCacheDefinition" Target="pivotCache/pivotCacheDefinition31.xml"/><Relationship Id="rId56" Type="http://schemas.openxmlformats.org/officeDocument/2006/relationships/customXml" Target="../customXml/item14.xml"/><Relationship Id="rId77" Type="http://schemas.openxmlformats.org/officeDocument/2006/relationships/customXml" Target="../customXml/item35.xml"/><Relationship Id="rId100" Type="http://schemas.openxmlformats.org/officeDocument/2006/relationships/customXml" Target="../customXml/item58.xml"/><Relationship Id="rId105" Type="http://schemas.openxmlformats.org/officeDocument/2006/relationships/customXml" Target="../customXml/item63.xml"/><Relationship Id="rId8" Type="http://schemas.openxmlformats.org/officeDocument/2006/relationships/pivotCacheDefinition" Target="pivotCache/pivotCacheDefinition4.xml"/><Relationship Id="rId51" Type="http://schemas.openxmlformats.org/officeDocument/2006/relationships/customXml" Target="../customXml/item9.xml"/><Relationship Id="rId72" Type="http://schemas.openxmlformats.org/officeDocument/2006/relationships/customXml" Target="../customXml/item30.xml"/><Relationship Id="rId93" Type="http://schemas.openxmlformats.org/officeDocument/2006/relationships/customXml" Target="../customXml/item51.xml"/><Relationship Id="rId98" Type="http://schemas.openxmlformats.org/officeDocument/2006/relationships/customXml" Target="../customXml/item56.xml"/><Relationship Id="rId3" Type="http://schemas.openxmlformats.org/officeDocument/2006/relationships/worksheet" Target="worksheets/sheet3.xml"/><Relationship Id="rId25" Type="http://schemas.openxmlformats.org/officeDocument/2006/relationships/pivotCacheDefinition" Target="pivotCache/pivotCacheDefinition21.xml"/><Relationship Id="rId46" Type="http://schemas.openxmlformats.org/officeDocument/2006/relationships/customXml" Target="../customXml/item4.xml"/><Relationship Id="rId67" Type="http://schemas.openxmlformats.org/officeDocument/2006/relationships/customXml" Target="../customXml/item25.xml"/><Relationship Id="rId116" Type="http://schemas.openxmlformats.org/officeDocument/2006/relationships/customXml" Target="../customXml/item74.xml"/><Relationship Id="rId20" Type="http://schemas.openxmlformats.org/officeDocument/2006/relationships/pivotCacheDefinition" Target="pivotCache/pivotCacheDefinition16.xml"/><Relationship Id="rId41" Type="http://schemas.openxmlformats.org/officeDocument/2006/relationships/powerPivotData" Target="model/item.data"/><Relationship Id="rId62" Type="http://schemas.openxmlformats.org/officeDocument/2006/relationships/customXml" Target="../customXml/item20.xml"/><Relationship Id="rId83" Type="http://schemas.openxmlformats.org/officeDocument/2006/relationships/customXml" Target="../customXml/item41.xml"/><Relationship Id="rId88" Type="http://schemas.openxmlformats.org/officeDocument/2006/relationships/customXml" Target="../customXml/item46.xml"/><Relationship Id="rId111" Type="http://schemas.openxmlformats.org/officeDocument/2006/relationships/customXml" Target="../customXml/item69.xml"/><Relationship Id="rId15" Type="http://schemas.openxmlformats.org/officeDocument/2006/relationships/pivotCacheDefinition" Target="pivotCache/pivotCacheDefinition11.xml"/><Relationship Id="rId36" Type="http://schemas.openxmlformats.org/officeDocument/2006/relationships/pivotCacheDefinition" Target="pivotCache/pivotCacheDefinition32.xml"/><Relationship Id="rId57" Type="http://schemas.openxmlformats.org/officeDocument/2006/relationships/customXml" Target="../customXml/item15.xml"/><Relationship Id="rId106" Type="http://schemas.openxmlformats.org/officeDocument/2006/relationships/customXml" Target="../customXml/item6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sz="1000"/>
              <a:t>Ingresos por tipo de servicio</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6454229322418"/>
          <c:y val="0.14546088243034661"/>
          <c:w val="0.85364279826032574"/>
          <c:h val="0.75483999459417161"/>
        </c:manualLayout>
      </c:layout>
      <c:barChart>
        <c:barDir val="col"/>
        <c:grouping val="stacked"/>
        <c:varyColors val="0"/>
        <c:ser>
          <c:idx val="0"/>
          <c:order val="0"/>
          <c:tx>
            <c:strRef>
              <c:f>'Tablas dinámicas y gráficos'!$B$3:$B$4</c:f>
              <c:strCache>
                <c:ptCount val="1"/>
                <c:pt idx="0">
                  <c:v>Facturado</c:v>
                </c:pt>
              </c:strCache>
            </c:strRef>
          </c:tx>
          <c:spPr>
            <a:solidFill>
              <a:schemeClr val="accent6">
                <a:lumMod val="75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gráficos'!$B$5:$B$8</c:f>
              <c:numCache>
                <c:formatCode>_-* #,##0\ "€"_-;\-* #,##0\ "€"_-;_-* "-"??\ "€"_-;_-@_-</c:formatCode>
                <c:ptCount val="3"/>
                <c:pt idx="0">
                  <c:v>50000</c:v>
                </c:pt>
                <c:pt idx="1">
                  <c:v>18872</c:v>
                </c:pt>
                <c:pt idx="2">
                  <c:v>17852</c:v>
                </c:pt>
              </c:numCache>
            </c:numRef>
          </c:val>
          <c:extLst>
            <c:ext xmlns:c16="http://schemas.microsoft.com/office/drawing/2014/chart" uri="{C3380CC4-5D6E-409C-BE32-E72D297353CC}">
              <c16:uniqueId val="{00000000-19F8-4D53-9456-52505C929A7B}"/>
            </c:ext>
          </c:extLst>
        </c:ser>
        <c:ser>
          <c:idx val="1"/>
          <c:order val="1"/>
          <c:tx>
            <c:strRef>
              <c:f>'Tablas dinámicas y gráficos'!$C$3:$C$4</c:f>
              <c:strCache>
                <c:ptCount val="1"/>
                <c:pt idx="0">
                  <c:v>No facturado</c:v>
                </c:pt>
              </c:strCache>
            </c:strRef>
          </c:tx>
          <c:spPr>
            <a:solidFill>
              <a:srgbClr val="FF000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gráficos'!$C$5:$C$8</c:f>
              <c:numCache>
                <c:formatCode>_-* #,##0\ "€"_-;\-* #,##0\ "€"_-;_-* "-"??\ "€"_-;_-@_-</c:formatCode>
                <c:ptCount val="3"/>
                <c:pt idx="0">
                  <c:v>12781</c:v>
                </c:pt>
                <c:pt idx="1">
                  <c:v>3820</c:v>
                </c:pt>
                <c:pt idx="2">
                  <c:v>3002</c:v>
                </c:pt>
              </c:numCache>
            </c:numRef>
          </c:val>
          <c:extLst>
            <c:ext xmlns:c16="http://schemas.microsoft.com/office/drawing/2014/chart" uri="{C3380CC4-5D6E-409C-BE32-E72D297353CC}">
              <c16:uniqueId val="{00000009-19F8-4D53-9456-52505C929A7B}"/>
            </c:ext>
          </c:extLst>
        </c:ser>
        <c:dLbls>
          <c:showLegendKey val="0"/>
          <c:showVal val="1"/>
          <c:showCatName val="0"/>
          <c:showSerName val="0"/>
          <c:showPercent val="0"/>
          <c:showBubbleSize val="0"/>
        </c:dLbls>
        <c:gapWidth val="50"/>
        <c:overlap val="100"/>
        <c:axId val="1871609024"/>
        <c:axId val="1871606112"/>
      </c:barChart>
      <c:catAx>
        <c:axId val="1871609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6112"/>
        <c:crosses val="autoZero"/>
        <c:auto val="1"/>
        <c:lblAlgn val="ctr"/>
        <c:lblOffset val="100"/>
        <c:noMultiLvlLbl val="0"/>
      </c:catAx>
      <c:valAx>
        <c:axId val="18716061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9024"/>
        <c:crosses val="autoZero"/>
        <c:crossBetween val="between"/>
      </c:valAx>
      <c:spPr>
        <a:noFill/>
        <a:ln>
          <a:noFill/>
        </a:ln>
        <a:effectLst/>
      </c:spPr>
    </c:plotArea>
    <c:legend>
      <c:legendPos val="r"/>
      <c:layout>
        <c:manualLayout>
          <c:xMode val="edge"/>
          <c:yMode val="edge"/>
          <c:x val="0.78638155338885884"/>
          <c:y val="2.4514008919616751E-2"/>
          <c:w val="0.19255948150885471"/>
          <c:h val="0.1253398203273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gráficos!TablaDinámica56</c:name>
    <c:fmtId val="2"/>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servicio y día de la semana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gráficos'!$B$34:$B$35</c:f>
              <c:strCache>
                <c:ptCount val="1"/>
                <c:pt idx="0">
                  <c:v>Desayuno</c:v>
                </c:pt>
              </c:strCache>
            </c:strRef>
          </c:tx>
          <c:spPr>
            <a:solidFill>
              <a:schemeClr val="accent1"/>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gráficos'!$B$36:$B$43</c:f>
              <c:numCache>
                <c:formatCode>_("€"* #,##0.00_);_("€"* \(#,##0.00\);_("€"* "-"??_);_(@_)</c:formatCode>
                <c:ptCount val="7"/>
                <c:pt idx="0">
                  <c:v>2079</c:v>
                </c:pt>
                <c:pt idx="1">
                  <c:v>2477</c:v>
                </c:pt>
                <c:pt idx="2">
                  <c:v>797</c:v>
                </c:pt>
                <c:pt idx="3">
                  <c:v>4292</c:v>
                </c:pt>
                <c:pt idx="4">
                  <c:v>2676</c:v>
                </c:pt>
                <c:pt idx="5">
                  <c:v>2790</c:v>
                </c:pt>
                <c:pt idx="6">
                  <c:v>2741</c:v>
                </c:pt>
              </c:numCache>
            </c:numRef>
          </c:val>
          <c:extLst>
            <c:ext xmlns:c16="http://schemas.microsoft.com/office/drawing/2014/chart" uri="{C3380CC4-5D6E-409C-BE32-E72D297353CC}">
              <c16:uniqueId val="{00000000-DFEF-4276-B895-5ECE4FC99DE7}"/>
            </c:ext>
          </c:extLst>
        </c:ser>
        <c:ser>
          <c:idx val="1"/>
          <c:order val="1"/>
          <c:tx>
            <c:strRef>
              <c:f>'Tablas dinámicas y gráficos'!$C$34:$C$35</c:f>
              <c:strCache>
                <c:ptCount val="1"/>
                <c:pt idx="0">
                  <c:v>Almuerzo</c:v>
                </c:pt>
              </c:strCache>
            </c:strRef>
          </c:tx>
          <c:spPr>
            <a:solidFill>
              <a:schemeClr val="accent2"/>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gráficos'!$C$36:$C$43</c:f>
              <c:numCache>
                <c:formatCode>_("€"* #,##0.00_);_("€"* \(#,##0.00\);_("€"* "-"??_);_(@_)</c:formatCode>
                <c:ptCount val="7"/>
                <c:pt idx="0">
                  <c:v>2993</c:v>
                </c:pt>
                <c:pt idx="1">
                  <c:v>3240</c:v>
                </c:pt>
                <c:pt idx="2">
                  <c:v>6027</c:v>
                </c:pt>
                <c:pt idx="3">
                  <c:v>11093</c:v>
                </c:pt>
                <c:pt idx="4">
                  <c:v>8636</c:v>
                </c:pt>
                <c:pt idx="5">
                  <c:v>8629</c:v>
                </c:pt>
                <c:pt idx="6">
                  <c:v>9382</c:v>
                </c:pt>
              </c:numCache>
            </c:numRef>
          </c:val>
          <c:extLst>
            <c:ext xmlns:c16="http://schemas.microsoft.com/office/drawing/2014/chart" uri="{C3380CC4-5D6E-409C-BE32-E72D297353CC}">
              <c16:uniqueId val="{00000001-DFEF-4276-B895-5ECE4FC99DE7}"/>
            </c:ext>
          </c:extLst>
        </c:ser>
        <c:ser>
          <c:idx val="2"/>
          <c:order val="2"/>
          <c:tx>
            <c:strRef>
              <c:f>'Tablas dinámicas y gráficos'!$D$34:$D$35</c:f>
              <c:strCache>
                <c:ptCount val="1"/>
                <c:pt idx="0">
                  <c:v>Cena</c:v>
                </c:pt>
              </c:strCache>
            </c:strRef>
          </c:tx>
          <c:spPr>
            <a:solidFill>
              <a:schemeClr val="accent3"/>
            </a:solidFill>
            <a:ln>
              <a:noFill/>
            </a:ln>
            <a:effectLst/>
          </c:spPr>
          <c:invertIfNegative val="0"/>
          <c:cat>
            <c:strRef>
              <c:f>'Tablas dinámicas y gráficos'!$A$36:$A$43</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gráficos'!$D$36:$D$43</c:f>
              <c:numCache>
                <c:formatCode>_("€"* #,##0.00_);_("€"* \(#,##0.00\);_("€"* "-"??_);_(@_)</c:formatCode>
                <c:ptCount val="7"/>
                <c:pt idx="0">
                  <c:v>677</c:v>
                </c:pt>
                <c:pt idx="1">
                  <c:v>1689</c:v>
                </c:pt>
                <c:pt idx="2">
                  <c:v>1992</c:v>
                </c:pt>
                <c:pt idx="3">
                  <c:v>5010</c:v>
                </c:pt>
                <c:pt idx="4">
                  <c:v>3302</c:v>
                </c:pt>
                <c:pt idx="5">
                  <c:v>3088</c:v>
                </c:pt>
                <c:pt idx="6">
                  <c:v>3114</c:v>
                </c:pt>
              </c:numCache>
            </c:numRef>
          </c:val>
          <c:extLst>
            <c:ext xmlns:c16="http://schemas.microsoft.com/office/drawing/2014/chart" uri="{C3380CC4-5D6E-409C-BE32-E72D297353CC}">
              <c16:uniqueId val="{00000002-DFEF-4276-B895-5ECE4FC99DE7}"/>
            </c:ext>
          </c:extLst>
        </c:ser>
        <c:dLbls>
          <c:showLegendKey val="0"/>
          <c:showVal val="0"/>
          <c:showCatName val="0"/>
          <c:showSerName val="0"/>
          <c:showPercent val="0"/>
          <c:showBubbleSize val="0"/>
        </c:dLbls>
        <c:gapWidth val="219"/>
        <c:overlap val="-27"/>
        <c:axId val="1399026656"/>
        <c:axId val="1399031232"/>
      </c:barChart>
      <c:catAx>
        <c:axId val="13990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31232"/>
        <c:crosses val="autoZero"/>
        <c:auto val="1"/>
        <c:lblAlgn val="ctr"/>
        <c:lblOffset val="100"/>
        <c:noMultiLvlLbl val="0"/>
      </c:catAx>
      <c:valAx>
        <c:axId val="13990312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6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Órdenes</a:t>
            </a:r>
            <a:r>
              <a:rPr lang="en-US" baseline="0"/>
              <a:t> atendidas por mesero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gráficos'!$B$120</c:f>
              <c:strCache>
                <c:ptCount val="1"/>
                <c:pt idx="0">
                  <c:v>Ordenes atendidas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gráficos'!$B$121:$B$126</c:f>
              <c:numCache>
                <c:formatCode>0</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311A-4C50-90DB-F1E429052E01}"/>
            </c:ext>
          </c:extLst>
        </c:ser>
        <c:dLbls>
          <c:dLblPos val="outEnd"/>
          <c:showLegendKey val="0"/>
          <c:showVal val="1"/>
          <c:showCatName val="0"/>
          <c:showSerName val="0"/>
          <c:showPercent val="0"/>
          <c:showBubbleSize val="0"/>
        </c:dLbls>
        <c:gapWidth val="219"/>
        <c:axId val="84382031"/>
        <c:axId val="84386191"/>
      </c:barChart>
      <c:lineChart>
        <c:grouping val="standard"/>
        <c:varyColors val="0"/>
        <c:ser>
          <c:idx val="1"/>
          <c:order val="1"/>
          <c:tx>
            <c:strRef>
              <c:f>'Tablas dinámicas y gráficos'!$C$120</c:f>
              <c:strCache>
                <c:ptCount val="1"/>
                <c:pt idx="0">
                  <c:v>% monto impagado</c:v>
                </c:pt>
              </c:strCache>
            </c:strRef>
          </c:tx>
          <c:spPr>
            <a:ln w="28575" cap="rnd">
              <a:solidFill>
                <a:srgbClr val="C00000"/>
              </a:solidFill>
              <a:round/>
            </a:ln>
            <a:effectLst/>
          </c:spPr>
          <c:marker>
            <c:symbol val="none"/>
          </c:marker>
          <c:dLbls>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gráficos'!$C$121:$C$126</c:f>
              <c:numCache>
                <c:formatCode>0%</c:formatCode>
                <c:ptCount val="5"/>
                <c:pt idx="0">
                  <c:v>0.13067613522704546</c:v>
                </c:pt>
                <c:pt idx="1">
                  <c:v>0.21034138402929314</c:v>
                </c:pt>
                <c:pt idx="2">
                  <c:v>0.23284052463271077</c:v>
                </c:pt>
                <c:pt idx="3">
                  <c:v>0.13585881636999853</c:v>
                </c:pt>
                <c:pt idx="4">
                  <c:v>0.20002222469163244</c:v>
                </c:pt>
              </c:numCache>
            </c:numRef>
          </c:val>
          <c:smooth val="0"/>
          <c:extLst>
            <c:ext xmlns:c16="http://schemas.microsoft.com/office/drawing/2014/chart" uri="{C3380CC4-5D6E-409C-BE32-E72D297353CC}">
              <c16:uniqueId val="{00000002-311A-4C50-90DB-F1E429052E01}"/>
            </c:ext>
          </c:extLst>
        </c:ser>
        <c:dLbls>
          <c:showLegendKey val="0"/>
          <c:showVal val="0"/>
          <c:showCatName val="0"/>
          <c:showSerName val="0"/>
          <c:showPercent val="0"/>
          <c:showBubbleSize val="0"/>
        </c:dLbls>
        <c:marker val="1"/>
        <c:smooth val="0"/>
        <c:axId val="1871568768"/>
        <c:axId val="1871570432"/>
      </c:lineChart>
      <c:catAx>
        <c:axId val="843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6191"/>
        <c:crosses val="autoZero"/>
        <c:auto val="1"/>
        <c:lblAlgn val="ctr"/>
        <c:lblOffset val="100"/>
        <c:noMultiLvlLbl val="0"/>
      </c:catAx>
      <c:valAx>
        <c:axId val="84386191"/>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2031"/>
        <c:crosses val="autoZero"/>
        <c:crossBetween val="between"/>
      </c:valAx>
      <c:valAx>
        <c:axId val="18715704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568768"/>
        <c:crosses val="max"/>
        <c:crossBetween val="between"/>
      </c:valAx>
      <c:catAx>
        <c:axId val="1871568768"/>
        <c:scaling>
          <c:orientation val="minMax"/>
        </c:scaling>
        <c:delete val="1"/>
        <c:axPos val="b"/>
        <c:numFmt formatCode="General" sourceLinked="1"/>
        <c:majorTickMark val="out"/>
        <c:minorTickMark val="none"/>
        <c:tickLblPos val="nextTo"/>
        <c:crossAx val="1871570432"/>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0"/>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3B-4CDC-831B-7409A063D44B}"/>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3B-4CDC-831B-7409A063D44B}"/>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3B-4CDC-831B-7409A063D44B}"/>
                </c:ext>
              </c:extLst>
            </c:dLbl>
            <c:dLbl>
              <c:idx val="3"/>
              <c:layout>
                <c:manualLayout>
                  <c:x val="0"/>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3B-4CDC-831B-7409A063D44B}"/>
                </c:ext>
              </c:extLst>
            </c:dLbl>
            <c:dLbl>
              <c:idx val="4"/>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B-4CDC-831B-7409A063D44B}"/>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3B-4CDC-831B-7409A063D44B}"/>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3B-4CDC-831B-7409A063D44B}"/>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3B-4CDC-831B-7409A063D44B}"/>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3B-4CDC-831B-7409A063D44B}"/>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3B-4CDC-831B-7409A063D44B}"/>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1-793B-4CDC-831B-7409A063D44B}"/>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0-793B-4CDC-831B-7409A063D44B}"/>
            </c:ext>
          </c:extLst>
        </c:ser>
        <c:dLbls>
          <c:showLegendKey val="0"/>
          <c:showVal val="0"/>
          <c:showCatName val="0"/>
          <c:showSerName val="0"/>
          <c:showPercent val="0"/>
          <c:showBubbleSize val="0"/>
        </c:dLbls>
        <c:gapWidth val="219"/>
        <c:axId val="1397942848"/>
        <c:axId val="1397950336"/>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13979503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942848"/>
        <c:crosses val="max"/>
        <c:crossBetween val="between"/>
      </c:valAx>
      <c:catAx>
        <c:axId val="1397942848"/>
        <c:scaling>
          <c:orientation val="minMax"/>
        </c:scaling>
        <c:delete val="1"/>
        <c:axPos val="b"/>
        <c:numFmt formatCode="General" sourceLinked="1"/>
        <c:majorTickMark val="out"/>
        <c:minorTickMark val="none"/>
        <c:tickLblPos val="nextTo"/>
        <c:crossAx val="1397950336"/>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gráficos!TablaDinámica21</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sz="1000"/>
              <a:t>Ingresos por tipo de servicio</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9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6454229322418"/>
          <c:y val="0.14546088243034661"/>
          <c:w val="0.85364279826032574"/>
          <c:h val="0.75483999459417161"/>
        </c:manualLayout>
      </c:layout>
      <c:barChart>
        <c:barDir val="col"/>
        <c:grouping val="stacked"/>
        <c:varyColors val="0"/>
        <c:ser>
          <c:idx val="0"/>
          <c:order val="0"/>
          <c:tx>
            <c:strRef>
              <c:f>'Tablas dinámicas y gráficos'!$B$3:$B$4</c:f>
              <c:strCache>
                <c:ptCount val="1"/>
                <c:pt idx="0">
                  <c:v>Facturado</c:v>
                </c:pt>
              </c:strCache>
            </c:strRef>
          </c:tx>
          <c:spPr>
            <a:solidFill>
              <a:schemeClr val="accent6">
                <a:lumMod val="75000"/>
                <a:alpha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gráficos'!$B$5:$B$8</c:f>
              <c:numCache>
                <c:formatCode>_-* #,##0\ "€"_-;\-* #,##0\ "€"_-;_-* "-"??\ "€"_-;_-@_-</c:formatCode>
                <c:ptCount val="3"/>
                <c:pt idx="0">
                  <c:v>50000</c:v>
                </c:pt>
                <c:pt idx="1">
                  <c:v>18872</c:v>
                </c:pt>
                <c:pt idx="2">
                  <c:v>17852</c:v>
                </c:pt>
              </c:numCache>
            </c:numRef>
          </c:val>
          <c:extLst>
            <c:ext xmlns:c16="http://schemas.microsoft.com/office/drawing/2014/chart" uri="{C3380CC4-5D6E-409C-BE32-E72D297353CC}">
              <c16:uniqueId val="{00000000-2007-4529-9BFA-EC62A35833FE}"/>
            </c:ext>
          </c:extLst>
        </c:ser>
        <c:ser>
          <c:idx val="1"/>
          <c:order val="1"/>
          <c:tx>
            <c:strRef>
              <c:f>'Tablas dinámicas y gráficos'!$C$3:$C$4</c:f>
              <c:strCache>
                <c:ptCount val="1"/>
                <c:pt idx="0">
                  <c:v>No facturado</c:v>
                </c:pt>
              </c:strCache>
            </c:strRef>
          </c:tx>
          <c:spPr>
            <a:solidFill>
              <a:srgbClr val="C00000">
                <a:alpha val="9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 y gráficos'!$A$5:$A$8</c:f>
              <c:strCache>
                <c:ptCount val="3"/>
                <c:pt idx="0">
                  <c:v>Almuerzo</c:v>
                </c:pt>
                <c:pt idx="1">
                  <c:v>Cena</c:v>
                </c:pt>
                <c:pt idx="2">
                  <c:v>Desayuno</c:v>
                </c:pt>
              </c:strCache>
            </c:strRef>
          </c:cat>
          <c:val>
            <c:numRef>
              <c:f>'Tablas dinámicas y gráficos'!$C$5:$C$8</c:f>
              <c:numCache>
                <c:formatCode>_-* #,##0\ "€"_-;\-* #,##0\ "€"_-;_-* "-"??\ "€"_-;_-@_-</c:formatCode>
                <c:ptCount val="3"/>
                <c:pt idx="0">
                  <c:v>12781</c:v>
                </c:pt>
                <c:pt idx="1">
                  <c:v>3820</c:v>
                </c:pt>
                <c:pt idx="2">
                  <c:v>3002</c:v>
                </c:pt>
              </c:numCache>
            </c:numRef>
          </c:val>
          <c:extLst>
            <c:ext xmlns:c16="http://schemas.microsoft.com/office/drawing/2014/chart" uri="{C3380CC4-5D6E-409C-BE32-E72D297353CC}">
              <c16:uniqueId val="{00000001-2007-4529-9BFA-EC62A35833FE}"/>
            </c:ext>
          </c:extLst>
        </c:ser>
        <c:dLbls>
          <c:showLegendKey val="0"/>
          <c:showVal val="1"/>
          <c:showCatName val="0"/>
          <c:showSerName val="0"/>
          <c:showPercent val="0"/>
          <c:showBubbleSize val="0"/>
        </c:dLbls>
        <c:gapWidth val="50"/>
        <c:overlap val="100"/>
        <c:axId val="1871609024"/>
        <c:axId val="1871606112"/>
      </c:barChart>
      <c:catAx>
        <c:axId val="187160902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6112"/>
        <c:crosses val="autoZero"/>
        <c:auto val="1"/>
        <c:lblAlgn val="ctr"/>
        <c:lblOffset val="100"/>
        <c:noMultiLvlLbl val="0"/>
      </c:catAx>
      <c:valAx>
        <c:axId val="1871606112"/>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609024"/>
        <c:crosses val="autoZero"/>
        <c:crossBetween val="between"/>
      </c:valAx>
      <c:spPr>
        <a:noFill/>
        <a:ln>
          <a:noFill/>
        </a:ln>
        <a:effectLst/>
      </c:spPr>
    </c:plotArea>
    <c:legend>
      <c:legendPos val="r"/>
      <c:layout>
        <c:manualLayout>
          <c:xMode val="edge"/>
          <c:yMode val="edge"/>
          <c:x val="0.78638155338885884"/>
          <c:y val="2.4514008919616751E-2"/>
          <c:w val="0.19255948150885471"/>
          <c:h val="0.1253398203273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BA22-4F32-8CFD-C99C189A7DD1}"/>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impagado</c:v>
          </c:tx>
          <c:spPr>
            <a:ln w="28575" cap="rnd">
              <a:solidFill>
                <a:srgbClr val="C00000">
                  <a:alpha val="70000"/>
                </a:srgbClr>
              </a:solidFill>
              <a:round/>
            </a:ln>
            <a:effectLst/>
          </c:spPr>
          <c:marker>
            <c:symbol val="none"/>
          </c:marker>
          <c:dLbls>
            <c:numFmt formatCode="0%" sourceLinked="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Ref>
              <c:f>'Tablas dinámicas y gráficos'!$C$228:$C$234</c:f>
              <c:numCache>
                <c:formatCode>0%</c:formatCode>
                <c:ptCount val="7"/>
                <c:pt idx="0">
                  <c:v>0.30909746424708573</c:v>
                </c:pt>
                <c:pt idx="1">
                  <c:v>3.138896154852211E-2</c:v>
                </c:pt>
                <c:pt idx="2">
                  <c:v>0.17576664173522816</c:v>
                </c:pt>
                <c:pt idx="3">
                  <c:v>0.17201201688860024</c:v>
                </c:pt>
                <c:pt idx="4">
                  <c:v>0.13572653616417296</c:v>
                </c:pt>
                <c:pt idx="5">
                  <c:v>0.17979306835528919</c:v>
                </c:pt>
                <c:pt idx="6">
                  <c:v>0.25440399295361127</c:v>
                </c:pt>
              </c:numCache>
            </c:numRef>
          </c:val>
          <c:smooth val="0"/>
          <c:extLst>
            <c:ext xmlns:c16="http://schemas.microsoft.com/office/drawing/2014/chart" uri="{C3380CC4-5D6E-409C-BE32-E72D297353CC}">
              <c16:uniqueId val="{00000001-BA22-4F32-8CFD-C99C189A7DD1}"/>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0.5"/>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gráficos!TablaDinámica66</c:name>
    <c:fmtId val="3"/>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Órdenes atendidas por mesero</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gráficos'!$B$120</c:f>
              <c:strCache>
                <c:ptCount val="1"/>
                <c:pt idx="0">
                  <c:v>Ordenes atendidas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gráficos'!$B$121:$B$126</c:f>
              <c:numCache>
                <c:formatCode>0</c:formatCode>
                <c:ptCount val="5"/>
                <c:pt idx="0">
                  <c:v>138</c:v>
                </c:pt>
                <c:pt idx="1">
                  <c:v>192</c:v>
                </c:pt>
                <c:pt idx="2">
                  <c:v>158</c:v>
                </c:pt>
                <c:pt idx="3">
                  <c:v>149</c:v>
                </c:pt>
                <c:pt idx="4">
                  <c:v>130</c:v>
                </c:pt>
              </c:numCache>
            </c:numRef>
          </c:val>
          <c:extLst>
            <c:ext xmlns:c16="http://schemas.microsoft.com/office/drawing/2014/chart" uri="{C3380CC4-5D6E-409C-BE32-E72D297353CC}">
              <c16:uniqueId val="{00000000-4957-4709-B770-08F6FAF97880}"/>
            </c:ext>
          </c:extLst>
        </c:ser>
        <c:dLbls>
          <c:dLblPos val="outEnd"/>
          <c:showLegendKey val="0"/>
          <c:showVal val="1"/>
          <c:showCatName val="0"/>
          <c:showSerName val="0"/>
          <c:showPercent val="0"/>
          <c:showBubbleSize val="0"/>
        </c:dLbls>
        <c:gapWidth val="219"/>
        <c:axId val="84382031"/>
        <c:axId val="84386191"/>
      </c:barChart>
      <c:lineChart>
        <c:grouping val="standard"/>
        <c:varyColors val="0"/>
        <c:ser>
          <c:idx val="1"/>
          <c:order val="1"/>
          <c:tx>
            <c:strRef>
              <c:f>'Tablas dinámicas y gráficos'!$C$120</c:f>
              <c:strCache>
                <c:ptCount val="1"/>
                <c:pt idx="0">
                  <c:v>% monto impagado</c:v>
                </c:pt>
              </c:strCache>
            </c:strRef>
          </c:tx>
          <c:spPr>
            <a:ln w="28575" cap="rnd">
              <a:solidFill>
                <a:srgbClr val="C00000"/>
              </a:solidFill>
              <a:round/>
            </a:ln>
            <a:effectLst/>
          </c:spPr>
          <c:marker>
            <c:symbol val="none"/>
          </c:marker>
          <c:dLbls>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gráficos'!$A$121:$A$126</c:f>
              <c:strCache>
                <c:ptCount val="5"/>
                <c:pt idx="0">
                  <c:v>Mesero_1</c:v>
                </c:pt>
                <c:pt idx="1">
                  <c:v>Mesero_2</c:v>
                </c:pt>
                <c:pt idx="2">
                  <c:v>Mesero_3</c:v>
                </c:pt>
                <c:pt idx="3">
                  <c:v>Mesero_4</c:v>
                </c:pt>
                <c:pt idx="4">
                  <c:v>Mesero_5</c:v>
                </c:pt>
              </c:strCache>
            </c:strRef>
          </c:cat>
          <c:val>
            <c:numRef>
              <c:f>'Tablas dinámicas y gráficos'!$C$121:$C$126</c:f>
              <c:numCache>
                <c:formatCode>0%</c:formatCode>
                <c:ptCount val="5"/>
                <c:pt idx="0">
                  <c:v>0.13067613522704546</c:v>
                </c:pt>
                <c:pt idx="1">
                  <c:v>0.21034138402929314</c:v>
                </c:pt>
                <c:pt idx="2">
                  <c:v>0.23284052463271077</c:v>
                </c:pt>
                <c:pt idx="3">
                  <c:v>0.13585881636999853</c:v>
                </c:pt>
                <c:pt idx="4">
                  <c:v>0.20002222469163244</c:v>
                </c:pt>
              </c:numCache>
            </c:numRef>
          </c:val>
          <c:smooth val="0"/>
          <c:extLst>
            <c:ext xmlns:c16="http://schemas.microsoft.com/office/drawing/2014/chart" uri="{C3380CC4-5D6E-409C-BE32-E72D297353CC}">
              <c16:uniqueId val="{00000001-4957-4709-B770-08F6FAF97880}"/>
            </c:ext>
          </c:extLst>
        </c:ser>
        <c:dLbls>
          <c:showLegendKey val="0"/>
          <c:showVal val="0"/>
          <c:showCatName val="0"/>
          <c:showSerName val="0"/>
          <c:showPercent val="0"/>
          <c:showBubbleSize val="0"/>
        </c:dLbls>
        <c:marker val="1"/>
        <c:smooth val="0"/>
        <c:axId val="1871568768"/>
        <c:axId val="1871570432"/>
      </c:lineChart>
      <c:catAx>
        <c:axId val="8438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6191"/>
        <c:crosses val="autoZero"/>
        <c:auto val="1"/>
        <c:lblAlgn val="ctr"/>
        <c:lblOffset val="100"/>
        <c:noMultiLvlLbl val="0"/>
      </c:catAx>
      <c:valAx>
        <c:axId val="84386191"/>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382031"/>
        <c:crosses val="autoZero"/>
        <c:crossBetween val="between"/>
      </c:valAx>
      <c:valAx>
        <c:axId val="18715704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71568768"/>
        <c:crosses val="max"/>
        <c:crossBetween val="between"/>
      </c:valAx>
      <c:catAx>
        <c:axId val="1871568768"/>
        <c:scaling>
          <c:orientation val="minMax"/>
        </c:scaling>
        <c:delete val="1"/>
        <c:axPos val="b"/>
        <c:numFmt formatCode="General" sourceLinked="1"/>
        <c:majorTickMark val="out"/>
        <c:minorTickMark val="none"/>
        <c:tickLblPos val="nextTo"/>
        <c:crossAx val="18715704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000" b="1" i="0" cap="all" baseline="0"/>
              <a:t>% Margen consumido por impagos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3-D0F4-4406-8E11-3D385A4E0435}"/>
              </c:ext>
            </c:extLst>
          </c:dPt>
          <c:dPt>
            <c:idx val="1"/>
            <c:bubble3D val="0"/>
            <c:spPr>
              <a:solidFill>
                <a:srgbClr val="C00000">
                  <a:alpha val="20000"/>
                </a:srgbClr>
              </a:solidFill>
              <a:ln w="19050">
                <a:solidFill>
                  <a:schemeClr val="lt1"/>
                </a:solidFill>
              </a:ln>
              <a:effectLst/>
            </c:spPr>
            <c:extLst>
              <c:ext xmlns:c16="http://schemas.microsoft.com/office/drawing/2014/chart" uri="{C3380CC4-5D6E-409C-BE32-E72D297353CC}">
                <c16:uniqueId val="{00000002-D0F4-4406-8E11-3D385A4E0435}"/>
              </c:ext>
            </c:extLst>
          </c:dPt>
          <c:val>
            <c:numRef>
              <c:f>'Tablas dinámicas y gráficos'!$F$245:$F$246</c:f>
              <c:numCache>
                <c:formatCode>0.0%</c:formatCode>
                <c:ptCount val="2"/>
                <c:pt idx="0">
                  <c:v>0.45714885380471537</c:v>
                </c:pt>
                <c:pt idx="1">
                  <c:v>0.54285114619528463</c:v>
                </c:pt>
              </c:numCache>
            </c:numRef>
          </c:val>
          <c:extLst>
            <c:ext xmlns:c16="http://schemas.microsoft.com/office/drawing/2014/chart" uri="{C3380CC4-5D6E-409C-BE32-E72D297353CC}">
              <c16:uniqueId val="{00000000-D0F4-4406-8E11-3D385A4E043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gráficos!TablaDinámica86</c:name>
    <c:fmtId val="3"/>
  </c:pivotSource>
  <c:chart>
    <c:title>
      <c:tx>
        <c:rich>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r>
              <a:rPr lang="es-ES" sz="1100" b="1" i="0" cap="all" baseline="0"/>
              <a:t>Pérdida de ingresos por n° de platos</a:t>
            </a:r>
          </a:p>
        </c:rich>
      </c:tx>
      <c:overlay val="0"/>
      <c:spPr>
        <a:noFill/>
        <a:ln>
          <a:noFill/>
        </a:ln>
        <a:effectLst/>
      </c:spPr>
      <c:txPr>
        <a:bodyPr rot="0" spcFirstLastPara="1" vertOverflow="ellipsis" vert="horz" wrap="square" anchor="ctr" anchorCtr="1"/>
        <a:lstStyle/>
        <a:p>
          <a:pPr>
            <a:defRPr sz="1100" b="1" i="0" u="none" strike="noStrike" kern="1200" cap="all"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C00000">
              <a:alpha val="80000"/>
            </a:srgbClr>
          </a:solidFill>
          <a:ln>
            <a:noFill/>
          </a:ln>
          <a:effectLst/>
        </c:spPr>
        <c:marker>
          <c:symbol val="none"/>
        </c:marker>
        <c:dLbl>
          <c:idx val="0"/>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C00000">
              <a:alpha val="80000"/>
            </a:srgbClr>
          </a:solidFill>
          <a:ln>
            <a:noFill/>
          </a:ln>
          <a:effectLst/>
        </c:spPr>
        <c:dLbl>
          <c:idx val="0"/>
          <c:layout>
            <c:manualLayout>
              <c:x val="0"/>
              <c:y val="-0.1620370370370370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C00000">
              <a:alpha val="80000"/>
            </a:srgbClr>
          </a:solidFill>
          <a:ln>
            <a:noFill/>
          </a:ln>
          <a:effectLst/>
        </c:spPr>
        <c:dLbl>
          <c:idx val="0"/>
          <c:layout>
            <c:manualLayout>
              <c:x val="-2.5462668816039986E-17"/>
              <c:y val="-0.1203703703703704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C00000">
              <a:alpha val="80000"/>
            </a:srgbClr>
          </a:solidFill>
          <a:ln>
            <a:noFill/>
          </a:ln>
          <a:effectLst/>
        </c:spPr>
        <c:dLbl>
          <c:idx val="0"/>
          <c:layout>
            <c:manualLayout>
              <c:x val="-2.7777777777777779E-3"/>
              <c:y val="-0.16666666666666666"/>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00000">
              <a:alpha val="80000"/>
            </a:srgbClr>
          </a:solidFill>
          <a:ln>
            <a:noFill/>
          </a:ln>
          <a:effectLst/>
        </c:spPr>
        <c:dLbl>
          <c:idx val="0"/>
          <c:layout>
            <c:manualLayout>
              <c:x val="0"/>
              <c:y val="-0.15277777777777779"/>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00000">
              <a:alpha val="80000"/>
            </a:srgbClr>
          </a:solidFill>
          <a:ln>
            <a:noFill/>
          </a:ln>
          <a:effectLst/>
        </c:spPr>
        <c:dLbl>
          <c:idx val="0"/>
          <c:layout>
            <c:manualLayout>
              <c:x val="-2.7777777777777779E-3"/>
              <c:y val="-0.30555555555555558"/>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C00000">
              <a:alpha val="80000"/>
            </a:srgbClr>
          </a:solidFill>
          <a:ln>
            <a:noFill/>
          </a:ln>
          <a:effectLst/>
        </c:spPr>
        <c:dLbl>
          <c:idx val="0"/>
          <c:layout>
            <c:manualLayout>
              <c:x val="0"/>
              <c:y val="-0.21296296296296297"/>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C00000">
              <a:alpha val="80000"/>
            </a:srgbClr>
          </a:solidFill>
          <a:ln>
            <a:noFill/>
          </a:ln>
          <a:effectLst/>
        </c:spPr>
        <c:dLbl>
          <c:idx val="0"/>
          <c:layout>
            <c:manualLayout>
              <c:x val="-1.0185067526415994E-16"/>
              <c:y val="-0.17592592592592593"/>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C00000">
              <a:alpha val="80000"/>
            </a:srgbClr>
          </a:solidFill>
          <a:ln>
            <a:noFill/>
          </a:ln>
          <a:effectLst/>
        </c:spPr>
        <c:dLbl>
          <c:idx val="0"/>
          <c:layout>
            <c:manualLayout>
              <c:x val="0"/>
              <c:y val="-0.1435185185185185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alpha val="80000"/>
            </a:srgbClr>
          </a:solidFill>
          <a:ln>
            <a:noFill/>
          </a:ln>
          <a:effectLst/>
        </c:spPr>
        <c:dLbl>
          <c:idx val="0"/>
          <c:layout>
            <c:manualLayout>
              <c:x val="-1.0185067526415994E-16"/>
              <c:y val="-7.407407407407407E-2"/>
            </c:manualLayout>
          </c:layout>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'Tablas dinámicas y gráficos'!$P$197</c:f>
              <c:strCache>
                <c:ptCount val="1"/>
                <c:pt idx="0">
                  <c:v>Monto impagado</c:v>
                </c:pt>
              </c:strCache>
            </c:strRef>
          </c:tx>
          <c:spPr>
            <a:solidFill>
              <a:srgbClr val="C00000">
                <a:alpha val="80000"/>
              </a:srgbClr>
            </a:solidFill>
            <a:ln>
              <a:noFill/>
            </a:ln>
            <a:effectLst/>
          </c:spPr>
          <c:dLbls>
            <c:dLbl>
              <c:idx val="0"/>
              <c:layout>
                <c:manualLayout>
                  <c:x val="0"/>
                  <c:y val="-0.16203703703703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D3-45DE-A80F-8030055C3E19}"/>
                </c:ext>
              </c:extLst>
            </c:dLbl>
            <c:dLbl>
              <c:idx val="1"/>
              <c:layout>
                <c:manualLayout>
                  <c:x val="-2.5462668816039986E-17"/>
                  <c:y val="-0.120370370370370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D3-45DE-A80F-8030055C3E19}"/>
                </c:ext>
              </c:extLst>
            </c:dLbl>
            <c:dLbl>
              <c:idx val="2"/>
              <c:layout>
                <c:manualLayout>
                  <c:x val="-2.7777777777777779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D3-45DE-A80F-8030055C3E19}"/>
                </c:ext>
              </c:extLst>
            </c:dLbl>
            <c:dLbl>
              <c:idx val="3"/>
              <c:layout>
                <c:manualLayout>
                  <c:x val="0"/>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D3-45DE-A80F-8030055C3E19}"/>
                </c:ext>
              </c:extLst>
            </c:dLbl>
            <c:dLbl>
              <c:idx val="4"/>
              <c:layout>
                <c:manualLayout>
                  <c:x val="-2.7777777777777779E-3"/>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D3-45DE-A80F-8030055C3E19}"/>
                </c:ext>
              </c:extLst>
            </c:dLbl>
            <c:dLbl>
              <c:idx val="5"/>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D3-45DE-A80F-8030055C3E19}"/>
                </c:ext>
              </c:extLst>
            </c:dLbl>
            <c:dLbl>
              <c:idx val="6"/>
              <c:layout>
                <c:manualLayout>
                  <c:x val="0"/>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D3-45DE-A80F-8030055C3E19}"/>
                </c:ext>
              </c:extLst>
            </c:dLbl>
            <c:dLbl>
              <c:idx val="7"/>
              <c:layout>
                <c:manualLayout>
                  <c:x val="-1.0185067526415994E-16"/>
                  <c:y val="-0.17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D3-45DE-A80F-8030055C3E19}"/>
                </c:ext>
              </c:extLst>
            </c:dLbl>
            <c:dLbl>
              <c:idx val="8"/>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D3-45DE-A80F-8030055C3E19}"/>
                </c:ext>
              </c:extLst>
            </c:dLbl>
            <c:dLbl>
              <c:idx val="9"/>
              <c:layout>
                <c:manualLayout>
                  <c:x val="-1.0185067526415994E-16"/>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D3-45DE-A80F-8030055C3E19}"/>
                </c:ext>
              </c:extLst>
            </c:dLbl>
            <c:spPr>
              <a:solidFill>
                <a:srgbClr val="C00000">
                  <a:alpha val="7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gráficos'!$P$198:$P$210</c:f>
              <c:numCache>
                <c:formatCode>_-* #,##0\ "€"_-;\-* #,##0\ "€"_-;_-* "-"??\ "€"_-;_-@_-</c:formatCode>
                <c:ptCount val="12"/>
                <c:pt idx="0">
                  <c:v>960</c:v>
                </c:pt>
                <c:pt idx="1">
                  <c:v>620</c:v>
                </c:pt>
                <c:pt idx="2">
                  <c:v>1029</c:v>
                </c:pt>
                <c:pt idx="3">
                  <c:v>3182</c:v>
                </c:pt>
                <c:pt idx="4">
                  <c:v>4735</c:v>
                </c:pt>
                <c:pt idx="5">
                  <c:v>3378</c:v>
                </c:pt>
                <c:pt idx="6">
                  <c:v>3470</c:v>
                </c:pt>
                <c:pt idx="7">
                  <c:v>1504</c:v>
                </c:pt>
                <c:pt idx="8">
                  <c:v>472</c:v>
                </c:pt>
                <c:pt idx="9">
                  <c:v>253</c:v>
                </c:pt>
              </c:numCache>
            </c:numRef>
          </c:val>
          <c:extLst>
            <c:ext xmlns:c16="http://schemas.microsoft.com/office/drawing/2014/chart" uri="{C3380CC4-5D6E-409C-BE32-E72D297353CC}">
              <c16:uniqueId val="{0000000A-2AD3-45DE-A80F-8030055C3E19}"/>
            </c:ext>
          </c:extLst>
        </c:ser>
        <c:dLbls>
          <c:showLegendKey val="0"/>
          <c:showVal val="0"/>
          <c:showCatName val="0"/>
          <c:showSerName val="0"/>
          <c:showPercent val="0"/>
          <c:showBubbleSize val="0"/>
        </c:dLbls>
        <c:axId val="1716959440"/>
        <c:axId val="1716960688"/>
      </c:areaChart>
      <c:barChart>
        <c:barDir val="col"/>
        <c:grouping val="clustered"/>
        <c:varyColors val="0"/>
        <c:ser>
          <c:idx val="0"/>
          <c:order val="0"/>
          <c:tx>
            <c:strRef>
              <c:f>'Tablas dinámicas y gráficos'!$O$197</c:f>
              <c:strCache>
                <c:ptCount val="1"/>
                <c:pt idx="0">
                  <c:v>Órdenes</c:v>
                </c:pt>
              </c:strCache>
            </c:strRef>
          </c:tx>
          <c:spPr>
            <a:solidFill>
              <a:schemeClr val="accent1"/>
            </a:solidFill>
            <a:ln>
              <a:noFill/>
            </a:ln>
            <a:effectLst/>
          </c:spPr>
          <c:invertIfNegative val="0"/>
          <c:dLbls>
            <c:spPr>
              <a:solidFill>
                <a:schemeClr val="accent1">
                  <a:alpha val="9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gráficos'!$N$198:$N$210</c:f>
              <c:strCache>
                <c:ptCount val="12"/>
                <c:pt idx="0">
                  <c:v>12</c:v>
                </c:pt>
                <c:pt idx="1">
                  <c:v>11</c:v>
                </c:pt>
                <c:pt idx="2">
                  <c:v>10</c:v>
                </c:pt>
                <c:pt idx="3">
                  <c:v>9</c:v>
                </c:pt>
                <c:pt idx="4">
                  <c:v>8</c:v>
                </c:pt>
                <c:pt idx="5">
                  <c:v>7</c:v>
                </c:pt>
                <c:pt idx="6">
                  <c:v>6</c:v>
                </c:pt>
                <c:pt idx="7">
                  <c:v>5</c:v>
                </c:pt>
                <c:pt idx="8">
                  <c:v>4</c:v>
                </c:pt>
                <c:pt idx="9">
                  <c:v>3</c:v>
                </c:pt>
                <c:pt idx="10">
                  <c:v>2</c:v>
                </c:pt>
                <c:pt idx="11">
                  <c:v>1</c:v>
                </c:pt>
              </c:strCache>
            </c:strRef>
          </c:cat>
          <c:val>
            <c:numRef>
              <c:f>'Tablas dinámicas y gráficos'!$O$198:$O$210</c:f>
              <c:numCache>
                <c:formatCode>0</c:formatCode>
                <c:ptCount val="12"/>
                <c:pt idx="0">
                  <c:v>5</c:v>
                </c:pt>
                <c:pt idx="1">
                  <c:v>6</c:v>
                </c:pt>
                <c:pt idx="2">
                  <c:v>15</c:v>
                </c:pt>
                <c:pt idx="3">
                  <c:v>44</c:v>
                </c:pt>
                <c:pt idx="4">
                  <c:v>73</c:v>
                </c:pt>
                <c:pt idx="5">
                  <c:v>84</c:v>
                </c:pt>
                <c:pt idx="6">
                  <c:v>95</c:v>
                </c:pt>
                <c:pt idx="7">
                  <c:v>104</c:v>
                </c:pt>
                <c:pt idx="8">
                  <c:v>84</c:v>
                </c:pt>
                <c:pt idx="9">
                  <c:v>108</c:v>
                </c:pt>
                <c:pt idx="10">
                  <c:v>95</c:v>
                </c:pt>
                <c:pt idx="11">
                  <c:v>54</c:v>
                </c:pt>
              </c:numCache>
            </c:numRef>
          </c:val>
          <c:extLst>
            <c:ext xmlns:c16="http://schemas.microsoft.com/office/drawing/2014/chart" uri="{C3380CC4-5D6E-409C-BE32-E72D297353CC}">
              <c16:uniqueId val="{0000000B-2AD3-45DE-A80F-8030055C3E19}"/>
            </c:ext>
          </c:extLst>
        </c:ser>
        <c:dLbls>
          <c:showLegendKey val="0"/>
          <c:showVal val="0"/>
          <c:showCatName val="0"/>
          <c:showSerName val="0"/>
          <c:showPercent val="0"/>
          <c:showBubbleSize val="0"/>
        </c:dLbls>
        <c:gapWidth val="219"/>
        <c:axId val="1397942848"/>
        <c:axId val="1397950336"/>
      </c:barChart>
      <c:catAx>
        <c:axId val="1716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60688"/>
        <c:crosses val="autoZero"/>
        <c:auto val="1"/>
        <c:lblAlgn val="ctr"/>
        <c:lblOffset val="100"/>
        <c:noMultiLvlLbl val="0"/>
      </c:catAx>
      <c:valAx>
        <c:axId val="171696068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16959440"/>
        <c:crosses val="autoZero"/>
        <c:crossBetween val="between"/>
      </c:valAx>
      <c:valAx>
        <c:axId val="13979503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942848"/>
        <c:crosses val="max"/>
        <c:crossBetween val="between"/>
      </c:valAx>
      <c:catAx>
        <c:axId val="1397942848"/>
        <c:scaling>
          <c:orientation val="minMax"/>
        </c:scaling>
        <c:delete val="1"/>
        <c:axPos val="b"/>
        <c:numFmt formatCode="General" sourceLinked="1"/>
        <c:majorTickMark val="out"/>
        <c:minorTickMark val="none"/>
        <c:tickLblPos val="nextTo"/>
        <c:crossAx val="13979503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gráficos!TablaDinámica22</c:name>
    <c:fmtId val="1"/>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Transacciones por método de pago</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0">
                    <a:noFill/>
                    <a:bevel/>
                  </a:ln>
                  <a:solidFill>
                    <a:schemeClr val="bg1"/>
                  </a:solidFill>
                  <a:latin typeface="+mn-lt"/>
                  <a:ea typeface="+mn-ea"/>
                  <a:cs typeface="+mn-cs"/>
                </a:defRPr>
              </a:pPr>
              <a:endParaRPr lang="es-E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'Tablas dinámicas y gráficos'!$B$20</c:f>
              <c:strCache>
                <c:ptCount val="1"/>
                <c:pt idx="0">
                  <c:v>Transacciones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0">
                      <a:noFill/>
                      <a:bevel/>
                    </a:ln>
                    <a:solidFill>
                      <a:schemeClr val="bg1"/>
                    </a:solidFill>
                    <a:latin typeface="+mn-lt"/>
                    <a:ea typeface="+mn-ea"/>
                    <a:cs typeface="+mn-cs"/>
                  </a:defRPr>
                </a:pPr>
                <a:endParaRPr lang="es-E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gráficos'!$B$21:$B$24</c:f>
              <c:numCache>
                <c:formatCode>General</c:formatCode>
                <c:ptCount val="3"/>
                <c:pt idx="0">
                  <c:v>83</c:v>
                </c:pt>
                <c:pt idx="1">
                  <c:v>461</c:v>
                </c:pt>
                <c:pt idx="2">
                  <c:v>124</c:v>
                </c:pt>
              </c:numCache>
            </c:numRef>
          </c:val>
          <c:extLst>
            <c:ext xmlns:c16="http://schemas.microsoft.com/office/drawing/2014/chart" uri="{C3380CC4-5D6E-409C-BE32-E72D297353CC}">
              <c16:uniqueId val="{00000000-608E-473F-918E-134F1C0B34A5}"/>
            </c:ext>
          </c:extLst>
        </c:ser>
        <c:ser>
          <c:idx val="1"/>
          <c:order val="1"/>
          <c:tx>
            <c:strRef>
              <c:f>'Tablas dinámicas y gráficos'!$C$20</c:f>
              <c:strCache>
                <c:ptCount val="1"/>
                <c:pt idx="0">
                  <c:v>Pct de cobro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gráficos'!$C$21:$C$24</c:f>
              <c:numCache>
                <c:formatCode>0%</c:formatCode>
                <c:ptCount val="3"/>
                <c:pt idx="0">
                  <c:v>0.90217391304347827</c:v>
                </c:pt>
                <c:pt idx="1">
                  <c:v>0.87809523809523804</c:v>
                </c:pt>
                <c:pt idx="2">
                  <c:v>0.82666666666666666</c:v>
                </c:pt>
              </c:numCache>
            </c:numRef>
          </c:val>
          <c:extLst>
            <c:ext xmlns:c16="http://schemas.microsoft.com/office/drawing/2014/chart" uri="{C3380CC4-5D6E-409C-BE32-E72D297353CC}">
              <c16:uniqueId val="{00000001-608E-473F-918E-134F1C0B34A5}"/>
            </c:ext>
          </c:extLst>
        </c:ser>
        <c:ser>
          <c:idx val="2"/>
          <c:order val="2"/>
          <c:tx>
            <c:strRef>
              <c:f>'Tablas dinámicas y gráficos'!$D$20</c:f>
              <c:strCache>
                <c:ptCount val="1"/>
                <c:pt idx="0">
                  <c:v>Monto promedio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dinámicas y gráficos'!$A$21:$A$24</c:f>
              <c:strCache>
                <c:ptCount val="3"/>
                <c:pt idx="0">
                  <c:v>Efectivo</c:v>
                </c:pt>
                <c:pt idx="1">
                  <c:v>Tarjeta de crédito</c:v>
                </c:pt>
                <c:pt idx="2">
                  <c:v>Tarjeta de débito</c:v>
                </c:pt>
              </c:strCache>
            </c:strRef>
          </c:cat>
          <c:val>
            <c:numRef>
              <c:f>'Tablas dinámicas y gráficos'!$D$21:$D$24</c:f>
              <c:numCache>
                <c:formatCode>_-* #,##0.0\ "€"_-;\-* #,##0.0\ "€"_-;_-* "-"??\ "€"_-;_-@_-</c:formatCode>
                <c:ptCount val="3"/>
                <c:pt idx="0">
                  <c:v>132.33695652173913</c:v>
                </c:pt>
                <c:pt idx="1">
                  <c:v>139.01142857142858</c:v>
                </c:pt>
                <c:pt idx="2">
                  <c:v>141.13999999999999</c:v>
                </c:pt>
              </c:numCache>
            </c:numRef>
          </c:val>
          <c:extLst>
            <c:ext xmlns:c16="http://schemas.microsoft.com/office/drawing/2014/chart" uri="{C3380CC4-5D6E-409C-BE32-E72D297353CC}">
              <c16:uniqueId val="{00000002-608E-473F-918E-134F1C0B34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gráficos!TablaDinámica52</c:name>
    <c:fmtId val="0"/>
  </c:pivotSource>
  <c:chart>
    <c:title>
      <c:tx>
        <c:rich>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r>
              <a:rPr lang="en-US" sz="1000" b="1" i="0" u="none" strike="noStrike" kern="1200" cap="all" spc="50" baseline="0">
                <a:solidFill>
                  <a:sysClr val="windowText" lastClr="000000">
                    <a:lumMod val="65000"/>
                    <a:lumOff val="35000"/>
                  </a:sysClr>
                </a:solidFill>
                <a:latin typeface="+mn-lt"/>
                <a:ea typeface="+mn-ea"/>
                <a:cs typeface="+mn-cs"/>
              </a:rPr>
              <a:t>TASA de impagos</a:t>
            </a:r>
          </a:p>
        </c:rich>
      </c:tx>
      <c:overlay val="0"/>
      <c:spPr>
        <a:noFill/>
        <a:ln>
          <a:noFill/>
        </a:ln>
        <a:effectLst/>
      </c:spPr>
      <c:txPr>
        <a:bodyPr rot="0" spcFirstLastPara="1" vertOverflow="ellipsis" vert="horz" wrap="square" anchor="ctr" anchorCtr="1"/>
        <a:lstStyle/>
        <a:p>
          <a:pPr algn="ctr" rtl="0">
            <a:defRPr lang="en-U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20000"/>
            </a:schemeClr>
          </a:solidFill>
          <a:ln w="6350">
            <a:noFill/>
          </a:ln>
          <a:effectLst/>
        </c:spPr>
      </c:pivotFmt>
      <c:pivotFmt>
        <c:idx val="2"/>
        <c:spPr>
          <a:solidFill>
            <a:schemeClr val="accent1"/>
          </a:solidFill>
          <a:ln w="19050">
            <a:noFill/>
          </a:ln>
          <a:effectLst/>
        </c:spPr>
      </c:pivotFmt>
    </c:pivotFmts>
    <c:plotArea>
      <c:layout/>
      <c:doughnutChart>
        <c:varyColors val="1"/>
        <c:ser>
          <c:idx val="0"/>
          <c:order val="0"/>
          <c:tx>
            <c:strRef>
              <c:f>'Tablas dinámicas y gráficos'!$B$153</c:f>
              <c:strCache>
                <c:ptCount val="1"/>
                <c:pt idx="0">
                  <c:v>Total</c:v>
                </c:pt>
              </c:strCache>
            </c:strRef>
          </c:tx>
          <c:spPr>
            <a:solidFill>
              <a:schemeClr val="accent1"/>
            </a:solidFill>
            <a:ln>
              <a:noFill/>
            </a:ln>
          </c:spPr>
          <c:dPt>
            <c:idx val="0"/>
            <c:bubble3D val="0"/>
            <c:spPr>
              <a:solidFill>
                <a:schemeClr val="accent1"/>
              </a:solidFill>
              <a:ln w="19050">
                <a:noFill/>
              </a:ln>
              <a:effectLst/>
            </c:spPr>
            <c:extLst>
              <c:ext xmlns:c16="http://schemas.microsoft.com/office/drawing/2014/chart" uri="{C3380CC4-5D6E-409C-BE32-E72D297353CC}">
                <c16:uniqueId val="{00000003-5868-4132-B353-74EAA382E4A7}"/>
              </c:ext>
            </c:extLst>
          </c:dPt>
          <c:dPt>
            <c:idx val="1"/>
            <c:bubble3D val="0"/>
            <c:spPr>
              <a:solidFill>
                <a:schemeClr val="accent1">
                  <a:alpha val="20000"/>
                </a:schemeClr>
              </a:solidFill>
              <a:ln w="6350">
                <a:noFill/>
              </a:ln>
              <a:effectLst/>
            </c:spPr>
            <c:extLst>
              <c:ext xmlns:c16="http://schemas.microsoft.com/office/drawing/2014/chart" uri="{C3380CC4-5D6E-409C-BE32-E72D297353CC}">
                <c16:uniqueId val="{00000002-5868-4132-B353-74EAA382E4A7}"/>
              </c:ext>
            </c:extLst>
          </c:dPt>
          <c:cat>
            <c:strRef>
              <c:f>'Tablas dinámicas y gráficos'!$A$154:$A$156</c:f>
              <c:strCache>
                <c:ptCount val="2"/>
                <c:pt idx="0">
                  <c:v>No facturada</c:v>
                </c:pt>
                <c:pt idx="1">
                  <c:v>Facturada</c:v>
                </c:pt>
              </c:strCache>
            </c:strRef>
          </c:cat>
          <c:val>
            <c:numRef>
              <c:f>'Tablas dinámicas y gráficos'!$B$154:$B$156</c:f>
              <c:numCache>
                <c:formatCode>0.00%</c:formatCode>
                <c:ptCount val="2"/>
                <c:pt idx="0">
                  <c:v>0.12907431551499349</c:v>
                </c:pt>
                <c:pt idx="1">
                  <c:v>0.87092568448500651</c:v>
                </c:pt>
              </c:numCache>
            </c:numRef>
          </c:val>
          <c:extLst>
            <c:ext xmlns:c16="http://schemas.microsoft.com/office/drawing/2014/chart" uri="{C3380CC4-5D6E-409C-BE32-E72D297353CC}">
              <c16:uniqueId val="{00000000-5868-4132-B353-74EAA382E4A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gráficos!TablaDinámica44</c:name>
    <c:fmtId val="7"/>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Tiempos y platos por estado de facturacion</a:t>
            </a:r>
          </a:p>
        </c:rich>
      </c:tx>
      <c:layout>
        <c:manualLayout>
          <c:xMode val="edge"/>
          <c:yMode val="edge"/>
          <c:x val="0.21502924444089158"/>
          <c:y val="5.5555555555555552E-2"/>
        </c:manualLayout>
      </c:layout>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ln w="28575" cap="rnd">
            <a:solidFill>
              <a:schemeClr val="accent4"/>
            </a:solidFill>
            <a:round/>
          </a:ln>
          <a:effectLst/>
        </c:spPr>
        <c:marker>
          <c:symbol val="none"/>
        </c:marker>
        <c:dLbl>
          <c:idx val="0"/>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8906554144846"/>
          <c:y val="0.20875000000000005"/>
          <c:w val="0.50566629621747727"/>
          <c:h val="0.67922098279381737"/>
        </c:manualLayout>
      </c:layout>
      <c:barChart>
        <c:barDir val="col"/>
        <c:grouping val="clustered"/>
        <c:varyColors val="0"/>
        <c:ser>
          <c:idx val="1"/>
          <c:order val="1"/>
          <c:tx>
            <c:strRef>
              <c:f>'Tablas dinámicas y gráficos'!$C$161</c:f>
              <c:strCache>
                <c:ptCount val="1"/>
                <c:pt idx="0">
                  <c:v>Tiempo preparación promedio (horas)</c:v>
                </c:pt>
              </c:strCache>
            </c:strRef>
          </c:tx>
          <c:spPr>
            <a:solidFill>
              <a:schemeClr val="accent2"/>
            </a:solidFill>
            <a:ln>
              <a:noFill/>
            </a:ln>
            <a:effectLst/>
          </c:spPr>
          <c:invertIfNegative val="0"/>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gráficos'!$C$162:$C$164</c:f>
              <c:numCache>
                <c:formatCode>0.00</c:formatCode>
                <c:ptCount val="2"/>
                <c:pt idx="0">
                  <c:v>2.2033670033670041</c:v>
                </c:pt>
                <c:pt idx="1">
                  <c:v>1.184481037924151</c:v>
                </c:pt>
              </c:numCache>
            </c:numRef>
          </c:val>
          <c:extLst>
            <c:ext xmlns:c16="http://schemas.microsoft.com/office/drawing/2014/chart" uri="{C3380CC4-5D6E-409C-BE32-E72D297353CC}">
              <c16:uniqueId val="{00000001-844C-4A1A-B3EF-07235F3CEBE7}"/>
            </c:ext>
          </c:extLst>
        </c:ser>
        <c:ser>
          <c:idx val="2"/>
          <c:order val="2"/>
          <c:tx>
            <c:strRef>
              <c:f>'Tablas dinámicas y gráficos'!$D$161</c:f>
              <c:strCache>
                <c:ptCount val="1"/>
                <c:pt idx="0">
                  <c:v>Tiempo permanencia promedio (horas)</c:v>
                </c:pt>
              </c:strCache>
            </c:strRef>
          </c:tx>
          <c:spPr>
            <a:solidFill>
              <a:schemeClr val="accent1">
                <a:alpha val="70000"/>
              </a:schemeClr>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gráficos'!$D$162:$D$164</c:f>
              <c:numCache>
                <c:formatCode>0.00</c:formatCode>
                <c:ptCount val="2"/>
                <c:pt idx="0">
                  <c:v>1.6560606060566079</c:v>
                </c:pt>
                <c:pt idx="1">
                  <c:v>2.8136227544918895</c:v>
                </c:pt>
              </c:numCache>
            </c:numRef>
          </c:val>
          <c:extLst>
            <c:ext xmlns:c16="http://schemas.microsoft.com/office/drawing/2014/chart" uri="{C3380CC4-5D6E-409C-BE32-E72D297353CC}">
              <c16:uniqueId val="{00000002-844C-4A1A-B3EF-07235F3CEBE7}"/>
            </c:ext>
          </c:extLst>
        </c:ser>
        <c:dLbls>
          <c:showLegendKey val="0"/>
          <c:showVal val="0"/>
          <c:showCatName val="0"/>
          <c:showSerName val="0"/>
          <c:showPercent val="0"/>
          <c:showBubbleSize val="0"/>
        </c:dLbls>
        <c:gapWidth val="219"/>
        <c:axId val="1399004608"/>
        <c:axId val="1399007104"/>
      </c:barChart>
      <c:lineChart>
        <c:grouping val="standard"/>
        <c:varyColors val="0"/>
        <c:ser>
          <c:idx val="0"/>
          <c:order val="0"/>
          <c:tx>
            <c:strRef>
              <c:f>'Tablas dinámicas y gráficos'!$B$161</c:f>
              <c:strCache>
                <c:ptCount val="1"/>
                <c:pt idx="0">
                  <c:v>Platos (promedio)</c:v>
                </c:pt>
              </c:strCache>
            </c:strRef>
          </c:tx>
          <c:spPr>
            <a:ln w="28575" cap="rnd">
              <a:solidFill>
                <a:schemeClr val="accent4"/>
              </a:solidFill>
              <a:round/>
            </a:ln>
            <a:effectLst/>
          </c:spPr>
          <c:marker>
            <c:symbol val="none"/>
          </c:marker>
          <c:dLbls>
            <c:spPr>
              <a:solidFill>
                <a:schemeClr val="accent4">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gráficos'!$A$162:$A$164</c:f>
              <c:strCache>
                <c:ptCount val="2"/>
                <c:pt idx="0">
                  <c:v>No facturada</c:v>
                </c:pt>
                <c:pt idx="1">
                  <c:v>Facturada</c:v>
                </c:pt>
              </c:strCache>
            </c:strRef>
          </c:cat>
          <c:val>
            <c:numRef>
              <c:f>'Tablas dinámicas y gráficos'!$B$162:$B$164</c:f>
              <c:numCache>
                <c:formatCode>0.00</c:formatCode>
                <c:ptCount val="2"/>
                <c:pt idx="0">
                  <c:v>7.1717171717171722</c:v>
                </c:pt>
                <c:pt idx="1">
                  <c:v>4.682634730538922</c:v>
                </c:pt>
              </c:numCache>
            </c:numRef>
          </c:val>
          <c:smooth val="0"/>
          <c:extLst>
            <c:ext xmlns:c16="http://schemas.microsoft.com/office/drawing/2014/chart" uri="{C3380CC4-5D6E-409C-BE32-E72D297353CC}">
              <c16:uniqueId val="{00000000-844C-4A1A-B3EF-07235F3CEBE7}"/>
            </c:ext>
          </c:extLst>
        </c:ser>
        <c:dLbls>
          <c:showLegendKey val="0"/>
          <c:showVal val="0"/>
          <c:showCatName val="0"/>
          <c:showSerName val="0"/>
          <c:showPercent val="0"/>
          <c:showBubbleSize val="0"/>
        </c:dLbls>
        <c:marker val="1"/>
        <c:smooth val="0"/>
        <c:axId val="1851938448"/>
        <c:axId val="1851936784"/>
      </c:lineChart>
      <c:catAx>
        <c:axId val="13990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7104"/>
        <c:crosses val="autoZero"/>
        <c:auto val="1"/>
        <c:lblAlgn val="ctr"/>
        <c:lblOffset val="100"/>
        <c:noMultiLvlLbl val="0"/>
      </c:catAx>
      <c:valAx>
        <c:axId val="1399007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04608"/>
        <c:crosses val="autoZero"/>
        <c:crossBetween val="between"/>
      </c:valAx>
      <c:valAx>
        <c:axId val="18519367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1938448"/>
        <c:crosses val="max"/>
        <c:crossBetween val="between"/>
      </c:valAx>
      <c:catAx>
        <c:axId val="1851938448"/>
        <c:scaling>
          <c:orientation val="minMax"/>
        </c:scaling>
        <c:delete val="1"/>
        <c:axPos val="b"/>
        <c:numFmt formatCode="General" sourceLinked="1"/>
        <c:majorTickMark val="out"/>
        <c:minorTickMark val="none"/>
        <c:tickLblPos val="nextTo"/>
        <c:crossAx val="1851936784"/>
        <c:auto val="1"/>
        <c:lblAlgn val="ctr"/>
        <c:lblOffset val="100"/>
        <c:noMultiLvlLbl val="0"/>
      </c:catAx>
      <c:spPr>
        <a:noFill/>
        <a:ln>
          <a:noFill/>
        </a:ln>
        <a:effectLst/>
      </c:spPr>
    </c:plotArea>
    <c:legend>
      <c:legendPos val="r"/>
      <c:layout>
        <c:manualLayout>
          <c:xMode val="edge"/>
          <c:yMode val="edge"/>
          <c:x val="0.68265647537301066"/>
          <c:y val="0.36768336249635464"/>
          <c:w val="0.31466308828513551"/>
          <c:h val="0.385419947506561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gráficos!TablaDinámica31</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Impagos por estado mesa</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gráficos'!$B$186</c:f>
              <c:strCache>
                <c:ptCount val="1"/>
                <c:pt idx="0">
                  <c:v>Cuentas</c:v>
                </c:pt>
              </c:strCache>
            </c:strRef>
          </c:tx>
          <c:spPr>
            <a:solidFill>
              <a:schemeClr val="accent1"/>
            </a:solidFill>
            <a:ln>
              <a:noFill/>
            </a:ln>
            <a:effectLst/>
          </c:spPr>
          <c:invertIfNegative val="0"/>
          <c:dLbls>
            <c:spPr>
              <a:solidFill>
                <a:schemeClr val="accent1">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gráficos'!$B$187:$B$190</c:f>
              <c:numCache>
                <c:formatCode>0</c:formatCode>
                <c:ptCount val="3"/>
                <c:pt idx="0">
                  <c:v>249</c:v>
                </c:pt>
                <c:pt idx="1">
                  <c:v>260</c:v>
                </c:pt>
                <c:pt idx="2">
                  <c:v>258</c:v>
                </c:pt>
              </c:numCache>
            </c:numRef>
          </c:val>
          <c:extLst>
            <c:ext xmlns:c16="http://schemas.microsoft.com/office/drawing/2014/chart" uri="{C3380CC4-5D6E-409C-BE32-E72D297353CC}">
              <c16:uniqueId val="{00000000-6E34-429D-85F1-7E30D79C86A6}"/>
            </c:ext>
          </c:extLst>
        </c:ser>
        <c:dLbls>
          <c:dLblPos val="outEnd"/>
          <c:showLegendKey val="0"/>
          <c:showVal val="1"/>
          <c:showCatName val="0"/>
          <c:showSerName val="0"/>
          <c:showPercent val="0"/>
          <c:showBubbleSize val="0"/>
        </c:dLbls>
        <c:gapWidth val="219"/>
        <c:axId val="1866239712"/>
        <c:axId val="1866240544"/>
      </c:barChart>
      <c:lineChart>
        <c:grouping val="standard"/>
        <c:varyColors val="0"/>
        <c:ser>
          <c:idx val="1"/>
          <c:order val="1"/>
          <c:tx>
            <c:strRef>
              <c:f>'Tablas dinámicas y gráficos'!$C$186</c:f>
              <c:strCache>
                <c:ptCount val="1"/>
                <c:pt idx="0">
                  <c:v>% impago</c:v>
                </c:pt>
              </c:strCache>
            </c:strRef>
          </c:tx>
          <c:spPr>
            <a:ln w="28575" cap="rnd">
              <a:solidFill>
                <a:schemeClr val="accent2"/>
              </a:solidFill>
              <a:round/>
            </a:ln>
            <a:effectLst/>
          </c:spPr>
          <c:marker>
            <c:symbol val="none"/>
          </c:marker>
          <c:dLbls>
            <c:spPr>
              <a:solidFill>
                <a:schemeClr val="accent2">
                  <a:alpha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gráficos'!$A$187:$A$190</c:f>
              <c:strCache>
                <c:ptCount val="3"/>
                <c:pt idx="0">
                  <c:v>Libre</c:v>
                </c:pt>
                <c:pt idx="1">
                  <c:v>Ocupada</c:v>
                </c:pt>
                <c:pt idx="2">
                  <c:v>Reservada</c:v>
                </c:pt>
              </c:strCache>
            </c:strRef>
          </c:cat>
          <c:val>
            <c:numRef>
              <c:f>'Tablas dinámicas y gráficos'!$C$187:$C$190</c:f>
              <c:numCache>
                <c:formatCode>0%</c:formatCode>
                <c:ptCount val="3"/>
                <c:pt idx="0">
                  <c:v>0.16465863453815266</c:v>
                </c:pt>
                <c:pt idx="1">
                  <c:v>7.3076923076923039E-2</c:v>
                </c:pt>
                <c:pt idx="2">
                  <c:v>0.15116279069767447</c:v>
                </c:pt>
              </c:numCache>
            </c:numRef>
          </c:val>
          <c:smooth val="0"/>
          <c:extLst>
            <c:ext xmlns:c16="http://schemas.microsoft.com/office/drawing/2014/chart" uri="{C3380CC4-5D6E-409C-BE32-E72D297353CC}">
              <c16:uniqueId val="{00000001-6E34-429D-85F1-7E30D79C86A6}"/>
            </c:ext>
          </c:extLst>
        </c:ser>
        <c:dLbls>
          <c:showLegendKey val="0"/>
          <c:showVal val="0"/>
          <c:showCatName val="0"/>
          <c:showSerName val="0"/>
          <c:showPercent val="0"/>
          <c:showBubbleSize val="0"/>
        </c:dLbls>
        <c:marker val="1"/>
        <c:smooth val="0"/>
        <c:axId val="1400542544"/>
        <c:axId val="1400542128"/>
      </c:lineChart>
      <c:catAx>
        <c:axId val="18662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40544"/>
        <c:crosses val="autoZero"/>
        <c:auto val="1"/>
        <c:lblAlgn val="ctr"/>
        <c:lblOffset val="100"/>
        <c:noMultiLvlLbl val="0"/>
      </c:catAx>
      <c:valAx>
        <c:axId val="186624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66239712"/>
        <c:crosses val="autoZero"/>
        <c:crossBetween val="between"/>
      </c:valAx>
      <c:valAx>
        <c:axId val="14005421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2544"/>
        <c:crosses val="max"/>
        <c:crossBetween val="between"/>
      </c:valAx>
      <c:catAx>
        <c:axId val="1400542544"/>
        <c:scaling>
          <c:orientation val="minMax"/>
        </c:scaling>
        <c:delete val="1"/>
        <c:axPos val="b"/>
        <c:numFmt formatCode="General" sourceLinked="1"/>
        <c:majorTickMark val="out"/>
        <c:minorTickMark val="none"/>
        <c:tickLblPos val="nextTo"/>
        <c:crossAx val="1400542128"/>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gráficos!TablaDinámica64</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Facturable según estado cobro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gráficos'!$A$70:$A$72</c:f>
              <c:strCache>
                <c:ptCount val="2"/>
                <c:pt idx="0">
                  <c:v>Impago</c:v>
                </c:pt>
                <c:pt idx="1">
                  <c:v>Facturada</c:v>
                </c:pt>
              </c:strCache>
            </c:strRef>
          </c:cat>
          <c:val>
            <c:numRef>
              <c:f>'Tablas dinámicas y gráficos'!$B$70:$B$72</c:f>
              <c:numCache>
                <c:formatCode>_-* #,##0.0\ "€"_-;\-* #,##0.0\ "€"_-;_-* "-"??\ "€"_-;_-@_-</c:formatCode>
                <c:ptCount val="2"/>
                <c:pt idx="0">
                  <c:v>198.01010101010101</c:v>
                </c:pt>
                <c:pt idx="1">
                  <c:v>129.82634730538922</c:v>
                </c:pt>
              </c:numCache>
            </c:numRef>
          </c:val>
          <c:extLst>
            <c:ext xmlns:c16="http://schemas.microsoft.com/office/drawing/2014/chart" uri="{C3380CC4-5D6E-409C-BE32-E72D297353CC}">
              <c16:uniqueId val="{00000000-AD89-4526-A3D9-840A466A6AE5}"/>
            </c:ext>
          </c:extLst>
        </c:ser>
        <c:dLbls>
          <c:showLegendKey val="0"/>
          <c:showVal val="0"/>
          <c:showCatName val="0"/>
          <c:showSerName val="0"/>
          <c:showPercent val="0"/>
          <c:showBubbleSize val="0"/>
        </c:dLbls>
        <c:gapWidth val="219"/>
        <c:overlap val="-27"/>
        <c:axId val="1399010016"/>
        <c:axId val="1399021248"/>
      </c:barChart>
      <c:catAx>
        <c:axId val="139901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1248"/>
        <c:crosses val="autoZero"/>
        <c:auto val="1"/>
        <c:lblAlgn val="ctr"/>
        <c:lblOffset val="100"/>
        <c:noMultiLvlLbl val="0"/>
      </c:catAx>
      <c:valAx>
        <c:axId val="1399021248"/>
        <c:scaling>
          <c:orientation val="minMax"/>
          <c:max val="210"/>
          <c:min val="0"/>
        </c:scaling>
        <c:delete val="0"/>
        <c:axPos val="l"/>
        <c:majorGridlines>
          <c:spPr>
            <a:ln w="9525" cap="flat" cmpd="sng" algn="ctr">
              <a:solidFill>
                <a:schemeClr val="tx1">
                  <a:lumMod val="15000"/>
                  <a:lumOff val="85000"/>
                </a:schemeClr>
              </a:solidFill>
              <a:round/>
            </a:ln>
            <a:effectLst/>
          </c:spPr>
        </c:majorGridlines>
        <c:numFmt formatCode="_-* #,##0.0\ &quot;€&quot;_-;\-* #,##0.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gráficos!TablaDinámica62</c:name>
    <c:fmtId val="3"/>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Desglose de monto no facturado por día y servicio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gráficos'!$B$92:$B$93</c:f>
              <c:strCache>
                <c:ptCount val="1"/>
                <c:pt idx="0">
                  <c:v>Desayuno</c:v>
                </c:pt>
              </c:strCache>
            </c:strRef>
          </c:tx>
          <c:spPr>
            <a:solidFill>
              <a:schemeClr val="accent1"/>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gráficos'!$B$94:$B$101</c:f>
              <c:numCache>
                <c:formatCode>0.00</c:formatCode>
                <c:ptCount val="7"/>
                <c:pt idx="0">
                  <c:v>255</c:v>
                </c:pt>
                <c:pt idx="2">
                  <c:v>397</c:v>
                </c:pt>
                <c:pt idx="3">
                  <c:v>998</c:v>
                </c:pt>
                <c:pt idx="4">
                  <c:v>340</c:v>
                </c:pt>
                <c:pt idx="5">
                  <c:v>328</c:v>
                </c:pt>
                <c:pt idx="6">
                  <c:v>684</c:v>
                </c:pt>
              </c:numCache>
            </c:numRef>
          </c:val>
          <c:extLst>
            <c:ext xmlns:c16="http://schemas.microsoft.com/office/drawing/2014/chart" uri="{C3380CC4-5D6E-409C-BE32-E72D297353CC}">
              <c16:uniqueId val="{00000000-2909-4CF1-A5A9-CF66ACED58CB}"/>
            </c:ext>
          </c:extLst>
        </c:ser>
        <c:ser>
          <c:idx val="1"/>
          <c:order val="1"/>
          <c:tx>
            <c:strRef>
              <c:f>'Tablas dinámicas y gráficos'!$C$92:$C$93</c:f>
              <c:strCache>
                <c:ptCount val="1"/>
                <c:pt idx="0">
                  <c:v>Almuerzo</c:v>
                </c:pt>
              </c:strCache>
            </c:strRef>
          </c:tx>
          <c:spPr>
            <a:solidFill>
              <a:schemeClr val="accent2"/>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gráficos'!$C$94:$C$101</c:f>
              <c:numCache>
                <c:formatCode>0.00</c:formatCode>
                <c:ptCount val="7"/>
                <c:pt idx="0">
                  <c:v>1797</c:v>
                </c:pt>
                <c:pt idx="1">
                  <c:v>240</c:v>
                </c:pt>
                <c:pt idx="2">
                  <c:v>1106</c:v>
                </c:pt>
                <c:pt idx="3">
                  <c:v>2394</c:v>
                </c:pt>
                <c:pt idx="4">
                  <c:v>1542</c:v>
                </c:pt>
                <c:pt idx="5">
                  <c:v>2210</c:v>
                </c:pt>
                <c:pt idx="6">
                  <c:v>3492</c:v>
                </c:pt>
              </c:numCache>
            </c:numRef>
          </c:val>
          <c:extLst>
            <c:ext xmlns:c16="http://schemas.microsoft.com/office/drawing/2014/chart" uri="{C3380CC4-5D6E-409C-BE32-E72D297353CC}">
              <c16:uniqueId val="{00000001-2909-4CF1-A5A9-CF66ACED58CB}"/>
            </c:ext>
          </c:extLst>
        </c:ser>
        <c:ser>
          <c:idx val="2"/>
          <c:order val="2"/>
          <c:tx>
            <c:strRef>
              <c:f>'Tablas dinámicas y gráficos'!$D$92:$D$93</c:f>
              <c:strCache>
                <c:ptCount val="1"/>
                <c:pt idx="0">
                  <c:v>Cena</c:v>
                </c:pt>
              </c:strCache>
            </c:strRef>
          </c:tx>
          <c:spPr>
            <a:solidFill>
              <a:schemeClr val="accent3"/>
            </a:solidFill>
            <a:ln>
              <a:noFill/>
            </a:ln>
            <a:effectLst/>
          </c:spPr>
          <c:invertIfNegative val="0"/>
          <c:cat>
            <c:strRef>
              <c:f>'Tablas dinámicas y gráficos'!$A$94:$A$101</c:f>
              <c:strCache>
                <c:ptCount val="7"/>
                <c:pt idx="0">
                  <c:v>1. lunes</c:v>
                </c:pt>
                <c:pt idx="1">
                  <c:v>2. martes</c:v>
                </c:pt>
                <c:pt idx="2">
                  <c:v>3. miércoles</c:v>
                </c:pt>
                <c:pt idx="3">
                  <c:v>4. jueves</c:v>
                </c:pt>
                <c:pt idx="4">
                  <c:v>5. viernes</c:v>
                </c:pt>
                <c:pt idx="5">
                  <c:v>6. sábado</c:v>
                </c:pt>
                <c:pt idx="6">
                  <c:v>7. domingo</c:v>
                </c:pt>
              </c:strCache>
            </c:strRef>
          </c:cat>
          <c:val>
            <c:numRef>
              <c:f>'Tablas dinámicas y gráficos'!$D$94:$D$101</c:f>
              <c:numCache>
                <c:formatCode>0.00</c:formatCode>
                <c:ptCount val="7"/>
                <c:pt idx="0">
                  <c:v>520</c:v>
                </c:pt>
                <c:pt idx="2">
                  <c:v>377</c:v>
                </c:pt>
                <c:pt idx="3">
                  <c:v>845</c:v>
                </c:pt>
                <c:pt idx="4">
                  <c:v>413</c:v>
                </c:pt>
                <c:pt idx="5">
                  <c:v>642</c:v>
                </c:pt>
                <c:pt idx="6">
                  <c:v>1023</c:v>
                </c:pt>
              </c:numCache>
            </c:numRef>
          </c:val>
          <c:extLst>
            <c:ext xmlns:c16="http://schemas.microsoft.com/office/drawing/2014/chart" uri="{C3380CC4-5D6E-409C-BE32-E72D297353CC}">
              <c16:uniqueId val="{00000002-2909-4CF1-A5A9-CF66ACED58CB}"/>
            </c:ext>
          </c:extLst>
        </c:ser>
        <c:dLbls>
          <c:showLegendKey val="0"/>
          <c:showVal val="0"/>
          <c:showCatName val="0"/>
          <c:showSerName val="0"/>
          <c:showPercent val="0"/>
          <c:showBubbleSize val="0"/>
        </c:dLbls>
        <c:gapWidth val="219"/>
        <c:overlap val="-27"/>
        <c:axId val="796123824"/>
        <c:axId val="796125072"/>
      </c:barChart>
      <c:catAx>
        <c:axId val="7961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6125072"/>
        <c:crosses val="autoZero"/>
        <c:auto val="1"/>
        <c:lblAlgn val="ctr"/>
        <c:lblOffset val="100"/>
        <c:noMultiLvlLbl val="0"/>
      </c:catAx>
      <c:valAx>
        <c:axId val="796125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6123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[Entrega Excel.xlsx]Tablas dinámicas y gráficos!TablaDinámica36</c:name>
    <c:fmtId val="0"/>
  </c:pivotSource>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propinas por mesero</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 y gráficos'!$B$109</c:f>
              <c:strCache>
                <c:ptCount val="1"/>
                <c:pt idx="0">
                  <c:v>Propina potencial</c:v>
                </c:pt>
              </c:strCache>
            </c:strRef>
          </c:tx>
          <c:spPr>
            <a:solidFill>
              <a:schemeClr val="accent1"/>
            </a:solid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gráficos'!$B$110:$B$115</c:f>
              <c:numCache>
                <c:formatCode>_-* #,##0.0\ "€"_-;\-* #,##0.0\ "€"_-;_-* "-"??\ "€"_-;_-@_-</c:formatCode>
                <c:ptCount val="5"/>
                <c:pt idx="0">
                  <c:v>4221.6400000000003</c:v>
                </c:pt>
                <c:pt idx="1">
                  <c:v>5692.8</c:v>
                </c:pt>
                <c:pt idx="2">
                  <c:v>4590.1400000000003</c:v>
                </c:pt>
                <c:pt idx="3">
                  <c:v>4500.09</c:v>
                </c:pt>
                <c:pt idx="4">
                  <c:v>3822.57</c:v>
                </c:pt>
              </c:numCache>
            </c:numRef>
          </c:val>
          <c:extLst>
            <c:ext xmlns:c16="http://schemas.microsoft.com/office/drawing/2014/chart" uri="{C3380CC4-5D6E-409C-BE32-E72D297353CC}">
              <c16:uniqueId val="{00000000-1C66-4301-B067-7A5C522A5B7B}"/>
            </c:ext>
          </c:extLst>
        </c:ser>
        <c:ser>
          <c:idx val="2"/>
          <c:order val="2"/>
          <c:tx>
            <c:strRef>
              <c:f>'Tablas dinámicas y gráficos'!$D$109</c:f>
              <c:strCache>
                <c:ptCount val="1"/>
                <c:pt idx="0">
                  <c:v>Propina cobrada</c:v>
                </c:pt>
              </c:strCache>
            </c:strRef>
          </c:tx>
          <c:spPr>
            <a:solidFill>
              <a:schemeClr val="accent3"/>
            </a:solidFill>
            <a:ln>
              <a:noFill/>
            </a:ln>
            <a:effectLst/>
          </c:spPr>
          <c:invertIfNegative val="0"/>
          <c:dLbls>
            <c:spPr>
              <a:solidFill>
                <a:schemeClr val="bg1">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gráficos'!$D$110:$D$115</c:f>
              <c:numCache>
                <c:formatCode>_-* #,##0.0\ "€"_-;\-* #,##0.0\ "€"_-;_-* "-"??\ "€"_-;_-@_-</c:formatCode>
                <c:ptCount val="5"/>
                <c:pt idx="0">
                  <c:v>3823.9492753623194</c:v>
                </c:pt>
                <c:pt idx="1">
                  <c:v>4832.9500000000007</c:v>
                </c:pt>
                <c:pt idx="2">
                  <c:v>3863.8520253164561</c:v>
                </c:pt>
                <c:pt idx="3">
                  <c:v>4077.2627516778525</c:v>
                </c:pt>
                <c:pt idx="4">
                  <c:v>3293.2910769230771</c:v>
                </c:pt>
              </c:numCache>
            </c:numRef>
          </c:val>
          <c:extLst>
            <c:ext xmlns:c16="http://schemas.microsoft.com/office/drawing/2014/chart" uri="{C3380CC4-5D6E-409C-BE32-E72D297353CC}">
              <c16:uniqueId val="{00000002-1C66-4301-B067-7A5C522A5B7B}"/>
            </c:ext>
          </c:extLst>
        </c:ser>
        <c:dLbls>
          <c:showLegendKey val="0"/>
          <c:showVal val="1"/>
          <c:showCatName val="0"/>
          <c:showSerName val="0"/>
          <c:showPercent val="0"/>
          <c:showBubbleSize val="0"/>
        </c:dLbls>
        <c:gapWidth val="219"/>
        <c:axId val="1399019584"/>
        <c:axId val="1399020000"/>
      </c:barChart>
      <c:lineChart>
        <c:grouping val="standard"/>
        <c:varyColors val="0"/>
        <c:ser>
          <c:idx val="1"/>
          <c:order val="1"/>
          <c:tx>
            <c:strRef>
              <c:f>'Tablas dinámicas y gráficos'!$C$109</c:f>
              <c:strCache>
                <c:ptCount val="1"/>
                <c:pt idx="0">
                  <c:v>Promedio de Propina</c:v>
                </c:pt>
              </c:strCache>
            </c:strRef>
          </c:tx>
          <c:spPr>
            <a:ln w="28575" cap="rnd">
              <a:solidFill>
                <a:schemeClr val="accent2"/>
              </a:solidFill>
              <a:round/>
            </a:ln>
            <a:effectLst/>
          </c:spPr>
          <c:marker>
            <c:symbol val="none"/>
          </c:marker>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dinámicas y gráficos'!$A$110:$A$115</c:f>
              <c:strCache>
                <c:ptCount val="5"/>
                <c:pt idx="0">
                  <c:v>Mesero_1</c:v>
                </c:pt>
                <c:pt idx="1">
                  <c:v>Mesero_2</c:v>
                </c:pt>
                <c:pt idx="2">
                  <c:v>Mesero_3</c:v>
                </c:pt>
                <c:pt idx="3">
                  <c:v>Mesero_4</c:v>
                </c:pt>
                <c:pt idx="4">
                  <c:v>Mesero_5</c:v>
                </c:pt>
              </c:strCache>
            </c:strRef>
          </c:cat>
          <c:val>
            <c:numRef>
              <c:f>'Tablas dinámicas y gráficos'!$C$110:$C$115</c:f>
              <c:numCache>
                <c:formatCode>_-* #,##0.0\ "€"_-;\-* #,##0.0\ "€"_-;_-* "-"??\ "€"_-;_-@_-</c:formatCode>
                <c:ptCount val="5"/>
                <c:pt idx="0">
                  <c:v>30.591594202898552</c:v>
                </c:pt>
                <c:pt idx="1">
                  <c:v>29.650000000000002</c:v>
                </c:pt>
                <c:pt idx="2">
                  <c:v>29.051518987341773</c:v>
                </c:pt>
                <c:pt idx="3">
                  <c:v>30.201946308724832</c:v>
                </c:pt>
                <c:pt idx="4">
                  <c:v>29.404384615384618</c:v>
                </c:pt>
              </c:numCache>
            </c:numRef>
          </c:val>
          <c:smooth val="0"/>
          <c:extLst>
            <c:ext xmlns:c16="http://schemas.microsoft.com/office/drawing/2014/chart" uri="{C3380CC4-5D6E-409C-BE32-E72D297353CC}">
              <c16:uniqueId val="{00000001-1C66-4301-B067-7A5C522A5B7B}"/>
            </c:ext>
          </c:extLst>
        </c:ser>
        <c:dLbls>
          <c:showLegendKey val="0"/>
          <c:showVal val="1"/>
          <c:showCatName val="0"/>
          <c:showSerName val="0"/>
          <c:showPercent val="0"/>
          <c:showBubbleSize val="0"/>
        </c:dLbls>
        <c:marker val="1"/>
        <c:smooth val="0"/>
        <c:axId val="1400545872"/>
        <c:axId val="1105243968"/>
      </c:lineChart>
      <c:catAx>
        <c:axId val="139901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20000"/>
        <c:crosses val="autoZero"/>
        <c:auto val="1"/>
        <c:lblAlgn val="ctr"/>
        <c:lblOffset val="100"/>
        <c:noMultiLvlLbl val="0"/>
      </c:catAx>
      <c:valAx>
        <c:axId val="1399020000"/>
        <c:scaling>
          <c:orientation val="minMax"/>
        </c:scaling>
        <c:delete val="0"/>
        <c:axPos val="l"/>
        <c:majorGridlines>
          <c:spPr>
            <a:ln w="9525" cap="flat" cmpd="sng" algn="ctr">
              <a:solidFill>
                <a:schemeClr val="tx1">
                  <a:lumMod val="15000"/>
                  <a:lumOff val="85000"/>
                </a:schemeClr>
              </a:solidFill>
              <a:round/>
            </a:ln>
            <a:effectLst/>
          </c:spPr>
        </c:majorGridlines>
        <c:numFmt formatCode="_-* #,##0.0\ &quot;€&quot;_-;\-* #,##0.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9019584"/>
        <c:crosses val="autoZero"/>
        <c:crossBetween val="between"/>
      </c:valAx>
      <c:valAx>
        <c:axId val="1105243968"/>
        <c:scaling>
          <c:orientation val="minMax"/>
        </c:scaling>
        <c:delete val="0"/>
        <c:axPos val="r"/>
        <c:numFmt formatCode="_-* #,##0.0\ &quot;€&quot;_-;\-* #,##0.0\ &quot;€&quot;_-;_-* &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00545872"/>
        <c:crosses val="max"/>
        <c:crossBetween val="between"/>
      </c:valAx>
      <c:catAx>
        <c:axId val="1400545872"/>
        <c:scaling>
          <c:orientation val="minMax"/>
        </c:scaling>
        <c:delete val="1"/>
        <c:axPos val="b"/>
        <c:numFmt formatCode="General" sourceLinked="1"/>
        <c:majorTickMark val="out"/>
        <c:minorTickMark val="none"/>
        <c:tickLblPos val="nextTo"/>
        <c:crossAx val="1105243968"/>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facturación semanal</a:t>
            </a:r>
          </a:p>
        </c:rich>
      </c:tx>
      <c:overlay val="0"/>
      <c:spPr>
        <a:noFill/>
        <a:ln>
          <a:noFill/>
        </a:ln>
        <a:effectLst/>
      </c:spPr>
      <c:txPr>
        <a:bodyPr rot="0" spcFirstLastPara="1" vertOverflow="ellipsis" vert="horz" wrap="square"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endParaRPr lang="es-E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alpha val="70000"/>
              </a:schemeClr>
            </a:solidFill>
            <a:round/>
          </a:ln>
          <a:effectLst/>
        </c:spPr>
        <c:marker>
          <c:symbol val="none"/>
        </c:marker>
        <c:dLbl>
          <c:idx val="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alpha val="70000"/>
              </a:schemeClr>
            </a:solidFill>
            <a:round/>
          </a:ln>
          <a:effectLst/>
        </c:spPr>
        <c:marker>
          <c:symbol val="none"/>
        </c:marker>
        <c:dLbl>
          <c:idx val="0"/>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Facturable</c:v>
          </c:tx>
          <c:spPr>
            <a:solidFill>
              <a:schemeClr val="accent1"/>
            </a:solidFill>
            <a:ln>
              <a:noFill/>
            </a:ln>
            <a:effectLst/>
          </c:spPr>
          <c:invertIfNegative val="0"/>
          <c:dLbls>
            <c:numFmt formatCode="#,##0\ &quot;€&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8321</c:v>
              </c:pt>
              <c:pt idx="1">
                <c:v>7646</c:v>
              </c:pt>
              <c:pt idx="2">
                <c:v>10696</c:v>
              </c:pt>
              <c:pt idx="3">
                <c:v>24632</c:v>
              </c:pt>
              <c:pt idx="4">
                <c:v>16909</c:v>
              </c:pt>
              <c:pt idx="5">
                <c:v>17687</c:v>
              </c:pt>
              <c:pt idx="6">
                <c:v>20436</c:v>
              </c:pt>
            </c:numLit>
          </c:val>
          <c:extLst>
            <c:ext xmlns:c16="http://schemas.microsoft.com/office/drawing/2014/chart" uri="{C3380CC4-5D6E-409C-BE32-E72D297353CC}">
              <c16:uniqueId val="{00000000-DC64-41B0-833B-E085FD76DBBD}"/>
            </c:ext>
          </c:extLst>
        </c:ser>
        <c:dLbls>
          <c:showLegendKey val="0"/>
          <c:showVal val="1"/>
          <c:showCatName val="0"/>
          <c:showSerName val="0"/>
          <c:showPercent val="0"/>
          <c:showBubbleSize val="0"/>
        </c:dLbls>
        <c:gapWidth val="219"/>
        <c:axId val="954429680"/>
        <c:axId val="954431344"/>
      </c:barChart>
      <c:lineChart>
        <c:grouping val="standard"/>
        <c:varyColors val="0"/>
        <c:ser>
          <c:idx val="1"/>
          <c:order val="1"/>
          <c:tx>
            <c:v>% monto facturado</c:v>
          </c:tx>
          <c:spPr>
            <a:ln w="28575" cap="rnd">
              <a:solidFill>
                <a:schemeClr val="accent6">
                  <a:lumMod val="75000"/>
                  <a:alpha val="70000"/>
                </a:schemeClr>
              </a:solidFill>
              <a:round/>
            </a:ln>
            <a:effectLst/>
          </c:spPr>
          <c:marker>
            <c:symbol val="none"/>
          </c:marker>
          <c:dLbls>
            <c:numFmt formatCode="0%" sourceLinked="0"/>
            <c:spPr>
              <a:solidFill>
                <a:schemeClr val="accent6">
                  <a:lumMod val="75000"/>
                  <a:alpha val="7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1. lunes</c:v>
              </c:pt>
              <c:pt idx="1">
                <c:v>2. martes</c:v>
              </c:pt>
              <c:pt idx="2">
                <c:v>3. miércoles</c:v>
              </c:pt>
              <c:pt idx="3">
                <c:v>4. jueves</c:v>
              </c:pt>
              <c:pt idx="4">
                <c:v>5. viernes</c:v>
              </c:pt>
              <c:pt idx="5">
                <c:v>6. sábado</c:v>
              </c:pt>
              <c:pt idx="6">
                <c:v>7. domingo</c:v>
              </c:pt>
            </c:strLit>
          </c:cat>
          <c:val>
            <c:numLit>
              <c:formatCode>General</c:formatCode>
              <c:ptCount val="7"/>
              <c:pt idx="0">
                <c:v>0.69090253575291427</c:v>
              </c:pt>
              <c:pt idx="1">
                <c:v>0.96861103845147789</c:v>
              </c:pt>
              <c:pt idx="2">
                <c:v>0.82423335826477184</c:v>
              </c:pt>
              <c:pt idx="3">
                <c:v>0.82798798311139976</c:v>
              </c:pt>
              <c:pt idx="4">
                <c:v>0.86427346383582704</c:v>
              </c:pt>
              <c:pt idx="5">
                <c:v>0.82020693164471081</c:v>
              </c:pt>
              <c:pt idx="6">
                <c:v>0.74559600704638873</c:v>
              </c:pt>
            </c:numLit>
          </c:val>
          <c:smooth val="0"/>
          <c:extLst>
            <c:ext xmlns:c16="http://schemas.microsoft.com/office/drawing/2014/chart" uri="{C3380CC4-5D6E-409C-BE32-E72D297353CC}">
              <c16:uniqueId val="{00000001-DC64-41B0-833B-E085FD76DBBD}"/>
            </c:ext>
          </c:extLst>
        </c:ser>
        <c:dLbls>
          <c:showLegendKey val="0"/>
          <c:showVal val="1"/>
          <c:showCatName val="0"/>
          <c:showSerName val="0"/>
          <c:showPercent val="0"/>
          <c:showBubbleSize val="0"/>
        </c:dLbls>
        <c:marker val="1"/>
        <c:smooth val="0"/>
        <c:axId val="1244954992"/>
        <c:axId val="1244957904"/>
      </c:lineChart>
      <c:catAx>
        <c:axId val="9544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31344"/>
        <c:crosses val="autoZero"/>
        <c:auto val="1"/>
        <c:lblAlgn val="ctr"/>
        <c:lblOffset val="100"/>
        <c:noMultiLvlLbl val="0"/>
      </c:catAx>
      <c:valAx>
        <c:axId val="9544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54429680"/>
        <c:crosses val="autoZero"/>
        <c:crossBetween val="between"/>
      </c:valAx>
      <c:valAx>
        <c:axId val="1244957904"/>
        <c:scaling>
          <c:orientation val="minMax"/>
          <c:max val="1"/>
          <c:min val="0.3000000000000000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4954992"/>
        <c:crosses val="max"/>
        <c:crossBetween val="between"/>
      </c:valAx>
      <c:catAx>
        <c:axId val="1244954992"/>
        <c:scaling>
          <c:orientation val="minMax"/>
        </c:scaling>
        <c:delete val="1"/>
        <c:axPos val="b"/>
        <c:numFmt formatCode="General" sourceLinked="1"/>
        <c:majorTickMark val="out"/>
        <c:minorTickMark val="none"/>
        <c:tickLblPos val="nextTo"/>
        <c:crossAx val="12449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tx>
        <cx:txData>
          <cx:v>Ingresos por país</cx:v>
        </cx:txData>
      </cx:tx>
      <cx:txPr>
        <a:bodyPr spcFirstLastPara="1" vertOverflow="ellipsis" horzOverflow="overflow" wrap="square" lIns="0" tIns="0" rIns="0" bIns="0"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país</a:t>
          </a:r>
        </a:p>
      </cx:txPr>
    </cx:title>
    <cx:plotArea>
      <cx:plotAreaRegion>
        <cx:series layoutId="regionMap" uniqueId="{055C4A7B-97E1-421E-9B84-360F58AE364B}">
          <cx:tx>
            <cx:txData>
              <cx:f>_xlchart.v5.3</cx:f>
              <cx:v>Facturado</cx:v>
            </cx:txData>
          </cx:tx>
          <cx:spPr>
            <a:solidFill>
              <a:schemeClr val="bg1">
                <a:lumMod val="75000"/>
              </a:schemeClr>
            </a:solidFill>
          </cx:spPr>
          <cx:dataId val="0"/>
          <cx:layoutPr>
            <cx:regionLabelLayout val="none"/>
            <cx:geography cultureLanguage="es-ES" cultureRegion="ES" attribution="Con tecnología de Bing">
              <cx:geoCache provider="{E9337A44-BEBE-4D9F-B70C-5C5E7DAFC167}">
                <cx:binary>zH1bc902su5fSeX50MEd4NSeXbW5bpIs+Rrf8sKSZZkgCBIkAV7/1Xk9r/uPnV62k5ERZ5xhpWpG
L64sii2sD/11NxofkP+6m/92Z+9v+x/m2jb+b3fz33/UIbR/++knf6fv61v/qC7veufdx/DoztU/
uY8fy7v7nz70t1PZFD8RhNlPd/q2D/fzj//9X2CtuHfX7u42lK55Ptz3y4t7P9jg/8mzbz764c4N
TTi/XoClv//4P31x34Syuf3xh/O/Yfl5ae///uNXv/XjDz/Ftn73d3+wMLQwfIB3E8oepalgqcIo
/fQjf/zBuqb49bmA50ISxbFAn37or3/8yW0NBv7UmD6N6PbDh/7e+x++/PvVq199ha+elN7tPqOw
c+cB/8+LT9/wp69R/u//ij6A7xx98mAiYoC+9yieh8zZciz/ylnA8hHiQomUf5mF9PezkGJCBPka
/T8xkm9j/9uLEfK/fR7jnj39D8C9v/Wl/RWBv8D5MXpEP/0gwPWh13P6iHzydvnF62PcvzuSP4D9
y3sx6l8+/h3o/wHOvtOlvf8LMaf4kRSYUknk54ATubrEjyhWUmIqfv2rnyPNdwfybci/vBYh/uXT
GPDd9b/fy5/d9rfFcLv8+u3/Aj8nFDAVPKVYfg7iOHJ39QiLlDKuIsz/zFi+Dfs/3oyQ/8eDGPxn
7/794O+cdfX7vzK2s0fnkH6G92vMJXmUIqUwZerznETQ/5mRfBv6f7wZQf+PBzH0u/+A6H7w7e3/
/t+/MKsyiO4pwhihz7E8DvL0EeeMCnH+jU8/wIrPddXngPMnBvTtCfjtxQj/3z6P4T+8/Pd7/uFu
uP3g+l8h+AuiDgRymkohJIs8P30EqIs0JV/mJcb9+yP5A9x/fTHG/dfPf4f77t+P+7P7/n//31+I
ungEZWQqUsW+eHWMPn+EINBzAvng0w88f+j13x3Pt7H/8lqE/JdPY9yfHf79uL/qh784y1LySEnO
OcVRqOfiEYQgzClinyFXX0P+J4bybdB/ezGC/bfPY+Bf/Qek2Nf3zf063Nu/MNKrRwhBzQiB/DO+
abyIFY/Oz2BivjyPJuBPDenbU/Dg1WgSHjyJp+H1X+L/f7zA/W3Fv78Nt4dPrYIHa9x//vTT14QG
RvTqP+s4fA4flx/+/iOGUP5b/+Fs4avQ8rtewa+v3N/6AL0IWHUJBvOkECFMwHzBNE33nx7Jc7JW
DEIbVUwKfl4IN64PGl4jsKJQKYQ7yOMSQTUFr3k3fHrGIdpxKUUqJYdiQBD+W4fmmbNL4Zrf0Pjy
3z80Q/3MlU3wf/8RQmP7+bfOI4U/xCSDvy0QfH53+wKaP/BL+P+wbnC5y7U9FHZ4s6bL+3x4/QCI
P2+Zw2LooWXLCxTYAJaxkJkp52ztVbbNNKDy0HS5LoF1M60OSyqfIZo8s5gmG20D3x7abgdJmrzK
qwOa6HrjOJl3+WLFftvIoTJ+aD3HWHpbquqAxyNyfFeU/WdCfW4K/Qtw868tO4PMvChcHda5Ga/W
Bg17Wy3p5/LsX7Z+dp8HbkLyfp0a6eyhnXq5K5lZ9yJhb7aBAjnmoXG5aDkxMVeHoa7ERdGE2wlV
aiMuwK6HxlflS9ZJZA/Ud1lerNdlX1xsGzdEiIemAd62TRmvDr7w5InnzXBHTYnmz6XZv4x5RE3Z
Td0kbGMPRg3zY2cGfJOr5MmmsbOInTxINvQLjF2Tu64tdqLg2wjEInLmQuSzNMQerGky0SqbsaS2
G41H7CxHX3nmZHUo2+5pTsbigrczOm7DJCInosq1Hrf20C+LvVv7urj0hqSX26xHBGWWVbMbvT3w
t2u7o+1GRCJm5lAOL6UBs5Nvm6zHndmxFW8jD4uY2VAlOtmAlxSzOfXFRLJ6nLeOPGLmWOHQdmVv
D6MsfGbnMt9Naug2wh2RUzc2X4sJIq1K7Sn1qtzBaq7fCHpEzbWu16nwqz3Ioqz3jIsmW2QI24ZO
I24KMgz16sB6a6798LNrrzZ54LkGeRivGGGNWZPFHkoy3tS5NVnftJ/bJ/9qsKIRMQVdNUpXZg6K
0UtX1fWtdpz+sm3gETE7obyfJ2oORojql14gX2Wp75ttvKcRM9calV3JhDnkvjyuk2MXC07m07ax
R/y0bhlwgQAYYq3b57ypLkYR5LYcQSOCGsxQaEyd7/u+zRCbdmT8sG3cETth46wzugzm4AfmMz6w
DzQft9GHRtxswmoSq1V5UC3a13P7i8Zm2mg7oibOuexW2pkDJoJlZe8valm3+02gkIiZYZRh6XsY
eDUVVzXlJrOmer7NdsTOUemmJhwGbsAsos0rX9fPtpmOyNnMVKaqAdO9DPIyUHmF+lluYw+JyFnZ
RbPeg/Fam4zzfc82jjqi5eyZ72vIZ4fFTjtNIHgLafA2NyERLb1x/YKEBjfpErbzGrGDSJdX2/CO
WGnzpG2qoTYHYSyzpxynC38n3eTabdUbicgppQutDtYc9Bp2Knmje7pxNiNqLjIZ5pyCZZcsV6Fo
cVb79edtsETUbLk2wyhXfTD19D5Jhuuct922QIgjZjokh3nWVB9GOosXBs2vGC/I5z2xfzW54Yia
edOVJU2H8lBgfdMkARYRaPLbsjKOyEkKhs3SWX1ApZr3tGnewYJIb3NzHJEzbytYSQWuD2WomoNK
fJq5ut+W83FE0CaBPkeJwXhbvkt1e9AabauAcMTOBLXGFJRpAHxWWd/iFJab2G2czoieoZ+KZEjA
V+biFnJFleVDtRXwiJlWlXga6vNsWuIOqgivfZGqi00EOrekHhZw01jWhBRgXAaeGX4ibmNGxhE1
B06gpF1gKicTdjxFUzaIymzjJoq4iaH5FPQIeNeqQ5mpHdkVaTJt85Vzi+whKMbMiVkSog9kGesM
TYXZtXM5bivfUMROPo7DOCuw7tD0xFbTfbcmYhs5UUROk/f5SHStD32iWJYydqhWn28EPSInK9Q0
dlrog+iI2YNGKuxw3eltFEIRQUlfDAVaYOgqaXdr+0y0bze5OIq42ddqDUUh9YGWicnMlI7Px0mp
jdYjdhZuaqaqc5CBOrNf+gu7rhvnMqJmv+Tp1KVguU6czjR9Pw/Q/tiGSUROKdFik3OGqKYe7/XC
m90w1zdbjMPG2df0aTtFrXMeHHxI52xcx/2YKrJp5DyNuKm9FbVOOjAersvlVI+bciY/b4o85Lwk
0CMf10EfgluuW2tv1vGwDY6Ik6hX66zSACO2GS4yvylV8jRiY8OmwWvfQx5W86XA4THN9X7biCMq
pl1olNYjMGYVV/V0Q5fy8TbLERftQtE0M0gKnTbmhab+VTM01aYIwtOIinPdF5WcYQqdZS97ddN2
+SaS8zSi4syoDD2DdMOWn4vh0OiNThfREFuW9L0HGmKG7xa8ZutKtzWUuIpYGFJRhFCD281tPpzy
aul2dEqLbTRUEQ3rwlYezWendkl/WInL92pINiUariIu0lrSxXUNGC+a9laqFl9rviZ+49gjQtpU
9KNJwfzQrSob9XwKRUI3jj2iZVsEpDoHdSav+u7NmrtBHKkc+LyNQSriZoFQlZiihQxvzfMKz5lR
y8UmcqqInG6U2o4e+FPX+ELbpdmVdbWtNctVRE7XiVH205mc9Umy5ekyt9vSjYrIuRjKS0aAnLRR
F1WzdidEZ3PchknE0KqujBcUouwSSLscZbEuPpNmmDc6o4xo2qN6gfUO/IE+Yevjyg4fTEfYi02j
lxFLh3ZtKZkQxC38M5c+w/O2XUfYNP46XQ65JRM7R0Si052mud+JtEbbCCojgsrOlck8g3E7uQtd
3qxJedoGSMROq0iAPhiErUr5Z1Yl+Cj0IrelzbOS66sSYlkxyZtBHsY0jNcDQs11BxsR28oIGbFT
oLao6rCKY2n6Yt+PrLlcpo5vtB7Rs2qwgVQUxLEY2/qU9mG9zEOxbIQ9oqiUbZhxKCES5tO4o7JY
DlqYeePYY44mal2mtBfHKvXDRV+s+DjDYnxbQBcRQVFeJ2nfdOKohrZ+kvJi3dvFhG1jFxFD2wm3
nSsAmTBUyV4yXu8WjNm26CUilqbFmKAVG3EUVZkcKMnFZU9V9WwTmURE0zY3DYhQFD/mcwlcRap4
XBZiY/0i+Ndscosm87Q4caxT0TzvWEcvK5tW20KMiLgq+hyjPAfrqBPohWASqqOxERuRibhaqpRK
zhpxnAYldmYM6m3NhmFbwjurex7Gmb5e9VwNVhybhZiLpNL02diF8HzbrMZcres0kAA+4yrisgZV
9c1EeLKtfInFQUmT0A5JQKY2g3JZK7r1BgWebBt8rBBCPmfJkoB5RbA7donC+1oV20RCILH6GniJ
F6VE2cK0dvp5l8z1dTuqadt6jkdcVaVfCSphVqE1WRySCuOsIqPahjuPuMoRrtOmgCjG2dz9zF1D
PmpXym1s4hFXBz/kdTNDBE5TS/a5S8dMpqXdFiN5xNUkVGPfBhg71VVyXVuX7LAti21Zm0dcnc2i
p5IX4riGHB9A7iSyBOST2yIwj7hq6tBR1eb8WKOgj90EC4PKCr5t/cgjrjJQY5meQdYOpiJHP9Jw
8Kze6u5RXp2FwnnvNHC1Z8tpXpG9kAUd32+KM7FcaFRNu3I3gfXByqyy3O5mTN22WY0lQ6LqOm9k
Df7OR3IBBaTarWSpts0qi7iakt43ekTiiJdkeDIHlGRDwZMX25CJuNpBUeCwgdzkAuFPTVO9J/Oa
XG4zHlG1K3DaeCv52d2bPZ3IeODM2W2FHouoygeI7d0wQpHK2TMi+/KGi0ls8/ZYOpSM6ST46MVR
e7HsbVuuh3b1buPQY6biDicpohDccVNcoxInF2h1dJvMjLOIqovXKnQjuLsSge/GvGOZYzhk22Y1
ouqIBzIEkvDjovLyPmWOneDsluu2mY/lQwWqOtAUQycDWqT40I18uZzw2H4naX/abPq9YpjHKqIm
TCmxFUDvhyk9YFepzFA0XMicDZnUnGaWe3+5DP3jFNfk1FeG/FxBib8x0sVSowmWC23iIPfm62De
ukX6j5ZN9TbKnY9qPqzXBjbpeqgxPw6Nr656zQuQXrbqO5HuHHO+BV5EaNtZ6j3j/GjGpLkMaJjN
zqC6KTM/dHZfjUu/t2EqthWfNGK45dUAqywIrJol4sA8KQ+gWSXbFlux+GjkuaslSBuOWBG/Q9yz
3cT4xr4ijSjOkdLCr7DYSvM2fwr1bbMLxtNtASSWIOmzrF6WVh4XvghYxSXqQiq1bTcITsd87UQ4
5FNZGChTUKjbD3PrxeOpaJafN8WP36mQeJWP+FymBErIgSRTetGHUm4rPklUN4+oA09OoIAzYVzs
PjGyv28LR7ZpqDg5U+OBlHyWop/4Avb9shCWqVXKUz6yZN4W/mI90py0VQNLXVjoFm14o5Avr1fr
xot/jv0fEBgOXXw1etAhjqU4e6Wn1VjsLMTYXZq69GlNS7rPK79mA+zXFdsoFsuURmjTGyIreaSk
NXvP+vaJm7DZtvIlUTUNyoRVNTl0qQrbdRkxTO+gncG2rQRikZKYJzGjFuquBfbOXzXl3GcgMmAv
//lEnEPYNyIpiVI0B4dZ2Az1hUfT+Bi21sJx7cM2gRUnEYFVivtqLjis74xVMuvTgPyBwk7Bxsgc
65Uw7DzbAkLPsavJ+npQOfvYp2reNrGxYImB4qcdCVgHAXR6UKR9W3K7fCeH/QHysWCpaug0jlyC
8XGeX44Nw0+ZL+x3CPZH1qP8WxNHKpkomFeCw7MxWfBOwipy21ogliwpxBOdNF4e0zC5/DJX2L0M
wIJkm8//TrgEJ1laROr0yPshzXI47HNMlkZuq6nPhzEfhk7TsUGx1qVH7w19UtsaXae+km83MQpH
CZdVXDVaq/SoPBweSgaZvir6dtpWisTaJY/g+BceaHqUrDOX7aLrrGjncaPDR3xtcrcOKhEp1IQV
iIA4re90Qd39JmRiAdMCkvB0HAjgLpLlNQijQp2ZsahfbDMfZVwhdZWWckmPSUW6sOerFdUuzdNl
W7Mq1jD1la5nX7T50fWmz1BTi2cSpEzbNvJjFVNN89mMfZMfF9yTfSn8CFKm1m8LNijKtw4JI7x0
OfRLOGikoPGeTZSOG62fg9CDWsSVPHUMTmAeaRWgK1Cj5KINNt04rxFdiwrOg4ICJoemeNO/aI3U
T4aQbDuSx89XQDwce23hvFJR9flRt1DWC8Tok9AMbKNmAEX5tdR5Wis95sfOIXRIaGJu66YO77e5
fMTXnvqlGEiTHMsJRHtiNOTIR9g/3GIdTqZ/DY2cU5cb5pOjTmv8SlBn9+2k/Ydt1iO6rm1FEdT1
yTGvl/kwQN/tNIUEb4rxLJY21U3SG5/a/Fh4a3dJv1TPJK3o3baxR9l1mV01nzfJjpZacqNx0v2s
69XutlmPyLoiXQcxLMlx7Mb5LZmL6iqXaN20MmdpRFYmTUuqAcJYs67kOLXmSZnX2xpK7HylzUM2
5fWEO++m/Ch50h7wMufZvGq9qSxgsdgpH0XTJtWYHNnI20NIkDlNpN+2+cZiwRPJKfQzV54cQ2OL
9bKzbfeS5qKlG0cfkbWoA/W2oMkRy4qCYGOaWrwjQ4m2ESoWPxlJFe6gcXBuu4s9oyp/Q1lZbiNU
LH6q+NDMXkOoGZa+e6yXxVyyYv7eevDsfL9fhrBY/YQ1S3XS8vw4Qg6/InBY6rVS03clwmdefst8
xNe2hUXm4qbkqPTAi10+zOgER5yGY9XpqsyEE3LdRl4VkRckaMrWbE6Oi5dT5gpK4HSJ8xutR+Qt
nUCwC7RCSKYzvUKsYFkP7YVNxSWLxVAlaKHSpC6Kk5/4xK4Q5eKVg55Ov2nZwGI9lE7dEmaFulMY
cH7klE8XpvUbo0OsiQoJYdBIc/7kqsLuh2Wsmmx15fpxU1RWEX3ZwHWJ4WTzSaZzvw+a+32tK7Mt
OMSSKKOXRJSkTk5sgNpVOzudOsO3HeuBUiwKyzpN8oTy/MSXZtTQokjEPRv7YlOvi8XCKATSfu2r
UFxUJEHNvm1gg1tU/bzR62Nt1Og753IFFw7IlqFsJONwHdqq2OaVMmLsCldUlQyR/sIPgSX71hYt
XMug623nYuGCkK/Br4aG1tWguoup4v2uVTCrDdz8sNFxoozbwY19KK8KfgEtlvQESoD2eUXDtlUJ
k1F17KoBgnA5Jxdl175ZJt7cWzn5d5sYJaPauFejmeqybi9HyuwvHJv2Qxua74kvz7H9GzE/Vrv0
Eq43Kcw8XaYy6abjCM2n+cLneProUMDVvoJzHN8plMWnTf9v/DEZBYdqQGRhZGgv9RJo8ZhDTy3H
Jxko5c31QvSQpHBixxv0uFVOsptqmhJ1Ipgu+f1EKKJLZhvTlzpD3rWDyXSyJuEmYbIZm11SLVQe
pUi0ed8101JnkqB5oVmy1IJcaTdUbb2ja56ioylHWr1PZto6kq1MTPidPL8yQ61adusLMS+9vWry
tKxvpJamueKFaot3QzN0Q5m1zs/9S9R1g2131RICMxl8ibx4n5AJF3lWIeLMh2RKwrTu5nSYi1c5
qAm6MWMs0eDfbulhnwEzM1/XYV5Fv/N4VGGPWV3lL9oRLkO4cWhVa7I3IC81L2Q3VHjMprlAs9wv
7cL717bvrT7B8YSmvUzVoHhWhLEe3X5E1tbw/fWwdpdrz1I4X4AS3b0lraXNE+Vw2pW7qWciXIMk
g3T1bppmpT7UrMXdE9hY69DbOtiRoP2I6xIWem6elex3DdFFAV82qGoZLkew2XV73ymG368Wcd1l
k+pM2e4WOueozkDeTKTLtIKTA33WLQa1hyKfcvfELE3gz/uCe7CgeJIQDpt5JOXLoVCQ9Z4a31Tm
SUrW0V6ksAxq4QvlzC3H4LGyj1elSvvczHU7kT3UEm49ab5wf+MHCltfWZnABv/LNeUk2F2AC/aK
LuPzWrQXGu4YS97VNCy+yUoQIEqdjTPIVBw0c2Y+TVlQ7eSHPUgfaT/t4IzdQunjxdgR+oMIL2HN
8rmR3JzgKiBb+F23+oTn2dqoXJQ7uD6Ltbcj9dP0aiiJ0q+6nHdjDyfQ4V6VcscEmeFQfkILqi/F
4Lj4pfTEmo8ByWQ1R9Ccr6TJRpHAazuhRzNfmBm+FT4tde5tkhk4hY9RhhsJf/fQpGWRAycmN6iP
yBeamqw0XQ6HDTs1NMnbZA0DN7ter3S9w3CHR/KBIWnrPRy4CN1OmzatD7Sdurl53CzVmWCyC7o7
wLlll8573bgxnR+z0lHcHw2SIjSHJNWBoh0fqAa5gFRlPd0TaG0MLwICafS7rltbdO/6ktgjyVua
Z2EyXVb0iX8zGCgtx4S5S+WgTBDVLNqs5+Os91CfAM1Rj4AMfSfLcIc9IPmhM560BUBc4+Wqgb6S
vIYj1Z68UF0n4eQwLGTt81qI8mrCFXqWktSyD93Q+qseNBnXlAx0Rztpjq2AuyhwiaF+KMvcvGQV
nooPhRCUnQqZarlmBZ11l9/M1oXqegrVwqZhN7M8rYq3gwYfrG7YqlNSXjVLXwN5hCtc/9pDMGHu
0JtZlnoPksrJXVlTLGO3N84Uptszu4jpjUiQX+8Tmhf9Kz/KNjVZ0NCZR9lAWVifa5xDobC3kLNw
s7OTrMyaQbBJ5i5zoKUs2+PIqronFxKNcIvRCY46Cp9nNVyG032EY2ftMmUFXBQSWhCnw30hKgts
UQSkV4Mx3Tu4tCtX9DhDmWnTHVxsU40u8006FGm2JqxDXYYWuMboLYfIm77oSTOJd3RJQkGydATJ
D4xtGif20Yaeuuel9qp7O7va4TpjM2uHJzkyZL6ditGAgMcsqC1PNudjD7cXdW052AwNui7xcSqE
nEeIoD2tyHU1YjTizLKmg6Zbr3JazjtLEo/fzsO0oINklWAfhwSWh/bSuyJ19igr2D05YkR8/6Qb
zdC4rCrncT1y2F2SLzVcGIDew7QOU56pWfGyziCTTOmzuS0Zn49eh9F+WM3cJb/APWkBg4uSrmFN
lhTNTIZT1bUh6eCem1YUT4WmSbcnga/oEpUsQHaRYlRFBskz/7BUdtTPK2mn4anLO05OAE3B7qxi
NYYDhoqr4hVUIIOpMququhgz7etmulQdW7sZhPJqQkUGe24thInAxoZMOznYoXgFC3EXLlBP/PTW
24k1ya7jpa6mgw1zF6ZdO81ofD50EJVuvNH2fF0MSFV2WCpU7Qu7pqrOvHP4udQsDFljl5KYrGXT
bN8k+SBW9xwWHQZ2bnqeCtM+XmS7ysOEfTs/ht3ThKOMkMYPJ9CBY7ZkOTTtrMpq5Jb6PbczK3nW
pHqa8r3uetaabNBwT00FdwYU+qmRQw8BPs9ndgv3Vtmm3q+jCXjK4FBP34qsIWDjjVcy9U/rqjKu
OWlkdKVODR57hQ64wEn5mLgG+eXppMbzJn3qF1KsN3RdYa6yDgfbl9BVXVCO9o4ktan3jahk0+y6
9rzqz8JKk/Z5G5SXJsuXdSHdYZ2g+9hkoedFo57abire5YnjUEDMfSDzPYbvvuaZpMSMH9g0paAd
mz1upswmcxMuGFET3RUJyqcug3pqUi/QgEEdW6S+HNMMdsOg1/CxzNdx6Y4t7MalryBeIlJmIyvT
5IiIGAZx6kU7ViZrGk2W9wuEz/5xTqoFXZlOrtPPjV39eMPQ4gLaha4qOYVKZIUYUGUt0HHVr+bJ
g4PsiA8S9zvKKfyvFXbLTOr5NeQAk/wyyEWSIjOkzuWpMCnV9ya1Tf9zrwbqihNzVCu866zo0muO
OlWI3TC4avS7EreuvFiauUTpPh1x045Zl0BwejElcoTQzFjHmmcUVF3DZZ7OQTxfUYXGAm7SKPlq
diSEovG7HjBRIKQsqDyvoJth2lW6cHBeSWJC7cu0cZD4M8c1D78k8zQW963JmW9BcVxPw5KNoHAw
79KqhftLsmSyhr7BY2qozrrewcoqy9WwJi6bNdxshA9+bdoK+LZA+ciz0bLFPOZi7MUL2PCm6cty
5Z0NMBMEd9AdFl3ZQF9OCbAn1qJqrxTLuXlt14E3d5KULVky1tAZAoVNeyzuQCLqxjkjpbDlm2Ip
8r7ICpVApZTN0KzpLmuvTV5mkNc0ee1tV6IqK0ekEwBQhACulS+lLE68hKqX7Eq4mRGuHrEjTzAc
GIGbSQaot3pYr2dlbdv8UuvBA4LVMuNrqFCYek0thMZju+Lz5VbNCheXvV0crarj3JGprzLmYefk
Xb2mzj+HofBCwzUEtvaPJ+Q8eSZqppIsFbPAmaybwe2StArY7gzcCJe/cDmb+0s8W0uOK4P5gfJ8
dOmrIPXcw1lKXyzv8lX21ZAtOqF1yLBGjt0kK3DiOVpMa2jWdulauQyOAXBbwjkpG0AK3C2uMByS
xtjUDRQwrGTVgaa+kPe+gju72qxFPIXfrw1sWl/wGpLUm3XJpbyajXL8bYEhntytDgB7XvWBj0+1
q+n4ZE6gfrnKbSPhHB+s6yd1FRrfh4+4XZvxgFAq+ZCNA9buIh+pGd5WLdyM8ZJ2zOoX45TQwWUO
TkAvr6vSV93/Z+9Luuu2taX/y5szCyAJgJi8AcnTqLFkyZLcTLBixyFBsAcbkL/+FZ3ce60jRefz
HX8rI8eyQJBo9q6qXfsIGjqfaRwRLpqnnoAq/mOtIlrTXdBPjs+xD250fjCy8xH+T9ncsoulK2Yt
jlVWlKho1bk3VjFV7ci+09EUDNeryaqnGYcI3g+gQs3wDpyn8BWwn7vuyq1Vuf5O2ra4W5ADsmsx
ej3qpoeRvHfNiGqWQPdaPmqti6lKkE/17J1npDGffXgeFbcG6Ii/7wvsw98z22FPJoYpyVDuRWWA
4kwafp9U48m7BQYBDqnW7BF2rAnsYy7AvUfDQ1P6Q/51kX2E6eOoN8utmOuywm4rl6F+l3lLMcZ+
ls/1p8Ah6IzblgtyUbRZ2133JHfBYRq1MQ+MtXll4sksfnUs2xAaRA+x3dMoJ97ejmqazMEWg+d1
8UTqyHvI2y7zvxtI1MYDbr7OxTX1FxrjWhRYlbTwbUqGqSDXfTgq+VS3dRnizI5Ym1I9Ru2jq8Ox
vMBbXrEJ7CoG1C2MHBHZnWfnAZj4aFRd7CbWeSadomkQ915mnX/ZT1kojsU6lyWqHZwsb4JyNWsW
VytOnwcnF8eSpu7HBrdNpmy88sKOV4TMOb+Hu1w1mUTVohwy6MajMbw3A+HVlM4hnMX24SoYObS2
isSOtHbKbIqq53DewaEhr68RdYrpUkQZ5bvKjlm2LwLszctqrbmCJnctkBQLTbtrNRmyOU2OjTZX
ugrnEsoaOpvhgizDGKU+8uLyZlpZay/GfAWpzHMY92fxiGfjR4H+NfzGsSgKrisCliZl3CvafeFQ
USbiIItWcqV6bppvGa8i+2kU0MLe0jIIFyR6qHrit1lrTb/r7dBP13z2eXsRqm7AaU/HiVzosKfu
GkWpsJ6IeTGE8otpdOv2kV6n+sFg/8LPoVhpd+gDJD+3fLJhi6AqAoE5AcTyZfWuNLW/3kwcr7gu
k9FzxC8u2JKF3ppOXOlaJ8pbhIQLpM+9IP6vcJfT6i5WQfXbFGF2gSqauoilkVEXVyDKv/x3v/8E
bex8hR019flF6Uh3BT0BuTF1Y/47/uq0vsuvhlEgQlovWJPbeLa0e1hQbXBGl/sPRMRpfZdga9/V
QTNfdFzTSz8vi49brHzm2X/o217BiU4LvAoWmCbzcnPR5IrxbBfydcvZwl5dMCi7SIwKqiJLB+57
WPZLtbI9gXvzdy0NkqyiydiNxkIagOEi6FpdErayX2Iv7JcAV1CEisY0HKsIP2DbMFMHv2tkGxem
9UWsAkaym0iMerrMJk1zLGsLmq4Y9XLWAeefXuAJHuk6E3iTXezFBHM077LUjfRYCoMj0qSyWYGh
xEytIUsBBXjRmID5QVYMFSD1GPCslSwxDvDZ7igbvH7vSmX7o6wCn13zSXkmaWvUyI27cDCehFK6
69Gx6wapOEd8hJ5dYzTAn9batr+FJnJGpUKrcsTy0KJ3l5uErkHJoTLIcXe68EbDdqVrCpH6fb7M
RTLjMPAPhme+O0xZT+eHCm2/qBeXfKpyF6tSlcQgt0Q2vRy6gFGgKN2a2Twhauma1J/hAbSrMs/Z
6TKMnJxuqohno7kxs51rnf7YY387d7//a8385UD9rWmXXmf5323C/v3H/333r95jPzpa/ef/b43G
/vOn2/Z7/WHov38f3v3env7kNt6/fxTD/T3+ZtD97A8vrML/wQz8r35m//CX/29O4RuG+s9O4Ts7
NPV/urBs7tvbP/jLJ9yPfvP/aurBIRpGMyHITv+yCd+cwEWI5gf4a+BjdKuR+dslnMnfeMS2RmcC
Qmv8G2Ddf5uEM/EbgwkX/gqnMszHUfvyr6k9+0IwRf/7zz97hP9Qr/1n86PBjvCDaBsfLRaCUMgT
sHj1W3/odUHTGrDxlVjtpzbj9uDRlV0P6yIvNa3qKwmr+kNES3EI+gXRhRBl18b5KmTKGjVe1nVW
PP70Cl95sudQ+Y8Hi8IQQCTcPrj0TykuoQqvmMuQpJ1ru6t6GHGfIuvCg0IgkzAPJsRvD/j8kNgG
hMZDoHGcYJQxVPo+p0ZCMvfaOpTPCfh1JHCN6S/7wBue3h5lu29+ft8BgTyaELS0iAR6SoUnJMba
Wed01EfpGiFkc2oNhnjLVXTsBf5jEfjdRwVoJmGkHT+8PfQPLeHzsbkvOEoRAh/AI1osPZ8h0Khu
aoTLNlsZ8yWrmvLSoggMKSU8seIemPUBYo95D1yiij0b1UO85qN/qELCb0ph+e0Ai4czhMsPfebp
U0kgzeijRSiHUcTzpwKNlkmAdCpVDnoEdKwQx442dohrr17iVq75PZiTW92N9qpdhInzheZHzify
0dQGC5DKO8T8MN9BbFOdE2D8kEi+eDweRGDe/AC+ZicfDOd2tGbQwqUOpm/7wcggJUXY/47MwB3F
YujHEP5Q4O11Ax6fwmtN9iw/KMeRwNlsOENrPhepCxIQzigaCwBVkzDxONWL8hWcSb65DrEiwkbs
M+iVBtQ3x5w2/EsVuXLvKsKSM0vndDduwwIY4Ci8lDBZPd0cvujKQued3vmRz5CwTgFIbVfeuRJO
MXHfL7DzrHWe5MiO3/Usmg9eh08K+xWawG/bHpYWltONT9tLT+XeI1yIzhVmvPJmsLx9jgfAaYE7
+Pk6ctayDjev3inBxV0/KLfriT+liDzcsYbNeCL6Sp75HKeHRkAhyRM+w0mFPYVD9PmgYNmCUSoN
b02hskMU2OmwsrL5JZUnPjol4XYWUuQIW868fZ2fNI0193qptwYGzlhQEBzV4Uk5BufEqi/eIPUZ
mmcKAe9YNOU5rYCugdQyUxQ8NRwyjsbPwwukQuUYm3FQh3XU/FB4UJq+vbZ+WCw822EYFncgphai
014QnsxuCGsJIkyHaVOtnjp6OfP+DKnL632zdPkeMi6bgegqGUlniOf6naqbCgjXOgO3jSKvb1I0
DgXOQWGb8cHAmwxsXTCLJFqagiWW+XMeo4K2ve9FLbpYhKu7LwqWXWMpBbfFDFSjY4Flu3ZAxw7A
JcpeZ2tAXVKMbCnjtiLqXR6pxh1GHBEHC9y9ucFrZEC6YF+0G+qgRbG7D3yqd6AkY0CSQCF4Toen
vHX8hnjVXO+n3G8usU6KLHZCzjYxYR50idGmAbIxivIDPM1LEkM6lflpjcxvuih9CM3ugNxkx5Y3
ZXQI6MJ0YkDXfRkYANMdQtbyyYEmUUlkPG9K1wGXR8KMViDJQsuR9HWhiTl82G0r1YdZq+6pDAs0
faj6+pyq97VFhNMJHfywMSjOqudrtbTFCk7GZ6mAgiRtdAmhB4k4PAvHKg3WcrrJy6jevb2Gtr39
Ygn5YPTCAL8rOi1bm5XKxiBrWVoFPQfgUsldV7dt6sOK4EyY8Mr8ECJIjETxn39qv2ptZhBJSQyF
DXFFl57sVZ4jFQja8BJLfNlz7p1TX742KEWPSeLj6OfRqSFmmWWTcqvhKW3k8A6Q5C1i/jINUR+e
EoFwhQ89+fV3ylEZhLgQgSHSnJPztIG5kJctSI4qrcM92hXxpNVRvQ+6TBzf/nwvbheKgztARMID
jIi46PmaQTAHR86pwZpZM51O8B47zlnLd6SY2U3pYPj99ng/PtLJeolAyXDc6CDowlPPAZRfd9Ap
5CKt+IB4p4rkn3IcZJBwYLD7MAJcfiBNT9e06qFTIEq49kAMCwScMaPmwGeQealf9OQ9CrrbPA1r
u1zY2gOd+vajvrKyIxyJEvEixxs6rRZTVraQNzQirbtaXo+jrsCxKJLw1rr/YiiEpiiEohyH8WmZ
7DRNVnZ1JlIKvREEBp6+KDwvSkocxmc+wCvrGc3Htt2Kbkc48k+yDiD0NiomZLp2Zep6XDdoD6FP
G6O1C49n2GBfBWFwTtD5yrtEy+JQEklC9JM7dThtpNQOWhaRjgLOySYPdQKmb4F1gPMPb3+2lysa
yUQgwghKdRpEp/rX3K2iXOzEU6C7YVqEath169gfwqIkKTXDr6kktwghQF9vgQaRFKXt0Og830Eq
DwxseiqeNrxje+stw7XExXpmhbw2qyBA16twO9n5aR1ppwcP3XEsQ0nIIhMP6O8hqPLxJuCySWD5
cK6kGr/yxcGOcwVNL4Pte/kIfJ/PqzRSIiWrCVCoyQtS9Jyqh6Sm4ST3dHCyjmtQaSq1S95eWgfs
Ix7ngUM4YilgpAhSkHuhItnvLGj+MnWcVw+Nnoo6XaAMMMlcQvsBmRGiB1j4BEe5DusDAvgO/NbS
lt+0apZDroP5T1vp5jYbB7AznRhxYZdBPo97GGiMXWwjlmU7YTp9Azah/+IKgmjFEyGad7U9TB9r
ZsvPXeEcj0MCo924IP34PW8a3YNpy8C9zDCK+6oaRF2oE2rEgOy66K6Qr5FvKBF1LsGnrx7tOHaP
gErNnya36kb5ToLenFZl4qgfICnQnVdXiekEqIPIQvkUM+Kar6wJB3UpRcm2l6iW98zTooZGpkRZ
gjV6MTGsf/sb+GG6MgYWJWg8mLVEHriVIQejadCfw2Xuuz9ACBLnQKp/5+3QVTs3tv4DUobpI7on
oUrWlNBmXY9l4LJYLov7qsACloAAo7ABE7eaMJ7meviYT6Ju92CKkdK5xq/KvdGdXROaL6s5aCcY
IiYXDAGaDfU4kFxfVt/g/ufdt0YWRdp0Cg8yI84BwdAvPNyrMsP/QSTIvlW9yv/k/jRjXkZn477X
c3ZfLqVqE7+b29uee+0TIrZhiD1QdSuoQuiKYlt1/hp3lWchEDDQDsW68QuXwNF9wntZLWqKpsEF
aIMU1ERcl6tT48XIo+ERiD9HAjTyeoqDbqkvB7+GRMiskbyXQd3JQwcG64rQsq5jUPv5krQStX6x
1NZqSIlqdYUv6GiCoHNu4mWtIBpeMg/SbXxb/CAEOHpNCtQG3MC7aRgT6fXioSC116Yapg3Ruzmq
mguP1fkfqLmU5lA0gbpYh5kvO2C29YWGF32XTAHJ7ia++g8YiMD2xfbN0+zq9R7rWjexQqXp967p
JWQZjcPT+hUuuZhFqrvlvRbnfIXka5scvW8jdAHlcCzb/v6n9EY7RktKqQ96hrBDV/MmxRXsvxu5
N8Ndt65iSElmIKVzD5QiPIN/v4RFEMhJOAFAvULk1pjx+fA1GOnOh4M5tMJeXse0Wru0L/01jRba
JtXA2v0YtlmKSkHoiW0vb+HvIW59fHAo6sb5uqXecibKfHlVYTujIcsWoSAKO7VcGrwKFQcV5WkX
IakIQ2ree1En4y6X5Rl24QUEiLsDIdc2eUnhkHAaYkjTBGMIeWg6qaC+GsN8TeqhG/b+1LsPC3f2
95yJOp2KKYxpDx875B3QO0RCYTurHNKZBQdVFJ7TKL8MEkK4Kv/IeglCoNNic1hxgVApapGSHl7T
ZJwlVCy89fZN1AJXN7x+8oZp3r19c78EfGiI+wapNs4sPwLy+Hw5EDn2q5lmjl57PLtsNQ78jGT2
GOlx3K8BrhXuGfEemjlxAbmCrWJFtP3itWv1yQ7qnOULgLDT7YHGw5APgaxER3QanabltHfOC6Yg
QwQxjZdhXoKIMRzZYNwFqtUJ1LcanixiHG8gGkUq4rdYPrFCRHWZYQ3/MUEDisNircWFMxS5IZoZ
oKQ2WFlIdl2P+DJRcMttL5Ap46yrpXKXWRvJMe0pKo+SNgvYE2TF5OhzM/u4fzvobSpL+6Nf5Fkb
45YsQfkWFNeo8nFIJvPC+EcYrdQ8IctCbcqMHyhsplHflL4PsmyCQRyI3gjUagIEjX9rFnCScU7t
4C6qvIRWSbB+fmzCLvBjUEOeTiCjyi7oOOhPQRuUA/yUs8ZCv1hFC35Y2+pblzVhuauWkUSXJQAq
3GsaJnTWJcLRsglB5Qv/lgWtfeTrvA57isZCtyPO3SBRA6fZPoSQbk214/2DFUAQdqPvYMc7Rz54
UGTW76qm5/X7CWfKEDsnApo0OSmfujELktyFET8MrgbOlbfW1iks8MIgbvTQZYlbloolAYoqoCsY
2B9FE9XeAfdiWX2vJqiXHjR0RsHjKnPmH6Ha2AqqF+gK4KzbivESF7e9WGfV3Tjb8ukaOksZJiZA
gXS6gDkKL4p56PrDkg9GQ10z9fTON9G49/Iw6NIR8i6UwAF91tCTtl2LDuw2v9VTJ3ncDsX8QDKw
1IAtNrf4EV4nXQrLH2/A40OvnPqQe0HmEBD7LVdqvsNFnX0TWEQ6XiGT+oqglwexlHBFhLWS10J5
IXBR1jmxn5FLjsCsil4VCXzvOnURLbMeYm5hPJBuauwDk4OGotZYL9zB3294sJZvR79bysOwNJHd
zZCjPjTdLNrU9qXbt1o3RdKIYBwhVVfG7AbPjWQPAt/MMQQloLjzcBK3xaIjH5qMolriXg35DBnc
YJ8QNVgSe4WEQSEUtNUCUB4o6L6BN8qXztAGEiRXDJc9QCbI2OaZIdLzpvb7vKAtwLENW6iqKqgl
xkRzU5ZxOfZlf4CtP7su1h5ycKKzyL+WMLydY7F49li7MIciJggBuOtlUYdWDdABD+s8jSnWo2uv
nVXkMYfmJduDHfG+8rkQApK/yoq0Xy0zxyY0+aeMufnoVTLKdho6MJIKCAY+rfXCP48DCjbjYVQ8
THwDiiFdbI8IcXBaky2BhdByWSA+xeqq3ZfZA5SYBq50n1ZIojt08sCii1F+3Bw6NJVCkJNFn7zG
czoerZF1SiSazG4KMfI42gHKbI31denQK+47g1b6LrNkAnRf6ukr5XlPklmU5LPppPcwOS30FmB6
d6hBnINYA635MFSdGtKZT+VnU0T80+TL8QFFGObPeeLTuz5rCx+MRLu4uArt+ujLNvtaDkKgwpuM
Y5UUZghdwvocsjtsubHaLfWM3qZlR8HBAoPrlgQ59tDHEXeuSZRaBItnAWluvNFPOz/MjIGauIQk
NBhLelsivi6TTnfwy66RAXwB5WpEUppuuYymucUOYVnhX0BIM9W7caghHPMjHX2zjmXzDuoQ464E
FGPTfkWS+R6i4fkT5O88jH1ohR8NCjwvIcqnQeqXkytwta/ZOzopqJSogdUl5IFztFU5Wz9MoHMU
HdiaJUBxDTKMPJmb2a8vMsga9AU63HbezkyVvqnqvpuTHqV/KMKIyojuep6t0GdSru7atmmeaJ4T
HmsZwr7N9yf7R+B5ONqirPBuJxyY2Q4owDglcLIax6TriwLclDPkCRXRMgI7br3+IFdAnIn2w/yJ
KOgJcbv0tUwa1y6HRpOmS9HvFaRWFjXG3IpwqHmKHgxuOaxSZn8GS4e2sFDSex/xpXtI4P2gavEK
ZkTcLAO/neQT1ZAxRVR+GpEuQNmWFQZ9U1HaEJdVgS4o0oz8cVJo3pRkY1P+oelK6iTwhPk4kKy7
6wiohpSONWygF70GSbtx/XDlQj0MZL9hrlPXsTJMVwiX1riHSP5rxrcGPFCi1p8U7davfe6p6Zg3
NS7UAcUsdYqPOV67EFKGlAkGtHZAWy2xg747nUUPrWg0bIHa2Iz0UwX3mv6Y1wHPUliITCqFLHAO
E6/0FDDgCvTBX0TN/6fg/2ejBf6Zgk9yXX7/V5/6jYDffvzvRt2c/xb6gLVw0W71dH/36KZE/haC
RQ+BmaB4lG6kyr96dFPxG/4mEMCoAs5B3yMj+XePbv4bfhj+wTCWoYIJlHb+Av/+PM5HZQGANlBI
ElRwAA7k1LMsEGVQeNStV3ZxJFjjWYXL+MWvofJ/zLOi+frTS3mFVH+eaQE+BsUiaCgZuAlfQhP3
PLYFB1J1qzTR5bq/vZXJ4aaP5RmM6Mfv+A+2+nKMk2xO+TklBZiKS6PmtG0OooIMfs333G9RKtYn
CpcN2mdJ8QFGgwmpJpwuLEHBTQLAIQ7CSyBZ8diOZ57rzNRP7Z+6hbBJlXisKv6SJw9DfOPH9Tma
9Hmo/mLupw5WC//X+7W7u0/vHt4X6fs1+Uzic67Z5yazwWY/ZcxymcKWM3xHE3/68pDF1yo+U1p/
4gX5cirbVH8aAkl5VqkM70vEt1l8//H65sPduWn86EH2xlo5TT27sC9h1od5XOEaTh/yFBPBXXXm
s4TPEijAlSA1Ax9TEpCS+PRU49JmanWVFMMB1Y7zDjUo0UUHWOUMj3mylX+MglQdoh0kadDUnMAI
rQcwrkTrnkOwivEzcrLhCRnrABitO9eXYUM9f3pt4JoB8QrOISWBSggp+/Nvg0qpAmQQq46dpXa/
kpnHbBr7FK3k6ssKotUzaPYPU8nTAbe3yKFcCSAWOt3THnpi9D4ExV01Qu7Xh3CerHueNMyINJij
JZ2mkR2GIpe7HADhFWN9e7R0jhIjs26fmWH+vW1J3yYDpWOi2jpKS623iFK7NfWcKu49iF9jyyr5
Dhwph3WPbo5wq4oO8JQadho1XBeoz6muvMJ0O0AHQYpUqtsXKGW+4QZ52AJXsV07VWz/9ql5un5A
LIKV4owBtPUjlEc8f93NgHaz1SizfdDmZC/LTa3czNOvjgJ/tQ2JYhzwfYgCx+ejLB4DIE3Wbr/w
yk9mpqZ9743n7A5OVyngFEjGOIClMCQSeo7no6w9DKlQcxPuh0H2Ty0S0MuyY/OHkQt6huR5ZSiI
14BfhRQ0SHRah4zMo4INlgr3Swb4yGDkxwUAwC5aw/H+7S/02lC4yjnD1QYh0amnQFMtUaMDEu5X
mjFAGqxIw7XO9xBEy188THwwnUCHEDbgc0EodrIVCr9eW6Vhyo1aV7ZbUcKaDqWXx29P6Dn2xcMA
gjoQXgwhAYQ+kGU8/0zKjtrClXez4KX+n3VL1zwB9Kn/LJXEGbZa0X6QdpLlmVty+/w/b3QEShga
PSMgTCQb/PZ8XOLnpENFnDpkGZCUGAlZ/wmWs7PZ10TrjwMT/WeNmApVOdT652KH03MNB9tGC0qC
UA1n3Om5VlU+kOfQlkfUlgIvWVGvxI7ONgL1eb0h9/4ks3Pdgk/fdIhIiGHjIdJDUAdW//mMo8r1
1VB7/DCh680RB272qeVzldheBKh+XptdplET+GufF4AutgaYrRCCGwh7ThdR0zk0za3b4+AaYVKF
LtT5noDHiXZe1nOaQBDnfc66pv4119FNuQUun8twM/2MMOvtE/x0rbNKrWhyHTXHql6yGHh78w7N
E/UZ05bT/fhjFIhUOa5dzPR0foC0swVbvzl2g62uaKWamJds2BvrznkJvxwKUk0pMCsCBvSFNAJE
iHLGh53CTMIS9WxBfhUFlU5A4Ze/1Jp5e3cCRwyLsC8Zhz735KutI4j4nPHliM4l/Q1TwHpIK92Z
yOv0ttlGARQBIgQbkCCSeP6FvEiSTFR2OdIKtlvDrPuj19Vf316ArwzCNkQZug70VsGvfD7IvKJQ
N4Jh4HHQ44QrtFlQCc/o8Mfbw7zYXEiBCdIMcOCQLvAtj/p5tTWRc11ISwBV2IW31kXFzpvqaQ+5
V3HfLtGaIO9Zvr096PZLn51hGBQwaURwbEI4IU6WOGVlm41L4468DrM7bgZvRwPTw/Oi6tJOziYd
2sHfRQW68QyBbs58v1cWpKAEYRlO8O32OxneQDMkcjCPR8vAlQCg90Du5sRB5sunx7en+spnFNDM
gSnC4UWwp5+/XyQ1VVlPdD5mtTZlvJTSTyQKks9V57w2J9gpYAiBGAijPR9HtTYoikAuRxj01r/j
jQrwIbXV9NBgsObi7Vmd5h4h4i28PQ7cbUuJsYSeD2c1IH4RlN4RFX5BtM9RJxu9J17WPNWZ592g
DLmynwtgnw9YxdF93TdBhI6WaBQcN2MpizOn2YlcCBsfkTYuCMwcdNDGyT1/nszxIixm8B8Z3gPg
IVS+y4MHMSE8F9Y87NNugCXGDpXepkuxNAjdm5xPbRLCVUQcjHJDvS+ZgCF2BeuJMs1RgPdEM728
9x1I4vSX3x8yAx/RCae4UAGRPX9ex0UxVsG6HAtBxR+18sic6HqtEp+xDN2EsmLTPNl31PO7awdA
/K7Rc3szhOJcS7AXB8CPHAXxjIS0C2vn5EnEMLYsrLrluASdiv0afAVFz2vIRqr+EyzC9TVwbn1m
/bw26KZfQiwNcAVOG8+nb7u+Fejcuxwlg4sM4GFdwx5Bj0eJaUKp60Ox6cKMnYnZXmwSzPXnYU9W
yToCvvdrbzlavxiebFdE0A0Y26BQldYQNrz9kV8dDQQK5FMSK/K0F1I7G9dPnC3HetLThSgENAQo
PhWJn/vk3AZ4dTBE1ygpRbCCIOj5G81pgFoP65bj2gBC79a8HA/+EKj3gY6AZ0KCcCyXad+2wF4J
qnJvQ8d3WR2YJMh7dI+Aw/o7ilwD7pdlNvhnoqnt9Hl24OPFI9iAOmg7mwBuPX86KFm8ciYFOS4h
WnvkkOI9wMzBm6FdGfqrgJTn0o3XFhhCKFRxINDBuNvr+imIUqLQEZkrcmQlLxODeul3XWCbxzbs
st3Yw+IEsqBzHbteHXQr+kGYQ5C7nRyKKBydPJb76xG8QAkjBxQh7Njkdx8quXjv82lY/izaJjjX
UuqVTw+sAbgJvj7ww1MfPpS2IxEaNDnqWbZgG3NpvV2ppugP1O73H99e1K/MERkwcgCgKNAjnLav
8ZxUpRFiOeaGeFhEA0g1pvl4A6vXeofnGGNUdttfjetQmQUtYuiHOCuofyo/5RPcZKEbXo8EqBoc
cmjYdQkB7fZrrSN/3CMYiG+OMj5Dw5aTgwk9nQPYC7n1WBWw40YSZI7gb8Yz59CLoADTgTYP2vUt
h6KnzqQEuig0e2zocVj7ZkqZmqGfwy0Lq6q3v9aJcuav+SB/wcKAaGeLQ57vg5rDolEZjx79YBTj
LqAwDUnB3UrEdUpD/i2qWT82Ui/RRm5CWtRCcJkl8OYSeTLMJRExQWGIPupIs3OlO6+9B+QGAMoC
xFwvhBxKqrqFoxs9wu+/lWlTGGb3HPKWc5DAa1vk54FOLjnkl6VaAgzEaldv5kmdR2JQjuU97TuA
+m+/9e2sPTntgEYRggyEUtztpzFfN0ClZWocPp4nEthQeR9R8u1foLCs+lAxK241vJhSlKmCjHp7
6G0ip0NjNgRFWjLA/jw5ghY1m6UUOAsW2F8/sGiFRUrfSXePawHmZTCbINeZp5ZL6OPhTTaVcKd5
+wle+aYhSsAQG9ItuD9thLR1iYdawZIjrwpITrDe7HypR9Q1/JL1+Y+lDfUVEmXJkFXi9DtZ2guM
CGoziCPJWJiWZesgMh2qX7+5kKtsVVWoO8Q9chIy2ABqVemUOCrmoXGnrGYn02nW1TccRFDy2FWF
n95+g68sVlR5Ag3HZY6j6NTb3TcNDB/yUhwbuMqkfSbQBANigMthsOpMJvRXReHJgsEVKf3teEWQ
cmpTr7yCVWQt+BE2wOYPXzbeR+NwKe8HOnR3HslCfkNJj8JDuEkMxUGPEnYRxvns25AFcBD0zcAL
rKR6YjuuI/NUZDkKmy1O0uZCF/7SxzAjyqPdVATDU13rHloMrXydZhO01gmpV/UBZWflR7gaVTfw
ybDdp2A1PaS+aN59W3Ext0lkAZRA/rZW/AA9k2r3HvxugmTxvXC+yk03oHtd2IdzIqdFFAmLKvpH
308DvLm8rrnO0Z/TwkLMN0+dl1cweamgTdjp0jb3bJxCuHNZNIKNoQgSE7juIfw2wYRqgQmNQt+B
rqZ4JfPigeqWlYCOIXSmTw2bvGjvsELmxIM7XZ9U0PrcgsiYmvsiiJhKRTDJNYaZSMP2QdHZMg6R
FtG46iJf7dY6dF/okHvDbaHH/t00o+Qf8h7Wf4FZjMATC+r9blVDooul0jM8qeAL+DRM7fgA80vY
MQR2pQ8BatO/L70ffoN7RtEfaOmtd1yWaDplXAGNzap8uaBRDnIdxNmOBXcl5eiRPC2+uus1gTpS
hhm/Vy0rNju9TH3La/gBxlOhkHUQNYkj5jQ9NuPI1C0fM5yijBek25VNX92MkFPZpALM45I+QA3Y
DoZG1ZeZ4Eo6BDYq4cgEl5ed6uYRlnvTkh1H/A4Dla3NacIUYd9g8zH/H2dntiO3ra3hFzoCNA+3
qknV3W7PsZ0bwUkcap7npz8ffS5Ol1ooobMDbGxsI2ZRJBcX1/oH5lNXRfEY5R1AAWeZ6sgXJcAd
boUemaiw5wed21y49ZnnUpJ9VBcwCn5e1JpOLXRq+4ObGWp4RfJqBiGhq6PuR8aQtgeRR3oAhg4S
6MQ+Dw8gmlvjKGpwEP40oPZeWsLyfGxFYaalTjPkD65SZT+nvJ/+JpVarnBbXXSpNL0pfUuvG+Pc
uFP4l3DV8i/T6HKASU2fqQcnVJXiVM4ukoNCtdtj2mbNx4rrlNsUFneQss9QRFG7EQ0HBf0CdshE
e2jMptw8CS6Lf/9nSKdxapPa4Bpp5V89240HHiiu9rhLG9k5Lwa4cPQCIO+ui7q8UyCOd5pJ76jr
/sxTgXqVF8JT8+q8KvymdJo9SYuNK5KrAYlx0HeylLYK3olRebUStmaADkwD90/N6vSUTlP0vRHo
NfjCaoqgAd1NOjl04e77W96Dq7DnAVglDXMkjXL9ALXKpsJEWpgBcoO1c25nrC/9qM7TD40W1Y8L
2oGfRC36f83OGOEJLrH2sRwycM/3Y/3GbQmAljzaBeCAOOjqvs4NJSxGtdKDzrbs54ZC4DHPsmhn
lI2knUYSnTGmK5s9qyxwmvvOKI1cD3TAcWDmyBG4/V0VXTBf5RZFTAblrL8iZ27Lf+9PcGtv2RR9
QU9QKEXJ4PaWNvtSkC44ejBnCbJiRWzNl9ZQl09W5ToXrKR+3B/v9VRt1aIfQ3YNIc5Yt7RwrSsU
LRqtYAnzDiY69t7xoR41W3mKTQBVYNSsZTpHiyL23vuvh6bGDYAFmDqVqFd65RCeNbgdEz47aWsv
h0HTUM5L+iFElrV0iv7UA/iARhqhw7VDcl636UnwqcGRpVh0tXmarY9wN0e2OSMKcLVjOxLBYLsR
utFxgbaUIUizTx0sO8RBlbg1gtntjfFxgtgBcF0tivTNhQ8SJqmhQH2Vjuy68JEqcQ1WMU6vdYO0
k+8ByH+cW816GJrY/Xl/vV/vL8ZiuakusMec9dauBESgUs3Sa+Ea/Sky4hShKb1/F5kjflDuEO3M
bWORZVdRVhqpXr9qv425XaN9pLpBnKJw2xRNGIwhAjMQk6eLkczaBVTrXgfsdUYICQ8NED4pW5v2
5u0hMtQJ2IRleAF3VfZM6gIZb7aXkwDxvTO/1wEJggGzYzvYlGrW8uaNiGyns1ovKK1KPytmnz50
ybzX495YNf5qXecLsuftdRNTCxeeCVUPxkhNYAs0ofK5jcbhFI/qyNnUop36wW8mwm28d4CDcQT5
UAZXnJz2i3pQMi3GCLXMpT6slxk1L5egRyXDQFxurI2PJULZ9hWJ2xYFaC0Mw0sSadH7dmycDzH6
vIbvjhPtONThlC8gU1txRLItz94lullYaCXFS39pK6v7mKDEFj47xWz+6MLZ+yq1//bgDlv7AW0J
KXkB3sNeH7DeAuMLocwN9MpoPODaJtQO2BLRh3oxOut0/4htjObyOrBw56TtDP//9tvFs07qbnVh
gN4Y3KdOC+sIcUKYKnCfrCnduaw2h3PkPofY7HrOajhUTbxqUdIwqOoe1oBbFLlyojjdfAGFXypv
fq46LikI/U7qSvRPVhujxj9LcRAaDrq8JX0XA+BsO28+3P+EG6cKfBMiCgCPOFTrcr/XMEKWzWFQ
ospOspeitPhVRWbS3RnodV7FdLiAVFf2Wyk7365VCpi5ts0qDBYnduBG0+siu3al2mifW0Dr7fFU
uVP0FENe2ys+bK0c6y47ahwyyh+3g2f8EWJeehioUBK/UGHo9O9pYhRfdQUZ3C/3P+nWYJIobHHJ
kBatT7RAUHj0pkEJlEYy/uoE9eiyrtXroHnx+f5YG+HKRSZZdi2xq/DW4WqZliI1MTIPROblx2zo
uqMq9PHcNejTcjx2YvDGHUPr2gR0qslS6zoGW2oHcTbHXdsEHfNeV2uUwRc7e2rTDLJGNSjXRtsV
+XhdOQKpRpeePAKUBfzh28XrhqibSBIUYkpuq77I1SiEpaohutHbLYLkdj7anm/ExfhTQbPvorft
bO7kMVszB3EBZhe+G6gLuegvwnRaTHZu2b0SUCCF0hOVIaCxQVjjeDYy+DfHxROQGdxwbj7fX+Kt
E8pTgLudao/+yueKoxgNfZsrQVYv9mOeLMpBUC7Ymd/WKOTCdCnBIDLWKhuGI7VYoNhZ2XSOHH+k
8Weg6+W1ez7CWzsW8AgtEIkneVX3tQcPZ0lkfILMoWqVeF118GJEmwW13UYgS3T/620dRjAkACIA
cHK/rhKUzouTrDJcD8xKax5No2xPk9PZ/pwM/+FwyK49GTaQNQ7+aijXoqWu91kY9GkHdKx3k/4j
FmhmfUzzPgcxbFZML6k97+1BgHQWJAYJrQMHVq7ti72J0T168VCFgz7suoC2beYv2mJ/zQbqXxR1
36aYIuub8luiWgzQkKtjPZ6VUbxHeMINMs1CVTnUkuMcuQZFzrbdWb6Nben9jjTA2fhnre8DeKAw
tKz2cIWxJPuviB567AEv9zfJ1iOFTJ1Xt8TngAVc3ey2MoxZYXVe0GaQ+P28g1Jy6BExWk5zqDbY
VCl5XF8nVOeHay7aoTzBzIhrinWSYnb/12xsWVB74MnAvNA3XT9MBdCIsaQ5H4g0mx5dBHdPotbE
L09Ye6IMG2gJ0hmKuRwR6Muv8nfF8KDBNYkXuIpaPZhU0zAdgJjpD15ePWZdiLuB6IEStpDOKhAz
3xpjERcnqZedgu9GfkBixRIj5UYTb62Nk1HByptJJiJtldIYdcsK35QGhU8KpodYEdkpbmwSXW7W
+vj2L06fh+eFPLjcbbcHKAZp5uAgIvWjmiZ5Gu0JOJjLWjtXW5mmPU3RrQWWnXfZAKaltzZsj424
wkvJIm1VPJx27Mlwjxy68cNYzdaeYafUiFwVlGhrgyqnS0DHh6W+nVwymq2ZoJAetMmYmwePmkv9
kIo+/Gam0laCbnSqn5qyociMTKwbnmLDrdSrPdv99wjFms7HRMcWeDOg9UiM1vL8ona984BTkDH6
PZr64en+gmxcEvIVQQbFaZTs+tvfPIaLh30A2xLlU9vXIDH75IuGj27x7LeZ6u2Ema3xHOQsqbwB
VKIcdTteEcZiUpcoDLykwd7eM+IfapqWP4Do4bZQJIOl72y519sdjBlwcBdiAWH096q9iNnoTodW
pOVuQM2WchNUovhLiBS9ekTSu6uOvKyr4gQEyPy8tK2n70z4dVwFbfJ/AEsuY4a4nXAEULfvhItc
ohDuRYmy4trDgtwZ5fVGZxQAibSSebdTY7sdBZdIqUzdMkoaZdClBxNNJKDVIBSnnaC5OSHZGydT
gvO+dsmK5rKPgBU7QRaCY/GA8weVPvQ7+e/mhBy8cx0oAqAT5T56sWogU9WlnW0niJymOLaeVh+a
QTWujoJ6+f0jsDkUGRk5pwZ1wF7FJN0QCClXI90NLqCDW6jzqfKi6bDMyCL+l6EIvHQreUevcz/4
iTTqNdUJlmj6ppnhCG56bC9uWo07Qf71OYP5JuHSJH7UjdYIYuTz4xQVSgdIV9ldY61wz2qejgfU
eHS4W8ZegWBjPBhrJuheMJ1UQGVsfLFeSBvpsN8pRxQYTj6UGMyhib+0pwKxxYNmj2+PI66EgcjP
qCPJvuZwFWkRcXt2bkCnT/3Q0+X+yFOqbp/CHGEZNSwTfedZvbFNNL4oXVK5RsSU2xkKNPLTXqnc
AJL8jOAM4i8073/bj1U7IWtrKEr0PMTI/oDkrqAKTld2nQJaMliKxX2IrK490vWajjjxvM2AW2aY
LmVDGBkyGeDhJ0/7i3XDo8GwO+6ewBgkebbBa2lqlHFn32/tjpejyAm/GMVAcBUjmtYNkM4Egenp
M23Oefgyu3EXTDhVne6fs83xaGUjxkZJm0nejofADsZkXcNalUuBQ0npfUQiZfbFVBZn00zgPN8f
cHPFaCJ56M/yBvotn/tigoo7IIqnlG7gDCESU63Xn22geDT2pj3yx+tHOh0zzhnVATQUX1FbMC9r
yQsKviXCqYeuojGWmuzINF/SwzIaalC5NNxryl1HK2n0f+7PdKW88n87Bug0TxMec5KCcvttu3JB
2crm245OYlZBrIn0l4dsmnlMY9fJDrlut+UHqOPNeHEbNGlJhIz2M7aD7QOa8rLBPkZ4Ed3/WRu3
PCxdXhYy9yI7Xq140cxJ30yGQynImuGe26X2Dh0L52ff17gA0Wn3Wt81hv5frbboet8fXc75trRM
woc+j0nZC+bdK+9w8NF27ZFF2Y3SHif0bQ9wfJXr/VG2Nhl5msTBySxzXaeMhGNOsbKwyZA3eG56
3DqSAdCWO1V/3x9p45nmwjFCYFASjLhGjNUiG6a1UHNxA1Aew3skPXQkv7B9tA9Tkdk/EFJMMA/w
xHhVVd6/njbS4O7Q2r//Oza+K2RoiY4DKEfVdPUzeiM2YKXMXoCXVvqMZyUCcPjRfv0Po1CrJP1j
6UD43E62sc0UZyDNC/A/icPfBQuEkme32xMvf/1A4KvaNCFc2gzc/6u4HuVCQkkE7SI8gcJj1ioI
viBGkv6BwJt060uy+p2h4Rm4sz834iENZvosvIRA3q61u+YGsEFRZuzPLNWeOr72A0aP4p0pGoT6
ZtRw7n/Rzf2DFhgcRoOvikjW7Sd1EMjLtFSjcIFA5I/UDat3Nn4KNEko50cjqs9WTI4KMdW7tGmS
n0cNc7T7P2Jr0hRPKY9IPXVoTre/YcI+cGlj2lh9Y6U/pqRsvYvt5InnVwW6lSf+jyXduXg2jigp
OOVahAmIBesV5u0/GrnHRed2To/4cRT7BnYa5wTzyJ2hNiIeyFFgdtzeiPiudTJVFS04a+ZhYfeR
iloFifGPfsna6wSMo0CYUGgfgJy4jl+C193TBt2a6MvR5Z+/uPAMa8b+1Yq4YYFxfM0QKvmF/8Ji
+VFuiT11ra0wwIsRbApoXGrwqwOq03w0gU+7AY6y5TO+WOMTYH19J2XemhJvKEp7kkdC2Ludkpqi
e1f1M+F1tpqTacRSC8o2TxFSrjvpwtaEaKbxAia4aRSGbocyI7EsakbWFfZJfUX8Jz66eMj8h1Gk
Lob6u5P7ykmgQyxKNQskXCIsqi5LmpfHJa6rnX24wbuRbBtZrgfxTmd6dc6oKU/VgqppUCJDButO
az/NhuKh1WgKrsEUReJwji6VPsXHFlVcH/dE5wm8HH1Es1eOqjJitebUzXOeCHQNl8TaWdmtuIsi
M/rlssJBRfz2c4eDzdJGsFS9BBUotcyxAD6eVDSvThO7beezbwa/l8OtzgaM0TxWhbCDahi0n2Fn
Gv9A4ktg8E1OrR56kJgXEtflu2PUmfU4urRtjxO+bdVOq2FrR/NGZ5/Jvi3PwNt5l6aO1oU92IEy
Jt13L0I1CciaeJ+iPbmzC7Z2NImXS+eI/IQCz+1QrHyEXtLsQPBUjEPSos4mImCebw/pniUF/1hK
CVK4HQUE9Ri7xLQgimbniqGofjQAi1HmKIsPtTlEOx9wY+MYNIModrAeZN2rjQPzreoQY8cdbFj6
x3BAOKFZcuWZm3Y6TBbap1Ti9wL7xqoB2+ZbglWQHdR1PSL1QiwTGdToMtyzi0o/4v1tBXpvxTv4
6c2hgGBQ/KOLguPC7ffM1H5B4DlxAmHHIFliXX920NklY6+T4M1LR/f7/4da7cUoWgY0NiI2SFx5
Bx5tSIhXuGxGbpseIA2+TZL79zOFOiWiQTTZYB2tS7/V5GQ9EGNAzRU+KQKU7/sRi86vpR0e3z4z
dgmJHTwO21zjGD3DaGtAXeI6olnsIx1Vn5rW7R6X0U0OCRCYneRq4wFocHkAmuH1xcFeHYIByoYB
xENcjQaHn2sXDsXXpNC08oBG6Pina2PRd5KEb+HTedcfu3RIdl4iG6ddlpWkvwlwJEDjt/umiybc
mHVXXPuq1U5WxeOPO6jeOe1yS6xeVeRhNEsoE5O+GqvatKVncVbXhiCj6aonZD2Gd7a7OO+cxraf
RNgh7sUX6oTvdJ74dH9Rt8ZGo4KXD8kAJMXVR+7BnhuV5dHuRyIAC3Bdcc5hH0UfsnjpHjwVwI+b
ttgwz7m7E0q3DiXQQUkZpjtFBfT244ZOGWZuNymBmqvj0esX/RLm1nRE5XfcWcffT5v1J+aqkqQx
0IPkVrdjdVQtcnx7o2vklF5NvgOgnu5P7ppPfTuCHddqbJIPU8WbGfWaNgofrGygxTooeYW2ftib
l2ayzeUsRSjQZMarsL+MiuumR8utGuQhNAlBd0az3uNIbJ0Daqi0m+G4kHSvlsjh0Kl5scTXoo9S
dJsBYSwHwN1Z96cdGvqfLuqfPybFBBQSR6b7hFRk5u14vmytFaFTCg3wqnvFFTMyr2vMuI+urjbF
J89twtPsiL9ROl92oszvEv5qqfCukZJFNGcp+6zuotRdYnIEi6XCmjv/pxapFj9i/QbbzkyNWPFj
Qxfew9x5BQ4oqrMo17IfLcDTtMuTq0D/L/lWI6iX+FiMN+NjWAz9czTGdnfojKGyDvOSODPwXLuf
H/TEqZpPOAYm9i+FQ9b5Y15NLGc1iz0u/sYtC0aB6pkOeECGlNtNmKSJUM05BsbjVb3tR7GA/BVj
77ocopwHnj/YXofGdD32yU6I2XgjkoTzSuSxJmnBq1tJH2UEGFolMCjN9+/ywU1qvxlKyhklf/ap
RQi0fvulS1TDpJCXG5VCS+6pF0+nKYr1yktSJQD1/TWru+KrmuVf884ddjbn1ncFjQHUhGNCO3IV
pfHP6BVNL8Mgy5op8rG34VUIQfUBcdYBRXuADAUYjTLfKzdsnAqTEQElspwYSKy26qxqHRL8Ix3m
rIvcY1opBX7pNv7MvjM1b+9nS4Iv2Zl8c2OKtHp/pMoQEQrcEDyGrsjvSHlPGyu0JFryiump518v
A9NNyuZaL+Og/HH/qtiIQ8RP2+Oih50KxvR2PalFlhjMJNE1yQdn+Ad6CnbLJRsOkx99hEcCyj0p
YJOkqHKhJ9pUeCC1+N7c/xkri7bfGQ8NA/AMULk4TusadFkgFbIojhI0ta2Id15lCPUMIwC19GE2
zGvplBVkw15pUUSIbDVvv3n4MU8HVReZc66HvEkuDtzIB2tSlP5xVJT5eepp6Ow8x7a2hyvzB0fa
+KHmfvvBQOjVc1qBs8LxUjxmbp/4LqK8fueI/D+cNayGQKJTsZRCkbdDWflYqV4jFHTBx95CsDAV
fyrD0JiHMG2QTrq/BFvRRBb/6TiAloVsezsa+sjIaaXgEaPC5tGFfQ1+3m60GFdhVOJnjKbTfL4/
pDxKq1tBlipIwYhixJLVBMmfkDNAS+Rqzlp+biunPC+jrZ/ePgo3LRgZXHhIqlcH2taUVh0NO75q
Tlhd49quDlEGnuz+KBsYGRcwODIUEtOEiMEqYI1Y2KREa6Ry9aQNrwakt4lqAdgOv55nT7zr0ZVt
DnqIesqhR16rPOeW2epns6mzP/U6MfdovBtbVUqVSeF9tDFY1NsVrWvdxRfDja+5YyUPKvnoh7Rb
qosTF9qP+7PfWknSPqjQsiHHnr0dasmTJm4WJq8LMV0mAAkHDcrjzhbduBPYJdRBSGmlOMJqQpla
pyqFu/ja9WCdFYcP548N3fyygqNWmXr3TmhRdfkPc+NDUrDUYJmu7RmzZcBao2OX6kITOYYjpiKt
Qdxs5xtuHEBEU6XwE2FY9k5vv6Gol2oyU6RKzLnhXYI/2KHO6+q5aNQwKLouCu7Pa3M8ROaAQQBV
BURzOx56B6KipBhdc6tLzgtQ1cBcKuMYz9H8TZ0wg78/3sZVAwAZfzKoGcD+1yE+HN22tEWWXAk1
jX6ORIp0e5ws+FmimG9UPmYk4XTxQjeunmkuDF+RdUneDoWGai0VOqmlAYdem74C2XOA59eCX9FW
pyxK0OhO4uKCitIUqDiD7NwXG1+Z8Qg8Er5DQrPas0nnKCZpjLjiCdj0p6ENjcZfPLePzqTCk/Oz
UCCp7In7bRx9Osi61CTG1ch15Ul6kaY52BZk9C3EdcZh47B0WXWeibVn6LJ71JTtoagHkxTqVP9W
GQSJfTJGdcoECxqjSzOV72u10q4VsmLX+ztocyhwGgxGLZR84XZWy5RgsKDzrh1G2LVL0maPYS3c
ByXvxx3CzdZQPI3AhEgK+6tQk8K1AaQxeMFYW+Ig4KAF9N+yB7LdPXm5rZKrNBSUVyG4F31dg1FM
uvv0KD0JlNWf46ZGL1wvx9Ogi/KQ4zV5GvN2OtVhHB/rJlIPNZJqx/ufVq7S6ipGDo4qOP0mmWvI
7/Fiw7StO+IC0cg2YjX8W5bTgNnVZB5DpDQPsxmPn1wr/xUm9fDt/sAbNwcZPgPCgqMpv4aLLJFV
ItJK/zIdwi5A5ML+4Ezjnn7G9jemeynJo3ilrQVYZhcjrJYcJkCioxbQ5BUzPCKgyzHUcXT8Aaoj
+ZZPOHL6uQB2dFWWKLUvZmrSALs/481PTblZlQ8Mnaz79lM7vZKRXAIjbaZKFxevcyKMtObB7QLM
RJsSDWHX/oX5ovhcKKKddxKVrYAkke6GbHHaSIDeDp9pOHLQ/AbE3DTpu9gRy7+2Jxb0hObIr+aw
+v7m6fKIQxkZ7STS5nVFKBodAWyRdtHY0Lrw7H8dLX4fNfa7WtjfGs34WRYgPu6PuZEoyBcVZ1e6
uhGabufYjkDdm3QCGCqM8kcb5vNBdRHkE5NDpXOp/lFT23x7xABZQv4s5U1Ba66W1camrqO8AIXA
S35QrOkOLapNyNEszc5Z3bhIqa+RasoUCETXanZ2Y9moIpv0hmNziA9Kp1NGae2kmvy6hqntl3Zn
Dccy0uq/BH4e4cHLG+XtiDL033gnAPSSh2o13bLJlCHGxzbQKkXPfSfFwLt1rBC6i93V5c6m3QjH
xCbeh3JMWHyrS2aIlUFMuBsEcZsUl7pXfhhVMp5nLR13TufeSKs7xmqnZTBNnv9j3GfARkrxB2bb
ySE2hnrnE26cRIe8C0wM5oNcnatLOkdRQk/CHiZIPik8GyL1iRQhOmMJ1B3cqTUv90/F5tSAxBD/
4Ne9cjqsDIOiTVaHgaGmSLkhaaz2J73t8l+Gtuh7IMetM0ghhaNAb4FjsUpn40Kt1bazibi21Qrp
DJMnzzhPW3igzHNFHSHRtQgrDive6+puTVS6eXGPQVsAIX57/D0DF7wIrZNgwQL0JB0SnvFzVg8G
Tk+nt39TkHMalVxwUhRyb4fCsMbmboHNU5diOfe0Kg+tKdRA6929IurWrCis01uTlRKy6NuhumhQ
q4nuc4CXc/YhVzXB2Zudw7BgXLITQDfuKAk4R/6JFiyJyWpawkyVZcwtXlb4MKlXvQ4LnMl4nP9S
MxH+WyOi3B7FmBnfSBCyPUTa1kwlvQy5B5vmyVptz6MLBQvacwInn/P3XW5jxOS2KNCDgv729vXj
MuRZSc2JV9cqljplHcUWLcugROfg3CTGcqyHOH1QW/0/oIwdT6K05ECypHO7foY+0/JTGKr13OWp
sg3kXYBpHSJMO/0hbfb2y8Y1IeVJLK4JPuUrRX2kE6wQwB0o41i3WtBL1vK1BofXUGwvxQ+70Fuc
9fQ8+ZfiQfnghf38z/2PKz/eKqkkzKAkCDmZT7zO12fRNYtRAn3RK8s5NG2XHQcE20/3R9nYLZRc
6LQxSe4jcxVoDBcNPz0CcNxPrnMeazMCB69Pl6RJ95y5NyI2Gic8QEjbaGSsadBzMyxJL5eQKoNy
GMekuipGghhSYS3XQceK7u1Tk1BqQOK0CrS1o0hMQhFaIxQ6a1SdjyXWBA9dBRJlUL1fbx+J3AzB
K7IlgBCr67wb0LxAdFNcI8tMy7PTF0JgCSXc9qzjG7oHitq4HEBEype4gZ065bLbszDXdH+JdUrQ
g5Q485IVX6x5av0EUVu8jE3zCDRu3AlqWxuFtwZIf5JRzvtqo9R2U7dIn9C7GMb2yuKFz+go2e8h
Y3Y7e3JzfjyGacxIMV9dbqSXzylnMuexbSAjL0D6j2nSIsnrWk1s+0nXL+r7ukU27JhEoGiC+yv5
GxywPnVS6IAQA54JLvDt2HncOEaH+m/QcMHOn3uvKP+kn+HgW9uk3nSk4I85Tq+HRfa4xEryJDqq
2gi9pPb3Uius4WAtAOsPoetEWKIuk037xQICAT1CMZOPsbC94oB7Cy5rStQ3X+usSN3D2HYqYlBd
quTYN87xTzquyR/kAIVyhoqjPeCPkkWYfiOP1YgQ5637895aXeKrLAyQbbCFb6cNVzgHJk+prIpG
8RWsJN7DS+P+kSt6u3Mst7oVpFA84cAu0tH0VgmGZqW1bgEev5YLeswXsN3oPE2uV/7TRp3+mE70
bs79UofGEUz7jO8QjDH77BRR8ewazVB9rPveeeptozJPtpXEz0K1MDp78xcBfSCLXdDhyYJWG2Ei
rCioriqIlORf09TwLtWMfWKmTsbOntsI9OSV4OjoOGq8S1bpeTckugfjneOM7ziC5PgcNiW+offn
s/WIh8H8ewRSrlcl9rKqTK/JTXZ2bE5PdWmgK2BJ8WNPY9MlhWn+VUFmPk12+n0cohh9GW0nTm7c
APwESZagNwgoeb3yPZWnwlOIIdCpA8XEilp6Vy544NnaWUsLsdMH3djWxGQ69A5UX9nAuN3W7YLR
ZNYi3ZACRvaLcMgOpqfEl14J3eP977u5iqSxxGTkvACt3A5VL5ORWL2hBBZuKgE6THMweo21A0vb
+oKSrEh0kqZor2Qv6RkPErpxHTNRfIrzaXxurSn+qZth+iU382lPQ3ZrWux/ifdBb5Mi5e204qLG
82MMlaAV5nxosd496fgM7oSfjYiPYgwpKwozVKvXoPHJG3NMWmIqrukUBTPsvwN+ScmJhAsxXm/C
x96gb3B/xbYGle1SKSzMrbaGVdQ0LHJTjHQIcUs/CdwIHwytLd5hvlujbF/Un/Qem+X7g27klZIu
QrYFLAogwGqbNG0d2xhcgi6K4kp6PRon0dWAxxYDu0OM1B8niMTSqHZEifG/IONR3qNlAREBVuya
8KAi5yNFsziBtGzeFV1VHDWv+hW6lK8kGXLnE7/ePUR6KfMka/es8Gr3JFqnVbrehkG0OPoXx5gj
SUOcd075q/cWhQD0rxgBmTy6hPJXvMgXZr3u6m4c0I+vWvdjMzTVe5C27bHPeue5zg0HclQFWAzw
xZvTZ4amMkcJgqQBIMBqgrhOhQla/30wDVGv+osd1X+24bLgd1xY4R6jeGOi8qGl/96vPDBXoyVJ
Z6siKQZGK9AVTYEw5yfB+N8S1JK+u2rdm2fRGjjSz5GFAej9vbsxPIVBciL6UNTq1nWkfomMYaT7
G5AlGYeyoz6AM67d+kUaD09tAfKryjLnQe/zb28fGXlaCuwI8KBxJMPiixX2cJEZUOMaCa5hg25B
lT2qhVkjYJcX40XD//axaer+CKg1vN4f+vfuuckIEaPBJYeKM4kRT8LViUU+CR8EzxqDZHGGh7Tp
TNycC2T99CFaLpPWKk9V0hs/vBlT1ryO23OiGtJ6vV3g0qO/gjBY9HcfFnuSJK9vdPnLpA47m56U
1Vql5GJ2zQUqLO4tw0AIqftSyZAITRbxfnCm2j5qFR/zsBRVOvu1VmW6n+ljsfj8XUmyg7d4FU2l
Zg+9Hv4LEh40p9slKg0Iq1GiD0E/KvYfboFaUFEtzgVs+PKl8SLja29m49f7i/PqOgQ4RqCi7+JS
0qB0fDtorVAdBCXdB2PSo9yrhF5yxTg5+TKZxWicGjRei52r6lVIY0i4VLy6+A/vIPkdXmxF3Oz4
5KIaAq+oOkD18XxSqXie7k9sexSAr1KUCa+xVUhrnU6LsdTmpHuZ95fhkfp2+iJ2LqPXsAsmQ9+I
EjTXH/2U1WSqOobXCG86MEfHvfR6KZpjEdrah8xw+J9OMnaqP7aF9bzEZfkBd8HSPZKxGbAcs84c
j2+fNZUrgK9SXQBY3u23rc3MLZo4HYJmdK1LO0wl/i3eXjl869t6Uk0RyKG8/1c7tZ0rnAzRBw6K
qlQOVZHYh9ltnJ1g+WprUrqh3o4LpHR6gbx0O5fSgVvtYFEsSeOp7ht4jMdoYatl5NteqSu8eKY3
l4zkmDTGHMl7QyJp9YrrqjIaWpCbAY7hyofe7NrnvArHnb25OTP2P3UOyftZCwzg5GdZQ2wupDCo
qJYmLnhJH9ef6EPqFy2OvD2K9at7h8Yu2kQAnYh1FKlW156YkINGwGEOlsxMTh441CenaJLPkxFV
/qQJ56JrZR2ILhZvbUvJkeVriQuPz7p+sNgxHQYa9GqAi3h1NnMj/mjOFKhtT+nejDqQY3G7Aiom
zybA3G4YXrau01XKEoDLNE9N6M1PXWNHn8fGzPdYaK+vDgaTaGIiC33MVztlou3kdDZmJWOm1N+M
UY8eyUfd+JyPzeD5g4lAkt+1Vvf3KDzz2R286X2STF67c2u8OovU5n6jp/khUnxuFecUJQHHbA5G
UChpdDSxPj+YfbvH03j1DJSjwCT+zQND7WZ1LmQ1CXwQWtoYoNYHfc7Gw2hM1ee4N4uddOH14aCR
wZOTBiowK0gvt6vIzWhMsCENGsR9epmX1j11eR4fzTnyHozO8t58GKVMhKwRo7EsVQhux+NSQJe6
j8xAt7PO8ssyQfdRVCI+JRnOrj6QL3XnDbr1NWFikTqQ0ms0im+HLPsSd5Ac9WwAV9ERVMlwyDRa
UqViqDsXgvz1N7kXL0JZUwUUx7MaNvHtUKPjFemiQh2qzN75UKPafO1DU/2YeTi++6Uza+9gjLVX
hCfHHyM8kT2B0M0f4EnsPRcxS7qaq4UQY1xF0KRGPW5+omrs1A+wFAHWGlVeoq6JprZ1yZocXycq
stcCuNLf9y/F35SaVx+BjQM4EAFR6Bq3HyHK3b60es8Lhl7lbrTGWGK/OtLVvzCKGL1vZHaUM7K+
z5pfQumsp2Uy42etCo3qj8VEeP5kDpUzPo9o80/nsavn7A9lHJzmmnazo2FeUIr8Xa5F+eeyosLg
J02zPNtD2yuHeWzS5WmoNPXzBLi7OSk4Y/aXZQ7nf7ykQmE5DlvdOOvjXB97xACKwzhz1V3LDKtX
CT/WKGeROkYP8xj6DenMd80Z5+mjgiZX4tddVKt+1OaDdiziNvusLS3mwi0ynsNRb73y39bsMzQu
qpZ0K8kLHXcTO+5+KmWth/hj9DTx3bqNPtmpO09+ZaecaeFZcfwoyyF/G1moaL7aJ2QyqIHX40nL
K4scuHLN58Sbk/Qb5iiGunMuV+kwTR96cKBGqZtQeuLuul006LegK+Kuui59qhzbfpivuNz0p7E0
8yNKhZzPqTN2TuYqmspBJRQKSDouMECR18clKQWuEEN5HYVqnI2wL31vGt+IjP09ClACWVXj9FPI
uJ2agQQp9a+wuEZaZvppXFWXytAR91CUYecrbk2IOoUt+dISyS1D0Ytke8oj0S/azFDDVPxd62MH
owfNgZ1cbXMYOjd8MZieaE7dDtNPLbIaUV5e07ptPooxda4YaCk7wWwjbvJ+VAG3/E6c1l2iUB/b
rIoLJKBCTfF7z8F/MA21k+smb1bqIm7yJgTiAiaAF5Kc8IvvNjOZQhcQs9GtjC5wyuzjQj1hZ3U2
7jo+GfcqKEncA9egbaPBs2qgzkteVjvECAsxh8rqj8D/qwtmFhhr3g+FG+vEjpOwBBR/qYGuDpVD
6C9o6WVXakjukxWiYdyZ0d67emMUFFAI+BSMZZtyFW+zpsdJs80yWB1p8Yz9YXNcSnePZrgRIHR8
2ySBHp42TOPbJXLMOk0ruhtXUyt6P+tT7YSGw1/OoC30mmbUT3zB9bfzBVf3mTy7EogNKkDWxWkD
3o76v6S9V2/cVtu2/YsIsJddDmdGHEmW5W7vEHHsLJbF3vnr34N+Nj4PNRCh+wuCIAgQr+GqVzlL
33UaRLBGhqOVFJ8wg2kvQ4R3KGK0aen5ZVavRNY+AVCM6IvxPnNpYP4vvwGR4fUkwITaZtCKYc6T
aU4yRNLX/UBhb3rCYsnxaxGlBztZmkdF8WrfntP8mzSb6vPrm+jWxKONDdKMyUf2anNJVpI3aCib
MuS9Q2pxHo3vkWPXflcN3UFX9OIRzyXCmTePim38ekHTZAe1tFnuZWym1pvrMlygJD2LTtXPtT21
X1p1ch/TKvudgKH49vqYNzYyHFZCBgehCapmm4xCKwvZLc1QhF5ZG091qdR+rKjy7vVRbmwpytgU
lXXKUAAmNnc0WkGgvmqlCAEZuD/cOk2z41iPWXVXgE0UQa6LosRKSKS2n5UeAhtVGzXJ8+u/YnO5
rhsbGBhNOepAK45hM79j53o9zsJlWERR+y0yh3/nYrZ8Jen1T6+PdGtWGY6PxeoRKMPmCMVatWCV
x2NRR1F38qSwTlhpZOfXR7n5PcA+eCrA1L+AUMdtEjdmsxRhm5Jk02lu/NKIHHIyZS/G3aTXf6Zu
ZXRzHGEWGFvqRGtZZVrgfhM6zqR/GQ0Jca9XOLuPCLNabZjo5WCHIo1TJDPxqNprMW11xf7vB2AZ
R9sZXAN13utLCT5D1FpCLUKrS7rab1X8uu5xEcnfy5H6zakC5fzQ1lgPBE20uMO9Dh1WOeLmOWWn
cdKm+JA31VtpAKQdAHxxiwAkSjz1AgKkOhmXQ48FRl3mPwwra1brFBv/VrlHg90u9p+ROKCUTjHw
pExyPQFqZDZG2nXy0vd5+aUr3c5PUa6zfInPxw6l4tZYiFrQf+cVZajN9h1QYzN6WcuLW9nLR4Qb
rScWFquyCZev1/fwtsrwZwY1aud4fZgEPVvJZ+QbVRAxhbwMsT5QZIyFJYJZSe3ATiQidQqKrJpv
Fb2NTVfTNTBa+iyRQZ4Cid65gLe1zv/7MfRpIM9QG8N/4HqSl9IsFLvN5cUio6iOAMr6//KsKn82
al09wI6ITqC76/MkzCQ5ctMNoW4UveaPRKfB6zNzcxEoP/IMARuCP379W+a2qUAXWNlFx6/na9/M
uKCNZXORUszH/39Drdf3X6FgWffZsKAHf4nnKDng4FYHDocdjlC+J0W7fVnXbQyIc1Vo4Ymj/nE9
VGt0Cf5KHkNBuD/YTmzcTXGahN7UZeca5fi7ORZvTHlWq01AExbVXBIu/UXnWEdYOi2a/BJP0fwA
Vcj6RDa+K168vSP/DLOWAYipQSZt61SZ2VbeHFf5xVa69FdHuy06OJ1qnd1ocg6TyLLQAoP1Bd9h
sRezbcJsNi6fSE4HSZ2QjQro9bQaNMGtxUvzyzC48zERifHYjkoRREphPyRtu/ce3BoP8BX1Ch4e
BAc3YYOegQ1B2z6/JHGl0b3Sokd9RIRPNwbbn/RpT9pn/f1/1Tf+fB80SwzIuWV5BDY7tLAnr2vh
IF9otDkfIa5neA6i+vvWcwA4g0AFuRYDRcGt51ti5nZrgxi9jNXS/gs3MDrByp4egXPvuHG/PNyM
hJnMCp6mBLB9T80ojvNZL1gvq1PfC33OTlU8zyc0cJSdKOHW1P091ObhaOdkNnAfyi+lVTqrw6z2
gKCxuzN1tzYENTh6eji2o4iyuTnTvqX1iaHkxZupwRSj4qS+hjvfPXoR7bnl/9kJ5l5eJKThJP2r
EiVh6xYXbreGFo2OIS+NRo/Xjh3jm7uASI+6DLtAemPi/VC13t79tUWm/dmJuNWtVj1QDl9wQ0DA
Wv2UlTlyjHPXHCqnH6Tf0VuAlzHFxaeqzjRuT9W7UyiuXLKpVx7qZUGLVaviry3wy38MXSI/4E45
0kOKFg07e+tFrLReBmB/gDL9IUxvfSFcPbNGXlt5qQrL+iCykgioGaJPyLANDzP6GXd1lXT+JIm5
69xVUSq2jIMYWvdRlpg6v36o/mB2t2cXeMcq/AwpCmXT67vJUlMxJN1QXFY4b+FjnkR/Ps0M8zLm
o9v4fYwcdeAJmc8nZSwRjnER5M/9RDOke8Db08x9N2psEJCDmJdgVJIpehrxAGtw6FyFe52c/nWQ
xK6CKF/X6HuWZ9v0ZZ3QlS/M9iYntbdaMnENuS3x7Pzi6ZF9NLXIhogATsXp3eZRj2R1jqT2zxAX
ycUpm2QnRLpxtMhAkTWjGrhuuc3dt/oNzWmsFxfI5srTqA7diSzGOjdInx7IdqK9BbtxY6wYGVot
wA3piWweE86VAjhZzy8FlaMwV0tsWYX5QEn7OMnUPHuozdwXi12f+nkZ74vW1SrfGcaiOai1nr7v
K7X5GEdut/PDXiwD7SgISkA7VhwPGPHrjVRid9LOc2SH6OJ9q2l5vc+U2V4dI627pmryJ2NpFhAu
CwgHWVnh6/v4xYWzdhcpzlFgX3unW1JYRYLjNnKyQ08p42PZCvepE8PwyDQiMQcA/1AtYrcJ9yKo
oL4EgRyxt7WXAo/p+psn14Nio6Ze6JlF7T3woLT1oR0zM7s3rcn7oqSpezEW1Mx8u3Hr9wOTb/t5
3qdxkPWmeGJfqbglIZBZYvKbQXlkN79T7Sm9LGa73POU63tx9Isdy48m20dTFtoa/9xEByLmlZHQ
EsKhjr+mRlSfTUdkpxYM2IFW3h5F6MZwqIytTV+UGuF/bHLDRIAei9XRC+2lmD5ETovRcG2YVMiE
8tOtm09v3QhrtR4hb8KfFZ+3+TrXEepgUqkJwbMYnZ9lUf9gDPo3RUbm+zyzmjutrLrz64O+CBgA
PcLKXsMt6gl0Dzf7IK/qAUFdL0yFnEPXrN2DOWfzcRyRzH19qBfHn6GwSGUQl0AS6Nr1UENfTiJq
J7acXaIt76YSv1BzVqNfr4/zctkgf4ODBbwNIuiFuthgcZoifXHCepQunASphE4vRmCOSXLqqlo7
vj7ey+uDbIoYBYlIAEjM1fV3dfro1rneuqHVi+bZy8rurrbU4k5YVXnRJm/wFacs37mT6A7UVvdY
6C/vDxOnkdWFFZYlqe5mWgGueOrSaU6Y4z791ESN/O4QSzCqVVg/ShHzSntO/Uaq12pus1KDkRzm
3yCebHZr33SFyOjyo+GmLOesxotj0FLvRC6xV7S9saAoHFIyWAUvbEBn1xMsMN2egP8pHHv1c2T1
ejgmqnMiiCpQc5zkl9fX88ZwlAxW2B1oZ0BcmwktMcApwbBzJOwGB2Z1Gtrvo5sl7yY0q9534zzu
BFa3B1xNfNRVuXpL7J5RNR8pCXihOxbuR9AeKnSaUvvmaOiSJVrz3+vfd2PDgLugCUiqDLBw+wz3
MlZIWjUvjNb0aoSC9W7Oeu3JUBxUyDytDxfV6E+vD/ryvQHswfXGRiGKfwEq6xFrcNyl8cIuNz1x
xlgvrXDXih0MZbXEyUIEQJUfWI9p/5R501k7T/zLu2cFWgOVpfpNKv3CPqaU/WjbXOUNH32aXSO7
i/jInfrWrVFIUsj1yL/W2tP1RnWRMcSizfXCuqnNrzU0nEuZiD3s+PqnXMW9qDPSRuEGXVlfcGY2
ozQmyHG7ji/Qgdpj7VVWgAQMxolI8b35yr4eat25fxVwcEKbhIfS2QXlIXFslVY/Ima1F8nfmDao
Iex98i5WZ1uCFCXb3hSKuDjdUgdaP+uh0bt7QJyboxBl4y6gr7Kp6w7961umuPJGRUMkzWnyJUTz
abxYYjF2NtqtxQEQDgF3NVdnpa5H0YSm5XXTJRcjLb4sXSTPeYMAcu3Ye+4mPDH8WduNgNI21yIG
AnzX5uHR83pE3bpIL+3oOk8wYsW3wVDsJw3YSur3RhYXQVLAuPFHxKfTQCSuLr8Ug9W/z6Khty/l
HMehOZhjcocxO97OJtXJp1iR6X+ZLtzK50hPxaFxpwLBCRuIZhCnvfovQEIb4QIt1j84nTNJxPyj
JPZp/5uPsZsDmYAOsrZcCGkHH1duFEu7eEkOXpcM+klqXa1/4uLNoZ2JdsF9mY40gabM1VWgib4G
GjFJXvizU9rvbXziVR/kpCOPymjystFucX+ZbqZWgZwF703WTOZ7d+7T1m+RccTobKyX+R1BrnVv
tY03kEO76j/l5KX/QXtwnvU4ExEZX+oBiRy06jd9yeKDlFiKnAtu/yeziaIyGG1nrABwYJt7GJAq
/ZoqcPLaoc+9w2hZOciXAZAjnthO/Am/gWUJOtOqjkbkjj0y65P9aBdjMTzbi2t8rCwPjoyCkNC3
tHOTlrqzYb2XRZwpx7E3JuHbuH8qJyQ26wfoNW1yGDMl+5FEfZHcFXaTTL7Tao13gp4bFwfXU4Be
ywS4JOaTU4M6mW7VT8WqHxFEU4eWF8bFtRkCa8l/LXGbfi3h89Y0jmL0sBSco2vfajvX9u0sHpQg
SVz8A9KSv3xXsaonUPFKFtRR5Q2BTeymslI2QO+u4xV+Nzegy4PRmY17J0di8RE9ibl9boWh/i7K
RTNWF1fN9gcIqvV7Pcqyc2qXWNMLekGKry518y8GbGI4jEtG/xVq5cwedKfyeUFKxvGt1Ksb5Pf1
+r9lcWUcNgzJeui5lflW4qbee8QzdPVpGGyKNWQn7QMXbge/ftUN9VFjdv5RJgRhfC8d8vRDBPOl
3MFpvjiFPGerBuMKR0C1e4uCi8w4H2JTZBdFuq1vL1r03EZ9/+H19/P2KGvwA2SSO39zE3tGsyig
jDjrvV4FiqjjdwCJh19vHIULiwhkhUUiTorYzPXtZSe1ps66k6DnKsZ7DSm8o2UXb1SDWkNHKkir
dKBOBYRn7HqUmcdrajIlviT9mCCaKZejkfUpDbZx2Ak7bl3HMGNozYIRwWtlc0XGckm6JZHioixK
hQiljI5Tl2Rn0ro9OOmNoVBEpAGxOp7QgdjMnaq35WiltRJGaYcWfd3kp6q2xYPRDd6ex8K62pub
n22wlgo1aCkATK9nsENHRnex9ruAs+2P9qxmR6u05D9KLuQDfcuxeXsgwNu8ih4zokb2dj2gLAh5
yqGIwsVppwBmQx3g+bdbYXyxy0kYAMqyNcAhk7ptdkYXN460Z7LRmtAwkHXvHbymwR4PCINvj7r5
rzU02Z0950aQ26K8H+r5J/4dMhCLXdwhHd0fuqYc7l4/Fjci5lWIgagVFDih8+ZRx1ZdGjibuGFr
4wWEpFj8Xeq1euwct/xhzrZ1jktZvn3rkuzYK3CYZikXzPWUR1yuiyxSN+ypCgdRotWnYRHVGZNq
Z+cKe7md2Elrm5RuFjO/BYjMi9uUuVXpoSaE7P1YTFHypVEr424sQAP8U45RtQO+fnlaVmUpPg0r
atZ8W0sWhSnbqR20MJlGN2gQoTxGOo7fKBa80WyO64aoEpQy8eWKFNt+XeS6HT3IRQ1Jv6zvAxLu
X4j990Z5MYd8CBxAvNFwuUXdaXPT2IlT9EVnJBcocVnnCxUBGxck6CnBVNj3eKt2juSLGeTdobFN
13PNvqE1X++PUY0XK+6K7CLSVaVHUY37LDeXg4ijZievufFtaw0MKAI7hOXaXG24y+EL2KjZJRd1
jtlnkR0b2XXnulSrA5Izu9XJ9f66ut/Wb1vrxKuxCw1W/frbaCpYdpeM2cXsEgxaa6UalSBDS/w5
V9Kl+a3rVf3bVab+0wzlrKSNPzl3vdN0y1sPIT8EkBx1MX7JCvy7/iFDX1t9VcTJBeTU8hDV8y/p
zAVoYWPPwwnk3YuPXpcT01iA7WvzabODqr6qZ7emS5iag1sf62Sy0V8QkX3o4jmW/jxVzn9Z0WlE
iLJLXV81c8c9GWVUgV2jf/lZp0ErAirISRRMo8h7n6xhIk5DhHk12G3rIO6dLDuMZak/Jdj9TgGe
YKQJuhzN7KS0o/XeawC+n7MW3afAaev5wfJmoZ89+j1eqIrJyB4MHlXzkANrIBjzJv2X3TVWe3Jb
OX5zSm2a78Bjts4xopT8vTBdkZwNV7bLqTOkPC3aONDbbUrLCUnLUbjUvBRDOXugeXCv9C1hrnCg
ngSWicXTAaeevjv0qFREx7icusnXSC9+5B5QnKMeIzXqrzqeVpC4KKr5DVIDH9t2GEbCVBdcxzSm
AM1L2DQemT9110OJEHnsK5AlIl/x7Fn3TYmw/fcpL+3yUNWt5ABnRvrTSpokOhBBZv8Kmp3mqUg8
7xt2nI145wlkOMCKR825IUouD9LEbOzUz2b3M8u1SJ56a+o+aFmF0nRRJogKFwZu4mCpeuNhXJZx
uTdgBaOZneHkeIgAa3wDYG+TCKEhiKWhly33sTqPCJAUa/dzUBtD8c0+Kn91UcaiV6WJcqeWRMC8
pWpUD64ns+FQqNNs+ukkjN+LzPMfWQfaG2ttlCl1KRBrcZxU1AgqtupdAaerAxCcA4YZC+WXjiWL
72qN9WMe0evMBl3+7GGOf2uKtvP8ePgwdEHZR4mJE6/hfeyXqk+OAKHm9Li+16NvE5euRmDp8JtF
rx9TAxj1e1Uu+G26+tDL56Wgb3ca6rFuglpX5k9DMvXWIZfDcFbSOTGOZpR3FrW9xHtymxk/8JaJ
cQ6dvXTH3MW/HPcFIyoPINKrH1JmDGsmjdWdWm9RszvHjszf5VR5dUBZCAH6IW5hzsp+yZ/FlFnR
qVZFVRz0zuyToGh7wRZQlamZ/VGb2g9RpkbIqBulUT+ogszT74rWcoJRjYwM5dukSf1pUbo77CcW
9EU1gCfh1Dv5U63EJqfBHj8gy+s9tqWpfoQO3WGPKTqZ+Plgy890deXMauKDd6w71xXn1jHaH4KO
folLXL0M/wh9GbUg92qN1DWbrfocJ175KU9ajIgXZPriQ6y51Ri41ZDfTYlWNTh15PqHTout5Z2H
xvn3prS9nyiXlMo90nhqdx/DmQs6RSTl/RjbsQv7Px3BPU2G1Pysd7unJjPkdG6r0VbOs4Kz0aG1
Iu+znVrT+NFpBVOpp+xwzidhyFNJkNt91CZy2edFL1px6KVlmRdWRf8UdUv3NYppmJ3NYqk+VWVT
7yll/WlTXT8URPUQD8Fdaqs+6Ppy/VXUGQbHKssqkiQsTj2dc2wkPN+oVa86OlVURL5BRdF5htFW
/Xa7SsuCzqMuciiKyPmcy8yVftXFtuMLTUFq6/Wwcb2wX/w4ElxomBDWiTyuf1yHfl5JYVVeTEWx
js0c0Skba/tscC+eO4p4nzVqFYdsjM9avHx7ffCXb/aa7wCs5LlGMHkr7O0Yo8RCbpGXWrHKz5oO
61OkSudHuZFlfqmhWfj6gC/jEWJjGLS0slG5I9K6/lozHZd2iJ3sAuul84eC6sWS14qPhsdeJ/nW
xBKHcKczqYDJN/FIBwpCNWsBKKRU+zvRN853D7f1k1R092tZ2vZn3uwhrBKBdpKCpM9OvHzrU61V
jZZ0hXBu26mDiugZrWUTnohUu2BDZ56pCSnncuIxe31WX6QeME9pmvM3givII22CAljPM8USPtVG
lf6Ew7B8Zxd25o8jXUg/jihEYSi51xW8NSrblqaLQcoDrPl6LdUxViOlAzw5WVb0ZYiFcqhtTlPW
jfljX8HzI47YE+K/Nat/DbqFUZedcBw1TeRlacrybPWNvB9rqQdV7Wjn12f1RZ7JrK6KL2gs0YpE
yf/6+0DUoVlRu9llmHQCDDL6J7zDm7dpg6wsckZBpYNiAEDerWSGEaNPZkd8EFVL/UOVUhFoB6s4
9Mpgan6JA/U5jcdvitbuMTNvfR+6BGSNEEJBgm0S1iqmWJRjcXYpePfepXJ2fzjJLv/z5ii0dFgW
GCvowV3PYj5kSuRQlboMVOuPidn0hMneHsb/1l5EIIB6EdXmNf2+HsXNAbAkDjgz5GsOUzTJo671
5lEmTRRgtWofh9L9Hw7d2o5jBlk/GPTXQzoliCJQh/nFzcfx1CVaDm+giQPANE3oLA46fma6J+98
azZXRzzI3oCEwaNfD4oggDUuEeiqbGqjL72emc8Uf+Pg9Z1/65CR0dAJ444E378BTQ2aAcklE/lF
TnV+AEKlHexaqT/0ZjnsHLL1Ft4+f2TE3NHQaHmlN5cI2TaAVoe3mdRhSPyxx0QD1+GO6EFRIr9D
pA4kdClP+EiJndfv5qZZKTZrbZYq42YFy4ReX9sDuG6y2DlA33RowpvTUTodyfKUZMqBYF/98ebJ
xff0z3tLpky57HoJ8zyetHLkzVWqxH2QSt/5taOkP5Yi3uv631hHjjaoQWj0LOZWDydW3I6cl8ld
FjM7DHPWnpGUKoK+yJWd7P/GxmRHUmRAgXEtzm0uE8ONWhhTEYDxQntKqL/dN7W+7PTAb34PLyrU
KESxqKRfT90sc/aQpTNI5v5nSRF/Igtrz3D/i7vXF+nG1qCACWYQ0B2ouy3yqVKsREhdyVbd1OYx
VrL2QGGd9DOLfmd60n5yFHdPyOfW14HrAUyEezH0/E3AEmWc7ExO2SXq9PRxnqT1HOXLOPldNo1v
ZSry7PCqrdVaKl90vNcf81dM3KjSwCI9TwH4ZypiA3FyMrRmTyjzxichYIJ+uMZFAnNks9dnO1tK
OrXppZTKj6wtchTEch3zt3j88PqC3Yj2kEyHWcuK8aJugxGwgiU9iVlc2srufwsKJwuPZ6OBHNCB
B/trF0p88gg922CJ9WUKyAjt+vz6r7hxCuBcraRMmrsQgjfPkDYYdTbm2FTxZ8+B0GJxMpUy2bme
b4xi/IlMIP2vnd3N2nVLOVFmpF+RpkN3741TbB2ctHL3Yq2b46xq4szW2onZ3M2APqYOLy7mdEm0
i2tL8YTwvX54fc5uvABgKilq0acgmNwyFzQ3s/UxV5QQVa7iQBvY8/NRW6gq1Po7t0r1A9LYwNQB
p+2EXjd2J28L6QjYSgd45SbA061YHZKBZn8iIumblhIdkY+CWyaWeCfvuTGVK6CAa4slw4p6M5SA
lqYTnMeX2NWU983oaP9ArXujxNUaS4KAArYAc9UA5rW5QXDQxpqwj8SldO14OGq10H9bme21fj5h
TXyiTFxNYSkoNL/9ZoZPsKLbVr8A8JfX14kshqZ0deAm3Ug9xYuzBqOhpQqmQonD1/fLrVXjhEFI
hogGIGhzp4xam0igcvFFVEl5aSjnFsAgRXJSokL/Hz6LxdLoC9CNROnj+rOyIZMupEZxsSrRRz7Z
sn03DyKlaZ0U4xs1bv8sH/kqcCt4huuleT3a2FheoyRtcslqkjendsEW1JEVuPgj7Lxvt/YjyTGg
kFWh7cWhc3Wtc6W+0IgoIvFIAWo+K8b43+sr9ZJex36k9QjsESzZqjZx/UEl8qKjTbnlQie6OqZG
1jxjfoiAcIP22ZR2dUBu4J2TVLGPmBNb56mY34y14TeABIZ8BYGHqGGzXeLEwZktojg/qnkdSqPW
zsaoakGN98rObrk1qSQE621GxMBVcf25UAM8NS1y1k/G3Z07pfN5ytxkh1B2c1YtQIc0/gwurS2j
jHSELi6shYtaaXoQl7pzKpd8QdCxTA+92stglKU8ILQj/Gbu8+c6Mt9MVlpnFW48CH8kvbztrCbz
PEihVsnFzsrylNB9AtNZjj64Grkzq7fOO9ErzblVqZPe+fWsxoo1VBjCiQvY2Oaftp8dv5mm5sfc
7rbnbg615vuAdNfW0mYBa8eITasZGCpR06Ne08A2psT088TYQ8a+ZHvasAnW2hvdd1ja24C5KGIq
KhLJ936OlqBAVtafcnyvamw8AqeYDAqnluo7tCXeRUkPAZS+4tlerGXn/V3vsE0GRmcQ4COXKdfc
VgfOtQSSPEYHQdFwY7+N5vKiN6ly5hF2P+aWmIPXb4Ubk8x4lAIAeJD3bWuOqtKnQlcZr6+WHGsk
V+8eDKqs78GLRTt7Z12w7bcBuQEMsyLXaUte753BrFD5sFfyJUCANLAIBYNBw4bYd5Ms5z+YWXpW
u8X5+Po33ohpwDzDO0LuhkR6WzpSrdKoKkmON1QdIsFRjBi8oconY2hVv9DSlsZGrz4VMh/fHtOs
zXIugdXRELrI9RdPea7Aj7DkpejGKbBEHAftsMgjSjXd/3ARUYMAqg+LgxRzO7utPddAGuLyQnfQ
rH0nsadjpWvTKcVjVPjk3JB07BK9VQXQV1BOdW/f157Rf319trf3LuEpuRqJLrnaSkPdfDOITWxU
26UJkRQ1PlHJHi+a1+/FqS9O7DrMqqT7B0DPHG5eM9RlwZboeRMKxVQ/e0oTPVWN6pwVsoxDlZlI
NXak8MOwdCfZad5Bz6b6k6Xk2U4wuT1Bf34Ikk0roAys9NZUjT5Yo3exoMqUF8W7wbaKr1Bsat81
xF555tbUAldDTA1OBjfwJq5Lq2SZtNSuwx7l4ONQ9GaA+NAeWHl7TEEokyBihbsqYwDE2iwg3r+R
gpxbFqpOMZa+hLzN14ze0NJ3Wmr1BFa7hagajeL4xq2zPtWrdhrvKTYF25xbrp3NtMa1ElVI8cHo
6MJaZrsH+d562XOTkwyuNknkpqgxbxU9o6podQdoZVhUszGhsaWCUJxNkUMfnPC9Oap5NIdVUy6O
H4MC+ddYiynA+kGI3BO8rAq+HR0ZtdHQLJpso/1OL1VtTkuUx58g62dkTiJL3oro+vO7dVDqfxJN
0oPr2yTyIHC4WpaCaXJ6v8As1S/mek/d6uXJWqeHpIE7esVP2JsnPpeCzGWIklAMNapWc47xmW81
uVe9G7J8jD7rcbeoUDj11jgNJG0YaOVWoRzhtSyZ65temupvTDPWT0f6Z9XgQUGQf73+dBDEdIcI
WUOzNqf71C6ScCpl9NzI3Nu5SF+c53WotXC2GvexFzdZhuIhxZ17SxYaZpbdLW2s+1OZOXfJIj+/
vt1vjQSOirojsiSMtVlPkZdVOtDQ5aDltt8ZTRfKaDKw/pbKzsn6k9L+/fauE0hPE/mIlchFKe16
AoemzQTxcBaic6P/Qtyi6nC6NLzPCgaQsy87mf+omZgfaapm6cXGDNb1NdGr3/HEbOShbnrT8FGH
UPpHqxqs5w79SOXoAGUuD5PuFj/VKKJFMrST8aV0h2jxdZkjtjcKY977mpsTh4I6ZSxaQkTf1x+j
15hwIWSdhs5IaI3/EMKAalMfBuRr/dfX6MWVu84bBjZoOSKqQAPxeigxjXGB51Eamolm3i39nDyA
q9pTVr41Cs7Rq57LirLdQoXRI+w8CcQjtFMP/lvciEOZzHbw9m9ZhTHpa1G0fVHrbp1hGXK9T0Ir
n61g5WmfiF32Wug3vgUdUyIRmnU3VAUTrObicmbGRggJ7ycX3qBl9/kbK9zsZ0ZBj5qwFe3EbW1v
VuyxMHrBKOrcHHErzE5mNL41XV1HIaLCVO+PCNd2lEbxyjlFeS00inp2jjBX29KPJtctfLvq3fT0
+gJtA9X/G44B11uX2tHmQsjyeLDNbklDZNfnu35wUS3V4MIfvMFbvk5a3B5JhYx/VJnuqXjcePSp
+ZFtoVPFRbFlekromZBzuyykCpefjanlCgIx6YJOSYuPcZYm+qU22zcqtq5PMdpCa85FZZNHf3Ov
25GVFUUDFGco8nI+Eey5Df48sndD26OO9JjqdfPcAkjoj/O8GMZpRuhvD5Ny4z6B/gWwlVVGEXvb
YVNKdyzhZOWhPVrGjBlTUVt+QhGF4ghaqm9/YDBvBmG0cobRQ9xEcaXhtA46B0VY1iO6RdpiNh9q
oOG/JmO290KqG+t6Ndh6Wv/qLGRmVFtWE6HW1Wf5veKmIrA60p42/ayk6rcysvZA0NsMdl1SuneE
jsRwJjzl6xH7pBshuJko3NA5hEok0/ETvQbsJfIpUV2/VUQ+7WSWL3Qu1kGJwIFbYbqAIMAmZilb
VTGGKs7C3K2XZyhBAC0SQI2WHIxAQOg5DbLOgim1tTvRlsMBNF1zBL/R/GznYs+6bh1t89jSN6Ke
AJt5RYNvJr2NHXtVRkxDam5G0BgCTE2Za8g8Q2kqH7V4Gr8U2OL81ymZ86tWrV+v3yO3Fp0Xixj+
D6dt6xfL7k2mVncJLCwwp6069JfJc6uHXsRpEJE3nehVl28li69r4JA1qKv7IDzHzVOJ5lJW2EqZ
hVGXL89dielHrSruz9e/7db2okVArgVnj7Lzepb/2tANzaKx6whkFjQ+ToUStScMv+qPjVM0H7Kk
3zMAvnU3IFyLqsx6XoGbX49nd0S5racwlwZal8MCgNUSvXsGrZEHr3/azaEoPq3lNbbelvGqTvYE
TjXPQrvRLd+qp5+VqS2HGdzDTpVp3YDbDcqbyX0HmQfm0CbGTdtEgVeTcNv3afGgOsp4idD1u3v9
e248Z5TpOY88olzxW/qmpzZt74zkK0Bel+GpiFoBwctLlhpOWpE2oZ0IQw+8aKqdC6DH+L/Xx/+T
EG0+0yTcJWUg9AUWvrlpEbVwnHYhlM8Kt0BdWo3nsCydwgmkGXfPHAdlDjG096p7A0az/FrUZZEd
QB2CRE6UORcoxnpO+XlOUtsMUvBA7WGxUrM4FkuR2Sev8rTh7REnPxodQe7OVXNhU9jA2Kkw4oZj
1LYkOJlM8nvqHDun6MYG+MPjWgXYeIi2IEwXhKWCPYII3bxrz1Gc9X5HWXWnNHLjrFKXJp6huIRS
4zasdXB0UaDaiVApyzrokkU/d5OYH11l+W4gdn/cWe8tHJ8bCA1MJADoRSHdpW7wOKg8Jrhk1CJU
o8YJPdhWd5RuzafBzkQIk3P5T0IqgaCvxvk7afR4pMq6tp9f/xk3jjFqw5jprvo0rOTmxij1FT5v
pRgWziaqHG42HrDyM4Koa/eqt7cmGIEO4FwWVKcXeB1JVXuk4a/cqZOmnHu7iz7W7VD8cPpmOYCY
0eXO5rw94MowRxQA6avNOxsxW2YueuVu1HonEKXxTmgm2ZfZDsBalGrnRry1TcnzQESwtFTUN8Mt
eab2g4pLXqSqbZAY6EFW5bIHL7k1CiAusGM82aBhNxELLpn0BmDm3rWG7A4QA/KzUybF+fVtceNR
pvv2/42yOddVasnFnBzlzlDM6lCJUf9pDbV23+ZN+2GeWwL+elec7+anUcejqMZqkclsXi97meJh
PRFCNo2fcUTPKOumO59246In3uPUgVwhBNgigWQST1IzCxFCiEDxLdOUIxbLyUn0g37J7SY+C1f+
P87OpDlOpFvDv4gI5mELVJUGW7Jsa7A2hG1ZjAnJkEDy6+9Drz5VK6zo28tWdGcBmSfP8A5milxN
+UGD/b39+E/hQDTbRST35/+fbECZMKaXjLOmVl3iN5jXp24GGh/VPO4yi49EKZz9yji7UuA27YN1
WkSoUpztSJmFg710c4EoRt/dOf5WuLGNAJiX4qLRfrOWbO4+h5np45bAz71Y1DajK+wu+srXm+0d
HQUlOG1NIAM/q0o4ApeRqtCpP4nZiU0NyT1BonJ1E7XaFvJVFoqOBz+CvoScbujQhMVD1ohbUVlG
0vHEFclsE2bHxhTdMQoqY7jqs9CZGMw1FaTLKhjq+3yJuuA4WOuH+Jd39rVHxUq4Rd2JSd3ZG4nw
d6JkDYpL4Wrjzh2t8FjTJD3qHFHG0a+aC2/RHw3n312UsS51MrGI8Pn2u09oQjeVFxaXi2VnB7Ba
c6KGwrsMJztI586bLiK6mB8Ev3cCO80ZWk6MJOFbn8PQgtHvM8MYcdPk/ryRtT+RygfqwZgj5/j3
YPHuUmC1bJ/W4M7yfPt8O7hqDvf7uYXgz9gGRIyAKXwT9h/xx99diSY/IFbgNyiGvl2paiPhCSnJ
BLy+V4lVNjDESjSMfwiVLR+ZQb0TKUAf7Jpg+37h3nq7Wg4wvO+QT7gsrZ6tWTOZJ+8zbsXazyxr
dWESeoJIDNDv8PdX+q9JPVfIzr826U3t3MBz9zK95oWcauQzxkmpT25o1McAsQWHoWfuf0OQo5QH
T2ybSFzgk8/uTiXqNyE+ErB+J2btSRFVEupx4FnOshQGle3irU5+OdYKJ+MqeBHw/OLIrz1qRYgt
f3/u9z4w8qw0z7kAdozJ21fedCDZs242Loy9/8fcT5W4s07FrwmXKueDxd65b7gBEFb/J+3+F+Ru
7bZeZp00Lkpg2An+qMOVrk3z8v/xSFQtZD67qNx5palF7ysPQOjFKstxToEkoBVcY64Zz2SxP/6+
2HuhBrNA4Jm7dBYthrfvr1iAUnQ2vq/zgN92nHdtjt7itCZjZulLiwo7zZGh/qgMeG/ZnaqCGDbp
DyK0b5eVyLgwsMfVnMLG6a8wGEEubFbFT9iaPXqTso+8xGtE8JHC5XufcG9682JRm+aftwv30uCq
b1R+WZUVRwHtJ0zb/I9Wee/xkMDZ8fr7Nzxv/GV4PVKVUBoMraGQi/edsj8NiMkew9mZrifmFU28
OYV3+vvXfOc0QD6DogwACn3W868ZLbTBihYZxNKDB1Qg5nmoHXRLMoqHD87CP9Cfs1xhB+YACqXd
R1/xLDkx0MnRiJiUl7BxhHmyRQbGSrRNtiVqsQfjIVu83j86wha7Voxn9EkGI29L7C1DwN+szPCb
GWJ4dITZ2l3USsz3jRgr/1h5mWd+kEq992b+99fuf/+fVGowdIWekMCKCbHa1NVzEcsFci43//xB
++Gdj7+Ts+l0cHvD7z+7vZuxYgMyzaZTtM3fzXXrkq5lyOwYY3/bKemm4zSpD778HufOvwbo8Qj0
LHcPicrb52tnNfTdQMoQtFF1Ny2Wjn3DKhIFyzoBTmuktGbcH3weM51h135QFb4T9TnNhN+9K4qc
/NnyM3iaaany4tK3W6dN86Fhuhx6k7BP+WrDM9VmoD6qD9+5bimdUNXz93wSn4u3zyyENrGLUQVC
pXZ5baluPHoLSMnNaCw2Ec1guM4zhibFf7RC3Bv75BIAnykMOATnUIU1lxXk/6q6NGTm33aBKRkN
FlZiV0PwwYd9781yuOChsRzjs7NcKdA+jiJin5pU2V7k9I51En5tn3xJjzM3++2Dk/LeW6W7Shmw
oyMovN++1UqJysHHpLos8jl/XMZa4qDVV4fBs3RwVY4K8RhCZnQk1TfEB4v/8zjn+3gHh3kMLBid
nEcwT1kZ8++eN6tQ9sJW2HD7FMivWVw5I5JOh7zqZiajc16kzjRN3YEZpgnJ3gnbW6MYl/t8MDDv
qdFKbW9XrmjkanMruwpoiNR3WVZOd71s2sd+GDczliDZt+MQel37wYl456Khy0Vvjn0CV+W8B7UO
Re9WPaVUL6v11tPSyhGAHj9ihr23zC6zSXnCjICa7exrVWsNYhclqnY29KdQwZBu3aD47wk7pY9L
7wl8AirkZ3vCH71N+cBrL6Xnzlvq5BLZ6siQWJ65NJA/YC29swNBQXB1UncRPs8ba33Z2MMa9Vig
zFHtxIgzu37qoPRrHae8WK6wj1yNuJqN6oTqkPhIPvWfAfvZHtxhOjwuU15Qr2cBfA66Udb7VClz
xjA/ZqNc55h17G+lcBeV+IVs85hTMnEKrSVy0xyD5ctaUpJ/FrZXbUfeItYdutLqBem1bUvc1R6a
i6AL+O9XYUy7xAE8plO35evdgi/lcuuaRb58m4Cz1YnbogiRqD7LjauercR9iVDBtZur9s4rwq3/
7x8YO4e9KYsGM16dZx8YkwOhAuWISyRTm4G5YCYushwgP8ZQo/th7rCnd+dvGJt67L52eSqm9m93
LTJC0wyDgDdczlaY4EfYWIkS5iDiFq6Vortn1szytqi1Yz8PSjPBl2UMY2MeLMXwwLGKeNnQCk7/
cwJF0kZMh0SNJfJ5S641LbGtM0Zk6BzxzU2pjsaKBpzXNO4Hgf2djIQcbXc8YYv5/+J0Tm5XFE2D
+5hXu9YRu8rpdyYyyLj21r7+96eiSYbNFwNw9FzParJ8H73LbG4uTex0jrp2fFQXyhCaWfv97yu9
d3S5FcHb7iOe6LzeXrJa1Ru+Mpe0xJ4bUYYH1EwQhqEzfedGywxS3KvTxZLVj78v/E4cBPbhsiLi
VNip7X//n/wum/BMEggtMwGZkDvUOvisAXj99+H2Tk8CQACnks7cWRbZjG7TjsPI9sjL5mKrDXko
1i34bCjL/wAC8k4WyVKkU7Qdya7Pd2KJuIywzIoHCnOoPGJB9tKnHCyVtrjzjCJppNnd//0tvrMn
I3KpndiMzjA78/wtMrfxZjwFSz2MILXG7LqyluewQ4Hv7yu916/geyGDt+c1jDXOPthU2tEALQXw
yVZU5qULbbSN4W2bT1FdyQ4X1FVLEOrrNnzeqm5db2Ywsf63PA/tj+Qb3qtlmBVxPriw93He/jH+
Z/dMGpecvDNxOTTd8ndm0F+8ACVffbf8psGEK/DFd1zEaY71laqGr4aW4LoHEm4/Vp5b3tpT43en
GXfIa8BoYUBxkedu3GSz+Ijn+M7G4LeCDgYhzNjxPOuF/zCrqmbsJ8kIT8Je/bgz6+2i85wtaQTl
RVau8wcCE++ca9Jd4A4khjgDhGcBO5QdUjPBXF+qoHF+QJJzv+vdosLa8glPCG+4FsziuN/Mj9wI
3lsZ3hCV1L4pg/OrAuVQ3UJyqy/tQBddrDttXlp92ERpk7XEf0YSTUNFpdoeVZ1QDcnfN+p7R2Lv
+tMU5xCCS367NdiRzcwRbS5FHhgBYkKe/VTmbm8f52wwPhLdeieM7X6Iu3YBTUTQFW9Xo64XRSe5
f4AlBumoRisWdtam//2Z6GbvrB66lUTqt6vk5Ci0CxWrNGjRADxxYmSd2kPOtXj4+1L7Dz676SOS
CpgJey8QAbW3S63Sq3tj8nH29LL6NAoRlImzFsEjcseFw8xGtfd/X/HfH2xXC2WeBviITt251ARS
w9i24xB12QJ3bpO1MJgk4HXMoGIgr/xgtXdCB61e6JZ0spFEYTL69gGRDewWIyN0hGikdYnq/hG/
a5fiNgdBvZ5cMYZ9MmGcKu+ibinyOMsioO168Ax98rmHdQxvbMsOi4y66uD37tIe+taeslh4Tu/+
5w9CTwJcLkkHn57c6+3vtccR92DkJC49kFmHMlq9K6+W8oJzVN9O0bR9sN47nwPeAGF+18ahSDnL
LMH6STo9XXWZDVAZyTqwxAnRqGqdjy32/h0aiU+UrTsGlAz+X/t66n20k6fmkhegx9QgubYTZkvt
SQ4g1ZJImaKOM4ztutMWDCWpfD4g3wbYui5wh+9ljQe3KPzrwhVtHYueUXdq58uSp/T7/SWdq4U7
+O8b9h1I+t4jDPasE1wVgm9vP8lqb+xYpKBwoIHSFy8Z0RBPD3vzkyHz3D9UpxHe2Yhv2cc6cKtv
oq6F/uS3TbXSE566j1oA/z60MAg4QDuR4B/Nirc/iFeorGjkBy0YfHy3SsOPnSWKDjPG5PdSrY9/
fwHvLAeggI7KnlUxpj5LT0vDXJZmLhtMROflVPRdfqMqhND7yKdz5G7VRxXev+8UTiv1ByNK5hHu
uZJp5U6tY9QeUKRyKr8uBRBxq9ZZir1odMC6qTjg+VPeY61RfZD2/Du+/2NehwAXqSp6D2fRAnJG
N6q5RgqqNvvDhkBhMrR2cPn3F7qrMfGJ3sZdPuDOICKhobN/rl3kizIzYRRHl2M+OMXRh1mT37Q6
8A6RpY0C2ruxWMlSrMEPa1q68VB464ig3NjPiKWHxvwiqEPs3dHcf5pWL79F1AxcidejwJ8Mlpj7
T0yhpjFZ2lV34AqGIgdbZOcAbnQWLDgYT+v8ZVzaBkjKplrq3jprpuuNQzgkThdEP1GGMJ7c3hO4
yUywuGh/ZU9hnhcb0utkUClQTON1E+Wg03abuxtL5NNPjVyF+BRt6/rbs+a5gqnizW3i1FA2EJIc
UaasrGmqE0Bs48MQrSZ0Rxqw3rGfvEInWxTo+kvr9s13sxX1U1DZ3ZO1btVwKuxmfChCOugHq9y2
LW6GZZlErJAK/9MYUNAuFV0oI0YSoVhi6clm+rZk7SSaGK/Y2j0ti8+4JjKUlj/xP6AbqXXvfTXM
LvxVwlf3kCUK7OWEVaNfp5VVT8Mn1BZt+5OAwpWnSDQ29bUShjavAbI7zq+5iUpEyyxr2X7Ppqyn
xEOECgi9tbVZUka6oefgGwz6BoII6u1ZD5XSyPIZ8s4amS/b2kctouX94qB92NHGjWdjNW1CcmC0
lPjoMgHWfbHDAkdXAGHtSmrreC/MMFr/mmJdn2q99WOiQIMGFxBii/miCefmpchs9cRkmgxFgPS4
V9CEzQvaBsUcgzxd2rSatI3O5CSDHCHYKZKJnaGFnwCdyl/DVjpuIg0kVGN0YprnTucLZtciXxiP
9GH4FTNWqwGaJorH3stkD+0NO5lpKN0mscOR9Fs71Bfg7gATHjqvFn0MyMDaYrE13PvN0EYos+Ny
85LlQ1QklgXkBopArnPEmmqEmkmU1odMF9YNI+TpB9iGqT0UcqyHA7xjhKsHO5wRLi2yrEnCaOr6
ZPC28ZUhDIqQ4Gnu9Bi1ZVzqyf9ktCoE/oeRbIpnS20lDGrqpMoQCknmqCjvjHHAWAALAEPF2J6r
67oKG8Ttm254yPu6ua48riujFfKXdnwRnexaWzId4ZM1SbRkwV05dX4VG609rwnbv65i7gjTiYfN
C/6gCpI9bTZC3F21lusBpg8KcC0KLE06mVvmfCr63obwUkv3qqAz3sWmXMZrVVYaNHOQZ3eYNZRP
kaIKTPRS5t86lPC/m16/PRdGNW6JVxaWTio7y3+75VIYcWnPTZnUhejy2NDTqtOsDtrwQlrT+gAv
0/kSSeBocdnl9cNab959lLtqSbZe+zdKgHZNizJcfneugeqlmjs6pUMYdgXkLOVghT7KKk+sQJQm
DPRZqzjqttng3yuiNRl/lsxbV90CfkM8qq/LoK9SNXYejGo9lvo3VEKO8hiVmAN0W+g2F8bUu58E
w7nbLSuiFFXAVsZdpxaNxL+LZvE0V3OXdvRSRCz8NkQLdFy+Go4/jCnUCPfWXOvqB3zrrEqjpm36
pA6mzIjnQA5PQR/UrwHYpBwLFGh1cajzYGIXtu2XHh5rkHi6VI9F3iBQ2a85fPp2MTkg87BObVJ6
bf+r9mwo7hnBTKRjT6vwiCqk/+Cb1fI6+mHzgBtvvR4mf8aaJhr94osnDT8/gbGHnKTbXmGN0Qze
3kojP09J9COL5AbDq3jJDfvkjrXI0eplXBXP+Th8XmvbrIl0YrnPbJueV+t2vLYuqJzfpVnmxUEP
vR6Pda1DOjrMeX44W4v7GrLHuowVyn33o1FkKhGl7z3Sy0PipzLyoUOgfN5ejXbqdlbhGm447Bj6
sVsXjPQiNDwvBpf6OVlwlKxipoZYPPjsmQhjTdl+gXJYPYHkAIk3j9O8xlFkTs95jvhxYrad+dOn
E/vYAOrA0n206+fG035/yN2G8BAtk5NBF2atpCrLHaoOA86Lq6yUr0sJfCsdPL8Sh3legyDpQ5jT
NhSJOwu+yJpMa1FMiV8VzgOqHbQezVKF8j6bTB8pLXduf247koXjaBnDYcvbqjzagXRS1xKTmWI5
h3Umtjvrg4Q5NKbcsihv5mTgY1qTnqs0GIbNirfBxi8CxtGqTn67bcEhNJYAsA9ydtA0hy5DEtiV
AHzNzMtOYyd3AmbglrwUe2W2kHh1bRtJK2204arFsB/oBHR9DIAMmKTqOudlFFH0GUYU7M8AeSuN
JWan2lS6jb5z1ll+8upiDGJEYAGWcUXWt9oe9L3b1dt91/Ts1Xwt/dcwI5k7dBtZNLGjtq/WqlYm
N2Ue9kd37TMnjqSaNGgvE6FxoxJu88npZ/eyzBnw5x1hIV6qoqgTXc39/eg6OIJVM1yBmYFCd1Wi
FtgzaHLHy1WO1s++zqsmnSX/B2XYY0mYV2Z+aIdgeZXz5iyIh7oYsbdiJAyaYxd9hviRYa6NfsPJ
Qga2Txz0u9sEXabpDyokjRdv0iyKI86mgeCU5dErUwfUdluiiRFvHbdlIgBjIsrslX0TM+0Wr6r0
543couhoQXeNS9YIimFKrHzIm9ha2ui2yIvxaja1tya6icQQu05fPc2NKv500l7mNAtEqGlmG/5d
7pgd598z3JbZVuORYGD6CxKKi7Xu+c4oK7fj7Rbaakw0s7qvmQFF7zgS+y+Vv2ZRuoqMDFlyE9m0
CLUKwXWXQcgcEiMeehXZ8Gi7nb1BTsnr74NGMeOAcgeooLk0wlspHXtOgzVjT3b2tI4XNQy6P05r
tDhOto6IPYStlyQPQ4lGdxXNa6rrPWoxsdB3a46s3UVlV+XnIHImaDfl0HtJi6zFl9pufX3SHVLL
R6KE+SVUBpYJo7b0oVNCRje4CFV3GH5WxWFw+0CkrafB1GljB2Zw32gi8oa95cEsTeSvZW5y7eQO
UtRxoxqz/ISOKn1C3BUamSwQQLgf51VyRIn2f9ptqr5so5682HILjGcUPTL7YkOk7gVHMRSO/daL
OC/T+r3zdXddaGf6bpqCa9Ac22qJ237ssxjf1XlK8IsRCx5CJpe/UddmcxEGIBz8YfF/NGHFCTO3
wbnKKoEXqAZi4sXZQFBOrGbBCdY1irmLc7vzP1PQ7aY5WTjK1EWJ2jxsdWfbtCl64uLgrJ6XAgwC
utT0QCc4IlF4C/CosviPiqyOjUVnLduvMD5h+osdnAQTzR/LObrtGjp43DOBMOJsiZblNE9MJ5nU
NSRe1ZBnf6TtqRK1AJJYoKyi8uJmtNkrmVb1i+K3ZTH+a9Y3IWR+b3gqegpGk0s+b4jpqlo987QU
CPofh21Czh2MtjXQmJZGlwzj6qMGzu5hcuK33dMcmbNMEOpTuCoORXvRrKXzXQyqcXbZrdKJ5YAh
NO5Jg9Uezd5wwZl6oEHSXaiDu2Jps1s3xHonLlxm0tS6XiFjKqxmiKW2i+VYMKGZ4g6s157tBqaK
Dd+rfym73YaL1i2Mr0KYZRWPQPTvrR2KknjDhpFx5YNqRY9d2RcIFK7M6oayLpFxW9S3qJS9mdRT
OD+PppV/KgKOXVIPTtNf7GYLVQLNg5vEoNipSQ+FezO4WYvrU1hYV4s2rOUkANmNcRMu6vvqjR6/
2vQaM4EDZz7XsqquFj9b6qQNJMrZUy/Xxx6I3hQX1ugvcQRzf00KNcxTjJplJhMU++riYCkS8SRq
qWxStqrVJkyQht9F7c5WMkQlXtTcMob52TKAnFxTHAQNAtk2ya4z2+JrX5bdGHdtY/9GBcAjBYla
cciDXorDUrVsMrec9BKbUdt/ycFOdjFqCNkvR1nTwybFsKYryUfLe9orgUGsYkjRepzokYdrPcQZ
A0pwPn1ffsMnO7oF1sD9v/l6WI7jFgpU4Pso/z31TvaTEaclEi/szRm3AORTSCpKfdMxPnoZXI8M
uzD9r8KAMBy3xlDf5NKUFbmNt/5smLrymqzVxh60k+OS6ki1v+CGD490kaVxXMhHnozNUq/UyHvX
Z6WTS5AWGidTspefqLvzePao5yppgCffZNDYl6NtNOVvSrT1tZFNgX1X0LBFXSGHmmoCjfi4KlyC
cLZ6/OBlsU7SaagxxGj/yDJn+gx2wnOTupXNbyfsht9uHnFrNO4yNnFfIG+XTpXhPrmK2iwBMr88
UdASyAhYgERDwvMn5FDdMtFWORcpaZ7c349gBj5tjX72Vr+X8TBv1JaevTnP8O3IfAzU5da0Ru52
gFM1d08lKlcvnhKARipB6RQDgzFuydg9ylfVN9lp7oW1xEpNK5+58fry4Mh8BLgKthNdbgYwP0RZ
ZxbKqINpJFzw1VUW4UYWg7nWv4wlL687ex2ruxbDhLvOEP5DAXkdi/dFR1BCOhk516HZlzINR5Gf
MLee6pS8UwKVsfQsT2JGeSFG597JybOzDnm13lZUzsK1OdZIySVm5u+NYqz/+qQcguFPVSOUHC8a
G6XEzqe+OeyX9vNmuOuEYRn+oikxOrtZe6d89f3JRXtnNJqvs22Wbbpv6utORMFA2u+bfQK7w0YU
qAroto0TOL2F7PFbqH1GCeOyrGYC+MTg+jNq9VLj2Yrdm7F1dJOLeb1ocQTDO0JEw30e6nBFHBFx
idgYBuNnw6XxK1v97rl2EKtC0i1SxH6MkaiIfbIuy12tkPAnjSipGjk+6ibwynhA+D84cu/rb5XZ
lT8B5PR3QbCK5wE3r+C0zlY/JUzXKJQQxsFuEeEz1SXFJgLCvwD8GwsqHIrjunB/KqxRb5ySdeOy
zeaXFVm0hqp7WzK0DbCIjBvuai8x+3X50vC3r01pRMbJF5b+kQkRfc3mqYpSBLiXipPQD9zMLo37
GFAWGRdGROvlXGVbkRiNcgCehZtnp8vSlvc1ue8pEmH0vCBKThyP2soj3k145EmZRX9K3+rrmGRw
GA7RgNrwEa2GsErQhyKg6mwRj2SN1iccGTcVu9KzKMACaxyPndmHP9es0s/uYk9XnlUB++lzX78Q
rtkr4eSxYCRUS5QEm5jHFi2Al0l74a0Ktn5LHL8qf5EfRW6sQ6O9gq8yBXQpFEAD+gF9dlnIjT7S
2JvbcqqipaJVj41Og6naEEQUtI44VVTmK67cc2FA1PcM61CgE/sZhIzWSYmrXsfF1NOCao2cr1/1
yIjHo902XGeOXsJrrGTMe1UM6hbmLMnQ5oriE0kz5RomK3kLImKcRaxnm4ZduRkOeSGYwiYucOoe
D8Kz8ztTTM1Fa9vdVzTvRyO1oraN4szCuS5dsgLR+S3EthzRijAsk6LQnA4FnYV22WzrQ+gWza9t
tqJn05iGKin6yGL22m+RiudQ23ksQ3rjiVLS+e6Yc/dcTdFacRzDZYmLdZTmJXWjwvRCLUOZ5NNg
WvhB2GxQL1zlt9yV1Bs+Ltk3phFRLZPRFcYRsiRTDriZ3teq8K02bWy1AZSkwaVj1/LRn6mCtXvx
m3ka43wONu76KBwf6mrNvi6rk6F1xeDiz8jT3NSRDbExsJrwbi2nld+IHx0MbTt4zgB/ibiuKMpQ
HaOzHbtDlP+cmkHlieh6yQ2TF3jcSGk4f2xnCYt0kl3HtTLNzhZ70oGq2kV2dJM5gju1p0EzHi0t
w+Zq2vr5FotKBMaw4Ii+SH9QBGjD3GhsBIMzpQbd1vaweR3W5Gs3wOAxxWZfdarzXX5w5j8hrQPJ
hlGjuDNcq/i8Ri1z3XBYu8dAq9FNTL9cvy+VjfF6lmv/yhg6I7iCmhhaDJRUviZc8oF/lTnD+ip9
Y63pU0Tdq3Q1bZncNWekTtERI1+ZGvXSzmFN+ZaJ8TOZmVYnsZMc46ikx5OsrVxvcTkJn9vIV8gG
MXe/j7ZKFRTkeAPjy6LCZ9lGzfdZ9CQt2Soh51SMjZcYFd75S8Qkq6DS7mzr4IpN+BDbAvMbg0Bj
uMQwKOvjKLP9m8bLnKuAg2vH4Zyr5zX3xC8yOPvVEZqBQFG6s5Es0kGjR2YBQ5pp2qzhlLWleQ2Z
FQFvV+BDkIZLLn+WjtIho7MoHxGWiPzxMG358DDTa7NJ3vNaHsgFaC0ybisxuxRF/9qYvTky+snE
73nICZ8NPdswXcLO4ORtq/gy1lbxCjCHGtvu1fx9s8b1VrvF8oP94XyFhuz+Kuhy1vE6gkON6Qn1
z7ibGp/zvMOnaKvn/KcmYwyTodL0hKKAYizeart7zJe5/bHVlvk0t5b8hqUN7upiHPzTAlLxFg2D
4GeJYqw8yFHXVdrTgWvTzWCuCATNtBOSTPvPBt78x4g+0VPTrmJNUDGicCVTtV+Eps+fom7ls+cU
h0ThNCxSZVr1d9/NbPDhdgaWxOX+N+OomMYo1qKJhsQz13U9RQMdFtKWbnpgYG3fVUHUfVNe0V1b
PSbJF5MwzSKt0Stxk4XLBAHpwjE35rrWNsZ6cfPvmdFjDLEGdvW4RIVB2FwX0zl03eD9aY1A005l
7vO0lUoQM5pSurS2cVI9MPhZrqS/rAEAh2B6sHK76AlquROcsBGYw5h9Cbiap0N+QSvzE4GI8FZm
XcbEVVrzK6BFooqpi8BKmDB1xpH3tQ/52ObftQxW6oWJKufSkeviAS5gfhjLqF7DXcV2fu4hKbQx
Dk0hvbiKXDZumAq0cS9LV6VqIsLEAqg3PjohxlE0uuzmz0iDgX62ZQL7HEanPbrACK3EnZRD+VwM
Fe0EAGx53BsNJfEmUXrBMExaOoV4wbtqsqb5ouo+430swu+4c7soSvKqH64WG8k5fmI1V6kIcudz
04vIT5qiNh+ydfBfR8YX39p8JseYavanCm3mvBPOLy7haTSiFMur9tHGOAN1L3wM7mflzM79Mizu
1x4EmWyPoWTY/cisevyj8EMixo+hcjqKZu467+SXlfxc20xTE6cXwyerBLtxAQdrFgc9d9mzInZc
khmu4ljJwGuSxp+6F7fMqu3QZU04xL72aT3XhogonbtZ3ffjUtBlJWYXpzmY1OdomiCll0E+vxb9
sldsFIh3nq7lF11aAeKV5uAsJP+V+LxIy/5Sz6tZHnqYYPhFdaN+rYTvXHdFoL97DFcfBbvUS7eg
X77o1Rl+dlXvP7QM2OmglT7lZutU6r4B2N19CsY2HKiImoWysrdJnmdhVbSE5tmjliCQlv2NpLs6
WBdNFzpzTRPG055Da9/U3WQCXAps4dMsGMb8wFSgDchyKk3mbgJBrg/FYGXUXLgfXMm+oftstnnQ
xka4WmY6EF/vKzx+v4R0Tkk3QN38WUzbflT1aDzhlU6l1ppRppkLjbg5j1TrL8HkQL1FaVoy6e6W
6mqipyXTYpR7H5AoczOZdoNHlWcv/aHK+DlMNVb/ChJG6x7Nwomsl8aCRBm71aCmY4iHG5lMREKJ
ShgVPcEB9NkUqDjzy+zGW11zTWYtom/t0q/9hb1mgT7ha1tR2dbClBc2au/mwbPFOh8ap80fW/y0
9u4Zdn2cJVyfErOLvCrFUG6brk2UMzFEdbYgStvWD6e4HGWwpB0QjJC0ZGq/wg3RSKyjQQjoO1h4
EXU0LN9oRHRjUkWNGb4UZuMxFQyLwcSd1tq8OOD2xDpKOqRnU5g1NYeJNP3EYGi7sEdF4dD7shdp
L0Sv6Z9CEjk4VmtSAJbgOGgtaYAdx66xVusLNIwZxCZ33KOtcXNER8fbYcjSdYR5wG1sfZgDNUXp
4gQTPHKfUVbsArrYbvl8vZ1MPhO3dJpDec2lLZ7mYXEuoqrpf/8fR+e23aauheEnYgxAHG+NsZ1z
mqRp0htGm66AOAmQAMHT78/7eq22jgPSnP+x4QarLoum0fCUrFtXn6JxTJ+6RXcN7VstEELtx1eH
VB01aa4onmMmnUMGRAnAPpyu16N3U65SxQ81i8JX0QYEA4yL+FS09qlj3Xo9FXQk1qgsbXHFEAK4
e99hHzDZHIDDTHT24sE3z1so5/0D0MPqhx0IPMoDxpgK/cRa/oeFsdzOHtRdd9ftCbAMQftx964w
RfknbyTF4AgoGIw3ogzq8rTEU6Ueg20o6NJb97i/WYHTJzbRYIsz3guGYNBoud12ItDeB8cWG006
4HeQB7lOc0SvNHfwo3VbGT47KWEsgq68zZocl2r7xlRVRDc+MH75FI0Li12ThJt/7Fy1/1MSKPDP
fHWJnun9Rn3tSxfirpKulwuOvDqXtJ3RqW2qtuDU7TvvhPhjZjfl+YFK9VaC5WQRLIb/UxXBLQlZ
EYH416H75+pXif2q6dfQvMEcPoeG9ZHvS0ttH9sgmTnalFtPGTurEA+xtZG8ZdvtmozKyZpJbKXe
RRwKbvzoS0XhkJ6B8rsyo8IZfqQKy5T2TrdN36stdZD9jbv/JbZA2xcqffScq7VpUljV3uiHNViw
U1dpMLrntvJ978FrA8ejyk5C6jkTR++Jc278tsKZ3BO53wRWGLjQU7t767+hrMFBmmKzK8NL6n0v
/OXLPRDc2Jxo3Y3MT7LP+vbQ6Nmx91VYLyIbsEEw3JJKJDJ+6HH5ILJovvdIqJj+cZEkawbT1HvP
TjEmIquSIXWeAwa24UQd37w8psWaQEnyvq8/PDVP6wPYdBx8eCSRxDnVrAHMCr0L6229Jat54Jn3
DD3d0UBWqOEFOAaK6qPDsujQ/fLgtSfCzIHibygea4cbYFwyHdDWc2mYMPGp8ui4HC5TaIbqGEZy
1Wd/RjZ0oAxz899a4CCy7JvVBcxxgc6zcVO2f+hjzdnfsrfq4zr16NAt+TndoR12TmqEEe6d6y01
IJMU05b5Q5AaViFCWqmdicd/+7DBKWNO1CZnUS3EqRwL0gixEKzLfZ+OPDdQ2pRGGEYd9VqTC+Bz
N0mieexsZ+eooiZo+JhzUac5GoDIZoUyy2+/2Zcgw1wT7AceMBNdyjauqSBs9oitIXXbMvf7pTfZ
FNRzc9Q+VFBekDhCsrcJxu1XQ7eRCzkZzNFbqAcvvk3hUlkKyVbMhNPzwcu6Nz+n0RY+ZY9o2LPF
E3wAbQa7HyWFiREz+maMvdXFJLej3QNZ5/h1fH6saMepUznTqh7TtQ9f+Mu5EBU/3Ls2q/aOu5lT
QkXg8f+xOelH7CHldqH/E+ZTUvd5qNo1ce/dyrrraUhXJolwZb6EoXMY66qo7IbbujTcg03l7NER
xccO221iMWwZsOkoblPHBK8B6ywqu9oQsncAnGx61oRi3t+Rl450CiIdKqAT+tV/UulcFCcXyevw
E+KBtmnI4a68A7iA9dfSGDBl+Kwob23l8Q63WkNdl623vAO7U8ux24Lg0Gs5yngcEszJt1WYGPvY
z7HzECKnSG6ADyKa4QZXenchWMdPbiMaHw24Auc7GNKrz7cAEhc0wXZv4h6Kzm3mZM5KX4/rrYnL
qDvUkrWR+reQQOK+kd4LECy7hL+lGFh05GC75HdQ/64CT+1HioHoEu2ifdCHYlSBPNY9Qp3PoesY
cQU8VH2IqStsL5OS2n1KG2yZp27pEvfBpXePo3oBG4C8hBBhvEH6L8KcwNSazExorjZPbI9RbZ40
bqGqbkFzPeS8zqMokJf/CK8BKL8aU1UVrO8CLZsPdcGCG6CmDl+HSLrLcV5IN/5XmyIZYQU4MFsG
cYAaUFiXJ5x0sWI8BxPY5OPue7U8OihbRW7CNTWXvgz0fEqRK1ev82QpyZyQZPUnSwj53dAum7qs
qzZvHfLFu2mqk+no0yQLfYig4ygqL+zvY1Gr4YbrrCsukZVgIdJoGMFJisWeViG7D4AtOnHlmBRE
jBfh/N3tJpJEDrRzcDOUE4lQC1aPf8Pg6acVluuDTBj7f4CEqtPKmE2cwIQd/6aUvte/8rUZKC0d
xOPRH2qqqcKd2deSwAy7hYxAnPqeqLU3sjOQocdK9P/Vs7b7bc/pt+bOKhPkHpx1N30xwM+svGf+
C0ILpdysa8C5/1Pt2tZnwkCoSJggrOOj38fRchoD+HicataZR3WI97qR0cF1l2V4KJ2lX8hKBou5
R9Qql1NUq/E3zyizHDEoFncHiaIFh2BZlpn2dx8GZNmnXywM3fI0hWl1j0V5Ks/VtC3ipMCBAQKW
BmqWnlSvR0nTi+I4+E0THabVJAh4ogncT49YXg8hFrfuYCmPeJDQ8pQ5rJwfmadhBbOws/528ceJ
hW12tJxPfTMOZ4OeqsxEi8vg3ocXo7h8xn58ScjlQmC79c12xIU4D5nyN4820jJUcwaNwKXMTS4F
1HUwO9kWxuWDHUYRnYZ+TQDv0qZ6NEg1EQtVc8gPJr09j6RnxHlL++mz7unkXbBAI3eRfG6PCOaO
rmE/eK+qMXrc+Nx9lhbJzIJNBeqv1bb+H7IVmhcy1YffZeFROZ8se7A/X8U1yYMnFnBV5EmatCBw
7SEDf1L7YSW49rdoqPk+TdTtXloXTeF5t07/nyd5l0+tLUx/6icZhmfeP5PQUhwv7YkMCARQRm3b
cPbpzbPnCLWAzrQs4/CEx0cXb8vMInycguB6+PfG/cVf5k33hmHU+7MOJg3PSjmUQ6hq3avTkESa
VuPa24eXuVjkz6AOeFulmorPJkk16IQNxG+oHDRa9dSsr2YDDMxtuYa/pxJTyGFkeYMHZiDhLecs
etfgaVVWVNP4TR6U2x0lvM8jaF+DZCYy8TMpAxPChSRc6hPMuaU1168K9+AKJdESqdntCUcsI1Bv
ag9+0tmc/qy3aPhGCBy0D8HmSgTJHQYGf1Ftl8WqAj8LXTngTRv5ZK8mpOH2gixLcd8voNJvc3wl
JJii5x/ROm5/PXQ2HeGaCfto4qjxH+RbLe9Fb7jciyjSwZ3YjNYfK1rI+FQ0vg7OU8WRcrv1apTn
hjYPexy1oD+XFJ4OI2vB0lIDF9mbWcbmlShgnk3HiYbfHfa0v5SAJD+clOTorC9JqgERrsr4UlOE
Mx+jeB3Wn6LsF7RTYpbbpdqcRZ2dZbQvi11hewDySZYxsO/p0U82eKHSafHEJ5VctuMwsLoi1Fg3
fUGkNK9H/qj7TGY9SJjCkkigKbtsdUIp3f2nlsRCPG0xRPOI1GG8233fqCyadfHSzWb/VxSLHW8Q
9fFFMDgMB933W3dKmq2v9QFobOveYbFRR+ikoSV7ThRc9QF7hyKJefB1lc9Aq/VDo2r5Xq1N2xxH
hRk+76/1NR9tK6oPTAY9urUpSmv0gd3sZVvhFZzlRFiYi+uZYCW8qXP/mmJFn4PWPtxRTq3LX22c
nXgGWo0MoRS16J5jqkYTkMWFYyH2m/DJjatp/UepNFDKLGDhstXVWJJbiodUNoK+yFMVXCXcKbEv
BANSzPC++oRsn6Z1mtYL51IjciqNNzRFu5u2mY48Hm09dmaF7IgGc0898Bwh4PSRCfRWlR5Pu9/S
Bp060a3Xl8o+cH5dx07SPsnIiENUHyU+dRDS0i2QFcGi9Dd9mxJKt/RJCThqfLoiR8+POnKLtN4P
xZAA8W0qHVECAwehJyTNOjzMA/4vuHkI3KNdKoge1JIuMgYOYOdgS7v7x31u4+kiocf/7FoCgMWg
vwuTWdkwQchqfFsWmS43trLef5GmaCOfQLB/1LtGJsQdWN3ApsbRlWDs5hz5eoQZxFbBEUYwfBsR
xFx7uSm/I+EQdQ32e+95j/yuPs+yiOKbKpliVLxCC58bYBjZacPdRQXERl6dSgbB5BzyO/124xHz
VlmbWJ5bpMbtHz2Rv39gloBVxnXR+xeA/fIWF70z3wQ+rdlXJcs+ZFFn2dB9QMTxRUXg4Qe/T4Dp
dJ149o7TsV6zMB2SPLkavQ4GTsC7hMTRdmdWnQqbXtlUFE1at7HIKkOK7tsYrOzE09w3Dx4S0Y73
DJwix9xf3PbTRvWfiQqmxWh2X6G/lhfMG+nvCQ3FdCXyKuWCMLtVQNP36n7LKXWag4GarI5QOZ44
NamFngBHb9F0WaDseZTTS7wG7nos+LLxYs79kBwM0rcV6bFe/RzcnPJpx5M+CnBQdnnXLI7g7Zs8
U0LFg0x9xL1Qzr0U9Kof0xEiNwvchtg/v/Kd/QeqC7AzMxZpRBeQGz60qLiql03xieuD2Ts9Z+hK
5ENrrNc/iX2doOn0VqVn4Uh5rSbQ3ouLgZLUL0f69seYqpLWdncw/1lFIfidBcVVT8wa2zX/ICkY
dHtXuWfIU6aNIDKj/wy2pEACUCQMWeDb8V7ptQkOoiAE920HwWVOakrQ3YJBwfnljaOz3G+tB7+2
q9QJHwGw2oU+Y8j7n45qd3FEmGUBfyMpkuvesWLBQHZExwkTqzw0a20cvqYhfa5ZuQCgoTbdC5Lk
9FOg365PZg54btK0tYgRhdi+5iXduOmaEfK4RAvDQ1WY8tvBnLK8lMKBbUuKphPPQZVs6ECBe9bn
XczLbySxzYQoFe3dYVz2qDsHBjkTfempo49i37TOlI2X532u/YUJtVCfhjmnxEainE8K45kC29An
yyEV3bK+UXiRmq8IWBcxeLAa/C1qH+zrTlqX+2yAfBA9+HMQjBe5LlxDJZq2H368BQFIRpj+6r3W
/TOmU/wu0NrP181t/OzKtk5f/aJG/o2ppU7vV3co22e7iyvmlMhkPPsl5e7Ao6iBs8GHrv2xS7Ch
+2kax/TeG2IYgsAszSsFZV706JjZr88MOIWf+w1UyE2JDM0BqXKKiV01KqW9rymqjfN1jpavlAt1
yXQ1DJzCWrn9qeN23rPC8zToPel5TzWqwu4QyWFGQNGz2z5vQEDqSCwYjdLME505BRSVLweErRPJ
niHEPdrHa/IBC9XCbDLstJdP1JqRoBrshcniaVOAWcqfRVbyvRN4NY+rYoaIqErErzZdJ1QcnUe1
wV4DzaOCvC14BdNsk6CQWTN2dLDZehj7jHBnPmGSDu70vdta+NVV4TxvOS6m0M88gO1P2aztesBB
K/x8jqs4eNDkNpXHQBNJ/UAGBiLoIfUH/daCsu6njeaT69OYAqvhrajbbI90354CxCYbYkrWlprU
D1RNAjCAcz8KP7wBqChjkPW6c+PoYbpbl0a+edPQ6WzR9eYcZ4vOFk5VoDoOQKCfduoxnBPpgp3I
+6Esh9vVG+vqLkiGhXlULKgs+WqYMnu5bo89EQcEg42tsmdta1WzTepeM1mn2y2Ojrr9wKocX4gi
nF9GUSEAsuMw/FnDuP2GTUze6LwB1J79AgH9Tg0sLsTmqcWy/Lz2yky5hWtAo0k16EvLuAtrDWH9
EixcQrCSxCUxAa2TyYrWR8Dszno5rb0W6T1Aoxcf56TSv3kbRnvsWOoht72VrgjFrPnZJcuC3WGb
ELRtZZh8lzb1y7yWurEZ0jY9XNJqFN+dg0A1j1pkEf8voZKk8I71EMEoN/bvjIj/l9XcEVdWOtKn
YB8b98nbOOcziAh/uhFyLvZzE5TiE50TNgZ/65I3LzbR9DQgszOAULG3gpwkhXqak41DWicLiXeL
TcI/lWzq+Ax4Ad+lSkr/RLyl2BKI8m4vXOoG8WhcujktZVOXo0pF/qbbybvbhx2OoSa7tLrtSMb8
oYxWl6JXSJJ8qt7CfJNrYfJCucFtEnecsmJS+nPpHN89xVXN+c5CziHLh2QHamQbjX88LpSftor0
lFVE6YjcDSuRXDrJGJ/jZwoGtCY95WPUS6oY58qANqyO1u7Ltsn8a9uccb51Yne9aUy5BC+DFw5b
cCi62f9XxpRlA7b7gPkr4WOfy+6D440kQjunneOLTFxV97hqiRg77XPIkgUGa6vu5DnWk1gR1vm5
cpz+HykdrLub606/lWxrdUJyhe64XhYgenWtx2YW791fEuahesNPs/5kG8EgZ5MtPW47tyfqB+Hi
kpm4jTfG8r9tMFGV5aiZ42wix8CwoyTImDv2yMca7eRPYiihzYKxGr/wEjTmkDQEOMdCqSBPihms
Ru+NvAPZ4CkiUNPqLKn88Lf1yvp9k4mMDxriozpQx4cMQXZyXw5BW0n0VFcS8D6h0sfmXqHRWMTG
Q/G9QESO2SocH4BEb+SFGYIw3oK9K+Ef0Dt8xTNu5Zt4oUr6pnH3aDrFPoLvrHCtGM+CYa248vOp
zBYIiXx0KmYw0vnVl+R1pKmTHjIQAeP77dFZBcfs7KgANIofqL7vOqgJFPkjGhGUgQjhe39e9rzV
iaPzIS3tI1lLa/R355skG4W50b0b4qDD7VTP/nKqZDqLPFrF1lza2AYj31fISUErmsG5s1RWHllh
yOY/WMZJHgcXTgOwfVC/SevCvMWvQsgjHOdVODS46V93QEF1QAHeysfd1e2YO1GCRou5JAj4coOe
E7ofl2I+TZhe9CVxAM+hZHfUr5PxeOY0GlZ9xO+pUpQzG1JdOQhArrQkvyYnLdxHolKZx4ZN7SGO
6QE/xpUp4/tIbN5fYYlGhSFd1uAMbmS3s5bpOvxpdKz9TC5o3W+vqq/hSIoSQAcIXrIcI6fErcWA
kSQX7a11/bCPnvpiEd5eONUaecYRIx8cHc3DebWlDO8Qe6dvBFrJr3g1KPs1BPX6wJgqK9Z20sAP
XbxwNaOL6mVuK4SjGXYBDEUQsCXoEf2o44l0tQD6TAquZqR04X5e68UEz1ijPHkqfFPfk++6m1wz
6jaPmg3j1M+CjK7UGSdOS+lM31QDBfUt0sHlIw0K+egvUHtH3YXzFwrf9HcVo0q4p9RvXW47i8L5
T9uZTqMdSMYI42aKLjn2sYAcWQmXlCuqtfENRVv9fxx73k/rkRYMWdcXQcY1vzcH7r6Z8FGWJU2K
r9cHZ2edA+eIz6B/AYyW38pZnK8BCV5/YH9BuzVVc/fH6XpmQ2IDxv0C3xPJPKyoFTRjbavcl/WV
rkpokQdedYf7CcSgP44uEttDEogmyBsvdkIQ+D3+29sK4s1bcPkwt4zNTpEtDlGa4SVawIWwNnGJ
HNQf53re/c94Rg119BBVt2c3iou/0cpHneZixs0Ml/aE4wOZ1GyRtFwDbNDhmK7fzE0Ijn2iKtqO
qBV4fjrMbP30q6oXx78gQSSncBLhas8jcObIQdAlfzABix9II/y/nOdLdNVBNdRMR8lYvXqVOw/o
8rmdzY+qWRVsDArRIq87u61cPKFsLp5f+kzY0cZayXLfq6MD1P2hxiqYz2JjyYKPKlX3UPn0SODL
K9T87FbhQHfiuC33tOL2aEURNrI0CVi8B0wTykXSKneI+04MjXMMjJztxfFArA+Apt7FH9rIRaNl
ceZguND1kQyf/i6s+zF4okOjmk6Rc4VZ9JLKZz5Q/xuNMN/PYYfjYlLbvAqcoPfL4VUUFgKDnGOD
RJdcfBwtq9r0bR2rtMuJUYt/N3jl0NGTf5ycOdfc5eJUiE8RNqSaExH8+w1x+cbkHI5++VBOc28e
13TfZzCKmKcQv2nJIjQZ/Cp6xh5/7qaiiF/4UD2QLLabIlsLV/wsFKRsNniSRTeuqrRASNdzAKcV
cr/NnfGNL1D/94XvhPGpx7Bw1zQ89D9il+KkCxs64nq2KwRw0eg5xUfb2Bmgs1frd4iIYL9h4Zrs
2YGiFbdI3Rkxo74RJ2TqLQ9SLZuHWXkrylL07W/B9YXI9p6z6AdjZ/qFXLHB8xuX85hhx/LZVY0q
q7dorMo/aITi7TSQ+hmyQ9D1h9sqiP3T2P1/4SRPT/DeAaN/+eswrQe0sPXDsgNb3tIc0S2Z7Rr9
bf0K4LqJgSU50696Bmfs+W1LRvb95IY0fd4qXuWSFgQpn2XZ0eptY17ld27kHh0/rH75UKF0Tm4R
hUtxnBuspAgdoWCPxWbGu64VdZGB0CW/RtJymjO+P2aYuSOZ5iaevKa69Xyp1gzQvsVcA11ExmYJ
3ncoCzjrbGoDPfxaVcNb5vs10ZdkkdKlEPauMTkwdtI+IbKlIyCyG86SzR/KJ1r4FDft0tocXD8o
8q5ewa4HRyQ/+xJtEj/pthYPvGTII65r3KtbBt58afeEaaWIE46IKMRkFGHUTY7a01z3qRhUdD/b
GMtADADAseut8cPaRPuHnEK0bhq0Pc06UcCgpY3LNuPXy/bc8e/wreAykLzAAzsICHMvMxfqP8wF
TR5r3gk8fXnvBY7LYDkrzp0JlRSxCn7QnJHSNMnJl0kXnK0D8UmMVj+d3YRK32zUm5CXICpkcFpk
Ja7ar7B+MmYtFPq0Jhqe9m6S/Q/eXxXdFJ6z2htMEMDBbTA/VTEu2EwN1YLYky+RKZzEKd8dvPmB
IB+b3KbD1D+WG2b0m3QjKQTpSrOzPcgtQblS1N87LtXpBqqSxQkwKpXuM4WmyXAgCq0JeNrqvT12
pgrVcYIS/as7aPg81o6asjEGPWKs2ssfGk2//TMaQXuGZEpr8gJhR3QeFgisy7BMMdMiIZbfgssR
f0ZM8dPRjfy6Py9zsKzPxlNNhDGv3d7jlSYE/omoSzAbiOkuUbZ0z65Bs3qY9xLegcwGDva+xGsI
AjVy83QNMpaDbSKPD1rUEBrAci1SY9eJ/qVVXE6QhLaSWTJto5d35F7f2JTjM0MpSRhqyIQ8cX/Z
Sf/US7lHh1XTFqUYlALsVeW8/dRNkfwo4W48xgXk+Ec3MEWdeYiK0CqrCstyT9wzjow21OshLOLx
DxwHFHzap4LtNaiQCfLlSNAKZsHmghDca3JfxDsgTTQHEmILQ3BO5E0Zn7wJcP9mQwYDXNUjHWXs
alwNDIg07jjGq3SyutHcbQX5kMGN3RGDX0LbJf/gFDBSOQVGgFzY0Yp8V932k7cYhhAj5XZIvE1R
zN2TWEsYwhK8jWgH1b1K183QHh4u77zg18a/ZS7zLlXqnzBi+0ZqK3F/jc6GnithYAba9jFKYxY9
cc12MndTZWCvMcSlZ8fqfcpsWRR7PgnB5sTj/qzQN31DiKdH9HtXHxFw8/Sxb8te8+Ei5t+VFQNb
yFKOT7BPIyOhRa9yw7S+Jszi05QcVLFz6omUeIYM20yvcqpHQrQr1yXnaCuy4w8MstuvJQ3Nqxg9
/Wm7eLu0RAvJ21G3/l1MJ/zVgLpinGlpY0GDG9ObAJpV1Pcj+rUPv5qSnnFSeQMSag5uHvl4tDnR
UwVYJp0t8SVZnaQ5bqLC1pOuQXKuEoQL5wGRHnEMzpigLkjK/pn6tfGTUNzqRW6N8+nNPcRNF3Ob
3BNh1YociHIJM0TryX1cW0wgNPgEiJhcSgJFEyN26Ap/vVx5TTg7BPPrgXxz8aADO/ylAFmu+WwD
QgQIQ8DvHSeqjM6WSoAUPgW50IvZopSljruHMuY4fdfo6CSel2KOjine0DdKzov6DH5g35gLx19R
0FCjJTxV/TGcejZvOzf+OzqotQ4IhEt7Jrre/cMjQb4oq4nLLhSv9olwiOAacreHAdUEU9PkOp21
fu5HMyGIFrv3FY1cmAdM+Ch5VUz69rHc4+FV0mMj8nGYy2dJ7NM/LvM4OjpziyeexZScBGxb7d8e
Js4iHx9jdpl9DVDIiQbKaloUUqBdbIjQB/ym6FqTJrzEPgtZVqGZBzbySWqGqCVbIvO9CpoisGVK
voQkgsgg3prPTamWgmt+jT5I6FzxpogufCrjkv3Hq1PxsRSxD6OvYvujlm3Z3kWIUL6jeJEf2hl4
lzverf+Do/t8JKSuizPijKr3WKl6uYxyx2sRl3F6ceibXx/xdtFbtqR2RgvpS7HdJhGKUYbHBRxE
NXSiHhpjo89ttTD/dk5NcW5mthYPw508DfTPuIxG+goYY2YMzruzb/fzaNb5xsc+lx6jhkUVt+Ca
xnewoLrjJRz5FM6sgKDxWNYNHCd5EMfQM/Xw2JcF8RQ8ve7PhtOiPyO3ojvKEc2mX5porp8bve1f
Hk6FG+vhiIR1mzeshIsayxOKunDHWJQAVadFlPpZMDAF3PTRGLjIShyi4QJZNeU5JFcBnj0MVHm0
AfPlGSy+8n5bbdc3FSyOPmFIjB52U3bTOSLO4VPObBYAq0P3ghizXw9ryBfHY5D2YIyc/y1mj2h/
Ue0cbgfAgw3l7eQkTCVehDJldjYwJjb8rbyUoJO571rJ4ys7L2BwWcZ/xk9YEgxqAXMwa2QDtp29
+NHNnXBOAvH/lwvNFt0Eqy/+m/ch7IBTIve52JsOubxK5o9rJbVG6zUNjApBn4a3OyJJmdckfjz1
5E0FmPRLHq1roMnTmCK/zzcqV/cTnvEewSummENIZdmfFR88yHkS6j9p1FXOzQzG9jpiM6gPOJvl
o0EMXB89MQTPHng4D9wmIAT8TcniARuhxK7ZTOmT9trWnrFXUm3sX2kZ9DHjq+MZ0Cm399MqD007
8iY5k5mf0rW0Zb6tLS1lmqh4deGkYvhKO4+aZJ7MlmISmzQtj1ZMJIjsUYZUJRQZh5JJxHnwgxA/
5P8Bou5q8ATa4MbKNmzad6GyCw9fhziJGaqCjiGKZUbh50Fc/W2mKn2quekIeeFO+R3h0ppuZVWU
fu7YGPgBPGIVeUxUiDzioI1f/GL3UK6Loeqot5jiZ1ONHPh6Zt5zuhGTK8k2A0c5yYYp1EDaluK4
N8UAyOYP8cmFnEK61FcizGYIGEBI11UvzGvMdKtyPRxrmhPrvIdie2o9jtPDssGlrWEtr9P0BOi8
L1ENMKZklUmLnPewFFS13InBbfXVVcJU+Zf1Jo4J9gj9J75nrpUwdGkggyvefgTkav0q1KjJUKgE
cvpdcpicrJua6dZlmXkp1xh7aRAOEgEQvqjloGpU5Q9gD+BgpdLBe5E0xbMp9+LBha4p7gIV7XFG
dIaz5mm6et1h37xouxvKgPgza9zum2LF4dOp5uJ9QwO631zTtb5hQCQFaT1qh0Ni9oUY8bECGvOK
tLvX09VVJoKl+kssURWfqQ2iB3Lb2i1iwyXd4MaJh/GpqEYPGD5iB8vDCb6PX0PVY0cKo0JcYgct
PLZ6fGTHZBqn6ykX+QeDweg26Du0q7S3hXQpSUgLZDB1cQz2OEGYhmqZEpGmnfsX/Avz81bPyw/R
Kc2xjThdo6yv7K8puO4reEGWW3IVUIYlTRevd5x5hfvKI4kpItpEvyBHI5ozL4uEvIZ4Qpt2YFG9
xvW7Zr0rEosOMnRCQi6h8bosSkrPLQ8NpVX/jdDoVz0aruED8P3yOXsJam72lumlMgPye5Jt7hRC
qDAvNsg4MphKvGWFKOW/cpw9e0T+TYzLNf/CP+xIPIpTCA5jMP+L9FdY+NU7Ae/qtbGSt0cGvbls
kXJdCJkquMNsU/qHmieHwgDmnzoPG0FCxCbd9KzSWtzDz5qeonMA76d+bhHfAFmHbyZNFn0YZjHx
NqDzKYAXSm7QgHFSP+6FHNNDSfBUmGmvvzqyS+ac3Cm9+iPS9bifRiiX+ZmPal8mLivi/MGmQFGj
UJh8xzqAVpK7LOLrCuE6u2DX78Q3wQO1bTJ86XSJp4NXRglXRzvjwkC0gUYkmIxjDuW1UiGrRdHJ
8+TaAb5gnqj+AB0S+tHfU/kG6B+FjzyNLVGffjQXuTeG3HHQAJDo5YxyGuAyHMvcbVbSXfijy5iT
YEwGQR3vE/81BeDI+G7xTwEnAb4S0xDXx2lZTX3SYZxWLFzV8uj7i3sNBEiqh30XTvJaFsH21l3f
SOCKmq13UGn05k6AmUikhuaunJJWkJaT6o8F+tOeO/zyjx0XxP9IO7PeuG1oj3+hK0Aitb7O5tHY
TuzEWV+ENGm177s+/f3JL9cjCyO0tw9FgRThkCIPD8/5Lzg2ZZjv+jSgcq6Ktv/ZKFH/N+oH+oOu
pDoyRZbt2XtfBxB9gZWmIsJc5IOL0pBxqSosHXeQVPxmP5FpsV959xs/NYqi3zTQl6RRYIwoagKZ
tD6bIpHFsas6E9UaLuh9DWHIRVSiK+/4syDe1f1AoyARZqEeJCwhkCh6O/5MrJ7q9tQFjn8QvIjT
nxRm7SN03bnEI0EenHnuKfIMZrC9dLKjrqTYpcEJtgznF300kUCo14L5kkDgGe5D0ssXVNXUz0Mt
kt8K++RHnQ75Y6D740wB8QijhjdmvyHdqzPbWKN85qBK93eQKvhl0Ykxh93IJXbvsNPH+0RPkycl
jmJjP4H5jXaGBejgOyoXPsw1rFlhmqGwTO1+4uXIZUPb+dAMRf9piKKp+ZTTuIMD5VTN15QaJehP
Qze+g7Xo7TvgYrIE9ZMRLhEqtYxdWfIQPfdqrtQ/aZGr2V70YVk8UOfILzn51nRXgX0Rx0D1FegJ
QLYQ3EmH4HlW7/6p+R7ZaDYBIAGP3QB2m9SobJDGwS9iV9JhyikwyyK6myZnhB2WJSTThak67Lkg
00mbCYDDaXSA9uxbLRibJyfT4w8QY6rooS8S4xhbagrIKvZlBhI40v2jQVW5IKXs5o5o6Vn6M4pm
0NANLbQzF7CMKffgsLxfqGn50VPRGlV0wkBDZMdKOD24S1uUH/C0LcudFqr8akgzQlyEDbQbBLad
3CVamgQXCqY5eRz2RoDgs3pUvzd2ofzhdZ6xun1uPY9mqoOuHKPK3KEA2YafS3+qT9IfxvaYiIEK
wCS6Goyr9PITKLroSUO1CNmnPC+mD2FZSmxtoc3g3gfA1k8//A8QQFNpwqZ3TbsLLkhsFtZjJ0LP
2U3WOGiH/xGerHRwr6k7eR32WlqaFRnyOXqWHHvEfIcTCHM156+agCfkUTGei2rMrGPScm2NLR8O
EkTcn28LE66IgZqmhRosUrpC0+VCX5o26Eizp2hdpZvUvWbkEoQIEF3Bu3NDt1ebjTGWCogQOnBe
mMVOIerx5280naMBMWLYOa3bInlw8BAwOoamsD+MCL3sqRhZPxVv4n3hkAzS3QbynJOdQ+qL5IZq
+JrooyUxNKA1ZGHSsNDAVdjSlM/U1q2tqTm1CFxegjrs7m6v7Yr4KUtLYU/gv4J2/UJoVfEp6448
S9zWqz7zAf1vMuDtqEpbcakn8KgqE8jVtwddX2V9vr6kiRuuvphbBp2x9yhCun3XaU8AGuw7/m9l
r1sJe8xTUCECaXNMa3M6FD2c48aanH3R51umv2tby3rzQ2bNzzefG+WkyqpMFrlLU5T0AFzZthbe
Q/3sNnxfVz8ngDoMoWeNzaVLqGUOZmLpVeua9JDvJFvvg1lM9qfbK7v6OSkuMyWJn5q1OCqy8U2Q
UkPrFlCPXTwf/KNNH+cbelfZJarAMZKNdf9lp74ZdKFE2wGPabVa8nbG2JYSmW6c874yjrentvKp
0C+3Z+lp1dJUuRjFIcul8Ki3roW24ZHeffOhjXsPITYofLeHWvlWWOLhMWECXHKEvtBbbRFOAhkS
tS6OewIuLA3OE4hJGuj/dhyhStU2ER/WNN1aHoMgI5wDZ2H3RbX8kE8CPOg0+Bt74r1QLqPAUJD4
O+EfJhdeQAgvAgA32Hke0oknOy/FF88ZlOEyhZFwqQt6YsN6/r1SLi5WKrrN85cC/rEYUWBRYqEt
VLukCO3XwOCZoURJfBwy02931SzRH5s5Sm6eEBsitq9qzdcBnL6JtFlQiKcqO2ZxounCQPIKJ7fp
FFNzYy+DIkOrweEVXGQidzsLBKJbteRjZ7oEZskzRTMubQsN4RSrTsnjyoMfTJ8eDRYjscZ0D+vB
M84Z1FiABCmannRebce/pJZBJ76okXZLoNenR0ykGlRE0S8BM4i37YtVTbLYCJ/vtydK1RxvHewM
Wv5y/vM3QUtzkjwMQzGCaY3NF0SfwDJMgbphRfT+vM2jYIuBKjYq08ubsIqVWKfHMdK6QjIgUPpm
r3SBcPtiqjcuodUJOZQqHX22URaL86ZCO51s32KozqPLrVOpnUGEG6d6bULYXRoOtynYSrm8dJTK
qSpHH90Z+7QfawMZg4lHHRyFf29UiLCeqnFxQ//EaHIRq6huRmmrl4NLzUKhpJfSP817AHM8++/L
Uo0OpsyLjRtm5dTZmkaRS8OZ2cRi/npbAK3OIELag+vzKst3SdojMNX2syYSCogieECnNfjVOy2o
X5EoY7ARzVbW19YQA8EDSdjo3y7GL7wijKymGt1ICZNLYPbJ0ara/iiRsPn3n9JGG54Io6tCF0vD
GN+MEIKP2ZuRPnwHuNtC4KL3SwhMN0Z6f6HyJf9vpKXKeFMqyMG06eg2JKGfwG+ZHzInH6HCiM4t
USyhR2ubp9v3wtpKcrAF7s2zf8TSfBu4mpBmmNBwE2aJSkOqHAJQMyecZP7L/DjhRBNgJxq52PWm
gV3HW92GK1KDG/lLgrz4nRa8k4Iwap6bxta+jTR9//r387N5BoLKczRhvbojvAlg6EjzRO2Lwe11
BL57vYRsFHZ/t0PvbNxEK58P6xGb8iBBjH8W6W056nnWaWbvRnXXPKEIKk9jO+VfaPWWD7bnA2QM
1d+3Z7c6pi4cyGUqgvGvRmFvZheOlBW1uV3aARBO6QLXyX2CZvwhHBBBgu+vIuUzgivXz7cHfn/R
S21+LeBjAYaHFOn6W4KHy2I0jkouPSOAGk3zPdG75E+etvnfEsERf+NwvI/bDCjJ321oqCgmLSJq
xcHrA5ik6NIrNW9GdOHSOKw3vuHqKLjrCJXOh/XO80erM5Qah6Z003wATuIA4H92IlNsTOb9oWMy
ZOc2qbcwMaS8Xj2N0qneeU3lVj3aZKB56unOpJ7YHwKUiP+5/alWBpsdjEiaCZU4/S3ydLpdo1WG
QeMinqPcN5gWnoLBSz+MarHlmfT+WpDm7ClqmiCJsJdd+CQ4vWHQVfBq16SGNiILog5ouSM0CHa6
oxHZXTKkOZ8wHUp45Wpc87enuvL5EDPCdwjpRLLq17fgm+OAkuPkxZRTXcML2ge1aYG+QDn6enuU
tQXlfBOsuQOh3Mxn480odjjlmEPlrRukIjh5U/oLYm56tHQwx7dHWjllnGsCCsOphm4vklu6C32g
DVblmtGk3rWD7UfUrxF1pv/ctXdIpzb/3q6a9yC3nGqqGt9x6SZU5JgiSCQHXLVShifCM+pA5uTc
C3i3p9uz0+btcJ0/S6r3FuOwXThzi4gJqy8AE4O4kQ7PM73MfnMV3XNIOju4FfqlNqr8b/iv/S9M
BcSRGKi+COS6N2LZyvdkw6gGcUyS4i5NWUA2D6IUM4YBTO8LGrS0LO2wVs5jCsj+9pxXvqjDLS1J
plVmrsvrvWNZaWK2Ydi6IUive6UvjC9e2aYw+mrqJsg5YvFy+LdD6sDI2Uc6/3Y4F9dDgtrJsiSM
aherCBQaDPNIH7Y+qMiX77MeQvrt4d6fQYYzyeKRRwa0pC1u+amnMBk0duUGWtC6CFnA6GSuG6O8
/2aMYuF+CSMFI9jlKAm4Yt3rvcoNG2f6gGyOfZf4DuDqWbLl9oSWQ/GlqCKzUYE8mRQH5wm/Oe5K
qaPA3yo00xFXvdS5rEGtWvnJN8J/a+X1OhTZirSpp/DvRaim+QKirEpUF0eQ7EzC8h36YD9zs/yN
9Vt+peVIi32ojdKJ4ybHaCIo+lPfeuZBV5DluL108wF+e8DnUbhzINxS4Hhf3OiiUdOA9GmuRiaC
cqphfqX0arnk69YR3YToiLqj84j3SX0c0CrcOmzL+4jxeZcjBabyC4RjLtYTWJMMayuQGF37/nga
iioUz0aLydU9wsAIxCDb1N4L1VL/ZKgbwI1DBgRAah2/IHGnvjg699W+SqMSaCTy+FmwBxJsQSpC
awuift1o1SHyGvsr6EX6mVogsn8m3sufu4I338lDPlG5RwrS+20m1Md3ihH4X6g+5umDDeLW3kWt
JTScMdB92tudZ/5O2tiQd/jJxL8tgyY+HEzF+BslV/m7QtjtI7qb9l8N3C0cbYJZeyPuRIEwXmnV
d4FTtNYL9UvEUGKgCd2nekii7D6G3v88ZUYfn7yumP6gsFfhnppDAD+MPVsNmkYpXno6ruxt1I7z
PREj005DH6MUgqVkL3c+/effSewF3TEfowY0Cq63jzGeDuoeRipoA8WIhw7CZ+P8FUOGeQY/UQX/
MkF7/aI8/dhSpumQoV0fxhi/bLylUPMUYGoumWK353Dmj9zet8soPY+i8XwnvNicwqUFGTprph5y
WbhZbCAtkEIwDtWpx+IndPYGTj3/0nRpHg+aCRFNYNTmvHolvQkx7aSQ3HqK6tLnVbs9uP/oe1VZ
SAXentdKKMNEfX58MRBN6sWp7wBzjUpmCmhJLZB+D7k75K8a6vKQp9Cl2BhuJchQIBPa7Fc7P74W
kdPIS2gBUEqoghiwy8ooesAZz9oow732ZBZRhsCMZD0HFW/CpTWwaMyI2gggS8JA7XwN8yygXqXn
9UtZKED8bAz3QkpkfnDK9HrEmKQUggxqQsAUeHIn9gouKMGpsVsrPPmOWp0JV1q9r8hxPcqkASe3
5aZEVYD27HNeZY1yQPvIfJqAYlGJSxSpn8w+Dp0faGaP9c+gEB3weogigh4nHjSXwUMNB12niRiC
gZIKNQBA77iRUq19YJtTweZVHctW5z9/s5EGXyARhKCsG6h25E4QSXeRkuSUaTjkt/fSyhmhCm5I
Ez87XaUEdT1UFCFAgtT/5KpD0H2zMBdy4Rn2h1Zvi7+Hsft5e7iVUC4pLZOVCoB9Ul+kFXbVt9mk
MhzOiUhATX76D3af9hcfE5E9usTiI5os2H+nWMncHlmbT8Vif5EdkrVROOcWWUaDNPGjuixB01Gq
9437ItPD78BbnE+dYhuz+62N3GDQ+h/pw5cvPVr9F2gb5kvp5eJb33Tpx44K8PH2r1r50jQnKDdQ
9+Nlt6w9p4Om+WGsT7zqauOMSWB9Qa8l/wJAMtpYgPWhCLmkQRyz5S3q6BPyE4rJl25U5DzzCgSW
EWaPuQJo6D/MSpAhC8MiZbUXmyrtRBnhGqjiLlpCR0O/vDkkShB8Qkqgebo9llydF0Vg3sS8dxCL
ud7Bps+cVFjqbq4MooAgHuq/KgczBrexSru6wzTUsk8Y5sThsa/iAIpyCZIdnNRgfO/hPmcfAZDH
AoXnEGaCl+u9fSgwTsJmDo5wfKqhbqrnvOyiLyk6RbPahTf7dQMjq4HGC1TEAdVOXyLUAAEZjIYJ
EAz4if6z8eFU7iEZNL+nZpqgftv0+A/A4cuXsY8slFLtcgBm26JKdY8AhsTE4/byLEtL3EmzngSp
rDOfOm1evTehxEHtDyJCOrg6vN8ArrGqKQAjU5zn0N2LkWwOpukhqsfo1+2BVwKL1NhopMFUzrnj
rwcuR972UW1PLjCcKf7qG5b6ZQCz89gmyGv9FmJUtvLElQOuWbpKgVeiCL8soQdKGvpanE2u1hcW
ohaosAI2xRyp9Wl3JP6Wh/vK0nIL05AmchqUbBcbr+6UwirjZnTjwBeHQUAz7gpQi6CgUgDa/m/V
keb59qqubXa6i7iPmjwuWNvrVXUC4NOpb3AxZlb+CQwWBGqQ93d5n4T/z6EW136TAxPxkclxJ3Z4
eMzw63hOYyB4OyVRxbixT1feGDzZJVVI2o021bTriaEA0GZ2yWKOyPtegAWNJz2jaxZOVrunYZJ+
ndkrZ38qiq8cVvH5P6yrxUsXZifxeJl8zFDYoqfY5Rqw/j4MqHPeNTwz7uY6ykaWuHYFClhYGiUe
RDrUxRXYoN8bKWPGUKBy92VqAfpzRnRxh8w564PW/umCGihNZebZRtq9NfSiUhPVFeoOmTMgziFo
SPp5eYaWrEGPjhHy60mNsbPzdxng+42RX1/yy9tXcuVz7EzirbMo/JZG0YF4iUfX6aoqJ9dqvA4c
8Rh2BzS2I3sftp5eHvoUgCYa28D2dijS2dpOhXcT7O1M91GFR46gQf5BN74aiIBjSN4aUEMhp2hf
0Fx0/Me2R1jr+O/3Bv0prmdBGKPtcb010yD1tBEJQbdM7OTUO4p1QLUjIb9X7Y1TsBY0jbl4RaaN
otKy8qp26KPr/TS5XVWOJz8P6jNeU/lB9cfpAWWe8e721NZC2NxyxxGXAalPLqZGZcv3UU52O8dz
xElvZfsImMzznzqZC9tNvVnQRYvr5tPtgVd2os5lpFNcNl9PwfXABR4gQdcovQtatP6L4279gn4X
/6FRD3k+kMj7gbPUUCavg44y1+3R59C12Iw6JV8UHtiOOrbR16OjACk7Dzl/109xwUDBmdnvYOcG
W7fvyvekBES/XTccSSawiKGVT9NhqJjmqFseqYEGWL7hBJwMZRg+d6qzsawr1wPCdAiG6TbALB6I
1xOb+qg2VYOGqkCnHX8NMxydI55Hsjt2whAb7du12eloK5NzEciI2tej6WggjSVsNrdsphZpqQZl
VT1UxHCwmgm5GBMF+I2zuLZvDBVGkuCJSSV0MaSdB34jg3ICBoZO6WMTzxxtM4hNcKbpL5RHH63M
ksM+sxtvI26vzRaYCGYitm5aZOzXsx2irDaRMBh4BhOe9mi9JxSF4qD/Cf0gSk5124bl6fZGXbkV
dVxJpKpZ9Mm5m67HROYuU2seri4ZaHkm6CTHtAGJWdl65GIDrJ9NvMYOWRUp067oymrjC6/tJ9Mx
gQeQw1HxXcyZI5SStmvMucmebfyfXFwq/pqwztkIRK9Qg+WR5K3AE5TgR+diEYnirIRMU5YjRUVI
yhAaMeD8BM1EyQ4IM9H6QrTLpoqHR0/2s6zL7AwQz/6qppkEaQqb9S8y3dK8hGCTGhf2gldsFChe
i/rLn8gtQKmTFi04mkXupQgNL0bUN12NKyC587q0Le4BvfuXFqclaONdX0lYTlp0b2FpiuqWn00/
qKTn+LwOMewi6AvZnWqFUC4sq9L+1Cq4ejSqhcQuZhJWs0fZTcnu0E2C5cOLENM0Lx1h3ESOE1l/
mUqNXDDi2qq45zmXjGe7LrGvxu097lGKTS30l4tmLA5hGBdYGTQEz4duHKO/BsqMz3ro+/+Iwkyb
g9fPhrEdWx1oLIZ28Ae6rrpIH3/YQ6qYY4bXUC8uUq3T7MftXb0SfoH2U0rSxdx6dhaHGERXYznp
MLl6APNZtA0a+DUc/tujGPNfs/heKBMCn+S9b1lAy68PDxEk8vKE4jhNgbi6azrYO4iYtNjgUkpV
R2RGTfFhwjvvsxMFCILmuj1+g+SOkwkwBA/upW175tGfJtuG8VzgQYUqXA8xpG/qYFdM5RDuRqev
tAMo56I61j0Sh/saZzDzzo7zYVYLmGC++dLT/kkd1JUgLPmjhcViYX3WCtzCdhMY/Q9eqxn/xJam
BCdjgFLrSuq2L7mPG9uuw6WBzV23n50eYNXJoWIFvaUxFJzrqxGR1c7CmgQ2ixm7CGlAtTXouLkm
0qT9P3kAccOlIYXjFMpGRnaoIFJ5ew2d6wHzlhRy8d4vA9PYCJev8NTF8r/C6dg8rD8H5nr5UTnN
aVnbptsjcK/sITAbHyTYP32vl8J5aUMR/cO7GUNVrXTGYjcfDpzQqj4zIbVRZtz1pm8VJ5COSn6H
RUSvYc7qR/Gps1v4TAiYVfbBd8yieurTRrQHbTbseMqQHFE+jtNEI4JH+Ew5p6sOp4f+T7+3JtN2
0QrGDKCIYvmb8norft/eedrKzpsvCGt++8592EWenaA4jTSLb1DVYZq/dd0p+r9bRMW+oeYQ1E+q
XuvysUwDZzhDKUJeuh1QH86oVQd7irvjPxY8lPRw+2etBHPgnBwIkAoOAL1F/LI1NHOTUtNdmUOs
2fmG9oXKk/6EVemw8ZxauSsZakZ18RanP7o44apTZX1eGFjxKnQY0Y1sSnS7IgtLcr+Bqv6Jbmaw
UQhayWUp7dFTIGSRVS5Bq/4UihCnEIkATWqaZ65jJzz1Asuq72ZvF5CwQkwLSRb84c/thV0deU4L
KJMDY1sWyIN6BM4wadJNJQoSEo7UXWViHoJnQ/oNskh/StXi+faYK4mQrUE2IH+FpUYsuz5dNlW+
rskCHQyNBdodgTVR73s77Z8qThNa/x1VVH+K7xFg8LfoFSsB3DbABgOp5hoELHI9OI80FD9wagUD
j9Y/7Epk+3Bk2Lpw+VsWAYTVpNRB65G+yhIV1Ye4LiHaa7pxa/S42lrJIQq0aCNOrZwK8IcUKqm0
g4Fflg+jxnA8nTzdHTDOODhoCGLS2ChHmYNVuP3N5mO/nBAdDnASNKTIIeZlfVOLs5DBQh26Nnn5
56NzQoDB6U4Kgnzhx7rSHWVHALPOmomEIJIAFvpk6BJG3laqNW+N5c9w2KwsrQMfe9mmgnuEegEW
827VWShsmKnxoNtNeAwVYzpbo8XFqKfNd73t5CFQ7OgwyU5ufNuVADGj7Dil3AwzqO96KUx4Vyjq
RZZrQLX8lkRGg0mD5p1yuze+jTUOFhvZwOuBWMya/Uo0MoCpSDoB1yPadcJFAVV+foplL2pmQBGc
MmjqjlEc6KHjOzpi7xX3A0rTfthjLjtZGxF4dda8Ol/DsMrD+/o3xKM6DkGiWggTO/opRplgj9sX
On1AqQ65tKKtqsvKQQVABcaCUqwu7WU9AfGPxIy81nLheUY2IklOfCzRlDs0NtZMVqG3e9rX4SfA
XjR+bbXeOxZNsdGIql1HX+RAI92+C9Hh+nr7KKyETM4cp5vYhfbSkqpkINyWhmpoumqs+UeuyZ+2
04hvQ6//6pAfv9R9IzcO+tpavB1y8TbWclw8elUxCFq2/ok8BAvTtvM3llyufWPe37yXKGwA1Fvc
slhtQHKwufuLKm2VXWEpbXXKs6HAzglH812DDRXcxIQs72NWBzX8zAKRtUcRtZl8iNWm+4FU9XjG
pcvrfoSJouNfIzJEyEbUohBKAp2KwCw6Bf6+6vv4k2f2uLHFojP3XBizYoiSDF9pdCo4uPp+beAu
atTWwStJhw8S13II1jiS4HZVRZp3wFTJ8D7Z3gAMM5dzfdeHeeQf6h5pm11tGvoWamUl5NJtFHQF
JJBevv/1MXDCVps9okx3ovl1jEwfM8VIYAXopOrGiVu5JhmKyhZHHt8Ta/5ab0JubMQQGSk3u50f
Bn9iWJQ7G0fNY+pX4yPU2uHconxyIZMzNgLO2nYDrkxuyT3pABBdjJyWpRONk+nWExKTmSG6vT6E
W+3btaWEA0GLWAXmAED0ehSkXsc4ZPZuPw1Yq/paShyJ5DdEsb/cPrFrIzmChy9VLNpsywI9Xjs4
SsmU2xiC7C6Ow/zXXDR9DBtAW7eHWgsOBC1K48B3KQgs0gslQ8e0KNgf6WDJi28o5YuZpuIhpML0
IAYMHCyz2sinVqdHlwx8HQ2zd5HSjwYZRyELaUm/tY4KtKiUtl5XHFF0in7cnuD6YDroQUrhYKfm
P3+zK/XKKVPMvgw3zOR8GPPZEUGLzojK6RsH4P1QGugt2hrkGzS+X58qb4YaSXoxbSfQOiKZ7nkv
Io3vGdPnYgq2itfvdzxDAUvhUM83rbnYiyjMxIQwYbgGch7oL3Clpkirnm6v3TsmKJgNGuVz05a3
BX3fRfQIG1XFsyOWLvyw0PtVzFXInVoGBCuszzX9sStkDwwkjrBKDUwnQaWfWi9y/AiXovhhF061
cZutVK+AEKvQxzSmPnfzrz/ogGFD3IAtcqs8ejaLeEKGJkIwD5PqoXq0R6s5agGqRQT1v+lzOIdA
DyIUsaSk96PEBxE1w8vGOs0B5jrhAWmv44I3p3kkPIsUa0pz9E6TXLh6MrYxUjZYTz+EGRoxANUc
/xsvYd05D1moq7saRf5onzrqpFygijXJJWVdo5Meptifbvyw9zckTVPYhZqtkg3DVrleLIz7gD6P
OWpqQZ53iOZ5RXRMxr50HkdHbX9NihOPu66O7XyP2qja7LEBw0htp2NR91WkzaCeFaTI5IGnZ1Kg
UtI0v4AXjB+LUOv+3P61K5uapwepGiB/mIn2YrcZ+MbitltJmsqp+jnGDHfYjxKd0Y1Vmb/G4msJ
ilU8YHkf8LJbpA1dCy/QDlTpqn3m/Eg6H9MQcMUfJVkE0ksYJKVoj/foYw11giYXl3mmbTTQ38dd
LNjmu3K+TAAMLOaqIEWAilXJAeY/PvPrbQSMU4EEDlYGPmrLo3NOQOpupExrSzzvBsmThN7vMhqG
BSJjdTNRLZk6gbtzGl3giomNM7oSCMk4eHhRi+IRYCyOg5cgLAFvSXfpj+BJQy3Q+d06hf+sA9qP
toLUylLyZoXLA58HTtaSr6TWYVR5sHpc2eP+ceCgm9nnPi6q9t7OlAEK0xA46T4ZivalQ9i4RkZO
RSgeSEHY/AjglPaHRkGi7kxvBf1AFf5meV9GvSWPo9IjWqahL7vVH175EvxqkgmyVwpEYvE+IU/s
hgyReTcvUsMdiXPPUxP5G02F1VHoaoBkp0QE3fH6/Je9nUVoUUuX1Mm/eDyCd+zF8sPtg7v2BThP
VJkhQQD8XnzvbGosT/ZlT/ij+vecoXk0oHYizPgAR0dHWbYmejxmtKM3Rl6Jb/Q2LV7WXINEjHn+
b67cbDIH28rLwQ0Uq7yzcTNEgDOLHoSS+e6YY255e6av+dAidszvDZBd0LiA6i8WtJY4uYeD7Nwu
xv7nMRUlGEW8LuiGASOrnlgfPN9w321mXWafzjVCesbRN+qgmF0XoLj1RYAVT5imkXbwESr1Pw5I
AXzpwwm4UKsnyaOVlBlGIHFQaC+Bz72+GyDCY0Mec1H8khgRxT8Kihi/lCbQ8nNMoKtPNWIh1qlP
YvSXU1JI/1Nid6m5C/JtjvPKAccMkAAC34sS4JJaFmCXVEgnalyEViFZoiaDC8iQjf4PdPRr8fH2
oq9sL96tJCA29QvMNeZN8OYjWwHoN71sGjeK5PjZU9DgD0Fsl4BjGnEauPZwNtLK/tPtYdf2FnBm
2oH0d3lHLkJ0kJWoMOoQTzSYj0+Jj3mBgR3pHp66/QywoNm4lt6/nzResRTv6UHSp1+m4lD2W3JS
GCDhEBjPfabVv1HfC/ZInaAeXDXTb5N9NUszZxu7eiVKzKR84Nsw+GC9LXJkoxB14WGz47Y61gG0
DJo7wzeGu9vr+RqIF2eH+iJ8mjkYCXUZqMvJjvqyMCGWhi06Q43hqfXZjDThmgX9B45HHk+0fWxF
OSRoh033Rs2e+NziAhzvulZ6zZ8h0cz81OIAXD15ohJgh3Kl/yLwg9c3fu/KtjOIzpTtULYBWLlY
FdyBMA+vIhqyMFzA9JnF05gkeGd0jYzbXVh5iZsPTeIcbq/T2rg2JHEqzrA2KW1cb/cikqg94dHh
KrlVnJO2CZ/1KseUu4u1jyQTNarKVfj19qArm50OCpYlxDYwGMYiUey6ASuEmfQr7alA5lTFiM3u
7OPQ5l89jODc28Ot7DhiNn1CshBQ/MumRZXFqt7hJevWdYtej9U5uKjoRbIFCll7wQCCoovMDcE/
y6tpMkq6yLjKugaI9+nQ+zL8ZZUQkZCB0I3mNASV7mqIcHeACuLws6oEurjr9NJ4QNpLH3/dnvfK
t7V4vWCuwnWlYcN7/W0HL1MQhVZrlzdoOVxsvS4pCAo6pq3I72O0AcVRS4L839cu5jAGoQACLV11
ucg2pjhWQyr70IA71Pw9D1fTJPbrc0cWcrw9xZXseibOWkCEyW15qF1PcXRGgLxhUbv5FGh7wze1
XVmpzl6NQpZbFt6d5qnNKeQsnQKsLl9uD792NUmdtIp+IGV3udjIA9QhNFKhuQ34rh9MB1j5TicL
rA51l1fqxj5eKXUDgwXhPoNE5xx0kQ9EE3yJUBSNi4bP5B2E1aJaluFm8pR7nO99YaVeeCot7qij
DBOdomSk+d/UALHwjftj5QiTawOshJVJvrfUxUnLBix+U0PK7HNQf03QnnmMtjsHC6wDPhfZRpH3
3V4GjDv3pajggNThRXX9oXOwek1cGIqr8Qi4q1qlwi5o9O89/PR2tDvkZahRT7z9ed8nYIzKg4nQ
yPYCcT2vwptkICiKjn0e+BcOWSRPdW4bs/2T01K0Bblo7QEst5fW9ge5i2RQ/W7hpPyG7OL0uw4L
gAEt1FhXDmZeofvXIC2IDIedVnMWg73O0UZn9HmcHGU4GFU8YMeFEUVEnRafvZ1BFQQKXEpB/dTk
Rv3dK2bDUiQJqx8qfnntE0qQnYv9oaedo6IiW0CrGe2724vwLlNgDeZ8d37EzlyGxR63lKBAra/w
3AGTymEXDlb8UI6Fwz6LBHo6tifuGvwKfg1oq97dHvtd5H4de45dNh0t01mMnSC5g8x7iQC/EOGx
LWVzl4a4cd4e5d1enkeZO5EzpQFNqcWxylPD8tS+91yljJKzoVbqceT73HkF9qFBLuONvfz+HC8G
nKf9ZltVBbKdaOsB38CEwK1CTB5kPvkf/QHrB/4LA7sRV8Ykywwc/lDlt0KcfP/DpHk+EbWo1byL
nEVgFSW+sZ6LCHGBUK6h3UHdN/dAVetHzGCzjeD1/gCbsOhgCM20EYBni8sIyUj69pHuuUA0p31u
OsojxpXoVI6tjQJPLz/Aseg+3Z7ku/hMyfLtoIsvW9vGZMa4sNIp0fo9hxnljRz+R9cmW4+1dzfR
PBSEKwB1AqFWdVHbNumzJD64Lx6Hlf88eFhZpQiTnaByogOdmHX+HPsIUOK3iC+o2XcbsWptqsQ+
8se5GkIOeb2nWF0bd6Q2wL29Mj4Hw5Q92G2JIQtWiLG68dJfHQykAFKEtHnI5K8HQ8qyRjQpY7DC
KS7WNOubW97wNMbplorX2lCw/2cNO5q8hP/roQY0TvWoSrBwMZ3i0EQ2flU8+Y91rCcbkW5tqBkN
CfgCpR0SuOuh1CorVL+Z/AvodeV+1JTkTy275mCNcquI+z7k0HjSHeCmDAOMbREBUO1VxvmVfUHV
Ef4914Uhe/8Ue318oFEzHW+fg/eZKbsTwTw462Axiabz1N9GHKwWQ783wws2bPYLyDMPmpQX73Ml
1Y5d21Jor015aiNk7H0ljB+Kok32Q6zJjRrK+9sEzQreG3QUYHZRTLn+ISZekl2BsckF++ToycEJ
dC/NKtxLupr00UZjF6KzhPVSZ2w0gt6Dt1iDt0MvdpKSxYnR4eFyKScV8O2urYvGOGL2GD9O+MBi
1lZNYbejXFx2O/i28tKiWFlc2sRT4YqFbcPqldjVbXyb+WRevVT5XbPuJrwAiFwoMF0vydBm5pwt
hhfwG8EhA418h5V0eIpg1yEanxT3EqvMQ9NRsR+mKriL8l79D1uffI65kV9KSLrXvwGVolqgEBte
4saw9l5WqbhstMic4lu28R3Wtv6syUdRS85V6cXW71S/DFNhBpe4mL45qZ+pextA7QF7UOtzVtTR
RqxauW1f+1aMRKkDENkiMspA70oyx+CCjGNyEgHK8RgIpdgZ8NSnq4rOnFE10X2Op8VHowxxJp1B
o7e/8tqsHbqQ9BxIYMkpFwscW3aGa0F4AYdk/1SrxvzY4XJyanCBv8fEiB/1HwYELEZNAa9C1vl6
QEsDYJQ4xE0NJYOLkarJp1GJ0nsLU41nBLnNjW08T2C5iwGUcwPSGqchv7gS8qCNZQGf7ILClH+y
+p4aQjbgE5a1EYatyPkdKvwpP/2HWXIKCaQADnhvXs8y8En9IyAAFxyQhx+onTfAyYPoQ29A/BB+
WJ9uj7d2yzvACohcNI9oHV2PJ0rEBprMDi5WaU67pE+aOy3tfoymR5fDA4CMgwFilhk+MVky/rk9
+NpOns8ND114PaqxvOONLgeUirn1BcgyfCk8I9LhhIyDzR3SYNGbdkiKU6eyTj4V40cK9fJT1k3B
FqV/PqKLbw0ec8bVIYr6nl1klgZop6H1Lwn6L/gUmsHnolfUjTR5dZRZq43Ln96Fuji3ODJONpIr
/mUMy//l7Dx25EbSdn1FBOjNlmTaMipJJdPaEDLT9D5or/5/KOAcKFlEEupeDBqjhiIjGOYzr9F+
UZb9hCGf/uX+mv5ufaznAoiK7i48Y8BBq32rDaZR40spXeg8YlVhNsn8o0Iu8RsdCDwH4jkWT51c
oeGBsVtyle3I+soZzlIsAUdgPzRcGt2NTcEHkaJgxmrdYVu6SoETj0fLoCz8NKoN4XdFTyVkLNNU
2nvel233ZhL6UhQAnLsEMLfbMiPidjBhYRImqk2ehGzZI0aSrX0qRZ6MRywS4F1lpiq+tl1VW74k
98kDHpDV91B0waNZZjbydAXt9J2HZePeA5xEksGvovO4jqkGMCdZYUjSRUXm7zjicnaM8KD7he+e
/H6kmbNz7W1tGkDQSALxkKKAt7pn2TSW1GMNflXrub8aaoD9aKdOe5jk3/WN9YobkJGxPSQ5pot8
u+K2RIKmzRm6r1mS2eA5teh7FJj6J+gedYpkfoBJeQyB+LvaWcr4JE1afta7oum9uQ5wYtAwuLcO
ar7kQHlhjP9EFkoUrqYWdujXZa5TqDQyG78pqZ++Npjo/miQjpdPCr5UMENsFG5cxM3yj1g2Y6Ls
in6yxXnI48I5lF3ZjsjvV/y0WQZ7eRxG3WjOkAqm2UUJsXyg3eAArOiV9GMQ1EK6Kkkjn0Sbq//I
aNBVUPy7sDmpajV8s/jr0n9FJHOTt1oTWoe2Ing6qCifhx/vH8itD0hkDAoZ8TFKl6uFtdQ5LedJ
RFchT9pVrh3zeWjb4nx/lI3XSuHjoXTJPYbU37Jt/4iHce2EBYmP57VKSvmhqYb6wSzi9prhQ/Qs
S84npwyUr/fHXA7hesuYi54gfP2FmbmamUBzSM3RL7xMCeIBY67nF2zpIz8A4b5zIWydOugAcBXA
1FCcXIVzBqqvWT1L9mWqy58VfiU42qTTR0grzrsgdFDavD+1jfHwn/ydYmhLZ3aV/KKSHxYoNklo
jWtIxivaVIUuJncDlSuwuarXSJqcfPr7QcEWIA4B6YELZnXpKbORYbzXBxcRS8oBOtYPK5oX/5oq
OuFEmu3cLBufD118QBxUAomn1kAODBtb/Iry4NI1IE7dMVxuc6J6eC9lrCU7X3DjGCyNwOXb4XVA
HHe7QUNdq0K5Hqh3lhhL4bRgXXDR3YPOLltutSXhNuAoACgAIaB1GqrppRVW5qKBLc9adxxbiESf
QQ/DLuhlPTpkOCQ9TA7s8kPV4Inn3/+CG0sKNATKPAUhpriOZ6akN8DgZNKlRviVcnabnDoHJ7YB
+Zi/H8oh/EckGAkJFDBX65mhgxFpiZJdnbovj9gnpU/0JBT0vIsp3rnCfuP9V8uKSNQCg/3dUlvz
ZxNoYpI6a9nVymOnOPSBgpYfYiYGBq5G35j4eDfzzwY5o2905oEBoXI0ppgqZ/r/kG2tn7h7q9nX
GvzPDlWqZuyAMLKP2KDhNDoUi5yJZrc5tYLFCJ73XrQ/EEqSf2l2SPcyKZPho20lc7xzBjZ2JbJF
1P0p4wHvXXeU9BF3pHCU0msVO41vctT8wC6rnct5a5RFp/c3vm3hjt7ufZ3nyRhDEnVDn7NzNdgz
CmbTvLMjtkZx0KSkn7rQmda9mykEo2xrPYi4vBKPMW60XluKvQbV3iirm7irGWZQ2+waG7nta6MZ
HRFylndui42DxDXxu49Pnwde5O2KpYwCtaXJrhX6L94AFvxkDkl51OVZ7ETlb68MZDxp/ID0o4X/
RuENe66xbVHLuSpBiMAiKUdzCMzc/tDDgQ99bVh8o1X5rFnp36qKo9NOH5/ju+hkGhAfbmeJ1j1v
3ainV0y0i6sB1XPxUZuukdTtUZS2Zrk0HNCwW3rja119MDM5xMowu8JJF/kpahNMZhoLhVcPv2yp
+6laPZ6HOqbHVzFO5rBz0DbHRwiGEiH1OvQmb6caN+kA24hVFpVRQAkewmfUDGXXbo3onEcjjli1
Ix+HNG93Rn67lVhk+J202JYjuA5sBWTlWPweeZaV2UNpzf4BmdQIXRshw519+/Z0kEbzApFPE628
MRYoMF/q2qzjdJBtuwJfvkdQe93p/jPzNthDrJPiPB7JMHTe4LYSrRgg2xXZVUZRsQDiMmI7uXir
l7B2ay7XOhLBk0l1Zq+ztFF3ZehlxyK1ys5dP7CNHBZdq6X5tdSLCff1ZnzKssSU4Skoxc9IGP17
0RaWP6ZG95AikZFiiJiVsBntAcOz++uw9WmXdAUwlb3UL5ZN90fQGxpymWAFmVEArV7rKLcukRGp
vpzG0ev9kbZWnLrTYtJC2Y1X93YkrZ5U0ZkRmsFxnF36ypHfT7TFcXeu2tcGE/GjZU3NDtx0ozwC
yh85Q6BiVBaBG9+O2uJPZPR5mF+LvqyOEwJifqkY48sAssxHyPPXVHfOKW1Eh5FeW+AUCXz7/sS3
NjSSIBT5KK4AsFpd97E0BHE2W+m1oYp+6mob3QD6+TujbM6UARyw+GSftGdvZwqsI1TkwEivo9Nk
7zVR9I4rq6OTuJlSRQiDTsP0WIowOthmnOOWV5nDp1kNinBnS70N/HlAqQGx4uDJyLdvfwiS6ELv
lDS7Nm0MnKrSrOFHlTr4nNQDJqhYdO8d5q0VpqYJAl5Bm4uNfDsilWqlNtoku9qlND/rA9IQo102
O0XqzYP75zCrvdR0BZ5UhB9XXcu0dwk5/jVF+fX7OBr2g9MMzS+bZ/1haAElwC0MTLxj0rhPvUbt
m7+mHC28Z6RfFsVIeBHrjT1SWQ3zOuBzt45RXFEyCmA9xGG3hwbb/Jw0Z4khFmVgY/nzP26ISB4W
fjnPXqCr9dHQfiEk+EPtcCEunLbaSRo3LglQwoDPKN4uON7lz/8YrBPyGFqpllzTQVWT11TqRepW
Yq7sx9S0gpMRoYwpy914vn9GNya56GJCBVqssbgNb8fFvUOnv23E16wFB+X2MzkDdE1KZrGatg9q
0fUv90fcOq885IxFNEEHbv0BydMRkGsoU5vFQGHeBb6sYjohCQnGmk3be5bVXjuG1Rw6xwpNfOva
Cl6mY45dpf6682s0JnibnvzWDKS6wnNIU2R9hGpdIEjRJte6L6z3Y6knP3HTbr93iGr0Z9KU2Dhl
kRQj/DxX9dkRVnwgJe58c2zjV2Rr6E21zV50t/VZ6AtCk+Dyhvu+ukoQd1BT1iW+2rPdPSVBXfqV
2vRomJXhY2R1xs722+gHsgzooCxMZXPx6LjdBz13OC2fngG1rnCzKKj8Pp70x4Y++qmxzNqvo7SB
PQwB39QknE6LFNRcqPxDJNrvbMqtw0DgBR5+QSqSktz+mNhJOowDnPgK3Lo3QKTiaHo0Wmf6XDd2
7PeAZS9OpeCZdX8zbASai/YZNAXUrKBfrfZCOCDIleZ040I0SfAILjK/seEgHAwz7h974bxoifXX
dAQCeKpFUAB/O3m8OfkwNW1QmLQA5cA6mJWwnp25NHdeyY1wh1GAtFIhYj+t622Ro+YOuV18TQxp
AWOE2LIqU+BPua3trOLWUOhQU3rHVxyUzCqyKgDq4FtVJFcHpS7Tq0WD5nUqHPBbea/nx/vfbOuk
MCNyL24Uel+r1x+6zti1kZRccxnCCQasqicARpydOf4xgxfz/8Nwv/tNIKlBt663SDKXetyoyVVt
8/pC+972ERxvL2S16QEztD0LsK3F5MPB7Vg4xCgJ3R6FIkfoWZUYrx/a6BoNwXwQSuH4pS7vCTds
DkWNdPHKQT1g3S3IlHGS4hHpCSknjqpmiBDp2CpfcFLdExVdfvXtpUtTgveGghf3G5LMt7Nq2xCl
p2pMr4GTEhKTLB9UscvA3nhpGAY3uEWvZKlzLXf/H49qrlBhACzHMI2TeWqTpCcyMP1QOaF9ijLN
flnMnE8Whn8uNnU6ElPNnk3C2ybp8htQLyHwh2CwFjcb4Tx2Mq5GV8Po2DDc4uexl6bHhO/tDZUz
Gsia4IgbYzl6GKdkTxLi7Z22jE9zFrA3JI71+ZBxvhSRahMuId0KP9JsHlIbZ/iQvqXXgWhyUdmf
3gsrjXdO5uZHxnmGsh+EtDeIa6G0YPjtnNXPI6y8k7g8tYWuHe4fyLe7dinrI7ppsm2JgJc//+Mb
g5Mt4hrc83WMpAAonSJ7Q6NYftg20s7FtrWUyu9jyE0DrH21a5moIjmiYqhAlOfBssRRGKiWWzIm
rNM0ykfQocPREC1yT/9hlsgdUgAEUvdmF4Va3xeSZhAehmY9gfxKgg/zLI2tLzXI4u2MtvXlqHjQ
M8RUnctndW7GsMqsNOXSCRBV1txhCu3X2hbtnmXQ5oIS64L+whjljVh5jNG0mOMyoSDQNf0xKav0
k92rc4+csj1id5+T9vPzstDNdC3YSWu2dg6EAIqrtGneMvQMKw7yskiTayOr+TVPxxHBECM7o+q4
t6CqunHhEciRuEBpWVDit7vUwm6sEg6czxmri/TDQu9FDE8L59BX1KaTv/AdpO6M/peC75QSD6x6
MqiTr4G801xVmUhnY1uvIjCTRvp9IpJX8cdp7faczXP7VYxq1bpzV/XndpoCk8B5GuOzLPda4M6T
Hml/HzFCTSeph9qwiH8qq+xeDVARavs+uUYAst7VYVUfrQDtMamQo2Ml5ZGX4ivpxXU8PtnGMLlJ
Huf/s0UEvE9p1P+wZen2W4SwhIywd24XOBEomRvGACYhFOJ5nHvJQ0Pa2rlstg7GcokCbF3CjTW0
IMmiqBA2yIc8rfuLYTXSuYmFvVdI2NqZGoDSxf6CgG2NKJ17uy8Vc6Ih2yimH6Eg47WiS49OFlo7
bOi34RPVfsi76A2A+4Dmd7tu3JQ4qVgDocVciSdFqMol0yltjmxEJJHsyb9/kW2+yYuTFtzkxXZt
3Xvq0nFuIy0m4Zw1+Qc+PlN/EFbR6w+ZYhUKJOLBqN3MsZvMdYq0tF5iNLPfoS4/73H0t5aZXhup
KFhaYLWrQJXabojlBsqWkZZJvq03wTVKHOuY5NqeJtLmUNZSBYQxC55sFTZi2uq0Uw9GuIQG2PsK
RCTlaagm2wuUnlbx/UXe+qgkc5TcQMHwPK4OQ5RHRBdSSh4j8EkZwUc9hAlwBScO9J8gOvewwpsf
lalRu16SDHstuqdWJXUxjZU0g0HN3CqcsgdN6Hp1nlowDN5QUlAIrCp8RREvqQ9wHsNzOlbaXs1m
Y50XpZGFrkq/wFzfsy0UVriDBsnUMI9ersyp44JCSM59MdR//35QqV9q6dT64FytSjZq1vGpsY69
gpVWz6aTNAfHGlQvVaC03P+gG/cOPWGSAGpf0DPWQlLh0OhRNjMtXAbkU5631TGQgz1yywb8axH+
pZvFseQ1Xmu/YhcFkw02xtUM2053pzQbfypJqHwDG2Uja1mUkQs1RC0eurKvjMjVanX8bs6cmkMW
adWnsjHN9NNQJUMKEQlRheyYqEN1TkA/9m5Cotu4KPmkC/rHtg76hK/bzkOwtQNU6p4kFwtFYy0I
gq8p111JV1YytdQzaltBRipMz6mZGTt32cYxQ/1gkT9C30sG2HV7d+Z9rPXqgKdvmU/cnVInbI9i
aPVP3EnjUdODSdk52JuTI7OmYUH5k3TidsRIzOo85QS7ODNNTx0c3VMthQKaRefsRO8bsRk0g8XE
lJgT7MXqYaimcu5LvC8B+YXxC5LQWPQ0uJOfliz1CZltqnJzUh+rzsr38MFb252+5mLiQgnsTWgx
hgk4j5yx43nAwQNM50EYcBjvH6qtxYSvCNCcKBfG4urzlVqvBGLpt6FTVKOyT7BzVQcp+dec9eR0
f6ytrUJyAnoF7phJtHT74RQpSRK1RXEmyc3kEKtR9YDYyIdK7Uu/sOxhh7e/NRz0aXj7JPMkR8uf
/5EUDbHAig8s3rUAO+e3vDOfw65SXUnv01OuGXstrq2lJM8m+kLIamFQ345Ho4d3SKGpGEbWhzlo
uwv/zycH39Hz/XXc2hlLsYeSGaksme3tQORkEy7BFmFe0AcPCmLghyTM9xrOm9MhU6SpAp6Kw3Y7
ChjtrtNtakpiCi0Ur+PpuawcfGwkvfl0f0LLJltVQpZeEZoDPBbAdlepVtqXAKmqLL3ayAwcJW5F
emSR/a6Q5vzUtm16yepA3mkObq4iqiFAuJZbcn22EXyu6zpMuUYw5jgYITmH3FS/7s9saw8Ci+aJ
pGWASuDqAhkhfCHCSX6ASzAwnQrlaWexe8CVzJeUYmcdd0ZbNwGxym4BtnTUycrYeKyy/HtSp+mL
4OB5VTulh/uT29oh1FNoYy8MZHKg2x3iqBPkjCJMr1MPWaEDkuAhzdQhuCMU//5QmzNDghaAETo7
b+58xwbHl4xsRl2SnGOsqdlZbUPhxUksH5po7I/3x9vaHItLPQk56Sqlm9upaersWIVNlcNJlexo
O5B+Ain9a98dbkPK0bxTOmoL6FLcjlLpbZnju5xeTbt3DgZc3sNEWfAcdmrzH74VXQ3qjfyv8ibj
QJpGy1B55HJK1PhYBnGk+RK+WIcBwGS+M9jW17LAutFFgZhAZHg7rzKcrSbU8uwqRXJPAzoavNhq
iqs807qzynYPobJ1f1ChAcKg64vM6LJR/7jpQaVAXyl4xCYnLz41uWjdcCjjIzIA8ie5mOeDGkt7
CNeNQQkTFzQtDfelc3Y7KPswb9KlKE1xpb2WWTTlbiZM4U2mCD1Tys3J65r26/2NuTkqfShnaWHA
N1n+/I+pSpZaoqE1J9e26C0/JnM+oRVqHbMmsh6sTimOmI8pOw/OxkEH/LO4rmFUuBBdbgeteuS6
KuwDr3A802ds/aIPiRKnfq6O+g6YbHMoOqPE2IBAGex2KNWKdAfh/OSK0J5iHwNkzN+FKYfoUpqk
NDspxcZG5T7B/BzqGUyJNZt8VMM606KAPDzNrG91VAenvqvbkxEPUuvSbx12Hp2tz0emTWr2m/C9
FsJgEecCsRM6J1IieXGMmL+qR+FZi9T+WICk93S526ukLIHH6nklHqWCwumAFLX+fGptd72Jeey1
LpTqxVLGZ9JX8xhbVu1ZUR2fprAYT2PQ/oeIiDFRhCB8Jchc922UoulSgCkUF6WwTTyh6PTz8wEq
VG+awX/4ljoI1GU8QGrrQgYwgSAyKRNdOyvMu+PUhfqHSqsiamAltKyXCGSzvfMsbTwTNKYBP6K8
wau0fibQus9p/dlQ6pa+hukU2ZMd7gLwtkbB3mKpDoOIppNweyYSs4ZaJah7IyWKgPW0lBurvti5
tDcALosZG2IZC4pomdFqmDAbKsMCYdhrbem4whz1Hw6GrC8NpxB/YqQvsLEvaoQolC7W/TDUjcif
YzAnixzVTmFh++fgYYl+OqEFVbnbn8PFW+YAHIkutMUPtS9zryj6/FGZC/NLpZTV10IRnZsoUn7O
6HH5XVqLp3Asw53bbwMWwMJwxXBRLJJ56/AU64aMg6uQTWep0XjE2vkZTzPTm4dSK1mozLmG6TR/
6pshPE+lMb1DZE1+ipoptl1jFn9PmF0qWhZBOQ1fIstVdII1oDkXJXVePC5/Zr0zkLehF13UjnpC
DLreqSb8LnmsL5Cl10MpiXsSEOjtp2h558swYwPK5ZyMhzm0aPiYM0q9h7ku68Lt4ywarujqlgpU
x8H8gMp7BGvYoJbvjValfMH8tD7A7Rn+lYcoq325VXvhCSltcaQOEKpDC7yO3QbrBevUz2P4PlZG
oR9SVVQPAcJcsluiT5jAHmnLrwhSKdOJyC3F57dJxHeK0jWGKkrTfB61OdZdpMvGyJ8yJ7bPhWFO
sZ9jgvfS5DncvCmyNPMLRThCSejn82EWnR6ex7oMlS+qKqbXnP7VXhP0zTW8gDm4JkgOSQXeYLaw
EqrazmzEJW7hUXeS4nitoZSXji18tMZJXEc++Ps6Q9n5ftDwdmSAFWC0AQYs8eaaQWUmEydeVqZL
DHdc/xgkTuL8O09tF53S1MSYJ8obXJEJQDEd1jGbKnd+wJtnb0F2LG6dAPj517XzQh1GQo4saboE
oZ3Lr1jzqvVTSPH/hDJ88oylUftuqsrw6/15v3neGZCSIZ4S8NjJ9JZ1+SNYilu07udUmy9Eg1im
0931ZX203AEVmeM0wIu4P96b4AXfwCUoY5UpvnFv3Y6XpbymyzLgZQ2YFAKBAY9c/p/ou2HnsdtY
0D9HWj/po6oWsVHhdy7KIT2I0ek8u+7rY1FmMYT2CKTQOO3pErx5h5bpLWpTxIJks+tSn0gmHYYT
01MD7LmGWLOvkFSay/1F3BiFlVu8Tiihg0JaPUN12c/TECnWRdRFco4aLXyY5aLb2ZFvq/VEYVyd
1GqWoiXNn9tvJQorwXLJYBhzHi9F0sQv3dSk/9S9U1aQLoWiuX2fodafAtd21aamcy+6YWe2G3rS
ZGWUB2h1kWa+8fGzQYvGSRbbl4BOTI2LFKwePVf173o9mR9TfdK+VYaRPTWV1jzFcWgf2xCxGNdq
jOhbSEk5OAwitC23aHTl+/1PsXF+eHrpUYHoXSLW1b0vmbFqj51kXUwIoV5lqMgCOc74UMjN9CD3
xR4Ab+PT071c4jdiVeRNV9/EzKrcLLXRusgxG0xplfRhytVwJ8VY/pab14w4CmV77kOqddRpVylU
hzMtOCw2mARZPQO4IAejpyboDRWann5u6gh+BSamj9kIl7Urg+Dn/WXdOLx0TLggDHAhS0ix2nqh
KGRR8ckTlOnewyGJRleAKj4H0WI2VsSm8zqVQff5/rAbt9NCeEOLkDCPqHWVxdGcSlTRMOysmsJv
NQPf1RA/qFEayvP9obY2Dq1EAmP0hwgYlp/yx8Ur4wkOEE1lidGtdAPZinjqJMWVs9Z5VnA43TnN
m1ODGkNpA7kDyCO349n03akk69bF6qfC1YGHXO1eLz+UTr+HIdzao5wEcGg0iCi1rqZWgkxJVXRK
L7jU4sqWDcqz0Q/Th/sL+HaLkCWi0gEPkxYm3dnbCQWTqda9MtoX6JDyQ5KE0lGHnMAqiuqMNnDp
DSq79v6gb1dRWyR4UIwycBDn0bwdFHGFPE7RlLmoeWQQTc71gZDGwGewVw7/ZSjaRlSx2ZLr2rxI
Kgq6Q2NfyimOjuWilhfpxnTKkyA63h/qN0z49rwv01oAWBAkVC6z22nBHG2tpu7sC0gM8YS1pYVW
X5W37xG44bd5QQvkz5dlodbEmGW1eHilhXZJARtBvw/kUHErnOe/Y72I6AOufqHmtmWilC7qJiJ3
gQcXMbJwjZwd7DRprsBXJcfLSbmfCMnjCeG+rvnH7LmMQreLSMd98i84f5hbIg6oiJpyjlVrz04O
pNGlUS+VnjCTSjtoc+Gk7oj+xM4l9HYfcxcwCs0Y2j9gVG9XRW+rODLhO17qCCvJGle6p0qn2HJ/
8d9eBIxC0EsLHik0LABvR7GsVqK+yMHMcqOXDzCjwszVQsN6wK3IJp2cJGdP52ZrGy80TlpMv9XN
V9+7Ae5YogHjXNRx5BHHPbpVqHNMkgeMvd7REnr7mHBiYO9TeKBVTBfjdoISppw14mDGRcyi/Fbr
QRidhzpLcJsaQhUa16jZ70dzhOo0hbjv+EpfKXvw341vCWd76fRCUESzcPUtoRdJFZZXOtGgMh/i
BBLzGCqjf/9bYoXAZFYnicoASLHlgmC81coW+TSIjkXHTiwphs9aP9jxt7mjPPHdqhKkhGCIq8Mp
5T9SXRE3+eQGRpCUfpMFoXHQSSTrCxK4KYYQGNwmbmVOYvYlHvn0VIJTNlxNERXIl4j30APIVSUP
iZPhXwKJuercjn5K7FeyRrWlZbv2L2jWzqqHr1D/q9LJNw9RXAvVU9BdkVwjU5TChY3ZZEclC4r0
FGrz1F8nZdK6FymyUDRGtDMaX3FtlD6ZcVJFbpiFXfhg9HZRuE4whP8GppVavl5Z7ezXXYwNk25G
wMxoMHbenBRxcpJls3rG3ivODoufw3xUs9h8p5MgR64JGetnieDwUTcC5b1Nt+ml4Qc/qIOjRH4Y
hTJPJC3z1p9nYMK+1CVJ/diEgSG7Dnixz4pQ7NSL1KBBwQPN8edBKHPytZ05v65lhgJN0GCyHKRW
86b6Zied3fwQWRngKNpnTvRghEUxPc+ylHwW0xQFfl23Q3k0qLWeerXQxE9H6+OPaNDl6ck023E4
I2A6ly9ySf7ys0istGG+UhV6amS2Syo+qx/HptUHjFC7JDtUuBuULwkSpLMnQ4iKv4MFL9VrazdI
IEksjOYpeaOGLnSl3jlzzQXxBbz33HjzqEZXvayEfTTTRpmufY1Fh4dFt5DeZaI3Bw/12NT2bSvs
gn/MKjGvQqg6FgowCrC0x2Dlq2Q0La0GU0nH12yuVMe3WyvU3gVxoleonxR56llTGdufh9Dqhse5
7gbzMySOuvxOE5DYRLUacdYale3n1LKFUGuiBuGjJAL0Bzi/XN0z/l36A5pwenIOc6ibFxoMlDSz
AfN0H7E2M6bcM9ftERAJ9rCItTiTLyeGVn3p29gavhAFtaqb1ar6Pay1qH0o40JmW7aRXnsjybB8
niATjxRNFrFeR2jlO0hZ5Kz0GC2wtVYpl8fS7Pr3Y97Wkc+HKBpfRKj9tBwnRU8OogmmBkPgGdhC
iZqMNxO5f+vRjk2wg0mQ/dczMb1P9UDPXBtnwh/OnAYa/2qOT2WeThgwz0XUeSnOXj+CoIHJZqV5
Uj0UtjP+clq0Rw8J+JbsgLvCqD2gHIoMryWUpQMCnzQ+zoh5VqBhrNDkNTOy1sPDVs28treF4mmZ
rf1oDBzaDrWCNaAbBK0jewCk29wP1UaO/WKU4vys5J2SYyYalAUCCU7yuRzL7sE0Ik31AjvI3suG
MI2DnRiVgjQAwd+1chQkvqzZCi4kxOnwjoggfkr6SS5PNMAE/HS0uGSX9wDvp5GmTfgoK2LQzlkm
Dx8zoEw/DbsUg6tnY6N6s2F2kT8MfVgRNEiJ4QcmVW2ChiozTo4czU9TY9cPrBqLjsGY0rs1EOkc
OWC5QIQkcZrax5nP7D6PsmisX2CpOvNggy3Ck3ecggZ9apVCyGQUqZe0JC3+SIBZ/Cqq3lR+jqrc
fx5jUbwomap8MqI2CE9xlMWXYWxzxZ9KUWsPdVcjT8tfoV16GxVvt2wMXJJQlN1zQ9h40Un9CduX
Tttbw9tgFqo8KrwBeiSSo5HNw1EetMjDzHikE1srL/dfnY23jYrVQiglecGeYBUJ53Iz9vowWJcU
p5LnuR0ntFoteycn3Ii3NVAOEIVRpFrUhW+fcSfTeMZ7x8IbQDj/lAJuhksG53UzrlZ23CvnuIHn
8tf1Isgfi/w8VKSl2bwa1ebWzJpONy/ZOIx0KyVMQ6YwcVXADzsB98ZnWxrMED2W2dENup0gaGzM
hgrZwXlnoLg/SGn6r6RJ4zMm2PKl6mxjB1O7UWChdgMKEbkbMt03nKQxrFlEDXUcHtTwqZtT6xdu
T9oXjrzzOmLi5Bep4ArR8TkPzLn+mkx1Uh3v757famKrkAWKP+TOJc2Adr9K9hOoGeHs1BIBR2v8
jAy74DRK9nzplVy23HRAL9617Fb+nyxZ6UuS971wubXjd7KezN9VNIXm1zxKk4CCd76otanGPD6X
cKhz14qnpPWwMI1D34GsqroyJG/lKIRiBV6jJNBIiy50uGhQzZwPPRi6xxa7WdtHTFUZ3NbMJFT7
zMkevB7JrvSxz3jn3X4aZONchaHyCj7NGc5gp0pii7DXPrRDG3xpzDL+IJoiU/00Nsr2QCgTidOE
NfD7WUmLyBXDgNSiINdDlXCq9ckd0qAFkBjr40cz7RDHTytdHhGt65R3ziiZtqsbefYBgG5u+kFn
Fq99F1mxJ9sVT5EIJJPwg25P5TVjDg3TqoXV+nnvVDmF/K40XYG0iSDZkeIPnaz0qWtXUYNgdjfS
I3DKsXhvlFGMXO+Yd7VnF9movhSJiR5epGtF6yapPV0LU9T/Un9X/+1CLM0qsMnJYQi7/FuaQiR3
R56T1pNxWP+B/bL22oCo/0F9N/ina8Lmp53F6nRNumT+hPWkUvg2U23cMOogEXcGlreJJWXHLErh
pwQUFLBqU9IqAyCZ2PqnXLLMaKfGt3GFOWQIHAZAQHB9VzlCV1p2JjWRcwlboBZaV05HpSz3+ncb
aQ+nGzIZEOSlELJKAoQ8B2BiGwtSaNe9pkNC9K1qiL4RptZ7LeWNwbgqlzoI/Aeu59V1Mkid6TSx
Y1zgOc6eSLPYcqsYU/e5ztR555pc1md1hqneI5VqcU1BHFmlHUkV6iKU8aCWiHW9zhmnr/28ZPHw
KKYXnWpp7bFT5cdYgwGxM/jGx8PgEDawI8MJtteVGE3uQy01MROuLbX1w8lMPTEZe0WKrVEoqpPF
IVlKv3O1nnmfB2jEJvbFRv3kMKWjduY1/Gus/6I8wlOKuArtHtDht49A6ciBiViTdYkxT/BG6G6u
oL7wLqmnYedB3ZwQTRDQBlg0UH65HQpPAJTkR8oLZtZGh1RPIFL0ybijHb21DXle/v8oq4IxWWhS
63rKsqnxDO6syo/hGPSvSVT0O4d4+QLrTUj9aAEoMqc3oPopjRRtNkIE9KQmfeKaronjlbanRd5S
fHfGzt95ut4OCLcGxTc6nr8FWm5XEJJ62TQWupWlWVmln1vJ8DAn09j7BVTRzxFtEsejXZDChlIL
4IVcdtWevNfG0UOEBxGlBXm3qCPc/gga/BHoOke62FCJLyM2PS/lECLkG0/NOY7wLSeJASkzV9bO
y72x3oy8XJgAk1FmWH1aK8rzglaAdBGKPMPakKV8wv9Rmv4t5oCTAdaj3CmJbfRiGA17NaLbRX/7
t+Hzn2VrES/ikLp0MWadeg3mKW5nGtUpVabIlWlVz5Ms3FgJPzstCZ8les1VeoA8QRO8R4zrW2Ak
f+/qCq2TUsyCs4SXu9YXxguh1RDeli5aGX/p2jhqXMnI5IOuF/FOqL1xmlC20hf2CqwZe22rVpfO
YGMLzGmqm+49JRvp2ern6hKHVni4v7k3rgc6MMDJFmXoRQr2dl+lI9031Y7siyDdPaedmJ7R/tuj
522NAkJiKWrT7yDwvR2F4CxMKJXYl35Sxotk9f1TpmKJfn8uGzsV8gMmFsAgQFaud6pZVh1gDMu+
6L0ifa1yTX6i05KBknEGEfljiZzHzpBbX4qzsZig0Lzkn9uJ2dGg1MC37MvQKrOf9vno693wU5OH
dOfa2x6JngoqUUxPU29HkjAbL7JCpiegtxlkxjo7kY/HHsCcPZTh5tdCIvH/DbXK9HRTykwz4mtZ
CQbJmhRnvlkFf9/E5oHlEPMuwVlBVvb/ODuvHceNrl1fEQHmcEpKrTA59nxzQsw4MOdcV/8/1Xsf
jChCRBswDMNjuFTFCiu84XZCQ9m42Rh7HgnAYB07ish/d4qT/n68JzaWDaM5zopEW9DiWO1vPRyz
uu15mACPhQfQMFjKdePsh6aWBo+H2riiPd4JG7lOQkwU4m4nFNkl97O+UGKndKsEnVZSoAszNzV8
glJwCCWvWuwD1TXea7QxPj0efmP3S60UR9fpfPHUr7ZibDghhVs6Vcs0Fz4iyG6NnlptYsNeL187
09iDY22k6pJsxJsk2W3ciLfzFZCgNeA+7iXG9lj1B8tuzWM09+UHJcdNDCtT9X03tuF/CJ6IATEL
oG8MXfsl3/3jcRC2UiaDLERgVCeuctJSflPXP1BwNvWdA75xFqhGIOwEVga4xVqRqOOchcJB4hX/
DfvYGl7x3i30fGeU+11KF5wVlNV8vtw6ZRiNQTgAzjFToth6pq7a+ciIVB9mJzLPj7fJxttKfQPh
ACnrRJd2fSKIcjRqZHF4KRt6ZgfSdawtZAcuIXow3G+EMO0UxJFjT4euL7o5qIpQqqnXZhnp/pQP
wMOaOqU4qID1elYtUVU7sf791pK/kecPlBs9ybVWm4MWc2Y3KL8X07yAo0kdstemBjkVpGrXm4G+
RG1C8aQ19vSZ708xQyNhqSFcTNi3Jg8hWFZpiaqFl2QYrCKIaZKPfpvgaeqDna3ejJNqPFe6kYcH
ilO7L+XWzCUeRj5h5B/rDpIeVTGwUoo1Mc7JQdi74yHpO/MwpniVCSWJvpr1vCf6s1EiIr6jb+Zq
kv9wt95t2zSAEnCcUo06CfBiKlTfZsOflsEog0Hr1aOlpVqg1+70MY27/mkwp/rz4525dQjgo0Eo
5HjjvrPKLvkqY9d5rXKJ58kIFm/OnsK8L4966Vg75+3+VMt4lhwP6IBUl1k9pk7W2VE1VUjfz7lK
f4FY3tGLPTGQra3ES8A+pvPKOVqPApixLktXrmq6PKla3pxoQaXHOVPjYIDNeMizyTgkzjz/h/ND
GZMcCSIwbcLVUsYDgIZQ4OhVJ5ZNbmJ7MCDq6RTls/BdVeGKxhF7rxaxtapQ/CTrmsuSR+H2QUhh
UxdhFnmXLExc7VjFrQPmU22Gbu8OkxHIbQ5owkkgbsDiDyjB+n7ITLQGLav3LsKlwkq9rMj0n6LO
o+azNQKHfSqLoXx2+t74Jtq6jQIOapUckU0lBxZJESF8WVifjKor97Ab9yBlXgqQbPzFCkAwWEVP
VuaKHP4aoKLcyoqnccqyL6qd6q5vD0bz3Wjjanqqsej6iZh9ZPpGH5WfjMTR28M0IAwdNEqtZTsb
XiZp6wXDA5OsiY4AInerJK7L0PMgiXUu0LQ+L0PxtgLEc0q8zrqitpwfy7j+e3B1cYjyJv/x+Fxv
XGmSLIYkJDArDJxX28Iu9diwC0r6kWa/Q6gNz402oAGTv8+rmHbf6C07+2PjJtHIn1CExx6St251
8Koh7ZBrbTzK+dZ8oKU1UvH1ot/pMpk7YfnGnmcogKY4d0rw4OprD/Wid7XGUIlT6AFSdMOh0ft+
5/NtTgjW4v9/GEz553+EPFliUDuk9H2hPRnR6XWyPlD1avooUPva00/YGkxS7iQ8WoJLV3slkqDH
cCb7jGxya3ru5cEpQ8u3ESndmdfWwwMkGPiRfGsJ8Vd7w4ySxO0UDnJTqENx6kd+lR/ORkoNO07n
KlDtRAvZI270pV8G+5+8TaPnBZfPb4836X30zI2BZhJVW2CgEAxuV5gqrkuYxw9RXUUcXOwYjsLo
m0PljHmABfSyc0Nv7RuEW4DHyJMB3vR2PLzjUdGRuerQWdM7CRc8E9HsIUW2ZmVDzZdgb4DlL0JA
f+ybZVRo25EZXaLFw9gNbm31pUgMbn61dsLhSGHw9dBrqN5A5cDX87bCAbydGNLIbqdHPALOZPyj
q137ti5E+I5eCGrOj7/Z1kaVKplAN2mA37HhFqUYvIndekFTZDqOepc9tXSFAjVuo9OrhwLsBRoa
pqG0gl9tD1UAzjIW27jEDqBuHC1oVNK0sJR/67jL9mib95QbggWWDnAoXBdusdUijglSpQpN0kvG
I28GYRHl/1PGOLeujp221SejncRyyaK2JjL0JnU8IJDVSm4xrvBHyhyFvZPcbuxXfF6p3JANSZz0
6p5LYVhlRSQs9HiU9lmo0fNslcrnx6u8MQhFB95NYlEe0LXihxqHhlaHpX3Raj0KNJ7si7KIbAcp
dn8oJIxa0tNQwSNZXwVHXdhog5mRpw/4I3xS7MFbcJ1LbF9rRPorWSJzZ+3u40AGxFmGajWtAsR9
bo9EllI36rTUueCHHX7qbVQnlyntnsFjUMiMxx+iK3AfTa1up/a/OVMUQWTRTdbm5cv8x/HvUJQw
UnUEjQu+4QTAs6bpi5Gsjm89iAEjfXrt93spkxP1EGp4rO3teEvm2SA1GyD04Tifqhnz43acnFe/
7hRhpVWtrjIrdsrtKIMuaMXSdrq0EWX2RTWit2UrfnuoV7x+/ZgLAYTc9PDw5If9Y/1MZxgzfQI9
HRVCf4/YMoiQvpv8tlW0J6ECNny8fveRkiySaigXUXG3Odq347XOmMZ2alDZGKohSO2kPc61NQaj
Es64E07ekd5y+h+WEz1Gsmy4VtII7HZQALaeLroa7EPr2XjwRs0B3EJ97OEv7zyy9+db6oIbfD7O
HnKlq6HARg70wubwPNtJ/Gnspvbi1to0vvpdkMPwtkK1ouW1zg4Wo7drOzLCc+WaSh0oGjbNiLvQ
GFJ1mP2Pv5ncbbeRNYORTQJ3px1F+e12+XStMrkZi/C8qHZ+6oaaap/dhOcYLfSde+QFIH0zFgo4
lJq5u0BrE62s1k8rrc4t7Da+KosLVjheOsc5qkOmZ367mP1fS1FP8wE/8sb21TavwDhbffmrFF5a
HiPHKhENmefmGUnc4p8JGXX3aRDDUlHfyKvfMUEQtRZwtGFgWoOTB6lo4CbMhqs4H4yIb6b7cE3B
gOUiNR2/UhKcaKuysu1zoVtjfRBDFoWYz+jLs9GEzT/TkqXozYODRQy3oBXIxb4Mfjm6cRcYpaLw
h6KcKI0O9HCCGqvXD5YiqK8VIopBJQujeOY/cDNftOX4r0ij9gw+HNOAuPS0AWzvkIN1U0X2eRYu
CMDHH/duw8oFh2/JsQBSTDJ3+3EbCq0lIDI02ezOCfpEeOexgWD5eJS7LQTwmxNIHYKkS/babkeB
8dRZbT4rlzI2lc+8emBByCm+Z7QtdrbQ/YTkUBCL5ValQrCakBvXsbAsvKscXAGOxtjqbwT2YK99
B+SEyL5o0ULsIja7nZDIh8GOLEGrbMq9k4Zl87EEurszl7vb0iDRfomdTakluw5JauG16ejiIE5r
Tj+GTp+DeFWUAA8Lyuypq6eHZvbE91d/LHaC1MehqmNzi93OjQZWZ4s6ia5jVilB26nOKST+9uN4
3M2O5H1/e94prDM50mboWHdhINRavYlVmr4hNokxQ7RTGPRNZH+aa26JY4Je1ASyW0wcldjur6XV
RJ9TPZ0/6+Wsfpkto4/9kK01+BXMZPfIwS1/g/pp97o5G3uYWwmqCr7BcI3W3I6h6PtIcQzlMtnK
8EkBNvQjVlsEFOek2blxX3Lq9bJwKhGepUhIy2W1vbQoU/LG9gCWukoCCCqOJo+H2SDBWFqwwuds
nF3hdyEqxsEShaNyjgBN9Wdd691f+H4Z8SejjJTxUCij9cOK0QaCNdJ5xjkrs3bxaeH1znFSuUHf
jFkxo9wWW238SQsxgwk4MHbq95XeWyfiqq7kskqn2Nci4X7xzKVLj2UGV/FoOUPTPMWGFVaU2TEe
xAhEAHbSo6wd/3q8Le8OtvQuJOeCRkJOCT7ndlvCy8bYz0ZYOS507x3iBea7vk73iuObo2CXg12P
zAHWdDJLqUdnDg28j+baPnjIvTCxYU9A4m4vybn8McoqDCqpQaVqiOCAjuL3V00dpic9WsK3pjWX
O3fI3QljKMSamQ/ASFBFq6F0YxlbaIfZ1cyK8miUnhPY9EaIkFXNTxjZf/yZ7lKB1Xirz1R7dOS6
HmmybJqKXwTk0Tfdbt1TDVjrYkoKg99rFkDyxh72RKnus0o5OD0zQ5bjJKN3tUeaFNkYBZUjF02O
2Nf1KL+k9EafrarKKqqPKOT7XR+3B3VB+cXvSXLfWlEl3hGsFq9unfNr0HR66dcjlb+uaaWmIAVU
PLQTlgExOGd2k3dcuW2Nb+80fH287lvfGUcJHVaiLLqsyy25os+GNws0LLT6Z4ku/1OchtNhwoD7
gNR89fR4uK0d/P/sIpBzZXKrspYXO00qFGzytMSrr7FpdkHq0MCJI9vaQV5t7SiZnkiHCgAqazsy
HamcKTbG7Gq0Ru35kRfGnyalEmc1HmAeTU4kZHxnh/MBcFj27fFEN9ZVZrWojhEjgcoybrcUwf4y
W3WS4d8l7Kcsb/5RlyY6QlAePqU4ne4cn411Bf4kgxcyQHkH3Q6nTUgA5yZmemM79h89azD/baKp
+V89Ut7+L2PBl+NCfWkSradmiSwesOm99mTPb8vQti5ovluXwVr2BCm2psXjSQgI9JC8ebVdyhCk
IE0cLu9+jN8LZRJPdlSAnlMa/fT4g23c4FSq2SscOPTi1iimDE0QFT5SdqU0nn6cLVQ5InRPX792
BCyOdI5zgKbefScIlzYCDOhUDU38v6Xrm6DPVePdiOPazoReEEo30QCgBx2XIoq2qKndJUVK0sBV
JcO5YkbpKBC1aqc9VhNXydNc5GMSGG2RDoE1RMns00u0f4dkPrmftob6sxfDlB3iqkKTjwJ19rUr
EFgM4n6y8yPRQef5bR7xz721QKAuJmgwKHm76dHo7EXq7XSpE3ixB3HVWGI2fFQVxj8NkVr6BOKk
G0D9uuGeAu9LbHs7adgpYJ0kGI1K4RqJ6y6W0SYQviRdK/uhjGZu+VOCnDtwPFriVBeiU5S2uCj0
vadMfoKQ2few66r3TblMOnh3tdJhAeXxXoiwsZc9+AY07jU0P7gYbo/o2Mbgggv8VjITOcx6zpej
Vwr3Q9xNHx9v5Y2bj7YqklaAIkma1lxzxQVG3zb48lidngQUitWTO9vZqS+sKoAnVQTGEM2+2pnh
8fHIG7ceem7cC4g6Szjm6mogV23DQscpwKRVf0xZDx95x+mU9qDui1Idd2a6cWipi3JcTcpeKJrq
t2saxbgvKpUSXweb9k9VheKHcGbvy+NZbX05ACgSb0leC6XodpSCwrYIiRmvIXr1lxQx4c/K1A4n
g17BfxgK3Cw9OhgpBPKrMAgxAsWKIiTCJvgThybB/ydFEgcWyLhXn9naJagsUL8DM8cmWA+1DNOi
6lJZzkyV6WT3RvOjHYbuuTHV/pg1YBP9Yk6LT6PVQqt8/ZJickSb2iPARErvdkmbSXNElCJLlscp
Fk62Of+vCOf3Q+g0n//DSC6cehBERDjrBm8FryFpLZzTHAWWRqpTxIbYbwaLRt/78VBbu59HH39D
0Hu0zFYr2k+DC3RvSa7xshSBDY/2Vx7makCHdXnrNNBMH4/30jG/vewkrE3C8alcAGpYDVj28GvL
3MuuOANYP4yl1J8bJ8s+qbVVPFt1EcNiajIcKRyoYX6kh/q/lZKKL66ISzVQB/SOAuKxvD44Y1Ne
ZpyZqfh3cX7Fwq0Ay5I646+R2lp96L1mtv1stpri0OqVhb9rae4VYeQVeDcfGfICeqTdsYZyAoCh
zRmiPVgO7njlLBR/13qd/K6ctB0DU5ju5EetPh8E0ck3Y3I7cXq8pFsXipQsBnIGQgRx69t92Vnu
jBIDwsVCWNWzYUdaUGXRvFPXkv+X9TylZRxYPSSfqPnejqKHWT8Ch8DCqUUMRE+T7jQnxTeEa3Cu
0+c28LxEPz+e2dYlxlDg9MGgYCSxusQE2LoOLizaeY7yO/Ua7V2dpfEZn+5hR0Fy6xhweZG3sydJ
p1ZrKKKxA6JCJKXA5/7pKoj+0IvPIj8tRfV2QkdiZ2pbNxlCTHwvBy8cHoLb5Yy9Eb6BhWuLE7f1
B47EEniJ0h9qxTXp5079dwORB4zh2buPF/X+QxJtwOCmd8UzRKP8duQOGcKpqriue28CK6LV6NwZ
7nx0m7AN5mFwAwQR41fvHgaVXRcJGIcSuho0HUmTYYImV6+B94xGmBnkAj81hTboB0vtYPqpkbGH
YbqH7xC70KmjYS6rWXeFlKihwkVaSEZjpc53p5kxZrW6PAnpiozlP0qVq7Dv1Cz9Kgg0fjmJgRFh
mIcZUGwdpZEAbe1iD5Jxf175UZjJYCdD0sxTdvsBNOjWSj4QT6vFADceMOCT3UZ7tk73O5qqBo0g
YFUSwLy2eXTKdFDGirDGCwvrahkCZcehiD5OmTHN/mB6xV4H/35LM6IOq0TWJJC6Wc0LUnni4k5A
sBgnypsil0ILaj5jJVRjLKEayxPUQ/ON6cbVziN2f0/Ikb2Xqj4d9vXd1GAlNXQDosHTZKrnEpjy
oW14LdAC3wOzbk2SljkiTFSrpTjJ7cdrjA4yayHjqiguLnGLv2lQhp5iHmAjlrOPQZL7vYHH/iYV
BqTOx2d366NSg+Cbsm/I8OXW+qOHGYHiRHghR3PWWLpgyZPskxM5sS+QrTwhoRSfHo/30i+8vfUB
q2Avx4ONmg2FgdsB0cxaErTj4ms3Gum7RO+nKsD0ueyRXYcieuh5A1o+blt2gajcuvbz0Il+OZnX
uUcFL6Ycsm+//Mjn2Hvj4vFePwNLVnI/npLp/WiI3n0ekQXuj/VEEe1s01T/gVstfmvNEBbGgXzP
wgnJzubw1CMOklEJXjQPaitN+KcZ7xvjWIwIBuDWG0J2pXQxGL7ox+bdZI8prGOBtIBPMSl8UyCJ
HweVK+xnm98HbiZuSh1Jgsp8F9ZDjFiCKcbaj5K++pw7SWofplkxqqNXNUVybEUuPN/JW2poEe/Q
6M9opVin3jQQSxmpjinMPqmqoK67VvjjsBhzYC32+NtS6G0eJmt2lpPSjjknPnEXJyg7gSaRbvXS
f7VTyukg1I7GVzKPme3Xwhp1GA6h7T7pQwK8LsdvZ76OSmzWVyUt5uFp6EXbnImbjG9FWavDuwKv
z5peyah+VNvJSfwhtEcEZftJM14dpsKWBN0BmIao/05VGk8Sj5eiia9LGhkHyjzRUSEcOzXT6zFz
XORAmSn6Ub4BBrh6nzFPs5rEzrEd8gQwTIVrOsqs8E1XqV8fb/mtI0YJmWRXgw4BEvB2x1ticUSR
4FarerVloINqp58J+u1TP7v9b6tRlZ0zvfUc4InDM0X4cR/s944Yp6ppkutSOKXlKyHq2cdQYr12
Qu+tmfH4gg3AikdipW9nptqDTVvBTK5CTdtgCs3mMGhN7wOuATE9Lnvg2a1bGUCcXESaDEgO3443
420dz/iiXw1V1KdpRrGjysbu89Du5oWbQ9EpIYtxHFq7q1JixIszqijPXm11GN9EKARftdrojsti
v5o5yE58qYMBsGAd1y3DctFikaczq1iW5lHpMtNHiLU9xiaGgo+34tascBWQSEYZJ6zxlL1tz0Zc
Z3JnzLYbKNOcntG4CUPyHbwTHw+28bDBF9BkR4GACcmE26+VmNqSF0Cbr5mBLJIhPHfwC0RzfACd
Isjxmg/AbObvyav3CIX3KZSUkaXjJcXUme7qTa1zxPdDlcChmM3kN22VBmqz1rh+a80C+9bZQGOn
t6WmDXms/S3CkmgvD75n0uC3IXtHQL35wJQhb+fvqC33Mu/LVcKeqZOUjfJe8aao9Ou4yd86eMQV
nyNWsPWXEdJWsFBy5PFASvUDzcPsQ2O4kX5EzLT6WSh9vNMZ2NgLIEUIoKnFAWldX0uzhuOVnaA2
z88QlzlsrIsVt9nR7kPx9HgnbLSWpDugiv8GW4+u7CqQ85oJyXuHKCPWUxTHIG+c0RZ2MdmKnUNm
NdnZdqr6ycRi8pgJkVKmHUJ+GP4Jj3/JxtVIL4Te1gsBlIN9+0200VKTwiVJSvN8ODuhlXzyCjPc
m6+8HVZBDoKaUGbpvEjkz+pibGncdZaHUU7q9uPTACPt4HqL6deusN4grlQCfRhHnwJl+4RX4HdE
y9qdQGvr8xJnISDAGaDxs7rA8tCsKmdCC3xe5uiAaRa3ipWJwIaBv3PQN54BOBZsIlnMp3Cxekrn
OiptvWZRs7rx/ELti2Dhi79PiTb+tiNn/Pr4I26NJ+F2MikgUrBWp7vQKtErTUJ5AsJTfChsJ84R
L42Mv8dS7T4XIy4wj0e8B6JzlqVKDkLuOEbZa6hk0SUhMtFGcjXDxhh9tepc6zCpevs3kWL9Yazc
9FuVDNYZl835mxCRcckXZ8+HRi7keluxq1Dal08SNm63u3fWbeYqar4pcqNngrB8fEO/a/hoD8lw
IgVuv5PnYw39ePYbw0rmoSV1IXnt1/2nqEe3uqKGedHK2Q79SriI0uCEUT61FCTKAN3OUvW72kXv
5dUjS0i1J1MFirPrIK12os4e+8y7mFbvPOnQpS7e5MwnxUyqN2kXGk84f8c7g27cEcgos7fAjwAB
VleHF1n63olLBk20KnoCp5gf7ZHKwuOpbZxPyD8Si2HRlgIxdPstw6x16RzCHE01B4W8Jo0OrWk8
dZMa7mzejflwE0lJe6D3yNqv3qFIiNguQOFdahAS/my0+sced6GdUTbm4wF3Qq7E4qIHz3w7H2Wx
QyfEwPsakqo9VUVlf5syRGljR+yZs2w8J/BhpcENHwcE1BraRTydl2WsKBe7dMTb0gvFAiTR1p9t
/m3h05VVPqSa15AD1iL8UqAQaAYu+qlvo4Esc+f627gcXui5sGWJOTgjq/sI/boYBaZaKoBU4QEZ
gSRoW1AEPg238JDpnfbUASIK9ASP5AJqh68jTfnPa/cTP4KLgcIm4TjYiNv1X5rKquuxVi6DWsPT
4vf4M781aCxoqo+H2pwwdBh6eCjgSCrC7Vg1Pn3xGKElmCHpz1UQNZDYk8oIUXYEyHCOrV7vT1WM
kKXvhCMqPIUVtdemdfV6527a3AsgL7mYeGYtksfb38JwXtZbVkSvqAMSivqc/SWNlfx9EdXjX6li
JGe6LObnJW8XnLqdQhwzBbo72olxtOcRfh93gpn848eswotaU3kBxRJd9VItP8c8J5k/aYvzFsW0
KUB00D2iIYZXsBt9xJJt2TmDmx9GkiNQCuYocmneLkbT1cYwggW8pqSAmASTQQRlOxm/5xAnTmLu
2nu/4JT5FAHO/Oz0indlLZQ9iav7GwfEM6wtat8kT7iV3/6M1GQzRvYQXTPL6c+FZaPpK3LsNI6P
N+J9IMA4YJYwy5BdBFfeSX8Ur6re8WJlAn/bmbPiR06KwqtVDU+IQaIPS83w0+Px7u84yQvmhgNQ
akq5ktvxYqS2hOnN3HFFrRy6uZ5PrRhRoMnQi3v9ULQ+aZ/xFIEmXT31pTtGpTtxp6SWkvgR/atD
5IrqZ1eqiLz9h7FYRz6YQSpira5uJ7XKoiyz6NrD3Ua5Fj9aq0NxTl2svc7S1gpS2JHFP9maX4cS
ZUZOOse2chlzNf4UI576rbCn8T36p96Px7Pa2oTwFAmVeCZ4/lZnsQsVsOOw1K+NOU5Hsw4xb8ny
PUnn+9iIBE0+RuBMVYlsvd0SVWpMBD5KdE08nQGG+UsJsv4nAC9sh2hv+daEku/OB3upyt4Ggpxw
gnqcFvk7EIfbUY0isqpwWhCESIY5eXISmtXvlnjRoo+9pQ3PSZvlWlA4gu7uWDf9rySiK3AaI7SV
g7jyKivgVVqQdPC89GuxzF36FI3w9vymX9S/Z0zqhF+Hc9UFldMmWWADnzZPLXGEOIySlCQBxdG/
COwCyOMBRGkGn/Q5Dao2xzK87xT0EoVjJXEActn9t2zHUD9wf88fgbrPoU/ZK58/NGHFGVLdueyD
CXUsBKHT1nHOkas2ZjDin1QGqZYb6AmQ0R8tCk7tYezn2TtSyMhG352leDu4WfdbiqRw8XbpvP5C
Y71vjouZWsWhyzTznDuAcv3GqeP0LHCp+2nnJrzRENHH8JjNYyFOTo6V3FHrq6H+UKt17r4lsF/O
UTSXmbSijd8bSoViy4Km3vfWzaUGg9G2f6tq4cVHRa2zd3rTN5PfTwUYYUdN++HYqwrqtWGYDOiM
F1FT+R2dqS+0jQq0FKNEb320tqfEL0ttqcGitBQDE8WsflH0T/YUaDYOH5AbogMQMTCJLFmw+eO6
DBP2ox4ja5CaU/6GfSUlJyNwFYLq8u4e5X+22qJQLuHsEnRKIMwqRgjbtjKisqU/h/r1kUbC7Isk
EYChwVXYRXooizw5aA7A9cfnfuNEYmIEWM7BSo9a4epsDPj4GigLIFWtZtn3dGyV50mbUjcgpeov
c5ERAPQ1gsePh914+iX5k0uNHhkCuKvFdbEnHJrMpHQNVPwDfqLeGcHuDxPEYaTRzb/AZCknNHIp
vFdDs/NabAC+IB0wbanwwy20dvDzLKGZRT8kV4zOSw9XrbE+LTFlLX9AWOvctSbsN6ML9Q7VY1H8
BMwzfBwMj9TRHtEfnbXWQK14mM6PV2VjywGtYcNR+YGosNbccgqocUmrAk2q7PjIe022mA4QWOiG
7USlW9+d+hikCxIQgtNV0JGIytRFCvsJdwz7mqZiCHKv+Af+X+WnEMuOAN72Ot9b06NhK9t2iPPc
2c/G6VLkkxsSEHi1/sQFol3C1lDepoo2PL1+JdEPQCFX5uJkpreHN+vBeBHVsa01+qwWvZ7D2Grj
05yVy+nxUPKErI6u1FghtEe0zANQcDtUOHku4A+TlzNd0Buvci96Ow3V2IMZTPtTUhaJunN6NoaU
8RTJNPqr1Df02yGjKvHKwXZhUmV1fEzBK36l3xQ9eXHTUiCclZ0Ds7FZpAmETGAkLHldoMsxeXJs
qZdoJ80QtKNuf1AwxAvQ6s7hhLh9MNd1u8Ms3ohI2CwUwkEPYLezlnES8dRWXdNG1wUmmwgiapwY
drtxuOezu7WaCGRDRJI5KbjX29XUECKyscuCYNWJwqdhEgdGWrkYCbfLqUpy5fh4w2xOjF1JaRUw
+514c5iFRer0MNTaDF8DB4tfFCCtvW+2cdhkQV12S4CxkXfezkpJRoHBgatc8q7EP3EZyqASpRt0
VWu9/gTIyQB+IqwDXLJawBR8r02vlGQ69nCMiS3ttBhlf7DiXD+CjCr/w/b/c7zV3bXMSFbkHlMz
UXh6NynwTArD+4G/hHusPFDGj7/X1koCzYMPYLGMEPFuV7JHC3Rxwtm7LKaYfF0bqmsczWYwjEr/
8fVDAd9ANl1iKaie3g611DAqtNb0Ltiay6Wr6jMKVcxqiMedXfhCL1rdWxSDePWpQ1OsXaedXWvX
EdZ+EOlLvTzb89QN9PPT6TJjIodWSFQaH6as9bJj7lnp3605tJM/Ue8F8DwsKTpBxuKKc18a0iCB
5Nn+oiae6L863Wz2RzONgDHqdJaaQ1EJ1fqI6IN+csvMek5NDP4CC4zMmzgv7S9OJaznPnUJo22M
G433faM44RMvbvV3nRvFGISj278LyYWi3yhioDEABaPGPmEGQxXMuhYnBwc4uYqKWeh6fm2CVvc9
cA3u706MKG7FYGR/JkPbL35uTap5cdtSnYIwUccfGTZpw0mlNfadqhzvBclCnh6MOCYTUmDI+aPT
YeChLE76bzGFOk2px99dftfVt5DecLAwyF95zOWV8UesKWwbfnqNnnusZ/abHE3zA9qe6tGdK5s8
gKRZAaTxT67a1c7Z3djc9F1gF9Bp51225Z//MXKnEcuojcZlFFrV0wQy75DHHfWexZo/P57kVr0F
0UhUSxmOvb2W9+lrpbfLClqjIhz7vJDbwhRTsoVQlx2o5Ivik/5NcBBt84NZGr8GVL5eXZSQ5QHn
RVaL23FdSC6MpBisEvRd0ddeYINYRebWEV+NPhM7r+b9PQ9KWr7S3ImAstb8vqIwS5xCaIVPMOvP
BJrKOc+a4d/Hq7o1CmA22Uji1oD3fPsB0fTNwQMRScNi1d5WUpTJRN90D3f1EhPfblG6gKDLKK8g
qUAAdztOSYcF+BGpezRq/a+RWlnhV9STslNoDNMv7Et61AGAOODv0o7dF3AU9OyAjfS/bFLJ/i1i
58tpNrvRBHZDhn2YBUYsmI8U1ofYhQWAdNwi5iecg3pqOErVZH4zGt3XKC+SZxx3YIUaNAjPiz6n
+SGNQk2mu9X8E1BUg3eZjuQPPUOC3YMBq5ikW9GaIiignGK7GFm1BWNFNX711Nwp9OW4APkjt8W/
81ThxdQ3dmRTel7SJtDhvIbUHavkSxNDjd457i+7bLWYNLrxbkMgBGDtC27yj1PX48mbDQDHgCC6
wyeNpt8vaLbCDqxyzscAaDY+vdQ0+g9k6f23PI4EiiMiPyZCs3/hqpP8lU6t91tpbfEmwUj03cTd
8O3xztpoyRN2gWBE70TiVNfWiiAoc90tp/g6iqi7VhS+Fl8d4uLfUXGjM+kSEgg6lMe3C0Ld5PMF
nhIim451qjgHa8TYZ3QG+8OIr/Pl8U+7v7XoOeFxCe1KttrWhvPxIJIZKdjoqrndeMrNoj1bYW8F
pa29Wk0UlCiiFJDJsNyVge7tvncVl2Ze3sdXzCDUg5oP2Sktm/CYG9meLPnGrLj6sTyyKUdLg9/b
oRR6TRlCpfG1wJsl0GeBXCMQ5U+zUe1hg+7zb0kxlD6htBy4/FenefByywg9UjFRpj+1wYhPQrH6
wC2M9qDjG/LRA/l/KNgTflL2y+Hx55Nrttr+SOeRTqDIxMdbi91qYBjcIacy3BqZeiharz9A0W2C
yPPCdzocCCCFTbpzHW9NGdIKdyT0Ti7k1epGk1NkiplH11mFu9/SgMEkF6nWAIJ6+LkMwwXAS1iE
p7iuyPGboVX0/3DuYenQdrLIuuEGrdLStu2nxQt15GKHPuM68vLiQh8o9P5dMOjV/kKOHqsHZBGQ
EOf+SM7oVPEqChrYyrEtTR34cOp+10Vp/WtO1VQcQI3rCSqUhXl8/I3usyJ+JGhx+gSOLOOvSupF
bDS9lqYEBmhn6QdL8eLPc0RJJ6iWqtWf8qV0vj8ecusLychXFoVeZJ9v97/XmCDTnDa8FJh24szr
gpE7uHVC3FlboNsx30t0B2qMmNszojSx+g1bLNPd+UobL6pUoaFXSlIIy2mVzpSJSjaWIZ3aGt4S
TLqdfzTLvt5hPNyNguCGzRIDjwCaAKDkdrKKlWpW1FCURv0lRsqlWa5G2ODU93hN7+4UOQxYQ4o8
DEXL5XaYsdMnqxzK8NLQuPprsIz4Xa3ls+nbyWi/2vmJwdgsZOvcY5yzVaakjWGpqFMeXvJ0zPBz
E7pv6XnxFj+tvfTlPpiUY0HekO8A2Lx1MOnNUEs7RM4ubuTZMBqq6lhkuXtcVDG+7YiYTkqZNQdB
qTGAf+ph10fi9nhx7zYsvwFwIDMGugc5Z71T2sJLQUaDfUAjLvHrJbPOCS1rsC5xE/wfZ+ex5DaS
reEnQgS82YIgWWSVSl4taYOQ1JqE9/7p75d1NyIKQYR6MTMdrQklkfaY3yguSRu7RzsMo209tYP6
1zuV8SWmB30H/MtZ39vFHbUF0G/feherCKPryDt7SFMEW+9/5avbWo5C0Y6GBm8t2MvbUVJ8B6NG
D70LokPZ56mGQJWR2n9L8Pd+UJTxBzDnPSjL1rYFQENOhA8KqrSri1IpvWhJXLoG1rgY5wqo33nC
wwoj2qo43/+8zaE8yvfsWrmT9NvPa81BHQu5aUOIKk8FIkWPRd07p6YiUr0/1MaZZ7vy7snWO0iW
1VfNUgjUiHmC3LFuv9QGpBOoE8POzfIqmYRxCvIKchOXKLn96oPsUkTzZDriagxu+j+hD+N5yBxC
MsNpic4XLTcc37CK6Jyn1R6Yb+sTcYRyUGiG9MrddjubMAdct0Pf+1qVvXVWjd4YA9XEgDm4P5Vb
519iB0hJkCaTSJLbgahXhKLt+MqyaNvhqNVOWx1E3BrZoXZGfDG9XIuts4YzbXdo59rK8Bsu8g9m
2hR/zfVhxuWDQSEdXXua67e/xeuWtEAqmWgK6/EjPbaHJR+OXtxND9QK9kAcG+vL3UpoLoM3YuDV
FM/GHIPsFsBDjaqGoeZ4p6qf7WOOt/Jno9bri+7mzdcOp96do7JxE7xkLBLdRui4Dl+mtPRchIhg
4IIzowsiyRdZln4yZ8N4zJbmf3ihhjtl4M0xyW0JdwCyw7y5ndvaK7R+zPBSRcIWXep80TrNR5Zn
tPwW0IpNaTN248OU1I2xc/HJibwJU6EXyQSIXcbTyZzfDr20SuzRswAf4vRZd86GVODv1grT+lCm
bfOGPt74U9FT8teh6PWnegrRnd7Z5zIsXf8IWXxni1F8Qcf+9kcILwVbZOZgKeu2V77IuD3C5y3P
BW7dzej5/eQsy0EJNfFTE6r1ue8qtTuwf1qy3toZPmIYWgA4yp3ycv+3vQDg17+NfUBtg1YEhezV
GVyMuGLe6At4bjPN17jMYs0H1uV0Pp5GRfOIgAw08D6uLe29VZWmcjBSzqPfWlIqXkeFLvepvuXK
YU7S6WMoFhP7QOxLQN71anfttdbsg9Ed3NLXS4B5J69Hi++QQGGGgTLN7hvacCj2zXalLodeTeNf
aWf2bMTF/pn3i/HBoiSCnxH19piOcRQnx1SHFQHmS7HaoM3cuDxqfW1DDxo43CcAEtOXsjFyOurj
LB7K0hrRIYg19XtdxeHvvArtZ82ec9N3oCh8isfM+EnI79qXrvAq7zEssGn1q7Fqw9OcLsO3Zoly
xU/rGMOcTCjJeKQEZXlPjqjE7JcjxguBV87e5ynqlPS0mFp0mdNM/dcNC2ekm950P/N6gB5eIlUo
cF3E/9hnv8baG8BD0xetoY9/ctGJB2WbzEa8swe3zgHyYJSY5AYk6b7dgmaPVUU1kq7pXuIEUub9
mFRz+JxlCNOHuW35nlIUQTxNdJ+Q6P91f5vJE77eZbJDiQQGJVKgUrfDh0CwqHXk4lqYTe27ymw9
hYiJfbo/ykYYgPYFJFlIQDzR61hqdpG/w4iPUQQye7jN4IXNKKexXvau0e2hXvy4GPIVCA+B1NYJ
PRBES6p7x66fzPdGoo0B3sV78m7bQ4FC5rOIcdbSJpXoia8SATAqH7sgjlUzAJSy+P3Q76nib73I
BpEocCXZVIYocbtOzZhFdNI7Ok4Alx7xGy+OSmhYnwylaJ+nuOwusVogK+gs6qmbtMSfjTD7cn8V
XzOOubPZpFDJXbDurzoodTjkEPUIsXqAhN+QeY+FX9VQvFs1S3CwXkqU0SeQB3iJpjwfb2ZtLJeg
FMb4jUKP4vm6XRjJzgnaesTIJWHuw1mSk3Q7NWqaLw63tLhyiw4/o2qYsFDNhPrZCbv2MesRjB31
cdxDWbxIf6yODrEg5WXUFZHaXmNYtFAbALgosGW7GiJ77XrdzxI/1B/lNKvfCr2vPwyzkxUf9GQo
cayu1V71xWwn+KpnjdIevK5zPkwWeP1lLuvMBySl/HCMaSgOxdJrn1DJAq8VF3UNzN8YFfOAe7nW
B66N80oQK1VzGkAavKlMr+38mkuRBiESER+T2EGA26gxgsNYqQFwEi1R+x3t5iJ7zG0j+xf07vAd
dyCnOprl8mKRutB9xvk9wi6VBs0HrHXrf5UkppdU4j+LMSs+19ZBy6PEOKY4NeJiO8/lj9bVSgTo
vLl2fCcx8nd08ZXyK6SE8nEMYbB+FMuUHnOzXdrHup2SXzW0+N+wJcZ/72/PjeN4sx6rI8J974J+
ZHeOVvpDH2LnODdOfSjMdHn465FksERfFvoFkkar1LCfSebGDtbHbLZw7gcxPhTj4ARFPFk7TUt5
/642Gar4RGgv2tho4t1u7qKtXadUuvg6AJV77JZwOthlU+4coY2pA6aEbglJIYWZtXw0wOjUng1I
augB9/+YSAQ8A2WPT8U47mmam3Jy1l8E4Ivpk+hkgJe3XzTnNi7KTpZdcUitwiMWDorrF24pWt8Z
3X461haw4RPx6qCfw0lrh2sOGxtX3iES/yC4mEBEp2Pyq3Ub3fIHMy6qI+4ay4dM93rLz9qS02BQ
25t8AMXirCmTbfiN11guGbylvq0QFxweoWq3y2MbNWHnE1S5+iFWc/1fN5+bb7bixRiv9I3uV6UX
P9dJKb7aSzh+DYU6/i8WaliChMWN0I86T/+Fm1r2rcgxdT7aba9Gz5Y1t9+pQpofOsSunh0SNpLD
RbWB3mdL/en+fnyNPJegH6RsqawBsyD5vZ1TfBGhn1sCjQDFq3+oqVF/h0a9fIXUsbzrq258OzZV
/kOrh7h6iFXQH/4wGn11BBMWfr//YzauYwkDNUnZpO7OunYUWZgJD3WM2JVpNc8ukji+nsYusZ/t
HK0y0b96VmbvHJOtDQy0S97EUNG5BW8nYIxcvSviBchbl+tX7K6boBVhdV20xdg5K5vfJ0Xd6T0S
eK7jcrW0ehRVoDQncUxFcXSL5KPQCoQKRrQ3vmEhgXORSc1xj8Qqj/r64EisMvpMWJBwTm+/sVPp
DeoOE1uM+fJb0cY3SD47O/Hga/geW8mj6oXCs+QMOqvXdE48rXMQ8b3qxmx8dIWjaL5KG/Qh7UIz
9p1KZO8UKsy/6iKcLu1QZZFvt41XHMd8RDyvUxPtVC9D/R9WmLxYBj+yfqyuvl7oWFY2PXyCTtfS
51FxxvNIf/EpXcDe3t/BGxMNX4CrkGND2359vZcIRblZA/V/0r38h9PoxqlEcGSH9Lqxj2AnSQkz
2P9keasziysd/AxPQtt07qvJWIIYfdpZTeZDmJKj9U65l2tsnBJPulEh70VlgzDudgeNEzvH6jzC
cCvLEPkS6tnWxtS39Tz6+yeSXht4d5esAtKn/Cl/NGEJ7CPEGkCBjrZTvV/iBGWrDKRzd1pQIEh3
an9yU66OBn0S+gmEpfzDmqJAu7zKNSlcUtRF+b4mg/nYOu78iHKKeo3IYh8tu3WVQxpW2h65emtS
KeJKG25AipSpbr9UqOXcObUdXauk9o6yrU2e6FEcm93/sjEZAhF/iSfW1t4uwJbUdpBns7T15K2t
uj9UXCt26u5bu18WOOkT0fzlUr79nrB0R2Phrb1qbVI8Tm2IEVlkmI16vn/KtvY/txh1YcejY7iu
fLd6aSL5QgN8KozRH1JUTpRUGJXfjWp1gEmFuiXu4/XO9b21XKQu5AuSjWGtezbQ8jwaBrwUnWKG
75pqzA+uNiUnu5z3QJave/ykBgQ5cI9QfeTAyfLTH4cAy1GjFVKYFf/pKUTmpK2Ttxkq4PPRmTph
BgalZMrFttn+hrMBAb2ZouZzi7vML1WI/mORde2ATqNVoSvlVc5eDvN6rWkyS/YLnHva/evigxbH
Zjvnc3atCIb8sg+1Y+2Ge8I+W6OQLrJj4fTAUFk9Ka7XkyM4gohvhH2eoH16nOu0Ot7fT68XVgYb
dBQlbYhi5mrfInFDiaers6u62NmJ3Z2dm0arLmmDPej9obY+CBVP4M/ShpIiw+26Qh5M9HYc0TdT
MHyssrY6NpBC3t4f5fUBkULFuCoh2CKz7VWFNJ87JK26BCmtLtLBRnb10oHFtLM3fScMcukKeNlx
wKZkz75jo9oAT0nm+mAy6aevi7NN23RFYSGNqrmllQVxGpm/ksYONX/G7zT1VW8enjJ3CX8ObUax
FJEU55cuam+Pxbi1qJwdtidHifbn+pHUXayr6NVfUWVKwKIs1VFHRxYqUOrt3Htb0833kpWQ1Esr
sttFrVAuHRUD7ZNJCoOknWv/pJ2BpZozNB+butYO7tT+te0ZmnGUL7mNKIpJq5nbQQcoEUZN9fKq
L7r20M54mqqlp/m4gylBWU57t9/rh1L6DBLdwGTnil8vbJ1EME5DKQBUJUV4GMJZfKK4nz2285g/
2Z1aX0y9AYtD4rbXoNtaSyaXbcUnywDk9lsbbGdmfWTsIsu8g3R78r1wNH1ryf5adohphfxsc3bY
Hegk3A6VKjVBeM5ahuqCM5FbVA8lmnA7N87rTJbnHjc3qHbSpkRbfVA2w8/PFhtVFYXycZbnZ6it
ka/W03ywk2knXnwNEpTRBbhl6QTGy7xWzLEpDEWOiPOrPurIP+Cpo7uHQe+bKagmyZpKNCihox9l
BOGY7Xjpo2pXcLmEPSz/Ao9VfxbZUg2EJz2O9gtpsXkYhzb/VeedZvpKLUTtw50bxJNXxhFmhvh+
/ibhnVAxVGARAhoBO+pF8YdaA90Jf8drAPWjI40CaKdleVB2nJujI+A9BWMk9PkMmAH5R+Zpyt9Z
II2zQzO1ZnNoNMgjB7fBhouUPTfjQ1mp5pfFKM3ZH2AR6X5SzlS0zKxxH93C4l/fv19fcFi3USNx
AJVM7nAquGC1bneJSLJUgaObXIXe66aPz7GNPXfhvIuL0cxOcvgpsESL6bs7UA/zmzpVnoYcU5om
jrNDofR1+WAZqGwfnNKrHxNV5DvAKn3j1FCbl0G0tMLmHbj9kZNgikFX8KyJbHHPC2RHjFSMONYC
0Y1u/AQnUajHuq/6tyIEHH5g9wzlMe6r7JM2L9nvtIk7/dFW4/ICcbRDEzJrzO8gThPnaMezlwTq
ELuYZ2dqVV4yKojK1cNMcji4SM9Wh9Bd0umYh3aLgmiSDHtwhI3XlPsPWQiAw3zkOuO0qVvEc88y
aIWXfTJz0/ONxKx2XtOtN01SDeV1S9rFcb2dyNmO3KVyG+/StMgemJGaB9D+4gvCG+qz14LKV8Ku
eIO8UR905C8Hx+n1nRvjpRa93nIAlm1ia6mou3bxaIVu5Ok4u5c8zg3z6IkhQs8ugYrzjACSBxSd
Qm36mHoemod5x+t3WBIljR/aZGosH4n00Tvj+RLOJ8MYk69t7tQoDYgOcTWLerf7RC9i7n+rGosO
QcCmlpzTkfus9kiDPrQIDY/HVqAGdZiUQS0/VAj7VqeyS8efeeZkiCSQpJVvXHfx3tiLVBgDMN68
g/qdfHUrxeKWyXAg4f82tfzyLp/ng9I62HEoutF+MzAIcB6WyMzHD7Bn6EPO4dwU12EGHzS2cZ8f
aGRC6M68WXurGkvr+o7HA7iTEG6cGsN1VSSLeVzJCFfvqhmGzpSJQh7UuXuy0CL9RMOpvej2kP51
pmuBNSSKlugs+bjd7iutQ1DK6VPlUtF3/W057Q+an8BXJ3xEd26sjQeHPj1UfGn8LjsPt0ON9EnN
Msm9i96SKBxsbNKCUcM0WknbOiCY3FMZ2CgsciXQmaVliswR2fztiGEpfcwaxb1Eij77iQ3gZEzz
Moirnj5XX2agWlucnlrudZU+5qOjjc3ZaOc9TZeNwAUoGBVFoFjg0tYhtxPNOWrFPT8Ez91grNPl
GaeU7sgGsJ67XgXa7uTOybL2ypkbO4mByU+ht9OJt1bXhkOp1zMqeWJVrziFbaIeyPPNkzqIPYOI
rQcJtKJ8ieAO0SdZRbuNNTtqpw/hRWfUN2YRR4DwXazp/NaAcBbYMIbfJzEeCr5Tq/Q4Y2Pq40/9
qCzfczWNBO8U9JrPRogFrM97as+BEs3xLl+BVV/dYjxJ6JsTQ5I3rnktqHgBj20i7+IqTXZM4xyB
0mnML/ff542AXFqJSZI4yc8r1wQ0+fMcsK6Dp1imC3/S5/J/GHc2EnDQe9epTx1k2yy0NXYuj5fA
bfV9hHR4VhDk4nGyRjNTaBw12G8c6YV7DDQprWMryVp68VpuPi1tKN5nOr0zwMzq4xQKyPPAQ60D
lrPmM9Wf7NAqg/LWMybltLi9+lHM7fgApEb5apjtdI4QttiZrRf85/pH05uVOAJyYJrSt0cVFTkF
T6JIubhWMnzoEMYpj3YI142enYfa0uyOjon7YldZGLEN808sVabfvArdB9PR6B0X6aw5fhMZnXe0
tdBCedXQUz0InWr4ZwbhR6/SSZRTNzv6hUcpEg9uNYt+5z7duORw5eCdJnwnKFjX03pvcVovgsjE
7YLr05JH57Ey89/JNKWf4lzRPtzfZhsHnAILCZ8sG4BQWM1blNYYcHaMh9ds9ivDjrM+lEPfvBPU
E/ZsGjcHA56IyB0JCkSE20XqwogwWYqOzFOfBNReogDpBZQgrMU63f+ujbCKcWTFnLwBMflVdlKm
o1cqFd9F43k6aIveB+Vs7XVDNlcLMCJbRILZ15Qv1J8A40Tyoc2AqlQ1NBqT2sgZflKGW82uyNLW
BNIzlDVeqR26ps0o+HY2VQKgdMrtPrDA5RyVQSfHacs9QsHmUH887KubfwLdEU0CkH6vF+JERwg2
G97kn0UYa8f7a7U1FArfqJYRSsgG7O22cGh7jvCNQ+Qw1DDy0VZuDnodTw+DCSfr/lgb1ypFJUSD
qFfLdor8LX8UJZWm0xPQGt4lhyV1bM0leY7yIQkca/le99Fvs9XG8/0hNz7vZsjVuzYWi5VO1oJq
H0RM6I+2Pn0sB3IMItR2rzkv9/XqHkQpD+Q2ZGmTmGeV+9ca0b86l+Glcu3iWXHD7DGtW/Mx1xKg
ZoNrYeqqfHKGfP5n6hdnp4q09alAnPBxkakGTMjb2eVfLl3bh+5FKXHJsrEYAlu36CdhjXuv8MbR
gyXGMnoeWDgo9rdDzX0Xa21HbFbClQ6WyhTBaHThAW/c+EAuZx/vr+LWeKDuMCH0kGJ4xfHBfDzs
h6L2Lmk/JKe4G5d/x9b6Znadfo3twdtJ2DZmEgQjkqEoJwGJXSvux1pcKBmWVkDvo+yJ+7Q85HFX
nJHvKHeOxOZQCIO8PDmk2euTXsZ4MFXEU9xX45NRWPMzZQH7Xe8aXXB/EjcwVGgAs2ww+eVZX3+W
ZWfCWOyQa5nI4zSXHfafcZqeJ9r0Z0VzZiJ6mPANBrjPjVF1X/IxLQ66VimPQlCDuf9ztr6c3hVq
iVJggBrD7R4y6jmHDqArl8VxUZTGYPcBcVXlKKhL/jXWmAaDPBjypSCLWd1xA7JLozNMyqXLyvmp
akvxoMWKemoWkR2b1no3KWWyg0XYeAMZEztFQL4SF7HKzdQ2z7CrnJEZagtx9OYifU+JrNmp0WxO
4h+jrCaxUlGYHNweJTE7icnOdUpnGLrEfh0P4IPur9hWHYNGDbViJIwpIKz7xn2YLWa3UIOCV+Jg
RlAkx9pZvMA023o+dF6VHR0tXt5qSAA5h3gxAGrVYXK6/zM2Z5bkirK8hCOsNX2Nhow+MQhkqlnF
eNB2sqsnvH7ntGzOrDz+wC2Q2FyXPBU1cUSSIz3XGtZ0dbPa8F240M+el/+Hng7TySGg3WJQpF5F
ZiN4vaSugai6UwTAUfeKh2zIP96ftY23l0HoLSBCBetvTYfpjMRrXDwkrkjzCH925gYhsdQMlASC
5oAs4aFPox/3x9yaQxpJkDPhMNFtlSv5x3sPVkWbHAupF3MWbTAOsNfRE5muaYgf+X8YiiYGkhec
OLp9t0OV3JwZLh6kINDvDvOc5oesVfNLqIh2Z//Jv2r1yiNzRLUQ4T5K8GvQJ3lQU6o1KRqaUtm5
71314ox9ehpxzgjyfky+kXdZnzsx/Ydy5QvSiEKlVJleR7zjRI1i9LhTwqjyzqWZp4ET9/NetX/j
+2jgyzq/BLWue6apiLTRcjnlwHrti9Yo6iXV9T3cxNbe4DJ+CZdI5nX55P+xN3R9iSa4xPi5D+qM
yHmT/fIK3TjazqT9h60vSbnoQ7hk9etrS5sx7EDLTrlgO+kGEqHix7ban6uuGE5piu1WjqHPDltr
67zR7AKGLaMI3oHb7wMt5kWNCpJHCcfhUObaROG3GI5wUN/b7gysHhrRfzgEmMDJ1JVbC2TwakyK
FUjLowTqaML8mJZNfDCNovmFVPC3+8dt4wxQLAI6pNIYgu69Wr08WbSqleJYSqELAQnCbB4xDNae
4ch56LdYIv9od2a1nOFX7smpbTwAGNkD56cuBnRgXSNxEgQGUwRAr9YESNRH6AQwXJLPe3Jcm+NQ
/6EZLdFEa3ksswztqG4R1R2aFDevwRqdEwoy4c+/n0tSSri8VAAAD6yy5Siv9HkxB0pqmVWjRBv2
R5p5sU+bMrw2pA4HT8Czi7NqL83c+kC+jkNO+ke6stqjeoVedRuO4aXp8+EDNJwaWkSz97y9VsUg
hqacxiHALQyg72oYp0euo/PM8KI01iL8AjtmivOOGVnHBMPZUIJv9Q+cXfp3zaJNVdC0WI6f82yx
ZJV3wjuIflDnBcwesHRdK7T4ZIdczxB4cn2vubpVeuZGQqDMxTNXddcV37BIameupbZllNg4XzZt
3waaErEJlGqWjg1jUTnHPPHy0IfzgfEX7K2Rhsli9A5euoVR7YSwW0sFHpA7H31DMmf5539cl6U7
CSspPTj0pjo/t4o3AbWf9mLyrRSBA4q2DbxyKRy0OtdlJ0TWZrZ3KfjCQ71YBSpMTXV1i6kMhA2B
wsAmHIBgLp7pB0++F/XDRcURMpj0RJzvn4zNhSAAA6OI2A6Ql9WFNlp4rXHVuJcMn3AeV3TwMljf
VlwHhT0jNtSIqv+uKmo9+8g3Jfax0gqrORn09V0/Vewxudz/SRvPlrzumB8YMQCsVuvA1YuuqZWG
l3SOs1NDy/jJSCbtRMG8+w9LjkYDiQu0YqTk5U/5Y8nzpQwHVFE5nY4aHa2uTo7KVO/Re+SKrqIZ
4kGuU2ImaRq+Cj6nuQiNtkaiyk7p6Ud1JR4GVUvBuuD2Vi3Jr7+fP4rbkk4kA5h1vuuRR5dZ6UDv
t5FaUxu7e6iKIfH1Ic3+/gXGUJb0nbXSealW9RBKEzWylwJZqjkOzy0Oc4pv2k31NLQLDlTVEmmG
n1rR8uX+J74+qlwbBNnkfCC0yJZu140D5JaDhePPoCXLB8up07eRCPfk519vROJcImtamQSD8Itu
R8nj0J7FjFQOwob0VQ3319xG3cmr5z3bj9dvPTVW6rnA9QAUgta7HUmk5eA0uS71vrNpJIopk+mS
u232jISxV6GBnBfYrNW0d2ctiffYulvD8/jSXOBGQhZodQzE4lZtViNQpSju7IM9B/5et+VJow/5
QOBhnxFkZr9G5V7Pc2uKoYkwvZBdpWzf7Yf3Qmgz5k3RNVLT+Zg4ihvgnpCey6bbc1qUe+L2FNI7
QS6X5jwQKViRt0PFk5OpcTuiFb+03VVVu4aGOebceSumTzQIC8RszfnsRABkfbpje7pBr28B4OBQ
Cbn5pRX9C3Pmj7uG3uII90tFlHNIj6Kyl9PSLeah7Fos2+s98ZLXsTFtZGmhgjk4rPq1EguUObQM
NARhisTjulGs4cmlzXpo1GYOcCTsjtGoik/3j+XGPpJPCZE4rF2aE6vVNC0nhaOVgL5Nmux5iZf2
LFSnOGVKlfxOqkILAOBEx0Vgt3d/5I3PlZbTwBnxftKBit4ubhRqdVOMktdQRSURHaGDPkX9ey+i
dT0NoiFVTdWdQTd2FBCjl0mWIp5rCGedgXDoPfSt8l5UR2/J1CClhvlPrRvZCcmx6jyJYji0jpYf
h6nsv93/5o2zY1FvIzyH0gXwZR1IOEOSRgR319FJ1VPsFICsFiE5S+Pe/bRx39LWks6vXE5c9quh
qhy6uDdj54YaTSl8wPdDUGbFtFMU3h6Gl4Qdi4zzOlhO2sWd7AgMIdIlKE3ks8h/FBHsxPsTt3ES
ZZNO9vzBjryqG4rJFDNMCWCnkWe9qdzaOyN+gTYn5NygHBdlZ7zNz3pZJx5/0AZyIf84+cYIoseT
wolFp1TSqSv7iFTdnsf79ih8EgITIBrWFdhaqHD46WBd29ai4SNm1YIeSpBwuD97W9tOKieTw8tE
Y/01ThLnWqQje26MZif8QSvBBZdOWz5CYs332iBbX0UJGwFlaqG8jqsab1RqaBzUbXTNCpQAmipM
r1GzGwduXVwwLyQviEDNMVej2F3fV8hloBQhDOWZM+UECYYHT4ubtmQfkxNwrRQHTZv+vgaKuqUH
fQCnD4QC1q/CongV2A4PPsbSiIe5VFFoWJT+vZMsX/9+3XDW8l6kX0yaWLe7kK1gTE2OGgacheFb
aRU1Xxa3nyZUwnY2/NYB47bgbPHSshvlov6x4RNvMNy4g4UBwLwMisa7dnqWHexi+dJF3T/3v2tz
sBfWOuE1mgBybf8YzCuFqxhSD3/sRffGwwnCz3vVPSEppR8niOWX++Nt7EgZsaDnDaKR5vs6jlhM
PRsNpAbRop5P+B7Ol2Vo7OD+KBunjMkjK+OaImNY93HjLhsndGzRs8dG7+3U0tq34Qw89e3496hx
dFrQYIcQJMks67K1rQKEoEeN4HueeeY1UVMUfO2lbx5KV/EsZDbs5NywSb949WLvXPlb3ymJ1oCi
JA5tbUpdGKUWOYAmrtOYNWkQjrn2MUzGpArUSJ9P9yd1I9mVWYOOlhtlLSQxVntFyfAlsWu7uGas
71FDRSFI1SnzERVXUNzUw4dY8z7JQpKvWIV3qDMtCtw+3TmKG1uWVcUBB9SdZJWtfgatAAzrkyG/
ZnopLkUVoQIvRHiycm85LkOyF6jIv28V+rqMQrtV2lS8MmbT1VJB99QprqMxqU3guHH0VZ0UvQ0c
LZwJX2L7bYsRbTCjsvzv/TnfOC4UF2hgU96jRvVKhMgdecxDM7+2udu1LHBovSMo7PYE9DYiQPRp
0bSDiURPaR3e6/nSWUplsbTjIKgeDemV2Ng5Fm2KegJ14kPbtPnDf/g4wiGUaHlICY1u7x6RVHYT
N1qBW6PaPuZmk1+aMal3UAdbn8bJJMumOiXr67ejdK1lVimuAdeiaq1f7bDoD6HmpN+8qjRKfxCV
mwT9mLbnv/84KkLEljQBGX4VUwNRrTovjIprW6T9MW2c+KLU+vjX7VXu0v8vPiGLhW3B7ceFfbHY
DpTOq2pUpeqHjTC+NUlbDkCJxS5Ca+Mk4B/KyaMaLB0S5FT/8VjUHRHaoITF1Q0HHbfSwYiAVqv2
8LX1tKgIHGOZkadPlB6RlXieyj3B/437TiquSTsIaUu1xr/psDrwsrOzqyKs3leFO58cIzMfSOT2
KJhbtx07BpIi1SAUa18kTv74WDPUUnaoy1jLFObB0pup6ptN2PxoIy8BElhb1fIwcEVFvpukHR5+
ne4mByfqhOYrSj+Hfx8YYK5p8ZxRhwfOvLr4lCZJYeqWGTFcXQXWUg5PgD178F2S+kVhdufyeQl6
VzefxELRW1DJz6g23663YmWijrohu/Ze2D23iY2WvmfV7gk0/EyMECEVjCfS4LmnlkqcfTUyu/lo
VzUtgbFz9OQyo636aHeRt8cW2NoJtKTBesNZ4H/ln/+xOrleOIVdevAmS7c4RpNiPFNATI5ZO+2R
0beGsigGUskCO/qqm6PobjYRZ0giaPw/KzS9J7fph5Ohd9Xn+3fG5khwbiDeSFbj+s6YxsQOY93K
rhQCymBW45isCkngXJ+dnTxkAyoBRgKQDTub08TrdjuBiTIgJRLX+bXLwuQ7dpvL+27MltAfUy+9
aKNnnu2mxo7LTPLyVwXX8Th2eK/s7OnXn0zagIgLbRfZwVpTjhOtULykNPJrbWgjAu0xOtcBwlGQ
KYxZb5bj384whjmc5pc0jzb86jFA/Hxw1QgPZFRHVL9M5+zLbNs/cKc1/vpxkyNxW3FZ0VpaJ3oD
v6EI6QlcdTBNXJLhcqnLbK8T9Ppx+38DIKxxAP9TI79dRVpEozG4mJfPmd1+Zp+oD2U0Jd9pEJji
oEZ2fxxUSv87q/Y6BAOeC85GSrNKkPvq2Ul5q5M6gUMYq3b9vOCn8XZEWubZns1anAcj1vTT/YV7
HQgxIvLkstYJs3jdg3TKhl6HZVKuiQVic2OXB0rlaDuP9tZ0Qi6gHi9L49SUb6fTKLns2hGz9bbO
xENTltpxznv3OQbtdqI02n1EDq74+6NIq5qN8pLwMaWroxjFJCjaQhYbJ4XupyFHb/F6OCyOM39s
mjb531hA1tb6JsO8SkVXbGzTPSeQF+ez28uez6aETXGVOOIV3RaILfIqHmuapDEah6nI66c6H3Nc
Moy6rQ9OKgCuCKdK9VPC6fkEtCsXPxtRSscwvf0HWef+rdp1eRN0NgYKZ9dphczKpczNEiFy5uPX
Z5h+MVFjO7mdZx1pZFbtGYF7+AJoJ2cPIsIQ/aRNizpAKIhL51DGVWL6AuSgsrPaW3uKi/1FioO6
sr2a98o1R7YBVHVK3vBTIy98JE7bq/i8rnOCkwbzwHvNDJI33e6pHjCtRhMyuVaKMve4KZjeg0Ls
8Enoie2d9G5Q1UOjR9kH8P5xf9DBQb37+8ODPBaVZQCxEutx+xO8rBBI/0TJNQ8HcTEMRQtGtV12
YDnyb1lvIPA9aLTK/wZVdTtKjzRw30nBVN0Vy2HOp/5diizrhU3wM4Hj+h+ucuojslzHiwl05na4
YpphfFhoZKiom1yVxkBq1IrQr4equnPdbV0LSOvIc8HbTGnmdqgh1w1OHK4ZaZRVQY9G06NhhWSb
sYPcnK+2nXhYirn/cn/ZNprdfCD7kyYhARgFrttx+1mpRhULpquwkHg9uEumH6YpVJ8ETd7/WTlS
BIfOnLWzJdLZ80mLzfBYL4v7FvSXQh+mEO6v+79p68zIhEZWzkk41k2KvOclb2YUUNoxNn6mwi3e
Ybrp7Ez4RlQALIk0FLqOQddJ/vkf0Z3iKnB5mxiTQKsLr87YTG88fZjf2HgUBn/9QRrERAk7JrRG
mOt2qKQcCfAUF2mD0vuk9Zn9JsMtdScH3foe8KDkgbjV0AhYbSBhZNiVdBDTB3fAnszQaQDoS/1o
DaN6uv89G6cQdSrKlEiXQANbN3d1nPnm2kXuzBxVLdBAw74dOz16gwqk/qNQpz3dne3xyK7lSlGf
Xy3V4BQ6rko8zEqmJp/j2P5azFX2MFCqfItknbvzWG7sPxBaNKqwSABusQ54lMobSoqU2dVp1P5h
qrUJw0i0P+5P4tZ6gaqXxSVqo/zndlPUYtHaMnPSq5R7fNR6uwpKRUflYiirnQxenuHVrSmzaaTp
6NvI6trtUOgVjhXKvglJnTX/SuH8H3reuv/j7DyW4zbaNXxFqEIOW2ACZ0hKlEgFa4OSLAuxGzn1
1Z8HOhsNOMUp/d7YZbvU040OX3jDHbT2Iao1P3/wgO480RO8BXu6Mklz9YkCIgeFnora5cgOJmpp
bdrFGRTlaIUzgIECbHZdvLMTGdw6Z1f2CV0+ijxr4ZD4YnNdu621pOVMLpnpS3ZIZ1X10WDPdSiL
TmvD1WPkr+EpEF1wzqPLgmALbJfL+RWWpeSc1eKsUq2KYHtbx0oosf/rrQJCjVAYjQgu6lei99C+
Za9Qnmg7m4I2duZnGBNuhLXB8Pe3ItQZ7MugADorSvpyQk5qDgGwb3FGUk99B5WaxBH9N/cr3i3y
59vTuvLkmY63dlVIDinObWKjkcAMX2bg65U5lY/GPC1tFIvOfM6wfZEQTo3qVMdVefxfhiXOB/CD
B/I2sRj4ik69oOjQYjaNKy4XSx2OiKKS4tuaE7WQFc+LPgW3IJvXDgOXyip4vgIdt8qFC8p/ozll
5XmaB3eXgVF9kRY4dDHr5se353htqBW6xomDGE/n+/IzaoVjzoXweAxQJtiNKLAVoVfb5V5MFsSI
twe7dr1QYuVhA5dHUL/+mD9e0gmuCqqiiATpk+N+6crZQDvE6ryTW7YODNLaujPqwXvMZW7fQm9e
myhHEKF2FpVgYdPrsd2yWeyejMLxQYZWja32epM1hyzzkxtn/drt8sdQ2xZkiVJ/guQTTWJf5AeZ
+91h4v34hVJ8ENpNiiTp2+t65R1iNVe6DrpdyCFuLk9L6xBll2WG3DOap/YYP5RdditB4U/j82xe
B/THCLe4p9fLevP5en/I6CqA8Inr1LFfBKo+qgo9e9SesmEw9UOpss4L49jEWa7QY2eIxiEwzgk6
f3noWFKKyDMGbTm6je/WeOY6+odu7KwvHoxrL+wX7JZDMxGzg1tG2blPiyraX4U9FjmQ1jZ4SQpH
yrvALboCqHQD9qRDbbsLtYlmaGkY0OsCUcR6lMp5+uXqyLCHc+XrXw1XBuYuMar6wzhidFWMruoQ
wjTxpXDN2ajCIE/GB21GoPnQBLn11ZfaPO5sqJcoE5eWErsSTnKw65xmHEIoDZoGWF2pd7NpIVxd
T4NLnVFbAhEFpir+dTqSq48xPFLujNgtjKNZt51BIUlRxR2tXkbw/Ysy6mPNg/Tt9HTgVROYwFQX
gVZ4zs2Dck/plzXxRTX/EKnw0l1MoQc0ikzmz3MyF5+4pTz1vgs82lD4xfel8xNh/XnZ9Z2R/tPl
TTadRG0HRzGqLj9p5tQleyJaI8eFQPfLfayXhbvXRWIXobQT0+Jeyywtqqw8e6eAB5S7Kl+6/7g9
ZvfeLOfM3Cea1moPxZTL8VO+EOjjMGQL+aSqpntGXtF9TAwkdkLlTnP7tLh1WoclLn1ffacI/p1c
tRyCGQxdOGSeQwZquK13lHojBuxKx/HdUEizeJy6aZxCN+kSf0duNZHaC6dIdtiKoG1TBJOt7nSQ
ikmY6Lx6WI0Ir9wZy4BqUT254ExrSlLdXYEgqwiTsm4QSemD7F4uUzcgBFAEXykHTn7Uz9L51ARO
J8M1cPYfTW2azk5tTCUKsZSA0MzIJCzftEJdSBo+Mkihn3XCCHsKm7gcgXbudyWYqOZkFKmLbxeP
BTr9Y9L/bOwYWbi41NwmHC0azPC8FqHf171yPg9anN5Jx8llVA6yk3u3oCUdLqhoJk8jCRWIat9t
tM9ybk03SurKPWt1p55xZy68JwlVQ4VEbfnIpkTt7TRnTftpXDqnD+26t77UmLcbBxs9uuoXAGFT
wFEUqM28fQW9lsSg9u2iw7CWFYgft6Gj6WoucuoTLSZIy9Nuzevvlzbofihb+v+5qc2WwuexMEOc
9OQPrfZ50OLKzuL7xYb9vnO1xOqPw9iAmtRjqdPfmAhC3/6Zr16B9VcCqyfFMhFV29bU2mDAiTcd
xFkCkT5z9xgnLdeNyCrpZPzlUBZEca5KrOyJaoFcXT52cz53qkT/5Awcpfowp/NyMsx4Itdqi8P/
MtS6/rQfSLTMy6HyUcok0IviHE+DxNogUSH1L+dg4jxwo65y5alh+YBYU6SHF7cl6mSpqroB++Kz
0UzNz0Foy7/GQKPp7yeERuyKhgPATyp3OaEkG4MU52RSHgvZ8LBVcx4gcpU739Mei6Ebz+e1d40s
legcUBxCIpvR7L62lkCS9RTJ1D4EmYVVlOm68xElNyLNJsjmkz1KY1/pxnzr4LzakWwTUkjqQCQk
5iuJStkAjwNVkZ+drg4Ooke/NTQZ9yS1vu9vzPTqYNR3QZJTBHS2kt/SzfQ+VZT/TCMPsIDhVvH7
+dhpya1WypWQfa2VrHUiWrQ0SC+/YF3M2Gq3imkNwnoqxyB+CZrA/xeFk/K56Yyf7Vzf0ol7NTtI
oZRPgJMj8USJcxPidQXCKU2r5LnolyzqHGSd6kzL94vm/Hh7f74qo3KNsFeA2HDGaeduouaqRJ5t
mX2BBXo58hLMgfjA7eWCOQzy/ms9Qjgciq7iKV7mz2U5LrfkPF7tWX4BWAyfdjDWhq9OyIxakJ2l
Ab8gbnGhQNJLhp2arF1ZB9/xj7T2vj+XURzL6QZR4FV0u16hFJEpRQCdZsUvv2xlZOmUNFyhix7P
e82SYl/W9Xh0Ck89mJmz3Crq/C5IXcSd64h08+nI0Sp7BaCyTH8BngtxuTBVPIbmlKQeRJvJSXa2
1bc8kHGDNRKhC3X6spFIy05L3n4zi7z6oFeW/2I6mb3s1IJW0t04yIlEP3O69M4KGu+T6DoXv/ep
Lr6BEij/Kc0YzNIy81DsIeEaaj81lvpXztrgRPUYA2ows9EoQx7a1vzMSRr6EMDrPH5oU4p2e6+b
rJIum6xESPzjUl8DnfcPqo2o+5AXeFnkZdChEA+tcRBLKqtNMCIIiud2id04RJB6+vL2hn11bbOE
3tqt4lhQOt6CJWIdoU2j6mgbA/6KbEKRO19Ntwxero6ycsFQTSA92OZYupePKtVLcdbL3uT2zLTH
VkAFf3sur8EQTIbWDKZ+FN7gSW92YJbnpVuCJT1jMZUdyzKeUAwY9d2c5QPf34ijtDTt92nWZ/eV
iVpK2nrW+4m+9e7tX/Lqklt/CEUJQkDkUl8BotwpBhphgcrICnvZx6XBE6J19KZ1dDYLX2NPcuXe
iCuunXy4j6seN+pq/PGb87fogVpBIBRDEvlf4ogRjafE90ISTe8Q25X9rRJd/hir1OtuLP2VG3Zd
cSbNncPlsy7IHwk8W6vmkNXy7A7LdN/q5QjODFuOdAzGp7fX9upQALqxUGI03qzLoXKtJu9bIUsF
7gHUOrUEfkUyhnOh/Bvh05XPSECoQ1xdhYqoDlwORTqRWIuO+CEGYtVxsYv6XBeeuzfoN0Z1k1b3
uhfLG4NemR9oLOSR4Dyv4mnm5aCt1biE6EqcY7fpvyEE2h6zduiHMDOVdwtR95pUSilq1SNc1Ux4
+7dHhgoaqcTIpmnJH8N2dIyT2yIJy5WQ7e0MMjAw/XzfFoP/a6JvtqszsHaFq3d3uUo8XGSVc6Ic
1u+TxlGrRVJ1I+S78qT6VGOpXPJ005zcfO+xdlJjnnlWMscDypQOXZGgOrTk91ipVC+ZlXdfFQz8
w1wUFGqVVi53b++4Kw8bJEXsbjhTMDG2wRF66hmKytxeysS5Sx+cp1I2czRg4nFQSXbLtvbacCtl
gbebMiqv+OUGqN1GKtrO4lz7hvbJx7tppzkCY7t6LPfKW27y3V+jbNgE3JnI9BFSoyWzuTmwAEG3
VfRgVTH0eQeOKMEts05baH1F/s8StNOhbPoaSq4Mlpe4z8fTKM3q37eX+drG5yMT8sLWhKS7idLM
GbEgYQOyEW6X3Qu4ujs8mZqw18QtG42rS7wy0qg3krBsweui1FXjF5NAkMTtETvOgmNDueMuqBMP
i6bW++fvp0aRH9DCqv/MJr78pGY619PkDqjvJrh4MZKjIl5Z+5Mzjq194y6+Nrm1FrEKH8I62G7X
oalVMusVWawSzbEwCnU0GrNB6MJxo8Gb0/9hcis8Aezdij/bcpRKQxZerJw1n/Xjo4rlxzGY532G
9NXnv1/GP0faLCOoEiNRhEPnno7rDlhYQQGMApwRu7cqp9c2Ix1OOqFrLM0u2XwxCDZpYJBoLl1d
hVU6VY9l17thNmfpp/9hVqt9KWVRSvrb0sNCa2jUE9BRuS77c+Zx2HeVX8zUhk1qI28PdiUSW6Ha
q+c5SRjb8XJeBTUznXJRfh7SZIgm31ru09pXN0KRa6vnOiaLB8ULSMdm9abOzeweaOpZE8r6lKu0
2M+9ow616m7ldq/hn1xevFuUbVYddxjYlzOKEVFLZAra1g56M9nnZoz1TlPm9mHMW9I9uv9ChgCC
XQRVZdAOx6oSAspyMcQPtmMIEdIeHk4ET39dE1l/2ho6rLc4xa/1pP4RFY1lQJLb0E3skhLnrNRr
zqBsbqHrrsR9bFJYbqSbZO5biuJcGEjVNxb64q5T3vW4uIa2v3QnZ3TxffGpIWfN2B0x9rh1jV77
zCvsHwQh/Gku7cv5CbcEAcWDe5ZVnsEh0Zc7iC5FVGKFfPj7fYvhOfggGAA8Upul7NzZFf76lQn9
4Q8vfRkGo3cLeHn1JSR7XeH+8IhRML2cEZ3mdO68lsA9DoZ93uWKaq6ePmMUkB8ocdKuWDDx2luF
onwwoWfR5l51gy9z7YPSrCHYIYfhq26e43ZMcHYw6QZI4NL3k9vQzXA97Ulk1Y8pnvXvyBn030Z6
DzdejmuXAwTqNehYEVhbo24z9l3NQn7sPOuj++hhfPdl5QHfSI6uTW99l3huqMhA57pc46CsTFnU
Akyv2w4vTRK/V/QR/slwegod7N6OYGpQxJiL5vj2Hrq2XVcML5LHSCXxD5cD9/ZgFH6fl2dHOPqj
MBZRh3Hg9XYIRsn88fZg64bc1CaALnMkqUKQCm41N9wWpXZdMBg/BjqtlU31kawmJkZuU/soY9D4
Nz7f1SGRoMFshnqFt4VKpHWZGOXAdUNTycbgQftZzGXwqwq6lPR3GG+5I13bLsEf420CtjaNzTFY
2+B9aWC5LM1++REo838oHoD5hGoOkp7NueWuUUKH0ZhaIECqSnvUGijKpGo3gphXa0cXX1+L166H
dNyrLnBCrWApuj4+WYXrt7tWwzq9E+MS7L0yC56hOnqf3t4gr3bjOiLv8G8Vbo8s83I3dkY8JBUW
h6gGDU+NJcZ9bzlFOJfFLQbT7/j9Yi9ym63c2rUPQJSxvaedosEPdMF62J6h3pHMZk6Ue4XSo6ye
5x+AJJURdmZu4qpQS7GcitzIfkyNl8udJuv2u0W7kkDcaoL/YsiQVWhrrvHoFJPzBP6AvkxnNLkR
KUMnA9OEpneHdtSkc17MOqET3IHS+M/odICyZgLpkT5OnQR36O23H4cpG7LQpKxWH/vCrD85GZZb
lLrNVCDUvlhyP47NSIGMp/6HS+fP2pMr2C+joTAtb+tAPmm5Zp1Q9kaK08UVLPgIGVK/lzx5xs4e
bbd6hAMy9x9AD4Nd9odcqF1slFoZjnajPlBab7TIlwE2uq2QWnuXFbKW/JsGbqBmtja2vzIpjqnn
V/NHUcUwh8yKhu2u9QPMm3Sr9vooo9U9RBQRh/cN0hMCsQnPe8AsV/80dK7+DOXIbUMt1cbHrEQh
JlQUvd1IzYAPKhH4z5aVuklYxqP3zsrr9LMPvssPKzV78Q6QcWMjkW9aPSl5PqsdRtVzg6rSiBlD
UFToH/SsyxiqZGnrEHPH1N/xZPop48TlsLP6MR92gzbrnFWQ3E5YUNXE/dZMND30ilr+o83YC8Gl
mPLPb2/21w8rZUYOFqR1CFnUxzdJLb0/+thm4p4a8tcJ3k2jfcwNv2ujaUoyLRSOwbKM/VCszl91
U4c5ZXR/v+h14t6ITl+VdYjoaX7/1tAi0f6NMf8zLGt7x5eA60/6guB+r5nZ1xLu60EXY8yaOPNh
yazyxqv3Gia7jsqlDL2P8hyR/uV5X83rF8dp3RPewzoq7XZjG7vGrhYHH9qR5o5Ltfe/xEdyYU8v
YymeJ3KhXw4Npi9m2i7lvZ/nRXfjw7y+hS5/1eZN5GeyZfBAozktkp3Ef2RfuQ2kat2Pb6zAlWVf
Awv6IoBMSQ7Wn/LHsnuu4LhPpn3CRjyNMmr358GpUhHmhQoOiuP72FvTX5PxqGkgnGYDwUD7ic7k
5ahlT36ALJt1GrnMj7GrNztVpFU0TsnXt/f4laWEmgqslb8A05vrc/nH/DK6PFmWj8YJZEiJsYqT
f+z1VL9vBie9MdSr1woo8FqRouuxCjRscW/lpGU13MbgVJvaR6RA27MxdS9BlwUdPIjk1lN1bTiy
ReRo2bv8w2YNDWlXCO/nwSlPYnev0t6meqEZUZDHVmQLdcu97tVKMj1AsxTtwFfT1tmMNzVt6uD7
FZyM2BOf4rGP69DTKuNrLZXW3siI1yjl4nFcB1uLMrTsTNqS5uVns4cxcUpCghOWL1l8J83YxgZC
mmLfmG43RGppZiQwRNAk3N1p+b4blPxbYBi/AeIeQQCx4irxevkbiJnshPaPd/I7Y3lMFtsrj0AQ
zGYPz06CBzHnl7c36+u0mSF/FwKoSK09ivWb/7Fbbd4UUVR1cEoL3+3uGqMr1c6yunjeiSRujJ01
5G0TwdyU1m5BNQD0EbDw9pz6RfKpptfXhU7doZ1RTGV/i+ezTnj7UX4XEEDlEbBsL0vNV7yFGlZP
jZfKF7PClwce763M+do+W6MwKFtkBKQGl2sQmI3VDWaBoRT13G+1WNzQixeNztuU3mJNXpsRgsEr
v5udDcT4cqzKCqZYQRQ59WM6790ER9uszszd25/12ow4n1x2dEZosm9GoS8rRLz4bOZ8KqJiUOIo
KrWmOdX0P5wbbLDW+hjkadLFywm5E0o+JWY/p85A8Sr0nNH6WhNEfBgGEX8pvTpNI4SSW+JoDH+y
0M0r/1bx59rFBCIdZRVkOmiWbC4Ko8Tlrc+x9lmUUglGW27jhWXdoYRXOhLFXbQXbs17nddmayJI
bq+MeWfFx26ynqWUBnmCiaRv1vk7oIvNnVUm6entD/m7JbodZg2Z2BK0ZRjocnnt1vABICUsL6Cq
Ot/5drt0R5pw+bNAJ7Lf5+D0keHtmq7f+dJN670CldY+0aRb4pPKnKqJOnA4zrc27eynIS4gwKAi
n8C4NFS/vAvk5KbvYi+tvvaV02v34D/6IloCL/k52rZYK+9SHRKVBl2kO4l5tEEkGghcS2CXsjOs
EnRjFX/upZf/REGjeIa4YfkgEUHt35n2UKJO1DbjN91byO2rtvG/ayLPqp1bDF5wI/u9svVpB67d
i98Ili38YJiDMoulDE6lwAqRTDjdjQ6VHFCHt67rdVttvs0av8Aw4tLmnG2CJlkuaetqZnBaCP+j
lrMddnaao20q1NExBVmcvsT7t3fEbwreq1Gpy4BOW6nB27p+VVM1cYyeG7uftANVY0mGAjH+uYJB
fM4IKBOYyaN6nMfGea+6QjxqotDe926Rn1wydRX2vAPfghbZnru3f9yVQ0GhFyup9fFyuEovdyuv
lqPyGik6E7Tfv7HmqA9LMjeHt0e5uu54j5pASqkEbGldKyK8zxo/wJrDVKecMkgVxWVqtw9e3FgD
7e6u+rfJC+NWe/vqwJx4ulKgC7hqLqcXoxhrjzm2XmOAfK6aA2ze3Vzup7zSzz1Fln2Cw8yXt2f7
GjkJlRLRUozigN9TZ9ncNChzLH4sccpB04EIiAJ63e3SPne6UHp6Bza4qPv/cjWlLHbh/dM4qX2f
5/1kHDVLWfMdmj/ptzi2eZ6lnSVP89wgNPn2r7wSPmHwxUfn8NGx3ELMVZcsKFBoAVGvM5z4zVmk
5aW4K9uhPgPkLx/aQAz7bpjMQ1065g1i0rXhwZTy5lGG5h3aRG8Lte/SaDJCU3Dgn0k8rfeOVels
C88IcVeRu8You5B8e4pmT/9r+VA+EUQv1K3hloEf3Q7fFrgUjkSqMmubb2j3erip5gvFgMlKblGh
rhwyqkWQ9UGXoXG0BXh4yTxrbULUb051Ejle7/xyZ/2W5OCVN5VgHr0DsjRAAdtKu0yNUte0yj8l
hXLvAipGnyi39wc9tjU9Qj73RjZ+bVZAORDuWONQbu/Ls1UA1Kp/W9HhkoK+rNFl+d4TQyuOb2/U
K+8DPXX6RLSkkIHbrl6G4Js5Vw0iyEO7HBTyTB/MrEz2DTXZG6HRtav6YqzNyVUmNl1xTmw02JUu
QrD/yUeYculMSchK3ktjsL5pfq9Vz0G8jD8608Z1GBRK/90sM1sLiT8asUftESlBr85uAedeV2O4
RNc8Y23R0QjcttobS0IcqHX/NNvxcJzSTA+hHIwhHrj1neA0R4XZWRA2MPXt05ma2SDLW5LJVz/I
CsqEHoFk3dbujndZFQDWifFhiT7aroZiQlvF6E+Wt4A814aisEupGBU+YPnrf/8j2ZGDahdHYHdY
IWf4q+tHtOG7uf/sudXL27vsym5eFUswVSH6xpN4/e9/jGQ4FPayciJsczoby92k+ghJ2LvRIbpy
RjmgfD7aL6Sm25xV+Y5cnJa4V6Xo7SHult9NQTI9ZSx1AgFicH+8Pa0r1yxxDpc8YEu64dv3vc9F
j4+mxKmqG8GfYGo/fUP0xVu+pngTeqFdBel31ZbDx7kceALGoLRu7dprv2GlGWGHR80KmuZmafPO
6xo5eacptaZvFly0GRqFJfMwJvxPwzawpIJq2Lb3trTUefE1tFreXoc1stvEYLxywBj5vtQltto3
i4pRCINZcwpS6rDJ4GNl6UzFPjfSZSfqsv+wDEqLnC6ubjx0r8GNHjKLwCsA2Qf8bUuZBvtUeuBr
3ZPv1TQ+bTy4D40VUyA2R9MaH6rYrqku62BZpsmRX9Lei1/ywFPvlq6Ibx3edbG3C4EOB6kzqQkU
500IHJNepQAsnZOJrH+YxnyacOrzdOdmyEUYdVvvfdGq728v/5XThRYQQRHRN1Xk7TYkFZytFLmf
kxjcb40isPeKMr1RjLlyWaDczAOBMgOh9rZiSEpZ6ljiOqce3N1Z6HOjh8gmLD8UOJNm//aMrg6G
kNLaPgeIuz3JcZ6oUuYLtWgEjE4y6KxzDfR/F3ST/fcxOihfBCJQvqA8ud1ArS7cuHRn50QFx40c
UfcH9GNvGdJc3aco0xIq80rB+dkkrrMurClecuekbGT2976OJVlIASn/SFUJya1GGfnDkFV5EdEr
SN8NNag61FYm1EOlLvCh/vsVJoDm9lrx+ARql9dG4FVdVy4FO9Ws0vuRolIVTumYFDt99O1bWq/X
digVEfjqK20W3OjlaJQn7Vn5nXvSyO2hj8V1NEJZvJEIXds1tBLAvGDVAZhnE3bas+GP0BvdE5hF
zMMtZ4oKu1kORuL9NZ2ba8cLYK2CGEJs/FVaTfzh1JKhfIvWUBlM8ynI52AXJ61x40tdWztoSujT
0xWl5LG54NOs1VQNv+ake5o4I9tX7Ntmrm+s3ZXgh+64Dm+buIcTt+3MB5RJ/AAw3EnPRPCznxc7
jmLV9xOsxAVaD2LH3c/VenkfwMQvQxdZ4GJn2bgY3nhNXj/j/JL1KgMYiCzxFl/cJTWI18xwTt7c
VI9jUYw1l6gLmLmWnngwl968lUNcG5ILG0k63eG22YrEuN3iZQnB4QkMRnKH80BOBw4Z5ENSzQJW
1XCrkvt6qyJ+h/IsH3UtzQSbGit181GgFOydNGMYd7lokwO1JDSVWusW6v7qUKwYpfSAouAWKGDN
ulVOheNic+KKQyX08h4gPq8klt83kpbXsQizAmdPHE2xFW715TEn9qLjDVr2ZNWtt4fvMh6Wfvxu
ZLO9L7C8C73UjyNhN2heLjmGbW/fadf2MBQDajy0tGhqbc0k9NzS0tmqvNPsBO0JK7r2WR8z4x6v
ow60J/6vymqrAZkuaWahJdPpnZKyfnn7Z1xdcAIh8BKrDsL2V4Cvq3PHTryT3hniYDb5EtnWUt6h
5y13bw91JaVa5eksIlCq2myozTWuqsn3spmya9otdh914BD+LfN0IV3xtZcSKMUR4GSAEtnsnuZZ
ZkY4AOd+QLEfQoJvNcchG/OP3lDMv97+afSKXgVDK3IeeC+aF3TjtjRLoZm6Gn3TPNlOqn2vZzeO
Qx3ifRK6qrXKqG2RbY+wSRvHCBibrsKi67qHJrZ06uJymsR+Sey+Os1BkBanoc/972YXdy1CJ6mV
h3aij82u1adh2cUj+m+haPTg+2K1KoOU3VTODhkYDMRa2+y/2MmozV8m2WA2V9vS+Trqhc0DoWWF
AkxQu/ddBT891AXOwQdbE2g3qraHlNyMcbwKBEOOgwMYIGrEnxKr+9rmtgizODHaXVrT3y1Cv5v8
9zEVv+Vj1yA2vNdGUfvHuSnTp7bWF/tba1izFbal6Wh3Ro9URVRz6bYp3gV9l6x0NE2EepCZ8bHq
tbS/k0K25yDoqqKNEmkb5btcGMN8RyHJlDjHyplQtxGaG+l6Hw87yOhoFfm5rhlHnvK52MEFcdxD
FsyGxLpglMPnfHSb6q6ZkTs9JKaZ1+9G18jcM9CWJv/kOXWthb4DpOjeDJam3nu1XWdRqlEt31OB
LdxPdmbq76GZzirK3d5C7WbIlYoSOOJd6HZU2Th3i/40C39EgqQQzjMQ5byK0qAv1H5ME5whjCCp
6t3sjnkS0vFy7Lt6rNT3eVbGZ+SwW3vfirpOHnCPha5HjgFD0Ua4rsOAVGTtkT5K8zQEdqXCTAEV
CTFFndf/cbbavelpyxh5BBxpuMSa8snBklrb92Ob9ZFnj1MWjoOTd5Gsg+6DZvnCg/SuEf9pfcMa
REW1WC+ydssBKZHAnfqwL4ayeSdimGy/ctXKL66eIWOQOfbi32eGnzy4wk3jKM/rYoiomcbnBnc3
qPZSQ4Sw08uqexCT2Tl3i+aSnNmaIT4HsmxcMD2mwzmgQvJlRBzhXNezGRw7TG/uy0kkC3Ayp8Xi
MnPi8TiJ3FAo9fnl1yGbcWBWarTTEISp9Tw4dfDPEKf58xw05n1CMqhFQ+qI8qH26VKGbYVu592K
wkUuaxn03VQoL78rVdDFUVcQrB36MoeCD9HHqXaGI4c65KjqU9g3pv+uSHMOTillikNAk2DlVbaZ
eOdLz/3gI4Dfhg4SB/rOTkQ6cXpUbe9zzdPJDJMExFJvpYaCVd/kzq4wq/HjoEu7eNBLxNLRjlji
L7ZA6yeiXZJ9RZ/cQz8fasALygPBr1E1uto3STm/FGquB6yFZ73fx5q1/pnIWhaHoh3dj4nqVxCP
7vVjxGmX76CJNBUpqGP9LMdGaY/LFAzPkxyyIRwl2jz70s8wwNLk4nnHGPGOMuyEGLpDRaXhP610
6wXQ02zj1WcJS4Re6Swf3UVrZJRy25uAGdUgTkEtoSZ1Igii3oD+HelLkOjR7LtC3iMG4djRFOgZ
n2zowfkgFol8QapZ8T4r6jgIdWQPigOuRNZxTEDZ8mk152BNq9JMacTz/WCOQx4RAs4iRMaWsoJX
9dPLmLU+yWZgdi95W3nmjtKO60aGU2UncoByCNVcNl9Butvm0WmSeRfnY22HDRyjNOqTDiPO1prH
vWhbbYiKhSr7aTYTLwuNMc6fXMSKvglzSNsbCdiVZwLjmpWBbADzJxa6DBrGce1MpYVxEp6wTwWW
sdOu1wugPxYSrJxJPU7uOwy2HnIE7G4pjF95rHmpAeODLgIGuA3kHfA2ZZwwelAGy372k+zJqXIR
1m4uboTYV4aCl7dSrhE6WAvJlxP1lSdKrc/sU9zV0w4xkjjy4ri7W/pa7t9+fF/nDDgoIFNO/3lV
296ywypLR9lzapyT7CxnHxsEfgmXyIe3R7kSNYPEQz55BYqsJbDLCVU9bhNDNTkn4ZSrYqEz1J/n
aUyfrXhqsVDUk3/fHvD/g9XLAgsxBR1GgIqsJGjHyyHt3CecQvztFBdJMH6vAgpeHyanNLTI0iyv
OdjKRTrdi4GdPSjqmnjbLNqCgV89pMZhTocWtqB0Gr37mBWzn7sfeOxkVz84he0UT9QPu2yPOyP3
5NjOFW+EVzS/jGr2q/8W6fbJoTGElT30uszNhyYAJPbi8BgmISoyk3/mPku0UC16pf5Jy6CTkdvZ
WYGpQrDkeyAXSf6dxnYz7UZrGayj5lnCuOt9o7eiAC05O0rbaYh/eWXqCsjbczZzgenYRT9249Si
7x+PzrxDIschxbWr4Xvppnlx6Cc36HepsDsjStA1WyLpD6LfoYwNxgHwfrq8T3NzBAigBR1XGyLA
52HJppi3U/qwIdxY8nTPlvnkZxWIjLZr0CPAwdZAAsXKOupZdaP5d7U7jz9apxrdKDPTId3pDUIs
YZuhdOeZVTOciwxS8R1wGd3cY/reLTA9EJb5XAyWMN2dR7Pd+66m1kgO0sbhcl9bo7YevgxFoxB+
nyq/gD3164c5zwx5P+XOUh1aBK7NH1OFqlfUzbY7RnI27WqfyaGwaaNnU/tBL2utjEqllm9t40h7
F+MG/dwjaqj9MCxRvUuqwtJ3Q+VJZzp1yPrUfTi4iW4/lksz6FFjW/PD2BqknM3YOz+8wXTiJ8Pt
/o+581iyG8nS9KuU5R7V0GKsqxcArgotqDewYJCEVg6HcDz9fGBmd/EGOYzJWY3linkjwi8Ah/vx
//yCoOe66fr3Du64ZWy2TumEhsxMN6w7Cl00gZQdsdk1+nQgMQEakAqG9K2sgMzggC/LVd2bwXzA
YN2oH5w2qZ/gTHg9ri1zmYWTnhkfVGJqwy1uDAuaU6OR1hXEEevGwXxpjqzVLr6Mjpt273BRqNSB
1vV8Jf2ure9WXppsh7myWYTFVOKBIx13uahrbUr2M17z7zwghIAaVpsfjMRxLnW91N4Fiv8ie1WK
g33u1dGosuRjC1bshLpIiIXFNXzVCsx8G4gJmA9laxSMVftUwwlLIxsjmjtBz2S6dGsdPyZdcY2h
VY8WQmCrX9Mw49Dy1psb+SQHfzSxmyqgQuiwkcfLMhG1daAAt8Zjjs3AVxzGWRgb2ZSf62As+7AM
HEGWIvA2iXFu/pTDlv1Ue4bmhK5e+SUzfQ7e5kOGSNelwY2d/jQu91qnATBRhOVDSJWz1uHYuzmm
PlmbBXsNgkccaPSB4iVJIG1lk2cAHOd1c5IFjdtjadVdwpe082u0UskXOftGHxtGt7wdU+VmMW0b
/85NNKIJY1cslne/GEltR1aejM4ell5acugg3ATIdzT092Rg5py/KzdtL0Uwa4kWCVd6KrYmttUI
ezB45E0nmVPC9qgLZ2IKkjgdZwc4acQc6AEpee1dUnzLt7WEOPTkK8JqQjVQ6V0bojDcd0uhyiMI
WE1F2maDzNF7LbO8XMrUSm49M8/FdeF0XhuluQwuHZfzB9ZUgbruAn35TBYqLT/cSYopKozevu+y
Uup3qxd0AWthytloUJX9bMCmKKNk7IPlwvIHezrAbBquFroLbljpDQzulgMhJ6OJmu8uh7F8ksnU
9zEqCCMLE8uY4NWLonk/533e7md7XLGQSWlF3o0UPjdam0A5nJKunHYjDaqUSVcrbATtvH3o2sZ4
k1aKO4a0un8c+rKd3xnZmFS7lPXllrqq8OK61fRPLg6Lt5ZWoGWxhkE3Tv3cIhkf6XKp0CnZkUNf
Su/OW2y2ZU7Q3nhlEN2Z3juzkh9WgT9ZZKW+uBYucxvnS4opKxGlH+nu0hdYl029ilyrWty4cXiR
3lvYg6l9isuWe9muRj7Hc7rk7ftMG6RxsI1CPGajarw9z9YPbkAQ1Bi5mTvd4siYLhGKh3m+7pQH
0X4wa0/GVi7WMky3WJ2wytVQh3avZxVVH3XsvipNN913BNZue9xmp2Fh9XAPymG0e6c2RRHl6QS3
fSpN53m0F2mEzWiSQwHh2gjpCzJ5cRkEm1FV+4Dn5vTZ0Mb8q+cJjGhqQiVDZ26KL/kg5i86Ov8i
7qYU37pZ5Stnh1HZj7TgCztm3dbHUGP+vWdHHuo4GFv1MTD65HFyl+GyXRr1jTp4gYZWqfHtNMw2
6wSO4jLMC61/P6PuwuyNWkLsKQqbt541dB+7xMgf6RyTqZWXVbfr8UUkNzKf/E9Y1uQs/cAaZYx7
SPvN9SEcXCR6NrUnY2zaLKYc0W9Jcyr7EzZmOLSN/uxGZe+mSSinwM0iKtLsbUWD0gPpZFZHhe7V
3UkibiliiHSuupKt67zPoBYnYd2M+LBlolu+zT4EC7e0R9ydOaZcCx2EkbOPoxMu7TrplV01XRla
EmL1e0tJAUoxsJ5tzi90ljnv88gQP9zXy0DikpApp2mtKfLntUtWewdSmad7W9rDpyltje79Avf/
HTSlWQu1vF2wBnMyVlok05p3GlWXnfwUt0TWDSv4NE+qe7ad0eYUzdqhf1TT0jv7RCSG2IMQ6fZO
9l1zg0Oh+GitWx6oOZvyetSE+YEmhVwjBx4o4dPTBnO0Jn/v0LUqd+N+WKDPhrJaO/+CuLbRiriy
CWG8qIi9kE5Q2eSIts39jObaoZNe44ebDHpyAp/yPrggyMghvTl54zdFNkW+6gdxBy5lsr9UeSfi
MigCUjQwwn5uvEknimt0xjQWOIsASHuusi6WLbEl9vxMGTtE8ot+MGG2HQdDek6stcWUXVWmtz6I
CffKA/xt5jj06eUd4IuFf600vTHK/ABQASkQKH4pEB5BaUbdf6Bg6G6WflzV0ZEe22+ZJutbmWZc
ZYBqCLVLPhuRjadJES7KqrUsElOyul8aOfTi/e/r3l+dHBBfQcPevIbhn5xXvZMt2nquAtj6FAs7
Y5Lm1dx4KjKr0noFfP/FaYyQIFh8xHvCYHpp4rpMs1JmPtjMp9bod6ub+7ukw6jviPHicHAniQdi
LeeGBa8ziO/6/ZX+fKQwdQbGvRYMeVMknl9pXQ7gg0Q3gPal9t7TsbszK4QXdoBhDXD6ayYWPx+U
NmsYrBWQgtFueNkGq4xZ1zEvs07rVvTQER5ic0qD12Da7WufH1sYBl45Sg8geKgl55dleA3LSF/Y
J8ixYxHOzjDcBk3RCCClufkKgtrcqqFxDmWmGUYYuEWHqL6R5oU2WMXH39/jnx8xOh/DRGbHLUbV
us22H8gY/lrWhUfVcgroll0FCTuKZprjBaW6d09VXkRrhf8xDpXl4fcj/+rpIlLmjm/uMSDD5yPL
qh9MbxisE8JS/34ZF4NVQdV7G4u8m9lIXosf/eWVbjT2YAvKwSnlfDw78+du7nrrtJ1fwzaQbez3
Vr6vkvZTEtTuBxa1muOFmP72UR+VNMRPyJG8SOiSzgfWigmRJBornHqJU6gLZ4wXs/SpQ/XXkv02
1ODl1EJsDhkI6YJFZ/N8KIqRsiic1DrBeljjikznawxp3NsUy9J9adH5nFzPfeU1/cVrs6lpDTzG
CKv96TWdXDW041roJ2n3/SkYk2dH6a8lG/9itkAb4aWkPQ+B+SWzpcM9NEdHq58WQ+IQ6uMs8znw
LHktkzXod4OfO694tf28zsL8om20iU+hHrwEg3J3HJyAyJ+TKoHvdAc/8MVp8v2o+fUrxJVtqr94
bGh5ICsFiL9Y01+AQUTJmpjhj/hpBi3Jh8I1P8OPSg6o2ewLnLI5THiG2FXWyL482NorK9Iv7i2k
P4d3gl4ZhZ51PmvyrCQGDITltFlY78Q0sf25BZbkND+icbb/H14IvKShgn4XeUDVOR+vLmmI1VJf
T5NJHmG3lu2BHu90cpypeoUF9v27v7i1G3nPo6FrQJ58aWMjHHdunNHVT3XS8mbrmjc8DROq1dCY
M/Ec4GRPPV1YDWrKItCKCBxrkShXhXEzyr5E7UhUXhuKJWj+NmK2+Z6R9cRBzXUxbzq/DXYvB3cE
/j8RhOk8EHuiPhvTUpTx7Hf2c2dQ6rzypv5iebBxbqVJyKK/+TWdj9jjpRi4XokuA9LFadKHJVar
pWjvdOOFvdo+3jevSRp/0Yc16dbwBuGch2fCy+0OJadpT2gCT9TZ3kb7F2BIlfDX9yheYRT0s3CS
eGDn3Xf5sh6lIes6LpvBy3e/33F+8UZvzCgPJBExDlDo+eVrEs69UfdsvHhj7xMq75OpYzln9MNr
DIpfDEXXmeWDkZjmL92MGk/KHJ9j+2T33U2S+/KmNKSOvaz2Wn7eL1Zf0kgCuI5ckgcH5fyijEGS
14VL2snkANPHWuJwcHfa2nhljfr5ijhTUo6ZWzG22Sadj9MGzWI4+L+cnKSV2Ls1wHkzAE/QgoH8
3ee0mQxjUUgrYAN4X7wYkF/cPKmoDIzGSQA257E6lP3oql05mkH1ykvx8w1kNJsJuO1feK9sq+MP
FVBa8K4Umm8SX4woglObe71K23nl9v386kFKhCpnoU5BYfudEvbDKIWtO31FOPkpM/X8Wji0y3Kz
dq8chUx90nUc3a3KePr9jfzVpbG8fledQKBxt89/GBRbuMSzc10/QeGrLwe7L09tML6W8fOrS4Mr
h84H5d7mPnM+io8iyrRXZiCGhP6tCWsFeFMOd2WZ2m/6PtCTUGEU9ZqY6VfD4naDggsusQeh+HxY
yRaSr/monwyr0++1vND3U+Xk+wn40Y6Msslw9Q4K3NH+7k39c1CWEqyo6FOdj2suWZXXq7+enKVo
r6D9N7GaTP2Vd2D79i/2LYoBRIMIJijJXhaNNGgazels/eQubAToaQhK3i+qKMy9XkizD3PfBAtb
Srclp49o2tee6net1MtvsHnNwTBE8/uTzw9CDXtMXWVQ1nHIDIdmRCe4lA19Z8DCqgsdXc0YjaPy
emB3C/Cj6C37WXPS4EPgdtazXi7zh6TmJBEK4NGbkVhVvGcz3U459LjGJz/DzO5mLjIE7m49dxhG
GOPwEAjg91Af8RI6Wbgv3Fqcjp7KzHc+avha9ztcM1YVeoM3fhJOsV5aZBtr2I6h/Yg7BYPglSf+
i/qIwhMyMxIaGqAvVflOgcFgySJ8slI6HAr8Pta1FNiWpm+E4mw8/n6GvVxqKW8haCF1ZgZsSUwv
XtsCfqgxoDM4TYvbPwSoNA+V4p9Gi1HVK0O9HAtbYIxt2QuDLVuElfV8NucrqB4kmYXduQCwGxJj
uKkIVTBv1hKrmSgQi7zEgSGdIi3Ns4+65WLN6kyBfUvp4l8tKz2rEFXZomPOMrlmVMxEIX0o7ER5
Nz004UjAV37CETjIvwinCq70WQ46vPQ+c12IDLPTx/XkGGWMy4aT3Q7ZQmboLLqxjUhtqvUordwk
RXXu6R9XFZBB2LV5JfdLpfsyMrteLLE2uNUQaZvWKczWCsm1voo+PY6Lvrx3NMK0Iq92uUBZ+34a
Z8XcNXfzPA97Z5GTurGTmpb6oFiojvaMjfldb6YFa3Q6lRiyULF2JygneXpo6dS7R/psiigIrJL8
t79/Ii+Xtc2neTt0ICBAJMh54PyB4P9Sabwj4yn3Ox8PyWUAxhJr1V8NPvDpHhaM+SEgGzR9TSn8
U6XG0N8VIIBK8OawnTof2k0809Y0dzpZvkjLyM+6fA2x9Us/YZXoTVGWm0q7cKVh1ydDasY7n7xQ
FWrluuqvWOX/4i5sU5JDEbI+JP8vvoo3FjDlYYOdSA8SUQFxiIzXwfwa2DQk3K7uItsb0lf26J94
2dyALZd50xMyeOBuL8sP+yWqRigoXTueZrhzjG2l1o1R65gNSqD5OkrcuXzKVNJijbWkaAz7tJdu
rBXdQMfNSIvXSIw/v50sAmxwNPC3cJqXXyhr8iKfy0Sd7KYNbtNRK06+jlH52g+vOWO9rBU4IXGz
N7UCp4Otaj2/9op1goPwvIL1jcXRljWyYLrnh9/P7l+NshVBNKlZ3zgOnI9Sl8GaaOakn9ZqrOOM
iJqDIarXJCi/mMmwKoivxFNwQ7deSowcDKlmv2TFzpFFArmM+gWnoWHn9aMRm2WdvSEcIWzz/jLQ
evfGaJrXYqh+nsB8A8YHScSyDI7/+YW2pOgiKVf6iUCj5EjDPD/2KHP3uZd4p9ISKmrddI1/f3d/
Ou1uDxGR8cZe5pSHr+L5qNY0ZG1FRMwJCw26a2bitVlEFk+f7cdm0U9TV/Y2FDp4R4apIE9Ots49
IA+8ot+htR8nx5LfJg/zlFe+2ne1y4/lxPevxgGCUoKdhmL0/KtVaYCBRybXU2VU5mVbzO5GbfT7
z94asJtP5VQvh6yDRkhMEBQ6GnrB2pz0SdhZBAmbtF44HbhXqW5uiNMm9sg8CkndEWnEIi6hix+Z
iCxJqRsl2ey+t6wBm0uB67YRj2Y/3Lmct5dIpwPzMUeS00VL10/Q+WCYPc28+7dLnRGilGyFTShk
jyemnurztynJc2BR6eHg6Ehoa2EF8/7OrtP6oz7Krtj9/jG+rP22WwUYywGIpwQT6gU+Yrtdkgdy
WE/CMZIb3Wm8q7pIl4LufBl8aWipf+vHZBR7wpTdN78f+xdroIXPKpg/gAT2Ii+xKCzFzYHXZz1x
MsvbnadM5xuBweQK2mSdLVunNLnti7GooqGGQBpvJcT7Si414n5bApz//gu9xMa4GbgDAtywIPM6
vzx3Ok6qlaKX+ols1VmD7KdI6+kbt9oZlvLo22UlTEWDdm0dK9vKqS11zXrlIPWLdXize9yCJHm9
uAXnk3extSZNlJhPXSsKKFu62ulamTxSBnavrJC/WDiAOfGgA+cHrHZe7EH2kCTU/etyWuEK3vay
hPhc9100p51+0bDwx3VZVH/e5P94Xv5X+rW9+/M9HP7rP/n3c9spkfOmvfjnf912X5tHKb5+lddP
3X9uv/o/P3r+i/91nT/T/Wq/yZc/dfZL/P2/xo+f5NPZP3aNzKW6H78K9fB1GCv5fQC+6faT/7cf
/uPr97/yRnVf//XHczs2cvtrad42f/z10enLv/7A/vOH+bb9/b8+vHmq+b3Htn6qcmbDn3/sf37j
69Mg//WHY/wTNBTLQzoG6G0g8f/xj/nr9omt/xNSP4gpB4JNjWMyI5pWyOxffxgGH4FSb+d8vF3g
4//xDwDw7SPN+KeLpIaIVZjwLNM0Gv7470s/e0j/fmj/aMb6rqW7MzAos+7fSyob6JZHv6HT9AFx
unop7HdbeFSgfCZKCiU+57M1hOx0yKR/uCN/DfvjMNvK/NMwQJQbaAaR8OXkN/OCObnaZuhWxXCl
+UN6ErTdQS3Sbpd5ynv8/XgYuJyNiIsWaiqwQnZuEJPNa/L8dUtK2tqJ0LKQ9KdClzF9oXXRSUGG
bBdmNfZDWujpPSZi4Vx3BQF3Q5f1F7nrJfCAbBm0fRY1tSvvhd3U/oVtLHawt+1Jtf6h9DMgk0gG
TbmKaJIQcKYIV7JZOnHuB6nMY83OLD2JF49Wp0W3txJzEM6dNk7iIHOjsKtQrSPH4khYowcp1uuc
3ENDAd1qfoYbNOGSh9QmmGUEGOEFEwo36LRmXAWt8tYI8nLtkoWCkSSkkD7nSMzJWNch1YfOgJFU
H4JiesKIzCD36+C4NBUbQJiVjZV8cNQs13cerg3CipaB7sVRipyfgzYw6OlBt3sXSYScoOvgsFha
UGjCaW7UoseOpy1+F+lJsZEe2tYrlzV0nKVyQipLrzxVK2ZTsS7oQppkddKYb0Izx5fOQXKfB2bk
azbC/dDOxGjHZQkJPA9tv9LEvS/wAb6ox0mDfV9y4TAk8lbUlzgXVvC4Ybaf0oKO+a7oVuIE4xol
S/oJu+0aK+bAVzDWPFGb7TdVSPEGr8rGJGLMhUbQL6spYtXDFofoYMxB5NLnQtRSQ8LajCcbrIg9
Ny++tGlBGeAC9OsH7rlmkBpj+2LfJV2QPc8lR++vTbvasDmZZsYCT5wd9VL2lqHFKziGBT+osSf/
c4mdO+RrXEGzvU2aQgmnoWn7WYOB3i7BVW7PHhwtr0ySy8VepvqhW3GFuMBAUxNlWOtkBhjbEUGr
rixCUMfHLhU6sdTd2PQPqlAMWGpVqd9UM0X9JR41QUn0Uq4teQSVp2w2undn7Wp/sFwKH3OebAsb
SAjj+3wIEvcSCmrv3i5p1o0G23HTtZda0QYm+ToO9LiToUpdOBGs6tbeLSgJOrGz03wiKxBSf5dB
vukrr92ngsC1j9D1Ta0LBSwW/YHuu4sgR/h2ed3XPLY7q4XQdyNSiSAE84uyfoStl483+MZZxhtb
DC5EDpPsxxPZjvVRubofOm4XRJkhy3TXkEaG0Skkiaq5gbBT59cTHE+Xm66c7oQApU776ym15xE+
iNCDXkTenOvVwffXTp362rHcCwQmq7pRK+1cQmU714jnYZzQJDhw0rKKk1E/FwZxIEPuHTuDkvBj
0A/DfJ9OelJxcgpEMz2KcrGrDHp93xJ7k41V+al1EPBfaigM/bdFCqLP6oOaWSbxaOl9xxvvFiZC
jmzE9ml9mKfFGTYW3Lik7fRo17YmukcVSHJKb1izWpFEYjbTarxPNLDz8RJOEV5In1fZ41JzakzC
p96M6H009di3i03SJWKdJXZb0bkzzE1YvrveXfWMyOpA9BxeCrfARhZKHhlMcwZPLJqMbgZ+aVlK
g1vgq3wyQ8XkCwosZgNvQMGhp0tYa1aX7gFEEnHwBunpt4FXaMXFqjWatrMGiZGl8J1EOy4yrZBR
FVqOAa2mjx2uSHNjvNVKrXcOxKR6VTj6XmKTE9aJyyYFGYhLWkd4c2gGPcMKwoPyY4VaFBbMuhKb
YR+Jw0wnuKBiWIgqXdvUFsXHVJvIOLykJTWl1X3Q+GJOrtOpTjKNGq7ysvEVoP98H/trV4FOjTkB
2wsU9fNdherd772EY5HWa4F7Wuvlstd76AeOuLIzelT73+9j52U84wEJ0hjfdPI0ZrC8OB8vaXGj
WV0UR9a6ILiAmkyop9O2ceMZQ5zWKX5fnBCfyqR7zYDtvF79PjSbKK/dVskb2PedD93qanKTkoci
HZiQ+NxVe9m3+l7XXw0fPy9C/hyK6hxoyKdpgwj6fCh2N1KUHIYypEhuVWaWV8nop688u5/v5XYh
QJUcqN0tN+p8lFGpavCsTSQ1rwNkz6XjYpLa+WDj3BT5dGvxHyiy42RVryk1fr5AKBvUfggouJVQ
ZM6HJnJ5lGSJ8BhHJxU7VECtCit3zd//frr8cpzNEQURORiz/eISuXxdVjbTsy07fDS7qpsei1b8
1Tb5W6X+/7GAPyv6f3sg+P+w1Dc2z5r/+O96+qdS/+5JPKXjk/qx1v/+K3/W+ppj/xOZOUsDfIHt
ldkODn8W+9C//7kp+7dIED5B6f/val8zgn+agQHOhLHbnx/+u9w3vX9+p1XxRzk70H/z/065f/5S
43JmsXYGOPV+l/HQfTqfiKpsfXN203JnpdVjY5hbCm9tRV2S/k2V+F8jQcnCmn9rQW1T9QcclMxo
19DsotyVnlI33ag7dzPtgF27DH8T4fw+FNwAEEfu4JbndD4U/Di4l5KLQvNwlxG9HYFOPfQsJT88
61cPMX/ePKy1dRPLXAKyXnIJ4YT1qGaDYlcu5gB0sRSbEiMzLjtfOqFTpOUrr/OLc/yfF7aVPqAo
G9lg241+uIfIWGn/Fzka2UZUt0Hrf8IyXFwj/bT3ZRZoIS3g4ZVVcnMW5c/++7DGdWJ9A8CGjYDO
yY/l+XzYpB7Y3AYr29l45t2xxVZfGxib6Amb7Ghlmf84EbR0o0rl7Sw5dEeUqoRZdPipJ97oxGgs
qtjpyvp9gHnnvkjFfDHRNL+DCO9jZCycq0yN4hToWnc0Utd7JLcQzbSxgMnhIpJEOLYjLK/bTl4i
s/Qv3KUtyYV0MOsyM7r3ZY8tR4QSVuIuIhKsv7DA+5Csk+Q0hUUfdVp9yCwNnv4wD9qtP9n+c4K1
2iebR8dZa8W6vaaCS0M5SoWvYS2f4L9/ycqpwGbeu5mokS5zk1NX35WBQYGJtgEvDS9ccseI+tpa
LrFAqo6+UbmcAnLtPaJD/8bx+nlHvrPcu3C/c45W3vKu8ZzhkAOp3JYzR+2qc5FQikAewRmfdEri
Y9LPyNj7aUjfwXM2nsRYGo+dRC4b6kuJxKBW6hkn2rYK9dmv9qszo1S1Ex8fe9K4Y83F/ToM8o4b
TDTjeOsUei9Dt1+qz5IcliiB8XaVVUgRowHpbVzWmvgwVUP5YNjV/MZDb37ysZOJTW11EV815md3
Redb5DrBpk2aU/YmuXaFgNOPtRwCtZj98ZnmrhYmWWK8oTwcEXm3iZNHStbFFUVoeZxqfBVF7us7
c+3TOCGQmsxWYNKiEukd/M3kZADITqHB/zyONSJzOjUVhv8Ytu/LvLDdMPGXJMorc7ropkE+qtrp
EUnVzYzog0j2C5was4+pYblGuPpJG61Thdt/RrKTterWBQy/5slMB6RurSzM5ykxRhwb6mE8kmyI
qCWTAp2JKfyjwRG+CKGOq904pmQa1O100Nv8Nh+8dcBSZ/wiWQIu6oUcawjp89CFliUMDMgBxUZd
Hy6LBPN9To7iwwqhiSPWCoyglzNEgqafh6gziyqGs9R/6N0ppTIuLEgcU7YbAy3zYmuc4FySJw1t
PMcoWk0z3oCG807OU3tndhgjZWmDWqbtkve+hFuHCYT7QbNr/cKvs/Kdo08ruHdffVKa7+361usO
xep/lfQn9rLJvQ8GJuOx40r1Jt/88prJca/cyQ7eYlQNFz51/QOn6fQikFlzrfP2LZFKDP0tlZN+
O1pdcmMYuQ80sDbLYwbQHaOXSb7k4IW3kBsh+yqvvCSzubzXnGH44FudJ+9tjA+qncbXGJ61DCnT
zsSurzjKBmXjfm4mmE0bii8niB4iaR9EOWAmkU5m3x/9xV3q+0k3Mb7qR63XvxCkN5NgME1jcgDQ
9JtD4vjgtuSitu11pg8JoqshKN6WJRBYmKpK/zJM8FbwYppTtUtzA7oMqbVles0yzP1GWIAKJ1HS
/rT2mivh166et2/KepQworB2uHDzzkPRmPp3uqyPHrnlzoGg01SGIujsmXOh0gqy5PmyT76nxjf5
1Nq0pIO1JJaKbss1p1DI0ZWy6/kic+akvSDpb3rfgHNMB/D85ameyMkOe3tw+qg3h+V51AttPSCI
tN4h4wy8C8xG5be6G9Qj7cTMelOUiXQ2pAqRtVeba3YSmlbaMernbrnMCsuQMRVB9YCnpY/OI3mb
J7TM9M4uQ9e2NRjT8srRBWo+iPKhQD8Zj9ThewColMa718V9O1+kfrbvE4TiRqOSdxbq8JGmWPHN
ztQaTV3G4RbX0ypiOi38YAc/2tZaeUgd60I0uLSUY6BfaqPLesH9OBGH8LVwvOmqt7XuTna5EekV
9glR65jHVpsVau3psWR6tVIHuTbKIzk/xcFYPOZeFrwZxuFWuO4xAZ3rGMvX93U/HLYcixyPgp0a
MdlpEtu4NW31btzu0Zod2IF2fi8uPTlfupl2qjvvslqqd/Pcf8DKOT8siXp2euPJgvSDzovW4nRl
uN1bqvfpLfvQoVfuUXfT6uQKGhVVj9x/nGWNS8ScYkgwntqmPazYccCTXt+VitcmTNI0xk0OGFlc
tWV5zS55kIH4NrTGobXsW4SPcV11j21f3TdQVULaGIfZtQ4oJMdPI2tDWGdICTACO3nTCuzUDPbN
1CTfMnt+kwt56xHoNEIv7czxpvNMsUOZ+F5oZhdhfdmGSiYotofh3u+YR9N6BPq8zKr+kKh+wtA7
e170IOpGcLDg69ipcWud0Vut3rUditbKmVgyq4JIUlwMEuIIjL65AvL7CF56pAMRTQNSs5Z1tzR2
FXJ3W8onMfGNV+MqK9VtbYsLDLL7EH4F9Wa38hP9fhAzkIR3K4e5hgvkIqc12fet8dqhlf1oe2IH
pnfop+VNneK07uJYcU384bEWNfPIrI8wnveqCyzcE9THxNGQaZJeNs9yZ+d+BRmIOZy0mhnNE/qf
udXsw4gLFGp5zQ0Vys3ImMUBz3TQUs9R4JMiakEiQyIaDkDAWVgocadlRf8eMzAfFaotbhGu3lmT
DWKE5Xp7Va0jfdIe+7FpzC/sfArios8kWS/Vm9yhNNTL5toVWnooq2Y/rvlJX/1L8q+fqrakF6f3
Dxg+7BQQfEiXAHwq5Y2ywjR388eg9i9Vn1q3gC2cUmecNhiAi8cXGRf9uBOWvvckHhuAsu9Vor7a
XUuB4rhjNLYpXiVAU9E6zFMI68K7Nz3cWXJs8OIKBDLkNH/TdbUMl0Ab73XsH05B63wYtIJbNqhL
QJ5k78KZ79daP6SdlA+TGJN9C4i5r7XkiAZzfjKhm1z33uqhAJ/vkrw5Ek4+RrYw1+tSc049WczH
HGKASOELL572CRq6fsR2ZgpRBF5Pq3uPNV15FCZQEwSN4mOp+xjEEJOKLfqHDGpZNItKD8fBPKhk
fmjqoYzlmH+QgUsK0pJ9UC4jImgfosVf7ocpf9ca80Pt25e0ONIwwJaOyZ0cutk0bwxPu569oI8y
F/pwK7PHRek3hgVvpe7uA0tdjPlwNRliwUsWRW4cZM186Fv/Gi35uvP1+hNMzEvXFsd2mW9btOF7
NZoEHS5vOmV8K/P56Fn9Q58lxM+7D/AZbtISA218e/ANnfbTOu4MhWyvgqQW5Wp5xvolVkrb2aV/
CiSEnbk4rFunndcVcFztIZBdt1l6UxVlsff9/KadjM/WUsfrmB8mWERhrliCDM3/ZNj9Q7rp7PF0
uC1KItFxizFL41YMVRkhR4xxEtGuXL15I1f9c4PEJmwIk86AjbH0aTWm7JxdDJaqKQXnQ4qqLVQL
Ile3QmOUbfAq5gWCfWm96hfjai141wcMmMKxRd+d54714PXyxuBDhD8jjgSlJqNF+EHYdfAmZAeH
NOjMt9pgnJrW73a6QD0L4K1OwWybEarBLzD634Fk5GGg2Qt0TO25q2x976TY2RQWxME6G95Wrf3Y
ZKMWeRhPEU7f1OFAaxqjUkvk94743+ydyXbjSLqk36XXhTyYhy0GkhJJzVKEtMGJQYF5cgzuwKP1
tl+sP2Zl3xsRGZ1xan+3VZlCkgQc7vabfTZgZcZLQD09YcDq0qA4+8sXApBp1C79eXaldl0wFd54
tLlVgo9j3b4p0cYetYSPME78sLeAh1QeL6dx2oZdLwNjNy31BwfbF39Svq6NcSaS2IaMf/lu+8aJ
NHM0DvY2dvGkxvIroITP5lTv11E7rqL7lLY+gAIzvWWZSpD/YLFk+NF6l26swTU2EpXEcIXfO6j/
iM0IgWHWk/mmyYA9WntTFv17TQjW11PS/q5aI50kUlSMIF/MrMqPKrDZv0EmDZ1m1MLJrMcjqUp7
101Ku3hnRoiuRtceCLq3+25zSz1u9b5kz5oRTh+sObS69b3Z5j6u6iUPW4sCsZXCrsSsh2EPG8pp
Y3Mu+9DAi/ey1auCy6A5X7Igq56qQNyMI6iyaRXNIyAbK9wAY8SSOrtTU00cRPTJnV90lMwIN80C
KGuUn1uCXJfe6dxIGqvzHyFhsAPIOPNdnkXuOpA/ERpL926ofDtp4IteoAoF3zyilPtJWhoujqbs
4xX6DfazagoSfwwgSS11/pDjj/pU6TW0K9s6b1aa76TuVzc1EcX3ct4u6ehgdN80NwBxZGvUhhls
q6HZME+ETQSA3M/JyeZM76+K2Rg6+rNMfw/0jUMTCCrzlKeqvJ50o4hsSUS9LabtjsLHZedKR92I
qpseCeo6t5ZHcQAq+2u3WW1UTLr9ToG9kYYpDUch+Wk3yiru0UvI7CRYBfeQy6pTLyr3Uax0heto
iTdTq12itLXapYMY4l4jPU4vxHLbFrb7si7jlkZ2PnOIWvvx7MrFO46FMc5h6Y/pfR9kpCSMDtZJ
WvA4LcP8oUB+PbaEBu8RB7DTBlQCns2tKZ404PcjiVddDhF0imrHHet9sQ2tS3peoB8Ud+E3z5tF
spTS/KwCqz7p1dZHuO77Y94IqCV4bdlbBGVOe+qAQTkIHZ59OuZltjezxTsMdjqdnXSqk7rQ32eg
Z7tMB0RiU7P2VCpl3Q44GB/lZmrxOkq2Z41xlTsbGZvF/7oII00yFhJKmQN+aMXAL9cJGR8Z7cwP
wmkuqoZHj+t+LM2hjdXll7oubLgPcN2yC8/BvKt17tv1pDdo1v63dlwtv0swrWvOnZeb6zqfmY4W
BkNXd6tIDJND0uuJ4Y5PZ94AY0hEtUzdJmHyWXcoXppxZkKQ2ndu5RsfJrtZiXWrkinhYnfZQ2Ov
J+xULK6NHK/0PAMWYgIK3+PR9j+AoLY4bBXgMWCYgYlyu8Tlv56NaG7t2lSYO8PA2tlj5k5I146x
rxY96cCPJI5fr0RTmnQ/N66zAy4oDwuArnLYlkRY6xDxN+IOI+uualoSjcylI6zyE83Ipn+62NNC
4uh3DCzd0FCg2Di1qX3Hix9OW2mKUJJTd6p+2fNR1XVl+z1Z9fSRbDipnAxAd0rAO1ymISknmZ3L
Ub3a/vbuFkyiVw3LGHVDWrJouXWd9+l+WcRVyz6W5gXJeV9hGg+6bDnhVJ3iejOcnVIiT5Z+nq+n
Cv5EP/lyP8MyP+arTZ9sORhsMS3rYxq4XzAWcwCBzxnbetHuutqdE4gaa9K19hPVrwdvdcbdXJTM
umjNm6JeUZnmTUxFJ7P1I8ehLE80Xr9LgXBdTZ3j5mGTQmdpN6XdzE3iQvLYqanTYq9fK4bg2+dA
5Nx6NlCZxrfc3WoMPFmrSeyuyd17fLtH4axu4lvbif8eJ3LWwIwhMpQDUQMmO72Ps5EawhPPsuKN
6VmRVpEqMavcvhU9KXJoOle5q4Pas1VwPQTSWENUrPLD2NHAFo59Jq9mUX/uQdfGbj1ViesbC/lG
QnJqHezEHjMnyij8jAs5fiLJ1O5yv+2irvC1XZ5mxVW+AboYuvmhzJiueiJ7IV9yQToQFxfD+qam
wQ57MJgJo/bgwAPvHTJFusbEok1lsA4XFB1iaQ3r49q0wy5dchEphIKQMuwbXIfrDY2NjLD8nBru
vp+PDi6CCBs+JYm146w70iKQGHivAW7wgHYRo2P4iHaXaemRk9on3ay+Cbc9wlm+dDU2gAzV6p+L
IL31nZrzhDCXV4s83lWwYkIIu8X6ZthmyugHlMOzs7AM1jCs+kkvTr7WsqptVrBbdGZAMNr1V4OV
+apn+h1P7eCdWePLyBn88cA5pk54EwCn8IHJARUyk1V4oG5HZ05q01AfN/TVZHT99YQQ3tyWSq6c
dMr2s5am8p5CaweyDi1Drw50mgREESgDPnwy9goanTnZMkTDT6/mJm+uTX31drqY9IegdzDNrUIb
oqzR9GcfA0tkapabQJuZH9tWs44cxvukE97wIdOIWxjaMJxLSWOPlgYUahLIRNks+5nTURn0edg3
fnqjkRGJxmF4WeeKuGoKB2CxPO5OS/QxociGsq76k1kYvIg7jfutGV4227oxsJTdQgWlfsGDh3/t
DW0JuN6SdRFXa+C9mKVW4+8zs70KhHYN/xibqFY3qBDdc0CFrs7GEZCHyuHHdRBEfE2LZGrDm1OW
D/Z9+8jtUF786wAmZGlCrOoCIzQX9qA5jwdBAu4Um53yaLw1dtcdrMlAdba0gbWju4MuBWnKb/zd
XCHYg5CvosDv3btlqJsbW1g3om/pLtm8VY+DQocp3RVwloxnw4f3M7Y5J/nOYQO4Dk6YYiXvyR/G
vggAygGusSb3ZdDwTbXM3/Vm28EojSjZIMXcJrbqX73SP9Dgd2et/lsD6oq9FGB7WS77QfrTbW6r
r3a/2bvSHpsktT3OHeP4OafXZKounoVC45Q36DgxBEWwPHPivHXVdBK84w9wG8eYKoT1kIPgS8jM
VDu4N5p+hw29uoZQcnYKKDLD+kkrh5kjm1wf2w1amS1ROAasqCtOicZNzMm87eeGfaYNdywkcyND
u5DgAWe5A3gYfMBCRRDC6jlIWb527mZ2zxdeiteTdsXugOPEVo/u4r9g3cWKwsS4bqq4rhxecYKy
WaGGV8AyQ2ymct8v6trzGLe6KkbRPa3kCd6GlRdplesxB6rD4sFTFEUyKR/D4vbgMs+MkOB3TokW
Uujd2d8wKyxuG1sOyPMWA9O9FGOMAh4L/iX8GAo723CF2xf4s3PjFeSKhH4spRP1trnfsvI6G+yD
vzVPinDfjlhWpBfzYe5YL4PiftTmp4WSOtHOkeh8KJs+0J4mwS4SBs1ynY1FDFhtJ1PjfWJCQIoy
Xt3xrtU25w1nWiykEdcGb9uNUiFz0BIKZJORTtsPdNgctqVlhkMP4rImPTv1utaOAj5q1wZH4tq7
Jl1khOywU5q6pBXuQA/uAqd56WnWBeT9uma4OZBjIN2wemXXWZtHjdPveKxAzq7T69K4O1GZj+4w
hr0wpxBjanBNhPcZgF1Eiiip7Zm7CBR+NexoOmJHm6ehh/Tv0s0IrA+jmUrDrPnaWP1wo5pgPEiz
i3lrXEtT9h+lZV03jtjni7yyc17rRaqussyK886GworjCXUX4k2752TKvZpap3aSVygG5LhG7Cf6
rsq6174UcVaWEe8PIq79HePQj57GMuhnvLR199Q47UM7oiAFOnwfr2XxTifsywZjAQgXzUzXsntS
3rgHfoTFpr6zrN6KsjKP6pzB0eTvtKBqT3yV58BJnyZKFivziyXN01gUO0Cfd7a0j9iSq3isxyco
/nernyMvK/4I8jOnncBcdnOWnbKgY9JUNI+pPgB6Q/7ijW5NJtahZgFAq4MElNZ9ls9DtAVva6NF
NQ9fxssDgRSLjFkmlrWZkeuqUyXG8+j3rBf+WZv7Yz0Oce3wLGs0FaSc+2eesUAx+Qt7OYuQt/w9
HeQnaynfMC7drRle9sKcrs1ywyfl+A8o6yvbgDru6HJOXMc9z7OtQk27KJhioB1nUffkVNC1qcK2
t6m844V/X7swh9hTbnqFgmCirfHpq0Wx2w+m49LmD0PRz7jVlmNfj0k+o8RiO9sXQNB62ziqZoYx
JYM2Qne6a53mZFsNrNVMPizO+pjXaeyV5pG8Jag9a5TJbIk6nAJW01Tr2zDvrHk3FfqhyFMOn9xX
HG4Tt7TfLD/1kSTm186eXwT5nT18ni2uRu+IVciLcVd+1eXM22X+pnKFt7S8oislBuT0uuTePSOj
Z9Np4V2t8xuVKcet8qmINNonYsKsBP4XhpznKcg/r8t6nS/BDm/j3RqUh8xPWS6Z9hhFkMciDXae
IR7ImwGHJeMVgSI/Dja51arZp4Hz7G8aZDQ2yp0GrQ426uNctGOUiimys/osl+a97KxQDea+V9ot
vKhPwbhoBCyKq9Tm5Hc5y3V8dKl1txxOYkuvjg7lG2mgHip3eJixuEe5M163/XjD+++tKwI7okDy
mXZEtW/Mif2T5ycZY8Go2dpbT1QnYc7VHmbxB0bY2F3VERzebU2pDQeLVD/5m148UmpgRNpcqptt
Yywn/S5jp7GY8+NWNE9VKVWUp+gkFYb1NVw5al3ldmpcQbsKQkOv1pM0dGINwXbTi2I6+CPPBc9H
DQdt8PaZsv2bmjXkMA2e8UxTRXqlZzk7fcOfSGKaNO7Vyh4ic25RfHzR5nvJdvajVq4l6U8v2I6F
bhlnE1diVE1jPey6QcsTQ4jLFsh3d0ySmSIPdXWopjp/bLa0/FxZZnlHFhTZpwI9HVKaAa6xKMyH
ZS2cO8vLdT5MEWQHEJ36+7IESDGaIWcWorQoIyhN/Q482uc6V6k4pAXesLArs/lVkwMRD1t28s4Y
ZuxXKoDxm0xmZR7425/nOjWjFNj2/cD48NBVpveIsW/7QAOTf9s3i3+jBQPVeghHIgkKkjwjUZok
F7W6Qzu0XlMt198kUvKhA9ZEbKJO+51LkVZUMoer4TMGxB69qdmlXiEfBn6ZZGV7A19p3GLD5B3W
jlnxKRg8C8lim2NXTSpirG6xH19ZfcpJHZ1ZWTvmCSYbuzR4wOxVM2SmyyOp2VxA39JMawfWCHmR
t9EZj1tx9lfH5TdqTflSt6mKUo7u14sj/U85lsEd+Qf1lFWzHfo+bQRUvahnQi5wiiyqtyveAt26
FhRfSl4AZPf6w2i287U/cyaSxfiVNO+bNznTLSj1PjFkNTzNjU3y0qYX6RSoqrvCO109QuZ4sHpZ
oMogrMabMAwodk4bgXV71Bukn5SFkqkkCqrjbZ9bhoMyzINAXiltrPf9OLH+6Ju38/yhPw6daHmA
WNoI2cd2Z9x0iO47he72EOhbdSwmZ48z4Z7ZkPWQNxv74EHwj+vYemJFUWSysNv+oEZFRMmqEMrG
qR1j9rBL4mQ1inqxLsmEhhoTmpniBS/c3VCk/hmjn3azdnlHNe6iOqyohUK66ICZmKtkZtba2dEW
SvLukNAe6wHLRUg/3XxTjJYVzQ5Y7zS3y3vCn2+DMIcdAtC4yyq33rN3CiK4sk0R6h0v9jmbpht9
8bqCO2DksA0Ws6IkvAoegakHSzjO3fgV46oOIZ6GuN3gyfnW7/WG45rb5vG8mfN+kQEgTI/tG2d8
z95v9igmtgUl03SRZyw0hITscyqUfT362XRtV31d8HxS/0HZByzGXQPm7zAzARVxkJUpe39T2E9G
n5l97ChrixgZNhL1bQtu8cwBsu9h77JjpFZVVTNjLSObPhqj0RwquDNx4MgcSWdyzgWTOv6m5t70
6ejFjga8M3TWZqM2sDPDf0GonQCWGDmVUgao4WlUmDVKuCK8dDLdTFm6U04VXZ0aJNFLN/9oeR6m
UpUz5Yo9CgGtq39NOR0QA2PJJFtIyzHq8DODOdk06DfugEt2/6+KpM3oWmgWfQm0OswLLhut3O4q
Kvs1f8lSi+Pxn0al//HnEcXB3PX/9+c9vrfv2af6e3ven//GX/Y8YjWW7UI5wRpJKupPQ9Vf9jzD
+8MBsmrzqBKaupBD/juM4/6BQ8YmC0l8BzOWibH0rzCOYf6BBgadlZYbNlZQyP4Tc96Pdi+HvBZl
J+Q8MaxhFCUZ8KPvqkvbAnJmeu8WmvHRxUT1PPtWzTySNj2XSIqvPnf0ie+/+4Z+4Wr70TP676te
XL7kg82AOdrlv+o7k5nnZyzFbXC/YE4M/bUpHoc1K35T9vXLi8ChgCmGhZxiuR8vMqC6sAT49+A8
7I+rJ8anKhsYJ/3zR/nRuPbvj0JfGRZiWFu+7v30UWYfEXy2/ftmzmuTxSSz722gUAmwaP3AoOHt
ny/3o5nyr8sZOrcUjBmYDj+ZKavSkN42e/dGZQxHXVmPmTSc0wgQ9Def61ffHkmw/3ehv9mH28Cc
Cdbc0zttxLnnu6EutN81iv3q7sPUSMvcpQfbs3/6idxsXJochbJJ/eCBf4hUq5LbRk9kr+3YCtMb
ZtOnHv/zd2j88jfzTCPgiSSw+nMyrC43Jg61fz82lmCnIHIGXpMNaDt3OIl0QfU4iyBNWq/2Pjg0
fu0cq8k+F+z10tBKwYk69UYdrzn71zKnzyCuKTgpfvMD/PK78cmz+qQgPOvnrrqZweYQlN59Nw/j
zqqqDZW8tD2CWX7xzbS24K4nrn7456/mF7867n9YSZbu4y39+ZvBOEISW5n3lpD9sTdFTrRMl7/h
Ffzi6/d1LFA0XLIm/q03SmhiwYup3yNmgLcoOA5evv0vpSjEsyWc9TeFTo7xowv/8tCQOuNiLMIe
PQI/L3J9npVC9AXQj8VzEkEg92NQ+nV3LZDokBWYNOOQMkpvjiF+zWVitBvsNHuwjBlXgT58c0iZ
ZPEGK/uSZLF7H4GBH2cvtpHBdiny9OQOmx/g9lDA2IotcB8qudYXc4eV3m1lS/QPfwaiVYBj8tlz
GwQeuyExA9FWfMtxGc5kgXxOMw7CHvaxTVUojuSoGHIJNBtlTuXT1MMI8hsOf2AgrCnJ9NlguF4U
oxkThNyScRoIb/HsqhPzJeu+V35qwhUuqk9s14qLorOVRtQxNN6DkbSeU2lzRl21wALlNlhqN7bo
eaFgyHVfajyM+4r/gXiOFBT8jNKRb67Rr5cEVqvroTP0jYgAkZHi69aCf2SY0undzttBi2CHaV+y
2VTfBETAK78lih47El5e5BOTfOR7pPFYtQ2MGOy3dsTDhsFh6Lrmqlvz6UlHMCh3WTulV61Ouj/q
2bR34eggPCYpU3DEgs5YsNa4Y/XNB52NmUgzzCwphmnrTqYsEEkLF8cb/i0nK8JsFNq7UMtaxYLV
4YAaXHrX6WxLBC+i7W9typyIqhy1dbGNxsrGkonuEKKZB5ylnOGOBMxw0zVcISorr35qS/dy9vY1
/5nXS7bnr5O6QO2Vr9SUziffr30rHqxK3G3L6BwHPcg+5YHXoMaXeWvs8XpUH9tibJmDV4Dyo9FW
84mp2lIl5tKLOsq3XqZ7piEVni0vkFWcB7KPyxwPX9i7rqZxmhDDxWOZtZ8KY+llaGkFI3hjk/1n
Ki89dtir090Yrj2VkVUpildm5qyAiEuPEmDIctkXZ1FkFu2296DStwL3rxzmIGwuSDtLVeYHr59d
vB95ieSGdMpADkuORfCqI/DfVSC5z4OUXkvYjzNq7Fe+fJwKdOPB6qxv8BXc9a4iBnnELSA56VhM
zgB5rwQy22YbkEryjcqe2WCU0m5BNRHdcvAaBGid2q50IOTg1JE25rxJCMKhzdqpaJvI/dFI0PKI
ERSaI2ORZhpjvkIxpave3xjl5N436bec54aFY7sGSJ3M4kAmkTdM4ftxPehlmaTWrL4UJC+fzaoe
3+Q0FI+e9AgILqW7upz5Z+sTh/D6mdy+c19ZW/GZHm1/iQs7GEUM8BlWmeJuvgqaXN0MikdvX7R2
x1SlQ1Dls/afC1PyA1H123zWKYZ55b9g/NAu3uRGbssgeTEbSnxwXgdvQW3RvcBpxe2jPpgagbtt
xnXWTht2Vr5b3ORZUFUx8rt+JpQp3gp7kwa9Ek35vvIzXBwX7fKEZ7f74lZa+uq3HDzDjpDfWz8a
9ouybMQPMgbtbdkSNwz1oNIkLL6uKiLT5p0Yjfzid77mmCQoW6+4qAT52RzNvI0s9DwOkHJDkU67
TcidbAYri7vW6ttYyzznubOX5YmGGu5BOs1fsKZoWbSOiEooXD2S1aSGFVzSZssXg4a1+4Gui2qP
hIFTejPmquAEHFiUXAFCP+tWge/B03xnjTma2zjz0xYL+jJkF1isUxjfpLg402Fi5IAiBb0dsSlk
MYW5aUpsn8T2JGJATueVZpwAOTuc05bJ0pPZMYc1VFqQBSGWnAqbllzq+4r73g/JH9dtIibbucM6
qCHzckh8NjK7ta8ZRlZXy+Z4/lmxkvdvzSy6LY9ss0i1Hc1ZBivQgMQeeJHbcSo+YeTPGLCyHLcT
GqvTzBvBUCGtR6cRPhtwfTRvJsE2nMXZYmCpLWAHr7WA/MWZCO+IJwnl7LPTm0RVvalt0+TyUKgQ
5lzP/RBsw+VdlwlWTVOusS+3ombq7ZlHwyq8b21H61hSq3Lbb9aldd4uhm4Ma/sCbVjSpT44xYJ7
looYLHtW5r5CwVpPdq8DNdI3d2kjUGfa16XSxpd6QYjcjWrdpoToe/E2N011p+Pvetdyx3hnI25v
IdIov3wv8pxhcZrlJYjzsVaJNvg2LtI8bxOrM20dQlMx6k8DEloNGQ096TD4KpuSzSkqyKtWR9uI
lotVUefSrDV2p9rJdl5dWl/xOBh0XKFAqoNLWq2MMO9WZkQyX1cHq+4rjdG08G7qS6iT0pq6NBKK
GLolIrqrFcz5q5pBJAWPH8py8uhDmYLmQ6r76xQuXjlPyKLcPbFGdXKFRnK5sWwX6yoBjd7FgWzl
qRt3pObJY7fuJyUYzCU4dT3gT9W4DBF13riahDulNZN41Pudwp7BG34aDezkbkXDm17aeZbY8+xy
J+p40UMfLfuLpWwbCYuGCoqZBY+OIXgP7dh51GmymhSmhWxmiNd7AWyGyCamwGClsVANnUI2Y1Rh
e2yoosDHFxacL5hiFxnmGllw0ydkwuk34aRKGQ28+2yISvRAPXRFOg5n3VRy2o10rC77dLx057g1
+Y1DkbauRvVZt+TXijdBkNAsU6qrZuysDx4bsys3H5lRTJorPursFOhg09csjSgR8PN4yTCQRa1G
UOOpIUvW9rcbDZwFeQvh3G+N4b2Zg8SfYo+2vGU2ILeIF3ONlwyGW82GCbGuCYeBIHe0WZwdwtFY
tVvTrY01IoOOy8EGC9AhxNJZyuwKyXOXzRNeRV5G2MuHuUUZFJ6NOD1akoSOV2Z4bYSVGt/UbM3z
wUxHqtiUgfHKpIlP3RWrVaodZ/d8I1Wueu0gjbJ5dDVr9g9ilZ4WDQUSIYJ80JEjEY6u588pU+4g
tJ0taPYiMOBqz7xD2l09iXniJ86lHfeksFU0kmApviz+2nVFnMvU7BNpBKOOMZnpYRcGg4XB0Nym
XlW72dC96nYtq1MH6fAao6G2XKnNxi8fBE2T4WU3cXzZZda/j3zRDGCcHCc5dBKniwju94KVngaq
yJpX4zRTHIZ1l43KHLEFng3own1GClgbOJFN0+belgavV3wpW/2M0lcGYa42jWWZXHG+Vwh/NCHl
2pMimiqOjbss0xViFG08W12UH+nr9OqrP48u/yNA/S/ict+d4v4eEH0X/+d/fy8//fnP/yU/uf4f
LiF6/xIBBt7PsOK/0qE+yhTUCHSkP1Ukw0Rr+IsFo+l/ID6BsLsEzslRok7xf/4lQGmG/weBR93k
hEhZKwpi8J8oUD8eOS+ooAtmzDYgovJHWQ5+lGkuRUNaJsosoRMRY0jnbHvXqNLfUNF/PAL+dRUC
sKRO4NlCmv/xKgIHdjfQo4pnpn/QSn9P5+CnXHlnG/tdXFTLnWZ13777GX6hcv14gv/3NWEbO6xw
PiKU/VNGtPX7tiV/oMWUpjuAl1LtIfPn9ASA4ZNaFuusWoAu/3zNH/Whf1/T52xN4NswDN29fNvf
KWsSYsXKrgigqFZ8MIJ8uq7HbKNByvpdUfmvvlHMZJciBLKb/p+tvt9dyehAx2T+hCVSjfKla3Ut
tjK9vpEZr5a1TY2DpfO6wIn115NOiPvX/KC/fUaux2pkgsO+yBTWT3dMsJWXF5Q54Pn0adRAqjQe
m84htlOllLn95hv92/3JswOZTjfAdKBZ/Mmb/e5zOjShZGyTRXJBzkbUcTFDMPCQ/PPv9surcCWP
QCUep58/07R6a11DgEnmWqVnv2W0pOWs+f/ZVf7sJEFx8ZwLnojU7Y93B7R4iyK/FCQ/Gbi7YDG1
HSCq9jff2M+/z+Uq7EVN36X2ANHlp/ueRhV7hPszJvO0MbhsDPnYWal7TWvcfyYkuzCuLvB/G5yU
Qzravcjk39/ulUXUhQazMVmxl7CxooaUAe7vmMI//zhcxce+b/IDI/TgRf3xKuwz69kv+jHpJV4b
8CLsmtbtd1URv7xKoJPiZ0gFHOsnabcWBL3NHmCKZLBMbSspzWbGBfyf3QIXEgTzA/48C/slVP7j
Z1md0h4aUapkQF3EI9YrY59O2mDv/vk6l7/zXaCbsmyUVf+yOJj0xYDg+vE6/AhimYNBTzxw/Umj
q/Fganr1miEbMMat7Pbuny/4MwEQ8hx3AaoDbyayI1DOfrxi3nTtvCzEfosRoGk9XDoSDa3aQTYr
r4ETfsrsJthvDNCSFTPD0bTr4uSRzPzNJ0ckv9wQ3394gOzcL7wddYfpjvlzR8zIqW7xqE9J2Hch
2QKlo3JJWzYPb2dJHTQBzZ6lhp7r0jZ3shJB83IZG/v3JByyFaeJzN5X3R7ra7Me1HgelJTbR8dk
rbvDsOg318Go5RinrIZSu3BGdGGUKE3xoKmqLDjvujJj6m5v4lCXsr8bjUouu1b24qR3C+3Tysop
3Q7MvnqCOmA3h9wdiZ8VGQGnSK3FZWPeuOaEh3p2vVjv85wZ9VKQSx+lXL+OqSjpwKbGxP6Y0USg
+jB3m+KoszutMKtoBLnGKqPqt3QkjcBYBhZEpVwyYl57WEhGhaNQO5pWNfknz14rJ84ybT51Rbdp
WDpQKYBK6d2z7wfFGBX62FNB7aQAs+ATHMt2FWVcZVX11AcM0NGR9PFMZ4bV34Pv4QDTUgdGN958
eXDdqvBKLG8pxR0brXLwk+scFm1XTw0lYAoYeGLJ2fsweoJcJOci4Sf4U3X8wEaOJ9QhHXtX2bXb
RZ7Q7KPN+86HkIO/M9adiYSLNsI1bzOKiOMmoFGaKmXTgUxNItWJwV5sitG88h70hiKlcFSXvwJq
3BeJxqf/Rl8cZh/dLjAeLxTEfymngYNO0eRzRouayt5yYwweSDZbb1p+0diMcl1QVOyKWuTSBsW1
1yvT6KmhMyRhtL6Xr2NGxdtmt7yfZzv7OA+2+FToepfGDaWpNJ512QxsKVXuR7tcCfYPaQC2tLdH
7+SKiy0Fk4t2C+u3/1IRD8wP9Mrp225yxVpHHcfdITHLcrzOmL7jrfBcbsm04+YmiJgztli7AqOa
CVIAJUi/EYMrXqiIspy9tbgZ+XRR9PRKl2mwx0LsWqFu9ukQp7wvnBArPp14y5Q3ew2V9m3Kiv6j
1qzuB2n1qm7u/MWFcX4PqX/cznNgdPOcTJ7Z7guiJUZU5GbwwE9m2ng1QcMmkP05CLeBCl7cCvtM
0mgjNo1C4o07+hrxqr3wXI5jlahmuqsmn15sINoIq+k8Ys6XmePd2lWKH6cWdqGFNkVj2yljwECg
UBjVlL5W/iZuswxqGb9N5n7dzLp/6qcLHHzcJqVzQJfqYq4YljfkYUdL6CDz7teu3JDqhIfxDs9L
+wjAeqg55af9bdeZE1vjycAODz2fvLth5MsTtGkcMcIvg6cql7Vzpay5urnA6RdMQLZFsWLdDtXZ
kr79qm3LkAI7ovUOeDCeSdJurmlROj6VbjRvkITivM2ds9k0xruHLufHs+2l19I1zToKcpAqO8cQ
E07pgFQDAQHh0tM0XMwMkU9t+BYaqeHJndmB5dIKswhCt20X3C65hudGJ5939CpWLVIBxCCTINda
oq4axh4yeC3BkLnVpm/SpkM3IiJckDdqnWAhtU5km5TGsF4zFe+4KaWGztWZIvu6guKVAkOWbp+d
vs8/d7zQ1rCdyEyFK/S/99lemhdLkD/Yi9m0X1ff/r/snUlv3Ui6bf/KQ81pBIP94E3I06i1rM6S
NSFkW2bfN0Hy199FZ1WldOTrA+f4ApWFBBJ2HHbRfN/ea8dPGYXfz4veG1/yZUIpFka1pWP0KtZk
yDiabnNvRIvcICTHOLtapil0sMMAYUcN0Joj0ltnxzG/5Ir4GzU31Q1dgjRFOhf2DVXDiWJnFFOv
ojcy5uZa1wppZ3iJvKhIKx3JS8280OcOi2+V2TXNdogKPh7iVWkxhZFlkS2QdPYPjmk5NvIW5fhJ
aM541gorcppT3NHGyZg7bHbooTYPcKZSYGYOSrtgrs3qpU0GDc1h7uq42j39i7U4y+PKHyEckn1G
7Wca0XsIcxKF/tac+RodA/bWqVuP5p532TGD0Wum50Uo8phziazIt+Zh7M4hy803bpm5P7yyqU0m
ZPYCKF6TRdvgeau/krVifddSKoO+YRIOKWHHUYQwM2P1w2KP8EdWoq00ZIfQlrrRJ1KQ2hJrM5QU
QFIVBQUFq/jr0HcaFXpCKhO+jWFQWy31iJSqQj27DXnniUNMpTYCzsujmpTZaijOa93MqBPJBMO7
YVcuhqOcTNEwbgnBjhNj3FhmVGFgdhIsXFPSyE8Cdte1YUGYyUtRfOunsf6Uaq1LCnc9u7O/zG37
rEpBz0ENqXanpmV+JIi774MmlLz6hayN75FKnPk0FzPluTQsanozM5mvO2r+eov8VCAg1tGkdWcZ
xe7Wd/o4/TRSZ8a3kw76tViwUfiQnLRmh56hJ7GxSuubaopRUksRg78Oyyn/4TVgH/y8q8yS8Edt
pv9vjM5OcvS7lv1IGKTEdkEFXNmzdWKbcf3gJhhh/IkMo8lvCHD/nFelxJTgVKit49mYfyClMqzN
UA4VWLkSx9GJZuceQK/FMryN3YqEkhDczea8Q7Ry4+Yxn/bc2s6Zjq+9XmGu5RXExJ7uD0pLDM0D
Vsaizw37sskNZ2UwCEh7U6+P5wV4gZ7nEofXZBbjW0/o4Vy2jqObPuFV3T1zTmb4LO9QCZUwBAbi
0X5phFT7vG67F5sGeEu/KE/nPbba4XbEkOX4cQ5X+RJ56ERHDqSHR7iw0p7otC6Pg3AwBs7m0N2E
RgIAoZkya0tCCSsLxVXkfSPrVGnrdDkgf7ZPsz2LVb9o9iE3tDcfbFnJb4sIq5MBBXsZ1JmUnytM
yUmwtIl2helvbU0kRowhvumu2AaIryY9zMaHNbdaGCSvA3J0U3zVO1P/VCd988IOz8TLEFn9vRY2
eUm0LzsZGdVdu+1dmmybZuyRvTV4X651EizvtELHgUiKaH0xtM6SBwOsl69L4aoGYrjiI+uMOTsN
m55w0cnp2f5lronfrEdrx85YH05p9CA4Q3SW3XDMhIREWqN5i8IZCCnUXOLcVEtQru/a2owVHMpd
ualr0Do+AO5GgcP0UhCEsaCM3FHl8N0Js10AyNb9lDvMcAG7LLveLqaX3aWoEWnTQP35WkjwqP4U
dlCzVLPQI8YR65JFqxaUm2maYKc25lJsFtV197DM3cvWREu7b7QGJKBZdDrCTELUuyAt8PufaOwb
ki2PiiBaE++CTVx6Jw3WUC2P2c4Szbs1Rw8dYh+7sfAj0jmLjVXhz91CIhnokQw2jiSLoF0c+3Rc
GjYeJGSsToHpc2Q4dU8DxA4bPLnATcmzh19MDCtGLetL7/biik4zDWBXpWzEYEzxAXD3NVp7NYY1
bVLFPYJG7zrvdb1AhQ2OZkMrdPwEOBTrKC0NtnFjmZEOPw9Lu23DJE93ZTzF1Q4va4QsvaElwLkT
h4WvvBEPimlPckNGQPutQT3PnCGbAqe4NQMfxheHyl9rPXq5Lnvj740zDisvxTS/V0h+7aBpEJbR
sWYbte1sBWDKdrRV8EC+IwnjvYFdc166nuNFhGBwlzWNc8N+jmz5sCmT+5EzQrOtKK2jeC/CCfP3
RP+iXLLyW9uN7YVGVaDagFpBa2/ZVfxiq6m8Gqu2exSEttxz14oXhP2NxOaA2tk3gUF9Xbq4vQGX
ENqA8GP2wUleek/IZyUtf/p4kM9mw/vIGUj0AXZsVKEqSeUavTs5KC3Mqeg2odGjYE9FV96PBGPe
IRsIZ/wbjfM5LNz8+wTBw4YYEBH5OLpMwhno/fw0wh/JtJkrriNhbrqUQwtwyowz57YGyaH7tdbA
ELC0JMcySMvjSW+BOm5y0B40dlrLdmk75N7XHK0YZfd8XL2E6TDd832JjH1OOf2IAfCTj+ot3bNt
EJUYGJzhmGIzovR2KwH2wmidlTKSTTMUDWToz/VAuwWrYTp8gTnUPjoxYZkAduX8PZpE3QdxCcyi
1DNadYac76y0VgQXW1ixzvteSx0AtpH73aVFcmaYy9KxGsnhabDmEjJyGIUXWpflV9FsGXemV6sr
0m0GLOhO2nyKEe32gYHXj301p9GT2LSKH0hcJzJrxq4C+txW00NceSFEqZL+LQAEuAh+PXbGt4E3
gdNIQlol1GsZPSdRpl1pJH5/x64KTqQfSja0Y5HywLootbYkYyHgKFWr7mYiqu/oufNlFvSgfrgc
Wm8nosHjs24mzoituDI5unjQtDZzXxV491AAtH6pzeV1aooi3DpuNUXBFCmVBoXCwFo2Yfk1c2d6
Sa5toz1IrQoHbSbmdvZ1ECYjkJuwnINYc8pvVgYQLZB267JjsnuBin2I2IdYXTs/k1ABtgvtrfeI
0AL/F1SKmZRqCwQSz1OaPMSkxvWkHDYRaZIs57Zbjgn6sdD9RraGaEm2p3tHTH0uzqy6XWFUYHMe
rVzF83laoxtFoaENcpuNhNz67QgMxrfrvkz9muiV+3rJ7eu0Suec6+jabFO1hvaldlT3QnMIPIyD
IuOKFWWqd0zUxVXctPOXpfOKewfKQuHLYkp+hG3T1ttxKvtvRt9HL8M4kUKUlbSlN26kJQgubNVA
tjYRtYzEsOIWDm2WzFaat0rnWBO0ZRWdyMLQ1xzyeXxybC9+GISZp37URtTaSQaPQS25vS2ZdfA4
7AgpdUCzpZ5x0ZcmtQub7TZWkLkhUwNxuafO+lqvJ2gKkcPykFjsEbzSpnDR9pVZb+lIVuTq2dCo
/JysZQ4FOe3zjezKydm0czfeUu0EktzoGsuzmlBNb4ymBgQ5hp3Fh8zLAPvFhfGzc6YuB5ukRVG3
oT0q8gDwj9NzwnCdF4cTzrVwkulF0+q0C7BJqQROuL6gLAIkjG8eC+ICBrlo8qAZbRPHbrukT2Ej
nGcz7RoiKOxBx0Ql3dTeCDb+aAcwY+TbyohBtQ2cYPhZTp8XG5qV0VxfJF5nXKIRC+/NNFSlcdeT
QG/LeyfCOrBRw+i1tJAHemzu3dJbSXtNDQJbPSIOHIEO//XBaRZS+7IYDJQm2uYrIMxJx00myB8a
k44F0YVsbkG5wzgj8OMDyYkBXOArcylw1m1lTmdmCjdwa9u91vtlFAMFJksj/WZDlMtZgPEao3VL
S89P4pL/90ZnAiSVTOJSAwbwWROoanxZz9VnQTvyNu0K1wp6e/1QyUZJHqYsbj2qgxWe5bSdfkhP
k9/7tGShk3POGch0pw4PWsdRH0FHmmfsZyygJ4Rek6gksZd6QWFnyDpINiHbadVDFXGL/YY+uh+B
sYr30H7Mx2nQLGid09qRBTZTlEHEcgNMq51jCKGE5bLOJkNenkZObjePejq44oIoFyvZVrTnmQE7
elgQk3SelC/bHBbNur4uzB2mFAnmx85RTC25raUGZ8LQTck/KUOcBouL9eYUWdgIrcZyi9Dcu0O8
Gs07SyEbDucI6EPOqhdUlVH1HDxjtKW18tq7iXDb6iOw98rdWGDDqG3ihur6sxAB0XDXxmrCxzYZ
E3ilJaMO6KMTMgfYRmQWndcT6LaLdi7GlnwAu3S7K8pGpJaCTiOBM0O0Zxrpp7YHNnht9HWpnhC8
2vnHqFb9GO4QUhnO3oxRq2/0gdu3HULVUtjkowVANpVZ5JJhV8be3K6gniW5xuHiir2e9463G1Bj
crzsZ8+jJ9WH8cQyqaEhaYoLvV5G8oQwrYfTuBkxL6wqPXL6xiSIYmANgOGwaEwwewxObd8nRLkR
qpeEXYX0Raw6Y+eaS51zjDamlTmTaS3AuGU9gggISC+xFO2lMSqLaa0py2WrDwpWTExE4LKfh4qN
41SF3IQCGvkYWInpcPjmKkqKNUkDQV8EIx11657pMHWiQFvMmWypPhvi0QhaWYFT8qdCFsOLq8bE
ofo5o6akKVEVL3IMXfTF6VTYzjk8AS8/F7JJuWtdVNFASjtuxLfE6YCTlWJMdMm7nUzNxeRGjbqz
MIDbA9U0GgGfhpJkKmpmEjlcAHA/AjDo4hQi/E1pZpncsm512WfiS0iyy2J7iTdmaTXpPcJOWe1D
o3Gb8wzla3IzQSzQfd2eDMjmgDbc8wlrMLr4fBg6hG6oGxpzU5aikrPPJF/ZxmZgO1eGftP0Oui1
CpHDaUavRQZWQe31sQjb8IaeT2XI7dQZXp7sI6tNs+l01jvEcNsex07k7qHX9Boa7y6JDIrHmQHV
i6IyByaIBoboetGgM7WZbP2prvP2QjmtwaI8api1MwCK8dAtW9spaEv/1bP6P/XAv/CKvGqkvFMP
XD5/f46eu2/P7RsJwfqH/pIQWOIDSgCJ6xosvGf9VE//ZWAxjQ9IDQzSF3Wpr6RxGoH/ERCsaTKA
n9cuE6GA9KXpzP1HPyAt8NK0VN21d+euYU3/XD+wdkuRIKw/wXahMeOWedv2cWuw7XoMYGGMc9KH
XHiS4DHLzaubcrSXzwKhSy6GVB3XJuGQaz4YBYuPjnCxxEoNxFA09+MwPgw4piuPSFGqi/ORJurb
buA6IA0tRuR+6xZ94YM+3YSUOSQ8qwmAzYkrWibh3kMBfcRk8G6UVQrBNQmJ9kKn9/z2stIsKhSJ
Hii4RdxtZjSHe7MzzCOtufUR/N0O41qkTrMR2RgscUQe+kH/NNUyl60uluSsmExKJS1xltEuM5NV
5Hw3pem3YcrbI5f2tgG5DkooouTNxVYC9tZcL/1V357+bNTDYe7Q90IB1gcb4z5Wvq2lyfmiEk59
5A152/Vex2NbuiaGQzMQrlw/htfjUR4XMLcQhWuG8+hgrlzxPBUO7Kw/MtL7h4axw7IQsugIMIRz
cGUEelU0XSbgE1Y8nZEpQnwJaJV/MIqkj2msViPEJAff1ZgpugvsBAO2qE12ls4NHtDeo9N3ZKC3
MpmfN86ibi+FzcNC1XHwpqcmQRpL7PVBngOWGVSW7alxWAF9YmNXa5X80fWwb3//Pf/iaUHxJGUP
gQKT0Rp29fppCSe0l2rIh6CXZrm1zXLa4QfQdtSz/51c8L/KVQ4flyeQ//APEQkkqnuHbz/xDPag
sFrQn43SfVW5xmmo4If//oIOXndePmYo3nWchnTAnUOAOvRlEXlyYf12aszoUULEbH5RPBQhBuU/
Hgqzlrd6amjzExj29t5ZiyjraYK7K4b53Ig9i+cFJDivZXXaZHF+5FH94sqIo7cwKvLAVqnY2+Ga
Tpkgh4AASdu2MD7jeUb5Hzf5+ZiPsLsHM6cb+vtLPHhm3E1po54iB8WVxAWbB++kAXYJdFWCPQkj
9GlterdZY3V/fGEImHjpIS+R7fLukcV61HTWugd3JhhspEmZp2TOpds4bHRSj9g7/vlFrRMTShmi
C1ia395I012n+wJ7Ep97wtYcOz8Ffu0fXJW7DrI6kHjpD2QspZEnc6276K4zyPFhCYqpaiW5oT3y
Y9Fn+vaPr4oVjFeR52WtG463V+VQw134mLNgCSmBMmlm23ytHPzpKDwithf8b90HrIrM1/OFN1O2
okSYgeZP7E0/4vXIhq7a/X6Ug1mJ1453ja2Gx/ZIR3p5MEqPkShxF1rrLv10X/KvW9R7FO4NIzxy
Qb8aCm0igkgTnQr64LcX1EvYG4taSWKUkdZ0qOm20z2FImROn//8qrhzjrt+TaTnHnzAw0Jvpl7A
aYZ2dFcP4XQ+JpIi4ayGP34XiK1Aq4f6jHxDkiLeXlQo9D4ZorhgZYycDEoTiFbQdc4/uCBmdWSz
7HHXy3o7DHZ8RwEDKUAZaN3loolF/yiHJow+itKrj9gX309F7HDXZZ6FnmavdTAVqbSk7Au4E1R5
B/0rT8ZLUUXu6e+f0S9GcW1o72Q+IadjG/32kuC6KWvmE4VmTGM27ZYv5pw7R17vXw5iGNZq+TUQ
/h7sNpNRh/OkM4g2lKBEyta8ivpGHZH6/uLNRnv29ygHT0fWUZaURVsESaig6tU5FNgeMGWOBeP2
93ft/VCol9E/oHND5sau7O1dQ1QC23A0ssAChpVB+bBIuZBW+pC7g3bkCf1iLFJ1Ub4KHeM/UoG3
Y+HxyqQyBfnmSPjOM8cpL6BbJs+cIo7lUL9/TibSTdYmyeaEsQ7uIGYDqncVQ1XMq1urnTUfZdGx
1Jf1xX11KmCyAz2wamppHnKGW5Xpr6dUCioqd0ushnFURyMNl6p6zCG1gH3CyVnTbNNy98gb+H5M
jh90cNlOIOVkpng7puJYJQmGz4NaN+gRrpxFLbOsTd5JtupGqx/ZR/yM+X17kdY6EwEhQCLNSeRg
wIqno8cIeYCaeGEXOAb8273t1dDBe292P2sKDvPeZj5scfn13byd01p8kV3dPfYU/GmFpUMkg7rE
geJTWB+uzMGjRaTb2ZTvce512m5AY3FOdzj6I9gAczUyf4tt8nroFZ4uDn58m3YRGScsR5AuqTHm
2FdrjgNL+FXLQ1Qpf/ox8S1xutYBg7PzOlSmdm1eT23NPk+lTj/visySWKSbvg3owNBm+P1ov3gT
dCT5gAfIqBfsZt++CRLQUgJ5EMCAQb9josKZ0inLMxpGkCGpOdVVe/37Ide/8uBdINbdRRPKLox3
3ng7pIgoy2nAcehaiV0y2C+w2LEgCUz2TY0lx1RHpqdfXSNfryMlGxbM7wcD0oLpOq1hOUThpvlD
ZDx4U4IYIyEZI7eOAQveT1Cob4ne8hz0+ThN1lnl1YHboLfpaCgtgohTSuJrfVff0dDJTlMzMY7E
Yv1qrHU5XEW26NgPxwJR3qpZ5eXqGJ+2sV1p58UIWDEvKBD+8VND/b2egSWJyT+raa8vq4zLyHbD
rgwWryaWpMmce+l2wI5NV99yeEy3+TxHR9aw908OXwMymp8f4Prtvb2XkJCJbEhoRCm7g9S30M20
hELzgbjTJ9btmFr7/avpElHIpn09EpvvwgI1qUVNjImQ4/ek9u5YocMYiFu5yGMlzlL60Z802Vib
39/a908R049YrRwWAnHE22+vsjNns3IGRkX9ke+XhoWsoU8d5D3uv98P5fJXvf32mL9gtKBEw5mg
H95QAyY9EUd1EaRgkEb0XGbxqQHLiVaD2v7nHKHcbdY1OJASQlyqI5PN+9tLoYH3FWn6z/rQwYXm
CWthUmcl2uG2v6xyWP2NSc3S9xaVfgRJnd6FVkFp//cX/W4dJ5FR2FAL8MxyxHQP5u9sbOa5rID3
ogLxTmkr5Be0Utwjt/ZXozCHYimAU4SB62CWWUa0CKJJOJ9DAd04WdtixHCH3e+v5d27QsmLD2G9
g+RZspa+fVf6fqIBbrF31GnYbdcNma/PqGKTWC3/ZCiqKZwVaWthJng7FNEqbV9YwLNloewTafcT
LO+5wJOrTfvfX9Uv7h0bLPLUmcuYXqz1v7+aMwtSrZxETkWAgXRNomC2IbAsr/6wmkwRj7sH1mV9
/al2HW5DFDrLtCgXDkYdVm+f/Ib8yXa1Yd78/nreveg/x4H8KNdZmV3W2+tBGYJMJ7JwGDcywYfr
IsMKaJK2QTbp2ulEKk636+Vc//mbzlGWSgrJhdjC7IPNcWakVmqXM0niltectaGWPltgGJN/NAz+
Og59pseLeHB5tPURiKsi4ABC6KBTk7YVaJTDjrwWB14W7h73EcsZH5Pj0iZ5dz1OVlXDwvNCoBSR
2mHH0V0eoxIo0CpVwjgBv7zNSwVxqnGHveOVx1KAf/VmvvoFzsHc4ZHz4QwkiwRq0GDbuoNdPgzm
Yt38/oU5NszBQmd34McItiggf0/TZeG59wYBeEdKUr8eZJ0+AJ2tu/+3j02O46Jh/2evNROIs3NF
VAdaoXniyGP71dtP8QFfHV40k7rK23EwM4zZ0EgicFLiAhGy6zedKVEfGez4UIM5TXihQ3z58wl4
bcvRvXHY7VFrfjvsPFiVR7eWl2UNawYWky4PeTQYR7avv5qBDRINORXQVkHy+XYYe5w1Kpbs7wj7
IFEH4cBuRkPNxlUZSOz+9L3gY15zadfaOV/DwaJCeLFJ355r0tAhEL0d1wmquxZ85D8Yh00kh3iD
+vm7E7xR64MJkCMwFjdL/W40o701tcmR/dz7e8fJ3QYrypwoBb22t/fOWYPSSe0beRPIIkmXbt7A
CPZ8GC/FkStaX+Y3Ox0sAyz4a5UScBjP6e1QJOKMms1RMohVEe7SSmv2NfoPdH16dQJmpztSn1pp
iG8HdDi9m7aNd5UjtXQP5t7Uqq0ZLg5sSYLm06s6J/HzOedw2XK28tr+OrZq8VA6vVdts9rJ5WeH
QBbnlD2DVt/+/nG+u88OZDHKMbqgVEIb5OA+EyGaoqhc8dFOo+0SRxR7QTHjOjbQFPx+KPYCBxfu
8rmtZloa36yr5mExASlsGfZh4gRo6TVmyrnURu/KmU2ze4R+I4CXAEBqcBItJrmpxCI47rJcQT9z
+z2RbcQRkdsQ3TXZlCXP6dwRAJUUBBtgFKqsjzknLdC4NNDPsgn/pI+JXZ/W0AcDt1bW2+dTUwBh
aFrDBiwE6D6611iffnZHEpzg/riw3TPABJkjGBlzqiROtsIu0eAG3iQH9TGpKPfdwHleqVD9MIXh
Z+Rv3klXxOaEfirNkvCr6eVgn7asUq4ibmBxMAf6sgKAAXhdd2rjayjnwpmD2WaTcT3HmeY08Lg1
nYgD3W0LKnBe63TFOdGXvASQN2zA4iqPDOOyS9JQq/zF7uJh2xiz5lyAhQujfOt5LQJFtI1WuUSw
75Yh/T5ZWgjCn4wZgMSlQYSZ4UZFQoUvbhRBCyWWMdhpnSJTrBRLkT4YGB2RdE/JHNo3zlh53mkb
tqX1qRoU2GCSFY3utOcBy6CfCXnY2rU5o9cF62OgL668tNmbMxiWjxlpU16gOoKIL0Ik0fOVWtpc
u9eiQq4xV3073oHrwEShJ7oAwhGjsNWmZSlfYFHOMLgHTV4sbZ11QRGK2TxjgsvFpW2S3nOK/UUN
MOwr3NkdPHP7EQCsbgVMg7YbOFEYfTfZVLkQkaLMFH7amGV0bgArSaINxcA4edBMcq7IHXUQbo+m
Cb8LvTTdfN/QAcM88bVl4SYk5SC8DcPctc90i8jMXZfJSX4pJh3DFcSadkXWxAIfwlhjzSAyp5fQ
1qA1uwUxCe0kbqK4H0Lf1NrOvipxN2CkWxA7nhEo7P1opSdf2irvFKZPu4hOUJPHGMia2om3yCpD
c6fXNRhyg9ofyj6VTHfG0IZYjDrkxRs5j1aLODwUXwwj7ggosPlt/iLJAfSXJoFc22aluhCzXWQ+
5TyxPLTaSPKwg+UpZW+rnD7QCzYvvt5myaNsJTgxvasskpnxj+KRoMg4oO+PqogoAgw/W4d4UPxv
ADW/6SM5vz4BqloJPCVCUI9hkKA7tMLpVden+jchu4zIunFejL3KtOnOI1mtPbXEoCDUSwelcGxi
zgkyrI72GrLZWLuyFvIlSol0RlYrnXEPItC0kIwvk9qFKuvJ7IB+cxnNLgPPi22TqsA766K71OZq
S4qXflcrMx4BHuBAOHNqizNXG2d1duaGs5h3JnnO31TFMWUryZEqAzL2+id4fzhLYP0kxEnABOTE
m9nsgigAN7dotsR86WSRxMiksBxQe116j6TlsXGyj3WFtZIgjsxCHlZgn9iM2liEl8QmuWhYw97t
zpBgRmYQJalxt2TaEj8s8PZ4GGmazn6RlHTW0x6gGhN//FB7U3jD3C0zMOG2nd5rZLsx3bjAP04U
c+YPjHz9F2ssWijhtpd+8Ub8GuezIP7PB0JEcAd78FDbiCErXvCv6PfxSKPap4PVAzmK5KjtKaI3
2M2msLKfRuSE4nqCQtA9FPUsbsCY9lf6olM8UppnLufMQ3gTFmvIT7Wi9qoTC0AOAX6O3tzWq5sq
IHvK/THOcJ9O534amr2XDjK5qGNdfIGPZEV7gIi5tkcTFL0YSseEO7gdxG+MwNZAkk9aa7ijwf3u
9KRJ04uoJM7vDM+u9WDHorN9bTDlYyo4sLvs92Ot4WPHBnk2R8I912cg0hf1gMR201mYpreuQn0X
2GGsxjVrNbaVr6rO+FQAZtM3WQNtieiCxXS3eILU8BVfptdcdkXlEMaxahe3zCUOPkOnIO+J4M3l
Ol8oqT21ohNPrh1G2T1ip0wnGEKzzZOZmPE1PM0CwuYh4oPbPmQaiDarHOWucLuaiJw5XECSIxmH
wd+RERk95vqUfa3HRj7YOabQHbltBTIIA/GuLxLWgHY7DUTCUI8xouYm1PKuuMP31XoPkA6TaO/k
fK7+VHEUIZndkDeGXABgyjQ003NAUwbIQPyubSCECklFayyIpbj2hnCDjhSgXUTcYv5gl7khsV3k
7nLhRAjG7uO+xr2g6ppVMsPIRiQdbUKXFzElNcHDjhT7/ZhqYt/OvOVftHyI7SDtx+HM1KKJ1JGF
h7f13ER0WwQ5BEXhTJ2zk7IAHPmDBOMVPTWMxbOKHeelAYXafpsyhQqcNwowW6JV4D3rlai0yWqC
0j4zbeRGi/krF941s1XXnVSFEU1nNd/oGtfZpyFFuQkjAn6bvA0fZGODJ9TcQei87K49bxKBn3y/
9vnHG+xWNYEENca1U73Sa17pwh3MYuuOTlncuQLXEkax2B14S5Y0qcjhUCo76+rWy0+iCONWMC6u
OYd+wnmmfcCcm/ZYBvGiwWvHt6WPTxjKiu7Z6qMuuknGuui+GSSh8gklsHQ/NkXkvpgVCmhfEahn
nSXINhK/hNBG3pM9YskOK6blfWj3WYZiwHa5w0FZ4cn8zM4INBq2G8CIJxMsL/POzGZBnii4f/Fg
D1kX3U7c6WE/j43Kr1pzafQd7cV43KfRbOBGMIb8Af+yOd/Mo1FqGy4/bb7Sbe2jwMuwAp5aiWzE
KV7+RQXwI5yJqpJjnFldMnePNQbeMJBwvVrfoht/nopFuSelk1I8n3TMr0HajZi6mCTEeNKSXGFs
SHDS6yv8SgAYVK145vA8ce1hxxQYnJ8A42lkCEIwVTtNMMIFkEBF1pbLNV5melKSwNYjGoZUKVK5
Q4aSYqmMFjl9ijotk59H29A+Qp0mrw07kd1/qz0xqo8m9k+qLU5m6t1tjA2whdypZL/rNafWPzll
ihVD9Kb3rPVCdJ+dUCmYYHbtQU9AHo8VjuWJiqimEYqFMy/E/4h2W8WueK5xzmuPTRUlLKWYWu9/
bqb/T377L4/z2f8Oj98PyG/zoX55Lb5d/8h/8F36B3SZ1OTRtXCa4ZT/X3yXrX9w6T1z/FiPe3Ts
qXr8W32r2x8sQUGWIigN3PWP/Vd8q1sfXAMpBtLIVe6JXPFPtLdvz5q0BtcqqY32hq60B6r6oODB
Vtn2ZmMcNlOhP5AKSRSKiR9LTd0EbPOoWHX96/4+2v41HFUViuXsIUFcrfWXV9XS1ixRw2eyJxMH
brxDUbqnA+Oppwh/xhmO0Ub5iZvqALojJ/5eDXNdntRIyE9ZDHswhnqCiSlxBvmFPWF+kpQgudJs
zATnE2NnDtWAMrVJnjCGjyzhpNlQVcxt8BNmfmrNRrt3IkvscsjycjUInC0EIZ3luZR3sQXXhQ/X
CxK4SlhcC3E6o6vvApto0WEzW05DWsyMrqdYZkSGczhm1yomSdA3vDE9Uqz5Wbg4vFcIveg5ANgn
nHZ9dK/uFZF/ExTr9V55efNUtvCmbQUqbmtrrCaEfJa4RicCOWB1aU/8mxntIOKEPYTXHjtrBlwY
n2FqbEpnYlJwMjsljKqrovuU9D6mT6DTAY0a7C9eiwekx/iYBBnmzNsonpMd9l/9ezeOabrDhWOf
qSbFG9+khHT0pX0yiR57jwPA41wkXX2iZkO7wOQ37OAUwFtOjK56EUt7R9QaKZmj1vpLmNCvf/W5
ffrrhvy/cig+VfAuu/8PS+/9O+WsWoC1fkFNQhzcp4UjXI2dAEvutIZHjrmOQSfCpKFFLn67WU/r
C6vptL2ubL/XB8ufegPvK6jdoGcPsNfo/kFswW8nMvHZAurph/jkmXunfHvkx/7iA/AcCn2UGE3o
/4fCozxyFN7CvMeewV6AHxyejJP3mLR4cB3Tgs+grxbDiZZymSz9rlgQZ+ZZOx4pZ/0c6ODtopZq
0bBAp0ZRa624vnq70rRpuANpD4AnyjlVkVbuAhfY5NFqyuyN6WQVGm1XcQGQnCg8y0iPBSlMyrye
h3/GtPo5L9B0RsiOFnUViB48wz63FsDZUb9Zep4NJQIMNToRLEfu/tvi0joMMyqD2PghVr3hwfRj
FWHpyKoi68+cmwtZ5fXpaoJRRGMp9tLU267D0MxIyXUy4yzFJNaH1VcxLNZmbFU1kLYILhSwRRle
EqrWjH9U+fv5+1gIJGoxTkaS0t/bhzIAdLDciWzLMBSPka0uepvm7eBeKVSNf5XU/2/B/hf6qlfv
xTu/zA4/ZJ2Uz93rFfvnn/lryaa7gLsFHQQSaZbfn1XDv+wyKFo+ENtCedLT/2Jx/nfBluIDm06a
V+Q9IIH3qNn+2yxjfqAKjlbXZSZnyUbo+ifr9dvJTpMoIlElGIe6UtVrJC9aHCInm6OLmr5RETGD
wgDtvegKng1CK+gcX1/dmF/MrW/bIX+PdvA5AkKIoiT05otB9t9No/wyJdOjKco7zbaeU304kvPy
873+ezL6e5z1e301CYk5iaNQb0g6qMx52U4wT66heUQfc8DN17z783UVsr6QvOx8Jk20gW81Ai4f
VFoQywey8maSS0f0g1UQAfr7i387Wfz9ow4+woiipCIGYb6gJPQMl5VchqFYztB9NX/0uf89Ai/L
68uuWrQUkBTGC10LTzjFX7RL6Wz6aP4CZd85suSsz+pX95Z95+tBKOhmSpCOcer0oNXrakPeFSaH
rTb+wwHWpe7Vw+MgRqqA1YwXWu5l32nNTCetTEkAxSt73Y+aOHK3fra4f3UlBy0BJwKnDs5KXXi1
09yT1Qv5B9NnQKEt2cawUne1aVL9aoV+UjezeLbzeNjxkUI8SQRAOs1L4oeGKgCwilGlN2ryUuF3
rUyuZis0CIP9H86+tLdt3fn6EwnQvrzVZsuyY2dt2jdCmt5Su6iNWj79/yjAc5+E17LwCwoUqFGQ
IjkzJIdnzgHm/BDXrN44w3EvK/+uMP/6i3JjBaLxHTumEER4szpddjVKxKc+nxiYVoQGvPi47xev
k0yRlG1yMD+BwVpJN2x4bc70JY58WpxIauZIEyp2zDMKbfb4UivtOzKF+w7c3TQHU1etXQb1hynT
HeoG7TE3XSiaexrrg0HDQ4ckL9nc+5kUHgjkd4mxMTWLF11ZTJ3bgue+TXG9hdXURag0ndejPum2
364YPH9ejhsQ5dc5Wib0BXAZ1KiCmiG6w7vFhsGvBAZ9+f3TnFK899XCiEVl00UkuO6f0i3YwNqs
cDEHzFBIcoDK7qg2LyoF39vGcW9tTrhIo7K2Rhk92o1NFUq35+U1YG57p6VblLFrX86FmaVeqpKT
ZdalexGts2hDa2httrnwovfgMTeRuQhrsKiARz9D9lMLMrDXbNjLWgdcWCkgywupXT05qoC8ADla
iqAfAn+v2k2X2xa5so3yhTRajmtRrVAj7EUxUIUCVGeJ9acSysOskaDVweBxu6OVZdY4bxcrUyxZ
g0JwiHvuOhA2QNnK67LYkY2ft3tYWWaNc9seajkiZHjNkIJKPx/LXV0Vv7/X9DKoT24l1moST1pn
hgXIHvwUeqpKI+sbM7P23ZzPChUIBzqKxiNRRhSLoSKaT+L/hLL+N8rz2C/QcOF5jRrgBtCkI2gF
HvQmvURT/XB7YlYMVOOclw05iBmTyAhJYjwgnemjIOMePHf+95qXv847G8F0qoH1KKyGaZ9KUciE
MbcltXVvt7829ZwDy+KQjQIlelj3EPTJnpt62PjylcOwxnluKtbyAMynHsbgenO1Jnox1eEnychd
G8uPU4s38thsvufES1n9Z/MUoqkD6W6khZMANrWSaAsl2XtX5w8p0Kgu6Ec3RrUSLZZ6+88dtTO4
GpUMHUE8CxJTic/6AaxyURQ0i2iDRIHovb0yi2dd2YP5Iqu2TYe8H9ATNDLAdsfQTQQeDrfqqkOX
/I+lmP+6B3+pRx48gx40uumQDbRl4BVsE/Kst8ewYl08EboFPXewQcK6ilpQD2IFgOIktsNG62sz
tPT6KSZB8KVFcnD5dPOtzN/U/kToTzZtBNO11jnHziuQ3yUlyEak6r7sTtjm/EEZ7X6zMHslcvCq
jCjVGeRyQuQoKzXeR6z6JwPTCCaI6He3p39tCJxzl4VAhoJYMFZ5KndkOW/h2gRim2oROIm2RBHW
VpnzdNEaFKaOgxF2eg2CKGLYaVW/3R7CyiTx5Vg5q2MCkkcjBMuLuSeV7C1MFbuRqhtuttYB59By
MQPv2RJwygjZBBb9yK1BbwPWz2IDwLUyO7wIa0wtYTYnVA6JMmATuQgRNh3PnrenZ63xZeU/uQB0
YNJJriI9lGQUK6GoEHRTJP3euZQv3mcpUHsgoNTDBiAT1NT8rKD0CvgH3t2XPPHtEazNP+fEk0IU
0OgamJ5EeR7wZADdnTdZKvNvts+5MfieB9JDPwgK38eIgCdILWzkCve3v37Fw3iwZoQa+aoAaC9s
k6BK7uuuOxcqtAuE2L/dwdr08C4M4vcKDPKIoF3yXuLJ/rXISPOYM7pVJ7jWA+e9aWaaptpjAdS4
JW6rlBEwN6C9BARpqz5jZZZ4Nd2+mUBenmAQLHrTUEjXyAXo0wlKyVPv9jSt+AEvUNGMeDjFEyve
EIq+e1GIqewsPWuD261zePF/N0le1oYooHjsVS0/znFOHAB9itiHdFsODIcQ3YndaPxgOVi4PWHO
QbwkmgJUJyWjZU8x3no3vuKjnuzKiYDHV7cQR5Oisq2OwtCiHIoMzW+pE/tAiUhR2z0IrECYl0Ol
FDVuAqDDao4zg1UAm7bLBVnd0aybwhiMYvdAbmjgAZmN0AS3W+xCqDe6JMh6H8QGGGOVCJGbxNHY
2ChfF47Almxu2ivHwkUN6XPEKi0GMIFpNkdlXCQVphlce4BczngEYuC0hNjYNMgaOEkhVAfOW6XY
ur1/vB9cmz4u0oAUhwAnVOZHZjBoBbHXsdYPFYsOlmmdmEXcLE4PgnKC3KDdVAYUBkfgNjJbkPRd
n8gXfQY5nqnFWwjXFcfjywaRyElM1iX5EUo+7NCptRZIqSbcpVZbb7jFB/nJtTHLX2db0adMzASa
HxcMYntnAck0Q8UeNfWT2Oh70MpNqaviPBq7ADOLO5YIUKZE0WL8ox1j9ZQAy3UEJr77s+FJ1weN
F/evH1QYKatkoZxCzdZ8bOZu4j1cTBukrgF4ku18l24cDlfS1sgjfu1p6rMoR4X6FC5kyq/5z+ww
R655MTyAZ/6C0B/YFCl1ye+NgV23a3Aife1OauBHFUF35sk4k7vRTWuoHDt4s7Tf07vJlX0CAhJH
8eL9uHGzvR70Pp4zPrtSCmVkxqpqCsmoPmqEPU2d+rQxnLV14gxHSqpslHE8DWsPN2an8FpntDMH
qEZHcSRPdBvH3DDS67sDyou+zpxOC+AthgJkrMNw7qhxURNQ7+om9YRBpN86BoD542snFi5uPZRu
sTy1eElF4b5JtIMGxdSN9q8PAm/GX9uPgVRmXUWzI1UFeWE3j11FA/sQKLRzD4CHrXz+R7C/5tHc
QIqOCgwPtOURqdTsF4J9eQDKKD+gfFZywFc89y4eaMCCqmdkPyGe+Mh+EBfX/Abv/hMEcLR6PJTT
RP8y4N0LexIhU2GrUSaZtlgwdlFRFljY4IMlIfhghsuHlkUOEsbXEghTp0/JjOoXq5u+dUv5T2FD
i2Jm6O6aY5iCUZ1Wv+qu9yDTGlhk6wF7xZhN7owPPUs2T6Y1hl0T5FNrFzFwB/LjbVdZUgz/XRCZ
R8sMEOWEuGoyhT3ru59dBjU6W2ky5QwFBv2IcDf6dSRpQapAvyBXLGkj4lwfFCTTvlrcmOhKiaN4
dsyts5Rlx7i6JEa9kdddMWeelaw3AVBN1CI7DmUu2gkY1vYEYlJuiX0ybISJbhSaXw9h/3nrJ6B6
Rb1BlR1Z06lOZeQeVVDIcXtl1h54+ArTro9RSjGX1XGBG0fpAB5wJKnnv2DstBvlbJnI+QLSLLzc
7m9t0paV+nQZA09RWptGUR31Dgo7Cepy5McyA0HY1rPMWgfcHmP1NDZmaP8c9fQQi8cuOcaLIhO8
9fYAVvZMUIZ8HUGJIgFQkUvlkQKG+XueZtNv8EbmtrFY7isAsYMmpeUPZdCmI02hOZSbrDxUsdw8
6+BKdTvK0n1ZN8XGDrc2YPnr90gqgf6DppbHtDH3+TRA+kF8z0bt2Cf51hX6I0T/14FBwfe1E5PW
tRb3TXUcnNHN/XqXuqWveoYvuZVjuqMDBHPAdmzXnModlFfc25P9Ub90rV8ukuP1L8JzLI7znTt5
mv9bsvtd7RCvcv5h9o/j8U5x3p4fBzv2RLuxZfvxz58t0cWV2MHTEDV11SlWlVZHcOHvWoDSoMUw
3Esy82+PbcWtRS7gRiONFHEcFwQ+pW9yIpV+B2msjaCxkoPlObXSWlYScUBwIuIpI0/QLnSoep/N
7zjP3/7+Fbvj0Wp5g5Jd0qOHHoUcYLkSIM3dqV4vKvemXG3Fp7VV4OLFaGWlJdVLkGWFxxKcDy1c
W83vhXCRCxYjAHMgs8mzozwnbgEB8ZLYZrIolm7cR9cmiQsWIDgHyfmyR0Df1YXIj1suevTGWbAe
bq/CmhVx3q/h1bk0k748WolyjxKaAIKYG8631jTn80MM6stYxrPK0OgddDQyr4du7MaBZm1dOcdu
cZVLJT1Jj2JM/wGZz4+OFEEkp/JGmL7ePjg9vwasRoR9lmKeHkcincZE/ieNUOUiGf/cnvaPrMZ/
A5PMU/0ak1ESYuFADqSfC5o/P/Fgn0F7x865O+/fc1v0pcLt3sAY73T/lLve7p3UiTywS28M8fr6
AH39dYhSS3KhAEFQqAJilAD+CU2oDbNdadpczPnTLj1NmdKmIw6DtdFXj6mADQwMPv23DAtcE19b
z1CsVsqobwgFvFSPyPNSCO7cXpeVZTeXAX368NE0a1wp9DGc1HtapbZKD120v932dV+WTc6X20zD
+5IsjaE5n4rsT6bcqc1Pmm44xPWADXbCr1+OGp4KuJ3cCmPtz6SAx3lIoWmOwlloFM3xy+0hrHXC
uTRhHYPcyTSGMxQfCqDiTfOoWQV0WBp7jDd8Y22eONfO21IiNME10uhBEGS9Z313lFWwy4sbo1jp
gJc0hWSANqUz7EdCnB5nVMzXtD02Gf0jitDruz1VK5ZkcNvzNNStCojMGEb0vWT9ETpewPRm/vda
53x3YASsd502hjmA/ULO3Bi5jy1esZWM1n9ojFkMeiFC1TFEOdNfFEgNp+rUusyz/rZPwCA+Vluw
xyWaXomCBu/JPbQhKOYpjINOtgcPNW2+7pRu6aJ4aWecorN2KP6Yfu2Xu2Kj05XYxFNO1/Kk1Djj
Y3A5y/0WJcsOtBmfb6/L6tRxTp5DOBaSFhhRDZC/r7iprwdiAIzLEaR4IdhQN8xrbRScuxdxpCnR
AANYtBao+mq1W2/iKylw8GN8jSQMdd9QKhnGsLWU9C5rqXWRStzjciWNghlKeBmISJXMj2WmnvJa
z4GXj6RAiifxkYpavzObzjqCsSnZW1at/rAyivJRMSqPVcoWgQrQL0pTrNzRdEhcJPstSLQkkIzZ
iOEfae5rVsUFEMB0STnPmBuobAXm/fga3Rd3+sHcVXbs1JAZtOOzcYdKTQcy6z87cBH6wqF9ok6/
8QXqMlVXvoBHPc5iLINeHF+Q2Z0L53QE+zUPCruyz0/eQ5DYv3O/PI/27vjzbXIlB8Yh2m+XJfu3
XIVS3EcSX3BNbytTuxKNeBSkXvSDOTTtGIqqHzMZ6jbPkjxsDHfldgd9ha8WU2S9AKUVDFfYt97o
Cra2ByjVFpx/UDyNyNF5Ju5WmYsnXziAuLHjrc7yEt8/bdaQoJwEQYWvDc7s9x5eEY7a4nT4A+5J
Z3BA4+CkQedWtmUbdutBE9KGirsNKgc7R1a8cui+O/Tv1q/0Tn+PLBu14ZoTe1vkZSvgU1B1fv3C
WCXNCKHrMWxgBdKRhKUP0WWn8QbMSXJEsbWn494JghOPuMib3A5Ca4vNHWK6UYAOydhjOeBZFaGo
0g916fl24yuBR+cCHOtVE9XRWOte9YGjzNnv2+2uJF1lXf46V2nUy8KcoWH2Tl4glGMvhgS9lrtk
H+1+oYrKJh7erxxU6P1FVStW6jAcoR922uIy/3jIvOa1XOADNXGZRSa+AIVRbrSDWtkexAUe8bp9
dIyOhlO7jWedRB/5Fy/1BDfyTE8JOr93ih9bnqqsxQ4ueg1GXRrY3mHV95M37Og5OrDj7EqIIjms
h4XAJj/IgRzQfWm/UQe6qQcQ8Z3poT3Le9BIXjR3Y0mWNb0yITxss67ZCGUfTIhRuyMCGHkwsKUt
+ZNuT/cZ3OqX8Cvq7fgOgsO25bah8FTvt7r/eOC/1j13hGpYidtDuViEqzqvvY2KSDdyzF38J72Q
vYaKtjslxA74HPnmuT2yN9Uv3MoHGg6rI3nMk23B3VqXlbwdOE+/2ueYzrmZgEomxOOkcO6ewCI7
/9AvxjPUhodjey7/aX9Ll9szv3aM4MnnBGsGxS4AP+F8Nh7Li/C7OCEB40G2+iAfscob6BOO2/f/
PbrLGhegsIMPOap2YGwHeiwv9d2wq3bGAyb00djNeEfTHPCzePlOC6bd7bGtBBAeK2qlJrOGBqs6
QEivakxHAofx7aZXAh+PE53muoozEbNGe8vuWghdQ9EPSJrbra+dKzQuQolGU4r6sok2folaU4CK
77Wg3pO7Yq+E9XPtyu+55qvn1re87nd2Um1oJ9vlKf5H+bnxCUtX11yCC1F6iUtku2x5zJ+cMqCB
uSP7fgfihQMSCLvMad3BHWH8fYDifo/uho1T86r5c2FJnC3Q1lgyDra5LbzSy3DKnuVgOmeBcch+
5ofkkW2dJ9asn0ea9hGLoMapjKG+S/bsSTyljzrO0Oarua/OZW3H3zNFHmhqykgaKRHGRLTJTVEf
rLTRhrF8vH9cWSkeWgopImEyY7QdH0df32mv2V7Zk4N5TALRrwPQNTjZ2dqI1CuGzwNM26YvJaCY
x9CKzgYoPkQIJv+4bXKrA+FCxGi2Jo3HGUfH++IBac7ob/5TfZZ/1pUN4qTERhV4Mtgmiq2Drazn
2nCW0PHpYIdcuakIBbqsm9mZkjCyIHNcbORsV+IPTyoHtOkAnTnkMKAJDpat3bxZL7fWMhcfWjCd
pAS6k8DyqZ4Q/y66cSNXvux414yJc/t6HAayPGSEjGl2D1a0KX4X02c6vqsl5r7ZcvKV+zhPIQjh
6ZhCaXA5UasH2cvxSJO6wgMNIVN/LIJ0n/jpyQhqnHsi77Z9rUwaDz6dxwhDqxHR2vkpg9Cx9L+V
Ev+7tSnc6UGK51ZQCFYDyR07EplD1MHpIsUdp2rLyVfWhcedijoROn0JINDFfE3eyJ18SPalL4XC
neEJpyogl/ihuSsP0cadZ23DVrg7DzChgwklQaSVfjUJ5Elt6Un7UdxXz9FP0ru4Pnq1P+m7KJSP
5L3fKxsJ3bXTOY9TNVSgFnSCkYKnzNai8+h37uA1geIuB+TMAXDbje/o3ywoAvpmHcoHGfCV5eSw
FaxXggLPk17MEEvSK6xn2w2vjekPsXZqZebeNsOPZq64mMLda5SYzEZGMcDaqz3NFnFlb3fDqcV1
sXF/PcU4eue+9rvaZSfTLcMWt3Zc0+3mn9xLw9LD3551yU9byfm10XKxBHwdczNLPZLFMogDZQ0F
kWYpOpT9b0Im/989uJACsm4FEHXE2AZ0kmw8xtk/t2dyLX/Ec0nm0PoErRBMFNV1nnBGXUpI/TGw
/PQ87nWX4golHSZYR3ma9sVZ3zcIKbf7Xpk1HgTbth3wlwMWcewku6VviSbbtfW9nCuPf826edIb
MOGGyL56ZKlTnfeCpnm3P33tgMXjX5NBJmkFZqRQOWuvzZP6Ip7yxyaM/O4l+WO8QERd2jhFrkT5
Dx//tL0SdbZiKLDgWmcl4ArJnC6mNo1+mMO9kvw1gHCdJba12y7nwyt+xWNRjUKOBujNjOGr7PyC
TLn79OuU2bjgn34nB/93ZfuJ/RC7yBSBucmxdjqSvaL9FxQkODv/DV/uc+fl9gyv7DTy8vunYbNh
zCiD7m+Yi8pfTa89EARvNL2WAfvwhU9tJ+C9B74XbVde9VeBElVlJ6CRe6aPxoP1q7xrg9pPgejT
7scD8zRHD9PvnWFlLlBMohmXdY3F1GiF4oTeroZ5IyaubTYfo/00qihKwbIzI+RGzxA39vpTckjP
URChjhx5SuYJO/EouyUuh+BxmR5uL9OaD3MXjTIDy6NY4nw2iCdVfSrit8na325aWmmbx3NRIG+F
fMJkMV84s6MWJvfFs3kcD/UF63NIzoZbb/S1Ym08uosSUoNrF3PXj71TmZCDNjaSA8Z1j+K5Wwpr
ALfn4r5z+lyhRk2KNbcbNE8zZ2dUN06cHD3Ov/sDj+vKU8qa2kAv41k5TwcaWDagdci/iefGi95v
L8hKJPpYp08GJhfQjbZGrLUoRUfW3ck1Um+iZUddfKxUQGAnbV8kxcbErS0JFwBabA16kaI3jT5R
5a1WNtpdGwV3dCiYOE2SvNyQ0s7RprsUDB7ToLlF+5jHIM1igH7KG2a1ui6cvysDXi9ZNOJgAOXw
pAyaqgZFJYoSVGS4E2RFpcqWQVEa68e6vvSZZt9eqjXX4c4LgyilOssR4froEul3afVCzG8h0EDm
9jUwl6YA2jgD69L08zONcncwjMMECqJWyDeWaGXpeTDWBOUnOladEVgpm91OLtsHTVK2DGvtjsxj
sUCnHBWzUBgBCN86sKKpfbxjWq+AnkPSAwEVJL6Rl/luBNHSZRLUfgccQAvGRcvcj+DUlKPOUcqq
pvaksdH0mGlmGxvwSrTggVxN1FsgxlaNoBIGMC3/tGbmWvO9ZVFbScjG4WXFOHgsl55FJWFQPAga
NijneJb1s5LqgAek1VbsXuti+f1TqABhd9Z1vWQFqCZp3oY0YbtCTcgZPGjqxla61gUXHyR9bisK
/o8gR0bUjmZyqsTmD5m3OCg+OIqunIV4JYDIBNaAQeU5UGTSh7IaWxAiA4vyrFeTLQ2J+SeRUN1u
qqO5s/o0epKrbtjnzFT2CqlAN5o1YOcF6WirBTIqybxWjdrzLCiS04ExG/+UMl8Edt0nk4RcYEzb
l0IWqyfotpWP8qjH2LlTkAXOs3Uvy9nstqpBvVwnIO0mUucmbTP7RgsBYxB1Jh5Q6MKTPBvpEYg8
YElGMH0humTJGDDFSmZ7nsFVXYnk0I5UPCzlZ0GRZOIPqanGP7qcVb+NrJB1B7TZ4GKQUYQT1GrV
BiqEtV/GvlOeimlovALSbdTvdFB0tiSVwUI/IIMCFnEgQesmCQwZpYp4cxpEHwRwNYC/6UKdOIFi
1W2LXjq1ZaHZ9dgZdDerUCSKCentMq4ttxpB/Aiitnw+TkbV3QvW1J3nYkBuexSb1+/Exv8oMuVW
nkK/ujEhfKsHObjjUNx3qhVp4+Jx3YVBUvfV9PNZJ9DqMq3AGiHtYI+QmDoxEF/beG0H+TSINVW3
Gso4uD2a67ESRP5fu6NT0hZZV3dhqbGlWpelTjKqGwmM6z4GVZivjRdDbuilJtehJjwJxZ00PeX6
RqS73rTMSz0WfRTpfQuWgBb6XnAs9djFhmKPLfnWMn8QpX0OQdB2ocmIh6FgFBIoe1XpaNe5TJym
LkX39tyvjYFbaqMjRjLnRAgUCACP8JkhOabSlsTQmiEtB5hPMRR6SrGcKJUZ9Gn/BLORHCHSQW9o
/JqoKbiaXj3dHsaKCfHoxtLUwMyWQZ8AlKMXCrxBno8bO/nKGR7CEV8HwQStVKVctYJSaYtAqhUG
kbUu7kAb3mE7iHRhB0VR11Ra2yqLyG7KvNojEU8UVGPiWA5ijwHUU1PbJWCIRzS4PWQd3f83tkt8
0V0JQQrWjoKBIUu7CXKWegM2LQ2FCRtvdWtzupjMp8VruyqFvpxhBVlHL5UoOFI1bRwq15pefv/U
NIPCY9JKoxlEmk53I6GyHUe5vtH62sxwx2PZGDSRgP48QHocLLQgeLIHE6AcsT2TGq/Ht+d/bQzc
uTgjeRmxxDKCrNUfoDO1FyswWd5ue2UEvCxMVxFgTYQqCrDvmCcIfpovmlmzu0am4oMxi1s3u+ve
L/E1VErVJUBAmEZA9dlvpMiWx34/dt86Zkt8EVXXKhA8MAohqLHzOlOh1yCkVZRAhpDDTyYKWxmJ
tVEss/jJmsRInlF1gdmSJulHqZlPSZYcjIT9/d5icH6gRHMBYXHRDMQRgJDxOEvENWvoymxsI2uL
zTlDk6lpCuBsFFgqqPUGLVehNRGd6qy5g3TsRidrc8T5hKFGcQXOxyioJj2ocqm0VbME/R20nb83
S5w7pFk0Q70ZoT7LHlOINZXSoYUWyKxthOGVrcTkroNUHKTMaoCfbdTJdExW462hbE/QNowPkQLP
y8E//72hcHtiziIjGdpRCqn2MkKJbwBjPUo67HTYyHWsLAaPB67mWc3lsekgw2B6VYlTudzF52xk
P24PYCUjDsLdrx6R6NbQkbqUwrpKhT2T1eolr6xi3zHT2kOTKXvMGin3oWI4/YWaZ32WJYhntAY0
0HAt6OJLBIu/t2Kqt04FgZajMpQ9iNpYa1MaDxdIM0+9Q6zlwCCSIbd8Bm7SoKMDeKlvj2E5/F3Z
3nikriClEEsw6RRmUao5fQFm3rLcNwpltlTU96C8eR3IJo3AYkXXeuN8UBSsMo/UVgpZ1Ruo3Y/K
J9z/sgGqB7RzzZiB0W3qUabrRqkAlFieDqPdKUbvDIOyFcc+VD+vfQXnpF3eENVUyzmMjGECT4Gq
16iij3CjdtUowdFiMpXst1XlOG4OtVj90oaJ7cHpAdWrmio7uQGP85QjISBWkmrPY9k8lcbMbIge
ZE7W9ebdMOrJW5sV+a9c6vJzUdPujc3FZBtiBfoGM0leR0gQe7pGIXRVt1Il4xam4LAz102oTWN5
AZiGXlCzZzV2CvrUHbimJHCbltMLM7v5Ilpt5upa1XqiWLHWtcxecSGD3t+nQ2O5MqXyjohE/QHl
iQTdluO+b1pth9RcvW9GoYUnD7K7UJy7Za10z1NR5L2tpdN0tMAOdUCx8ewPgghAGimzHXa12oFM
RYnCgFy9x9Wl88C8CAmLthBRcw7e4FiGxoeYVG4BNZSFjp21h5mVQxg3tKhsvZQ1yYb8VfN+23ZX
jgYGFwv7LGlZwlgX6uM8uTVoi12wA5nfjB5cJCR4M4+SijVhU5B3lHkfUt0qP9SlNlxvZUPiheBA
wW9Sgqt3WEs/G0RWqThV0Rspt2peVkI5D1ZWRrWdqa7XYZnjEgBwlq/jJu2IiXFIDeUnCueevrUO
PAi5ncGoDu5kM7AyPCnE4q++ijZC7NoYlt8/nTkKTenisquksCTIanR55ZKCBonKzlOHS2xvpf73
xsCH8gra4MKSFiej/Jwq1XMR1+7tple2IR4sPA7lAGwcMrsIK8gJSbkUlCI4uPJG23r0XTElni9w
jKNOy6F6FOZacS83g2AnvfjCanovGObb/z4MA0rcnLcBJqlmLK1ZGCOJBfF00FQ7JPuGCS2Nc85m
9TG4+rWOhQnqHZTyLtuyzWszszTMHTIUMaFYySoPyxgpObvpCLm0TST+rWYpvk9Iku9uT8+1YISO
eG+DbFCHPazoQipesoq4Raw432t52bo/+cBUJi0KjrouNMV9iS0iq6yNCHTNu5Zv5rwrbpJJHay8
C0n2qFIxgNYl6KNtkqUei8hGJ9fMf+mE8yyN6ak2RjoLO4ifCZBiyCbcoCVxo/lrB5il+WU9Ps1O
p81GBfGpLoyBDZXlk5Q+CanqmEVvz+CTBK3ARkdrk8WdGgZJUUkhtl3Yd6Y7R0FNVJf1iTMDdpSq
G8fvtdHI3GgokSMTPMmhaBIpAIFQsgcqwVqSv9WhzpXuB84jplPEVrxxoVjrkfO8lIE9IiqSDtW8
6bGRzKdeQQGDJg4Ort4N9GjIodCrjVC45iScN4IDn1kUXMqhgCcRSD7Y2Xfq2mEGPKS9iptJiQS4
n1aK/UmU+saJugppiShqHAadGGTfB2Hjxr0yZzwb8SzKCesNZFINyNAtTGy53SBJcTCNATSmJfCH
ltalr9IITOvtGLASxniQemYIBfTkpC4Ej3Z5J+dTcSG0nX0UpgMJA82z71kDj9AVarwNC2PMQt10
QYuGyr3Zm73knG2xaq1YAA/NlepmoKwlXQjbtnuptqX0z+0pWvFPHpg7lXox4BGBheYARCPRgiSp
95BOi3cplWoXGamNjlYCGg/Kxd0hFeSo7ELVyHytu+AO58ra7vYorsKFYMg87WsjFljOSutDyKkC
NwOkwV6BUugxMyYapFD8tLUOy52ZhWz3o6Vf6iyufEGRcxfXiMGrcDt4NhQI92580BII+NvS8kHL
Sn4KsIZGzFKNLMjHmtBRyqJk19cjGPSwfriX/qRCjYR/4UsmtAbF2oJbz81G32szzYVcWZYnNVHg
1NCgckTlQsdns/zGa8gyLC7SKnE8CnkFS2+r32bypiTfeAhZ2uXiKXibh1RVoj5UZMvVq+dcNBxp
2Ko8W3MfLoC2UPCpU9yHQ9YAdiRAkGKT1uHqYze+nEfsyjqdWsiy9SGUnSHWLOSAM0lpFSp1DdSW
xqg/J7T1wIY/vXWZgNJwXVZLD4KiaTCpYAiSk8KyRYuiZK8r5F0ikPL3bSNcCX88iBMK4kJJpgY1
UgW1M0Pca3mGx7893hu/Zw48GWkrixDyGgU4dX5oBhe1sLe//AOvdcV9PsrBPrkPuPYlK+3Q8IKa
pEH2QEL2JKESOvdjHykDd/CrwEKZqno0w2ZXOtTd6Hnxkms9c7ZSyE0OPImFk9FROZu7LtB86g8n
kP8Id8mJhq1fAMeMWjvAXOUQ6T3PetqsAP+AZl7pnYdsZqY+5zGL85DENdTcxggy2bXWP48GOLkd
MAmZT7Fulhd5rKMW4mRWOUIVTAN2lLXST4EImgmEjdzfgSVJPZailYgeStai0pmTooFEKwq875gg
F4chp0Vi69BxRrYG2kJ2GZWWzZBlc1oxpZC5m5X7MS8YRLHi2RVECEMbGhM9ElUigqsK7T3U9J6h
kc1eKtTC/LWkiJyo3tWvFkqPXGj4ab4OyRzXUC0DusuE3QkVyX0kYBU8BknGk9ghF9trwOsUY1uG
eYec7KiNuV+I4ugl8wAOLbEfnyvGlCBtmOolfcHetV4GK/Ck6u0pnajuG002nWhVyJ6pNuS9qZIW
OtkDxdAo9JftrKblHZWq7rFQUkG0M00R3iKhMY5yzSAqrhXEnaACA87zuY//GBYwV7FSC89KRfo7
yOMZtjBoxOlp9FsrDOmHEkMVt47i+WKAw86byxlsxYoBQVuJQUsvAm+UE0E4HhSbeJOfKwrCF3WO
qCfpEBM2RdY+QNY58ihE9c6FPgw/iDaX8W6CgO8rDnkREPoybFrIirCp48wFcGa2RzaVP5qyifyq
Sro7U8310Mih/oqYbAX58qTHLFAV2JCsE70p6/HcWyTJ5Mi5saTndAVihaUM/VHaEPy3zqiZx9JI
OZrATDxSqki5LdP/4+zLmtvmmWZ/EavADSRuSUmWxXhLHNvJDSorSXAnwQX49V8r58YPXlOso7uU
UwWIAGYwmOnpztjJHbrXdIb7gF9KVZWAvSw8AflhbTH1rzhksxshI71nZ0HLTov4upT9XmTXYG/O
7th4nDm4/wPf6tiJ6haEJUj0NUXwUw9b5bu1X268ywZJ8qW28eRW+VzflRU6meSQbyTP/oEWPzB/
s68A8r6DciSeFZy6QDFYPP2hc8n3HIiHE6+q5ZDyWsTKnrNdQ+rggDe5itNSK0hZe9bjIlrwTaNJ
NCbDUiXSl87DAg3N42XnuHahnBflnVfuxqlrBmDGktmZOWJRcVOLMNzJUHa77CpmZWyhiSyHDPMw
oGaGlztQWWF+z6uvl3/+SmBkYsr9dGlCyPW5p07ACEpd/BxyHPl82ALcr4WhJpa8cSE8Og+9e/KQ
sk9Ct9FHivfMTlshiet6TBpbZLvKruWx9qEXP4MVltjVgyzH5cZVbnVjpVeGgSbUXMm05LZqcDfr
27x+KUHUntIryvvnLTIOQoUgUPVZJZKlfXBZm7BwuYUsyQ2H5PTGXp3v2w9MwcSQZ1aw5M35FMyw
r+dZ5ZBl55V92/LWOoas01DNkYH3i8lBf8XtUeHhaItD6YM9clFQBFhUPzw1SALt4CPBR6Z8dqia
ojtCPuWs3DyDkIM30w20ypoTByVf5GUpGC3DUB/VoMdDEHjOU0fUHCF0Hw/QWia7cerTV+Zb6tT1
qrspprK+CxkX96VD3WMOBuk4CAVaTd3M2re+Ne8aHbJE2FO4C/rMvgewzN6ziZcxXfCvyRLOEQmw
/imr2mmvh8WLmWLFxgN45cltwq77EBGlNSKMmnYFunLaXXCHV7esd5sPnRV/+M+TvXMJMhSQjraQ
Zsvt4b5Y6KkdtnS1/v3KD46ACbrusjH1e4ZT1juoV0TzaPv1bU7T+kuY1nkfBUPr1QcImttvlctO
sj+zzMj8tRrF0bWC9GdOCgiZTNagT7kf9gdb5cFNabfgEw7lVkH2DBf631/pmtxos3bmSYLcCLJl
qt21kHHY50sl9r3jeUdQGo+vUCFhNyTIvjqyHDZevGu+zHiIiYaAA74pGa5l/mNp8mdvIl8V8zee
DivbavY6lH3bNnJB2i5Pn4LwlYvny2a9Nq4RXZeFg+hWFCIZhvpQpWChTMXG5blyOZndDIFSjl0t
cBiUkqgd55h0zZ6I6Yai5nb5168sugnQz6qBSvAzAguo7ieviDwJEeWRHC6PvrI2/y6Vd6bEULRM
i/qcKlVjJNyj7H5fHnhtZYyEgOJZBS0/2Kgtx5Pb+r/kOO5DJ93B02wgOFbSSKZ+8dhlchlT3AT5
GWd2Z7WgkaoerH6J+2qr6L72GUaOgOdFx+bSzROp6Req8j/g5Lot+HgPcPVGgLO2BcbxbFGAzubB
FQnmUfui1O7ey6etpraVDzBh94vN8sbq6+6UMy/dVwOorcEW7H1twsB/0YHdbVjCyjE18ffCGhaG
kjZu/krvw/QIJu29k2+c0rWPMAJsOnv1lNoIUSEM4UZuOD8zql6LHMXzBc728old+4Lz5O9MYeJo
Fm8oTqzTH8DIGdE2jTl7ujz4yiaT86TvBm9CIYVnE5nIQKJnv+0hXCErd+MIrf3086zvRne6UGct
OL8SRgEoVzczRKJHbyPfsrb4hiU7FtV2FSKF3qpDAFCc2s3ZvrqmmouozoQMw0+kKZ7f2Fpa7fAs
jbstOOLaohimmyJelJmDRPwgXkn2h9MhktPGgq+4HmLYrBoHB3wMBfz+SEbEena+H8E/f1qQBd0x
2eTHdJ7U7v//7ITQfTZ2VzYkr8GVKBMrDIPfAvCoz2XZbXWnfHQyz6Mb29tWFgVdnlySyidvblDt
bb51O360A+ehjXihQVeRi5Y4O1EVe3Cn/DEN1COd0o1NWBve2OCKAUxZq75P2sGOi+K7h4oryx4v
L/pHp/78240dlgDdF8h7uAmv78XwrUUujgS/RP7rquHNIhhQoHqoNe7dwJNWpBTSiTbol2lnoQGD
0R+XZ1nZW7P6BZrQ2VUaYIOZB4cSsty5t9VJs7I+ZpnLpahl1BqHkrudg9f45Ow7SL3FPivAYe71
7eHyJ3xkadgHk4apdyFTOmtmQ4kwu0mLsdvPXltG4XBOchXIKNndVvfC2iedz9k7L9o7dmF7EAQG
zWLl/imyGb1BLbp/2FiSG28S14lR2ib9UlMD/JDmEmhKT95R3h516LxcXq0VkzDplxq3g55zAIuD
DENzLGzt37aA694xPrP48hRrq2QadV/w1NYKZyokB2QYlyhdll/QcXx2OuDKL0+ydnAN016GDGer
YiThvSL3eF57x7QLt/LtK6ObpVMG8tlpFMiMtB3lp8Erhn3uptcUfnBizbrpLOcWBexxTJjPTp0H
Fv9si2RoxRjMwmlTdqKcO8AOF+SN26A/pnUQF6NzmD2QLtobHDQrO2xWTYVEG+HUl30S2uIPKa38
1mqWp4UzN5IIJje2eOWomtVTQAJ5DbY/nKMuP9gprYE00cvOF94WiW4IuzUfyeeNOG//O3t2Sxep
WB7ayYA01Fg8dvyLUyKn34I3pA3iubY2+kLWFsy4QkF1muu6dEniyrdmGNEYeK/9b37KNiKwtQ8x
TC4D/AzQdJ+g8ReScr6wut0o7SPKvRAUCUGhyaY5DvV19Lwoqvx33VACa0oIIvbnxOEnz6YRiNKf
Ltv12qYbt+qovVl1QMcmcgE/4HjvLdmuXL5dNbhZFfXrebBrF84vnVH6QBwG2Z8g6Db83spPN8sH
dTgvyLT6dqIDfZRN8QXtRlkkwuu4TSDv+d9Vn5Sq4CgcO/GkEzuq+wLNbAiypRvZ0xWfZ7IWNZkr
FGnwPpO8+zb6zuepAbPX5YVfcUtmBSGt8TiGZmOXtGEetewbQNvHIPtSDyq2On9jkrX1N6yZejSr
wOgtoX0cPNcFtSO7FV8kDuqGQ1pbIcOKfW8gY9ENKkG9Dwnm6qZt/eviMLNkXYlQlVXaA0wvq5eF
i09OVm4kQdZ+tWGsRCjX6n1cx6VA5QwdqbTfyjytuDWTRaidMt4Gg0I+Lm9mG32Qi3vr6XI+dujl
R9mzYBsXzsrWmgXoMHBQ4MHxTCqIS8ZjNsgIyhJu1E5kC3u4NsXZtb67C6ivl1BPvEsK8BLnNpqK
4iHYwsqtMEKgffy/o6NppROLi+6SqkcTiFXvwqEEONMfX/niQp7M++tabRzIaW9L/TOAW/Vl+vmy
8a1Oft6+d582WCIchtDC7dOOWVxz0ACgTkzgnAIwH0dCeWQHyvUSmB9h43xQxnYLuhkOvKmnR+bz
4eXyL1k5imbxh0N4MhcKWQjeyKh2vU9oa92A6qwNff77u2+c3JaMIQL0ZKbuBKINIHfR/+FcObph
+U3doG9ibM8wsTd/enHUn8sLsnbojHu79RSaRVuMS4P2U2iTI0qlCX73/vLwK2GBmS9PC4ARuELY
p+ibo0jUoXukTsWBON3OZkU8XpP3RyD1j1v73eq3ggLX0C0kUU74OFauFyH8AvgbJYAN577iasw8
ul04rMzO8DG/pWFs9aQ99Okodn45g9l56NPrPI1ZmwrtKUvpjFyWCN3vC1TFiFu9ZOXGOVr7CsMN
gBkQlyvkfJKBeyTmPre+NNQFL3SQixtmp+nGaq2cK7NG1dDSB60/DM0VuicIykdrp6GVcvJ1QTYi
tZU73Sw7EEpAtKZxdksbzQNheZLjV3dQwO38atiVDzGz+hBoOZwZMiQiTaUiQYpvTEK9/bJ5rH2B
YdWsqLyyHwc38VTxg7TiRBk4uwvAGdLggEr1RmC1thmGkU9EF17GmQMUaPeX6qYH37u6g/brVj11
hYsXheL/Or+q9JdFD6WboKdj/ON5db9jdVHsObf5Tde5w23VQY2bQc74mYNfDW2JJfkBZpvgBVdD
lTDG3MPlNV3xwyZPEC28Jvfgc9Dk03+V6LiPgOl/vjz2ykKalQqW9ZT7AF0lheVAGdnvv0ETPEU8
0xwvT7Dy480SBaNN6Q7pjB+vR5Dm6ulVEfn38tgrh83k+PGLoKxc0vrJ6HxrW7pvU3/nktvK16ey
erk8x9oCnd3OOzeM9gxSV9XkJFb6uQjC2BFVNG6VEM6DfPBYNgsUpAOXgQ3oTpLS8CGoAH6s2Q/K
yLOmYmON1n6/cYlbjQxJ43M3aThYCDynyh9Aa9xHQMrqDa+19hWGzWc0aPxKUS/hcFU9+lJVO8Wy
XeJ8i6B37SMMcw+Zl40et73Eazt75zitczeWPN37Vr5cd0kRw96zVPkQBuNe0qVAYaG7J5iDmMor
Rzee4MwNvbDMqyrJWtIlTSkAahGlnp79hhZbOsEfrxIx8Qk5cIoEqqRe4tT3ywDM5TfKNjo6PrZi
YhKbAPoLFlA7G5LAL2qg0kLr5ECjYCPV8rEdE5PaJPdzq/NGeHM48k95Ov1pyPAiRfbWDv5vACL3
l03543NKTKoSD6R0ve3iQTjT+ugh9ozKEWoKdHTjtPO2JKrWZjnvzjuHERZWkDush3J2I76ki/is
1HTvDvJJlWLjNK1NYdg0AvHJH2iFGFR+JohB2+WB0Jd8+nN5nda2w7Dn0AOdkGg6O8HF0+9VUHWQ
Tx/gvaVbfbNobr8O7ii+Xp7svCz/6wIJM0w7D0ZqExdGMVB08au2ao/Dwp+7qhw2iuRrZ9ew7JS4
BfQrkP4qZ/8IPUmwvciNg8tWfrxh1vXsCyhluzqxwXUXWT7qSLxz7uoaKrcd/e5jGSMGmpFoDMFX
fnnBVnbHJGWptSToFkR3Pj4lewoZXW6gzWBnt2MYyO81F5W1s3VR/7083cfvHWJys/jQn3akpzRY
N6f8hw8thEMqKog0LrbFY4rkWayFzxF5LwPdepmsHAqTsgWUQpYdpg56ab09ryETWd3645aBrg1+
tqp3BmppyNFZLuBDfkps0MYuaLvMsudWqo3M9NoE57+/n2AIWc76iZ/GabhbCPnZheVhtKx+4wSs
HGhTrBG54xQ80wG0u2by1KB/YIeWgfHm8n6v/XjD+ANUd6GBNrOTbf1Y5L3uX4Zhw22tDW2YOkQm
8l5N2jp51f0M4D6QPVFDN4KQtcENKwedw1mGQPGTYo+NauNs+Dz0W10qaytu2PnoFBlySLl1EqT9
UlUUzHChDuLLK472rI/diEnEgqd+zVE0QaNJCvGfqJqn5i9Fs9DngqakiHUfAssZiEoewUXixmMj
Xt1J6F8DQvXYlq4PYsFh3vGRytseAcYJjNr+XuSq+TGwCh0MthZOEji2HuJa9uGODxZarqoy1zE0
vxkop7NxuK+GrtihuOX8OF8v6A8Vc1Ki+yRGh8H44FmaI1NQUxZXaKz7PtYtmlSZJxh44SyriqeQ
11O05CM6U0Ao+daxxe+jOpDL8zAEICsshmqI8wEo393CMusPtQp/2HVgNnvouQUcQeP4Q75n1JPP
jk1BkTGFhf9LCMEJPGhGX7QIdDwP9RL7Cwmgg6q6Vy+1xu+zoIGIpqKmOzefIqioZLfBGbaUCe6c
JjlCqIAS0KTIYXwmbf+39NLmLsvgt0I7y9RTmRc13wGX1/7MQIoTlYJ0kawqD1MV4XyENKB8onna
Hxze1p+5WjT+W/4c6DKAZmQGydrI5KkgGfyKmMhjGMIuz7X1X55PoTFrDeF9Tql/gGK1tU9BfbTL
/MK5laB2iVt3aeOJLl0cKCc46MH1HlTqTX+JhYLEXdnDs9YTaLyjqva7Q8VJG3lTPX63mINOEcud
98L2UMEY3SVuPFrsFpJVu2XO3TjkXX7nKOCVG77MO2uphnlf8MzLb8N2nLwjpC/aKras1EZHgTMU
30mhps9oGs+/zV6O9hxv8IPyYDsWq+Kx5uUnvEX1rZ4I7XbKbuhrlzONlhrqiKOeMhfEmjCOMMxd
MED7hV9GXmpD7Nxr5rd6hmjeLvWDZg+cylTG5eDaN3QI3bucivBzv+SBDaqXcohG1A2P/cSqPqom
WoJvkFqsBdmn1aLdrmz0rTvNJcTUbT9LoLO+HAIhYtC3eEeZ90Ok4QbwTCDT19LS7rwLMqcGarzh
T2xU4OUf/RGSd7wHCoSiMwVMk/WBF810JrUJGxL3reSnsCjpX+T6rW8MmKmXRhQwnKxuXLkf3L69
dbnn3jS5Tx+n5txLH1Z1cyd0Zwf7rBf6LRyg1Rvofn5BTdcrdnafe308930t943r6b2cLf+AN8cM
CJBv3dYDKV94sYRfIRe1RI49eQfJKdojukY9pY01HPuWCmQAxikZg6DeVy3JX6oG5ckQHElvfBys
41jX1j4U1TOSF/atatkwROAmnL536YKfQ1i9U61HIuw2ORFdCYDhbV3egHXQpxtubcUhm+RPVOTu
AlfQJQxoBexFsQvRbxWnutxf9ptrE5z//u6apaHX5jQHdDANgm9pOKEJKFR+5HVbVZ4PYenIFJuS
qY6XgqUWLZ8n/UD6KHucX9QPcB51d/nX5cn67ryFb/OzfJJ3/N77fPmjVkL7f5xM7z4q62jjZehM
ONmdriKUGDjwSYW2RNTTsAO3q053l2daWT4zn1l0+aD81EWnSm5D9i8Aqqdyyt+1tZWIXwlUTT5V
7qpCsNmxTi0DCzyVoOiiuzT73I5g62r14arPMIlVS1K0IM4AUruSFA2jNR+exTItELq0ruJRwikw
QgtnDFtSFai0VsOnoPajrPM2bOTD4BojG3EFlZ6V2VB4OZW1NcaKzu5t6fiJnbGjpVUKyuHsKzA5
15wtEpileoAWltnuKXi9pl3Tz0/TuHyqFrT2VMNGEPbhlmOG83e+O72qhUtH17VO0MCxZwjx3EDG
9blxscxumuuASpjmPP27afwSnlsNeHb1KLAF0DBb0o0H3YeBHkY23gYF3lFtZaO606gFpUOJflXF
vl0+qWtjG/7Knt1SWWzskhCsY1UevNay/n156A9tGT/7POW7BSmHSYW1BIjOLzwdS4c5p7rj/p7O
/eN1MxjPAjSL1j6zAtiAyESSoZvps0Z5KraWyb8mU4yPMJ4HPnpTh4bPdUJ68U2iPlS02e7yr19b
esOCwVi80FnhxdT6TZx1f2ueRdeNbFiwcATg1W7NTpbb7msfbAnVhm9Y2VOzPi/9cen1UDC8ltoR
0avbA4Xk1sXvFIxNG0u+NodhryQfA992KGSrxi7yCcLG5Qzo3Vj1D+8yEpgFeiGyqkcbEIIoDzV6
tKDrt8Z5sSu5sfZrv94w1oGmru9rwk6OuhtTGtvF30bWG8u/cmTMuvrQBWj26h2diGzqEILZ1i5j
Lb3mKUwCs/SqM1nZU113SVagpkvzAYmc6h4Ughs5rw8TUxjf2NgMBNA9yHv5CdhBN7KqLim5A9DX
DIUo8nuq2j7y5u6UecXGSfrXBvg/eTzMaPhkm+JqaUJ3Sqa3Ucf9N/bqIyNWRfSTqyCY2N6T5+X7
l/YJ/fz6y2Xb+9ds+9GcxgGYh05r5aZAZja+veMpIKBxO4f1T2fW/I+PqsTBp9n4JoRVQYqrl/4X
VRTFoVUIt6e27NDbPyjixFbedX+7pVYPMijzP2XjUpDv2FCwKeZ+vik6PwONf1/0r24uQudQho43
RmkFbfFIqzL/jcdTVV9nNmbFrGzOJyNFdhdkBvNdozosZwn6Gta4/n1hoXJweflWzNOsnuVLKCVH
Rvwf8diU/7T6JNVsp7bSPSsWZIpjSFCnzsUZf8VCHtnwKmN9FSyNBGbdTHGQ6SNtbCdZnU0HCLTQ
/SB4d8O8ZTpcXp2VUIacv+rdlUrLElpM3uglY0fzG3vkewe9VtCWGO86O7+Z+2sIcUJ8i3GzttVk
TToL56S1hvIF3SZOPEmwIIKRYdTX4NVgnGcP+u5j7LknizP1BaBw+WmavU+AbL5eXqeVXTbRBCgb
l70npi6RefkJQchzU9u/Lw+9ckD/lebf/eomK6VX146dBOQvYz/T4lc+2pFbXDm8EW+EdZjZzoiK
X5CWD4DRPy619RsKXDVeJ/nbdZ9gBB48nKHoShBPtvAUoV1FtaehHPsUgqfquhmMAGTQg+/nevGS
evH2HRJ60/w9TCv4uK1A5N8p+cDNmhiBDNwtfp8GHqoc6G+ze0DHs7BPv/e2zX77XZo9tJ7nfVL9
LOOl6MN9SYDMi4jn5ck8VBTHIoWYI58z70DmZdlIs6+cPLOJjXa9V1d60ollf3LR5O0EW55xJbAw
a8HtAoER/Ngp6Wji+XPUWUXkXiWYAHs3NkwJ0ru5B0bpMvwxosU9bqH6i8UJ31xdLPvLp+LjLwC4
0DB40PcojZbNpM/LCRRU4LUt7KmMaLZsXL4frz5kiP47w0Abvx39YE6gOmKDUIFEda63BDvWfr4R
TPRlA6a63LJOYLWCsl8j0QhGOyo+F9motvLua19gRA8hC3tSUk+gkznf+YN6RJr48+XlX4mGKDt/
2DvXlZf1REGPLPCWATOIm9Gqiae2IhFiFvvGKmey87zQf9IBhW4H+of0d9K5mkfAyyBHX9bpkbG0
+SH6lj25ExOfgUBKj5JR5yrPBBTWf3+hx/vMkuen+sxwusNKenu7m8Fr3/Hu6I18Sz3+H0rpf70H
Zeflf7cUs99BxHk6P+uWVO9cZwREth1OSnFIblpvQ2Y9csSngb98WcJxi9z5H07ro2mNa3WCPhYQ
AHN4yiTdo50tj4YpBToYtRtwiKc7XXb+kfSjiCvtZ0cxDmGU9uPGhftx/E2Z4fdzl1AmNFOgUB9f
wen5Owe7bCRL615ze8fAHRFZS3/vUbQfXj5yayZjuJW64I4lRhKeciCR/YVGtvfWc3tj9LVdNKvO
2EGsY+YHeMulcZn5AFwP+544kcNfXNXth0Z9WYSMnGrjQfHx5U/NujNyI3mP511w8pxub1vfGuId
BP80Fhu3x9r4houxx6Llgsw6Ie29LuvbdsTDJAPbfaE2kmErOxIa/sW2SzDku6JOWHtXqHJnTz9A
YxVf3u61n284mBqg8iBjFfLEYOgHCxsE9NCX7/1stNrY8o8DYGTT/2u3wrfRjy8KSD7LKsr6BwcF
IxcNONARnIsrl8gwUpS40Hg2wUyC+oFy6F96v8NNZZy1DzA8XNjXnp8HgUqyOY1ZEIAO9H70ipi7
Gu17L5f3YW0Sw9CHzB1Im6LdzbPcY9WXOVTpaRNVYRbhqYbKl91tuJS1HTcM3M8YWebZqpGBew2h
wpyzbNemkHsGoPryt6wcWLMMjbRqXXiBD3yaPf/1umABsmM+zr671VO/NoERM3RqSeegU/RUFijh
ZtPSHOGks0dXg6Lk8jf8P3z8B47fLAjUmlDQGmbBqVIZPbkTFzunkyB04krKCJW5PostypskVMy9
mVFURU9GWosd6sXpydIeAwoJ5fNQpyJ2yVQfW/SNf0K/YdqgCu1n911A2sQFq90nuxkn6LKo/gTZ
cihdBAv/VOXwkP0wel9nXo0PfsiaGzK18nkcA/5ZOUO7Q8NT+NlNW0iAQ3Zx1xVOG9WD5+wAYdC7
3sp/0qmHxB8N04dcdt0eYn6o8Mo5f3AkBLyipSHqYalDEOAuwKOWYZ8fcrAGvqgAOACP9eK2nHJQ
kqF/7tT4VnGiPChuAxeUio3gB2ir5yfEP+m9KlT1OpYs/QlogWBR3qXh35wX6oaCZvem06T71HBd
xuBo6s7t8iLmLR/uB96Ao1HN42GZ3C6eW6ZfC6abg0Bn1J52ZXYXyrLYUwmi1IgXHbm3aWMh4dKG
TpQ6Tn8s575+HSn7S9H2H7fCotDPyFmibTnfgDXSjRUaLZOpYEMckiz8SWfaHGrSVK+Bo9NX6abZ
LgtTCR4t8pDB24JBs3ZByTwPt0Cw/enAEX4ss7k6+gDaJt6UAsuSOl/LdJ4Ps29XO4UqS+zmwY+p
ItlzpWlwB7LF8lMXDPVnQNP8iM5jeGAOaDJbrf9cPqMrZmB28StZBwPHuwjsi8NNY5dpNA7907gU
G8m/FU9hVl6nAOh4efaqnpvxqAH1flRI8X3pHbXL+2XrXbjyGcH57+8Cu0kipzNNogdZufWUFfwx
nfqXMucblrw2vHH/gFjdrQjoYRPfF9AEeqyHNJoAdry8B+dRPvISxs3DxlH0M4SFTr0IHhu7eIaj
+Hnd0Ma9Q6cwyxs/8E9d5Ua+de+QKwc27hq/7bJZAAIB5J//QnN1P9pbdDNri21cLnk1NuiFnRVe
c3Yku5uB2jvKN54aK4Ob0g9WhtYxL5hU4k51HNYF3tNoM2TNxlauDW/cKlIX9qgb3STaq4ddlgF+
BC48CNkGwto4iysWZQpBgFHQsmpAn07gK+JRSbNXz5I7O1uaHYVc0FXnxhSCACtCvvjUBTtu+81p
vo7y9bpxz+v2zk7bLsy7qoIDnNxseCDolc8jR1fZxqlciYBMrpAzzMMCtESBSQt2Wi4ApH0u8y9N
TyN3q1dwZQ6TjCelTQYVW79NFurMZ5xHKXa1P8iDPEelQajUvQ1U11VAekJNdh4LIlyBp3zvVDvY
8p6CKaGPOj1vxO5rX2M4CLtvHd7nloenad6fgEHvDp2NSxSP0zZ2i5LtHTGIL5d3f806DKdBagLc
u3RVsjBo+Qlo5z6xVm+Y3sdtsFgp029k7Si5xui6LL1TNwfLrcWd4DShwhJz4fHDosD37Fj5V0ek
442C5lc8NehphiZPs7/8iSuPbZPWR/pCyqrMevSfcPFlkbO/580M8mSfRayhwW2/sPHg1pM4Nm1r
b8TjKzeISfNDiDVPQDipZKQh7teHId/qofvQ2wB2ZJyP3kL+dNA8PM3hdLJC8ZyJ5bsS/CSyZis/
8uGxwBzGsZBAamS26yBdIG5F81aXfyCdsHG+18Y2DgVRaYgmaHTrTJO+dWi2Xyg/9NDYurzdK8tj
XidL19VZQOFwrDn92RJg7ltJXHRfi7dh2iT4PQcC/xMg2MQU7XJd0DH7AdK0gFaLHV8aaNr3X+2m
eXXHOinK5YGK+dl1IdZjIVsc1XX2KABFivJ0q8nxQz+Bn3D++zvHzbJl6NzeA71w7+Q3mVWA9KzE
S1n6EADMWGDf2DLcevx9eJwx2Xm13002Bnmn+hoQCWGF051GTSE+f9zz5T1bG/18VN6NXtEMnMgj
qsOj/W0avtTdn+vGPc/3btxRp5U1yBJ1bo869x0lKd5K+RZ5+cpBNu+BCXS/naX6EfzU4B6OODoS
QLlu8TvtVWrDP6+tjGHsFq1cjpzaAqbRvrmVUzvdWJr2v69bH8PMLd43nWPjFNMRSixsmMbbaUnl
laMbhi4tBZb52uEnb0LSMa+mezB3bWF2Vhbf9OphCdxyyIIiqZYw2+ma01udknmnQ19dg8KwienC
y3zmCKhbfnKgn8JyiGfnape2G8+wFfM1n3m+11FoLdEiWbTDINoGaHaVZUGk2/pnqoHHdjf7SNfW
yjDeuVAuU9mCGyK80YzCI+l9xabby4dobfTz398Z2VJ6bmlXZYFEZhvP6qbtXcD6242wd8Wdm8Rs
pAgVgY7KmCzie0g0MI8/R6eLx2tIQAHiNdnZdLvYkNRkc5IvRbfzGS2/ciuot/zm2s837NdVoCZX
DfpOkHuIhRygQfHgLGAb3TKytdU3TLhzckZJO/JTNYtvTs1ugz54BoH5n8ubu+J/TGnEFmuTDhbj
J7ef009jR9BH2LENboaV325yvoHggzk9QWdw3ZFTQK0fOaLEuhq2uvRXFv9/WN+o1RR6QUdRzl4h
+oPL8rbIknZKby4vzooJm9RvNAO0vEihk9GWZRPNi7gH41nEJImdLt9bjfV8eZ6VTTDJ38Z6Qc8o
4LQnrWgV88Z3noh08g0LW9uF89/f2W8HbSAgiuYxQQixK6dpJ9o/tHq7/NPXtuD8Se8GR09X4QRi
8BJIbEVE/l7wrq+ztwJMQpcnCDHQB4GYdw7Q3k0gzyU7ZsG3oa8lx9thYJ9rmk/xVEPQDk0zqXxE
49Igd+BA3koprO2HYdRTE3ht0aGDr/MVQEXtI2n50+XPWRvaMOcxdEAlCwoZkBRSHQ8g7j/T3R+u
G9y4kJusELLliOqtIrxTY/uGauvGbbbyu03weDdmgK4ACJE0EBL+hBw1gzx8wzceUytH1ASOl+08
kylFtTZFZRRaWrGss2ietjomV+zYBIyjAaYrZCbDk9M2v1r6Z6nuoGKwo3YFXqPgOsYeYoLHLYo2
ogLql1CMsHENiy91O9/ojm440xVLMwnfhDOS5f84O7PmOnF2C/8iqhAzt0x78vbsxM4NlXTaICQB
AjSgX3+Wz9V3fD53qvquO9XtbG9AvMNaz/LzjwfBewo6WqkP+x0oC/pPefBf/QWfHuVOxCORftye
6fILKVBZM0feZTDe7SoQc/jPd+hXF/rT09zJbu1NjAvta1Eb5x9X//ts/tVIGrbxT88tvF4WuVAe
fnrsFdFSZ8jbS/4Us/LVE/DpyRVkhRELodRn4Buwb+XrLx1uf//z1/JfRxgffvf/e8i1CK/ko9FQ
K3QdMh/zpMwk+ASwypx0iPiotL1pwxHyMfkvTcqf5eUGZjE/RXLhxXaqynbU72scVkgc+wOh579L
YIj/OdwnNTNzg9L2MkyeOywuQ3eDyMmXcXCkgg+TlUi7X5ttRdkRw3z2gnYXDLW8FwcekLxaYgPc
YLSv5DiE3NSKB0uJoUX7p+Lhi+v5WZ4eZNZrSRpEl2ScfqcJLD5FO5Ds9z9f0S9u9M8BQVyurG2n
KT/3JiuJ/UH1q+f+8M796md//Pl/vBKpbUNkSKRIzPZIUNgx/5XM6WXCd/jvPvung4DrkIbzinIk
Bdpw27+x+Zltf9BdfHEUf0770doKNu2oNwOnCpAYGqsAo82KdZ9r+Sfr2VeX9tM5AICZGWjXoqjN
1Qvz/Ys//Wm59tXn/3QKhGxD3r2NYPhYPSh79vcgEKlf7AtRN1AJI3kUcoP6n6/DFwfy/0PAKU1m
bubo0g39fbCNx6VLLl4q7oZUl//qr/hsRCA4B2w3QDYEJawrVoqFIc9FXBBQWFoaV//8t3xxPT7b
EeAcjnuz4BcBZ7/hVhyI+9Nb8asf/XGd/uNZWIhLwbCz2XlRc1LAMkPrkay//vlzf/GgfdZN54gu
XIH5xRtdI0OFpudUJI/W/Qlr9MX1/ayd9oC/XkgCtka783uv98p2QXskp1v/T3/DF3fr/5NQ+0G4
jCFApW1GL0OrwmowUeXAmS5EOM6V1dGfvIwk+99Z4X8p1T9nw4xOx+HsZocw+SVAEEkbP4cYZp9M
K+dDMPHlHRq85RXPT/+i9jU7iJD28Ewns2xG+MW/jySOaw5v/Vhk/uL9sCOjh9za/lGuQ/hNwxoL
uJHZjhQRFvcf+oibBCKLMl04wkHDsbvKKEpOoZmzCllM7paJeEeE5kIPeL2Ole9rArtNPnXNtO2i
zpAQ9rdkuaiDYIehny1ThWwb9QbR/7SX2qNoWYViz0GigdfUaM8u+5C0ENiF6r71evrX6NN0a/Cf
R1UfLQbZVFA5pyKg7yaPp29y88JmhJbte46BzD2QF/a8yi0+sbB3Dx5JgYjffOtORlOPFnTq/JPP
W3PHBmw0JVvb37m3dk3O+q4SqbDHLtXZVDhvXZ6hO91UOTMzsAaUNQ0fOeEXy5Ow8uccFDfPtw9c
e+13N1nyy0OzD+f/Rh9TuH3nYuh6UbowFn0hKQxgO80BBJx9FgKvkJiLBD1xQEAl7cBRMMuuzvit
XVvGjvhTNTC61uDqmGJrR+8yx7v/JOIJmfJJ1sY3KUJvzjrNkWefxkhNj6YhrNN5gk9rpXJpKM3S
Bo8XHxuEkKYPUxTsYd2nITLLogCwBNKuQVYCBMCKmDn9kviTezLIaqgQ5kJwL3SyWSKhmkEiYWqe
3HD25KRPU0wRCUKprk0wjnUkpq3a7bZUWR8A0KARRxLMTp79cVpOQaaCWtgtfgBNdntFd6Y2fAMi
OO5pBm8PWAlHFCNJsU3hOha4W/MHi8TFxzyMUtw0gfd9xMvsMFq4goDUHatOjtFht1BIekJnBd2d
/R1n/XIjgMv4BnEAv/qLkBXeIfLObun+imi6sUTK/FbAIqqbPgQCTidgV+Ro3K+THLNaZ/AtzpsU
f8OeZO5lZhE10zJ1s+CvayIL0QU4HWMVhtDt5lOk78ACUk3AwAqVq56eSAJYedrJXRQQxblrt07Z
986SqYkXRu8R87fcTX1AwNANWzh2razC3eMloPR5vYVk+4YNL8Q3rZH16Ge87hTFl+4rXac9fopp
I1N2uBJXB7fDTYKk7UZFeYZLtydN1Ce8Dv1xAQI+bm8llk9FH8HisiBf9ZgLNv+IFuhvIz6PN5SO
EZ7EVdzES5Q9ONPSK5lbiyC/Pn31kYhZ+sTzH0wglooLH3iTWSdIsJ15cEymlBx9izsTcnd3KzSm
EbZL+l8OSIpDzqP24GXBVi9htH0j4f4GeHZ4ihdHDuu+ghW77VER+M5ekeMIcEVIAIWAjZ0f09ZG
r9mmXD3Bn0qKj3ynottsdDujei6HXdKuyPc4qXzG3v0kEBe+LvnvIB+Sous6XkY54PSNoLn+ho3s
t9aB251GXRPHGzvGO1I+EWBn4m9DZ7rfjnVTSUdu9zNPkvWsVOyVkUcmcFqZe8qAzZrLPMeW04iQ
3wfRMD8yxX57SaAbv0+nRzkpxNK6NPxuWOLTkmsF1QVkUrUUeXibxhxgjFAi5pcs3VuIfzqj3Ehx
1A06LfYRwQ++I17BkTBSddP0ZgTzTpDWuW+T74nnbtJTmVrevwEXopFg3G39z9wGLjqug2a3XQAy
xrh3giOFlk9POxn4CSlYpBDE8OfIYAZbmyRuD9zG5hIk+/ozVHbjJd286TZRHKjVKM3/jqFULxA6
SmpgLfD7+vCRr0hILY1mcWlTL2moGsnRUBNWYeIHiONcMP8eROsVdBv8xjoEHDRxm3YHKji8j+vG
0qXkaU/LKFr7A2+T4a5NBZyE64IvkrSkDuZkBmmFkPMO90q5GWzohznv77oozp6c8+Yno8T+QuSU
HXyQjW6yzNoqysYUTf+2H+LMclnmXqsLGq70uxt6v0qQQ3Jwq4vgBFj1Zdun8cXpOYNsFJ8eOZ5B
meDQQchwHr+EXSgfBZI9ayr97Vc3epgrGMYR9LX0D9sIFtcSTOqwzB5eo71DKtLizFbERHl1mA3r
K4gC/T2Zt+jQGW6qNY10yTyPlZ2vxBWb2q0x/dLf7ELr33KextvMW+eGThn/wV0H3p8aoqHE4iW8
ehHxTnoIpyNuC9whWSxOogt4Y8CgqoX0kzJejCocx7ktcZm2MjYia0iY+S+TEAaY+hmeB8WSbC+H
fPZ+rxhqXGXesrvYwBeRrJG7pUZ033gQZK/U5wPgETO79pD+HbItCytjW3lWBD8AKn6B83tR94Ne
1nNPKKD0iIamzymM5IVK2uhBLKssBBSyT7vfuaHstPKR0C779jvEk+QM3Sew3BFjh1BAVstNwnEw
x0Aj7cl6z1WalLkJQ1CFofNE3td8WCWdX0bwhps8m9m3aB/+WsdYJ5WG0vgmglWlRtiyfkYlgUe+
JZSe9tCYUwRQTlRIAkN3SToFUFKMo9U9hmiz3nw7JkvNOU3KPpgfXTrfcpoXIx5xzXEsshAp3XvU
Zqe47UNyF4uxlTUMfbYZ8m78lqf+cg4EpFtiGcUxTFvkY6YLnYBxtojRvK4ASSyl8kKtmxXH49GX
yA4q8wVvX6fGqS165osnXxBSMRuBpDRw8jSxICpGG6IvEBhGhBIR5HqMuVd7e5s8uIkgfBrxlFVH
jHn3s3Wuwai38m7XExbiJnEFwFbYUMf58jtzsXSwzDL7RjJiQf8ifRjhzTbkfrWg+HmV3ja/kDwW
eQFFrGiU0qrUuFtEAdlPO5Rkj7q3pMULIJzJu+S+e9r1mEPDgDRaVSwMA6HSmBjsoXSJ50IOU9Z4
LSRJkO2aaxh56oCjEKShKdMnPUFwCgJWNBeTzlFHkdnr3mIvZ5cxiPxa+NJoAO7SqYDNKfeQkxbi
SNzT9NSnqToADuPuUIrlL1EKij7m1GDccqRRAovg/wZNiCFhSiIvSUsggDRS22u2JuzgLPVlmdHW
Qb9N0QMUOgKkq6CLZ+/jjurGSsTAAD2MfVLWjzVLHGt2RqezEgkDmCns2F2S9dOFQqSAOFDQuAog
Xb3b0OsmiwXUgOM+3LzgRUwifVdePPyEmRSv39RF65k6FMuDwEKb+JIf4Q0LqnlD1LxNDT+0caCe
F50sD2LAC4RbFkI/Hbm0EDJhHbrD3mWQCPru2YwIc69AMuK84IAIJ2fRAdgn8by9rFIMVbcMQVCP
7S7ussRvEaGZiACc2yjBUZRwE9atE973YHTtUo5wqr93KageoV3kLSQdWKTRxNUm5QocMTKIUiYc
wnoBtgX06ftazksb/1CbiApuranHKA2fEO9ub9nWBn3R7S4CbKqb29+rn3rxEcBgiDmiwOTmAfIX
wAKQGbA1XiKPwyyji4OHEFPDiK6HrO3YxYPN2CK/l/mNo3kOMFUQ2PtV6LjqDFrZJFvghlgVwGi5
3l05GEdkOYYCxYy1dHzyVYeQOunknbMmVcXmAKEqBPIsH4zYXJOMH/MsL3fDK9A+MGJ5C9R5nluh
N2M+q8m6omiaFtT3i8SUhBsblOIjI3zBO1aUTCqccNRuY1JGELU/8haK9WIx+MQT6rTTGPloLynr
Tl0qW4RKKHQ4emtPMiSeLnLu+bUlgTitdrC1jMfxihwuesbXS0q75aTRsZihfyHD7WKn9qDWRBYr
obChg2cjb2ACZaXNN3Hs8yW8wigqf0CnrZdTtntL4wk6PcgsD+q1U8nNEON9AcHDfp8icOJ+DBeV
FAuMhJfZH8xd5iu3lHYd9iOVNPGxyAb6zUt6+eI7hPmmxOtqidfuC2IGk2sUzhBPy2mShyFncRNS
ZfBuRwlSjJBplEsQD4d27P1zxDU/GAjjH/3Om344FNnHCYL+i040h19qY7ziQ8tjJDcwOVVscn0Z
z755QzBx+ipnkPGogna+6CLTj4jlQFs3hcS/5B1P/2JmZCuAvmwF6QYELdR2/U1Gl672hDIf2iQy
5yV1G/6Ard2Lnzhx4zzR/Q0mm99QBu86d4IcIsuDiqUqqmKHi4S5Z4+o980NtQHcuqGBB+RYMtFD
tJL4Jt8Fx3PDA5DVVYeuk5Nz58eSliBoTi/9yuQv6w3Rm8ho/BOf3w4lz+YAaSjACnrE8wApC8T3
hXW+LoLJDxo5SVUF/pgfIxZvr8kMibEnZ/cMB3mVA7eAjOxl3VSKto7Y9rT2YnycQtRJ1SoGOmKE
5Ou8DLx2rvpk2BvZw9aImph8fCiodCu0ePBMgKUhjiqgCntzP3j1F5lfoMUwWdNl3XSzpGatN/j8
Tbls3YLdqzfQt4mrjB2kntDFUDOj6wqXqp/lUlMaxoUPgBza91zD7UN9FK5KQI++yp+ZQEVaBzuL
0zs6C7E8BRSSpLcea6y+HtAwU4TYSvcNOoHgIiYkdacul0W+4Jwfly7GURJZjE2ekilra6uCuJ6B
ZaHVlI/k1CLvMiiQX4dHGR7K+RdWBWMRjGp7jdMhgl0KtmlUYivUnWaUz4Metg7K8F3GRYqFywtM
KXFfdSoOMQyZcnIGTxCMt9655LhqgROhQzvabHn7VwCy6z1qlaVArGMSVNaDpaaUlNuo6tqjQn8w
3gPhaObSRVkKd3EopanziSIPrZ0ZLT2MtP5uzQwLhJpyFLa7GA8wKyItHIETRRZu60vaih6/W5Cf
Qs+ZX12W6QNCRlip8SU+BvBbPEuetNW2RSEOoQ/R8ojZT6EEyM0FlMzrSW/bCHdJgnhsNrIGKi3v
VQltzzlqtDMHafEGhO2IFzB0+I0x2VApsdGjyTxxSGXMrpMmmLRgju5A4YuiQxSCF7rn7uxQbRcY
AGFL2E3ulqM3qkKDArDgILoeI28XuBvRFzGotUZxFblI6qTjy8GDZrOAkZE2bULtFepNc8QNnJbE
6anO21hcZ3hv0Qqk+WGNIChO0cm+SU5geyE7awJB5vvWpBuurxtEjTP7aerQKgU5M08p22EMAjTi
GLVqL1u2Zc0opuxuydvgpIIW2CHiorYKh83WsBVt5wyP8IZqect/7jEeU/hjVHYze21+HBelri6D
Akpumj5TO7qfKB/56+BpXYoRr/BKIWcS9Ynm9pZwb3SowDHGoCpJ7gRTw40HZ8kN4qYt3tBb3zcw
RwUPalzV37kBYhdJXcjXpKPxFLwVBHTIKfe3EpEAOJUlWqQ1zUiNgxj0Q35ticbkaxxs5XGBIZeU
AeiZVNStz0HfSyBjwGKHRRdj/bDSXa6beMgSDBlD+iLHVGHZNxg0KnbqXv1M0Ac8TV2BZDJ6k7Ko
qyYXR6g1d1UHH21ZAXEZtwVUC22FZjM4r0g27bEUWyZdhizo3lBD+TU0c+l53a0854Odros32qMc
l/kWnkbzkHpBd5BxEFyWtJ9vWMjEL1A+80btfnYgYRKJwgy2PWCOmJ6sHYMi9Ll5I3u4H9KkNazA
uTXcqtz5l4GQ9THp1/ilZ4xUvBNhXyrmR2cUgv5p9jQ+f6rlQQuMWRdvT24wVw/OCd/jMkMHhBe+
r44t4EK2AB8pLccOqz28KZCuKWYv+Q0/F96c7SjwYgumJXj2N0myoxFtdhSzzWpQ3HRet9sMquLS
ZQNmICmbso+ubtPAc4553Strbz4ygQ4ZN/s1lyuHPdS493WJ+oPre3ILBBmuWBoE+mZBPtzjiKCf
C3IBsHlnXouatPWMBaHAkrFcgS/+gclf9DcZIbnFMA0c0jYO4zsvwMbSMyu8lXDqQhGgMc/4EcJ6
9qRnssX3bJ51UMWQzyflDCvVewrl/jPmYunVdmtkqiyg4x3bUttQ7oa70fUEnM45vtfIe8ILk83v
ncrZY4bY8QoUV6xACfQYdaazpWYRl7VvDCt3P/dvwmDOjnYKZDNxETQzndAKEQuuYZJLJNuvdAFa
fJjuWxykdQa1yFGtc/ebD1F6nladwZtt7aFNQnkKRzk+B0pmqCewcHkNesxLBfr2GvRZBLYnbDnM
mvo3KvMtWPJ9shd9jlVzhtfxuxcFbVzwfUnmCvrt4L61mTj6iqJi20d08GBj9AB0CgGaZDd45Nwv
0BGDhMoPEb7UqwXRQRWA24D7O81Zd7t4cHu2KV0bVITBmxxnMPy6NQ/Rw0mIDIbZPbpQwIERxSF2
uUiACw6hP9D2kCya/ZWhhjpnXKQRKIzZfjM7DMXK1SQJjHAQzQ5WuJ+TXRhSGrdkOWgdB99aY+fa
qUCZaoY9vkzw1D9qC5w57Pz+T3/sdzgWV+CTHI6aVgIomtMgOALZyq6tSXTlgQH0m23eu+8vuoGF
fH+Zt5g3Xg4+8Kj34G2R8XwXznb/ocIBk9ksX+tV9/PLhCKjHkXHKr+fKrzEKl+S3Byz3XgHC6Zu
dNQGOLFEJkDxjp2agUdlPuaxG3iGBUksJvIx1gEvyLtci87r+BlFQlZPhvPKAMTXbLHySpKgtdst
nWiBXts9q37LYd2N/V++dvkpAInnYVTLcoPRBSLGdp01aMXyo2pRn80Uw3SG99hhEiqrCZJCzj26
PFNCfBMd4l5MB+3IL5e26ePk8QxvP/w2rMO0DmQu9ytPVXdF1rR3YThann3YQkrViQSvPcTdTxap
Myu2gHB4b6gEprkyCdogN2a67BOMXMmQzm/Y1w5XL8RxHdrOlqHc00uA8Lhaboz+HDnBbAELjevM
BM55Bj0VriCd9mLHPmUtMS8ea91SFCo5Dx9xMLSNA8oetWs4XrO9hf+uQx34FHgdFGoonA4TG90J
EIu4RCuGzsMOK0pszMHDvQ0OVG3xU4ftf4WqA69VtdO6bz3bFZuX5iW2H/IWBEfxw7EVWC1gkMs9
5wLuT4eCqDOsDi3S4oL5Y3wv7fecpNBd5z7DT4Zb1U6wMe1iJs9I2v2uFw95HUvXfTdb8G59D5FG
Uou4AtFWVsjOiSts4N/DfTS/t6DDQM4aQGJ5rmpmWL/XUYqTp8DAPfcLF/mY9Obp2mQ8z17dJNzz
vPeiKwcVMzRyISyyQ5Lbug8TWiCzIq1Fj+MyTTGGBt/YnTTzLMzC0n+Muh2P/7axR6Z7CW60n50U
qpQar7Hx6m9Ze0eXZXoDldkhZDkcD+ApyDJSlFd6xptQahh1BKqSsXAo3htA15Km3zH6Q8HJbi3K
wLxK0g6KwTb16mgJ82ZmQYB/3dUxiWxeoRLN6jRRUGGIKBPFsoevMTW25m7KbwCLFHXiWvWwwIuL
pKOJYcjidcdZbvktJBFrrUKU2AyhQxXKVXVoN4kXuO7SrWjbzH1DTRjfJgMj77Cvwj28JbYwLt6B
fuvysfR9ucPWZH71Hfq3AhyX+IX0/lNkMw58xMjUe+6BEh34u2wAfp5vtwAT+yEZ5u/RDg83crT3
OpaZqJJ1/bi90J1YOncVFSwrF983BaIXxjIaKf3BE/x3e8CjhvV+SAuzbOqU7+10CFssnzzMk94o
jfxj54EahpU0GqVumfub1sT9zYY5aNFnsKqk2faGMwiDgnbCVyjm7ZmzPG40hhXHLkriB9hzQvwi
KfYuiBIgYAPvmJAeLLYAH8f2bOE+HPzgL6jxyKu3tuQOCGdymD5QOa3S6bl3WNRQkYYXWIuXAtsj
xEsFiC+yO9acQ29eeTK7CpUOfqqeWDN6IDWvzMynIEjTUmC2fUDYlKlyTUFd8iZRtSJTx57grrcj
RgTFjjr8MfNmdvBV316smQy46248TwytZDyY/NRGDpX0NrBnxJv9wgpmrA2o8HW+wcNO0XaWnqH+
wTqNy2oHBmogKqtb3KGkGlCInHY+Ayqmk/3cqt4Cjw//+r6hPxXtoHAXR/p+6UZ9QH2RpXi2I1mB
dQ33HiorxJrNS3+EFW476wjb1vFuhLQ8LTqZAayO0X8pR7OTQsVjeiZZuB5sp2mMleUa30NFTHvQ
5KcYAk2z/p4x6L+Lw2HRTz0GrF1BsyC4s7vGg+n389xEjIw/SbRHl4xt5C7gQKGtaZIlpVEMmyo6
bABI7ZnH8Qk2vLAxBJbgOViisTubFaaZfTeKMhYEvt4J9UnN5pi8ZrlG1Ldw0QZEs0ya0bigSrnB
wLDHiajbdk4auEdXoKM93kBHP1Tw6vNqRnn43awuhspJ5sNPGo6Trj1/FmFt0WP/BTfL5Gre+/qS
DwE9J2GS/Jg3Np67dLR/bVhxrQUIUsk1XTpyn/coKjGpJNdgnSLcz2AWotG/Upp211xP8qpX/N9F
hsVZXI04I5cqwrb7At50dxg3wkUdduN6hC0d1Q52VMNp8dhQ05X1JzvP7sfa78qWfFwQCA9IxE/N
U/Pd9om9NbKLGo8nwQGbqQTYi3m4Sq6XWxEacUloED0RHnl+NSqj6lSgicDjvh3kuOY3fBD7g3Vb
Xsfdvh/I1CewSkiBgeXaM+DwN/TnOJ0wop0D1P8c+RG56euU7xH6WT/syl5t+qfyEA9gg4D5GIxZ
PBd5NLY/onUOa4SXdIc0HChogdn2IEis6wnzkjJVe3fGAH18AJ+IlAr5LU2HbKWntOvsc4rw4YNP
suE6/5UBf/YMAT7YOv0aLLAozOE83arVKlUMuP3KCCz3oTCYRb7Ge4tbR6XsJg1Yio+7tw0hwX7D
BobuzVdLfOsnev6FtTfiBoIwSN5Q6GxRgbCHUFdbkG59OXQMo47VW4AkYBhm3fhbP0Fs5BQWyJHR
D72UmBkkcZjUhhHGa9pqHP1biKjYUJn9mEW2e21l7DXtjCCDRhvh3dgAz01BRjL+QH6Leh+5Tx10
ZHH7Hb0PqyAJIqc4lT38PIuod0gC0A+5aMfSOdpsOWfZx2Ye+Pw4QkOEMtTetTk+PUD/FCDZfXDX
bI3db9p7Xjkx7dWawLVXjv5g79geuEfi2/5Hlo3u4DJnA9BILS93BE0wnBJU3Uq47y572L9lbmQH
m8f8b6VWdsaISb0EKozLLUQUUblN6Uu4xeZ1piPuj31a3w2eu5cZO/7wIH22HRE10QKzz9K7HHkI
VxEt0L0gA/Hdtz6D043PjUfx+aBDYV6BOf2H9c3wuCtWGFpD9Ok7J+hShbtdkJeJQwdvwUpRiHUO
3IOnukhZiqKs9X2/jmOBfIMwFPNzrlBOFwqxG35NcznGddz7W9OvWKDkLt3qDV3fWe1wfxUMvv7f
KTBhT3yDz6PY1k0+OkTFrmjB9zkrx0h5xUdSxXEjflZOs+X3gsVohAVGAH+lwBmR87YrHyI6udY7
Oggsej0djgUCP8DU6XCeQvJB8IqcB4GFF+Q5eYlJVvfgInS+VIf7zYZVxBvLsvg5lRG/omiClzvd
+VHuTFTbiDVFtroUw50lOGwZ+mmD63M/jkTUeK/zMovD7kHC/HufGnNN5unvfh3JrYxjWS1MYxPO
CTss6FQKf49EbSfcpcWwMlbFISXvBkv+E3LMljuHF2MVs00cMA6eEB9p8stOHZrsLIlrzyKkOAnj
FXOdZHrH0zbcE5GbBtRrcw/8Kz1hpJPeB1h+lIB89ZWUE2YHwbJhRq5sW2NjtB93CpuCQVP6LcoS
fgc5pUGiZEzvsebpkf62YKOl8LVJ7Uy17JBBrOG43ixrED2EYRe9o7eewIdZthWqFOMfIoWMG/je
2+DBkGBoPnbQGroOBgNsgB4EG9EUc1toakpiKa99D/fmACBIiRy4+QqeDMCzPWY6FUyB7RH39HCZ
kqVrZAhzeMEZx+vMqAUl/ZgubVB3fbHeYurRLyOyDxT64nOKhR72S3jraomZedSH9hbrD1WYbhve
ACazptQxF79GhETtvJ0PyMdK6mnAHfTPsrmvdG2fNJIsZZKn2Uc+mYB0Rox+3EBkcDN4NkPr2P47
ler/osr+Q/kXiTYUPZQblwRjQwH3EnoEDO05e/7n3+IL8d9n7OWyAm9pcolociTk9GAZZxPUU0H2
DmZz/geF5xfqxc+s391B+jVpBF1phm7oASfuP3/2L+JL/c9wX7QUjGQWMX1y2M7DxtCGDn35sSCl
fK4GKs92CDEA0ocQQjHSJ6cFgjpv/oNw8qvf6+PO+I9rk3erw+EWQ/0sXpb0aYaS+59/sa8uysef
/8cPFl2Grg3mnEvEsTGRhfJ+JxD5//MP/+K+/cz8xYyMbR9cOByksKuRpfRihuf2yaR/ED9/9ek/
uR9mDy8G09HuoneGlvJI9YzxZfYvP37wf78bRbDc3rA8vjhs+qIuaCt0pSBgYzfu/w9n57EkKdIu
0SfCjIAIxDa1KN1domuDdbVAa83T35P/qodbmWlWu7GaGUgg5Bfux/Wr7OVzL2nWuUdXTIXuB/4R
oSNrnTvdLHZefcqOna4MH+caz8wM4buVbPmo/REu1tKXv0nFWl3+wJ9emUXcyX7xT+uh7kqOV9e4
Bz1Kt7kZr/Wher586U9talz69Pd/Lp0bDTIoX512Q+Ud6sM/tS/VAtoSW2Gjcpej073C7r7WDz79
CtxuJnsWRc05njc1R0v8UP6DIcjcip7ySruiCz/3pmYduGFX4mpWJY+ccDS3fpm7RwFI5uPyyzp3
9Vkvbqs+RwhYYqXpokPcOvcJBa2vXfp0y3++w4AULeQ0yyWWG+x4VKy1zL4WA/dp9+Wlz7rvyBZ3
mEzE8rmDyESY/Y6grnatx+nD5R9/7gazHpw0HUU9zsSPhKvdEWTWLXGF/gl1+ePy9T+1GfEAs75b
uZkavHpIEZyPwar3cvPe109LCssR5tZOivax5RzhMZ8K53bK++xaVMO55jrr0pYv6m6ycJQ4Y4tN
1NDuehYe0PVP+2BZiSsf/wymFAXVf79+7bMSky5maQSu2wAxipGU9wjqWFMOH0NaHIVU37y83ZVi
CleXX+r/Ao3+n+ydbNxZ1/dNkRmamQD6tAfzThMuK0l0fdOK0j9lGccv1gHKl02itWrRCRfasGEH
m7qJvEVvSI3MskHuooogykR50aYrwvYeMaPactItO/bfA5KCgArSQrPN4i/F+2ihoqSKdkFTDwEC
onG6NZqCWMAkb3aFK6q7cHKGWzEN8UMdeuZWNqK+qZ1m+AbtmF1F1SSSwknWrpuQRrzm56bfw7Y1
cqTejkPloMhYGOQcTN/odjQ+yipxl8od/I03WNbW9Rw7WnA8h/YI+mD44pnlM/JrbZvGwvyVUl3b
cd6ZbIuqavettE9KY8c4Chwax86zplVp9iPJgpFxN7ptso602tymvm+u40lGyIMmjtddTXGq2jfD
7eihtw7q0yoySayHyJLdJi8VWyViDGz2bmOcb+PBjjbkAZk3CE71a5PGmU45B0p21OoMjmKcA6r8
U3lQeO3+ajD0mZFwzupLzQ6JAO7ig80iHTOnH1zzMJ/p63M8n4JZNkWRhBBbVA8gG9uV8rTvU+fX
S52VbNnk60ZGe4GY+3I/OPcos5FXxVGo1yZLMxsiwmZIMZxj9zCuLArOfIV5JKwTmBFHQpp7MDmg
JlxxbaknRuErS6czv33O6u10v3PKniAuh2Lz3k2RbpWdtHaX38y53376+z9zUtWOEDoVc5LTtcBF
OdOjLO5SZ/za5WcvXtOKwtaJyT6i+32YpgE5s94sRsN6/Nr1Z9NeB4mRQ39+vhizZeZ5qyS/CyN7
9bWrz+Y8vaYuH7X0AI+DcLGrQ5vDqWsQY/G/CKzPBufZlOfFkx4lRu4dpqJUS0q37X3fjRuX83yo
w4BHAbdaaH40c9W48leYFulHn/LfayTMb6p+NJ9lFZirITjV9lxMlmv0fv4mC/0ErUIRPictx7a6
llQ3HKKh+oRZbz26JqJakkPse04D660MGrH1RFOsTD0Y974eIE+MqhAVGnPgd933nA0bseGx0puf
gUjDFvlS1z8koO42Tt4mP1wr7A/Uhj2q77n8NriMb7njmhsOttjPI7O/txmo/GXdDMlROqGDeE4H
+9+32SI2YYB6Mp62rda0R28SqO41f1w3kdAOVocwgbKpSzl4kD8p4XU/VZpk4O+GUxAtHFjbaqy3
IBTWc601/f2gN9OdlfrT6QBAxdTLkwlKqkieRVU0d/1IRGdipy0mITGAl7XNt84V+Z02thxPoJeN
bkY3VIc2rCXlmFD89LKk/uFIOWUrr9LFUk5GtoW/pZ5sjjwPmiGHu87TGCfH5ANQK4r80TFIuuzz
cGfV3fBSWppzo7tKcFoWIy01BPoWOhng91KiFC9UtI4jONxOTRZlWOjDIkSj9f3kbzs2bSmQsHMg
uBi0gYi/0MB+YQ2UWVov+41dQPtmRqI41kYo3zXVlB8i8IYNzKbuBlwuGmf81DcSbt/Sw/q0x7ZC
qU8gY6oC8Rx6mkK54MjgJrFbBuAgLxdmW8bftQIgfUMI6jWw6ec7f921Z70Vx1VaiVqwAFaDOpKf
0DyjUgu+TyCs0KdBxd7pHGXfhxPbZ5mVzQrrEeU4bCa3sSeJe/XD6SuAJVZGs2Wf1zUSNlvvHmrt
phvbO93Vbog3ujJynFlUznnVXTeyonTJ/7Lan9gSluDEYXPepf3V0eM0Bn0yeMwjLBMLzTrFHucw
wFG22Fss0pTDrMr8i1WpW0zGUC+QpUULs26+6Yb7OrhRswzta+SWz+dwNWdgjQkSQYTS7VE4KLLM
we3uXT+a1pxTmzRhuYW/WK0Nn67bVMPL5QH587lQzalYHCgA2SRc9dgX4r1O/d8CacDlS38+EaIJ
+u9EyGVZ0E44dIw2/8C5NcCizNMHqx3z7eU7nPvxs32r7bV2kYSBcQzcDKmqZt+TVfz98rU/NdPq
Ss2m8UxMotJHWO+9hjGARWqPlndBog16Equ65998aRuo5kgsX5Smn3Kz4yBEuLIsN6Zdp6g9fODh
l5/l3HuajRKNPZWOsLT+2Kjw2eZwqvKGL76m2YTujmHjAXQYjjL7PQ3lAseHo+XLtr71cTFe/vnn
GtJsVi+arI0RbBANZaoGjktRL7s6LSFMlF8Ce/G1Z2OXrYVydItTxphm2Tun4PxxZXpJvhN5NqLj
qcmk+dLDzClZtV4iAHJSQhIHz37BJuBvPQkhCK+N/3r5Fmc2xmpOylIGKoZkzMUx7HV/rwuGqTSQ
3Wvsg3ovXdTplMKMfVxJfz/EJ1+wVqc/Lt/883FazSlaHtoq3Iqstzjk+hur7khmFXpUETyFubhS
8D7TN+cErUiEnKNWIWFztrK2Ve6N67pqglWHgGDd2UH1Khwt+HP5gcTn84KSs5GA82EfDBKGkcbp
1TdlNcVhEqP/hBq2PqhowhVYWT9GtwqP+EIwdmIlI/wHFYn9mARky36x5Zx69z8bCyeJfS2ayNhW
Wkd4vbZSAaahr3GK1Zy8FUPVrUrRiWNi/tXIJ+5YPxgNNXfrJ4Ka9eV3eWaKk7PRIokaPW5NbziK
LHoA06TtYSMuDUNtlSHXJGpsZdj9GFIv+9JGkgPq/76zyKrH0q9acXQYldZRRpWw88p0EeVt+8Vb
zIaOFNcjBRCSyZxxF2WPnfcw+d8uv64z7XyO4ZqyVtlToQ3HrrXWdtyTalmvjCb/WVsZ9h1OWC/f
50yfnQO5hBoIQmhD/VhnB4S0i7EetvqYcQj6dvkGZ0bwOZILm+5I2/UxzgXaN90LVqmW/KiTa+nz
Z5bBCCD++5n9mGxtZ5qKY4tkaGWjI9uZKX7OqkF4lOpJsdQxIx7NzjBvNLvl9JDVXnSnYkvUC7cu
yL6IAvm1BjFHd/VjL6fAEpRGwMcscFCtqWZA7smLr8258wDodjRSS7P0+Bgl1IyHdp3LelMb1kub
Zne9VtdXmsWZZYM5XzaYWeIjE2HA6bB8tGayaqIhWF1uEufa3Gwo6LuWurrmTceiYBubQfAqanS2
4yI3iivTxLnfP+v8buyDTc6xxNXIXFq4sidV0eVff65nzjp9SSHXdsJYP/Ztu1YQAprumVl3PeAF
DKMrNznTa+bULlniSMxNiDHVSOiKuUFluDCvtdJz09oc2RWaZVzLsq6OYvKrQ4sVKSAtu0K2YHUE
s2gIeTeu2dhrLVTJNpvQ1roOqp++sZEtY9640hDOPeXpFf8zrbExVhArA/2YFy+umSzB6WlfO0HW
1RzMpUuNBHPYMMc6NtDDJASlfVfXwh3PNALj9ET//PIhxjSPlZZf3sfTWhVWvhzaFN9mpvBfDy7K
T2sQV17T5/1FznfXPTZrSRb4eHROPqq+DsHyVm2+aAJ9ifXuWsLo530GmdB/n8kNQxyRoO8Ok9vp
yFdlsGhdeaVDnvvUp5v+88KqKEKH2SumShGzTvvRWBgnEOJe7pPnrj4brmpHwwDgsLiIwLxYbrbl
gGMP7uXKB7BPffv/1wcwEf331zd+XIyqAZUT2Er701etB+ajYi269E1WoKXsx3eFcjLZ1JM4paam
jlwZ0g+ONdEBhIq2FeEBqgnUpudY4VA0+OWEBn5taXtJdQ/SdFwMkZa1SwcO2EobuhYtuqprxJVh
sGrAeewN9N0omWJrg71D3ARlO/5sjcl78+p++mZnhbYgg0o/dgmrHF/r3V0QOQ7VKGNYNZgBkX/I
fHzNskQuRl7Ybio1dznBqwmXMSFI3/FBlGvcO8ZHTiLct7ooisOo5cVT2zTTshymYG9C7kDbY2L7
9RNlr7tscm47O5pWBv6KncB8bS+sNHEPeYF8udVDzrq0pN30g4pqhHExrJBQy7Y1/giEtF5QHIp4
MH9OcWv7YO/xUOLx7borvNHPu44yZvOAM2R+kY/NdJzaCkuEDbsixBpG5TCKll1ZP15uf593HTUH
uKEYq4Qq1HCsLcTKZReMiyTt3i9f/MwzzNFtadCWedRw8bhjWE7fx+C37SN3VPr68g3O/Po5tY0N
WpSXgpVyOxjPjj8UD0XAMdXXLn56qn86fmAqW/RToI5N3OnrpETqUSA2vrLgOvfTZ+NwlIsac8PA
OsWr1GLS9TeO7veXf/n/UIWf9Po5tg2ChE+AZ1Xiq7cpzYQ46B6ESKcXcUpVXahi0vDFpM5jYtpq
jYtioOIaQe+T7oTBs7IVgkIcw0MYmaA5BtTk2C/uG21ylp1InF2ncuPW6aJ+X9iusQpdJetFCGXr
yrs/M0v9b838z7sfLUXCQGK1EIp83By59eqL5oYIF/yudnGo/cC+0oTODMD/W2n8cyebIpo+kPl6
1F0eOHKbO6T245Ka2ZUh+NwNZh05aPGxlsNImrJPMCVHzxjGK8/6EQn07F+aReS8CoyFwvDZ4nOE
BCStb14wL2/RBV5pqp8/gZwfL2PvC6OB0fOAOXMRimBX6je48774fmarUsCLda/1QXfUiu/ShNYx
/MREf+XFnBmB5gpJPzdygpp77wBZbTkgmPbVXUd52riabv75y1FzfaRreJk5OU18bCUUpaZBs/LU
69cyZs9dfbbOtCe9T7oRvKNkZlTVjYaarf91eZQ4d+3Z+Jb3psD5TRVUETCZKDI0LZk3S0PaVw6V
z738043/6VqxwHWvoT056gAm7CkGne1BMYh2qt9+7RFOg+s/d/DTyqunEHhk27+L4o3AKnrBlaZz
7vXMVmaiCcnwARV3TGwE1DG8IDtpQHuAD7j848+9HuO/P74Zy2AE7yhRIzjtNkT+smFvnG0qaDAL
l7ibK5zjcw8yG4D6cYhY8fTi2GU/bP2X0vGsXVu+nhmn51HxJasqqpmsUtIweFe2cQSSuC9LaogU
ZoI8XV9+VZ8/gpyrIi22xFCtpukojBr1PdTH19a2sm2aZnh9L9/jpIX6/3Mm5L//fo6pF7lV1GyM
mFt2w9QeKWIZi6kFB6cZ9c4ptXetHa58kzPVbjlXR9aGiEIkbeVR14T9PjINwwHXsAGshVuX9wFM
jaXAjrz0yQrDCxqvVTtcm10/b3lyLukx9HAQMUvsgy517wlG6XQobc+8aepS3zlRfy0g8/M1jpwn
NuG9Kkp9pMqoUQZewPP5iMdr8VdnmoR1+vs/XZ8GbYWVHkxHmYstUdyAN4L4tN65lj925iW5p7//
c4NyxNptauzM8uk2bn5rONn08S72rom2zl1/9gAm+W+eGUlxBMb2bnVpelek+G7UMDi/0PNfmwHP
vKd5uL3Q4b2A4y6PSUXYbZKN9aFDZ0IatHGtQH7uFrORMq9LfFyw9455/jsEcFMi1wzCcH25X557
T7NhMgubzCdRl9VHGR68zn7Ne3/jZ2a4Tsfmmibh3CPMx8gYLIWsHPtQ2SgexX1bd4vcvrY8O9MP
3NkSZ0pUAKUNrwHez42QwaM7Zh+X387nhxNyLic9yVMChGwIfgNZLkmONnZ5mrlL33YffbgX70kQ
pHuRRsUmzsvyygbjzOua60k1bRBNDhHmkPTRnRGVb7Di7vW6fL78UGc++VxJ1/q1nzGrTwQXrpwk
eNTS4kcfRWB2v7TmxDn1376dVUB9c0sYRyrqI1Y7393iu6qWqpm+lAGoy7m4MUvK0E3wCR/qotuT
AvS3LZ3lCLRHz/prs++Zz2DPlj+GDj15gih3zFIlMDTXOt4ZgHd+6l/r22c+xVyrg154wiYeEOlR
Ej4wpqiDwT5ROYQLemXi/XwNIe1ZB8/LAs0VqoVDJuRam/SVbt1407ekyzmU/H65RZ17U7P+TRQG
imWDe4CpWGP32md+8pD1zpXp/NwjzDq448cEKTgYsQBF60/AeawNRLzwCSpljMV3Kndaasevl5/l
zEJlni4Z605XYTvHuVRET4ZjogIzweEU05vVte6JA/G3yZvHyzc782TzkMlpiBJtcLXk6IaZd7Qd
CJl1q41rPQADtPA7Q3tOAIN8bbMs54GSaQOhDoYd60kQhctQGHdDZzxL03y6/Difrrts15m/vMLR
TL0rvPBQBLF7wDduwOQafJTbBQfjWsg/GVFqhaso8urfFswgEMhTZF0ZOD/rTqfbzxaZRZCSjBlU
/oEZ2KUkLgu0DCd+QLK8/ICfNfTTDU7f8Z9Vi9PjCG5dy0cLlm/7qo4geNrPcuyunXx81iBON5gN
nS7eNtUbWnTgaFdtykG1L1hxwr0CiQNgcDTz4yCT6Fp+72dT5+l2p+f853m8Xgvhnnf+gcLyvTI4
rYY1dPlVnXuS2ejpWaJTUWSHhwRU372fEvbh2frmpNoBTTwswdsbm8u3OvdVZiukIfFNA5preGgC
ioj1DyNR+wnU2uWrf3oqdnpJsxG0bdzewAMQHibHWTfT9NxkJAwlNkAdPfqrc24RRgzd5H681xHg
TuSB/iL1qrfL9//f2dF863S6/2x09YLAkwERxodatqui+GZSXcEht9Pkbw2oClgLyDM/nT6A/gbT
otOzbcK2asJ3rYOIM0zzoYV2UPbjjR/qG9PObyPoaMGUfhPtrnOnN8LnrhgczzWo2VCdxFpWx0rA
qoirvwFEMFi3H5ffw5nOPddCigDEuSMSVqmOOIjQvUn1epU21mtZWOvLtzjTZufKRyeP7FKUfGkb
UEccvxROuy/VTvcedPuLXW4ugay1JO/8RoYHMXlHAzJ0WFRXfv6nmgdaipqNHkWHtFJUDq+ogsxn
ZSv0lts+Be8rfnhm/J423w2tAelcQH1s15psj1ZyzRx37vvMxpJRTxynGaP4EAfMyFUGsSq1+nRT
+EN+8MKsvPKUZ5rYXBwJXECnj9b+IW/7h9xtD10Al/pyAzj91k+62lxd42pBIyvXjA/2BNYhsCw4
5dwQpl/jr752i9kc5XO8HmSYtw51akBEMocPv6t+mc61EDp4M+e+xGw8xLicx9A3zEM2imCjt/V4
32BC22W6C/SZJJUWubeK01+FU5fVjnG/25P+o78YbtVVB4hMpX0iUJgvytayHYfM2rNpVAFsCrjv
g+EY90qD5wpOxXvxs4nIPtw56qb2jXhfZZaHfVEPXpRKOAgBYeTcmM5IsFAFBwFaTDmZSy1I7G1F
9TI5gl4p1tItgnqpiJJcFrIt3FWdhW6O6c3Ql0msi1UWW+gtdcuAxlbA5yorw1w2muJURXnJApma
v/N0TtpPAMUNIuMwX3hJMJZg+JS/ISyy2WXkoew10SY7GgO4VJXVi97rJMPpWJnLvB6TQ1ZgEDQw
v21rbaw32UgM+9ib8hcIcvtYAPd4NUYd+l+DmeMXaRHabuzt8pfLuTjRwehQAc7Wax+ZwbAkQNxb
EM3gkOygYm1F8cm7F54F1bbM8lMCQRQGv7Pe8ChPKVJqFilez295qWFoq+GltT65JaM/9SxnQkgP
Bmj6hPcVL3XptL97iXOi9QFgw/0U4XctKSGRTuOffqoIXtGNWj21fd0jhSwKuSgsM9jYbYgPIgEv
qVx3/KirkMJ60QNzNQq9+eWBWHqFozm+O1EgvmWpiJ+kyrONJ3z7bejbJlnZegQjZpycbQHr5pcV
jrgGRdbA0sjHvrx3S3AhSz/Re6yxzbASI2JdFra9ez/FpQs/CMqdjtVwWE4A2+5gdQsT0numa4s2
sWz8Rb7+F3+N9azMOl9VUOX3Yhz6n4konBs3McYXwZXWYnS7PyB83XVuQRuUKAmhYbKkNb3KNpam
6p2FF7j9S2O71pHvgtnkfzwPb3DJ+ajxZC21oYa+kQaReRBwkPe8e7XF0Ok+ldgu/w4cEvfg4oKT
QNDKfk2DqT3AotM+Er11HzTA1zxqqfnvUhrptvZkWy9A2AqIMWldnXBH4c+iDjiF9AtHfiRCb/qN
29TiFnY9gkqYja690r0hc5bgPDF9hqqzl1psjiDtjbDb9ypznhoYZfzPCu5O1sCWAfNzNzaK5pH6
sthKOUIUSYF8BMA3Fj4o5HzZOKKKFmXicU3PhoGjhvAmTo3qG7Eu9o0fJxVGSteCoy6tWKxdNrwJ
ABytfk0BIfxVFef0QIwKcF1j6txQ1FLYakpw75k+TZsgkuPBtul0od93KB3Fj6jOOMjsUkiOKuvf
fIMIiSiRZDRA0iBIpUgfasmkpGfMEYMo/UXmTN6mdNVwiAvTujU61zwAnxFL1ZkW4XB1e1fo+bAv
LFCwBZBbc49NWqyFkRQfOQuuBe6u7qmzMyqsWorLJo66W36p84M1W74JR1nfBT5cNqiJOXS9YOU2
3coxGegIJTqIvIHQAsmv2cZFGGOUNdtmGdRD567MrndvCS/xVvxkUIO6+FYW2L4S7xS45ILb06oy
XbXmFN2eAppgpfZme1c1hbaGdNuuu1wf6YdD5e1EVPXdoglBZ66zqAU9AOB878SxsWuLIP+rp6l8
hbs17Zyc/LoFliZjHRkZNN46siHMEZ3zXDtWurMGzYSTSOjB1ojLad+ObXpjuB3oLVVGa5arxFyT
bQKONuhXlmrk65D0lK96eLMEvGlyYeOQX/V+4mzKRssOjt23N6aE6jyqSNsBj7d+EMmalQubVcSC
kTfektOQbSUaRntTxDXwHR1YcV9oKekuxbAxW814mbTCfujcQP6UFYivjRitmLqG29U/hkhYj5kS
0YNGXNN2cDrvtSmC8dXTRntZ9RFAQRB/yxAA1c0E3evYySTeAenxN42vF2tP1PZDYefBRupj+GbR
7W/h2Ns4he3iZnIznQMwENCZJY37ABQ6kwfMWKPM/VWTWvpNVWr2nVF0gFZdNxaPjS79XWM3zp0T
2njBxqnaaxmujqm335qys34i7iaJpavYNy2ASMWPTtsbwxKPVLWyOi2zVjyaXMV1n+8jPNgkYtiS
r2m2m8qGC9BkXgj/VXUvfifTp9KHeKzVg0s2rKnLZSGEvhiamO/RpZlxV2LUfoLRWf1KUzJEFiUx
BDvoS+VHVgbabddX/t5I2TFbBIog0DeyapdQoLIWjNz+McRjfWfnuXqXRqQwuifxB/jU8KB1PS3J
HDTGKSX2zqDSte7r6Ya4Wjydue0jGYs8sYxRzC9pQjkUpdD7DfWvkjsWV+1j7TkugNfC+smZb7pL
Ysjtq6gOxR+jqtLvHbCsO0tysoKm13zHE9i+amghv9derlBAtqMlAa22Yq0gSYIBzU39xQ6xbVuS
CkupTe5r4nVkKYR60PersLQjVAimuy2SGJQs4YGbofcJTetC48RMUnuyTAIU4mXzPiSaBGKbDWvD
YImg/ARuWg6orywBfWU6xTqm7vKjZYpc1c3YAMlrfODJSI22gxHjq/JKj+A40qO1SJS/iWXRNs1g
hluIdMOiselPXZkHP2yhB+BYY/s5yPoIrDWM+2nUwzsyviLQ2VI/jlH/6ltD+9GYpQ4OOel+k0NV
nqhfKn4AWKS/9RUpWbJlHBIQZslXMjuyTQi6i3wY40X9nhsQhofAII+UiJXpZhh9uIRumi3TSstv
mslw71GY63SEqszBPGYQP1vCKbKKStwibSf9kaJseMqhaIijjKO/pkXCQtol3V1lh+VdMmrmcmqE
8PCIlkG/j4tYxSt3cJzxLg3raZuqUP7UBqt6gOgVb/RQqjUlXHvvj5LsJuSZu1h6I6svqwseomIA
0V9rlHdCPzJWuiB1gAhJ6UZERbSJu6jJpAHnRS7TQffcdpuHXvRIuEesr7o8SvJlX9rubYnk61tv
4WYzTVIl7KrRdmxQ2HvFU5quaomcaukjr5tWjeqLt07GRKvEtQ28N+tK9z5rDMY+GOgt4Q1BAMg3
D/X3NnXbZ08MYtm5VX5PcU3mq6JWGoFdYRBDk/ZEuo2aOs0h2Ec6u3djagmgsWNrrxygn4UMllpL
llriGatJmNGy17Ch50VfbnUeKFl2qMwzCGlJPmxYEKkPrRrK93wK5SPu7FMWTNbEpJxGRv4QOhzf
dDocUb+03J9D6SZ/Bi/IVgHzXrB0qM1vJhY9b23tjqSbNWHxCqEQUHkREzO6aOPUTBeNbNV95hiu
vlTI6d6yqHe+tTosckco88kHzExul1Ub687v4J9pkwVmxXZuq9EnCnGM6u6eiUqweOpt/U6i8G3W
fUlQguNV7gYrRvfgJFPxR7Y62O1YFOJP03bW3eh1uVomFCpBboNP57uYcYRAsfdJ5TP1bTGJ4mBO
TfwKNys7IsyJVnHgoDZM4+DglEWTLlwUR6elMYcErJrVDhj4kC5s70SazX0h7slw8jP8uxzV5Zrj
u2upsZE1iAYEIxggtWMOMbVtXpHv1fcNmJ2Y04Z1WDnyuaGZlFl7QAGg75jhXILbaB5MxLHctFHa
vicluS66sM1t1SUZzMiy+gXTSM/WjRMHK+zo0xL36vQRTiDCF2w1c6b9QnO/u11sj0Qy9dmPUNMI
KBhBjN6CwU1uGzVGz0lmjetACeNp8s3kEHMY0q6mqCNrqDUFWrQoGP6goI/uTJjx66IadkDtt65S
PeaDKblncqqxk+djBBXZiqHDIYDMQdM9JkaLtx+dubNoR420FtyOB6Oz66M7ghNsMcxs7YllR1i6
OqK92lvJYcRR1rXjQ+LE+kMoZbdPXCDuxMzAAE0r5/40dN6SxkllUQO5MYBfvMkTgmBwaPnpEdIw
nyuzTWs7snCK6W6tfdQleQkqQOk5yaH9S6iGAewtI7nBL8ZfFQvpg0172KGUM0C7uxm2p6LfkaSY
HJvacTc2iRxLQxPjKiLl4mfo6/Zjze4uXeix1t34LnQYgo7a9TA0dEitzksDyaoipyka9albmDHu
jIFcugdb5ukffNhsKrLYHzFkduWGDMySONVw9FdaFtQfsgdpSrBWH64kyUor1/droqgTcaMVjl4u
/biik5LpNLzIMZ02MTl9v6DWnvaJ4MaeIqVndypPvfImnDpnZ7hT8Tgg6dnhngZjOknWRPDy03Lr
9XqCKEcLkTbgKVoX0IJ3knj7cQVitEEaSExKJUwmidiB0Y/q4sXXIDcRPRP80Qo1Lq0WMmUmQpbv
2M9BxQ9KH//khS8fZZol0bYfLcHaeWBNsSzjKr3xRnJTwESn6Q0PCQ1KWYqumSRwGgjWao5VpwUL
h2DWfUP3Xwqp1ztSvtSSxEsoKn0SjYeR0XAPIx3sDwZB/y70wBIDKbZI6+rIPAfqSg4OaYjld52M
qZUqxxP+XNg/7THOlpYJlDHkBz9ZKjR+V64an5pE93d5awbHrgrsDaBjcedW9WnS1ZpNEmdhu8JT
Tymk4M8vU07okU5K0wOsLO0HZBr/t5+LiEw3jfAJyCIe/2FOMFc1TqwFGJxNk1i7MC9XoZkSmIZe
WPtoDL1ilTtmXkPtJtPXee2GNFjXnMRSM9N8QsI+TO8xonlj0UVFuBZAVMHsmh2bG7KnmFDCxiLy
tbSajTCKdk81U18UoWA94uYWoUleuu/YaIULzEMjUKOKldjU6xaeiJQgWjsxP8zBtBnA+zQ7pqOJ
vilkA+8jDVtRDBdHk66+Cex6fAPYK7dZf4qFsNrAhkfgTCufcifZQcJMy2Uc1fV9Mfb1A/86fjBz
m7Q1wOUAC2JpFT/DyZQA+i26CqGoB2XE/tpqanb9aki6YzKOI4Eiab4OjFb9ojxgHoq8NpNNZFbV
qkKFdZMaDST1KbFJe6I648FupNowWN2GFYpjLwFaEgGB84MoSSPbmMN4Spppjc3Up/Fb2gsfGihr
Np2olRcLuCSk3tb/yMcY1GmHa6Tr+/EAd4GNnFQyXNWO0N6mnqhUj6rQyvOHbNGGhDosSl32fyRh
RxupnE4RkJW/9sASDyTyymGhjMg/lm2XrmU1IjtP7fHVqSnSkb40lj/Iy2rePA8aEDjk/+PszJbj
xLYt+kVEABs28Jpkn0o1lmzZfiEs2abve77+jqwnH67IjNDLqTiqCkh2v9aea8zWPBcST1kV/1F2
dPI1oJDNo4ri8k7pE0lOycDvLyMz3jpO/palSp+TmElxFbD0JvomRTNu9D6FfR3IBkO+clgTTufQ
rUvOkn7dc5UqfbzlJkRE99kQs6r7nLdgMGa0Yo5vm2blz+U4xD9wLsSvpZtabKyQH66ri7oLjLB5
glJGzjYZw9eiGL31kNfVqzHZ48kfuLEltC8eJY/5id+P9jqZltw3TqzfaUpApoeaNeGsFGi129q3
4Xd3KlLVCXDT4yW9cVLG4DKSjJiDigVeyh2SytyN9Rg8m4hbn6ktwcWvr6ZDhkXs3if425VNCgI7
n+K1gBf8gGOQh+OmHB6ovWbHKXp1Wzllck+1jg08GN7svp+i+qcY++Thcshba9ITOBVTpv27NgGK
1fWkAgc2iBZR4Gx0MeAR1XDQ0kQZEswlOg3H1q/VEVY9Ua6ugVgq3wtKIbaYRsEZAauf4yudB89W
wBZTFFz4SL7QJYrJNhCptPWoZM7kYhRqniayJNtOenIDzR/lX99ikIiRxQquK3aAiW4GmOul6lev
kZy4BuBhqwqLz13XamIzwrk6KBO9YrWt8kXlvJPjKtQE9wyNXHXLIs2eqWAEAeD0pvJFH/r6wYmd
0bVwtfyK2YeyiyHn31UqJsWFHha7tCTMWqmOYR7hcvjqKo+D4WfGMdjFpSOLuEPiKDx1nn8/ss9/
B+PR/c4H23nOYJeR6bHpuarNDoFk5q8iz+MXx0YdpeuAvTReFYrRPGFPUd0zg+HbgKfdajIsz6i3
xMGI/X6bdaaHQWuvHC4hIagWjcxQN9gmSwx2mKu2xn0OkfqYu7qU084oAn+j1rVCJi1xHhtRXdxe
wrJfN1Iz3pGl9fgkQ5V96cNIbhB+cM6rm+zRbCJ5TlTFifZOZflbHXoTyWhOTEy96uwHXp6sVVPD
wcuOikOXCO/J7OIQcgNtsxV2wVfZeqbuR2Uy9HWfsuK1nZmdLwa1m6Lrg10BtJZZY3bjOlYvJwa7
KH4KXCw2huHU7Srn1hSH8E47gHIvgYDH1vdIKsW57DWiAU94X6qkDl+0HqulwtLVfTd1VLNMuVES
pZYlWYlRJjvIG/ZBmn5xcIpR3VJWZK5SFsG72mmA6g9x9UbCGi5VbeFPNKj5cRwAxrtDmoHrltlg
wMMhlC92Y6FVX0VVlLvG0aNj68kOywep5T9Y58uHdOqMg1p37Yk70vykh4lxr5ZT+kCeyHuN1aY4
42rk46wY62tckSMQaWnH1teYj4FNYBV7mfkq+4B4HMdEDAdVY9rZhlD+6qOlbnpF8P9Tq4v/sKnB
6uasknDri8tgOpXDE+YszTe9NyF59wz3Menz8xj7+OaSnduW/MeYiBlAhwyS1aZJNYjnVL8cgoHn
0KqtNeuUtXIiL9zatq9gHpJrd4JyonUJVeZVCWTxQjLHuCsqw3SZVqmxToY8Gra9QxmpFceZWJus
6WcjcsgQSnVSd6QdEhtSp6K/IyJrdRfrWOPB7FD4PyLHaFtXRcrwpbSF9+KVfvcwlEP14nVYKB0S
HCPkFrst83vUsG27wmknok0c6d/buKkfsYSpVFcAiYpXA0lzUEy9/tKSncbMpvKioy7I0GztIhDf
HCfsBqJqFe9mPHbiQuK8KOJnrC1xnClwbNkZkyJJ0YZavVMG3dsUKsecNcjx/qhMehlQEjaowOpT
jIVUDRLQUKK+svuufh6SZMBjqIyzXxHmSKgXpBRPMMn7fYNJ1H2PP+jRYzH8MwR5/NNMCnxGnKz+
ii9YbW1YkHG34JJ070R+h7RWTreurJauRWcX4E2hd12F7xfspeI51SydS5b4B7cw6sXrghM7LgjX
L8c+0ttdLjBnV92tVqvNkCnKAYR7fYajEHA8H5JHRwnbL7rXJ0+5EmeHVI7xncQodn/9tYs3ZrNr
67EzKy7M/PQYQXDAVC0WrhDxsFbHsVnHbWfY6L8mUrlxFRI7gdZbaQCzdi1OwFsk/clON+MCxhSu
IasRcMjOJyp8wZW6vB+1rP6RwxJ3h7BSdnod/211R+dcFoi7XNrWqcyaQ1NOteey25BWyGJseHCE
IBvnt1HyO7Ea8hBx6A1Y2oYT46HOh43nB2TeY1H2uHRUhnYmY0XNZ0hgHZLdCJW/Spz6f2OOO49+
VOOEW0KsP1rYi8e7uisn9hySRl2vwtJLuULCAivfcD6x77pQGOek1f/ouei+mF1vM8US76kr6nhV
YTn9DVcY7B6wXP+qR1r6Nc8HrpcM4hrF6dKdaMlYlKESPTWh2d/ptdLvgryiQhCEgO8a1DK6Q0YK
1Ii7H4R+kNJs3YThqHs3hDoLQ3aOVGkD32TBCbjPM3JMq20tWIc52+SgqhhBYtq45qYl214fPtpl
eH5wbTyHq4wXhxd2v+QoRK0bGKfI+nc11IbbeEFM5WT5u2/I7sKLMo2T55ScQzryL88tvs3PN37D
Zah+9BsuLfGPlCeaYo9lUsdQAJcHxcCtRM2rQx5Xe+62iOcsSqnbfpNEoP9r+XL9rQt38XPqSo2j
GLj8IYLdJ6pXdeJyJs6FcaNdF+6x55SV3tS4AzHU4Jg4ZXSausbc2qrTPxhcGXNjFnm3NJLawpvm
MIpJGr5XkP85Nhlb0MqvLgoGx9bxLrSN7kseM34UNgKctziV9oDVznFgvtOVFaZRPgZ9ea96r1Ec
tY9B0BmkoazPtvGl7f/p2KCm/BehVn7Ua+87Oef0Fc1//8kOnEkFIKHACQ0lIcoU+NwQlfKLqqft
DQ3Y0vCYbRzoGXPsRHP/GCnJSr+4wvv+jQm+1GVzjEulWdQ0d01+tBXQhPbQ2V9UJsGbaLGFA+In
WaOGkjNsqO0xOsXssONmySE+XIeRPnIOTprHXFfCnRwi+2ApQXEDere09sw2k5ZjpB5YbX4sSP27
QRW+hg22YWbsPZuDoWJC30W7T82/OeSkgTHjU2lKAzveKiw5vevv15+8pISZqXm6jmrQqieBWdtY
0LCH9b8mW8tepiS7VQKyMDrmzBKbS68Rpp48sAM9ZlSXYRl3QzG89OjZsNajxJEAr/Lj0FwcnSkZ
fL3eLAt9K2YjuiXsDPwEJk49df27LgODeqzEeIomjQx0IEAIxQhQflx/21InzI5DQHgsD6se/zgR
byjdvcE/JudGCfySrlHMxmlThjrH5ao49piLrfQW62P4l/gbjpkqd1y7hOJAls8fXZ3DfLTneIGB
OBcx+kFwF4TnkYj6G8Kri/rpg91rzs3wiyKtMxT9R5WkvmuRm24GCm3TdtdZ8pDbwXZg0b/xsoVO
nENULIntAiaI2Gip5b5VtC+effEWT6bfpo0UlhvxG4vUwrYy56nUY6FraVD4x9Ebj2ru79QI83ft
TQ9ujPOlF1y+8J+9QSmyvk0qzz9iBYj0AetL77XQB3sXYld/0mCo9JtPDcU5NWXKA6vkot8/6tmj
X93pIMRxE/1EO7GDz2sUUruwK5tS92M/fNVkusqNcOVc8BJ/r//4j0bX5fmzeSRlFMRemwEKxfF2
bTmtADgQkfHi/mmFb07CbZ2oDpNud7dknh9N3csrZ5MrQe2RR5VtH3373tDPRlO7mHF8rr3mMvsc
GBfyMqx+NLV6tavi4AfBSS+jr6nR39jEFn7/XEpv+lpr9wlA7Njr3N4wTpFZfKvT4JOGAHMl/ain
ps6NpHV06piUQaHK8dUMwuoFg8xRdRsjv4VM+miO0BNzST32iIWDKRNGxSJa5R45TdQ0ppGtrVuH
qI/Wk8sbLm34zyyMODqgqcDcYADTYKY9eLGOVND3gqQZ//ITq9blLZe97p+3oKYc4jTT7KOu5W9g
oc+1k5ZbR+2/t3GLtR+qk+uzZanrZ5snh9uiHQNfnNBDF6tKSTelWaaurai/PveC2SZqjLEdCCWe
TqNdvMTJDnu6F8u8ceZc6u7ZXDfGHj2QSneLABowiZDe/uWbdx2X/Z/79bOZ3WpOQ9lOjc8WghTV
x+p0RCCHYOb1+vMXPmCuc58UFAkGhf2nKQ0N1ym78oz+Bdv6PK93aN69zefec1ks/xlPVuyhsmLJ
O9rie69Ebs2lmFGHO6H8uf6ChXE0V7r3Zd0HdUi1EfiJdiXt6t3xScNFt9giSw11+fs/H+CVLZUr
oI+P/A+ZXhQa3d+0Cjb5dOMD/jsQzE8lTLk58Bc/PnNS4zFCJZ+rXyapl484++A2G+hiX2lgkGQ/
DbgGSx/DtjKMAQ6b4SaEZ7nWs0nZVai/dlWZmDsu7eRdwkHjrGh16NpCu1T7ASZHEODjOpj52t7T
JzQl5RRupkqp16FRDvfjgJVv2vrOKzuU3rlNHYgbh4eF/pljWceI+x/MSsMTu+METb36EYei2ohR
2VwfAAsdNM8OFCJHa4rG6dQGyavXDQ+JF2+mxg9X6OziG9NxYfGdJwkUxY/jKcimk3TuI73fX9QZ
sXqvtQ9jaO2uf8hH4QTjwJgtvWlkI5JtpX4qYk/h9ggB7ODr364//D/m1AejbI5ZxcUEixQzx9lC
WqQdRB2vYwP43qpGULJPx7j74o1h9TXBvP5uTAHJT3VZPOKfU/wZ0aNusftquYU2QqoVNBPqfa8V
FnKsAL9QrfX3vU/2Z1saRf4eNFYy3DiFLIyfeSGGAWITo8Oe0nHh/M0tNEaUFm0Gad6o5lt6/mwf
QvntO9yFDSffECV3FqPYqDid7wXcgBuDZ+kVs51IlnIaTETVx85WtkFTkfoJ/e9KyOXl9c5dGJ3z
hHY8hn2cSV6AfBZIm5l5935lfO0SrmZKn8Uhy1Prc9vqHFidoebo/ImNqZ/OgfGWBxkG77eK7Bc+
ZJ5QFfDSwHo30amouLrQx2DliEdk9KfE+xn4tybz0kSb7UkdLWV3NZs3XW67nh2fmsi85dO00Nlz
0rCn9hE5hxr7ISyXtO7PwKWNTF6ud/RCiDFPR00mUQcQrwgidGP8VPOk+5nZPXUz3JyUW5F6SbbC
b7d8V8WIW8T1ly4ssP8Byv7ZAdMeaTrSfeuIDtFNJuGvWUZ2eB/dh5RHX3/HQpfMEYeTqbNgq+F4
qnRLw08NsYMVV59bQuYYPpalqvZ0eZFjdLob2AUaES/cRJp3K8m00OlzAt9FdCyIW+Wxcbp1OxYH
GY9rHLE/t4fOGXymqtpUPBqIHBuBxBOZ55TBkvnc043ZUTMpmpGsKdPBHqdVH/xOEH/2t24MFlpm
XusWC86xXYOZnbCGo+9Z31F1H9QguLHyLYzNOUBaFfmQWqAgj7r13GavJM02HQzEdLoF31wYmPOc
PZ5paZx12ngSfYswSwLC7fxPDpt5YrW3HYgiGeE7aJHDYNrfkMgiCdOSG9C3pda5dMo/M5ca+YlM
Kq2jRN1KDZ6s1lvF5t8kvzFrl55/abR/nk9yqyqr3AfpFN55SF1F8oz8N1OyG727sB2I2d4c1jLN
FBP+hpV10BEG606p7cCt1OS+K4xnL01vFBQvjdLZDl0hXNJzJbePJLgQOsfWTmjIF82pvrEELQ2j
WbyIGXKJBE4ZT22K7jt+xLzlxuq89NNns5dqhCqqBWGur5u6WzvTodBYIUL9U26yqjPPY+qBH0al
jy9XwELxkg5ox4tCjvshaYrt9dV/4RvmGUwzQrgXjZfmN+t7W29+FVHyCwbCjccvDCP98vd/hims
lqkKAhq/aWxnP/UiX7dKoq8C6q+Ohd7GO9Ws3q5/ysKUmGcwk9BJhd+AtHKyBw3tFeodG2RhldxK
aS211eXv/3xME9d16nSXFc/IV2lwqb+zyfbeOhstPX42pakPKGWkwYnUG8utMZFrTNW1b7LmFh4/
h716TddZ3kV4VJObQ9pjZkQYveUGFrbm13tgYapps94Oy9bxJ0PLThURb2JsL+LVzz350uf/NP3o
6NUEWLSg1qD0VnZDgcak3Fqrl372rF8T3NEsqBXZqTEgXJZflfb9+q9eODPOObIxUlqhKSFnE7V5
tuLxHn+nRysAjuUnI14zqe5qQba//rKl/p2t2J6V+mERJ+XJB09HMskB7lynylqtjRuZt/+OnR8E
snPYK/WFnWbmcjz1QxNtZYoWLgxrDyW1nj9XTmPulVFGp8y3xZOP+uWYY5u0bRHLUqdChUfjZd22
t1Vk10jtLoK7IFwnULfxrgtQeqZZkH1nZdA3bYbunZORv667xHm53kIL/TxnjbZeROW70ZWnKFf0
bVmIYJMYafO5fUadDX4lkSHj0ixPdgfMuyh/Rorx/foPX+hadTb6e8fuAhU9y9FMqY7Um2059b8N
+5ZV1NLjZ+NfG8fCMGrLPIq8a1jQkG/nkVhPVGte//0LK/N/spp/Zq+ZVOOgdEidg+61kgPFLcWq
a5AgtsGNNyx8wn+8on/e0Fgyb2o9iU6jKt6VQvOOlNIryN6NZnP9Gz5EH5Ej+n8sXD8pMYg02MrI
e7pRFnVbk3uabVm3iVuXDoXUyM03Tp+GR1/DlEhJQ+tzp8m5b73HjWVXUmV5wr0v8QK3ppI4L9zR
u3EPvdBB6mztqAqKgMaiKU8dBTdrrapyRJpFthqK0t5aRby93oZLr5md9aRaUiMC0+EYjxsTPKAX
+2s1vgvz4sYGtDAM1NlZr5m6sDWchljWq1dVds+JOwpvbf9Ly8fsuGc6SoOpSOwd0b2541C7IK7W
1xvm443CngNa8Zga8ryJc/pXlyvLx/yy1WQRrShAm/Zj3deu43jDl66JpxvqgI+/xp7zWkvFU0O7
coAqog9/VKUHOjXunRsfdFn0/v9OYc/5rKL1KBevI+/oDNWqoE7RM5+xa3cLu1gNFAlcb7alb7iM
s39mvReUpToJ00A+oUhXMfH4oRzyRmy+9PDZqiiqOo0aVIasJE+G4vyZFPv39Z+91DiXN/7zsx1k
20VShfkpNYVyT45yT1yLRlm1qWfx6qdUJjfOBEvfMJvXTpiG7NdTQe68O0eiPfSKfWMuLz16Npdh
fwiqf4v8JELbdutKv0B04vX1Fvp4HttzG/u2LJWgzALrGOuGrKEZmONZ5lmNsZOS/L3+jo8XI2xE
/7cXaofQCjdf76gRVom4XNe4tnnUZ/nxy6feMIeLyjjL8ksB7imQijtF4GxC/WgDUbGit+tv+EhO
bav2HCQakGyZIN5iOlMhXPdrI2VR6lU3G7H/MxNtV3bqO8zGN6+pbnzUQr/b82PO2EgYll56UiCw
ORfJc72tqJ76HMIQNdD/dktud51PTT/uRDk3JB6nS6tm0cg77cZR4eN+V+3ZwB2TBgqCaZSooiaw
RN+AKbnCf5icb9f75OOxq9qzPSiY8nYQGfSRLoRgRqAYvRvWdOPHf9z66twRKB0sDVpwVsFHw/er
UZRqG5GdX1//6R9vQ+rcCMis7ClO+r47Dh6Wz/r3UAMpYWN0ZW0Nb0todyOQWPiKud+CY7dtnQ5p
d4TuRS2s0cGQ4Uy+vf4VS0+fjdBAVpVoI6c8tmlXP7R+ahyjLrx1WF4YPnP4N/TLxNehuh5tVdlp
SjUC3SjPXOqWbu7bt4yJFwbRHH9bU3MeJNNYHCNf7HNzStyJIjnMnYf364308cqhztm30roUnxDF
HXPdLzYjrqpUGwsr2WS1CN+iIpAudfxvVW8FFPMFXXVjy14aYrPpLTJJoUTqZ0fEDvYqStp3pyks
t0R/tjIlyWmnzFjOFPtzYZk6l571wATTmvKgA1WK3srP7WZT9Hp+I3u5NNZmk93AIR1TlTE6diLt
YMiU+YGaRftT27c615h1HY6feJmnx9wKqSdVtPLBdIz0hgJsIaKhgu9/l1oDZoLld5GF2nP4rVHn
T/m4+ZiI9IuGQ/yqj8qD1/Rn3KF+E8veUoJ+fPpR58IzMgKJ4gxhdqSAM/EH6EfxthIP+gQnAYXK
9eG9MH/+n/pMBk2aNGZ0lFSmPwxROHCfGSr5fWDXt7y7l95xWSH+Ocb5RalRDD7UpyD8OoC4avKV
g83I5z7g8tJ/Hp53hT16QilOg+5Pu0KPmrUfGtm5kpjaXX/Fwtid683iLKfYsnaKk1ZSuuvLA1bz
N4IL/b/I5f8HAKqcz3Nq1Ce4Es4RX7yK0tIqFQ9A2+KJYm6K/63cr9wimiSUI5nvfCPpBekAaqgo
RmzWBkSqflWlFYKosNF/AHAQ7XmcChIHrVpV5V5XZfql5ziruiPE4d9BreXVSuZ5eS9A/mBCr2JB
7KUVXoeIe7wVVVEttclCPdcmmKypxPoQ0qTvDp7jPEuUtRRfBbrxUFN8ts0odH5UvTY6dakanhOz
tI4Qawr0F2KXlJX5lMZe6KatPrwK1XS2IATZj0OhvTQVV/8q2KCtZ1AU7Rp9H7xEQWic66Ey7rkO
VdZCS+VzH+eTqznZLyf0vTezxoS1xm5gRSG7upukov02QB+9Dl0hfsnCjLahEhv9VjGVYKNKyiE0
vTLz+8yMh8ANi6F9jIsCJKyS59sM+oHmNo3C2RzwEPSCxrOTOxMKBxS6nJrKDcoO+TX0Fc31LGCP
6M59/VyyJaxZmetdPKA8BLmSxOLEHW5xyWmITV7l+b0ZRNWXyXKMo1lU1YM36t3ZExTre2OAlhTH
vDP1xs5ToFLWVlssWE0sorPX+uZLqarWxovjmLJ3Q0AcMbWfnaNRiS4SYcO/Ie8XmWVyCJO8xv3S
y95TKtg2rTMme8uGlKyhxtt1g1qCQtGDvUCv92YbABX9wPQ3Cdbq/WYYjWKjdCiNhRkGr6bX5N+J
qlBBqVUH8mkAEniqmx6fLqWxspXODSD/KYgsewofbYn8a6VMQriRxIYPw69MhrvGHp19lmcMPvxN
tkZSKztViB68S52vcul51P5NnCnNDpph42mb+ILkpYa+PRXSD+67jFLp3JAO+me8/tRcVNAcgrL/
Zmegv5xRH56oTLK3vSchcgy6sLZVaJYXin+mr0WSB6c4NWI371DUhn7Wbwypyk1H5AjmwfRd+HA9
h4Ru2vQ2mOnNWLQegDg2WKWNQe5QnrPJlco/w+0ZflDRHLqRH1R3g6OhMRCedohCrMrw41RJIU9C
diuii2YLfHHYmmSwf9Rp6q2LUtSnoraqQ+nlzh8njot7ckZ9QMqWijh22b7WqPutgbkMBQZYqyyP
s3pdToAHqIs0ki0weXM1+nJ6nYSub7wcLGZX+8Z9VMBbbuWYnjApn/qjg6ZGYZOAdJWFgXqo4ZO5
RYuuuwDcs9NB6z3LMQkvZjYq9dhdvO2VLnrWNDvZOZTMrZLA/+IzCVfmZFtrgHXaiTo9ZTV4/l8p
pUXg3SkWztrpuE7g0d2brWeduhiSiDWU7QqqerYeKg1tXtoPj7Ucbf8A3cX+QxUl/sZFMVAS3GW2
2AWq2gCfg0kzTI1tuC3gS8+1gGCuIvrmXUPmtbbjCAymFWabMG7ME7qqdnuZWg7MEweVuhQF1eTY
F76NEbLcoRvCQymMCuaoBH5V5cEfz2r6H5HqTC/BFOX71Cj6P4OsVWrHE/0trZX2kKs5wJbEkHuK
kaeHBN2QOwrwoXioO+cQi9Sd79j1dvKmkog0MMHpBPrQnNFyaqverPW9Z9pO8hAnnrXVykJNVmIw
4aYYeVG+6XYG3VDhHynmkwOX837URWIV9np8bhxoQ2sFUhH0d81qjJOAStbeOBUt7LvzYkxYR1qO
oXN5kn1DkXUGdwrDtnRlpEmwu741Lr1iFkJU0P2iADzAKc79LSqNU2GNJ2pKPhehzHWTlsBeBOJK
AQXGE0hDzZ3Rdcn6+m9fCFDmeklobiaLuFecbPUlZFyN3qXWJlxD7v7cwWGulgTWWlcW5hwnS8l/
No5zdkz7RtJtoeHnKHbfSVU1ikbvaNbS3FABAf5ClXRDVm8+1Txz2DoZe48K9AxLu2rYGaX31pWi
oyK7fcePtf1cmC5nuSVZOiIC31nD/y4ebcMmITPcaKGF4/NcPW5oKcdYIy3hPbnjGQx4CNBy2Fvd
jfZZOBXOEelNGilA5zHbGYr0Xdf/GrF8vt7yC307l4sbcOsBXxjlKTNDgGuRG1DwpSm3Ar2FcT9n
o8O71G12FkZlIp5iiFxmmG69evwlCv/GsXapbS5f9s+hvAp6pe0NzKCU5rsZvli3XIiWnnv5+z/P
zWE/1rYRlKeinJ4GZ/imNf6X642+1CqzczgMlRJVoledKiE3un0H5/jgJPdFP94YL0u9qv/vb2/y
WOqUpuPEFp4j+yW1doP5eP23LzXLLLiu2iIwtYv3lqP/zcpn3Ttcf+5Sm8xmZ84eVftKVJ1665mE
wFbVOPM23s5EHnz9DQu/fC6mZYNXlLjHnq4laMd/NdVXbRTfGIXyv2zfB8HVXOhatWXvt2DrD43X
KVvdT/xvQ5Lb+1b0ET7TfrypKRLcmGaQa+5kRsFTlMMzQeAZ+67p6dBWSycbTnbpNY8KtS5bOHfa
Qyd96wfo8+SXkGlNATzE8QnPlVXgk1guuiE4p6R678OhBbVWjBOgAXifnV6JM3CYyV8J9GGQSbKs
CFZj22l/xlyB6RMpf9OwH98KCgHXTVyGcIEGu8/XvWoA3oykXb+osg1JCFGJdDln2a1FvJtkhynM
etgZQk9cqJPDfRDoke0OTlXQbXBZ3FQM0yabrGrnDNDP7ckwvnR6UyKub7iIjyScw8wQnQIJFY9O
ZeAK1aeQo4ZcBNKVCLOVynAvo8l6m0Qy3IGFiraWLEckxFMHE88f0N0qMoCqLvv4zKXH9KOyiOy4
74cQU+A9tw+6um93XG2Kn0kLunxF3n/YJmFJCOKEEa7qGArfW57v3Qdj6OyiUYvgR44wtDA/VVaO
FQXnmrnqr+oylWeLO/OffQXP2m4Sax8FZgXOvtTeJjvo3k190rZaYAHBnIbkZeTEudYm31lT1wX2
LZrEuyaU6OQ4vfiKOjBfl5UPaZKDrLFNgjIhjm1g2m00awq3g+L5Ll6DoxuM+Z+QGPjX2HdE7o5q
fAGsXOzNwDFcVdHDH9DEQ1evFOtbMIr+2RjqsFnDNHPWZhpyroY9dpD8dZVlMabsaWvuYsu3nk0v
bznohMXezgYgVL2m2M46LY3gV6uqzmX/tb+XoD/tVVDIMKEYOqMc2ouwOokd7nIrSO9KmBb3IL+9
fQsO7ABFjZhi8C72AIlXiRM/M9JO0jeJF7tYSXO3yC1o3JYfj+oG/GN2YuOsjtI0h6dhgD05aTEk
yKgqwfHrDayt3DGwl9GgRazipnJeLaZUR+l0FH9zhkw+WE7FdquZyc9oUp2/DZCKd/i81gNpwChd
6ZZefJVlNrxoqUrJseqA29uawpYPfYe14ui3VbFCC1rfkx2pj615GQGTmZ30QjiPbS7VtQ2V3u2i
IgKeaAFUrsKqWlnQYld63ivbOhuLvdp55RqUNUCS1EBymIMMJ37F16KykbYYWhVuswrukUmUtuYo
YpKbwAnCsprmrmNeb6QGO0HW5rAzvSnapE4ZbtVKXoKMuNpkI7gYAQT6LtPh/whL7XfVUCX7qoyN
9WhWDazVuPmuJ0aQE+6BW+nGvMS/Aaz6UzT6kRtaU/N0CSseWakmbvwhgZZNdHHOGaaCkevElBwm
cMTG2Iu+YJlgdisaYNzZWqjmbuDb5QFEDWBob6phZdbJgYjQfgmI/bcpc/a3b7DkEMm0q7qXCs8d
8C7ocK//GtiW+TPJYHcDH+7OqSrxpbJS1IBK46PeGEqPLk8HUT6l9uiDWATsUq/wTqn2iibxtIO/
uuGma6TcyLAB64FcjMtkclEXKE8l2FDLJZC2d3FjTb90bIb3fUrLeyIxvldpn775VOdsEha8Xeyo
03MceN43dbKiQ6cFWAgFjlmQbDCSuxDjjye9d8b70JjSxyAPO1hnjtwPXQwPSqV7y0j6D6kadHtk
Ltom1UdlryJZ24jBl2+2MjSrqZuaXwnOLCsPwjqg0LKUru814d7Ki2gz1mr+lRu7Hi6sqKBR5xTC
p6zWW2Bf6jnWM0a52hO9GsqYbooh87ZRJIKv6ehBzivNgdqfQSSrUS17joYS3FlsE1qSsS1VAI9d
Uvh7oyCBlzbOi621FHkr/mVBV8O9atTeAXS682jnsq9BV5G5whggKbeViSxIM6LhsaL0Z0VwPd47
iYzPkaMO6doYLNjfhqjItMiA2imVbul9407N++TF89TkpU3Q0mlqZq6lo4dfDbVJdqb0Y9zWlOys
AZd9Svsw3KZZ5dS7Ws/TV6XWms41mXxHCtXISxhJBdU1Hd4VGbbk7YzaFWWl75H8eNspZwroaRZT
EO/JfVYjWlNDpdvRu+UqVEKE6ZrQgWZylk3AKOkrYfdg+2HqMXMBfu3UHj/aSe+tb1HHehJGl3R+
ZjjjCgfT8o46qO61L+TACcqzN2WOmmEcpO/mFNC+FgY+G6DEIDD7itz9H2fX0SQnr0V/EVVIgARb
Og5MTg4byuOxCSILkX79O+3VfHpNU9VejqukRtJVuPeEgcn4exFBIItwlRy6COYIdVpACnqcreMw
sm5r1nD2jHmXbuKSysBEyj00bAooBqfutGM2VJKh/jlvhIg5FGjNluybAmpUfTrkwZCMkGyfeHQY
PArCQ4W9xfDmDyJZ/BNMrXEHVRVnh/+EJAmwLAHAT1AYVa27dbjybgXuUg9wVkSuVppG+5nk5Unh
rHXecf7QMCpra/ZJj11kjwrHKzHGZhdHZk235ZiN8ImGSOKj6IZxX4Fhf4ssO6jcUU9hAmM03S/E
h/09o8QI8qlAWNt9/dwMkt5EKWR9PZMChUjaaetF1vSM8gkE7pP8gNtSj5XT2LeIXfuxgPLy7w55
vm2FB+eOi6o+IuHYP0BasDlCd9GCDFxSH8ZJujd9BzmZtnCM+wSexptIdMY9Lqbk2NvmvGVylA+N
W0ePaZYZL42gzVuXkvxNjV0JVkr9mOSwexCV7LY4GtKDaZfydKyr22zK5v2IJXm0pW0iKxz1WwLd
2E0LZ4BbiCK5P9oMB8CWwaT0Nield9f1TOHhlKn9OBndZy+RRsPZnj4KQp2H2WiRWkPu/L2pquKX
QNIParpIqE0N8fYFNCKfGMTcnngmqkc20OzP5HbVnru5G3aSPTsC/hIQIU4PldtWt1C9JS8WqY1P
6HzmL/1YOAdTDNa4b7HT3ENxlz90ORl9zybql5pc+pcrlwb44HFntlF9k2SR/YxkgXfw5ml6syU4
swyaT5+QeZx+AHNOdm7XRnuUomAgQ2p6F80d+w1ZX3HnwD7lLUYyFvqbSdm/ZH0Mp5W+7P7imG8y
KIzP+a8slfVTnzJQlzC79JkJE6jUoeh7y5ciRurQm0cB5WZRn0Qj00IMsF2MSiSOqjo54sCWyHsR
u7xP8Fa/71rh3UMhVt1OwqY7UDeNt2YkxsMAwAsEVwF5RSpwYMW2sLgKqtlVcKXJEw7gEXOHLUym
xzdQMCus9aq+EQ382RLp9I8oWiQ+fJC67JAaJpKeOX0nZoHMwwj5Sdeq3IOXVMVmkjl5KvsxvytZ
Zx1kbmGJZ5V1C8ZFs21KF6LNFJp1NnAMB3hbOI/QjRRv8ZjD5Qhy/v0utmF57bVGv8XhbP2CYDvH
CcIhsz4iUXxsx8p7HCCAvBXUsJGuHyuIqjPufUZJxl+Qtx5P5Zhu5zBKbuFj4iY+9DXA8e0987ub
dmAowX0OeDRKb1zJCIQ9u4Ri8iao6JZx/CBSE1q6eQsPwDGKCBwUx3JrEMd+dgZoHOwo0ukPKQzI
oRNtmnsnG4Zd2km1qyI7fqgSJ7034P6xnzPFP40UCrNIZY/Mx+ZgP5itsbUNksNICdq3HBfO+x7P
8j/SnOBCECU19W1ocN84E3LFzGnAY4wgwX4X46r3lI9A7JUNjD6k4VF7m+BWhT2+q3dWPx0sDgl0
GpXuAU4pzRPSFfYrzSDbDU/NeZfZtTpMLYpKUHSkYOs7Bq7tJKn/qHq0H9M8gWKsUux5stI830yx
BY0bu/KyFQjowjtb5x/CCwQJ/ojWYZIXGwhKozYIU48r853ai9gaiCkT0wJOLIIgRBWU7WefrZSZ
F17bOg1NIgEMLXu03WEdYuvfWNx3462C2NpVj22diFZVkFS0e68JodoYuEnywMc1du/CO16noMFf
xLSj1kAe2LvHsY8XyEoubKnh02B9yfjMs7S90QD4jJkGpNmct7pIPy4Px0KC0NKSVGnToLQw2hB2
MaCf37FvIspvUSvIfW+yXpsoW/mEhQX5f+pedtaDu5W0IZI0WyAJNha7h7PM5Y9YWjRa2gr5WQ9v
QwgGpbhpDhQoJ+MHLII3sxnvLvew9PO1vNVU9VDZSU7iEiXejxa4AJ1oHwazX2OHnZXfgry2paWv
lMGE0faoU3SRX+zwgBKbZFu8sR980+GxtmXTWkIIi+ZMOkjX+YpM6XFoZMOjXgZZB8NQPJAcA9tR
fh3X09SJaKmRD67L4zZ0HWzTUAbDo8UnFLYta3DShVWr89A66Q6lC2/OMOKDOhlDBGXaHiERrrbm
wOHokyKZc9XM65y0ohAWHBSAe8h6IJ/6B3iZb0Tx87rGtcAuVGfCvgLp+SZ6KW1UiR0Jtcnr8O24
yv532zCla0zEYKcUerc10m/MhjiNsaaSubAp0dPfv2xKVdJCxrEiuNC78A7FJV0Co395WP6xzM6s
UZ1lXpoR7ujIN95krUQKBcnueZuMoh/8BD7CP902Z++Qc4duLGQJi/u5K1O8GPPpprUslu4iWIDA
B45K3GkH43MsUMRPgF+D+A/QFokc1gQjFjYenbBOSQYPGRi5BN0MiRGxSbE5TMBXMHpd9VLnqzeU
1ij0uySIoPYEiz64BUDUffwJNd01k9OFb9A560VM7UIoeCCcVOyr4abk8CXiFp4gK3eRpQ5O4L4v
CyUyHSrr0aIBh0eJKz4hGx+fjDiNlTFaWIg6jxCWJm6s0tEOWo5URmblx7QpVo7HhX3/n9zol9/O
UzDj5knRIEueZaU28Kyc4C9weZkv/XAtPnspLW4MbMbm1T+BQP1kI9N1XdNacBYFVGhjhUxaPLjf
QC0PclFsr2taO2wtZcGWpO5ogHfzThkwNElb8uty20vDrR2zsoHeBzcp3oQKTnuy9aXEqrlO+s3U
iWW91cV45WOhIIPvwdekRqoi7V/KaG1Cl36+djFOYJolR0VogFSBXzCscfJDspWxWTjzdEaZ5cVA
1MBWNsC1PkORAoJRc9G/QhkuqJzybyuM6brFozMfY2QnJtslc+BFv4Dx2ETwNL08vwtbgc56nHmK
fKHn0ADo2m6PklFx9PA8eiA9XqFFGhXZygmyMBM6B3KeJ+HB5YQE0Cr1NuBi9RuLJN+54e0vf8lS
B6e/f9kYUthkFTVtaIB66WZ0X9l8P1Zr59/SMGnRq+Kaq5q1NJD1pmXAppXfs4b5TcWu25J1Bl8c
59xFym4CVLiEufIsdjBI2eNu+9aiBnLlHGjBDM/FAnkqBHPsFpvOmyHz9enN10i6476sk/eQy52z
JsepYpbvU4OE1rHM9g6ch1FBWvmApWnQwrnLjdGFcw0Nit5CjRS2a22yb9VvPFBX4uFcTHMP//67
imykKxrXA88n6nB/il/h1fCQ5H8z8HEaeIdeXqr/sDz6berUi3YAS6tUsO6UqIEZAndju7cCeFc0
QWLx5k2UBX1Kigxq/BMX6R5YoGFnZAnqbWWJbA7y8ICGCcHV45yZwy0IMAQ68lBTNICO3rSnUpaP
YLABfetzmCRBGRZpya7ZmkAubVSt6tscUgg5fLHgvgLNkeo+62HnCF9b5xlpbLbjQz9tctol77jg
KOQzwTAe/EYk3Y09CrGlFGRxnwxUBcDI9hihqgygveyqI8qPyMeqwj46VdK9MxpFK8+kpak5/f1L
gBN4zTQou1IUcgSAk2IPo2WQEYfvFUCJbd+u5DvO7SOnuTmtva/dWNCHsiZSh217bJCdzcBsAIx0
ZQWfu2GcWtd2KeT6aD81YPQ5NX60Ve7Hil1xDTg1re1R1jyOLlLYoMfHz64DIeo1GYSlEdHuF12a
wroAlIIwET+hDLG1USmFZ/HlWFhqXNuTmgJWOIoDSxfZkPyA72bNX5mzpqG51Lr2hu/n2UNNPZ+D
rg+N0dsa6j2BfOPln/5PB+JcGGvbEeQZpzR1Z/cmtUSZbzKQl/fMLFCO5RChdERXh17hIXEsXNxs
NrDtbHYF6aGMIGV3D0drbw+HZTAXHSNd2b8WPljnLDYWMPdNNpjBHM8/c5GBE9KYBwM14pUFvNSB
tnVRILytysYWbFC2k+kLmD8wM/lzeUQXokMnJxLHjOLqdF0reHlsLOuXI+u/1zWthTV0PFoOqXYa
QLAVztOPRK2NyNKPPo3Ulw3DjcvONnqMSGSOkw+dxQdSjt7KfJ478RDUrhbUqndlL+rTtYlXMKEk
b5a0D5kLUaoMpPLLQ7M0pVp8q9ZkpQ04UKCoDQPcO7Ag/FGsUeEWtm2drxnlDGhcWC8HU/MBN+xd
TX9HMCOecMwY6crkLo2SFuYZkOGJCyRR4PKX1v0ppAeF1nbjpGoFcrb0EVqkwxcafjoFhfJBI5pf
DiwJj2kJY+FtltXItWRCEdR6+Phx1YzoRM5urqXbdZkZWDYLTeHsRDUemfhxufWFBavTN4kBxL5b
5HgU2b1fOj+JvdLwwkLi2gltA0wOnShJYK7m8D0qLqEjx8ekNdYEipY60IPYoJBWKCozSN3+OKcK
ttux+5ASsr88MgvTrNM2nWyuKEhskNvrq7setykfpm8vlcRjzso+OKPXXWV09mbZMeElCWKigw7F
LqnzO57xwzy1lp94RsAghHL5g5YGTAvtSWV9KRxjDuZuineF6UR7z/D4zskL+3BdF9oBnmQVFXPU
xWGVw0ON29/yPvoJ5/DrzhvdGqDwBlI4STwEoq8DJN5gPt2+AYi8svdZp5955gzXOZqoIldm1kTY
/GwQZ2Jp9PsUeEW4OndgeAwAB8IhMx+zX1yOJMSruH4juB1DxqWND+DfpQVsPZna1tC3qjdJXyHP
AHD9caxKz4NOMCTgNinYbXdGEU/AXxoJqhWF0T0Iyza/wR48eZ9nZ/4Tp6ran7xxnsAcpoFDgFPK
4Fe2HWBLUAIfNA2flydsYZHrCPp2yIErjawmcGFH7ydFdycy99Hxun029H+5laz0c7oRnBlZHUTf
UYsnAJk0wVgZP6IC0J6+vUlgFlcU3obV4/fBXvOnWNjRdFA9wJAA3tRRC5Ib3YIQFfskXxMZX2pb
u/CQYWywKTht4M3qmCnX9Dsys+tWt46pnwq7gBoDxAZA79tZkfw55sPeTKFPd3muz8X/SWBC2zAT
kNAp8JtlKIAKK5uAw9c24Y+XGz83MqfGT51+ufgYpE9jyfI27Km4zWi2A1vq93VNn7r80rTyoJ4D
QXq4T1gJUJnvU3kV4dvV5SngwhwXWQM9WMKY7473Tfx2+Refu4KcBuO0v3z5xePQmwLaiyygPXsv
2jj3HQWaWAlgnjm0a7KnS0OuXXRAiYCTNjhuoRHlG5aCsDWc4CGXP2Gpce2Sg4p2yY0OFWEZR7Gf
GOSvysrd5bZP+RN9M8Dw6DeaChjaXBnQO4UIF1wUnXsb7rtg/N2WyrqHBNdWUbmvY3bFoXTqTgva
vhZ2ZjRAvdT1nQtL39j6K4B0vfwtC0GlX3O8CMhEk0BJrIGdY27wDQfGxRiuVEXSFSrgL98OZuUW
oWNhSErAYkBG6ld++8Iy1W84NkjpEyQinIAAwVgA50L+OhJ8lbUFutS+FriZaZa0MNsK1iH3FW/8
ETxQGL+p67Ycrt9nJhs0g1xWIQgOKcwq+acD9tflaV366VoEF44Dl1k7gyJSVqNq5QDRBExZ5rsg
NuxTGENc7uZfceNcKGgxXKTpmJUm6tco+UOxrcCZD9plGh/s1C0PQ1dCo9+bhtCoKAWxg4gHhxQZ
8niGmW0v/4aFSNcvPUpVFQyJYYjTGcVzdkJHVt3rVU3rohR5AjqJYNChJybc4o102BjAl6+s3nNX
CoS1rj1hq3700gGwkimNgU8Gk9qeH9PxB5tenBRKq/DrWOlpIcZ1AYo8hb2Z49pQD7PbEblycJPN
BmTkGqLcK10srDfd9yifgUk0J2oHHozTgbnzRyDumHy1yufLU7H0Dae/fzmSAL1JZFnhSAKLGA+l
bzOQqATei5dbX5oLLdJZac6ksTuooGW02scTkfsElepjntsNtBSVYW0BQk5vcryLPy93ufRBWvQP
KjHzssMH1fZuAMVjPsHYx2F7ufWlD6L/HS6nFdE0RijeGXl5N5l2KMDLmkYBTHK26w3AWJVUZKWz
pU/RNoG0iY08MiGsb+ejh/CP7zOe3pIsviYReAoV7TCH0qXKPY6viaL8gFvarSlbSARcuYPoN+6x
G8hYUwDgrMrc5Z67B9T8eHkeFoZGZ7Ci/D6QwQUcqoFkv82njZpePOe6Gpir37hdILhxiZ8RdXO+
ozBLyMp+O4sVZayFmNZJrLybu7rIITrYFIecPivvD0okMlv78UvNaxE9uVHDHQ8/nmY3KOU9MchF
TLBfNIvX68be/m8MjKRrmQ28Vtia6sAYe5+QS/YrU67k0U7tnDn7HC2Cq2SCUmJlEhxuEB4YOIQS
3GTtjrm0cLQABtsgiiaz5iFP8odituBaDWPs4sQPvzw6ZxP+CCrdLWYyXCm9PClDNkL/hsNb6h7l
onlTzTgkpG15vnSZF0Kda4RYBo3fiqR1H/JcjbecF8UD62S2awmMHFY24YUFoQNcJ7xiRgDG7bCa
KsdnVvJ7rM3HrOf3pkB27PJnL3Vy+vuXc6QtchQeiXTCpoh8MJnG6TmFszktv19uf2netK0qZgmk
r3EAhqZxSs1/DkJuORz6Lre+8Ot1Li8/pR/xoLGhq838Ano6LgAUgHz7BhzNL3exsKp1RQsXmWEW
x54dds68Scl2qNeOiaUff8rhfBl6Z2aJaBv8eMa2hf2jEVB0+6jWKvZLrWsTC83avhCQsQlL9mG3
bxUFtat5Fs4KpmFpWLTdqpRgOzRRxEJIYaFaXPS1DxTUyimx9Nu1ncopUUJL6GlkhsJX0a0BxWvl
/mqcfmWrWliVtrZVIZjBQbEyXANYsRG2tSHVfVysLZlzSTjsJDoFHEPtelYz0ZBUYB/Z9QfkzsA6
9kDzgRhXtolUt3IkLVxrdOKBCbaL0YKvF3og+kA9AyTvVwe8sB46PHb6S5prdbClAdPCuGnTxhyw
IYUOqOzNAE0j2FFtbTUXu6vCTGciuCLPxibBl5hlApO3lyRd2YAWJkNnINRTHidI7rOwdxN541UN
6EFTMe3mvAHqHuqNIGU6YuUrFuZDx/cLGSFb7lTAYqM4vY+YgBJQCfzrVKMwmfOMpn4fu+KYzIm3
8mo+/31cLwqbhA9kygsSyvxIVHko7fhYtx9FoV5EvRKP54Od61K2sTOnpKsBAG+71ARJJ7pr53Kt
CrqwtHSugqKKmXhP8rA2Ol9W7BhBrt121u7KC0qKru6W4wqrFQNqFyFHYHR55bfmoQZqaYgh3EkN
P7YfvKwFgXsNDbp0k/hXjviysWcWsyMbZn8hTcGE4x/p/FHDC3Vs7szs3ZK/TfexTL+ZzcOI+5d0
njs8di9H0T+k7Jk7mM5ryMsRlLMSni417TZJW7wzQnwBAgucluMjKp0+M7qbsU0OANj8Gd152CY9
ezWT+CYlzl617Y40/DqhRFcnP9idMsAba0gYpTCVnuzySaTVDQcm6fLnnl+Xrk596M0RcheidMKE
mGHUWUcgnd+ua/oU4V/msPDMzkkijgpt3W6yMfN5vUY+WTjddI7DAE2ypCk6EuawNMncdGO0t04v
fOj7rtxZ/jllnVkGut1OB8px7WCrCzPbGu+SVooDxKihhtlFEAcAqX8z1a1xbFE/qPymJdXRgI3q
A5Tk7CMZ2LiNW2hegWXZJps8A08XYF4XEOFp+OvN8AScuZfCnyMxX0qXmO8zCk0fjBhQVRiqLv7e
Nt4c0jFNfliwX3pKwTgf/a6hwy3k29geKGnjPibcgIBClN7VBcteo4xB4nssXSj+XTeD2hnvFelc
wWa1Cw2vgRRbGnqx/edy0wv0IVdnTHQ2R7pAFXWYV03/GZW2sY8hfnEcTS5/g9nv3I9T7pSbKa2S
R+jtjb2PfFP0CHD7cBikAl3t8i9Z2Dx10gnpbZkBPYLVLyvAgSzxXnTsxSXWWsJ6qQPtKpabyrXL
1nVC0E82cT1uynLedMbz5Z9//vBydUZH50gPwNsJMqelYd1JUdsQ44Hk0mPVO/1bbrc56toKkqDX
dafdYoxiyjMCeGMY5Z3aIz96I0uIFY5sfAT48t4empXb8UJFRGd5wJfaGzzo/IRCWdDZi6EKdO/k
gm7bspZQtJcOAJs2SP286qEoYjp9snYEnN9duC7PH7UZq2YnMkMbXkabtqZHWsE9j0zV71Gu4SiX
OtEGMs+qxhhES0IRfVNAuWb5k41auqS/L0/UwqrT/bBmwaG+AWGTEOf2e2rQCeeXN5s1JMkcfl3o
6EQWCHOUucxEHU7J9J7GUFaf+yTbWElMVnpYOJ50OgvwelYjRpuGhuXc5079Cc/HNa3u8zPgktPI
fTmfIsdrTJEWQ9jI6ncB3Um/gh8jRCno98Gsny5Pw9IHaMEvkha1Np70EPmKH9Kp2s+gkl5ueilC
tN2ZqNkYIgt2VXCT2qsU/HvGb5Np3KgUWZQh3aBy7ltsbbiWFhT973DNVR9ViZVBLresbq1yeuxK
+yOO8rWbztJ0aClfoHzMsotrK4ziyQOmxAQ9bSwqb+eeztl8bu1ue3ngzj8xuA6jLPMygXDyzMKy
gDl5T6O7DvK1ntfvUieG4tWY/GRD/XG5s/OfxfVSK3ftlJot3Nc4u7HkK6R8dyb8n/PxOkFMrpdb
h1HWAKbjpV8DMk1lcSj7N6+/KXiz8tI//wW4jPx34gvGcukUUB6c5/uyurOn6jlR7Egia2U+FmJE
JwqZ0OCC/CoA1Cz6xvhjNazlg89PNPII//3lk1lBYsyuaDhVwz6fjA+IGkBBaHBvOwhiWnP9kxli
ZZ6XPuJ0Pn/ZTVCusiVTiR2qdL6z4e7ik1EeL6+hfzThM5dRnR0EHRVIpENjO4xn2rw0dHQfLUu4
j1nnjm8woXS2nprbv3FdO9uUeaXfnZR9O5EbKYonDJIhpmGTLe94vBvgsr2vrKLeU0E9+BgWyPlx
VR6NwQIftbbdJ+oMUwDJqmE7do17gLQvhLliqe6KikOSrGdrGu3nLy9cJxOUQPqbIneG0E2RDkb4
ieYRvr7qh8vK4X6sI1SXurI4XB7G8zsYXHX+O0XEsNuCQJA6rL34mA/dlgI9g2fbda2fFsaXBTAV
kGOxUigAGUPx5DTw0Yq9O1G0P65rXtvta9G4OSMdyj5I6NV1sY3770W3ZkC5NDTa5g7fz2KAh+EU
xo0UPuTsHqzR/g23pmLlsDq3iWCe9RywwSPB2WBYQdp8MCX8knPImeTbmK4Bqc99wqkHLQDnvkeF
EqcEnHZnUMTsuoU/Wmruy5yv5crPLddTF6eP+zLFvTR7E/BNKyg7Eab83mU3FJBt2Hn4bbQS60t9
aIs0ihnWj+lYAXSzKxB4hBi2vMzF88Sg+Ff1oC31vbGGtF0aNG3RdnNbOZ1LqrCtq0AptfN6dmcM
axvX0qxrizankP8R0FsAlpI2myj34tsZjjs7zNV0mKoqX4nspX605SsY8HBwMKeBapA0hD3b6+Qa
jzIx0lsTqIHLEbg0M9oFhRVIgUL03QqG2Jkgz57cwDbk0+z4QQ3NN561+8v9LM2Jdt6yXE29msF5
i2v1h5p0U4js19DLX1c1r6eJJ6O2QUXDe7eG2LmbTMis3qXk83Lj505BRIieKi6TRoAvMZahOfaB
qJKjEUfby00vDItey2sGT1SOieE3k+6HEZvThov5RySHtWLSUgdadMOEtImkkGZo9cjw1M+d7PyM
r+TZlho//f3L1sE8q2KZY40hie8pZFYhj7fPV5OWC0tTTwDDlyLJprmqQsjZqiOyAeYzVCirWyKk
vbVSL9+7VWqvASEXok1PB2fAmYiROm4we8OnpPSWZiIFIsz6waO59i9P91InWkhbVKWy4WOLxGe5
ryfT8xOWh3C3+O0gLXy5j6XVqkU0SCRNJ3vA5SCacE9E/1qmZEXHfGm+tSDOXek4FeQCgzRhPvRZ
fVGY/uy8XP7hZzPyiDM9bQvhOryWSG+GBtx5GkZFYNvqELvmJ2RtN21OAj6rXeRNH1O+hh9YmBFd
w8ZLRRbDOmAOM+djoHQLFVK/zfIjdd5Wvup0LOjX3NNXnZb3lyChqPHl9oRt3JihYO8ZfXyEi0zz
CsF5dQ9SV/tSzgYJID1rHRqPma9jOVPQ2Kn5bhpl/qhGcw0Ife7pcPop2mYAvdJWzkg+hF0ybhy4
U6Rs8Id28CFOfEeiP8pb2daWRlXbGHieZrSsBhJY/VyCQ8x2zOreomn4FvF6zdt1qZNTAHwZWOCV
nWS0wTzqVDo5eAww7yEbWucA1kax7VDQaFY+Z2HdU+3Eh/gydVOALEIS0QFUgH47WfEP6nRX3LJP
86JtC1JySRsoZQTgpUDvE6Xzz7KElGhctsXvy8twYVf4v4wq3HQmpUoraKvms3XTsDa958tNewsL
XNsVjBas9KQuYN9cj7lvD6fymblBBeaBd9ETqVz4svR/rF48Xu5v4VzQk6issKZKRtN8cqbmcBql
aty47oO0amhjf7uuD+2R7ZS5AQ688IKBT9tIOfCQSn3K/qaD50M3c3+5l4V1pacaB+5UZgnn9yCz
5xsjLnMft7tv0J92N5c7+LeCzmw+eqpxhLf5WAwODLXG0STbpEYGLZO0fEuiZIYZdWnYfmcpVW9L
5CTxuC6TB5UQ63GEaaLwedVCh9RpnKCCblzoRaXz4jHmtODgi/In50o8xF6UZxs2Qeq3RPknhFE4
iBCXf//CqtW1YgZaGoXTdyYMj7O7POm2lmhXYnqpaW3Vgr5FHGb24AZPTD2kgmR7mWTpCuB7oXU9
++NmHRlgmAcrOMiw33SKD/dQMohWImBh59OTvHZR1600xy6sIDHrTsUAqaj4Lk7IqwXTn5W1s/AJ
/6rYX7bXqPeKQXYg6YPE0d1Pic0AVM7WToilpa9tqWIaiXRHKEwq6t3EbvSKgksQz+rt8sL5F0Ln
Fr62pbawDzQoVMeB5a7MY5MXyTaFLsmelPwvaeN0b4ia7EWr4AKW5dZNUtb20R4jA5YEzaew02gb
eyKDME7fPjlebb1WUCNe2THPn8OOXosxRSVAx2vHoKp7AAfjFFr4zWsx2k/grWwziNtvywG3z8tj
sTDUesLQOxkvST5VYSWt2y5jn0NRHyterzwCFhajribUTGkP+go1AzyKb2PIwHjvgGfB7G+tXLL0
+08df1mIJK4aSAXPVuBC2uQX1NTLQEIjM7CGU6H88hgtfcSp7y99wII+ByVjkGFh3LKsejLJLRRV
DhAAWommhUPLPEXZlw5imeYpzRlYxtN0VOwFCfxNarooKxVb3veH6z5Diyol51KAL02DFCwuPPdI
gK+CFHPeB7ydVs7GpfnQQstJQZkZInhozrJ/lJY8mF65Lwuxv/wNC/uOLilEXTUgcaqmoO8dXMNF
KKt2d7nppUnQ9vzSnZPEIxLODbBflsL5zST8qiG7/KeYWL5Rtvt2uaOFc9fRJYUmiCEXYEpWIf3Z
fR/3LNiPN+oAwAuujx/s1X5hD/GjeRuF9PiS3yVva0Ky5+fG+T+RoVkZ/VSiX6N4bbxmI1x4162Z
p56fGcc7DeuXNZxSPgpeSRXGKvshBucHMdY025aa1mJceTwuYwsplhZSGjNLn112lQoZ8uN6hhzQ
IjMjCcAEMlPFLiHkbz7X0E/namVZnd884Ob733HJWjNxM6MYAgc8lfsssuZnU4hpW06z9S2e2LSy
hyz1o0V330+8MtK2gfmrCL0cSt8wm4ZW+L5MjJXkwdL60WLbLKyCmlOGeWjlxi6K99aqX7OMrlGs
Fs5lx9NC0Bs9WH2pErcKu/8e2RnUA/46cEBKo/m+gSG9QWEny1QwwFhnw0DfHF1nw43e78wanEsY
zKZiA02rqzYbeCP+d+piINBHmHfVYSyGoGXWIZrHlVWxMJQ6OJLksrMqDzccWDQ9lE7xaMbGjqbW
VRlPR6/3xnaM2pyaVVh2ZbbhxHqbirkCtX9tKZzfLB2dRi5KD+4TUYFonwAAu0VS9ehZESyMEviN
xNvLG+XSIJ3+/mVLAZwMFrcVAFNTqT5BkAwba36YunyN+rqwr+hSOj3MaAm1DdzDs2Zv5a3vZFcB
SLGv6LTyClnzuZlbFQJa8xv7Ylh4xltsWe2mU2LXdNOTFXevbUn2VbHqUrY0YFqAQk6+t+sCvAl3
rnaQcr2dZHFk9tplbmm8tORhlsXwisWDLqxhcNl5XG0MT10j4nwaMC32+9Gy5mHqVDhl30pAdxj/
TfuVQD6fhHB0rnksBOwIGA4+UQ+owE15nX7gqDc3zJvJb2l3yYM5sOHNanoogiV0XOn3LOQPH6VD
IXoCAZlkbuuwERIGCg9pdw9TCWSPoUdhkr1lz/dpnQcVkgZd9UCi63J5jo6QmAzSwaOlhq/hKDM/
ify62cx5v4NhiF/PcHYdVpJTC/uATk1PuWvlyVxWoRy5+RbDBXzbO4b1uywk1Iqz2NiQslmTZllY
3jpVfY6QB7MUr8N5CO0y3bC48105r0zWUuvaQd1QZNWmU+vd+C2zq02MbJu3esVn2LP+/8np6Dx1
hfo1vDRwtOF4dn4ZkNA92Vmyv3A4yrZ0LpKVCVn6Cm0LyGGjTscC+85APSiGlhCdSCHuE6285xa2
AF18J+1reKE0aRnOhrwxu3EvLLpSP1hqWtsArBgyqlVuFaGHNFNfVj96nl6BrEQY6hR0kZKRJTn2
RQVoyH6Y3a1JmY+nCrmNZ7h/9dw4jLPn7KAbcQ355dSnniSMUJwfIBIQktywYB+v/so0g8Jmb61B
SRaWlM5Ij4qpKylQL2HVAR/RVPuc33WjG0TM8q86gHVCupUlqHdOZAAx4LnxYj/yjsxZ03FayHOw
0wr+cro7MxQthCWL0Ch/jhKip47a2Laxydo3Tp2DS1ciYmFdMS2uVQ7FvDb30I9DNlOb37jMWknk
/Ss+nYlqpl264WUzmh38+0LPVt1WETPbeIllwaeRgB1eQSvMjzI53vGGW0cIKkX7MY/tb7DX6qDZ
NzD/f5xdx3LcuBb9IlYxhy3JTqKilay3YdnjMQEwASTA9PXvtFcauNms0lalAhvp4uLiBHifwzKs
L+q4sWr7d8XyHiKsYLGP1J2fc1o4H5FtOU9zU8lb2Hop6M3VzQ5KSnCDoCW8G+Clth+HiZ3996pX
FGH7x+uTvzY/WiTpWy9gKEapLC+rGaAhshden+Tu+BH0oHSVFhzrp6+oip93i5ZaDItD62leoA0C
ilCXQ2laHmvWpte7snJK6dT3UCCe1zlRmXmWTewykApiGKqkRXXHW3vjArayznQC/Ax7EGU0+Ijs
PyTZc7oF81n59Tr9PZCdYlAZUzApThzzXy9SgGJUsY063dbJuvbbz5/+tBfBVIW68UjHjEXwAhGh
+Sb7ZfelwdcZ8HSpLT5ZMzJhBcvLcWIstmAgBYvHZYjhzHdXNvTl+qes877T9yPAj6YWU8bWHMnI
Cy9TIysPtGsAfoxgffkOCsV8y5EOvyxNTdNCUiN1giZPZ8MhyTTYxp7ziiQjV+Xb9R/zxwDi7x8T
6HekWk0Kesp8ypQRDo/DXNMjMQonR92FFAcWReSVB8Ewf3Msn3b7rnCll6KcbneoOrVRatOg2hdV
yMyEMFk4u6VwhpMBLZpfMurnJebwpf2IXBJJELTgrrIxYZcWQ2gGek4X2ZNycpB6Mq9RsE7zM5uZ
G2f8eR4uDImeweVR1GPvj342NjPA2xSy7BCc/JrTeaiXUYcBetVjB+Q57F2jmC1jkyhSbPz0NYKe
LshOqZSDQwYEd8BMQG5ZYkmWJJyrH2Ve8lOr+p9LX700qoRlc97ten85qhZOwdNSI92PxPP1dXUp
HJzXuBaXRUVD3IeJk9W8/cejEjZcdWrL0U9EK34Kz/8K6OX8IS0mRwDSW30nu8wIvSmuG5oFDXkx
ZrDkIfPydL03lxcbVOL/G3lsKGUB3QSvrxyGnImdGw8Wq/73lbYhlvvftouJlUXllFYma6fELWh8
lLCC2ciNLv9wuO39t3HbpoM8X0iyPBz2nZ9BB/Zw/WdfnuDgr0pqBdxSFUoH9mdw3O3bYnoyKiFO
UGl10o7Xwz33S38jSq3sSF2yLyxGPGyUNZQKIEHhnmWBhvtp3OjJeaAvbHe9wNIOZj9YZ4S4T/NY
qW8BfLSb0o1DqMnxbo6B3o7NJtqYkbWuaMmYSduIYNO7GcI8JPYcwLutG8ve2HaXsm1ERV3Or2Jw
fIiM6jxQLUyK+BHCabEC8bBRwUbgXZn4UNtwshmMkRk5+CbgRIZKHiMV3hgGDFThCGWpLYjq2me0
LQePpqCDWprIJkj883lMZqc5KZU5cweY9Y/ri3hluPSSSxPkKhwNApEBCbgwmNO4qOy9BReV1tiY
b+tPYL+wvnTVXNuNrCAwcNzDIb1OpqUJn2TL6mMp4AedVCrPH0sGCZ7YVWb7o+Gh9VxEhX/HzB7z
N3htMtmLncgR/xpHwogOizsOJFmkXR9daVnQRlB2lQIeAZ78PEY3EOkdb+HITXaofwdHnnvqlgdN
kDa+3R9puYRQ7vJY+GKZEIs1WhXErJawu2LyO1IT+26UCupCsxscGrr4KXdBnm6iHHf1EFgARaT/
BJvYNgFetXlopzG4lwxiFiOcDjBXIO3HfudaR2ZEBVQPcvfQ+fLMCB6jBV6lHPpIfJlfYP5THAIb
F0HHG8cTMi/nlIO9BEghqp73kMMOE9+JokQt1IYHtum4/+QQcMq6GV71/jLNb41jPbmS/swHmcGM
NzyYU9WnTleox9KHB2qh9oWBh/BhoPRmNhmFV7DAno7CPDo5k8fhNF6wPlXQ0IL41+LAfRuVIDdw
8nSZOPs24yHvxsReZYCXGOgyMQP5kxig1FtFE77UNrAuaT0U1tEUlb/DlNouhj2EayoJWDpI14xd
mI4/ygJkzJ3Rt0MJB1CkkxsLbCWg6DWbsoWptMlChQTOm4/2YOSZN+Xd3rc99qXjL9Ad2iyrnoWZ
NwBNsjEpW6g+WM3mBln7/fZ/jyijZ3CU50GbTQ5YfiOM0oHro30CVc+vvFyfc0UtZDlDA5k9ngNN
75YHb+pUIk3jBwygc8iFDrcwct3a7Wud0aIWD0IBTSBHZa4S04nAOeipn4kD8aRwef9SzNLLRLjD
B2PUogQtbGMGiNivgfeg/cdSs/nONoNyIzauCD4Gem1IDqqveA/inx84/JZVoju0HSe/onpq3Z0T
QnnBgpXZuAMNwn2CoXX5m/Uue2dWFNgbh81K/qJXj1jTRB7EevG4NcI+vhXzvsYpnXxtJM+nwqf7
ZOgb0YyqGyq1rANlq/7VKyT6tuukwUS2uCkrK0IHXsLPhkKb2g9vpvDXYEOFuX6DdubG3l8bnvNH
P/XAB7bcNxY80HkTvVE+O4aEbYz8ytGoF6SaaQr6fql41ij15LN8iv1hnGNx9vuEGeQXp0DLhoIJ
LotqhuL+xJuElf13u2/3bZDfO623vz7LKxPga/GFjpa0HA84Nt9WUHKoaAxrXfOu6atpo9z8Bwd9
4YTX60KdDfJzVC92Npmsg0RRCQeiarIqXKhIwE9yLJpHPKmXu0nlw3HoxuCIzxfPcJEbE9I6/D60
Qv8QldHy7NkzHCCiznooertPo0GFB9j5FS8hvNRE7PQG7BVAroiNZW5OhQxZHoeQvGhikNahWho4
cuvysJKC/VXSMQtYhYNumBH71xD68TCSGIJnMTV+9GrrOryyznRhQxvnbwGV/zGzPMl2UzPBuCqy
2C/TnLzfVuNFXyiw4gzQq2swGeowLarPPDa8zmJ4KprleH2F/SmkXph/vajWqGgwanPp8ZAl7i1H
Eusso0fg7W4bcGEql/nYmaUzpKSm8h3W9ep/HCn0beUY9QEwc+uW96p7dezeO02S1HcwaDN2YQti
hVcLYSbwvO2OPCRWUnbS/eEtguxDXlj/CCVlBgez7pCzRkCR05dqB54P5IbyyDr2g7HswU8MD7Sd
5qMrSgZCAuGPoUnYm1lJ+90QLt3nRIbHJSr4rin94c1clvZUkCmIVW15adCR8TjNZXNypRjvymJa
jkUo3KR3KnrDzsq5UJpyeDIZY1gcw5AMOy/oUDMG0mauEvgd8/u6Ct0lLdtasVPkk+YXCSNIEEpQ
PFBpM9+sCbff6/NxqSaMqdax6B1vZjh5kfCmm52M9HBy81O3G1OriA5cFHHfbKypldDyFyKdTlPu
ljyATcXS3QBwaaWhr5a0De0tFO7aJ7SEwp6Xc3VmnDMG4gU/NcsdNTfcPFYOD73kKfPc7Rb442ZF
waBn6SnrdQjmeiNNWZkE79yh/xxN4+zwMjCzDkifeTSf7LKCeej4bQzoQVbh79mcN6ZhLYScO/jp
U6IWjEjEWyQJNUx5wf9D4bYK3ysyH66vqLUvaMdUR5ZwmhiEtoxR3YNCByOxetgVo9fGHvBpG+t2
Za497aSCw1ZFg8Ie4NzNQAn4KOmuIMXXTlpdA9RsOQBqNc9vlu6Fw78ZXtcQzrozot/Xh2htNWkL
VRqGPTaki26IYHXaDkti9YTvrjf+J5JeiLC6GubktMyuO3quUi8ozbcm5JMHu/BQ26BBantu8TiN
kiYNL6PbkbRLrHhLOLzNHG/HLVruAU+G3H3+5qGajxwPXuJ22MR2KZwkL/0oEcSAG8osGjxGh5Ts
bEgDJV6Y05tq6LydbQT8iQxsvHO9kO+mfDfk03BfkdHb89anDW7QUw3B/nlIfYjVPVt2i8fbWcCB
cR5p/hq1Q/DRG471aFudui3HajpFsEt5n1he3DKjhVNhy8rfgHIaqR22fTxNqqcIyL2446M3QfbQ
JQuSL2M6NY45e6nkvNz55WwfJAuNh6XNubkx4BcxIYihOi8cjC+bNLZv3KAusK95meL5dpfT+VDR
g2l4r0H+bvj01lUvPUoIuCFs7IGVnENniyNXBpa87fKb0RS/g0WkDMQO322+MRgXuMGWJuPKhtYZ
43NfMn+ysdVgh73rKictLSjM+K9B26TXl+zaF7T41zcLHNkryA24poqXcInN8Ecf0YQEG+F7baS0
qGcUFi6anWnchLkJ8SBYOVjNkYY3VvNi0C1u9VovtMAH2Jl0xha9ENHziBJiTmao/N9KaW6EpZWw
oQuKKuLVXlTMKL6GLZQrpfeYk2gLrXVpiPBeq59BC638CpxElYFuC+ZHEw94Di7rCEhMvOJ34xf6
cP6MNhNj4/OoLnmDomv3YQT13jPlxnvOpeE5N62Nf66qsjFEA7xZh8Sxz/fMavfXF+il0+bctHba
gDdVdV6El2CvWeAMbBfmwXessYlb1eYb0IO1b2iFl8H3zSA3zhLJrpcQVC7Dpnss6i05yrXR0c4c
bgczoU4us352Dktkp8rfYt+sNK0fOHCaElFUF1BA6eDWTuTQvIaRYBs3xkvbCmOvR1fuCTz+9eWY
eV2RuG27U9Ec0wqH0rBl0bTWgfOe+JQU9bDp8ryaAFAyNrtAomo+lJuauWuNn/v1qfEC9VdlkLLO
5PzsRG0ctV+paJxHRgubitaRFIQCzxGof6E+iDc9+HFNW+YVKwvSPXfo0w+fx8DqezOUmQMNybsR
l5oXaAvk2YDHqo3b4NontC3bKxkMjjor8cni3USxd8RWi5Ust8hEa4OvbdzIy0s2WwC4Aoh6S3L5
ErbDr+sxYa1pbb/iJWDMDdifZaMPS82yTrqtaLPWsrZVy0JOBhNouajt2CimuPW/FmN03YxuMgKY
N8Iot8Q7DpTcMrOLXgMAEa4Pycp06soZtAMAA44nWDESUBYzf63OFPu53KKAr5xRunyG5Ta93w4M
mchQ7yr/33IyD0tbwIKGxVUgNtKqtV5oG9ZvIRAA6SagcwZ1Lw33KFvno+y2VM3Xmj///dO2Ms26
tmfhDhmDWLek9rGUN9B//NqO0lU0FJ3KhVSAFuW8HdLKgt2kKq1bA+9hGyf42u/X9mw79H3jdEsB
sU76gzAo0Jns58zb5+traCXc66rJnZzzQLboQJ/TB6ODzznEze8cN7wJ2FcMjBA4dXnkosxrGLly
mRHn1jWagz35++u/fm2FaluXKqunto2WwXd9hrvrXoTDt75YDjkO86GZlo1JuPQOjx7o2hmB4/J8
hDtfNtjObzLTk5g6GdsOfej6AAZTNdBYkT/FXbipKLoy77p0xsS93olysJA5Dp5kpPheLqUVj6Tb
Qtj+KfTrV9dzt7SDuITNZjkuXY/by9g+MTAObwqJu2IayS7/5tAeh4N6mkyKS1YIMGMTc+OcJQkJ
fyUTt3YryfFMO8W578GzBnpsSPWFoj70CarmYfY68bMwTTUnzFnwkBVK6+zkTWAkHNbeF+O3zsBt
oWMH3+DprJc5vlh19FDNxbfr62tlEnT2LXQpolCE45ARw3508/AkZPAEZYz0evOXClEYf12jbwlY
1FeLCR6jKd+IA35Ont/XXaDw6nzGKrrslz2AVnP9ayud0fVJ+tmP/Bk11MxyhjkOW+sVMuEsNqct
oOLKQarLIi+mNdtRhw9Q9yloIKr28bUffv7epxAOCSRq1LChyBb7lrJfit3286/rTa+EP/0JzArM
Lmxk12VwCWghdNuXBo97E7oIEKLwmru8lubGZK+NjpYbFY7peHMwD2B8hbGY7hdji+2/1rKWGoVg
yRTCQsu8+Z/X/eNsHZ1r7WrR1RcGMUeO1b/YfEcGeucM/tduGbrKiBGdMdEhHbJqmQhg8eUbNJoP
HoUIBRVyI2qvLHhdz5h4Q8AHBketDspftmU+REWxt4stpsjK8Oj6IlYDpr9LC4aMVNFjMM7trQBl
cOPHX0S/Ijjo4iLUiRp/6BS2a62CowHzCnjtmG7SdSUyjbnuY7rkyoiN0CD7biotGH4OdVL5ZRDD
8rCEpPcyfoygf6YihL5KmDsg/hkmgKMBlKpTVzntQ+RW9UYqtDYc51n4tEsJ5cKNlm7IzL5t31gZ
sTsYrnffv7RR/4BKP7XeENqVghbyJoKkMyTRi+JkjItMSQCPA6/k/e5r33H+2wtrZrTuCA6TcQbW
zg1AH6fR21xyJzVAZf3iV/RYIKDli5x0yFC5lcG/NcrBVJxsd+PesTYVWkAYG0NJYWDp9Pxfyn5G
9daz61rDWkRwLXOMClhqZ5CmRxKQwPt3Y7mv7FVd0mVa8IsXviAghPUrM60+YX7xjeXe2/V5Xfnl
OrB9AZD9z3Upc80Hayhiv9m686798vMXP61MAq9xJnoJjk+/E7gZMcCnuvorqJ1ziqCtR6R9k+Jm
O8JIJ9x1E40d005RVvraqGjrMLSCAoAD/Paygu+xcTcNW9TglYP1L+xzaxnGvIyQSoCFhWnMyTKK
nWLfpnrrPF0bd20tytZCitz3Y+b3TjyQW+usqDRvpByXl4urI58FtCLzDkJ/ILyomMwPpny/PuKX
byyujnrunFlwv8JNQhjDTU/axOrseGie7YqkC0Bf17+y9vO1xD7qUHpwfBQeAhY896xP7K5+ut70
n1vb35cGVxdgDh05cjYD1Ah7eObCENAyYcpN3XTqej+dlQUGayODdPQb1ArCBiKDpmv7aVkIluK5
3TpGBejcNlygUmOI8h3HXSozOt4/gwnbxQpsswQq614C897w3vPmtoxhGG/FA+X1Pq9IiEhpjfcB
49HBdgTdBXXhplUdIZOg1s/r/by8gN1I2xomA/+c+DjOPC+ok4aQvZThi4eXp8TB9f6LE6VF6qB1
RXUOqjdt/gyiKUZzS3PnIpUniFxdCyIoHSNaoEt6M3Yx+VUW8KtNyn/7D2rH1X354bRJXsdbyigr
C05XekAlvYXJEz7WwZCitp7zZeMpaWUadJ0HBtBVr9oKq43d4O0z7rw6zo0qrqchvT7Rl+/2ri71
ELbMYMp2qizoi1/9ANkYVXyDzg9LaG/uiqI89cK4a6t8YwOtDdW5p5/Oi64a3aGl2Jvu/OGK09ml
5npHLgdEV2citLPTqdFDzOIhj3ZA7Awxd/rpVMOjduMTa7Nx7tOn3y7GqhMuCcusrpabwauXTIqp
/+1BxOwOFX2+MSVrQ6QdevlAFvjvTi14J8BdDdGJuf2364O00gNdrqaJzibdrJeZFzZOXEX9c8/7
F7lAYHrip+vfWPn5umJNV4VAZYc5MFcee/T6/Ae00ja2w5/3wUvRVxuaucexOvhiyKYwmhOAht0d
KLlG4gXj4MaQkasAHGZ5mwBZqHZyaYP9TFkIglteTruajOTA+l69+m7f3AaMWjCQFGHcEmrCAGQo
nmqIGr6anu1BLR6MA4yK2Kt5DlM8VkKGobWLPY1o91pUqr9xANoH3K8LGUnIZDW/XdXYz4vohj0U
yoIhHvCW/dDkc7sb1GTvIhweiYdLnl2/m4GR14eh8oMU0irm/aCs7sThO7R3G6d8svrC/F0XhXwf
Szk82Gjj0HNoBavIDo/IW0A4YI73QHqB5wv4GWxiCy9XZVydqMLBNGM2kOsZ9Xx5ANZMvsIkcU5d
FzdTSExUcTdKv43tqIeX/fUls7IsdeaKMgrfziNctaduLM+ueHgX7m7tZfpRqC37zZVl+ZdASD+U
3dAiJZst9pNa5B/QIbdOm5W0Rmer4HSe/ZYvVSbmSSW10b40S5mRJngZlbxz+uGLB6YuCGKSyKiD
HmRYdyrSETWhNjS/lvPpmh+SE0j5UQAvqlGk0vow85/XJ3flhNH5oGet3gWehzKr/Tn8t3J6uh+o
B2XqpQoeuXJo0rHZgCmdT1IF77b99c+unAc6V3Rwqe2XFa5UBrd3oInsi8COi7HfWLJrCYZOHhog
veVTE89PuRzaIuEQR9v1tR/eTW7EjjJv2pSbFt0XoWru4R0dPDS+lcPEm9ZPM+HFPcTZ89frfb1I
LkW2o4shsKqD9JUX4L3dUWI31FZ5B0EAnrhgyx7nxvVTA9F4x6FPsuOVU+1GalhHbwR2ybFU97+i
BYCnHvNy45xZCSKedjupOmkt4AXKrCtVH7sSVQrft48OzIETi/RlokLxPrT9r43+/1FSv3Aw6Fyb
WtiFBWHN80tURzKQ4LzbJXRUFYdCLN9NEAlPAvCVd5MP9HWyA/9HWAWgHzkz9LHTEVwAeG7XkMV0
KifYOVTyzMyVOIHJlT+oqDRT03SCfTVW4odNguEu5CTY0cX1xtg3XfKQWxAaM+yo/lkNtc+T0Z29
U+kB/VPIhT0wORu3riDW3jCC6dFUbfA4N/DpnKBZdIDU6tzjFccIUw9ayh+A3naPklNv14t2fMt9
Sl9JMNJf1lSTu6YbwqTohXmg81KIuLIqdgsZ0eXZ5Q1wZ0rwV1/inbjAqvg3bG2wDElnld/wzDEl
Y71MEPGBc4lVBc6DXKgTM9TKYsu32L2nCj8hqoBjLVcopTUNiPCoPtNEtfxeDP70RpvR2o2mH3wM
boN3D7eV+xaK2KmSg38YaiLSQFjy+0I9L66q0Eo8YXrJPATtDTPB0sUtUCY9hSC4BcJCbEDH+24k
gfFvkHv2gfh+nhqtL29H08vjesTY143wjoSEZgJ1quBgyML4afYeSYCeKVKbuZVEfk/st1D1xn6s
GX8NIBsaz55JksIH8AcL3z4WplUksoRQCAQvyKsql2rnj/X8iIqgC2yQ1TyWDszdWTS0B6d12rQb
zXzX8QJVcSjLkdgxci+p5mHJGif63fFhPOR5KVLf591t00bjIRgCKK12bfV9KVTxq6ptEddshLIH
UeWWdMvKWaYDhEfHcTrBI5TpiElvbU84d17+FR88xBIdm2WBlWF3Cle/yG4fcKuNYt7QvdN8CU17
/sC5V5/SaFjs9WKoJ7AhG1jZP5D233DeSBBXEgkdlWU2vtPKuZEZW9oUIpPAuZ9V/pp03JLGWxt6
+78/Xsy+C2lnRDbYagIZRFl0wo7yNuLmyqGlY4EHirXFkX1lyjPT0PVgFAyqyuR9ocwYmr4+tVD3
cZul79rM75y7SpT/KDM8mkXebhyKl37+uX1tZktrgQtx3YKNXwS3MFSHciukYoPG/H09zl8a/HP7
Wvpf+i0Cu3E2XQrdR+K57+ESbBSN1366Nq+t1VVD5YV11llQyXdwcEBHY/Afv/bDtULHMODS6wKJ
kVXGfCKBcwDk+wtvSecx0Y7a2qvd0OjoAuHUV+n/BrwVj5sfvtoCZq2MuY634xZMRYRygxsS2P1d
Cwj1qVETOVwfmEuZM369jrebUQbzZRPUmc0ZT3jtYOVH9yNr73pipoXgW3DWlfnV4cuoXuWQUMT8
WhR0GJS/h4rEijobO+tS4Dn34/z3TzFtiuyuqapqgfUBSQ0wHXJlJaLHfc2pNj6x1oPz3z99As9L
vV8qvM3Ao2s8zYGan6pFVUkVBeLH9dm4lLade6Ht37ztLWB1yQxZUbFvKGcpa/wf0wjSb7NU34Dx
2Kth2ojVawtL28x1UZoQdraazCibOFcn09/oxdpcaFt5bnOvilywRyGJ9Q+ZlgKuGshvmLBvy37a
sttZ+/nalu7zZmrGIXJvzLF66cL5VcDh8/o0/IEf6dnseR60PQ1mkTfnNYxW+8hynuvWhXAa6rtW
PEUGv1+IO0pYyQt4U/gwPaNJNPryW8d5cSjEbB5G1wysnTGYBj0oXKt/9eVkLUkXVbSKR4jwJqIM
6V5BS+fWbnt6Y1jG+CSkab1Zg9HuoeIU/SZ5AZpkYKNgCh6PZPDioe29KSFriNRr+klhkxGfayEv
1zu9srx1tCCc50TYViW4BAu/sYtmSsMufxbtlmz2WvvnNf9p+0QSiv0do5CatHnSj94Pc+YHvJxu
nNwri05HCxI524SDb5q5eXXC9e5Y8HZPzH7PF7qxYVZ25x/j9U89CIvCliqHnrAfzeToLs4zFF0O
JGckNmT4bOPaSSUeHa7Px1qHtHBDTBW1wigheioqOLeDv1X9K/y3Vm0s8rX50GLNmLtzQ3NpZ441
9Hijd6r3wqm8m0F4W159K4eLbrtVwUG44PWEM4UvCTQmknp4b6ZX4g/JF12pfR1B2AzVQgvaWNnk
h/fNefhN7h2XTtwWcODeCP1/9BwuBIS/MYRz6cxV3WVNlUx7em/fgOOZVKkJAETixt2c9KlxN+zM
fR7fPBcpcFTv/m7r8yuhztHCkQuLZLuqYNQ5DaJ+a0fi7JUorC0I7MpK+wteGI08NFUpsrL9xb0i
XpyHKa9St3y6vpJXfr6OJbSswoIqGgTJiAiTKAxug9k/fq3p88r7tCXHidrMkczGQ2n3DFjJk4/r
6fWm10bl/PdPTTNBrWqp0LTtq1MN0hrYbx5AMHlrxuCGio2ltbJHdNQaF7Nn8XCas76QeK+U5fRB
a7cA+c30E25TvJx5Vrml97HWKW3Tl3auurKGCJoP665APPTifw6UHXi58aK/1r6WU7gFazp4YndA
LO6XBedl+d2FyqEtN4LWRcVOnMw6g5nbndXkhuNmZuIm4dt458m4fpXx43LT7cqkO9ofUFN1n819
nRon40O9t+/1T5gLsjhIgxOytY15WwmfOsM5HNpyKQpoY9lddHCncEmjvnnOPfE1GT//DzDr0/pb
elV50+w7mbCi5b4vOEug8TZvTNTKntQRcNXsgpmiCoyj5ZwGUf1og69Jwvk67g0vT9xqitLNOrzU
70UBeIGqIkC7r+/LlYHXcW9YwpCEcD3o503GITQHFkPiQwCd7H9xaLSNj9zBMcbgrHo2FSdAGW7L
PNqIKWu//fz3T3NaewYQ4ouCvqXVHmRzt4R5YsH74PrIrM2ptrlNozDGKId8bVupX53pnyYj319v
eu2Ha/taOKPnDXbrZVDYjqv+vQ6h/jZv1fLXWtcuDLSW7uTWvQ2dOX4n/WCnTDAqS9ovG+O+NjLa
XcHvCKGQ43SgpEROQnAkbHW0NewrEVx3m2e9ZXsmnhuzKfDmtJpI1rb5vV3WBAJ5cLwIpmBDB3ul
GzpKbWQQnx/yzss8AVAIlWMPCVx3I7tdmQQdxx5NY28piMtlpf3izSIeRBeL+Yv3cx3K3kJzrXBN
V2Uo2f4Tmst3n7jfWR7d51bVbESGlcNHx7MXUdBFVjtidznh8uQHnOzwBlKmlr/4SVe6Ynd9M1y+
B3h6BILrRIuoOVpQfxH/BG5T3ywzfHlQK+yaFM5q5qspfcAfaAevx+ufvNy1v8AVhQP1EatkEO5w
h13DULoPvZmlfkRuDbZpk3vxTQ2nqw5TrLrazAnxA+ChJiQ9blXu+8Ia8QpCgv3kwo4+rgUfbuaJ
871XiXEfOKw/GjxQR26W9kdIcc+93uW1xX7++6dY6YPaVENUz8n6ZoZ2uQXLxo+cQVR+Y7WsrXct
pLUdaXJxPqaCabpznB8u805yMTdaXwkKusornlZnPP6AvNZ45SGa34hf7JD+7ln4O2D/XB+hy4vC
10GOQ240wFGcUxARxB4/5R6c2awytsKtO+jaHGgXjwpvKShFnNmDTRElBYP6hs+bjcLpxUdTaD3r
KMeJiGAuJGKC6ZQyUXlAvhEJgk8Hu/h7SRd4bgAxstwukdmcqNN0e9Ot+GGBJd3LaI9OF0uQu5Ki
WsQX3uDPv0irUQRlSVoEEDcrhupuGI1v4bJ8senzQvm0nGfXQ12+7OysErBzbMRAUOAjWw4JlyfK
01GRRs44EIO4rFRkgAUdoCN7lbfexgXu8lb5y2SLulXgKo7FPMofi/EgeBNP9Pv1RbzWtrbNbTrn
buWBimFO3b6ZSWydxTSL9+utX94iXqRt8qppUBeqsEU6KWJi3rKxBhy0io3qKwjp85LRcpcp8EFZ
qww3q1iIlyg8tE/M/bAAD96IJCunje4nWZOWAbIUnXUgxBCbdf9huFXqEYaj1Ojj0iEePkk3zra1
6dB2PO7Ttt3k+BqLIOEDHZldRwISR0ax8c6zMiN/QTUtv2UBx3iNY8lSvIjDDIH3sVVNT9FUjhuD
ttINHbcJeg9rZeG7mXtO9loWPrnNcOvM80Yv1trXdjO3h37sHfQCuQDkCYBvY7DnmrewlCvbWZee
n8RkQLFJNlnTN+/9LF8a6Wy9J60I2KBo8d9IBLXcUXkcQW7yht0sLBQCWP7mEwiyhaGbAB26p+UE
b4tQ/Bhndm/S6X9/jC2ub8m1odM2PGQGAwdebdiSKKp8NwdS3hiuG+6sxt1yXFhbY9quh3uPMKYO
t5UpghlndT4SIRhMvcFP8Dz3dr0fa3Okbfzm/5xdR5PcrBb9RaoSQgFtpY7qyTP2jL2hHD4rJxQQ
+vXvtFfzcKtV1Su7ZgFq4F4ucMJQ1DUw2s4pl/yOWPHd4KQrtxxL368dVwi0rspZzORUxXZQyYcJ
fqIm/cPHNV2WhZyiY/EqTzlZJSG8PFv9azXDfIQCOTKUj3Uun0eb3w1NvHKaXphuHZpnzpWl+JA3
p5wgfeEyHs9zeFXc0by56VT0j0nXNDCwbrPRPbmowUvvC01WGl6YBh2RJ2JeydrJzZMsCi8QflW9
wcx4CGcmsh3Ly/ZwfSUtDdG5/0+lAfF66heA9gD5RwKa38f4Z6YrVdbCVOswPNWB1MMK6Z5mkG1h
9cf9IlDzGDi8DUj9agJodP1X/D3v/ntH7uiAvCTrChje4Cl5gCDcnncUVkY0r9+kNM0DbMacZGuW
HM6f6mwVlLZdUWxY3iZr19gLH2DrcvWua6c5cwReyseg80NT7Wsoh6WBKkPDBW0CZmMr28vl2Ld1
d8AOj+Zp5kIgMGPqaYzVE6QOV+LlctP/GI25HZ7GHB/8FtFZP6ap+CHqNaHPpfWsZazSlk5pnt07
4Jm6V+LBjF+89sXO1rQilj5dS1vGWEwjl2jfM/OwrJqgNVaK56UI0aoS8COYmeaFdVahKMMZL/27
qXasENJrze768l2IE108GrfKwxQr3p9A+wHY/Ilb9ZtJnkRH94aI2K2Via4dTdqaVKMHAmPFZFgQ
SA2Ovz0Zb6//ir9vKheC0NUKk6ltJpS72JWaDX21Ijcso+6L99M/Ncdu6zyp0N7m2+I1fWbfzFf/
Hh7Sd9mheC6+V99da2us5IKFlaAbj5VVPJSpcKC+bFZvpdffD+oW6B3qbR1p69KKe0KYePGxumfa
Dl9ZuyaataBW7OjKzkM5mFUPtvIJYt1j6OSQWedJ3L+OkBUKgRIADszLIOR/RlQ/Vt7At1kn6Udi
ueJRuSjG0xpwSAiq25FRF7jGTFn53ZhxsQlvr3QKctg0Bcrt6Q/IZsldJ0zzsSzjPhz7ttgbbeyF
jozZhkDw6qYD0D9sAlL5jWW2nTqp8jcMrnazX2w64yfcHFZS4eWkYuvUgQL67TWce9Rpqu/7zN8K
ZzoW6n4wPq6v6MvtO7pFm5zMdhw5J6dZbCwjwFF0a2XfQJEOr7e/tFS1pNj0Uz+7Es/gJLEfSeXu
IDb6elvTWj6UQIWMuBDDs+0MTHPVKra35mrN73JpYLScCMVmKZPKFdDWM78K7h0SSL4FfTY9N6Wz
4sBz8awAAx49K3JWFhy3211kCbkzyLCvOnZweHUcSzscuuqtlcPGB5kPbrkHXApCejQ9Xh+9c8bS
M9m563Oi/lQV1YZnDpYQfTQZz6klH5qz+vMZEUXdh7mXK5lqqRctX45tPAwdHiyj1ICcZlZ2A6w7
rKjl1fc8d7PtMEw39nSex0+/x2msZDThiRzBMPi7paw3mhXJHt4XY1B26o89Tsnu+shd2i3PI3f+
+6eevAbqoFNntpGADEKY5CYJR6q8YBzXgB1LPZyD6VMPxGzT0hwwatiJ5WMHHbCnGALyASR6q5Xn
iEtxef4R2hlOWZD77pXfRrjV/+mUxs6Drt4NOevcthbzZ8W1MTPw+SoXe994s2Zza7R/AI6/bQZ0
fHgvW+pJq+gjOcdmHhROnG9rkjmBqoW1khgXVq6OJSam4Xm2FZdRKYv8I204CZvOzo+WXwDmivN9
4ME7cyWVLUy4DiweG6KqcTaLCKgzCY2UHHYNve0e27zMVxLxUhfahOfJGDczyb2jT+6czt161oGP
3Y0Tos14XXS+iSf7NrKtptyXWUKP1IYJ49D01col6cXjB1aVjh2XftbOUBrLo5ZkswomAHR+JGmX
hnj6ykNiEzccK1qDPEyKNpw6zxmDmTT+Sv8LAWNr4yekxWO/5UUE3fp71RivMXq5nlCWmtZGz0/d
us9GUUZOVbDHwXT+DHGuVtbxUuPaLglljISDEztGJIOLLO/4d1CE1nQ9FoJEB3J2I2goMSSgI9QR
xY8iVjAya6Wd3xPatnfjXNtuaHT+LSD28xLQ9mQb6jfcQ6o9Cil/QmHozXXV96YVK2fDhRDRoeBy
TC3fmGUZTU45Ajw9VUfTE6Cf+qhPb5tqbdc1nM4bJHwYj5VJ+m3MXbnHTWd2w40KxkcHgU91OyQD
zYDDqVhYFY9+DWPCnAXu/HL988+b6YWiQYeBF5nrTaKkTQRXTfkdKuGA0A6zP+0AQ0wgHc9Zur/e
09KyPc/Rpy1Q2QMZYcuEcMtJv+86378rh7TY3Nb6uddPrctqsi08i9SRGLphS7l0Qm6JemUazpN5
YZR0qG87VzYbBrzj9rnKgso07H3GU8hcsFJsfBwZQtzQ/upp9fWmX6MrhYqSV7HlWW00z9VLneZv
XZmvlAkLAa7DfokqW6M2vTZyVZuELsetQzk693ZfHs6qIGGZiRXB6YWlpaN/y8mOZcsaEeUG9KXG
au+nIL/nxgEame/Xx2khvqm2pnCi7QEMGkUEPu4rV90X5qnvnTLWkCpL7Wurakya1HSG83UGqgMB
dfoyYzDHWXN7WQgJHe4LZQDPFj4+X1H5UEORFFYTZbISEUvDr+1B0IQuM88XIupTGDd6ZW4AEuDe
jbR9NGy2MsdLv0Dbi4aSD1lvY46nxJvueiOR+6Irb6yadRgvaKN1N4PGHyW2gHm1TH7VE/FCVdxY
QulAXhf8YWLQTkBzhYxnpbZfvge35KlbG5+FBaQjeZUSeDbIOBaofG/d9149FnwlkP/CAy8kpQtq
oEVhOPUYuXjjtDckm9xNi8lG1jaN6ZsHO9vv9fnCp4Gr4pazIQPJ0FZQviPTjmSQNW5j8H773koC
Ozb4m12YPwcXV8CxLOjKy8xFzAJ2sL9//5SYgYGZky6t+bGEZhULYPfcPQs/c7wwbgERpk2WHCA4
2+HWefQdoFPnChZ3OR4nZnMz5Mx/z6SMvxq8WDOkWEjmuq4mr+YqJrggibKan3Cvc9cm7Al0uhdg
fcO+dZ6N2ZyD6wlqIdvqYOWMjU1eU8+KJAjtlr+DLiZ8zM2t2Xy4/i0wLgyx7qk4wsuDCVvxI+b5
d9dnKpjn+aHi1W+I+67M49JC1orliUxZOTeKHUFIg0fBvrOMMJHVSq5aal3LVUNmm2bTOsYxVZ7c
FRaUDq25Sb5z6KHc2IWWqdoBL8Nkco2jg7XdtS5MZdx435pgC1+f6oV8q8OPKTBu8exZ/ChI3W6M
vryXFRLvVBQH6dtrC2oh4eowZL9n1ZQ0FT9y/90b/lhipcJZmAEdg2xUGckYzYxjT+4mtw7l+Ao/
mpUa+a8G5oVUpQMA3coxTDXM/Ghy0cJGgNI7qBEQ2OclMdJNQtoNtYrmN5Rj3C2LJz8kKs9PBqQQ
9nIeW+QnG6I3HCQxlcT+VgEQedsR4R/ZTm5klBD88BoyZnDX2XTzk1OtmcMsDev575+yXw8hzzo9
t97VD3mCt4vsaJm/ri+4i66a59SqxWTbwbDCGgZ8+piVQZfOYwh7zSBDoi+7ZpdItws6hrPtVJmB
hO/qFn7UK6+kC4nt7/3npx9mGyPI6h3hR6sZHnmcBJMzBHla7lQWdc0aKmWpFy1ouyY3U7ttk6gU
FBAk03+yEsvbxY79OPOxCXxlrlzcLk2UdhDNfN/MKr+OI5Qz6YGDQLjzVPNfRiGle326FiJXxyK7
SeIIxaYksv33RmYn0ysO11te+HYdiCxgRjeTgvEjra0fbi+KXYwK2+Xd2uvtUgfn6fk02UDHM6Oe
TH6UEAkJUyN1Hhs4T71wiPvdODrnrPqpCw/3/rNfI0M04gBJwtCs1l65l8b9/KM+tTzItp/8PjeO
cIwbNgIGt5umlMPKd/to5UJm++vU/al1TomQg8R3w4OOB03PPyAb/WOQyc+5tp4gHU0CZTjw2mb7
65O9sM3oAqPTYFc1Nwx29LKpO46EfLhZ8dr5AtZQSfNyvZOlCdf247lyeieGcfUxKeQGjlm53Ye1
vAVMg7ylw3CzNHWcqrH5sRfZQ0LFr7zoH9nYvcG0PCQp/Vq4N97OmFpYuwY0JwuFH2JR935y+Mbl
5crGcXldMR2Mq4BooI3VYU+ri+eqSt7yuFhZVEtNa3dK4Ch3ZZ22aUQhNNxTYMxmuMCsbMaXVyzz
tWA2QMiuEyLSyMr98hX3x5kT4sISJJK6gTGajzMcUJOTFB/T7PnHzocF5uaWZcV00G0qp8kyhEoi
yzcDx00fbHlSyn673vrlyGC6VGBRKq81evywfu5hALxzzCL0XGiB3qgDA8jd/6eSlHejwtykkZ33
OSQtD62CBuiU3oKw93xA9f+//axpSz82U+MoUkgx4f12iv1nP70FznJuXotqZFirFueobiAs1oCc
L8zvrHg2+hsnQNutPdMnOGoirvMc4E6RmDzIkM4L1rylCSM3BocW0qIebSUp8jmRxsHMnN3Q2F9v
WkE61DZOvdaPuyqOSNNu5v4AZdsHHAwDUZu723rQItv1O9amAmVGXv5x8keDOE8GfxgcsnJMu1ww
MV0clULG2Z4JyjKnqID9if/jqY9obocDqdr3uqdrqJLLh2imA26LmowOzTkS61AGBepL6Nr4VGxU
gciWL1WWrqSry1sR08G38PMjypsYO9rTIy9EWHU95GLWDm1LrWsR7cRIUmAaYDcl49fMA6FY5uTN
6dbm+9zOv+UB03Fv0qtbnyvBj1VODyy3NrXRvV5fSkufrkVzOzojAauKHwlUnUc4HncwfvPatYPm
UvNaMCcFeNtWy4yjcuASPeBqpC2LOCQlMt/1H7CQr3VM7TBT1zVMbKDYkkUK2Tn/69QX4Zx5Kx0s
DL6OpMUtgm35Nk7krGnfyh6XlKO3venbdVnLnJQJtkVUxGoUG5q9+bkdTnkGMb6X6x0sDL8OpbVb
CeAUHmNQAiTjTiApHW0pvG0jDb5ybFgYf13mciT5BLgDchFjr2TAxu/uK/eV8hurGB1Im5N0TnPb
A8nD6u98cwpNLlduKxbSnI6cnTz45KoKac4tXfvDSYwuVCr508QDDcwa3lJlWyUrw7S0ivRNOcuJ
HNWIN0RZy21plPnWniAUeH2elybB+v8tf8rcurD7oYgqM4ZSLe1Kc2c2UHpqpjq7L3q/XBmypY60
eE5dH6pbQKlHPrsn/TNLnyB07Jgf13/G3xfVC4nO03blORPMdZiIo4+Px6OxfbxPX+y9vT/JgIdl
oEIzBPg0OPHwtxPAdCqAGsgez08h3aCACgA/3nQbEjnR/LU+evv2TtVBEzThK0QagyH4vfKVF7Mx
/YetBpsAKry5P1W5fGR2fdeRamV4L68SqlfVk1f5kwna0an13UPaOTu3JyvUmaWmzzP66YiZ1JDs
M8y2P7nWG69fcv/X9dG4nGKoXi/bUEuSaVv2J5kpqM1TP6AxeXKTlfeJyxUC1Ytly6lrXAS1dVTb
SfLSl4aHWt8bN3LOWWhx6obmWNeRS+d65U7qIpbX86lePycupjcWVXzqig6P12Wj5reiHNluxsXL
ZrbrcoB3A2lPpLMpnkB48oANyAEIEOKe28Qu0pOXcHtPW5tW4dxJ+c0gaQzDBzrbB4upOQ2dOk5J
0LPGjYMMZvRHKNnGZuDCteHeof6AHb42Qmiyjl8M3zbrF3dK1hg0SzOmBZmf+XblOFizXtyx51ZY
ZMsSbuxMh9Uri+2icA/GUEdJmQM4lzVonacaoqFNCOPXEVrkxrus67w+urHT+KGdFMZJGjCUTwen
3bBCyKi34qwOE2L2sKFNSLlxjcT/StrSDpjfDB8xBkiFo9e1P33ofs1hbuXFU90T4xtV8dhvweeQ
DyydppXlfTnhUf20k/ee2wli+Udzns297dbpmwdSbha0UII9TaW8sZChOuEwM2MCGX/iH2tW8d8j
3uRQjI2sMQJ/aGExH0NHeSWoFnKBfkIZjbGGHCbLIj/pofGKnQlHXa9hN9AGMPk6C7AfM5GMZRdH
Zmf/9Bi0Jc40/SJL2cp2t/T92uVD7JG2qliKepuTB8GtR6dv3q6ns4X51k8kXI6wZhiYhzsxyOsL
7zRk80MGAFMgK/Ljeh9Ln38OzE+p2GQ5QtwyPHx+/ypatgG7YmVmlz7/3OWnpoFodZuMwSuFxXNk
pq9Wm21p64cKIMjrH3/54of+cxbJB156pfSOluPfd2O8czIaZc1T6hZB2wCkWFm/69TdXu9t6fdo
hU2NyBOVYXqQlJ5eLNK8K7vaFzZNYeKwxvRd6kOraWzDaW2DefYxa/l8cIl4aFUPCItH503SdSsz
s5B19XPK2JrAVbe44h3d/JX17p1DpheUOyvrdqF5/ZRCBL6bA0N0ZG7qf+DtrXtpCw4Bh9pM5e/r
k7HUx3mP/rS4JpcaA+AB7BjDBS8SvsqGAK4SRmBlFtLUbZ1osQ3sPvQbuoIdSWs8knl8T4z6mLZy
JfaWfsN5EXz6DbGZkGkGlOVYTs5zl5pfeItCsRq3t339udtPzeeiF5PT+fQYMzOYynGbcvyXbW5r
XYvu0R27XvaMHgXbmzijxxDAc8c1e7rLxyGqa8m3YhrhpuXQY2bsuJzvff7NZcMeNpyhxXbXf8FC
rHlaPANm2hkCkXXkBf/dVEYZwACdBK5XZKFTjSsl3Hk8/j1GUE+LaMbiKmkSmx6dTn4hDnQTDCZf
rv+CpVHSqqdurhM/dSx6JLW/Gbvmu93PRVhlIHm5EFlt0nblZmahI50D0qewFaZQTzoKYTUfc6H6
I+ymh03hi/hXPQP9WNZFtvIMsdSZFtqG6mUqm5Ide2MOp+zg2v5dLg7lPO9S+uX6yC28NFOdJJel
rgIQjrhHa/KgCZ9N0v011y7IWb2I462bUx6ajSQ7AV/ADR3I9AogEZBIqWfYaxz/hf3LOY/ApwiN
O2sCyqVPTk0zHDLp71TpbiRJTqY777PSx+5y4rRZWYlLvWnpBlR/XvmOSk7W7B5NgwVk5oHN6juE
7b3Ju10H66+MdW/Xh3ihO50AaLGuHttuggSZ47KDIW3ktsY3j7Ht9wE9e+UBUQKtjMKx3GOfNsNK
lbwAwqc696XtjYy1hkGPUCwwAocoIU9JBxvjDRmq+NEvOyfwcs6yoDG52kBlxvlqpXwNILGAD6M6
hTClrMsclttH1Uzzm5UARnPig6I2rpKt3IvsMpeHWA0U4FsYCHD4Y+SgTZktsQKSZcU2tdUA/qmr
PlRX+bftBjqZBhLDbleQxDlSXz3zqZ7DPoNAuZFNKxf1C4lOZ9TIEfYEcWbYR8kqUQa9Mdg7C4Jx
a8L2f2UVL2RSV8uklQOhmIT03pH9xbSk2yaRLw0wLhOerCiObiVjwInVZ7zmRvIkQNm8pRUUa75k
EJ81zTdnmgPbeczwAFLS8sBgLHF9rS9sJa6WiFtzqpw2Bug/B/dOGGnYuoeqUI8Ve7/ewcLgOucg
+5QpVCKqUUnHw9Ev/lLjLAva8Mq8XVT8Op+PtXzrDqaZWiJmR1BWKtSatge+ygQ1cCm7dKMsr4zU
bPuQVJ8ceKcDZdnAnXqfSqB7q1n0G5u59Pf130nOxYk+yfAS1oNn9pQUfdVNpxj4raiuJlTA86h+
MisWIVzZfpu5sDdW7MsTtSGoxasO8isuzH1CKx/UXTxw4GqzNtm6cWMfrn/VpdE/fxT9/9EvK7el
M2XTiTMJW7s5Krs1ic+l36sXIS2fzNq0WeTM7248RrL/kNVten4wGvr/7x5cD81D1f+kqgbPWjzd
9UnzhbsWvaGEOg+Mtu4hkwm6GfzgTkq4m2n6z527jfR+tXKNprcwPPq6B1J9qBOa0ZNhuU+wmcON
oVEFlpGvBO55jV9Ybvra7wpHCiZSdUpQ4zzXFo3ngNhWFRB6Xue0KF8LL05/pIUE1Pf6arpU32DQ
9F1fxV5sk25MT2bcfKn9Od+IcgB9pP/w6pgHLm1WdsKljrQNH65AxE9xV3cy/PtJAu8CUJsBzY9h
doOer6Hyl4bwPHWfUpPEAx2e0PzsFBcQxA1wa8zfO/8sXK+KjtyNjSPvuEnpt0Eq+/n6EC4ti3Og
fuoz9kwzE5yrU0mzqMinXdK9xtNa5bLUuhbu2VzQMfe7Geqv/mGc+iPlw8YidIVhsNS8FvJGljfO
2DEvquJikzd7P+s3ZA3ntJCqdAbimBc+jJVcD0fi4bnKpwe3TY/XB/1izXxeuFq0g6kgMpC7K4z6
9BjnyYNZyAeaGnuinC3r/de+Fg8GaWGC24JPJIZ+ZcQuba/oWCe9VWksrM7L5xO8A+kDbgz74zx4
9kak1Dp0GRzTV0LzItn93JO2F9qDN5MMXpMRJADons9GdxSjUQE1Vn7leV4+dBxQUKmUdWBGWQU1
ZdAphIxEqHIJfvVtI62T5CzW11UNQ4vTZKq7uo3ByGoQX3yXQ53zA4xFO6zwccAF5emOWxmAZ87U
hdd7XwhonUAHQnRD6Iik3ow0zKav1PThoimjsfs5ZI89/Cuu97MQB/b575+DGIa941DBr6XsZBVk
WQ97jImTAMTy29KE7qVCIbFoz93EInv6Ppq/wVsJPBiB3/b5WpYYhJs1XdKwKB+/eK4fWsSBMvwa
AnYhjm0tSZgky7siHlg0cvVEe//oVGtWAkvzq1UFfScNCJd48jTnFqRU+z5RUT40JPRzVf2E44f5
3argDe5ac6tW5nphK9JJuHbp444otlg0wwm4M79n6qvf/THELy/976bp0AmN3mhVrhmPXjTEY/pQ
GSLMDC8PIRayVuwsTIlOYWROmkAdY55PpqBfXcrCXo0rWG3rvGgu1CE6h9FE2rHKFivVNJppMw7T
FM60FaFlj//lnhcHBqygQwYllI1tusV+mAR5ZoAXRw5s3O8n0b5PvTvBKNqB4L3PzUB1Eh575jxs
y8Ye34VM/W0/5OYBhjkq8FHHr91ZL8SxzoqE8aoPoD6WaunMrzg4nOzMPyQkXrvlX2pfyxPUc+O+
kfD7E0MMu5uk25qmjxfCfBWQtbC/UK2c6ODJ6Xl5qfBC2Bjfyz75raD+82JQ4gWt3w5/aqXKvZuz
e8tmajOVbXY3QYoTjzKm/60CpgiCVJ4JR5Mif+KAKX7n0MEKOsrHe+ly8aN2mX30GSxWUzImoOVR
GlhV8cvmdbadCziK9DmsDYlS5Ks1gAzo9Ur9GVB37MEXG58dkTTgkKXz0R2dfNeCFhU2fi8OUNar
oN/v/oxbku+ditcH7mcsDyYF/TA1WokIGoGmLYvi8Ouz+sm16wjM6GdH1uZTKdSMh/Ii+1GPjcqh
X4knMocqCElYgz+tRP/SDGqp0i8sWTO3rU/S/DaZJBhquM1Mf64H/lJYaplyzFXLYfcrTrTB2yR+
rQLEaJjF223Na9lS+hXwhrF0I4nJdPGW6xvGjV+u1VMey0U+JrF1Mljb7/jsWhtXpGvXfRffvVHL
/EMF5bNJTJPVJ+iRbzxo/iUt2fTNay7NTeexIJPtUdpz5BOki7wYD9nw0im1zao5rMW4V8rcpQ07
JE67Vb79EBv5Pp/l44SNrp2SwElWLiYXZlCnlKZOQ5irpBcZFQRnlTsfjba4rQTQKaUwBIuh9ELV
SVYdPMjyoB++OO10Ww2gEy97bmdZkyRehFIpvR/sGC5qjpVHXJTjGqhwIXh0wmXCh9GtOCQN8/wg
5+eCRCX9eX1tL+zKf1fOpwos9QcnA5XXi1poHnH50xyzcCw63Jl+r3xxW/D/3fI+dQKh2X60JtOF
uEf14PXFVzGSvSzWPHqWFo8W/p7lObK1KxwF6xoeWQJeOXP/fn18ltrWYn8UlV2jzoNN73CWjv7R
FCsrfmngtcgvbLAGSQMP8do2N0UKoQK4uZv+i9llm5beprtq68xKiNrPAxib6pT7LGDkfcz+AG95
fWjIXwD2hZJF51ci6SqHMHjUWsagwsZ0xUEaRJJwgluNsXGysfc3tjdDpg26/daGQiP5UIx58x3c
0eRE0+M8zda+hUnbUcC/6cl3rMINB3q+ToJAHgh+3IhxixBnjYOXH8i0BW7R5eDIVTaU9PBeku2l
BaQIN8WHTPLqD+gYahubNVTiRQ43HmbIHbZP9ui6LcHNig1t+QAuo82H7/AyhHZS0W0UT6zprhqz
Dq5609xsB4M6r3kMw24rLaZADWZx1zlZeoJscXagTuVt29aWf/LYy36MSVLuPUdk29FVGfbt3Nrn
k5hePWI4MqScA0oLhbH0WZHYgplfXaZzMDhxeRqN3D3WZuLsaczjV9mp7phJwqPCHb2dwZNpw/Oy
OhZDUe1gRJ0eTOCjwmHsgX3PGB5R0hyGR3UGY7jC7oZ9Xw72vu4NeE3jLt4Fn4NbINlIybu7vi79
NJRObW9qatSnmFrdmxJ9Eg79yGRk8sw9GI7y3g3fZ1sue/WSD5ba+tXIHrzK7V/rKil3duyxbUtH
2wzgFApn2XFq7KesJ+5bLjKobowphIrx3YecjfQLt2bZhJ7qXLAdIfD9syinGYrlc91DCTa7T+Dr
vRWyK6G7l1W7Dqzpx1E4XlSO3A4aZCeGZ32rOvFZTFvMtnE3QeGQbuG8mD143MvvQVap/xuKrk4P
tZjzPiAAMrdbz3PrQzF5fmRNhfXUsjYjAGp0zRjYSRdviadovC1VKeCpxLvQwHH+vZUCbm7ENocA
5GqzvgfDnbrbooZcVAB1kTFMoBoGjXoj2bWV8/cI0GymQU4nypTcg2UxbonrNK+wanN+OY2COTfn
Mg1Hl9VlWKJU/iISBbffVjL63PgdzqO4YTCGoJhn+Tr7qtvKWgVuDB2WAat003ivho29lvqG/Wts
h/al6OFpbxZ18xWSLW85XPz2Vqsq5+gmYxXVLJnCeAZjqIvL7pDX8n22YH+yYfjZj9wwJbRwZ9fs
w1acPdrtWtm7rrcJ7LRyiHbetjX+fR37lPZt3KHhhbVlUQakBozd2b6g1hfHdNaYtAv7os4V7ux5
4HHXE9jWSpyHcDSIhdhyC27N11PcwqlAJwSrtrAGOzWcqIk7KLvbUDVJq8IJMs+TB8YTvnKvtrDL
/L1u+zRSJRy+2ngGf3YqhvhnbllAIsBsxVqZiKXmtb0mNQlrp5TUp9bOre3kZ9Uxhxff5qZB0jnA
hsMUpKQ9JyrJHoDEMEYJZJGHaTRXPn9hmnUqcKIoAKK5Y0d59WThoq/177O1Y/dS2+ft+dPIz01b
SIvlPKKmNzypvOH/wS/LhIFP4qzU+AuXLbpOgBVPE3w5xHzqFCGbbGIfXRMjpxFohBDjUch4X7jd
bWWFzvz3MwLkvT2yKHU+3BiGR5B2slPUdG0HB/BuZetfWlDn0fw0amVCnWRWLe7tKn+O6oHn276e
+h/XF9TCgOkOThQyUQDZ4bRvObM8DSTxgyzB231FfLm1ERwQkO9BC/JLsQIQXohz3fGIerXnOaWL
21Qop0BRYwp80v2SrDt2xS3YQZzFdFL14OU9NzrcMIB+3Hx1LKleu6aGdAe4qlsQYowV7MxF8MO5
I/r/k4N9FlfVAICfIJLP97Rs+q3wPBqKlKQYyUKmX3yIKJ1qiMYAtMPj7SjEGh5pYWXojkcVkROX
bOCRVeMgDm5swH28N11fGJfwJOdfphXjFmzOSjEV2M85q6GzMfcbaYrfps/DkaFLVJuZtO6zlP93
vcOl7KAlzjqp4PRLIWFPgRs+EFceDB/1KFB7ay5il3ugOuHa6qVvSpb5kbTsDcfdJU6rW1SMKzDP
ywv7X3KIaJUvG4zYZHYfveHuvLS6G7r4lbJhhSRyeVL+IYm4GcgDzPF4NPbTsAdnb99C/ddtSrhs
2NWGGJ7YJYCYcLp2e700Zucf+yn7JKIpMiopj2LPuodC1B4uXttMmCsp9PIS/odCgjuONHUF3uOF
12+72fjmCv/bLevpH/qIDZW1sRuID3bauxJz6LJx2xT72xrX4n4yjRbGCyYuYdNi9z/OrmxHTl2L
fhGSsZn8CtTQVT0P6SQvKCOjwWY0/vq7Kk853FBI/XKk05Gg8LC9vfcaptn7wlS6D8Z8S+P7nyiR
gPwf+SCg8KWvcrxAs5xGaJQVD51UTuwk9rgbioY8JG5Q71DRHE7WKNu47oSFlIAAucddExtPk42c
Y20JLCJBQ+3CJxJzxFUW17V0obcz39dCzB98wWLni+5Sj5fMhxE2TlA5zEkE767XjmzV5la2zZL0
MA15UXhdHlyYRGU42B5kuiZ6D9PIPRieT3MDb8e5nl/qmv+8vj5WDob/I0IM1FV2Z/BKzexkn/fd
TjZsnynvR4EeGcxGik8DrA+aPH/VjcU3RtLBrvz/IgFbsrcTmxS5sDMUfwbYbWXepG/GvN3iY/67
jMKWBInMd+BzJ7rm3KPvVljZJ8+hn+2CHAQHJAzFgC2g5kokXVK2O0hhsWqsEObc5HdCkq98Fg/F
QM+BxbbaKGsfcxnCvwJb2U9+0EB488y8EqIhhT//oLC1iSxntr/mST3elZANf99YDn+Q1P+amUXA
KBTxbTFMKaCRVvUd9hNtfpSex9xoQmt/uCmqpIgmh0kI546O88Y80b1b0nJB59D5rZvb4pk2+kIG
gp3UiwNYJcOQj/mxkPn0HU2I4p2pPJBhnrrpO8RQ6ls7E87OAUKAxv1Ayid4O+LiXVF657gS0t6D
HIZp549+WcE2+lNe/XApKI3EwHiwtM1nmRSYV9dvvwYKZUqWa/nDNhZq2agzJCjfzEX7KW1KfiyI
6+66ORtvB9V1DU4j0v3I56CHxRGQgi2cFPe+IkAq6Iv2LOuCPZlT+53CTDFWHM6dHs2z81Rm9kFb
etLIpZX1nrleEyd0lrHvAxeSWe5zIlDmQf+hOgYo/043oO7WNjzaxn5v2upnDTRJOKWWdZdnrh2Z
NIB8B81pXPN+2BVaf+mmhEU1pK1iKFD5+FNA96j5ylcjPID251GyZwyp+QVEnPOFZX77NM3HMegu
xBM3ncuISd/52TbFr8yjuH4ZiGHErhTg8BnPRbE+bcu8CInnfqrHrtm7AO2dnLme9mZs0Y0hfta+
kRmWTCEVsBGMggTgp7DpYJKXlKMf5k6vo2pyoYvAK9fZuRbLHmpTIgsrSefftnIcw3GG1ICfFbOA
rCi43hHRXb6XwVRTfH+qvwWT8VrYigXJESgGAY3HkR6dKSEFgk/SHQdeiDfHCP/dHUZ1VJWX4LZH
gUusSts5sjlA6QBVPpGGjsQgWGzkaVyZbv6R6qo+yYBnB+jlZl9YWaVvFpCA+wq6WkOUzTOSRDql
OotUYk2hO7jWsJPlDAU2m4hXx88kCYFja+5av4TdmQjSXVnmVUS6aox7rtzv6IAUOx2kowlb37mA
JVPUuFBsqaAjlJvHgIv50Da0gwSM2zw04KE8F6ywjm3v5WqXjcRzYF2RZmMsKpAE712o64Dqxgh9
ub6n12LtohLOoXk8o9HenVHZOs/q2aXuh/A3bGnwoRJVmCxr+zOYYu9Eil8U7cwgM0chtoxX/qn9
ifxiyUlKhO7nxvGrc1pg0FQn1PcawijhQCnUdYahfqyKrIkha9onke/Kke/TqZ2+g5ULx0ir5QQg
YEvR35mTpq/VWBcyHIqONnHle+jjBqJJt64iKyO9JDgZ3s50qoMOaMRxjsAiHYGd2AL//PsCjLvF
f8+BLJg49o/uzpT0NKxVcp5y8ZCZ4bVy+QEicROsHLr4+ppZOdiWogz1NA8yH0x3Ni4wBhBfD9Qx
z+77tImuv2AlV1tKMhDBGqzwdjgFZDyqJFXI1btdkXJ741q49gWXF/91bBZBDSpHrzpAUP3gZHm+
VJGqCw+YnLr5jTBdfizD/j+FBstPLT/P5FlTEKU9J/iW+MV9w5MPTsXiQG5sv6BcgBQ/8m6vweOZ
vZ9t2iFmbHzA2qpdxIeeesQRIKjjA0o3TEz/uRu2NLjXpnmRkvut8etscNQ5m/sXJ0lOPHXAhh+f
rq+itUleJOTtzLk1Q4zp1JXzEJU4niJ3rpF0yLuRdlud1pW3LFlOedCJigBieG5AkPEJfUrz9FGM
3a+SzhuRdGUOlo42GkbWIIxIck79qb2dgzR/MDpVG0to5VqxJDXpzBMwVA7UGQih0ffC0f888Grn
DE7Y1OMeBnz7ixfJh+Zkye8pjQVcQROYM7yXo8l+QA04kCMk/TdKWX8a3P/IUJc8HmF60WtJ+rNz
SA75Ub80p/5hurOPRWxFfjRGJqL7+dbbV8f2pB7IsT4MR2+3VbJbm6rL3/8KLAyIHp4YLOkRcgq5
9dvhG2CvtWW22OgjkpW+SwZ1JvnwmsIxILZ18qxGsvN8vnWKrP36xWbXJoM8sKrIeQBloe2TJ+X4
N9cnfuWAWrIKwLYBASVwOHAIJErcOkaZLMxSHfbOF12mUJP/GHSALekFZAiEJQPUsw3npwEelqFX
d6+JSb9d/5KVmViyC9RkyXIKfOCKs0jOHno8D3Mnw3b8WBPs/6g1JeskEb4LE98mjXiCNqMa1Vvj
Jxul65VZXlIJLIC+pkwwc/blcAeLmR1DOn59bFauo0v/IqcQfcryqT5rQNLUrcy9c0JUxM2rcbuN
E+mflC4kfUtpjll78I2zS7iEevJ1hPgvFk/m3tnUT37ZHAqUbZtUT5A2h2rAwBXqTBbZdQU68HPh
lQ/KKdqz4bBxaWrAI5tGBzOYYHV6MIMHjeXJKt24t+p3i5EtNOIKCp4tQcUBrUyRpOD0VbVdR+6Y
j0g/0bXgYWtBbTnkbISH38XuqSXB/OJkDEBFOeRUh53M2o28amV6ln23S7nPq2ujIbv3LtStgNZN
YD9KA6u0bOMVK7tj2XlzLC8f5h4Ojr763OOWRvJuN7KT8Lf8NleShqWjlEVADrTEZJ9sBwUDo3cW
nfc1+WD5213E2blgeaIuKkONSYGb9H7TgMW8S9+opTYCyNoXLKJsWYAS1XTcnNWlx+/J6qY2bCfS
dstRdyXWLukcqE7kM9F9fzYdfbEUqMiWCT5j9t14tNLnuYIsBCFbfLG1ty3SrMCtHDtRII/Ab/5b
l04nQ/jZn6Ck0TOB6k3yW9of0RHE1l9yOoBSHaTbdP25qupPXtDfKT3+vB66VmZlSeIobbioJHkx
nGvIXAKqWP+kF2c0DTnj6y9Y2XxLegYJHJS8/JaeyuRdicfMs2+4AvVpLPcGNtHXX7IS25c0DOom
bZ87cM1WeX5vG3qaC7UxQGu//zJwf6U2JRBDikn0WAvupbBe5/xIQD17R0m62WvtDwAFkezH9e9Y
C/JLV7Led5PMHToKsULx1Asy3Wa0ZLcNINY76ivoorGAFseWWeaUpe64z1X7y5kctQscArW0tB3A
rhiK4ShrQlXoDUxE0NVnx8IF9t1Fue4r72h7BwbGx7AfbEm/GGVgA8mAfadGGfdJHQ6QLG7ST1Q/
Xx+VtTW6uDBZxSxRvfSQemjnCGbEZ+n337kHQanrz1/ZykvChauTyvJVR045GjRx5ULRV6dltSts
KY5VlvRRmgSwaJ60jK+/ceWLlgQMu6+zVIiJnFLPvev96tDDgCVIt+75f4BD/7gOLOkXdUDavhsH
+1SL8Rn8qFfa650RdnkKYGh9Avshi4LCLW5U5vXHlMrqvfGmIsKzh9BiU7vramuLKLb2sZed9dcO
ssq+QWUxtU8oYP6kVf4wjEkaaVNsDObKDl1yKjpYrFioYwFYLOA13L56ygoZH6Ohuk2QzH9sxhZh
oCkKMeshI5CIq8N2egQDIKTt4WMPv4S1v0aoTANjZoMRAkaU7pwZOgd1QFH459BYuf6KlQRlaTbV
V61mbYm5LwUU3KqfI70xNdi0H+NSMkb/+wkMwNBxzDrQvXv7YpQmurDqe74xQGtTvIgAQd+77mS4
d2IBOs2ch0lCQ3RMwqDw46n44BwvjvQKGnU2pKXZKSks61PgtnWke53cDJnLjtenYWUvLHkGKXUL
MCRcfQqsW5h9RYwdWrrV7v+DXfrHtl+SAxI6VfWgbCBnTJ7nUa5Z/VxAIutUepkBYrQO1Pdm4noO
iVM5ZZQGo0fDpk3KHP+dmk9N6dNfSUe82JCs/e3XJXJZWUEY/vrnr3VWyWWC/1rp0huGinTMOaHl
HsFYIgvB7BhCnKP7FnIN6DbMR6EqHat6uAVUbuMavjLsS6DUVHSwWiuy5CQkD2JCJT9hQYkwLXS5
sXhWP20RIcakzBTAgs6p4HR80W6r75zGDw7e7MoQ8gs6Kr0hifu29QGQr1GCJ8z7dn1cL4HiXxO/
GFZ0sZSoG+Gc0tqHAZjCwyHFs7/+8JXBWxI36ryCYCrIISc+1s+wS6txu6nvmG9/uv78ldC0JG1A
1muwCOgU51o+1AU9APwdqaHdBQBcfewNi/hatw4o5LmXnzmsfw3AXlHe8L22O1D/AJbeGKc/OMV/
zcLiEmX6IUkkpbAWg9r0WFlxrdwDUlP0JY81Ew+QCaHDV5RuIqeddzNhcV9+nb0MHmcqVOwrLnkb
BYm1KVtE4wKa5hDdY/rUlHb5BUgCtoMrfBuVgZNtoJnWXrEIyYYSgAhmG5QoWZ18q0E1otnzYOMD
VgL+0k5LiWKmPXPYqZF9aHm/kpKFefDQeR4QIFtE25VPWHI+KmT2spp4BQncXtegFaKZ4MCYTcVT
A2L+9bX375fQpc4unXVrOdoxgD+0LGqCpNmNUiYxiBhb9tkrCw+q5v+Nqq4HqNRFeOVcg6QBLZ9M
zN+bwnPemrRxnkCQRcS3+OzA9YzZ/KeD7jFctgFFbuKib1CGDEyKzoCVoG8TWWzwomK43CZINZ5L
5auNDbKy0ZcsGO02OXPcWZ90PT8xTiKRjUCIZzF+7kcGG5TT/w4EhUrIVI/OdEqg+noqjOkOgbHs
nWpKd2Pdr1wWlrjh2RAK0eJ0wljPv+3GLeMpU/pEkKKIsBndKda0arFoOzPvPvZVl6X116HZp+lk
S9p0ZyfxrR2Efb7k8B3CtW7LPH5tYhbrR5VzGWQevsLLO+fRuMJ/gKm0H8P3+wK7U/nHSrB/8HJ/
fUiSg79UpQhLSeYfJ9faEU4+OC2LiFdX1QCFSAmhGPoUuC+WVGE747QCxSV4TPstnciVg3bJPxht
5qtW1fkZLpHnTrqvQOhspIZrj15kn8YrJlgjUX2ap/4WWMBTljcbuclKr2uJqO77CplJ4LNT52pq
oiSX485qu2oHyezswGXHdlYP+klu0/q3PVrNxoZfe+/iQCxFbsOsQ9JTaua3qYfZcA1DNQ5z+bAS
09nS/RdScMBnkLBs7JWVg2MJq4ZrAuZ87sgZqpQmhmsVMD5A3oQFnfBSPiDPFP4W0HNlypYwa6Yz
oHgxsqe+yh6mVOygML2VKa99yGI5DLp2qoziQ6Ah4me7atgNb+kui50YktzpzyAP5X3zqO+rXfpg
Hq8Hmn/HAbrEWBudCEMS3Z7JzC5mnPadw5je8WyScUpb63D9Nf8eNroU4qe5dLoWBc0z8hRyo7Om
frMuGpLXn772EYszIK8TMlmE2Se4m38pZpTC8pTcjLKY9yPMZD54rF/e/lcoU9oy1QDw69n2D036
oLJHZb1e/4C14VnsGgb0VGcChb43L98rlr94mRVff/RaMrKIkj6sfYH88u3T7KXg2Rl+dGhf4dZV
bfTs/71q6VIMfRQy6d0Zuh+WW4TD/G3MZRgkXwGbC5m3VctYG6DF1iiJnySWnWKATPlUdDVgskig
r4/QyrOXaGM2GR9ayehS0HYOW/GLgLx//ckrY79UVy+pzlI11uTc50LfAorRRLir+zc8pVteEf+O
t3SJIC7snnfQleKntq9YLMcB3s4oLDlxWatqB1Wooo5U8S1ti71RrHq//mErc75EFkMntM1KAq79
SD03onP5WnBCw17C9HQUr03N3A8Fd7qEFmceH4rRdqFuErxp7/dYm1hhnbnqW97pj22R4LIw/trY
xg2S3PjAflfFMO6NvgAaUpT6W5jQbq2EP3WH/78popf235eAKl/62hWoJlppued1j5osfIN/+Rwq
frcGwPJ72rbOGArUicuDl5Py2NlznUd+5ukcfu7KiJChnYuzoVMnYGB1FNiug2f57a4Bw/MLqWgV
5pCKiEGKNk7EQOudw6JxYbkEE4RTjpmKGk76eDQJ++UIwm8qG/l5SOw8uGcuiLd2INKY9EO6p71H
b/NsYvu5CrJ9Pw9D2Ajtv/OuCF5tex670Jty9wXXhWKvOZceKLJqvrMmkd5Sv2dZGHj1EEv4bh+A
PEtPaZ8131F1GvdVhSAEdUQRZZDt2cMhoNpTXMxfqn4UELIeDARlLLVLAzw8pNnsH6Vt+2888FOU
zwfylJVsuoO/2XCCe/gMreVKRGAfVyHpIc5QqT45Wqlfw4TLnsBKCmDO0LrmN3IT7+ACLRHCxqMM
jdW7r+NF3MYiHjkgkRjjoqBjrOeLh67w8eHOVN9afZPuNPiKL0Npe2E72MEztQDGDIfO+Kcudele
KyJuPOiD7SA77e4aT01xYzvlHvuz3pcuVIt1pdp3ZRx2gKRy8dZ6YFG0CtdCpwTgOTI9WGheE7Dv
EE2bYlTl5Yty5+40Zw3UEHr33Lkj3Y18LG90M6W7ZjTeYe5JG0sFclQFpdJ7ENjsJ9fp/O8s7VF6
75WPW0oz3Xi1qHAJTYezX8z6jms73c/SN3gU/AH9wPnRkq5HN4R5EBSArRs0knAXKP3IyW1Iw/Ls
0RIWvdHAa+/BMPyZ9q17g5opebGd7rWsyv7okYL+ACChqyPeqPELpfMYTVCjq0JcK2GGXqYuixIw
4H+3cyOjetbzTanaLg5klccAXPqPBRDOL6IP9H3bC74LoBP8pXbt5k2ppruH2Ex6O+bz79nRLSDW
unjwOz/BAOjsrvO7N0/J/DQYOmJCGnHWupH3me2pPRBZMmS6+QRBguyeK4ywXUpxk+CJEOx2hkNT
CVdEcuzKWAaefk9gRX+aWU4OuEWzmJoUxkaNl++9mcPWSHYmrLymPUhq2HcKtvwtfM0Its8sflgd
q274rEekiFl7YMj2d7lNEtDAAFhV2D9e1FhG3raw7osCxvCRQiURVrSMYR/rQyYFDYFJdNm+GEDA
5ejchsZJITUr7WlvOyI7ulkdRDVCSshzIBcDQyPNtYzKSdcxa71MhAnqn5896VVPlVL6CXojWSzL
IY1d7amjp20y7JTLpwh1F7NzK1wI9nidf+4sKPW2moBTkAaVeWoDRh6hYgB/p6CRJ93280FA4RQd
2OJXwmrnFLhFEqcM7X24/eRHz+Y0CDPeJThX4eB140Kr9p7XdSGiRNv8syC5G8LfGXVpWyRgODQj
D45alvVXG/yLPCwwP4/aCFbH3UAnO6xBdHgIdBPcVw5Pv3q29UkL0fqIHS3uGhlCyK7WJd8LNXe3
RgHpBzUMN7TErO5Qgxn2Xo6WkVejBFErKG6GgECbR5NhFWaVZyAznQbnCaJWO86zNubSNSHra//e
7sf+XqOEsy9xW7rL7Iqde9tXn7Cqi08JI+wNa2d6RsF3Qjy1Osho82lueUgq44az4fOhbKn1jNaj
/AxkNAG1A4oJIhnkLTQYmBWDHJpEsmdw7LChHtJGMmA+CtbSQyCds+oIA0yOwvmAvSngi/3aVrmJ
4MrDd1Zl9NduaiGRBAbEzsp5koaqzHm2y90epxoEi3nUi5weK8nr0APRNur7djpyxtiDaVUf68oX
9zlQGsd5dE2U2xxlt4A64qhnQCQJK8jDVFfsUcDnIW6NGfbYwVimDfaCBIF6X5CpP0zIxUG9SDq7
gi4ihzwogapu5aVdzEhp7iqZQ9AzL+x9wevgnpKJP2uhR2C41bDn0GALQTewH+CeDhxxS9Mf3cz6
fTOo7D5FxImkY1hceG4TlSCCwUWQJKeJEQPxeQiW7/ML+KjkHDkQ0q9KRQlUbB85UCLPddlWL6QH
6qmBnMZOFU15p3IqXqEEmoTCpPK1LEoog0xYPTeqIWRfTpTsJWsfg47nce4Qc8Nmh3xFLdw7JoXf
xhBF41AAQY8wQM8zdFF5uwuymYvQy6dylxuHHFBVUU81euYnXZnm3eWj2FWs9A9AiQaHEWZV+N+s
CzN7dm6aOe9eG1bi6JJN8jxW8/w9A6zwANCU/8T6dj5UWhXYJ4RDttt1joOlvJssoDnqzU13O6DM
eXYQvL8w25peq17+hMaHfVMwr/vZjZOqIo3y+N3QaX3vcKv7NjoyD+s2HcIE+oB7KNDMt+NsygxD
rBlU5SaFw7yEqBwCOFbRrhQwowqH0YHgnu1Zn9FnLF4G1WTfoEJcxgZh4YGmffGl77we9KOsjigx
FCNJujdXUpAULA/YcN+WOFiSor3t6cS+DcbAYgAyb2hYNhkcvOdLMtYP7fDSExfoWeEWMUPF/aBT
QLpkSs09nBbkLzIUPCzdwAeTCl3mUo8doFJZfnGhym8ztxieEbfNLUIvi0li3GdRzfUtdPDzY2VZ
/DebgZ2IG9XTkz8i6aqLwIntrk/joiZgz41l8XmsLXdP6qa6aYQ9HodB07NtyyzWcAuz0cSCC01u
Ze2pyCBMH0ING5SKtE0FwnkT3LhzlYSW2w4/cohN4yuL+hEM5I+J/tIlQ6SDtMHc8Q6dvxyUkKlg
TUwVtEVYMMmNetXKPXtJ7IDXg/LcFpox2Icn0F2hioVzqW2aXWC51sZl/t/VVrokeEAxw3PUCGgG
GdogHHt6K4V1mxbD3hXZjeX0LgoTbCMvX/uiReUAtfMAQRQ3NDjl3vZlfeOnZRfmpbpJLLEBaF65
Xy45HmnbcD8fJDn11ixBB3SPmdxiyq49+3Lz/OvqUrO89vO5ICfVqHfV+gghEhKM1295aw+//P2v
hwcNoSIYFD9lXlbHs3TnEyiI4vChpwf0v093bAEF7qIazk5rfS1n+mOkwUZJYu3evWhUeRNwv7Ly
wIewQH5qHXEjZXlPiu6DM7q4y1lANfreVGPUXdpHs9ZTCKmUL9fHZeXHL3131Dg3ZSWQ/iEVrvdO
YdfHmc7u+9j6W6Y7K9f3pemOaEFkRbUGW8yC8JQ7ABA8ObfIIb7A0O7ZSPPr+qes7a5F1cYXNvQ3
KYQbcJmCnBJ0l1xoJQ99WE9bOMmVVyxJKUwS3/Gq0T75k4q0/aMTGtreOwlex/VvWNkES0qKlxL8
6I7Bok0iReqG2670P7ZMl3wUMY25aYSyIV39buE06tqnzmw1eFbmeMk/UTkkQIRI2cl382KXGBxT
hdWWcSLLA7TculD2qNhcH6O1d12W8l+BYhZVmbk9ilDplNRn5QaHwYEfZFsDGAgNFhANgy1g98rp
sDTA4HDvDBI+A+am4bnhidyNKurJEDdnN5xMWu/oNAGlmfhbcgprK2yx2ZE91Q733AJHPVrenmZj
aLR6nwE0C31abtThV+p4S3uYMiE5KOBpcjLp89CAE9yRWJjPIhUhFCV27fDFHjdacmuztYiObEA2
J+0KyFn5m+lPff/oit2Eucqtz9fXw0oIWxJTXNi2+1NnibMh6qZ2YAAKh4BmgO3g9eev7MklMWX2
k7QgkFc8GRcKhETR92GCPPr1h68Mz9Lzwq0blXOKQl2BHDOkfnPwGfj+dr7rHQ2L13RDSmVlkJbk
lNqC+iRuA/ZJDeZXQ62XvNdHWcJ56Pp3rA3SZT3/tSmp1kp4E6ApXsuaG4Ga7X0/ohBx/ekru2JJ
TWnL2gbHEy3LmcK4eRKxXXxmU75rLCe+/oa18bl811+/X9bccnkNRZWZBwcugp9JITJY2XgbHdK1
8Vnsa85U4boB6Iy4dkLDQR2yQd5c/+lrS2iR2nR2Se3B2MgPUqguqN95+rsiaWwy9HU2soSVOLhk
PuAyhTICNdArqSCUkHO7fwxYUp7hg/QA7fI9g1XLzkpSf2M21uZ7cZR3WgVswEX1VLs67qffFxtg
kn/rPyhkR5eEB+nV8EBr0FidB9QNUKKQ8pfbfLs+ISu/fkl5YNRyICoBfX0yqKNbijeUW6rIGtUD
KirO7vpLVhbUkvYA4yXIOYwObJmgcmBp81ZBKWQj4q1shiXbAVWoPujcNDhJRT6lFnmeLCsa/A0k
xcp6XVpNcDfowCO8sCELJ6rqtgyR1wa4q5KbpnUUbNfAFrs+SGszsdjVQeHY89Al5szVkUtr54jv
eTWGKP9tLNS1kVps67RMicrBfDsrNC64/5Xq+8JvNqZ47dcvNnZdOjlKU0CwgCLwqalBFrZRjBZA
QYc8g4na9TFa+4TFAQ3rd02TVM/nQgITSWn+1MwuRQlxyz50baUuNrMAm6UTXNoQbW9uJtL9hCXg
BohhZYSWNAeU5oYabD7EJde5hTzO5zlvbgWxX9BW+319eFZW65Lp0OSjIY2m7dmBEnvnobMppfsi
Sv+lSyGvoutiCy24Mk5L2wnUmQub+6I/D7NE56B1P1Nab9whV5DbdMlhaAtaQTWpwcMLZ44qbSBx
3Tj9bs740W/Gm3YiB4AsP0FM8iu16wc/Y18mXj72xnny8vqpL+wXbpOX64P6517wj/4kuyzGv45b
0hJIz6BvBb+WADxxP3FRoy+mg+tZcGmvVfowVzI9JE4jz5bj1GFFGb0hKRu++WnPn9mowYsyTLw4
UH0Ja6vq3kBSQpd+qGGwUEO95MVRQLb0wwxcNJnkgwP/w1tYXf5kDpkAWG/oEHKXiwcIV3m3Uw39
mVbC8stK6+rJ2LMOmwFyv11r6KGC9vEeIziF1jAkdwluM2fUQey7irnTTYFbDtR6pL23zcDyiHCt
gHJEw8cEvTih7Fd9qaTfxTU19jHTNvSpHdvAGQ+ngazs4FxYAs6TKPrvTIJ/AIo2iHiHyGi4TO9L
zbP3ZLL94+jpZj+lJI9rB2G5mPrxfuC+txHN1lbg5e9/zYqUmkvGUdD2qHhgTN44zpau7kqUYctA
WfEExCDAWXh3sJzbwn9ytrwu/2B2/7WYFnFyUhBvrRxXnYeTc5C3YPhCYtW99Y8iSnf1kT6UN8kD
zE3be1zV7sTDsBF91r5pETmhfM6BdIAetgwqW+7EJEYRDq3t7GgZTFu8+7VJWYTPTIAbSJIMziJm
/g596M+VzLZkzlbyuiVbBI0pj5euT08tzLVus8KxwmRyZkjIQt8VxWsSgcMOC0d4DL9e3/krY7Zk
kLDeGXgWAFpj69J8nVSbQc2Zmz7kety6EK6E7KXNxEyUVwcBo0BYUP8NUjTmocxhnGnTNIuSpvUO
SZpVzx/7oMvR9NeeyfyEQeaDmLNmv0oJfSsXZeTgY5JAdEldaNvA70hRsxNMNQUk+zrnUOUB6vxk
/jyBLRZf/4iVc3TpPQH1MvQWL3Q+b2I3/FIldUkTFkO5g4fDx8CM8Lj570jhmuvUTd2jwNvrU5/n
j1yMGynl2u9fRAC/KeCnOVsQds7rl9Saj9yeYOIpX7MsEOH1MVpbuYvd7hov97Hd5bkndjx3BriC
KftOE/bpY89f7nOnaou08vipHpr+KHI93/oyqGOrHqbH669YCSVLPgLUbqzMgwzkqUjdEpqW0w/l
BB8rMCyx92PiJ7YLt6WTx4H7hcxa9dYotI4nOEBs/PyVGViC71VawYTtQqPtdZOdxkExlHjLfdLP
W8C/lcixxN7D48IquSDkxFn6JRmBEQA59yesFnZ1Y95z7Xws5/5juPtX0Oiwzbqatd1Zceexhe94
WDF5AhhpCwG2IoxBl4r/pCwb6qezd/JKQIw04E2QhfGsKJj5rgbJpYWmVZuMJzNVd5Rs4e9XOGqw
4fzvHjdembuzKukJk/Kg2GS/aZ1bJ8AMxFvKXB9O1IT/8ks9vf+PsyvrsRvltr/IkvEA9qvtM9ec
pDK8WN1J2sbgecL8+rtOnip85WPdUj+0VIrgGNgb2Kyhx4tJC2u9jSFdW9tGCsA7IeHCcVsAScYk
Z9+V2gr8tZaNwHcAnEgtvD1fRpQ5Is6Lz4HaEjBZ2YD/jOObhWD7ynMCPnSXTnd3ail2s7jQZjz3
ttzZyye3/nI78lcWtqlQsvjCylqfAyjflxwAn+lzfrU+yVj3X1OUjyWYO7c7WsnEpk6JrlOtesoh
zlplMeRQRjlETViAb7d1ZlnJAibD0wuCcFxGAhUOAUwiIIvyNM4p6kMg43zsqcRkc6JhUKl0Ss+F
VQwPpCRFJNTiJVXDf94eprWPuP79zbzn2cIBBRkBYuqBoezbHd59YlJt2UysNX9dym+ah4Z9Cjf7
trk0RRNTUcASiwGBaB8/9uuNKGeQxiqV9OnZDsYd1CPhcJctr24By4nbHayEhUmyaKdZezMHpUri
otCk1YkwS8VQL93JfK4jgKzulGNvzPbakjXiGy5GQcUqhRvd3Hvg7sKsXjqtjqHPCkDoxwwrHdvY
3rXlO2UZUJj9hOLL1KR3Isw2uIzvzzYxWRWNBdJfgLL7heYdj2tPQa2ywmlR+FsFwfdTIDEJFWWG
QnszQyBjscaT786HPiX721O99uOvGevNUk113vbegrzdXSFssKoCocbTv243/n7aI+F1yt80PsGf
vrYbu72kExmTSqbfIAD14gq3BvgP2HURlBtF+LURMgLalqrm2MhBGZDlyUunvWDDp9sfsTZCRjAD
LgzEqsDVGRq9MRC8A4c4mn243fjaCBmhXPd1BsgtrvxzzSOS/QiuTxPBpwCqmkNHNo7na50YezNj
IC3Pg++eg9x7GmGqOPcQlR4ZBVobG10mATW9/TnvxzIwg39PeAf6CdGyTc8Fm+BQBRe60g/sWDcU
5iuF2qimrfVixPKoW7sjGgHnLUfU7KIZ5lNwEYvKoth96DtMloiHW2TlO6N7tvyJwezR6RK/h4dI
XhT9IVzy4kOZnJickTGsxh46FOF5CIMffgk5PIhjM042UutKVJh8EWZ3XdPg8eaSQ/upaeD47G9c
N9ZaNiK76lxGm8GC0Sg0KC6ZN5GktbJuo/UVfRtiEkGsqe8mxRTUR5vmqfEZ33uBDGA4VqqTbAGS
hsbi0j4JF2gHsJjTOPCzEEL+JQqIQ9UXUeH2y6FotmroKyvOJI0AvBS6gQdx/VIseKTvxqC7n4Ny
OBM+upcSpuMfCyCTOCJI7oDNBsQDoCh4Zl386WfNyLDD5T2/p4VXbeSd93d4YuKxSF1qOBRX+CAX
0AMyRAUI8s4o4Al+CSv5UOOOcjuU1laKkRI8jQ1zKvDCPs4/LOEcZ7kF1lmbFCMNhIME3a1Fy4tt
QwsbrzIgfk7pJ863MHErqd+EQOIIJFGtzlusclF0UWdnNcBGxIXjWaY2UsDKTJhvu0FVZZM3wQKx
8X/1lYxwyY5aQEkHFw739l0X+MntifhzCfzfOi3xjfHyCmiyuFAxvFSp5gcr4/KQzWr5DTrOLuON
e4F9IY0q2jTPruvlTylMWQ6lE6hjCiHCo9DOuPFTVtaEifrUI+FzLtPu0rDiAmjNBd1vZO6V4TRF
vAk8Fq1RXY8ctv8tU8730WYqUnX7De9UiTuWMioX+2MnPxPsidcHCn9p6Z6Ft5zhJF/H1pDeZ1bz
fHvK1j7mui7fnJ9UDtdsUBjIecCjQ9QXLewjm+Fn7+fDQU7BUwWWAf98u6+VaDIlvT34VwAtLp1z
D88ir9zx9BcrVNR2dONSsRZMxlGHj1zYULyzzw2A7eHUvebTfCH16H+wfeOUE6CMzYKxXs6srg5d
Ba7Z9GrN6Qen2khjRPl9N4sUEjONc7LIlS421fCAyOS0vz0Ba0FhhCfP0qLoeKfPNNAPXiGOFaxP
bje9MrcmbrIdyDj6IoBbsvAvYhZQEGlOTf4tdTdGZ62D6wJ+s1DzYECZ0R/6i/K6Y50KGjlZd8rm
/PtYQk/o9lesHGNNBGUeOrCzzaDPnzLgAMlXYk2RY4FwkP+rg2pjqFZmwURS+gI4StlilRaF/bo4
4ydc3TdONe+j/uB8+vcgMXcoc9yhbUiDN195bb3A+diPsac8IArivCGXbgBzztZy6+3qjz3nOynf
BFCmkPsLbTdzztbSnhYB3RQOa4OxTaj3iQMUUwsbL73O3m4n1BB4orNft+dqbRiNYJ9L6LPa0sUw
Ds4TPApf3NRNbjf958HivY8yAh1Gp6IJQI2FXErDD4EzDee6l6rYDa0q72Q7F2WkyxCeF+C9yC6W
btF9IkovJ6IAq46YrkNcTDxC9q7v6SxeghpP3K1qf87tNJS4luZgyRY+6Z6gIDRAO1lMWXFoRi3i
apDLh94viakdzofZh1Aks8+krkAUG3i0yDEaZbGFnFzJuCYys7IBqVMztg+7rtRl0HBMAuGivsst
K3+6PRkrgW+CMx1IF5Q9wzznGJuge3CuwGzvWRcbMfPnbeSdyTYBmpNCNlEzU+e5hqiS1XB3z+H3
/ITqPT92FakTu0rHV9B6IIymRVPEIEp1ex8spKMq/DAZ2VK+kM4jiW0PePl3pcaFMZxxJyqqI218
8u1jQ3FNW29yIJShYHgs4FUy8fABS+oF4jeXbAnP2tnSW1mJKv86C2+6sIFsKCktAIXN+mPlszyu
kHY/lvlMkGdgoQYXqMY7tzATRE3rwXL58fbQrP3u69/f/O4wVFXp9HgfLHPV/nAm2jww1tIt5M7a
IjSSTcHxqiEWVV4kINVC1geXkAtE0Y46nDZOYit7j2/kHEcVZUCcfoYkxX3J9q5THqoBnl8hDLTn
jf1tJVxNUGSviRZ44hwuKvNg3px6/RNE2JxdOflb3m0rE2FCI3uvbeFLkQ8Xx0nHI+gTTjT1bbhR
hFv7ACMC3NymAbPodAmHQw2lMXfMdi54Y7cX0VrrxuJXucy16/jiMgVLBoL5kvYJH4XzwKFKslFZ
WplmExvZCdeTIMIPOJcysYcH1vLqA7M0Rm0QglcB0nsetWycmo1vWunPxBfUTSZrWwBzVg+wNGLO
j7oI21jo8EdK+ieaTT9vj517PUS+k0ZNhIEeHDdfqOWcqzl4AVuqjYqikbHvpnNE/VQlgGlmiVu0
DxkqXxFl/kGQ5YANqo3k6CeOpezDwnO9xw7axxwk7AaMkrGD0V3jTWA2O9W4l52wjiGehyE9k40J
UAww+xodVJX9VsW9KNyvFoi2O3/ctDxaGUHTgcBndWDNS5GePb+IAZwkCfgI9/bCfuONx4nLKvhy
ewjXzlKmdHeN4kvo6n66dEorYFhhVmnV+pXX7Us2UmdHPf29mcPnsnShh+XcpzhyRPDM++d2/2vL
38hAIPbLiuYBtF+aIhkgcCG9fjerrYfDtcxg3G8qp1Kdw93hkmbyxeXdDz5sSiSutW3cbHwaeq5D
kHW6wDu4S3NPwEreSJorud+EoM60s5lVSUjn49ZX9Z/GEA+eC0jMdEhuD/zKsd1EoPaOCm1/QVru
wZnf6UK/lrb72OXNPoe6Dw+zS1aXT6VVbRRt177IyKJ+3gYcevDDZQmAdJmIZp8DaCvAyNb6TiDZ
sbv9WSvryUSkTlDq1cSy+ssok9kp4gK60U69ZWG3MuUmwLTuJouPNINmfPCNg+Wtt15u1xq+/v3N
UaJ1ZghQM44drHW/N/ny2jbN4faIrKQSEyPZLFUKxf3uun0VexgGPoxN+Ejy2YkgnVMk6ThvHIfW
ZtgIZYgkcrY4DVZUd90gq4Rmv7j/olv5wQ6MYLZ6K2jGJh8vzqJRNsIVKH3KIDU+dp9uD9WffeOd
/eTPPvNmGhy4Sir36pFrHaf9EqcHe5fH5c6FTkEy3+sLBKbju/mueRge5LF6dr6Kx2wvN3bNFZgL
MXGTU5YPtRtee4dIkYyg7CPmnaV29Z4Gkd9E7Nftz1yJERMtaS0B9QOKfrzwoR0xTcDuJLebXlnH
JkhyyBjVXm9dD3syqT1rVwzig00bByXLZ247FfjV2rJf02KKatZt5Ka1hxkTRAj5qrF0qExPC4EP
6VyA3B5JOLbXUQjQ8qUEb+i+5oqeoLbSxeCg6r2DZPBtTqd02gGvMH3l9qi/AKbibHzuStg6RjTN
VUMCK2umcz2JJRqcMIHP7EPrite+xgt8UfrpRoJYu4z+cfV4s+pFO6YAqHXpqfB6YIWg9vHiqsaB
BJ4PUY8UfqzPmdt63ypf/odSz77XNB4X/eTi/nAkKcRKMQDT10k51Wfod9sREoGdx0Cfp1FKSfrl
9tpa2bFMEVPS8gnqPXw4B4OeH4aqyJ+6OfdiWAnndyWbspPriR6WeK0qnlLP20JTrcyEiaaaR2jQ
9Is9nocygMxTHezCdoEQicRTgguLumD82IO2qR6N0dSMpehIQh1OaOheew+MOxFt4Qm8RT5e+5rr
6L6Z7EXmzIXuT3eeWQ0AQw1z5wWua56qdsr1bTi85RuFoLWegr97atOwzLWq+/NEPHvHg/J7XvYv
Qzi8dECyJ1z7w0bmXKudmRhOMoV5DS+H7JKmPuxaM932+W72i+W/unXAaVpo0f3SHvjOOzdrxFM5
euSfReXsEQyUFrsVnXPwMu1iAkxkhhoNyNLLY5OV00lPxZRFOoNfehC03s+RMv0zgBFblRQCOyo4
I+4GqXkleZpwuqax6eg1pDsHXNQPvVz8fVdYWxrAa9uLCaIb4UsNMznWnoel4FD6CfQIEsgAzIQV
pBDt6j3XeirEBK2sRods37sDh+NRW3X/3Q7glQOCiYPtLb9awH0fz1qm9qe65G4iWGc9BKAJHcsR
mgq3+1nZ30wcLC8akk+4zp4d37I+06lpY9zMvAhvc9ZGLlqZKhMI6+YZHSGp3Z2Bf8z/8UsBVwoO
INDtD1hr3f07chSM2LEUQOmF6hbdD04VPrhZ622kmbVpMHaWsltkKNK0hSRKkx9aVB8+Qe8KWh2O
ElHpqun7h77ChFSWHbB8OLK1ZzezOtCXIM/WZ85GhXZliEwwJfMB2ZPTkF0C+JCXqUiY9fv2zyZ/
LtnvnALt67p6kyKzJnfmwkfblx9W9M2P/KiMfrEkiOfYj+7vkx882rfR/bfLJbnf47/H02l/2t8n
yf3958cX0IOi00v083D4fXj5ffo9Rb+H3d3T4XSKDqfPp+j0+y6I4t1BRruH83m32305HvG/7+dP
8fF8eDjHaCdJLscY/2YXn+Pj5T7Z778lz9d/FsfJtyQ5Jt+OebTFoFhNDNcxfvO9DPq6rpqRd/Dw
O/zgfug9p80MZFsA2tm4VPSR8CbYWUxCvK4o27iz3fbz7dFem0djqbtLlua8tRmoguxAsz4WC99Y
ImunOhPvuczaz/uCstOShZDjtKJBWkd7+ldQsCx0e/Ssl5lPTy2uiejcYfyL7dMdoVsOTyt56H90
tivtTfMCUw17sb2TshbyrSEWVBXzVPz82PAZNQgb9y24qjN2snt44TivvthKon+EdP43ChCef68K
y+ZZ63Red4YBYgMZN/FDhKhWQsrVXeAUWRDye1Renh0tT9SJmBr78+gt8nOdcvqfYmw6sKqGfSYv
gDLEw2laxBAwJIny9Y5DxAWnxfk4K899bupC3LW21f3TTRqePouuNb+qjOVO5DH4IsTe6OATw4JH
c9jPBw1PsLhmkDWUvIfoR65m/kgHsE99DakhPeXgJWBBpYe6tMLfYa3TWBbejC2+IsKD5toAjVXY
3QvoS+LFLQir8LDAwHCBCdyYVrF2PAonqBk+ozHzZjzoAyu5A7Qa/6KgzvjopD2ebRZX72iZ0Qe8
dk6f8bzmJnD0S3GjKrvYrX35rZvm6pH2dIo9FeS7vtf9HE2WnX0p0wIVCndwE6XgsFH0Q3dHLbYF
WXw/rmBX+Pfswa5Jkp7YHVRd8RgXhbb0dnDOEsHGHrvSvond5VzlTt4UV524jj+lRSZiXrVb72Pv
b1F2eD1SvslIFNJp+YwJBCr4RQUvWus4sM5esWWdt1L1tE0Irw/LrCKYGv+kwvZhnK0Dy+Spr0Ng
IEL4S1WxVXdJWbtPWQeVXUeAm1WmG2WMtaEztxcAISD3hCIbKjNR2j322evtZPD+gds2/VQWm8xe
6TTdWTRWfyjccDnCTqV9ZGxwHqbWluch9cPd7c7WpshI3KWLp1GYsJTnBr4hl6Uuhvs6G/uLnVE8
xrdT9zG0mm0WqPPOdf0+n+Cl3di/m7JOPJjbR2A2bKzklQ8x7/5MQWGzQDEXzD66q0vXTaiEG2fH
HujQbvngrnQSGmcuyIcyhYsDOzVAlE7/6p5F/fhQ/3t7LlZ4WbYJUFZcTPVAW3H2w9H2ohSwnvlI
2rz0Il1gB4q7YYCgqaLuQCIIrPtuVPAMRpvOMHqHiotNuNLaGjQ2pGyYJ7fqqTwXU1DvwXrn/6px
cknsUtXtMj1BUIkM8+H2h7+/w9omoNnXQTOEDHnCroIzHZo7O3efLeZvXMhW9A1sE8g8LcLWVTOw
q7r0gg3BaWbgKnLVfcWZSd35GXdOLnWGF1KqDrZ+CmqaWektJ+hXDwLUknROykpZiVdb7qvyQC3K
qjLb+Hkri+p/cNDXnTavvOYcpi076jQl5zyf9H0D6VIn0n2YbsAVVibVlMrPlMykS315VhCarQFG
xSXSUgJC4ZSJhOQ4JjYzpKBvT+pKfjRR0sqeSp9L2p2rRQCkSer+MLKabWTf95YMCyH9+/fWstga
3zB7EofdLI/KvviSqvnnIuXv//+vv7Zv5EW+EOlBIV4inTgHeB08US/dKFO+NzDXpo0kQoJMWmOu
snOpAnGPM4w+hGm3Jf2zNjBGdb0L4Bfg+XV2tvNs7+nPOM3srxy1jw2LkRe6gYmpmCuIB4sfNpSY
U7v/WMsm/dizIItPFVruBIwHOHwVNgsJ7wUYBtxkHzcFzao+bLMzwwNsyIYYrvB7tjRP1ZZk3sqg
m4WrbKq5LlSZnQMIivjOl2nUkSXExtC8F7fX33/9rjfHKIewvsnGqYDkKcpUcTvbYo4yv3DuZj6I
l2HRGK4gt6eNit/KAjULL1UKXhRJp/y8MDXd62wC0FaQrT10bayMyG36pqZDEWSQPiF4DKH8CX7S
ZczqcCM1rP18I3QdUQWSty4/Vxm/89rqgPLFBpJ0bSaM0FWEA2UwtPw8A/TiV94e5QUQ0vykZ2Tn
jBt5eu0DjBBmDHdYFHM5hDe086ldpD9EHtf26XYMr4WDEcMBp5b0Hc2BAyD/UU0OMhVdxGESikXV
fQTMg0VrVkG16JWTs4XD7hmy2d3XgP13++dfL67mhfbacPB3NGSkqEuoX/NzOYPxJuzvQQ9P0KK+
+J2Ea4X+XeJ8xsXz7d5WZtysfnWE2S206ZGsC/cVMgY93DgyYBTn+y5A9VuHeku5dGVazFKY5YJz
OE0YMKa+5r04M/ezM6dQnd66610H6L2BuwbkmzSS2c40uoXDIR87/mLNeAdEXeRPvh+5eeVEUg1H
K2Rbz6ArYW66vhWsEKSgsL+oivHeH6oZJB56P7dA7d+embUOjDDPCWqpZLZzHJv2fFmA53lZpq2n
iLXGjUAfdXg1Me6sk6q+L90IevRTyLeGZiW+/6egNIhGOCN+ueD2wyjGkxz7jaLw2hwbsd0ssDSZ
59Y6kQKgADd087MnYLfuMSBClnzw71le82doP2zRvd9ftsysL1W+oFMdcOsEbgtP2gH6mwEDxMUp
lEq6Hsa6H5luBP7fqxcc8mWgRZihUpEvEVEOf6gU1fu6FNVGF+/PCzPLFUCgQR+MhjncTmaYOcgh
i/Fu/KGsy8xSxeQJwSxWc5Q/2s+LrKYk64PjcFVVGtxqI1utfYER4mBLs6Eolhy6j1XUT37sb0IC
3l9ZzKxK6CpMVe5Rfoa5ZaIrpN9yjmFFsw+a5V4E9hfY8Xzg5oBZCI3I7sIw9VIXG7ib+7EYq180
XzY2j7UBMuK66GZSp6PHz7mwnrqwSSgef24v0LVAMHZtAM3HCX67/AwdwBPNf6uK7rNgieiyJQzz
/l7EQiO4RxfW5Y2D04frwjFFPBLigJr7iTv/Qjsguf0VKwNkXsVhyltWjY2xb30oZjf/FB9dQOYl
PFBpz4s0RUJy6J3sdBU5o/pu9+wfL+BPmloX4Zcvt7/i/fTN/udKHQAvHgpkWC/dLdrHy9IjTJY3
luefi9r/bqTMvEfXgVdMWiv3PMvFlrGdekFU+3Z/qXJi/SpqOsIJh6u7dIE4xWCXPqri7nzFmi4/
+qCZQTsn4iIDOKTNfWA/DKUmycjJV1TXx31eQ7FIdH29d+zWeoAfq9jdHpWVFWreyDl8ln2f0fSE
WbYvSjfVc0jz7Pc8QrVctpO7kereP6HBrOvvVL2EwNGPnsRVjsjvvAxkPDnus710T7ZT/CNK/VSj
cHtNsB+ooCBhmLzkWeJEW1+t5XyK+gnDuv1RWA9c5htBsbacjKzhcZEHts/SE3OLH6V0f/WtusxT
/+n2vKw1b2QO2U/LApxLCjNGdaR8nGOdV2cWVK+3219J3aYdi5gJpwTQhxMrqoO/wFYst4d/GfHO
vG7gB9VMB51ujdVKAjFZyWVTZ1CjnK0Tt2w8bobWJ/h2bZUfVkbKpOZ6Aqp2A1nSk3ZelcoiScCM
sjeSxtovv6bdN+fjsNAibIE6Pemqs1EFHKbi0V0I39+ehbXffo3KN813DpGQndL52aGJW6o9aUhc
ULpxZ1yJbXbt9U3rg5f1eHXCzt+0pwmI976sIaSPSyrC8Pbvf7c6jSgzObhk9DqaEXyAFEW991Tr
vGRF3j60C0oqrsigcFoCrittxgEna/gnaMIseHdrthxy1kbQOBdQ3WTh0tfWqa8ciMddoYRA0IWS
JaQly/H2Z651YsR6LT27nxxIm4Y+5kfIXSmLuOqXjVFcW2RGrLNRyKGtnfTUwK+QSggpOtYH79yM
GQcEPjlwWRst4B+XE5wp4Le0pZW98rNNjq4e3KYh161joHAoSsMUBaeablky/6mTvbOj/o+zicVw
nWuEe269sX9KK+Eeq76z993kWo/wQioeauVZ8QBTrCQMUOdtc/objyR+niDbBLFyIBxgl7VzCljB
LgK+fRIrI6cbG8zKojCpbVZQzaV2qvRUZS++/OyQO7IVuGtNX//+JnClN+nSs5v05MDdrIipBdZW
5kswhwvGw39uL+qV6fOvf3/TSRvOVckyFIVnbwbeOtT5z0Dn5Mvt1ldyj2/E5dDD+rSCpP1pKeFW
2VrlYyMn4G3S8XcIx7nbnax8gsmvBjksl5mDFUgdfieyedfwZiMmV6bAZFUPjTe0yG0pGLgPld/s
7HbBUttihq2MjkmsDqzGStmM3VepIGZS4+EzhJyz3pXj6+2hWfv9xuwOto3DT3/9/XW9T2teJHgC
/2yJLotud7BygKDGBBc2CkTQguJnyRrRJzYlxbMVdAVkNq32W7aMwHHAZmd81dzdesdYGTaT0zgE
AcxUqGdBZtq6NB1/rubuAL3Zfx2b/L79WSvjZoqbOIXjUBtQ41PZWvDHsH9Zjv28DJDQud3+ypI1
JU2CpswUy1lztvouSJqKnOy82pK0XDlkm3zMcCzHOq/86lymDJRPFJR+0HIMdz28DhPueIC0tLCv
kJUNXY68qLaW89paMPbHkqdKCg836HK8m8o9dQCGEqh//4SOetzLrQ1nZW5M+nndojCiMhSpWTtH
OncTv4WMOtkqwb0LKsNhxmSfK+jdN6Nyr3eUDqYxajwF0D+ocSlhMoEfWZYsDvR1Uxj8vLhdRnBq
88ckJF2YeLNo7+qSBo/BgLP07bWyttyv0/wmQwsB9NAIkYMzHaf+4Llh8GXwdMGiyl/wOqIEjH9u
97RSRTA56znc4sbSRmmTwaVWiN8cHG3qclSC74qgTW53sjJ9pqMQoAlWIMYax5y6SLqgivDEH9XV
t9utrwSWSRRu4YHmDHlanl2gMe6HNPeTzu/l/nbra5Fl3AN4DVgRt5zq7OVNVUdMkPrFoqDXuNq6
qvZ3P2ddtYmTOs1Xp1+yjWfhlXkxfVWGDpCPQvb0zDwoBcJyeDiAKdO9wHeaHmgzo7AElNvHlptJ
JSYTnMlaSugZZ6ZzCzUCMbaR3Yq7nG6co9fm6Pr3Nwu6aFIL7rbFcuksXd2PM58jPuh84yFuJVxM
NBEkOB3BYCR/EeXBZsthTn+Drhb76ZbY89rPN9IcZDtETeE9fCm7Zj+mbD+n9NPt9bXWtHEF6FF7
7yoJZbB+tp9BdX8qQFTa2HLWxsW4AaB4rQIvJPjZ8xeOnG+zwzyijL2lnLIS1yahlcDRWNWSVRcF
1geAkSmz4sn69aGBMbmsgStgs9pZ7Nxx9xmWtY80GDdiemXMTfsUDPAsnNJxzsoqiyhswxYqQ2wj
mN5FXmMzMdmqTSNCSGuAv67kON8LyZs4y50fWYPzElCHQX8BBne8G3NLRBLWyQcodm7ptKzMuMll
FfViw3oYctlqoSry3fB7WOQ7qtU+sIctyd21Tq7D+iaYAeFNh3GAxZrrl//CQflrD4fiEGpK7jB8
/djku393QYnTcX01iYTOxBhlRBz8Yv5YxLlGMIeim6eZNu0F6bU7KJ3PSSDZR2yerrNvxDMNBuXj
ddg+j4I92HkAlLF1tid2uD0wayFnhDSIrJ1fhgO/lJkXgzkHhLO4K4rpY3naZKvOPox/bEnUOayt
73WLfa3J/7v9y1c2UpOgKnwKJ6Tcn/F2ntOY0ew/DYZXJJf2Jch8BTYPpHbL2Uqs3Np4wls5nZrE
1bTSKkDWhoUEoTEFd3Don7KTHlms9SGQW/T0PzefdwoWzjVQ3gTEcvV6XcAmxLWBdXSX1vAOn9JQ
xE2q50dU1cEzqfGo3k/uADm5sMXVBfeXTDXlURMV3Ml5VJ+1rMaITW55mahmmNhAHqe0Uv802tbA
eVvk1I8ThR6xrcSOwEPvHHLBy8gtu+w1Y34eA6NuH9XVTBGrDi6kHrV2g0toAkdwdvKqfDjylPuH
hsE00q9+wtJJ7X0ZZE/uIO2fZJIv4Fk2Vkw8He5da26+jfnIjwCyN7Hdhksd6c7yl4R0Bch+pOqP
1PPcfT1LfWgCG7qMI1nuXPhkJ1nj9ElRWt2+ycvxOVODfqrGzqNgDRFr5w7zcG/ZjXuf4slkd3uN
rUSHbaQNJ++ChjE+n9v+dye/MfsR9IKNvL7WtpE20nQMMurN1QXeJABz9ZzjwAcFL/g4Ty3fWLFr
QXLt/M1KqkuWL22A+LNHdw9SBY/SUH11lO1HFU//kT60NEq97Oikt/wfVrK5iZ3kqPy48HUbL7WV
TtHszDwOCBSea1n50MzfcnX6IzT5XpAYcwP/eRk6fMgvJQiZl5Z4oQ+Wr3bu6Jxle1/PNCkGOA6M
oxcIUFdFtoMbnLNfXGeKh6BRX0BzpdgQoPzdhnp+mieLfiUA4dbx3Ab5DzcNxifdK/j6ci91/sGJ
nH9agKW1k8y3mmThwsWtIxiSJs9J0smqeqrqgexEDc8/XLLwCsXbIfva5nC7CAe33/ewP4igr0xP
Ng1JInRb4zY9WnsuGu9VUCp+TW5d7QI6I614wDpYCehw5YMchuApr3SfuGkx7yQp5uNUt3pfCK9J
JMQTQUIn4b7U0kkks6b7Yso9lNFlu6+U+t4DExJ70gnvGQvUORiD/ABvH+8E4fAqKVHAgxJurR5H
aF5GDLSKeJG6gDGaO32CqhGHMt8sE0zszzlL6/0Y8o8BbZgJV6lrqQUNKnWGmmRSZHdhP8ZhsfXg
vLIYTen7oepUSIKivTisFA9t7gYwVhB7RRp+CfJq2rgwvH8ApCZMhbtCycbL6gsJf4b5HjfdD524
qYlLkXUxOUUJ5x81QpejRjypIHIVtE/nj4GRqIlL6ds0GJoZVmJ2riLZD+e8K6N53pKQWUlzJh5Z
Bli/oJ8hA4X+t5Avz5Pvfp2ybks5bGWGTV2CFpAkAZfE/EKrLgFJA7ZhCpsK1Jxnsru9C6wlUeOM
FNSjm8mMjZcGRzsOyaX70PX+80Tw2i7Vfd11TlSQvE2I5M5Gl+8vKGbilfurXVLqSH5x/P5BB+J5
kXVy+2vWmr4ebt5sCUqJtMrEMF8oneFC+DziNPGxlo3SxuKnAnWrkl/mcH6mKsRLMJ0/huBmJkw5
twqimh4qdP5ywfEAVKst2eSVFWoCkgc7d6Cg6OQX0KCeBedHv8vurL5+vj0qa81f5+HNeNu2J/K2
xQIFsf3H7MpkbCFzzWrvg/Vz0/hosHIHnsLhdIFcC9wpSzipBWO0WOH/MfdlT47ierr/ykS/01cg
CcSNOecBjO20c1+qsuqFyNpArEIChPjr7+c63XOqPZWVM/10IzoqOtNpY4SW3/ItlxJswkXCL2MZ
47eew2u3cxa2EDcGxlTQfwi4er8WBY75YD+Uwd9LGM71OwKPGFLMujx61p+27aQBolKD+Xt97O8p
9g/PwvPRFi9ajmfRfmDSS6kDmX2NN2X97m897HNcslQAlGn4Gx17/dkvWeaRK77YNzYF+lMRFiSD
5+jksu5HDs+S/ECY1yICAHtnX/MJ7pJLGerrRdDhWwMRcHJhV9R7Ewjq80O+DFpDLpB4d9S65Zn3
pI0uxoKpByiiy2c3CfvR9owcBWTlnzpWhc/VULSbbgRJNoXYVAdIJEB5u5Dq4LJYx+W2Aw7pdhli
dSgJDd8pHIBbU1PE/cBKbw1qpuk8m/BT4RvxQRQQqJ86GTcpEoXofiEE+lXtlMPnD6KGMmFt318v
5VhtAr+q9lKDwBeXpbdlPKiP0pfVB2DKwbouSp2FFE7gSeXMfAlicbPP+z5HoS53e+vjsETKN5SX
1WLjewiGgdUQR2rnjA2y2DDvWz1DBCaxkNH4XLlguClF4xWJBpN/t0Tc7FzYdhd6JSZr7BB9WtY4
v2mU4FvFJyGTEk4YxxnStVCmsHCA6C3ox5FsoZACdcn2LhLesM3rvHiCW3kLHgUw7zdrLmkWkoF/
a+MefQbbsbtliXH7YVfGSYSUdRPqetz6vO4Pbu4hHwkdm8+AepkHf55yoLvglPGRuYBmg7Ghu2wm
X3SXJB/0rVDymrNco3MACTOxhP1l0LAwQb1Ao8XNqk07DnQbhV57hd91G3jrsjSECVQmRt9Lq6Jo
0mEIxlSg4XMJpBiY26uKujSMdJQu2qxZPfnmHQ0Jfxqrie9XXbpNN8PYROoJKok0JxKVQPgSAuRq
U819PMmyEAmAluGF8yiH+wbQ5iUsACHDXK2X/aDyR2ZdvldqWA8Ci3GvzeLAhgvlDlRouhGVAst2
Vv4nzhd4pxaCpTr24od1cPEWYtXLTV/S4BNwKOJzvEr7LuoxPTxY1H72ooKkDlVElyIREKlaA/cF
7PU098yYxgHv1myQLL6c4UjMl/EiKFfIatr4oXVdYlfxMVKFTCF93GW6BlRDh/zIm+E+KFi3VT3t
MxOqGXLS8N6mkzRZ1Fb+y4j0LSvbZn6y0SCuZlJgUGEzvl8mER2qAe67QztHWSQHIDN4b/dlNGm4
w0ytAeJhrndNvTZXcFig2xwsgG2RF+qxivGdZVN1QG5RQ1LtASHg0GO6lh5YTPHA6pvOV0iTQ0Vv
qIDYFJJjm7Rh7M1bUHrJhrVe9GVCRR7C8AYCmG0J/fCBOXsIlFvfFTMeEwE05ZbD6mPvzzI/Vmgm
px7Lo+vVj6J7toJhZ2hP9jqsc9Q3JXDS0pp4k/vxtOcynrZuhWtrpzGCiqhms6q52YSRMZgGJNzW
qgXuKQ4BR0iVAdxdiF5nawvlxQPAg4zuFC2CTVwHNQxn8NbSQHzIE5jUsu7yFATUZkskDXbRMkI3
DshXGJLS+UVGVV9vOro2H01Rtcew7vp7mG+a3UD68n3oYvUJy7pPY10MacwMVF5cEQ0oJIADHW6h
pAxXIwdX6JR4rL9phkaCyeUveZH0FtXuSmFsUjNJsqah30Vt2g51dzcD99ZkIa/hoxYHob8B3mp5
1/C5vZqhPM4TTYm7F8aEu6rqvAfoBQTAwwWEcECzfFjScM7Mh6bU+UdvaZZDrqBJlNZ0WG+sLgV4
Ub6Lb7E04O/DoIqInYY11QX6iWLP1wk9j0U5DWFzuL4gyQbZ4tpa7E+gi63RvolaOd0osk5Jl5va
z4zXyZfyhDsfVkER66/e7IM8M6t+A3PRtkNa5AcqnYbI3bluBsCuW6LmZCYgu29/73w8CxHphN6u
GfoFck/0Ji8k4pROfljCRr0Rg54+6CdVgXOeSytULk3cDMd10pexhlRIPH308vbBR+SFdfsWa+6V
KPpc/gUyJ5MZGQoryyzv2Bhti1q/1WZ5pcx4Tm5B7YEMlUCZsQql2A4VvZw9KHfoMCxRvjEX3spv
WG7/Fj4lPKcO+CNqNf0Cw76hfgCAOgu8m4a/1ej6eXYWxqco8oeAC2hjetLJ648EmmjfBMK7w8iC
AdbpI3iYk/eWhOvPo1KIqv71OkU1QdigbZCAF8BsQkVsqj9O7fz4d2ZteE4ZCIXfFkWxdnA74tlg
jd36WkfJGkAP7NdXeAUxEJ5z/8dontVYw/VJLnN+KAPdosBcqnc2Xkkisf9cWtMd3YiaDCRXLruG
Fnu1zmPW1ra4qaGIct1N8q0c8bXHdtZ0wGMC3aCw7bEcvJshwmnnrzCWEuOTx73bX99y8F1d/b+v
1fCcceBpM0CSwIcDKQ7ABzfZ6MqOQ67T0aJYt7azndE1RkGtbCbtUoDA4g/DkgcPtI5inhA+Ty9j
2IddUoeuu9YdcrhCmPaelci6Nn7t6EsbC9Fi4aNwnmilGQysXNSnQlUrgPIGho55gISVMvHUhG7K
UxZ3/KIgzLxXMAccN8DRKwakcavyZLEjQTDBY5OhJjNB8onm3e3k+csd92OZluCFeknQ+MWmMsvy
DB9MQTJPt+I9tJNcpuYwzwhdvMRHJ/IFwl3io78C+rrzhka/E1T0LvWj0T2ono8bB60/lBUhJN3N
VbQ3SrKreW66Y90V6mZqAK3wlnbgaRBM1bKpphHCHWg/DUmngxhfvScnQ9pJe+9LsnpVojpv3Bne
N6lkBfR4+rApawjddPkd8XiOIQ/HJ791/qM3CJuQQCGFENXtGCm2D8gUp00vgi8UejnFduik3UZg
2T4sjEAHryJ6DyVsRE5yPVhoOFy1jSgTH629Awqk8QWUIVHLAO8tEUjEEjKqeSsHsaD2vUbBZp2q
9lZDynrTCyBTck96uxZWBomouXc1cj1sNLH9h3pey+3qpL5xtC23U+R329p4L/VQ9tsypDlPyhme
VfAZHqD6EwUmjYEYhEpnXFQJSOD01luxlidJ1XPtawEAri+jWx/OgKCY6UXcTDqAGYkqveLalTaI
0t5XGDgEcXCQGYfrAFE9kIhLd2nKoYPOEcMGnc6mb0rowsB5ePXa4ILnBfa32sVR8aWXhh9MAIQ5
WE0DquFVNLF0iLv82dnKS+CnxlIm2JB6IH3A6yH2kaXEBbkmC4txfev2UBgfHwMT231dBlEWQIjz
oOPePwarY9uxrc2xlH3zQCBkuIVanrzArGKpF/dmX9KhScucVTeRXYo0XGYIeXVuSiDSpSBRrqIr
xoJgp3pvTJ302M0SirzbOvz1cQyKNQ3gInplFUUc0y1sH1qi0zmuq2fgwf0UwZPKxqUrEwjf07sO
zxcE2uBmsJimyegMGJoNUSHs8qS5LJe8znSo2edWzeyqJROB6gdqabXR4QfKebV3uq9OkhW+S4Re
xuvAlN517KCUtI3yVn6qSoAPasSe77zIfmO9rXcKjtZpqOcoDZj1t12+qCs5Tss7J+LmpveRgqSF
XfsHD84UaHjBfhA6jijb73kuZhA6AM5LFO0Fz4wQat8Lf9w2jo4b4gbsxE2TP01VPkM0pwksmm+e
j40k9tUXP4b6Z6piVu8hCTnQzYRM7bHverRZKijfDAmLq/4Rkeeq4U8+g7Fg/XG+bMjqnouY4OeY
MT/1RSyvvZbj5wZ6WjBUDSqEiXNuHUStTNxhaywatC/g6+V/+vU2/MpWf86oELyGGGaFFpd3+pro
2NAcluAW/jj9GwHGa1c4KzjKFfMxh2HRYVhHjiRzIGnQzoc5Xp5EsbzVR/h5QBaeU8vQxdFGDwj8
mtbe83GFjcF4/+sh+t66+slBdU4uK5s55uOE8n54py/l3iRhujXJBXSxP4DbNGzo3XqIDt6uyx7K
w/6ky/p+eQO39dptnQXM3QA4Tz+H3TEc4ZoOHiR7K4J9JWQ655m5ShvwRdB4cSN5KMf8bi7pVdOG
3349aD8PYsNzOhjWdXAqyqgjTMx34dSkue/fV2rMdEOTVtsPMXlLm/C1MTr9/ocgE0dQjBAWYwQq
vdk4vRYbr2Fi++sb+XlGEZ7Tv1wekCjOiQL/rjn4Pt2QmN6Ngdut/aehfavn/9pwnZVVG4jT+TA9
s4DmsQvF2i5Bne29DmBlX9n7mna3RWPe8kR77dGfhXc1kj0c7Wt5FDg0P8DUN3hf6L7ZDAZH669H
7bX7OeuZdDYsYyDduyP2rnsRk6vRi993wbhrdQ2G6fAQFm9p17+2v5wtEah+tUoWjTvEyMBchABN
FdkyfZb6LTG2165w+v0PE8w3fCXM5ssBSOvDUrT7cmn2xqvu/abb/Hq8Xpll5wwrnzQxnS2vjqqG
NmjQbAJ7KNHRXqmCnOa7X1/ke0vjJxvZOcmq8luPDq0kR/1Mn4fr9bE+2Ar96mR6Xl7MzSH+gACZ
fPz11X7eNgujswa9jiEHoeHacDTrSVUx1n3nJXDLFVtXF93Br4shsxWQoklTzR706z2p34A9vLIj
RGerSVVVgLN2iBBBdAcZ0j2vq8+/vqtX1s53Jcwf50JBYUcb2/Agy2can5bpe8Rfyd/78LNVg4I0
tcO0hoegc4/SdV/d5NdJMfw9cajwnGil5znXwVxHB8OicecLGu7tQPs3uuCvzOFznpWlsHP1SmDJ
6ihUOzA46tuSeyhK9as6TqDcf21l9Fah55XZdc7Y6RAYTegIhoewzeGo/tn1BmmSg9tGmVJpksUb
0hmecr9+MK9MqHMSTxEupegtGkcSUPoEleryQwClvpdff/or+8s5iaeP27EqK7YcSvbF+SuUtcdT
5TGJ+7dY5a99/9Pvf5i1tRQ2Vt2CrEfU31pGX9jylj3Yaw/ibJlDkwq1SjKgfTpUKVuDI+rhd1O8
onlTPwLRsonmPLHiLem018bqbGmPkRiQeZHlMAGxFDVQ7Ua7JIYTBojI218/jtcG6+x4tA662gje
3SEkISJ8KTdoNr3lDvNKDy8854Y40dKJF3AOnxmbsnx1PDWzNpuhXNg1zO3MxgxwncqXqvsIIVpS
bwSyFJpw45XXHSRI92038wb5U6Hfj0vOLvK8746mMtXzxG33xWvE3+MYhee+eKFnBYmM3xzXmEgA
jpbMa+LxjWF+Zbs4pw0S1DnLOfC644mYXqCTAR3eRJdluvT+Ra/eIly8Eomc8wfnMs8rSMpPMODz
tyHvdiitpstUXIuyOjAyvyMcWqR/a+ac08p4V48EVZ3qaPjzQI8OBI9ff/Arp845mUzNUJh10alI
O1cXXT88LUG8n0X55dcf/8qMP+eSrcQPl2qR6BVLBgiceAyI+fbrj34Fvh6eU8kEj4xoXSgOwalv
VQAPmkIoosk6T5o9ajtyDzLHlCwt6pusc3mm6oXvf33xVzaLc4tOQlsx6wUf3ELKKelK+GQA/31b
+Y4kbbW+Eei8NsNOv/9hc9V+P2vJW3XsUXvolh7yRPMFVMSyBvjYTrQHubyBX3htGpyFuuhs5L5c
kYiuM4dj3f3A1m1TPvx6sF778NMg/nAbYqJrSyuB9VjXU5oPUFYDKf/erX/Q4v7P5+X/Fl/7238F
muaf/4mfP/foQEl4Ep39+M/HvsV//3l6z3/9zV/f8c/d1/76pf1qzv/oL+/B5/5x3c3L+PKXH7Ju
lKO7m75qd//VTM34/fPxDU9/+T998T++fv+UR6e+/uO3z/3UjadPK2Tf/fbHSxdf/vEblL5/GOPT
5//x4ukG/vHbk56K6cX9t3d8fTHjP37zOP2dRCdtlAhynWD6hTjT7Nd/vSR+ZzE94f5JgIt8l2uG
r+lY4m2U/E4EKBdxGETIrznDbDD99K/X2O94D1isf35o+Nufd/+X5/Pv5/Uf4OXd9rIbzT9+++uM
AJAdgkw+OpahTwQhwfkShqIizirrBSgQd+SDgU3kdlqL4XEky5uWM39dRH9cy4eCM+44QjfqFGb8
MAsdQYtXDjXNoi4ymxoe8LdzEAlwUNm0mwpveoA+xJSCNLK+sbf+dfP748q4ph+IOMTQnQcyC1Ij
aBzQDIkJQPG8LRPVvqUucaZv8cdVKG5QiIhEUJL46/35c2+cinEVq2d5PXVASdhBe4+KeUDCqNxM
u34B/B9GJBOk6pv6PQpodyUOrDcqSj99qD98kbMop2XTSOseX0Ry8WDQbe7y+apeNz9M9D+m0o9T
56eDShlK1wIiM+H57XYdkaBZNzSbbdFvBs4vvWV5C2r+nevx73z2z0H991XOHp1tfFsKi0ljU5LS
jUn7Ky+VuznlOx//+jpFyy4NEqgTpOiL3NlUpO2nKjUHmkQXIv31PZ+PbIQlAhwtj/F845gJLOcf
pzADrsLmUwfMT6D41gua5lpJQ5OSLv0bB9v58EYh/HxjH6AJLjgW+9nRw6gp2mCs1qxr/SAD8OEG
cintGxeh34t1P44vLhNFNIIcZcSA0IjOzh2CRq3yKlym1kuVJ8xz5boP+gly16ws827H5qksdwoE
/U80QM8ygZYCVR/HgsfQYQeQbZwvUOfOwSGzp6MYPge52pG8Xeq7eh6GgiXARbAbSFPURYrOjC8B
9gFAG70V44M3EASROepGLqZK0GfB2dSpsL+D5CRqysyhaZIAK13DecJrAnHVOgzMRVUrSLzJ3iHW
i+7amF9WwYomEEzuJbwj6iFKDYJPf2s7OEhsAJt0T5Ed+zAFBYOJDVRBxmYvT//uFPy94n2pF1U9
QJBCAehih5ElSEf6GA2bLn6XwyMtv5nQAYl38BLiAVAlfEZDEK2s6nMLpw+STFb5H9Z2zD0scEXq
rMhhNJt4rfLeCV+E/aaMDaQNoSlc7UagJXTataIw23XlZZCSVrPdOsSgGVbgJKP8kIcmreAC2ySg
GdDnpfQhlEiFHC+WtmmnfbF63lWzRn2dAj0ovrB+Uf5N3BQTsDBjAVAJGs5In8rGlxPcaYl3JZkv
hp0VUI7KbNiILzGpFip2UbyIYwFn4Bg6x87kWw8SMCSDPVTzQivKp0y38+q2nVwAI6kbMyCV1UOX
tehdeyAvFf5tAKfVPAF4R9wOneluR0ujO+3X4SeOJdKnTTM29/FcntpfZTzyBCQLNEJyF67zhnrO
fCsXqie0rIA4SvTStm2i4EP9WHPGl8SF8HMBvCkSIinhx+EnM6wHPuP4DCGH5s/DB8m6sU0NjCke
2wLSK7C4IuwzyE/yugBMKk+wXoshKeGvGWUqAjguGdF0+YC+MJxtJjRvi9TCY/JbHWp3NeQy/1wU
ytyW7boOiZVLodMA3fMb61T33jUEu3ihiuJGUuqVSdTV4s6Aq7EmkMCHmXIkvflhmcfhi0WDV124
3C59YgZPow0DFPj7FS1vYPiIAfpfSACDEubr5npUUGdOlkGMlxOdAaeaQzPfBRNFv62nzsIMii4y
ZbOcHnRQj3JTIKh/Ek0dX+gpBMY/aECaSyzgSDh8iLcm0qG7kHpyhk4FKFYctgBa5aksuqlM1tWD
QH+NiX4DTSG5JgNoJnvife9uoZc6JcAY0S8oX8/kiIoGufKYWD8Gig7+DtNM3NhhRq90HEHUSqeo
IR/DuItg0jChKAQejWL3cT5jXeaK9d/6xQtfxtXlgIyhFUgSjH510+XKPWFKNV/KovRhjVKgQQmB
BcexyXhDdV8VCMaTiuX+vcEe4kM+GY8BjVaHRQ0IW3iV85Y1KYXJwbObRXulRjfyjcSMuYcIv4JV
X63brx0tISmgK1pj3jrBJgwOGnK7uYNsyJ4NgJlxcNp0CrW+hu/rAIs74b0aoHQfdLTNWB2tLAM6
y7TpFEzQypBAB5Ybf3UIruGK0n+klkfYBXw+3y7ACi+bBt5xXwl69lMSUkB3geH24R8wdQ2/lPUw
wlugtNJtgaFd660ZipjBvy6WJBvCnLMEZYGgTzyFhXCnKtXViZx6h+Zvq4Z8E/SGi0NulNbJygfI
QuXhQtiOrYNeL30wo9/FazsF6VrI+aE0jJQwFYYpBRAnMx3SwafI2sq+0jAPKKr5dgXwPEh8aNnT
JOjMDS+mSmXcN9Gyh6ujRrioDB9S2K0P1Z44N9iU6mahe9ZHCi7cZOymDThwysAf0QdJa4nL+IFH
0hSbAUJWNu1IRyBPoC18XDsdeh5qBP4y74K4WKOEjbDwTgvXg7Noi6Acs0VMtUraAcLJiYkUIYnT
kJRKxkm1aivqKLIZZHGnYV+Pwj6ymkeJM2Vj70OtJEGHnAf0uAYYZxh8uMXgICgbse/YhMiIrgu/
XQKrAWCM4IOYlfAvByizkyC2+j2+/LblfeAd/SngGglmP6+bIcKOWvlaPSG+LFgmIMN8TXzihVlR
V43ICMEIAPNAY5I1I0EdpPYhtJUW4+gPKewGw+ASuGChQV/jTZf2sK9oMihfBONjWPvEbnBw0vd8
GZZozxa7xNCTyDFgXtcNy7YMiF7SuVRwO8f64j3I4/60poBk5PPFJCX1sgnGEwSS+OBfJj4cgK+w
rVaQEdIqvADouN8TdIsefCA7UMafc/7QgHY2JjoPOkSmbtAbDr/gMBmXknN8BFre1aUQs/2mTA3F
E91WkIlpcZ77iVg7M+4iqYFeaPy4ZJvTtqOA5mm6AWjAKHhf4j5vXB2Ez+PYAdcKAi9aX8BYKD/J
K0YvB2qAvGIS9hlbndfsX3n8/yo/vZKfdW/6b+N59vmXhPVGfe0eRv3163j1os7/8v/HPPWXaSoo
mHKWqFn/K+f9ntjiDX9mqdHvgNvHcQx32zgmAUUs+keWGsa/h8wPQR3koOdyenJQ+jNLxUtoxtMY
0TDjyCJPxJ0/s9Qg+F3AogJZHqc0IKf3/S+y1ICeaaaGwM/6nFCK6JvTCP9/ltMIO+sAAQXJ5kkv
RZaHK5R0UrShpvkKev2BffSCGrzqCCQJmpCyDwGw6n3mPnE3sk84yPPo4+iPVZGZ2AMUhiJSOYEx
WEEnHARrDc5373X3I1a73BJoM+BoHKsYCN1lhUlQ0gPG4t8MjRjjdF2UXROuKR8uoaLFBNYABbny
EWhtfoXW19Dt81nzHtlRDVo5g8D8MJhsnAdXv2tAl68v2NDrdss0QC62VePHqtBBtBVjhwPFRWHW
2RowBMBGQFNdHvXUdmle9lEmq/7Gm5jJ6naCNoqT78Jp6j97NoCdwKz7TVS4T0QK7HaLdyhIkadl
NJOkHIGcggfYkCAYAZC79RFvVt6R+EId65qbNAJ5bOuH0JRzc3zkBmuVApAWbuAZm0aU3Rk4RmyA
hh2wsm2Rzc04X681bRDKQ0i4j8q7vLVhIip9zaelvBhLpx+mWYWZmAtxQYIwSH3Hxy3l41fkNQsE
GKObIuT6Ypi9gxL9N99zdxQUgJT3hbfVi3xqpnna2blYYb1R9Xd+E3yKq+rEGGjYhuVqeFKt1Blk
OrqsIvUnrxAfUaqjCeZlvwvJ+pmGpXdD6KSyQFaAwuh12dRirpKgx3kIGPGzwyK4R3M5hOYQKpZN
V+RPdeDqjxIzYC9VqDLPhEs6agHx6qKFXJWITkx86S8l+WLXoX4XzAR2GoONpvABCDp3EcZtTg9m
nkf6JZ8bEWFC9p6XGtpyG1xXSKnirZJ8HHeVF5JLFawM5sKIUctDCUTagwc0vA9GjPPmptr4bJC+
3VC0Wd10JWDUG95GboxFnwnjd1x8U2AlOHcJPqOJg9uSFR740gmQjT40gDRX3Yat0TzsBg77rowV
63RfENW7I+CEvt7AptN/sIoHL+h/idQb12U/Qajzzoc0zN1sjd7LgEepD/l0B3+BHCoCcgyfMW1p
unoTxIzhEmQTKBeP+7LWw5XOK/UN0eqYdAVK2ymAouEBLjDueipq0AeyXuWNZ94ZmTubQvk/BzGj
C9KisLDgWuhtEfV0M4S0TUfhgasctyGOlTqvMIuFndR8ROoH5i8EvpyKdoitl3VvXKRSVize0foN
2Yt4XAB/4jRlnueyuAxUUsp8MJdGDYUG+FJXZGO6BfYlSQ9Q36e4HPI90P5qSi0ETGCiURT5Hi7Z
iNsG81Tqnn/0bA/8YjuXPYJU8DncpMpb1oduF3men8Uwktv2oiNbNujxhPdTqchFmASIURNI6T+v
Cgz9fOyGC99yDzB9pFQ1CANJDDrEHZg0K1q5rQAoqGCo3d4YCTSrzlV3oQqNBcv1kgii7VYUTD/3
rfOOPVKujUUqeCVWW70UBWx+6wXTvnArBoMWccL46U8ADgIPmDU7UVuxM8YvCyhHRyBO61nsSK/F
DoBuc9FA5y4FLQghl1TxZb3G4rrvGN30cUX2hMnqaEvrHQWj7ElyMsLhtTSJMbqBfHZ1YSDo/ECw
TkC8wSXr0Q0PcGEWCYm/f6v4XaGxYyV2jmW4wePAdeWon78/wd4osu+XFXwhCH4n1gvt1xOnfY/y
3Uvde/K4WOYddF/aiwJop0fhMCTYe/ObEYx8oG0NgJEI/i66eRy3Bhr0RzFYu7Wkj3ccYV8SqZhe
SH0KMhcHSGM02wwCLyqVChIZagk/iNxVL9+v30Oc472NwmZXI/6ExEURg5OBMewhbfRIlna8EJqV
y1XR8PI9wdL7UiAsv0K+Qb8s1UjuTBNVLyYCsMToFXrWE9XPXZevn5Z2Bkk/KqYgEbPD1reY8EPt
ewuofF78GJllfoDuufdOqhKQijoGyNQXAfK0TlxaP6zTNhD2m7ReAZwloKwQcopRGutiBXgy57EH
47m8WtBwxBiHQYClvvbNfJJBU1WZ1pz4RZ+wwA8AGoa+3YjumW+gbxfx+sLr+vrRSE4PS+SW3WjD
m7wnD+NQ37uw2wN1uyLGBTuK213QmIsumrbB5PaABXxSYAKlpCqgd1CY7kCiAZNfIWGkAya68G8F
QBazjHvoAA86VSGrtzD3NLvVG+GaNk+YTA51B6lHncSFqbds4gqyKYKCBLYK4I1lkRUyRtNHlOyI
OoPZQSxxSqFsAM5aF/lJVPAC1CZMcfDrIDjpzPgSDX6ATuEpU7LuHar0EuPfP9ZB/nHS+Wc+xP3G
B7HHRyXoGmdJnE7WdXuQaNqsmixmd4SteFrLOJtXiK/EYx0+LT1fQI5bzTMMM1QWzZF31HL2dqYv
y6zT/rILTXkBSKnDxs3Et4Wg+OOiPUFJpHWNxZEl13sz5tPR08vO5HQD+SG6Uc6vb4Lai64UX8qN
sCD6mEiKI+wgSFrXoAqAEZYoVT6BAF4lns0dSs/mMIzV+2GE3koYLEnYzOFuFBT5vV9/lky6BBXz
DsDvQH8D+p0lHjNkExsgRbX0I4hku/0Koc5s4lGbkXjpNijrgzlmxbZgPfKHOdi4Kmwui0ZxVEja
ZdN3VmRdU2IbRAp8mMm6JERPF1iv1c6D1FQ2+eoCpn3Yq/sSmFfXvVROLjgUR3pnWUh3hf1/7J3H
kuRGmudfpW3v4EI44MBxAITMjNSVJS6wysoihEMLh3i0ve6L7S9IdjdZ292cPoytrdlceClWRSbC
4f75X+qEQLYueKjcsXuyBo/LJaACfcSl/9z00j6k9eoc0SACpxgAh3FaDXk8mJbcSMgQ9VETmPGI
1e7ENOgXcR7M9kmVFLmy+LL8bhuqEpzMqhC5Gxoh+2qYj72f9B/7VeChA74n1jGXQcxA6hdh2nCM
eKs9npELvufaX+8S25ovZo1ys1HCiv0Wh2hudk20gXieLA7pXVL1ScmR541xIibn0EvaV32hs7vE
rLt9bxb9S9Uq0bO1NU08ed32pQ5qukgnNOiLi8Np29KZVO7KO2O2QVK/dMYNufjq5NaDdeN4WAeQ
X8j3ZWpalmRh3BdNr1mmqbq1gn7bsy9aJ+2Jlepb7o9cDY2gijfBJpNhhllje0SZxHEo7S0sxnaN
U1IQFjDeDI/5JtNYtnJiVmzaS5PTiVoorHrNahsYyMz+uZ5zFa0OE6Pnr2nUKrl+gfjHxFuCckRp
L9MnbgdzLF0Nkr3M2ffCbVwSxqfi0JHMiz0Pcmo3raRpjhWh8iaTeoylY30guSJ4hDW5jtBYkD1l
IDeak2/8w+ohmMdyR/rudYmN2wdNboaXcHH1wGNP2xyc8UOL2FPr+p2QFe+dsB/zYHgy6tpUxSCP
4kipxEDWcDIfFjJXOBA9mcdZk4zMx5xJfpH8HFRVvvNKSZpmrj6Nah4uVp83j0LVAX7W5rWjyXjX
ZmhW6l5lLwEjYyxtNz95jUuM9sgAOq6TtytW/iFf1j9zoj9tdl9T/IraKDD9Ox1MT4kpMvJ0ipWX
aLanY99zmiRBVj2KFWsyUw27GiDARyQaLwWj/Tl1h3cZTN/MkjLrzTWcuFatiEoi+2mgIdcN92ha
93ttF2/eXATxlBZf8X1y+m1UOFpTd9/zjoUKbidcwYaPDVhrxKgx4HPw7NBTvzRUECelR3mp6tq+
5S5SHeqF8JjFLLNXE107tFZQghw77McNtcqMynYUMH2HU9bM+6VmH+2524WpUbf73LS/+kXJ71eY
9dfxuiIY4s8rgEVoZPS4JSJvH5daztFkofeuMlXzNdkJVplAnydz2aLcXJ/X2r8idR32KUfaoR4I
jUhKQQaz99Uvhw9FLey9SWLQbh1pNgWCNsDUEiBRs1S89Fv7ZEhmSj/1r1/qdyf3JXk+3vSQNvOy
G1X3fSYVP7I6sNT+irYNjq6fqSWbHrVRjzh8EdaeNwMs3O38gsU2Ja9D1xIdxIDl7WemJeoRtu6k
QEMOgYRLXcrgm55ssHpvqiPg/yocevLcNUfdsXSMF9U4J8fwu3MiZvM4Orl3r1UH1mptByOjI9AK
RBqXTQ18g04xHNLA27dGb0cYFrcDoDTAiWk59Y5LenpKXcFyZgKPRyrgnpLMMT7OIzCtTpbHtZ6+
WltbfiAcGbBNtE+D4RQv6dUookXvfOZeNewX33zvzMA7B87MXii7e3Mx7jezuatkDYvApFWnBpBZ
W9Qn5VUrQdJOj5Exe1NLfksbjP8xsTycEqrje7RwVpR5cFb0O4MwDVY0uuka4x0qd9ouCe4bbdsM
A1xZt7MY66dZ+OO+M4ouWhOrCrEPm3sdbONRlVuyE3Ua3OgkZTwzvsg6my4y0AsVCYb+nhR+/+rk
Fp1SVR7shTG7R/avlMOyTV4dV9R3ZW7SJO65yWW2DI6wxDdj7Ldl7OTMPAkP0zPn9GGWTh1v6+De
502m2shrmoGq63Gmm0whPAE6vbiOjZW2msa7gs05ygwsuNtadXe5vVaHvl3MmuIp06E+Y3uvRbDF
xZLpx2UtjQOxc1iXMByHqxhdLt7d9CaAjBnf7DUuLQ8iLqiyOlqM8Q27LpMS1YfRCgd18HJ3um14
sWcF9YQdvopcv7DOudsJ1v/KrDMKXEglvuACM9bKnv2xNmR/mLtEvpSDNB9TPYrbAgUhiVCzwWAe
bJFO1/Qmr9Wj7jYjTEfP2dd2+dHPCXn1RevGrfZlBIyrT7P28bdnOCejlOCBvbcu5JIuWU6aQXMn
tgrQdgIOf94K8bn3xEYJscommlZE8FDXmPXzwB7eGq8SUV1gKmNCS1TokhUSTxOwYTJ7U7jNaOPc
0TBvagwnsU9JzHXaCB6FU2oYbjvlzo4yOMa/vz5lTWrtuAurY1O78DJYSG+5oo67RqbyBAE1xFM/
qxeojOYJqxTHAMSuf+mccjtW5XgNf3DV3YR16H1dFPt41dlHqcr0uXJBU8vNr3dLI4xPo+MtxyaY
nLDs6/a+gnf8bHY08sqpEV/y2kz2mazm/cglkpGJpBZSMcx9hrPtWG3NFHd22ZGLNeOu6lpZ3par
W9zaNsCHrdtdUSbrgRTH7Va49Xcz0NZNOmfbbTJjUrLEtBwJ5xiZEiYZZj6vUlCkw1HUVrpzDeTe
0HLfmsUZdkmRvOkO/UHZV5eeaxU99M19L5f6UXqr93Pi+WXopOl0OzLJPRp9koPjTmTKmTptv9T4
+255JHksS18c5GoHINPZ8CgZsh/Ah52j3yTmDdkATYTOBjbN7SYvNjxegnCkoSak/82mejrZKKNf
CZqNzcxz4y3r1jxckZc+zdmwHHGjkzsLShcFbjUfgpqU2KDvjE9Bm4jIdLcsbjoc3ySW0aScpS0P
JuvOLWPOfmjBDnm+UFDKdW0Wl7O4oaU6ne2q1daHBr/ybhqT7k4VU3K3BGqIGFQJQ1lq8aVZ+aEG
nRYD+EXnHe22q542xuXdtZzpgzdy7YAiHuPJlupQX2//ZjqZe6PgFKUn+hR05njk58pOcKlzBIZQ
XoQu+0MqxvzncsvLr7VsIaQVxDNtWcMBd8N6jW/jMpkGfRmyoYlvHkLxqG02/6vvNmoH1zMdN3f0
j95QN/sVOOYTxOO6K/B5ZrBAo/VO53f9OvotYQUQvcGT1frmfbcV5rc6GJOdq33MZaMU3ydgojhV
axo3BaqQaS3qfTCBvNhJ6QKMLO0r0FLyNpEBc5cU4xjVo2xu03bssNfV8zeI2Y9OKtTdnObdcRoH
BhY3WJovK8qPJ3sxZ9L4iuWzn7cjW4Pw3zShgTetYeqj4kAmj5ye6KfBNYpnPSRsrg3swVxdL9D1
apybxdrQyGaQmy2HS5NxGw5TlElOKBrLvyjl5zeow/M3R82woRwnqRdqu8LI2m8yLrVTtKE35D5D
AQ3ujmeo9Wbegrw94B8dwrzydoY9qli0EtmGleUcJoWlbyYj6E4i8S3uYGkX3NdLIZ9A0dTFalX6
ldzoNg9Lo8KrP8MN6szXHysrNQl651zvwdJeROolN4E3GXG5GvYeIms+N0Q/RpNzfb0Nw/g+tQ3k
rJk/wPDpB7uSy7lJKnAx1DqHxOrY89R2CawgPWhwxNtCquTR4Gtj2CQvwl4qkgV9z4/WqWwvLXGY
Z/bM6i6Dn91VbkduSsf8Ktd0fA8YcOhUQrQRvBmu+SwATW8hjj6OVvKcQ3gBRps6NklgiSXLxM/s
96qaYDCd4Is3FTtMkfy2TpXeABqWL6MlbKYbOzaV/ODNMPc+AtDIXNO9ZY1OOAvTiS3ehp2z2rHL
gApfmaVRVkIlpkuxr4t0PbidZusmlDxs1/ZMHs743BsYksWgLjpLbba7ctvrayJKZhG73BHpGJfj
+gpT/akhfjnKECMMtd433DJDKzH1xSLVJEyS6sgLDtVN3CnU74jtGPD6Rpq1PC5W2fLgZ8Ywx0/j
NCDC2S7GggJzbzxCBq6HtV9L/F/q3PTJeOH6U6Sc2eJNy6IgfI4TPZ/sR6fp5mMXEF+kKT1HUZYe
2n4T37F09s+eGozdpkj/mh0uSNtKAZDTWxgxCNcOjbFQkZe59o47UwAkP6nLXAdgqtVYziG1edwO
C4TeMI+xzIRJvPeIYqMzKOEuiIzc+VMf3GPGyXZBrl+qvLRiGFlkDetchd04WlFHKO8exjh7JIZ8
3JnzNWTSGahiZlIfSmDZaerTUzB4zaUGI9rLfuZ+5HB57huevU9+Se9Zxtn55TdjObws9foU1FfC
WSsRMk8yzXVdH15vTHaQ6V2HeCnKXTJOJnuhz6Fu7+aiOdlN8bEd0otujfdWF2T15rbemavM78x0
eDRJnw41fvgoNRPK6wPXi83UZ6pz/TffG3puIfUnoBusHqbH6rL97LQ6KRYwWn7CobL3zQKuu03V
zhC286hbhwUwV0DNRNUMXBOiYsMoUhrIdBSBwT4ef/8+4+WOhN3mO11QYO9X8nYcSe+0m0+YA8hw
KSXX286PlMg/kr3SQMBPqFqgffZIcgfSiTwY4W4zY0iHi8D7u7jopmQP1lo73i31gX3o9DABdZbN
u86RC9rKJd8Vfrv3SgFql7VD2CSLHdq9cl6kMXyeAuA32wF0Tw25cGJSldQgJihWf46rjBxw4c8f
hpUgAq765r5qzU+F76RsLUofvSl4wSNJ7tHoLBc7ywcVccc8BE7rnFt3esKzA+uxlPquBPGG0veM
docDJd8TXLcPbP1FX9n5BKijaIoDO/0Uq9FO2Htb/zQtynxhLCwOefBtQ7YKLlcD5prBC/PhxzRf
7rlAIIVxmuw5p3Vzhae5UyjO9pMp64swrHeZSACkNjZRl1j92B4oTKuPszNlZ8dfDpyYJXsaS4L6
gvlAQGkCD1LvS9G+67E6ZY39IekSETfKfNoS0ZyLtCpu+4oba3BNpArqrx70e9gT3cUhqKGsEjGc
lOMyXiQcH0ZNqNZW0DyTLLQZSbM92Ib1rbTal1TlXxGnWOe0NayjmgtsGEEJQ8QgepOic6NOwS5v
TU8h0FH+fKQkR+9QLQXEFFwjE3T5rEx7OTUG/T8umSiPiKdQ9NRZE6cZuQBcyvvHlKCqQ11Pn3Oi
5PPbOSVwMnthS59P+Jrb0Cmn9WCTRhIS3Jx+adFyxXhVWOLmUETMXadxLgp+G4OaHlcfnLo6lfP2
uZqs2yGd9puD4bpbpnOppvtmYgHmpDburbL4vDbiked9WijZcevr8lQccysCL9DUA9kIz8uQxEsB
pddNdfKQZ/xPeqpu+m5YY2Non2DQnpyl3092dmpdPyYRX4WcNTurouR969rxRiRjjJroAXncq5Hy
qrfLSSmK1rZuelflouLEsN6Gyjy5vA2apUGuWHFpTf9k2P6z5TkInUR1Xob07DpqJ4UTboGyH5ai
sUJ4swkn/ezHnmmey2YIuCd23mvW15/cYmT8rVsSRIwHV1FabA3P1D6t0bBZJ7LeiIIDfoG/bT+Z
W3GXoVU0qpGoX0q5y/aDSW41F5JgX3vOnWO1w85aV/s0Bcl6RyTusRnzJOr9XOzyCkdavsJhIfxD
orS8EW6FPZxK77M25okxK/mEKwJLj8EE5ZVTjN9oDtspJXVuXT5XmTnvli252FxHXG2aux6d2Q7u
B2hHwsw2wX0KMbD3cTimfhbcdIOVc3NzavkRoMsNue4hkEzG+R4R8g1xTwC7XCF35HvkeyCE9pPo
1/EBnXFxNoo8vwQIPEEIZAFK6vVh6XgH8JP8lA0EZI32NT4DwrB9Rfk0v4mOgX1YwFNY5HX5Nfdc
buHM1YI8OhIUVmNnDn27WxjljFa9e54WUYVLAKLFnOIl2FLN/AVXi6oNng5IKdNC7tDWPXgyKHZ1
4HB6M5qg44rl0CNLBCFOQSlyLZ9z31RHLRe9E8P0jeZjEAXIJ7CIcJryE99gxDRI9vs61XE3N2QZ
T657tufqyao8DVVhcLlaXwXe0E6qMZxM88GbNrWzZVvS5tq9ltlEHLT9AYpThV4Lr294BOl1Vtqf
6q1fETL730gTs7hwm9NBF17zMjVaEmRXPI2bd/KTwNlPnZNEzkKExSS2R7vd2l3V6+bcIwtCXVTC
s1ufaWAforlri8gFdEd1pR5dvlEplRdWucvgmpLdDuEZUoUcO6hDo6pMVLz4yZ2q0idZA0YMUsPc
ZyOZbtsRxZIZJmmybyb3y+BbXya9kB0AV7jTLZK4vhhf02b6Fphj3CUBFInn7rRIEUAmzkOGQnXf
lAMUDwnuHnnwR4NQ11BIeDepMsnoYO+0v3XxVJY3/Ugy+zR7p0YWn43mmkdEArUcx7vemJ2DyDpr
vw1E8icWV2n3afRkf58uEolrsni3fSOmOBmBrXXFqcz26Zz9WkZUmjUx3HJ2HnUu9pvVNUfCRlow
tgqQPOESKr2mivrUf7WCYrirW+Vert7ToR4mvAMpJZHLfSFYhub1oEm4YGBI3VXYRGEk81ArpwfZ
gZlVdnE/m5KE8sEkyVeudTTnudpPEPG7TDAoKJ8YGijw/FT6gNGmZ8vY4FoQJqW+dUvxrDft7RZ3
fuwclCCmNF/JSEVRlRId5KZNdsq1/ZXcyqPbVJcxravdatflxUwFMXkOuZiW4KIiV4fbDVF9Negs
FzvUVnMBnum8aqddSuwbaWs53ze7Tbo4oVKMW8xWNvrkNJNUN8uyeWtIWGrpXOBaEb0jLVT9abjG
7dx2bZ8ZFPH2HQxTnxoGedJkyfTxtZ3ua9EiguNrG7aPGRDc8jgAEbVhDsg4H/jD2b2M3D+bXel7
a/bA+Z70973RrD9vakGaBoXegsNXtEYeq8rt1T5Pap0iLoYCaaIKR4UZF25vWLeoOhgIvVVmn7t2
Tp27EWdL+2RDdjFNs+5Vfru4eTM96Z4qyNBI7a6IJ7RH9blOM3IGA2hsQHkaGr0Ieak2Dw0pGXDI
amuUcZOCqa5385Lwy2GNBKpyHTGMceEX3BYQsGmL9PJ+nBfxqe7mzTwHmG4dxppFWOOOuYfyrRxR
BOt4rgwvtAx/jWeryHVoVX7wgErCvxPSels698HvqbIWWntR6RGROqphfvIdgcajaLvjkOA+ZDlN
6ZeqmNsHQxlahT3JqnZkm5ylkVlb/gkBx9OmpYskWX1Ke7n3CnLtMyuJ7GrSZMs5D/5cvTvJFFO8
xy2lWHvxCCHenNEwtzT/LXraXkU++f7Puie+iM/X3k1QDx/mdvTYYLK9kSbfMjFZh6qUh6DoD61m
Bu7L29Ul7zApkKEjWSRoxss2yJUcNFHae0iJ8jQQeUoMwbidrIqciL4LkPPIcXntNvfY9sSWJaPN
5Y2x92a+RmhWwWLfELSbxfL6kAgWdYC0qdgznOY0LAGdSk77Vhv+XWaTE23n3XlumfG4HSG6rNA8
81q6GWme7KPYKPrIzHhD5lFaH5JBsh8vtnehTVXEoJIrEoUiORm6Fx9XnDJwm9tH4tTeG4aOeFz6
QzFsyRHRKd7DMaijHI/mx7oN3u3VL05TM901sleHRs8v2ZIvNxrk67Hr/HLnzqSoFrn5pR7rLMqz
gVPGMcCZe/pi9wUXNDKmdNF8lT4X2mDD9rzAfy/ZcErGbNnVaNK4VBHSZXXrGTLOOVK9Ttfbarc7
QazToUxLjylB0oxRcFOuh+UxtRIv9NyKoCY7KICFUaejVAguvuyfRO23L9Taq7AgKeARrV6AiT+l
EqQou2/JXCpU6EG6Czp3gXMZrOOg0W71/cBdooCBzXo7RXwO+cA5a4QTCv0Tbzt4qu/f5Ihk3jsI
AUD7befU87zd+/ZKrqcici1xDTucE/VZedw/B6JiQyKKcGTpJar8xd9Brz5vqEcvgUqgawNCNic5
jUFMh83y2ginYphB+3SGyJ5WFBQ8+zAzm5WEWD/YviL7st/KoHSbxzHgcmiD1hPlRIMMKoCVYu89
cd3m2S2q9o26F/DAkPoT91bQYtFEpL58VMQFwxw27QcUa+4NYkb60h2Iy2nrz9t1ywrHIVEX4bc1
NFdNCFPWRCSFgoQG7RDP1+HGGoztyMxRvGIhIbJryUhKHQgAYQNjsPaTUkU9WVjWrk76OYv6yWLq
IuSqNc+WTdNa6IzT4r9z6asJBpvIZaOhvr7tAxU3opsJEWnEk+F6A1UMlR0vmeE9BNWy7uEairtx
zeqnrK2/2X1qX3iJ60hVpfHYqOoRL1x76ntDPEN3HGxZfnev3SkGilsaxdgKNyEe28maNH0qiRFv
XlokaHuybSQgPP1CIc8HGMWJ+optN3WmcSoSrsh2nj8tCoJOrGBTnMNHv3OM73WHdqAJ8MmszaGw
6yZaum0+sUPsXRexDu4Xf1cZBUliA8WNsUVHGiezpy6pNJ/p4wEALa0DjBZVVWK+acVon2yHtLTE
DOxIEyFHuj3Pfp6H/EESpMY4X8MzjpkMu7VKaUtc8w92O8q71Ksk4uKeNFxE6GaEm3I8WZlaQ9wc
/YetUK+Ob3N4T907F6DxCWkd6oVmfqYZC3tD1izLd0+KFwAiakHgUWDgn2i4QeHeB5L5e35hBCVB
mvjNqJvUvFcTGedBFQDPluSsDiZfjTXCdc9efb1dzP1sIrFZF0TTt6nrYlcxZvnBUZ64lLNb7hEo
5IclsHcF+p41qLYdl+WQzwbf8okgnOrJa3YVutnxVpIlJ/a2ZbxNpu/twIl8antz8w5bkuCtY4Ul
FvqTufeRnDmpGQ4FlfQOrP8cetgYIsqtrLutGb8ot5sJe6bmqiyGdVdOqbiBZBzunKUToTbr95r1
GLdTrm66HjlqWNXpdy/LUQARyjIuexD9W6Jqz27QPc+6QaaWZhztnb6VBo3YOHSOlYNQwxk3i2G8
JqvMMXOWuj0w/wRILrxm30E0DCh6oNTPwWQdJ6g2upTLuBqmSPcoHYbCeg7S8U5W7W2FNxNkrNF7
qk0RzoreVXEp5EQ2XNBSStUbyHKKLHRRIMV93cGSprMVexlJ2l3uJ8ehF+2RUvg9vy+CrjxYXytr
xFQkM+B8npIacFWMRVGF01I8GYPxSo0ghiU7aKlCWJJwnNeNo959aCqtbmisgauCCc+TargxFOFz
iDyPUHBLjEOpDpsGoNJRpkbU4JPkS3CbWIxvjrU+by1WCorTMzxz+nYm5G9v0B3VhOvG9dD1xfcr
+ExOu/xuFaPwI8sjzVMxKuBT2rZTzcO6JPV0tcj8Yk/8b3n7/7DoBuYYRH3+P/+qI/+/vNj/8Tb9
5TINf1C5//3v/ap1d92fTJd0HOkLXGNI1P8mdb/+CXVSnocXEjG8fW1L+U3pbruI2aWDIMYX8mri
xhYKh361Y1//iH8GXt0WLj8hWSB//fn+E27sH3rMJcp2iRk7kAKHNwvlxxQnY9oaxEC01lIudHZW
K9it8J24/7bY3Gxr52ZcdAireQ6sMjQ2j6IANL8xguk9TJiiGwnN1pJ6XGWvYkwX9d1/r7Bx/cUP
cfVz//PFdRrKr395/lrj/9+V3+s/LDL7+ld/81KIn3wLw37guyZiNd+TLNnfvBSW+MmV7HQsMqwM
AXfJv60wQ2KzwA0UkG6LWsC2rzFEvy0xQ5g/ub7HVcnH93BdfP/OCrua0H/n93Vt38Xlz8vkB4GP
afsHEz4T3EKnQXY2VabLPTnsJolk9ZZgWOC00NUH4bpt85YqsRCLi5Sh128OrqdmV9gyy/7UNP9D
KIB7fUz0dwU++QMQOtc3/PeOatuhg8Lw8nMPx9ysu82cxHJroMn3hl03l4YvSce2CWkDy1F197oQ
6KtPikxe0HJLF1DXkTMbK6axLKg7KxYoJoqXyirlRwvX8KIxLBR5hl9Au8hJ24SEkD9tg77+lL97
qp7lCr6Y61eHmMnm+/3ht/AQfvlBPWLjA7+v/Q4VaaSLtuoRoTrY2L4ZevDHbE/2gEYuMGwkDR+X
YXOMMs5lkxApgqre9tCFBfJPQruuq/EPPx1fuB1gNvOFbVpseT/8dGlQAS5qfJzNWNhoqCjo6Oyz
GmVWHtZx1UCrdYZ2mQRqKWyxocsp/e6hqMuFOgbpGPLRSlPf/PXn+i84rf4TkSL/1NV1/XG+/S6r
5Lcf73p6/L/KFLEYY/6lXeuXzeb9+18uX/+QRfLb3/vbTuNYnBAB55Xk9MG29bedhk3IMckP4TDh
1LLYWf6207jiJ8FB6jNCo13FbMoL+dtGwx9hJ4S0daVgOZNv++/sNH8MDWO3MjlOMYgRhnF1b/0Y
dd83c2Nv6NfDShbJcUy+Ln1Lm4Jr+viscvcRWc7BxxaKBwTZ5++25t/O1d9HU/ySxvT39/GXD0eL
7SPcBgDy7B8z/E0bmSt2sQSlXFPFSYNbUvUDEnCd2wE6RHYiArYzcrMHtKtDZ2J0VVPnriGh43S7
cN6jkUddP1AunEUNCcxoqwQx2YOnyhtSzDPkKOYnfb3HZFlGoTRPGv2RI62JrkI4FKtavs0c5kuc
YBALq8Hkrta7JH+aNtJrv4CNrdbcfs8tjTK3QWKY7XOtKYSAKsXTg6PFZu9ab4nuDx4rFKRfxk2A
aqYGN1fkf/Py6jli7xml+9Uw67wMC+6meVQ6FdQ45SFbhDWn+XkdLffiu3PwWzjHf8ELfP//mZvy
moPzz2eBiOif/n//rz+8m9e/8euLaXk/WSx6y2fxSeI1rvmFv04A18Qfn+HTswWrwbMc3tjfRkyL
oCDfQYtBFsYvbx//3G+vpfWTdx1UTZM4EMFLRXbxvzEA/DHBhLAhpgvXYRni2gxM8WMlWqMGi/iO
MtbmVB+9ZNhuCKbUu8LAZfG7Z/IPXkL2mN+dOn/9JD6Ip2GzCf2QLDJac0HOeBljUrGhgTqQHfSp
oO+VNN9wgsEg/usP/OMo8esHegLfpjTRWMsfK7Q22pQyVC68jyo/9OOCjKwYl/VnSHS0O0OOxMrT
tsjihbKh13/92f/osWJ1ZXIPAofH+8MRm0DxNpmXx4TiEPKOFq1fD9CQtNmYjUr/LPDuH32a76Hl
dZA20D/ww9C0YEqrodzjlqoo+6OR9DUZEDNocTi3U6cf/vXv9o+eK1EZ/GqMpS4ynj8ON0CB2dxQ
UtjLojoIezPiUclPQhXuKWmozPHbwnmAanH+5HOvC+Tvm/gv36fgy2Tg9DwsyD8GDGn6d7h7NzFu
jvTqq4hcBd5deM63pC+HaDW2Pwv3+0efKD2T8ZsxnLiuH56rXftD7/dVnJr11cY6+mDQ8Io3bmtn
z5a5bbGdztPlXz9eBv0ff1HscZhTHNvhv75zvV7+fgaWjttQYmvv9WgMNZAT7rCQb34uw4md5H2W
dnLJ6NwNjjKx3W5vjZl3ypLJfCEuM52jWQ6ws53rrU8oz65OGfJfv1t0vH1wORLMCEODZqpbkSng
bZ2aW2cYUjAWa6rf5p4bC3mktngwAg/b0ULALteAUlGy7dfzwFEzAGruXB+NUuQtiZYx/Ot6L+ZC
P2VjMy6x7xf148SKIAanL+mbKNO2PRv4a52YKITECs1cOhQFiM1ddxSPJcizlARHMfKGkAjdWU1z
46e52or9AoFd7e0RGBLFaRUohMzNWhT6sLbCq+MMqFlHy0IoEEB57WmqsKFQxrJfPoEk5d4BoFg9
uZsYvEcdENQ0C5Bwunw9cMxshqApuzro4pI+r2yXZgUeW9EWcj4gn9Q6KpwK5TF9b6rYG6XcvujG
JXtWCrZ0eLvW+dzogTK8LOHoJUuhUV9Sz2OT6QWLKw662oKbsUR9CIbB81FlWJbaB/UmIb9t7bKa
ubXfuetiY9kYkHaYGDa+Z4Me193oB8W701hIK7tkIJjJxp9/BjvWybFohBavTpYi46cEUNWnKhiY
BTZjHtbPMDy0bs+rdq1PgZMNCG7HZpDVnavSYUW4aFgr1zhCE7NXVQ0NchvOigTlx9im7SNabdO4
WTtST5Yom4YCMEtpobpPBDfNcj9mkD53mhSMpEVPM3VqvquXUXT3ytYZoRiiEcU+o5jZjUtqv8zI
ahYPGkTUkxnEqzn66olEzjw7VybunEuW6QZe3PEDUOLcxd8mws4sqvTWwglkfMoqnkcd4jkYr3Uf
lec3eeyjfF8/2ymdDrdwJghzZjIj/g9757Ecx7Zt1195obbyRHrTTVMGBe+BTgZAEGl32p32r943
6Mc0EucoLkk9kbpNRahxyUNcAFWVbq+91pxjTnsGzWP7Qf5GSyp1imQpWdk4ytGgk91xXi41k3id
b/Cuau3OpEWKxqLMMnMbqyqOxRQjnafnVdVrm2kBM8cQ0IcZv3CDQVUpBlVPQgBcHamSsnY+B5Rc
cE5kgZSPESNT8tRzB2Z+0ilGpPATAj0H6x0iYaNv8fUlEvEQRqznlNnGPXpZC0ZZI6CcOM2auvQh
sRuSMDI9N0Dybgfy9Rq6vn3KVN8bGU2B94kvSqcjRSPp471YiRQMQBAtkNGVHNHhLDzzUm36AYU6
oZH0K9cOJ5agok3PE3dGh1Lmi3aXQih6EEa5fINBo715XVG+GDxGvrW6Nw9+y3tCKp+r5XVSpep7
17veR7HEzdukxxYBFWU3SKwh7YhDcEBc5VfCVm7sjVHl145lfEscGmy+HlfmHYIgpGdqiog7FLXT
3meExgC7aVdD94kuKz4NPbXQp5iu9ebIcsUzhnSmD8xRXcRrmxnWAnrAim21Oo5mlb9oA2Z7+tCO
+WG0PcYKuvLyrDfHgslbaoIYKyphvazeZi+k049RRjCrUYJ1VpvHRrW0JbAlf/lpD94sxKojHouE
FBeas6XShmMLQN9PKxs9JslQ+E6JyiOpScHlJn1XLzhxbC60Plpioz6b2PVzcjQtu1fIHnTx+qXr
EOD7tJ4bt9Dws6TOxhWIFfR0fes5tzJL5ipIXQRtqDpM8dqPee9FKnAYeBB5jZnBdlIFgZCx4hKC
niqYwmIOExcM0mImKkqKJrHTkuUi7gXKAHiLyW1fbJZmwcc6ug5e0KvMtbMJXYqpIK9xeNbEbBqE
jrOuG7rsSFen6c5muECrv5qzM52xV9Lsfa9PGItm7rY4rMfGY6itsJf0dcLzLgxZxPF9hxZ93dmY
XwSP98oY72y8D4xX8tVGgduxIPmQwYwkNPOJfCeltecyylLLlNHW0+ml32N5S757zZh4D8kG44IF
U9HoR6aodzsTRIdxknm5MlxCIJF+aCZsi/OudRdBKqdrogxq28YLZ4BY7XXRyMY88cx1EDZ5deOy
UBPsdJiLVIOBb4qut4M5beY2wuwWdx+eoqqEbpmNMC/4YOv6TAbQDE6IXMaFBcW0MnnL5HnQrxje
b+otfbLz924WKq79LnNdnwT1xTlvFS8bML/gaE7e7UrH+MmTwOzRswyLhXtzIvY9HMZeZGGTTdld
7aqrcWh49jGWRYiUkDH5iS01vZ3QppwkStLJB9ujfPTt0B80V8yjv2h1mu/x1Zi40habW08XFuQp
tSrbOdBtXmqH60EBBEQk64mgG4FQqCk4tU6jsMyOcYuHUJKo2oXwpK1vMuNnwJm1DleIroxMUmV6
qSxdgr3JrmA7KEyjvvWAjnkCkez3PkEtgKDp9S1q/AQIxiFRXWnuprmKHxE9xSOyVmxUw27K4/kZ
DtcsfQ0F/snIB3c749NaHhsV+esV5Nn1jAJgA5HEduzOoZ13w7k31P0KPoWQoTsDLvtjn9AhQB7l
uGvUA/Lqg2pFvRWZa46tdrKyqb5jNGq6x9Wko497dS6Iv0R8Ks5GxySpqq7IePDZ2kvxlHXJCnmo
RnrtFwoaSV9rYswR0+w5H4nmQnZepfdmSVu5ZPxUcSqlrV0alVk+x21hLwdLzbC4rJ1R2fjd7drY
SSyDElPTTFjqWgi3C6tYyZiZsTStgaHIFOOaqlnMlnjOl7ipCnBNa7lsh1Vx55GOQqsjXqjH5BVc
63KRsRcr/XGk/vENK1Ve9cbWL3ogaYjArNREH1wXdUWaj71+4LDqz+siFfpFS0rchG45dRRg2HJG
oUeyavdEaLDE/wiDz36f3cWrIFQsMem6LSdnL4d19Rjp9S1PUbeYi7OZYE50tVXe4l4qoC3uFFgj
6MfjpbWYKSIev8+s1B3Ou2Ie05OazTxofIVkK5Vkz2GdfHT4osBMmnBnANVhY4T4Pi86hNOZ+Wzy
tIp9MYNWwfZv9iR+oxPuo6kv45RaDQGouXFzA+mlzbsDV80JEkdfqEm95WJd8LNEAKpQok+LKLwd
UoslDQWKd/xVM0rezp8HpIphg5Pe/pjsDI2ZX9QmVknHMZL4Mzfqsdvr9sxNqWZplj8JxNLY+cjP
TYmczey8jEousUfbcup3xbPQ7if6Mna4NzbeosE+/q1O1GU9g3mFbzhPU/0TMV52KSdtfunbCvdQ
amGcvM0Qitfh1pGie1Rl7J7A5G23K5Nbg0w3Zy88L75kYGC8jMJU3zDMEqBjJMPymjVouo7Ac7JX
Bx0wTAqKHcNPVKMhEhpFEBik8gbYSEN9SVz9S6svoHESjCYJabLk2pxTFcxXaTdSAfIAph+3kNFR
hEUzy5e+N0sesMATl4jnQSH30DgghVEcmwpVRK+/rZBInkp7m74riPc/3DYfzUgDlscpVK3pIoVr
RIxa0bpvQ8pI2TNbBb/v0ONh1eq8jmQZr9cZJh6a232nHvCP0glAx4JTqyc96h0JWnscwWzO2IMQ
+wcKm/sk4H2Wb0M/kJM66fjZsOEtY6vsWczTo9EXbk+mNJsUai6CNFF9d+IBYNvURh4loxPZbC+E
L+22J0XA1MV1rM5e5eP6Np5rKaanZmmrJxPFJR5s7vYdlWhyEXd597I4g5fv8I8W55Yhy3sbuToW
i2nAr+Dp4HyRIo91HVgSeoexTsg/CQtTX4cZKKNvaKAZMpp47Jz02H7S8qG/6ad1vZdJUWYI4VSZ
BdBJx8lfyBMjshyf4q7pNLCPKXKC+wYLLel9JhuuU57OphPabVy42Bq8wfNbHdP2Pq6W5aYkExV+
msnSKHRi3jAE6BL1T1J2eKione7lNLAP8KioL1VvIQlWqyHlB5VRynPddhHT9pBBlvBrT/v/O4P/
bWvpmRbcPSRTrmfRbvptq3Dr5Pf/QSR49ybe8IDwj4vv9Py+9/9Bfz8CNfJR8/9XGX/9SGf7L1/m
n8a/s02qNQ87iG3rGplUNGz+bjAyvf5rawuhEfPMDdZGJ+F/zbDdv3RWMFryjkl77KcBo/qXQXuR
D8Xsmfmgx0zh32kx/pJ0inuT+SKjB81WXYdV1/y1jTL0IsHRnLy03NX+2KXWrdbnlw3NRqVtvxOt
tW8LDJRzUsIbm4nUNAX7XnoYm0k86irj4/ctlp/7Ov+8IZfP7+qMStRfU96mTsI1XsbkBTtyi1oS
YuzXHwVKX2SXjuuLQX36/WtqP3d1tlGuaVpAooGoQARncvtzV6cHJawsSmbcL7ZysrQOSMvUPSLX
whLbpaR8tGDhqlaIoGVDbmPy+/0b4Dr8oX1GH3KbqzporSyadq6xTZt/7CrhGR84pDO8CcYaOMb8
tDWWnQmK3FaOKthpoBbGJUqg9fjvvrDF3GHrZnH+kURsZ+Pb221WJQDotf/ewYDSdLqkt+httdBg
Q4xs8atgGe/wOm8kpjtLaw5tbb78/pW1TaTxw4fmEuYEGxpiMIde7N+99x9fm7XJqkQHOIMKz2em
419cvB6PIqCC2AP7Obcuvci6lAd8JEf7mO3tY3eyj86lEsHVCb3Ai5Rg+/r2fc2hO1QH6V93B8l/
ehH6tmvpAxnhG7+NwbdrO6wO6kt38iIzJLbzmL9PL8s1mSr7+Wa+tS6SYxMh27pMzr2H+Wa6rvHv
XOtH0uUDXJoB+4yoi75d80u/fSM+L5qDIaSwC7LwxgqHwI2UXRzEAUzzCAvTwY66UN0jBIzU/bjr
duIzP7YRdXDgHbyDFeb7+tAjtK789UO91I7L7Xw1XykngtMj51y/AOq7X86mAKJPUPPbtGP39fvd
yDoqO8P3Duu1eWkct980+HHweTgB8vDRIIfb2/DC9tCe+kMZ3CFThrNuHNM9qJ6jfZnuvfv+MPnV
H67hr775v3rA/5xPXbXpqvNA43r6+VpivcOwbSnlzS68uqdeP7VBvU9uxneQQcZm+/E9rBemP5/W
A8HCfhZpvuaXu/WA4WfPt0ZtkO++7y/PwO4Dib8DjHRIwipYfL4QkZAWLrxrYnP5Gv+7oNc4+Teo
kAnyRBj9AKXApHDylXA6KGGyY+nkZw+H31+45s8j+q/PCefG2VROHg/hjcD543VLLOAk49EQN2BC
ksCwJtLoxjY/ejWgDbTJIQ3QhX6E+y4pd87//kNsnEABZnH7Ur9ML6R09XtS4EDYOPUQZdUCIX+G
C+Oi88NSgMP4GGsTY8EZr8r2B5uKbwDxkgBiAa02RFB+5/Bo4DYyT4xwruIqV89iPsAZ+K1//qhq
sjHXGGHyv7729X3Yz/5I3P/5MfZ1ZBBWgAdgYXPR0/xyZCAGzOhEu/wG3MyZYirnZpXe5jI9d8V3
Rco7LbZCJysukexe6NZ6h/l7B3iFvkKEOyXQ17Nc/UhS47wyp3snr97q2rtpnYyUOu80CPk0EMUV
g5Dxq3dMES89kH3aZ6G1dGDHhkuv3vrJENxXN9IMilFX27fNjCtpTfc21tl4mM9ncLW5iTrZjKM6
vbKKIZIgwGKowLVjBwTDHsrYozBVQ9OUp9zKrozNvtyWACiqO8D0ZxO6+99fVL+sQF+HzmU4ZDOL
R+5jGNtF98ODWOTu4Om6SG/UgqVG5liJiCLxJ/WTNmV/ysiJs64XSbMn8cZ/88U5ZZwxlkCHEYXH
avDL8jN3Tm81eM0jLbUbMmcyUP9Ly1aZVcOfqviBaO20Kodb+lMhIlvnD4+OX66brUxjDdRsjVoN
Kfivd5RF9wIjm7Ve5b3+vRBeh5i/Fbs10a9iwHz0bg0w6B62fkxG2v4Ph/7nV3dVgEee5uj0/UiJ
oFjcioMfDn1jDjGOdUu9h7WmHxYzud3QMOCje9VXGRvsDINDLq36om7qY7Zmw0Vh1btRI5jds40L
26zeTHMF1yBpBiRz8w3sd09Pucv/kN37X79TRtKoKxEHfQVw/PBOK1clWZo64n7QspdNVhIIWmM+
ZKVT1WcvA1xcmupVWK7MOn5/lL6ER/96uiNEQvbNQBEfA6Nv2/J+GXxpk+hQeg/1DUOpsCRaI2rG
9bhDEdWIfQo+lwFYYh5FsfaXIkvRMjvVw8JFc0qqFjtLO3jnTs2Tv0vlaTS1Z3epphs5YX7uOvAe
X/+067SNLHMiZp4N7F6qy8OQiPLSsNQrtzXzG0c28YMpL1cxLed5cgauabyrNWABaZPMfm4u9DW+
+vVTNZ6tBJ+EG+n6li7GpYoyP0wW4+HryPxb+6f/C9HT/2uyCn2rBf/Puoqob97+x3++/bgP+vqJ
v/c95l8GQkuUENxdzk/bHkVz/2LDgUaCGoFq/0uP+c++xzT+oqeDyp6OETejtq28/wgrdESX1Lm2
62zxR8zR/60kpV9S/1i8WZu4Zlweeq7DHt74+ZYnYqRL0hYMgFWOomMPjlXp4CiYioOhEfZ+TYpe
DbxpoT/ljMqMXdYeVzD5DFfIDh9iXFD5LPgKrS2vizC+0HceREa7i36bYzIEhf8a1iqSeubS5OLc
/nC0r/++8X6UTSGO/nnWz4egcNcQoLBNwm7ypSn76bm1qH1WlOPngKpjvOFFybHASyhVhoTU7r7D
3AlI07KskaK146mQhNa7k25+jz3SNV7iKgZ1aHckIQa1uy7FU+K0K2QdvRJpWIDZRrRpGMPbwC6U
lA96kPhtUEjagdU4G86+tAZ7RxSa3t01jLy5/UqjvlacRDP29OvsMaLLYkEIHeMyBs3dqqxqNgou
WsPCFoFXMs6LclvgkhGr2waZ1rTXik5XPkh1ZQE91OaAP1H0059eafGbeGUb5SG16QfhL87iDkym
VX2S4pFSY9p6DslLy9oXhj+2dkJS4u3jlPC5wAbgwThCljXedVjH6WZTXim8egdVbVMrqh7xS87j
LjH1qKym5XZSGfr5xtwsL4zH1SSc+3FQ7tY2qSkhrBHa2jJPE86OIs8Yl0GeZrsKFCEFm8yADXkC
DgmlqNKwlwQDvPLTymZfp5t0z+iDUZzXzs0APZ9mNd66WmXpaVGAjVkilp0h+6kIR0LVE7/t4/ZF
IobDRzX2FXJfOpwfrUhj5y6Fn0RgsGU168EdVFxg+TRPLxYys3KXMoWF9jgn6Xo9GFpb4FfHQ+Fb
2KgTclpR5wam1NIzaxolsK/KweOjGq1x66ztSMmUZ3wKxKjNSz20qXcspli/mehf1AFuFHnWSNCX
Ed7LdN4tHo7IAGDO3F7K1GgamGC9uUCU9VoRGbjo22Npw2XzDVWQ1q4zNaQ1WbrPQ89QIBxHM8ZI
bQ3pU1oBokCEAHUzsuKp6o9KQpHgw5sR7cuUifyzxi6bkFnChOOjtrr52pEpxMNhrJWZLnZlvmkt
IWNnrm5N8S6mWnRhUy/ZEvX9kLch6j4ALWptJelDYxXTOyAUuL61rkrupHJVV+iTcSMhnG7DpbWj
mXKWzBq/zMzqfmEqsLCRjtpM6QTTWD4YR3dcYQvVMwPPoAWCgG/O8+Zr2rToFFtnGpW70kStcsQP
zM0mNXcdydMQ/FLImiXZJN08k2+hFosZ/H0rSgnlNPVRVfArGnii8+tcEzVySNFSw5nAhDDTQ5ZA
PcSHCeOdtr70hllhHkruEjtZEMme9zintT2T9GDPvPDqzc2L28MOuQK0OOJT/7pcV72NredBY68S
Mifk0fD3RdcwwEkg/uApD/WehfU8LTbRpmGXBdqt3n1zzIT11cwU8lW6MbGe9c6tcTcgPQEqtDAj
aKy8v+GYGBm7tMV8UWRM07Z05JWtTcoWQJ2a77MywQat4vojL0C56oaen9KEp+7Y69Zx6Bk421WD
eylx9fEAYuAzGeaOVV63E/SVorh0St0hA7dgWrCDsTrAP4+BTAPnsKaoymP1aR61YQt1wxC25svL
3LgO1lOVHeTogoSpkqR+nUrVO5ULyRyol6oUzGXBbA7khtjQ8OWjGjfesbWm+sIalmXyRdLk18Yk
AZEv8F4OCSl+jj9jsH4oZ+vOTedO40xloFaJO5XyxtWngTk4v4F9XOLkOsend5bNjJZpgW0pI2Ex
7DBDBDjZGhQeyQngPwk5YXS63BZ1p6T4uEbr2sYOfI7PknNgKMP9MINe6uPeOlscYj5djGqAz+VE
8WN12S3syWLmGLrL1Yoy5DyZYJdhZ6BdXsqHwpE5jablE1t09+Qi9bGi1QJkEpDeVCnHUdTx01zk
dxg5k6NEPH/Op0ej6A7Dy+yxNSPcIj4W3lQEDdl5W2JX6o+yMXq2fnl1tprc0NmYygn3sItaCL+n
EVDtcudC92onzGfM3ggiST9RTIg7ntgiwQvg2QwEmr7dq15S8AVHpFeT13qYbFoMrgx+hcfzwl7h
TrEm6EHewp1ZAXGmgcus65ublpBWVgaZbGLaMX6rV2h4mqj010GAJkfM67TvWQbfP4pj2KXt1Np7
NUta5ivYkMDFLlK6DChynRQY275cy7I4qr2Aw64bw7mYCpJHezM50023PZTVJkdaKsmMRx/EDpgQ
dKREzet3lsYcpUorM3RCOeLiuoHpvxKm5EsXIupZRvniHEqRK7U/gqsnlUcW4wcSZQBW6fgZq2sH
vbxOQkk19QCmL34ByOG8MqYkeYyZ9ruspqrBor4BUdQYdkTijFqYcV3wUoXnnHLCu72TWo7trQnp
PST8Z87Czpua7wiA+k8379trnvAt+iruvUvLsOU3+GHO3ZCOQ9htLE7gSKtzPlTm2gB+1Yl0inX3
ptEX5010S3tDWEJ2ywNTRHj+1qdCm6yTdIkArt0mvkAns37r1VV7Isiy2Ol9L28QvHtBs2yTEXWp
Q2E3yfgi4wzreuN4mCcF2O77VTRGvtn9tnKs7xqYdRs8/YUUEQ2pVKnAD8wLDfwUsya389V8XNDl
xbDai5WbXce27K+GVU0gqTS9Y8QzlJ+unEDs5lPTP7rdlmjO4wDaUZat4BVhLNXQl6W+q1A7wV6T
JotxDrHO8FGgGM5uyvJ53rEaFE8FciaQLcU6nmjPoMJrVK/c97J3Ubo4I1Oduq2lerPUbn+QUljf
RZ7UZ5D3e8L5DGDvATzRct2nNG1TEFFLJiJ2ZgMZWDPnwH0YPQ3cqEueKHbHkhYSLafccp/1ljcN
9dfKrVBYs20eYt1MStBAY8rcFuZVWJvcXKGmYT4PNzvLd90ZUnU3oemLw6RcPBIbFR15jTdLJANx
AoG6gfzOcofgCRADdnBfZWKnUpZ4w3ljMZ+HINP1Q9iTzKXcTk4GubMePSeJXNZNJCa2VmqvNaF2
r4MBm/568LCzi8U0mz2YCVthDVBJPqmmsU2jbh2b4dqmUsrOIYjgim/iBaZ3Yg0eLmke58W5l3v9
c4Ys5IYV2R3PTAQGtI2pOqCqlxkr19I1zcdAsFi5V2u21HtaK0O9IzSK5aP0NAMK3SSSfT5K1QfT
S1QAhPgN7zxZtoLaTaVqNePc1m7K1oSUmaE4vIZFIIAxp1qzHwz6UqIZPDfSKfBglVaTeli2fQcP
k8w+IcWy1IC0+vxgxEl+qw8z66rZmNYnxdGlLXIN6WCvQxDSjB7nq2OvpC16DemDXJKZInYKEeSn
CVrQSfRuY+7VIR6KoEz6wjzVgiCMSFFd1JUeGpAMLZTXvjgN0g4kZfDwQYDTJRhnONhxKvJQRd6X
+kajUnTMI6oPSE+UYn6lmIi33GLhZi/ZukXsZyjWV8qAt65KJFlTK8vy2nfFRacN9vdEc/rdogBu
gkYAJGrOEWIUpWhePQ1CJrKCkp+P28Fmomk2UO8yCcbNL8AZExSACQhR2ZohiEp7i4u0quqB2QOQ
UteHJ1ohPVfREWOth3kHNcBSzlWgs224DpYCNrco0Rc3hNw/eiiyLNhilftMjyIJM8tcYFSkmfvY
kpsmeNM8e+jrec0xH1PjTCfpoEEX5nD7brlk7C+MWn9EGl2dw8Pm+C+GRLDnDLmzufnZ3yVY3R7Q
U9UvDOHHPTup/NXMDIp5Df3ehy619sZtCSThE0MzOw6KbRwrHbHjUS3VqgisYVBf4z4pka59bQII
epz186UoHnOI3HHUeWsLTHGdavcg3alBt6OYqcJWJZ4QT2jxJ43mDAGHOh9Z/90jgxUJjraqMckr
5dDAnjPI38B3TUeI6q8P0lU3AMlo3fo4aAtQQg280p0z0u1D9ySMUwkm9kM34hqxyjy712RNErdX
laYWqNvDgkGYoQfoWPsDsIrujvKbcQi3v+8u0xYYvm0IIfjSfhdcF57uQhVJlS5qHCc9opP6sGxJ
ptiazUduukkDjZaMpJeogpMsFftAtkuxA52S3piZlX/vTGF+DqOl3Aov6169GdRdssRJRNarEeqO
IpRgE+7lvtpVzrXN7fudoEYCHRu2LM9ySEgErdMVUy7igpL0nG5xXrSuNsbQ7tUF4QunzCWGg3/X
brtcjXARyQGs5Y5YOqYHXlnD3ZpHBd0IWrkDHoTqbJHZDH4nRwLAnhKIvyOD2ICm7dvqfK1Seexz
r3vKHCd50BTdPumdycMCe8cBnOCB6g0BttLqz1YzNcj+2ik9aainjIjipNuTVlBd67g3O5+rvUj2
szkPR4jT/S5dtPFhLjVn7yQU8K1q7GphjVe91Em8Qh3hna9kCsBihawAXUnlFiU+8ORWWX4A2s49
AqSpQAWZ6e5ZVs/6kdXnewpW58NW2vGwpNBIaT2TF+HVin2u5k5nhIzrkCpIK/fgfpcSuZtIygsB
JCMCJurxiCAnGZFH7FUwTMjG3k1kSzzXCEWCoU/ykORYSls6r4Fg4wfReuyuRZZVUWpM4wXasu+W
5KfGRSrHDprcycwV/TDGNrjuQZhRqyniu4t6O8rQy5P/0NugLpK6s3Y56abWHtq8vDTrvr+p4rjY
Ow0gzE4hJpTEMDRbyuCkmFHHhPFIJ1tEoqW3GjugsNTXcV+mQe7W+ZnKHOdG76u3NWnmM8oLCLOL
3Z2DYFN9F4f5lS768nEUtKMjAEsAi0DoOE8TKox9aiGK9TUd9G7neiA0jBLhuc71eYybLjNIW5m8
d7PK6tuqVyUn3yCtA/5TKU/aVBI9O2UQ2yOQPeMnQCg2Lig/DJ6THuomsnCK/QSV+d2ZzPKqb5pm
OGN6PF73Dsg+P9VXHvcK2aAfKvHfFMyFXClmpfHUgVYA20CO4J6oxfk9LipXg6g1Wty9S1Jj81PY
oHAZr9Tk8HBVInXIJzVdoRwpxkEYpqoFM61BL8eKqFpRAxbXjPrBHHdtrL/A89dOgIezQFSa3IG5
yBlMKMqrOoMK1AFRBFqezydE98lxZv9BnBAYS2oU1lbAZwAXITYe2yVlb6DJajl0jqE9zNIhQZXn
glVEtuQ9z4zgnhoXhF4gZyRH2ugV18lct69WUtm4cYu+Rp+9iVwTeVXOUM2OU6dw4ziFOeT3XTUK
kDZAl8k6tfPpOjNHJb5awCwDvhi9xwqFdIR7B44lJouV4QoEPXYrKmy5OS9vqQdXNGsG+nFHs7r3
AiTj21AkHR2zdvw2TxKh3GAQXpAp5X4Upbmn8lSgw3qTuU0Fm6gXo3LJAti+D5pSXCPraoMuHhlk
2eukX+hs/es9Ws74OJXlBMAty2/EOO4c+N3rlg9Xvq+ZbAAkdmTGaqk4FYa7AGCJ04NmCh4URNsA
qaaHMlGsD0FlD+53iChLHxB271qhdCDvBaOtdHI/q/Z646zj8IyBcjnUgELk9dJB36hT+cpyLO5y
t5ojF9LNtVjS48Cn3Q8KCem+axfDd3OyJ+tsBUKlniWIPMGmill5XTurfXaFvGxyYndq+rfBbDjZ
M6m16m3X5Tgy1wLCTq9mL8C8m4OSoI7KHeWujlFJEgEglgM1s7fQxlCottknQy+ZbHEOUqs4sp2s
9kYX268AOQErJ0Z6kXOWZD3apCbYMWjLdLVAKOkWQ/ZeX45Daiq3fc5KRM1jcSsYt5ozDGc0/SAd
s0ztOkUxL2JTLud15ihphAcWL4nXI4PwiUJdKAGsAQZu52kv8UBlN/UQh6MBPerJq0cwmWhmXp3U
oIYrl09cpNMO/Gj2qJcGPD0lzkKJHPEMXWx3UaBnvQQU9LCiPQ+qsfpwkBffWyR6EXiFcPyq9GAr
T3P/KBmbZuekIsvH3rSUs7Zy5Qv5ZDCeLcLi9eucOmJ+JUYuoQnrDLjYUE/mQ8h+yKbdNWUJwcbI
pfmMGy6lvc5WQTPVKVl5wlRt+3tH2FSARsf2xV+2ThBxHmq7T42RxmVrJFSpnqzRT2eloj4sLXxA
4OyYghMYkSelUvkGNvb29WJO4p4VtxvRmGfUUniJE8ZQZUJ7YGQzIkKt6drmJGUdg4RPKaqQAkBY
iaxZm5tzKhN8gK3seMygnmPTxTl1aT6lAjHK75vm/1XHHJQIJjUs2BpDgJ/b/ohYwPEb3ndG18uZ
i47IOizYdInFAW4dmPUQI/6Mu+XSIWH5+fev/fPsbuvWE8CpE6rHnFN13C2A88duvUuQBsap9c2t
++oi84xhnyxQrFaariGi1+FQQ5W9VchRFcS4Keru9y//v488sJFjz2HCuy1czJl/fv3UQZ4823SS
V1Uj4krA2qaB6GXZ8i0WpjXeN66pkb2rkoTow9NU33OSG/sdUXNUdFM30J+h5gcCCKhuLo7xoCzl
aUBFru/JRBdEgBV9O1/XK/npvrbkhvInNsImH/jXCJJDSN1hOvAnEPPxl/nL1AZtMnGKGnkSOrhf
m6FjSh8cTLquBiOeEp00GE0rKZUKZjo4FBjGJKW2jWqUeXoEWy7EHp8NmAmECFT1SqvY5R+MkL8I
6r7eJIP8zdGPLVbjff58nA2Dh60Tk51mQ7oc97EBgukkxoT3xcJ9I9Mp++4VkllNXqwc5K8pkld7
bOT0NtHRqudY6/zZ6dKF9qGF4vsPV8J2pn88jIDxgZ4gHnRBEdgYHH5+hzS2iSFu0ZbJgaie279v
ul7v83mvNfSoLnluWP3OxtAzhk7dLfYxAX9RXnpVOs8k3GNSZ3c8M+kNMedxufQzaEcoW7O2nESG
SRm80yRt9w/uS2M7dj+/c52zjuQGgIeKsvrXSX1urSVhDQUQM7LDSNRYSveVDM5mjJSFG/tNtJzv
cFIwF10kup5oSMn1NL9MFibLJwtBuXUoEeIyx4K9DRisYk+GN6En7MTqINLjLGQaRCcgtYKJvK1H
Cz8T4U9diYzG7Qlc3rXUzXMoBFsNamlwrGjwRc0vFMonO6b8Fl83vdaMQDdy61ZXeQPc6U43uDPt
e28mvhssnWzqP9wdG5Xil4OzyRddRvSoGUEf/XKDrwwmsLHR/Ro5TdhDMpetzUCg0JYdPwNRrbCu
Ghd9J9lQdRl5N6fVs5PizFIr/puUBeeK7n+fkeXBiDaoNAuOFw/RIj+p9uKaO2Gr5GAy2dX7sC1I
mydUE6X9SZ9x+1EhVao3hW435O5bYyMEONJ1yZ9p8KvL/e+v4Z8fpg4iM+QaLqoRLgYkI78CK9IJ
6rNJtChJglO1VdBYybK5PApVNGd21tEPUMn3DCSgu2hBzt//4SbCyP/j0eYdcJAxHW9wIChT3tdw
9gcpxorIYKnynn4yDPd6ZyeaSRG5uvQU/h7pcJgd8+hhMXvOIPLO4Ga67cmqJfo3Cx8dQrbGysxQ
pzkLYLSkV7kThFO9VjmLILvPeENpToDgNuHq3hqKsglbNruZX1mrIogh1GMFsQSNyv3vj67+6+Fl
wm4g4NI0xKH/k7rzWo5bS7r0E+EPeHMLoBytaOR4g5COJHjv8fTzbZ6OGBaqpirUMzfTHd0ypJi1
Xe7cmSvXArmsqccewohMmP7N7hcvk/qeTEuReWqf8enJEDj3vCJpaYtpkr4JoCL+UdHZBMMo1J3B
BjxvoG1GGu0UtwQq+DiTGfUHOoJf1GnqZmpKivGCkElya/YFPkUOjCJBvF0twEvKo3JPhwr8m4tC
2tyGUy/1K4jYK3J5RrvJnap51gMeQ1cASCvaHQtoNrBq3ApsXjhtYAvHI86k0oLtMvuFlj11NY2q
B28ImIiJm0ElFJ5N6mnYssfK+2wIJ0CnJXlXYnKeNV2tQTF6eQlWxX3xgSBiMBQNrI9iIiewChdy
XYc0SZmFI+U6P5R9Jb0kCSo7tGsoEA9Pmjl/HupBoZJL1wZwNmO2gzsHRdqYbFPXQmBHoTpxldBw
/hSRnXSbJJfNB0tLNWXbV2n+p4HYOqBhnmbFfijqDPlXe+J9JQqcOJrqu1q1xqvRk693Z1kme/f+
txDo0cKiygOyazPgcainJRupwTaQ2CJlV8O9DIMSwkJtCXm9UeUEi3OutMjHUMYOvWDR4niXl1PL
jh4KsnUZQXnEjxz1GUgTGIZvTlHyw7L3CiQ6vFq4R6u03mumrmxtyv48JI2gB8GHliEPhTQop40G
9WrpF7Sh64diTkSpHaHxuzmrlM+tM5MRNkrePm6aNBZdW7lzD1+yqXgFbKsOHIq0qlMVzEyqZcwu
3TdAwOp/z9b/a7TQ/08UScI9/J+BQm7zo42zjzgh8f3/aY9Q7f+xuasgN8KlyxBz4Yn+w8Bmaf/j
AGGDqg8wEKGf+NJ/cELG/wjSB4iRbJDjsvLO2vIfnJCkgSEyFAUkoQUviWgk/Jv2iHXAAcCXKA5y
OAOiCQOQ4rFbKPUKndCwFl27YcX5B5Rr3aB1JlQtJHnor0CLT80RnXOXMGaVjpAT/GyVTFbWoF8j
p2gNvOFnZv3NrIFi/pJMuqOiK7fY8SUGkorOExmuOmYYBkNjHTLI6MYhpQPLc03S+LnjCfNa0093
5Tp5f9p8CNssldWFGAO0EqvMbbWaRcrdAG4i5cn/5r9ud+7G2+z9D1vq078/6wgNtcJkH5sw6Y45
XqhAoa+M8unTvf/2esCA93LZwDuByf9xDBhY4XPbGu4GCwNbd7v9dnh+3h5c787DkLe/vfdvPe/2
ssHLk4bB1R1MUTNTO2HQf/r28zF0H93N9wdPdq/M3CqQgeTw4+JgZ/WoypOm1eWEmds+vh22r9st
6/PD2994L1cswfrNIlyaQ/H1DzETzDEKfP3K0+3hcfu49zHlbm/vt1vf3957/Pne5/9933P3/M6/
v2WOD3zP/T1/vPF9vrb3b/ja5obf8t3bw+HR3/PVe/7xgW/1vAM/jS3Gj+THi2/Zlvz7w+v28XDg
p7n8OHcjvrw9bL03voWP4Hrib/g9f9i4rrf39tjle/mJn3aP/Phb3+dHvfE3h4272fATv/n37uHw
6rLX+Debjdhynie+bcO/5+eJH+bd8Zt7RsInehbmd3vv5svmRnzr5ubARD94Pr9n1PtdyeA9Pt12
s2dfbQ/3LMT7Z9vxL5+9H/zUPd968/Cy37+IaWKixL/27+9zV5h98fjrK5tQWz0qTnaH8FgflqxV
KysYYnbH0+32VkzW9v79v/z6+LZl3h+Zh/u3++3b/WPtsij3b29sIvdux4c+PO8Ou91us9vduQ98
+hvvds9Ufb+7ex/qnes97NlorCpT7ntPt57L2m9unrzbW0Z2c61zQ3n3NJd24CqqSgfLGko2+y0L
xWI9Pop5PrjvPsnd1u4jy/ZTrDADuRdf4Rvvt8/bZ7EW7C3Wh9898w8O7gPbYMvvhD87HHYP/Lp/
YYz+jff0vp0fmSlxkFioB2+7Pbxvkv3NzQ3L6N8ygxy3x60YaESTiv/IHDCPW5+ZuuVnMSvf7tnf
/v7R599cXtmrC7t6LdqI5UgWM4FJxsinc3f3PjuNqXAZwr97y7uyn4zVBXeynUSC7sN2WkIAc4bw
ANu3x3DDgeCgsQbv2+qZ/2CfSRPnKXRZ/5s/e2JG94+/3+//0OrzcsXJauus2MkHWl1NizWP8yi8
7DeW9/5l74lF4Tf+o+/dHg4c3v0bG5yziwPAaew2m5rTtt3uWeJ7fy+cgv9tu9tu3/zD4yPbg8E8
Poeu+5WhbVlV9s3mhoPzjUN847578sPu8Hh4/n0I3d/P4of+fH18i93Xxf0ZugdcPdfL4zN//P2b
KcI97b2HF/wxvz7tXzYv+z9sNJyA+4pTmVw3dHecrq93Dw9fH272m8+Hm/2vlydvs/Oe8A7eZvPi
uz/uxI5i379wqtzNzc0d/v1mz/L7ODfOH6fhsP3Dr/haLOJq9ve46ftbb795YGe+f+OXF/5anOMX
//bp2zfff/F+Xd6XhrhuLpzQ9z6ZDzsE7fmJnmyxL/f37jdmZxBT+n235dSJ47dhRfiwt+IEPeF7
+fSXPwEpuisfYXXV5wiJJqh+PHFncD7prDvELissTiIu4ZFRc/D5I+eZ/3O5kTjdfPVx++q/Hp7v
/W8lH3nnfrv9KQ442/tx5+5ePw3iw+NHntlF3ssGN7Cp3M3Dj8S9YeNxwamu/4QLfXPcz5sH4Xh8
d+9vGKV7I9zVFRegHw3T1GwbhkORBTdVEwi8Kb7+YaaHZXGANcAgYEMp4s9dNXggzrvN5ek8vkD+
Y0Uj/tNpB1B5Wx9bKXmsB7ZG/oWmM2dD0piCbDFlxLZIF8WpIz1ctnc6KkMm+BcMxbotSFOP7WXK
QuaYUi3cZo6+je1x2kbZoPxV4CxGReKHvm+e4DxddGcVbiq9HaN9EJBZ1iP1qxzX+aGjz+zKVjyd
O5FeIiznUUB4vmYqbmpEMTowb+4kmEK8CPVWKqmNYcAO7MwlKgzUc14vz9+xh34fmQJSXIXjWbyj
1nSFTqHVVT7wJC/rQr2RpdrwhzZN7uXeNq8M74wpXn40fEH8iiNebw21yuUy78HbltlQuQOca9sq
JtUDm1l2pXHqzEzSYQ2pAmRANHysKwdGBdxVotkYTtkWpZk4MfewtHV3eqk5j2NTWn/1kHufRRKw
FHwgCpVh6V3HGUFPUoweBZIUqAWqaXTXSvHyALeffuVxdWa/QzlKfkhlM/KiW1lS8kFFaov6tAOb
mb+QrSd7nQZXfMW5pfpoZRUtBDntIXFpYCWrowHIlxzPfkqHxpsWDvWVyTv2v/9OHs0+IvOIvzCt
VZAwLFbVtApDQqfhMYKRC12huf4y21B8TFmhvAEo+PbXu978aHIVBuSL1pVkmmtXba1lE+Sj+WDC
jSgoOsP/O1PrTCMYeE3u6MOAvThOvGkAe0qDZ7iZJ+335UGd2xrwGZiCj55eQFss6gcH3zpV1CwS
bH9AdvpPaYm4HTVl7fG/sIIL5HRBtsFFcmwlMALkG4UeYgltFs0ypQkzMn24/4UVzSAfBE+/OFTH
VpyY3Bw1PgRDkSw3nwBZI+0UaX3eXtl8ZydN51rU36lh9dV5mrtyKU3REwbD/lLtc4V2o00ymPEV
O+c8kkndgC0O2Qt1m+MBNY4VN3Ft1q7UOJrp2U6W3mRAjv/kVRu9OnjE7orFc2eYvYDDpYWTNOkq
rEkkpLtiE6xCR0Zulw39dxJeP9VatTZ/v1Y0i1L95ADbsJ0fDw1BhSgcDZwF8B8LxfDW9gHPdleu
4FXKXrgJ8gX071GAMd+vqmMzoGziPgOPA1yhgaW/0EYwJlGyASkVCtF3za1MYwc6LN0hdjdKLqnm
nuo3OpeXx6uImOJ/x6z/fhIo0lSxOQ2gLauYY2pR/1QmgIPAmdIbOVNBSdWV9gpx1X1oSuhVtVW5
aVJoxEBwI6w+Q0nO1HRK5xz6WaqvxECne8theW1NlAJpbHbEHv9w8ItSDdLWguQsDR3zmQw5Ot9p
mwAdzpKfXdws28sTcOqwsQdJNtQpDgWLNWXLPFRoidZ4T15Sg9+HmUqiP5B2OUyXM5j8ZKz9yxZP
T+mxxZW/ptYLF6KgXZ0Qi/aaEsqvReuvMVqctcKyijiSLtb1uuoGJzeUphq8HB00lPqhaXPozr88
FnHSj3cPYxF8zQjJEIqvgRkjlVVbomHOrWR7hLMWCQjTVbsx1PxRDlUaqZsofhurIHlq+y6frpyj
c4v37lRhFYLx9v3J/mGzmH041QBjwHTmRXObjGV5qKJ+uQeD0tz2tqF7cpooV1zENaMrL1s0y7TM
Dlc8QbY5+lTRpVs1gEjMtvP2Xh1mp/PLZQLwdHmuz50MEWvK1OBJfb4XPj8MlkYvEAJoVrno0xnf
Oqmf+o0KgBwdbQcdz6iQuq+XLZ56Xap4CuzfPIC4g9dt870WjoXRhjU9aG0BNVjd+FqeAMQspmtB
55ntSgsOiiZUK8izr6+uVF+WdDR1OGbHPoOidOm3E70Pfx1Kw6RF0wmFEVuVaXtaOZe5LUtdhclW
sqpxBycgnImJ9STXkA9kzTXY0pnDYb0LLbFoPLPWPPF6Rw9rFMEsmg1yexPZUr4ri1xGn9WwgZmb
w+s0SnC85WRxxr/fLFikhMQeFK9ksYk/bBYrnewl7bgwF6lzXgCJ578qFfq7sjEh/a6iwLhyKs7s
FbgIebhii0V8J0z6YJBIwyQyHAl8laCnBulkbqWgtAasTrridM4cQOf97UqALSBA4qN8MGVX7Uyf
WkX4EZUDpfi6P+Q0PdB35qgIgNBIC/EvNeTLh+HMagrWChRuuCQMZW21iWoglh1Wtd5UwWTHsQ2p
b9neGKXWP0w6naqFjbRyTQ/hFdMnh+O9jge3iUJwJ6rqxwMWHcRVXXPGw4QeB1UutC1B4HAFoXTW
CnkV4WMIINev5zFUzXYy8dlEjODCzXCQkDRRm2X+263CcAyZtACnkCjIXMVY+dLSJtxxLuLCDDxF
6dNnp6XlSk2i9Onyop0bE36FoFAIZXAijmcu1WN6M6quclOaYyq37iW6GqGuv0YCc7L7xZCYNEHA
5oDQXDmWeEkqe5T7it2fzn5bzTq9iX1+gKiovRKwnDMFzw7yCDyYufZWproxKEpw15hCG9El3QH/
6DJ/p/9+vhJ0n5s8giKOmgKfn7KGCdW5HcWTSh98g5zGBpbP3o1GOE4uL9HJuaKVgguGy5jJk601
g40d5uk8BnCuDLJ9Zy8T9WoTLYBuGgY3rJV9uth7uKUPl62emUUEe0ReD5uwuIlP9cGHQCtQqUmL
6uNoDEQvCgQK5WQnT2hiL98vmzozjZCFMD7uHuqVQozlo6minOtgmRPkIc3hi20V2qZQg+rvd8WR
EfEhPozHUvM6kkIkUvW6D+jd7Fov1YbEg4rnSt3h3HqRpmRAJBUE1urYkkKvYF4qtPYaMfz9vDcb
JOfT/okuYdqDtLE8OKGhL2Cpp2l3eSZPHyvsFTStIPWDhEu8Vo5tL3WWZGONbT10GGWtoLFS0KEW
0Cn/D4Ff5xfTQDoiNpwdV57yqDc6FENwTvitUVRbOnjS58uf6dzqsq5osihCWG79kWg2iWg9ZiOl
VvRm0R63qSNzuBK3nDNiGYI7iUQWGceVGzORGI9bOlXdKW7U2JtpWen8VnYq88rVehJjMsGAA0lg
qXBr0mBxPMGBnhayNrONiqSAiSOCpk0epS0q8Puik+Yr1s4NC1A/ewlJC2RJVvdaP7UwIw9l5Vqd
Edymw1wfKpys//crhEYS1Lvog/FYWR11Cy0DbQ5xmEmbN3dlH+WbydDiv18ipo3HFg6ThVrPXFqU
iAkK6qh5RCo2Gx3dU2DT+duEFbAgWMbJiGnAHex3HO2HYw7dhtSB/Ga3xVp+nyPs4VdBYV9xyafp
CWHGUnlmUGIR2+F4G9BfURpybpXIngTxXdkmqH+F442mLYXXluOnoS/uKgmhsTqyglvS4Dc0qFb7
y+t2EubxIRB1AiHI6xRKlpPDLvdOF8IbvaCmpGwgM8m1QxLmufxg9OOoedPoZPGBVijUTS6bPnMM
eCYA0RI9DzZH7nj8KKMacp8jQTzniUabKBBin+bBO00PdZoEodu7YvDMSeAugskUbS4BGVvt0V61
gNLLeBE9iuAba7VmCwPStZNweumBnrdEWsvWCBzWDxIFEWfo8lhWZJpD+lmt8jAjFnPQoYG+soVO
ZxBTNgypKi8gLr3V4uErTbkxmMEyNaAin8ustmmmjZTPtCgZv6IRzpgr51wsylEugqZ3Th7RHtBq
QTN3vGhRWhtTWCMmVBWioQNN9y81Ih4/697KfAgD1J+kS6bbioZpAgq1fbu8Z063K3zIxAkCdUyw
ZKzuRZR85HAYybXQlhf6mWn9yhrrDZZY062dArloJBUuWzzdNMIir1mKbCI1uprjFsqGWBWU84Wk
8pqt+37PUSmurOTpfa+AHUTtzGB/cvesrKiCv1Avu9JtEqlZPLpzY+QL5lz3myrQP9XpQMdbakdd
4VpZ1l67I87sWYP6LtcS/IZkTVd3RLNUVloAfIEWIahpo00RKXcCJXot2wYWjcszesbxUVInfBdc
ykzr+oRoqpTqkJBx8M32E5mv9FUJIJ0Y9CZD8bWNjJdUy3msT1BDdVs1CKB5ktq2/oysKYQllz/N
mZmnJgEsGcqF90T78YZWs7ZrlnrE2dcRx3Xou58j0F603ybIYuYgvW/tL0odRn99lTEJVNdJqYHj
NIyV95dzJzPqSmQNZz2jlTpEFnrnDErcXpnuc2vLuwwmPU1TBV78eIB5AaERgFSUJts++AzQXrM2
aFEHt12s99bu8myeM+aQz6KsjiQyye5jYxCeqGjdINKy6KZ8Uyll/zAWloTqWzm+XjZ1xvmZmKCR
ityr2LjHpqbE6pbEyNmzcDq+JJ0yf7Y7C+qFIsv2vIyrX5ftnRkaGXzAyNTJRPF7NbQMuo68nyEm
M0vL9mk1gzWnCSm082/+fslQ96VaK4bGtlx5udjMq7DtktJ1Zr1BQnTqaacwlkI7KNRyC//ywM74
VCQGGBheDlnKNb4zmWiUDnupcJU8RzS4jOhZkeoJeqYAVp9f3dwM8q7mrrnyxjlnlzwkJiEpFAHq
8QL2aGtk9DVgF+42SGv6WH9QZzn3EECMPo+lXt7ZQyRdCe7OLCO4BUIAwZxv8Vw8tjpYg553kugI
6EgiBAWnvErrEi2R1rziWs7sUCGXSxcdyWQqLdqxqYVeHaFlV0LDsCxe1i/qbjYHe4+cdOKPUEpe
afA6NzR6QkSZRQZEvW4srEcrrCeEqym06uZBlRbVz0OjfF5smuYv7xnhnVZhABGbBim8BcqeIOR4
aDoqNx28G5BMo932oDfJAu0/shf/hRXuXbqoKOEB5D+2QqtWmtPqX7rI2NWbOpDt20iKxispubPT
JjpugWGQrjZXDrKNKMyZc4UVtPIsD4R6Nu/1hKobjaw2Pc+XB3VuV5DAEu8YggpO3WpQqAM2fYw/
FnzXQ7c85WU90gtK9GLVSX1loc5ZIwYVyCoS1QiMHlurijYxtYrDDddWeFPEjbZt09A6yNNU3aJ1
0l8Z3ZmNgUc2hV+GL+mktJtaakUHGgQz4wAfBb1vskr3T6kE16KIM6uGCZE3I1WsU4E7Hhg86EqE
9hqv9WGwcj8HweBbaWkLYoCgefnrNWMSKWFSHoeGem0Mfqmp6EK7cE0nMgqfsmr9T9HoRuAGEq9h
ag969PfekRvbIdbVubS5vY/Ht5RIhUWTCqMdbHleKqG+plLtantD2uhBM7kTXVhXboJzc0pAwtuF
IJ1E4WpOzQoMV4OMjFvRFToccKBdtinmlFbkOK2Y4MuzetYcIa9IvJPlUlcJl6hLpCqXyB1ZbXaj
UpLeZLkWuimsaVc88ZmrBvfLW17EJjw3xSn58KLPu8bOolaB9mhaut0yG9InODiRQDDaeiNNznxj
1XHw9fLwzhoFnMSjGgUNEiPHRpscHaLYRrKyHRlVDH7jcz6bMNMWzVY2a21Lv69+xeaZ55lDsUY0
vfKqP+nLbO2FPILWFC4vJQUqhuLGQXDv6xxEyT9lruVvSMk1viHJzUEdERW7POLTWFoUpwzxGhXt
WGtch6yX1gTHTeH21qQ89Woxi57W8IcEy9c9fc7BBo7a9l6q2is3n9iYx9eRyJJyUqgKkFBYFztm
qBfLgCSlO1J+e5KCUIWAquy//O3wBOIMSR3e3FwV60gaMVQpkhvu87yL89GFHdr45MA9EroNNZCt
oRVQyRQhPYIBtfhriIZTT451iywoMD5y+evbHcqcnpZsFOMJ56M3qCAHSHfLtiy2ejCVb11vhD8u
j/f0fJKmZCNxS/HWJ6I43sBmTfVNV3EH6pRqB/73I63oYVYj295etnS6cURClOQMVTERD648wSCV
cqwglunKSF1mvoX6HN2pRgmpKoShMVRZRbCMfoXqZ7onN638vmz/zEgJtrmv/sVk2qsQgLeD6iwZ
t2QROFbhTzM6TYSlbWdsoHdDj+6yudNTqrGS1DdJMQq6glX01CbIa04d6tCmmtW/uED8FEE9X0kD
ZdN1BUIn+Vx/r0ar2iWzpl/ZxqeHBeuk0kEoy5ZC5+Txsna9CU1Pi3XgXsmtUpmyaySF+tdHUlhB
o0kwuYsuwmMr7FEb8PZIhDhKzk0y6w+DPUmHyxN5digQ9nDqwbeSUDg20oKbk4CSMZGotn0Cqx6g
iydDTXfFsZ05eyS3VbYnDCPQF6yiKIe4EcbBvoCbVTeghqUDEhG28ABIb7qx7U7665AU8BqaW5TN
aDCl9XI1LjgTyloskSQl2iYb7OzBIO8F5+Kkf7o8hef2IvhP+d+EJZmQY1N5EsOUF89cwtbYHuSk
1j2SCbmvziP6nm0j39SU/Z+MJqm+099YXTkKp5ekiBR5r5DPh7NjvYJQLA9gQgi+gymUVLcmo4go
S4aIV1WnqKF2Qw65qB6Hc3Nl4Ocsw19AyVB7p7tZrWkpLRXV5qx0laWUv7MQsekWKgfR6yPYk8Am
pukz4C7jmrM742x40gNxYIGFrJbY1B+CkS5GfzUceADMSt0ij2gbh8Feom8KSqYvlxd3NUZyLNxV
BgUZ7mKigZN7UWnVWILYnQJe2S/wz6XJG+OEzLqYw8z+3EpamByoqs/XsuCrkyksi2odmDiSxEBC
VoMMhqigyX5GkXNsDV+xs3anlEPyd/fGv1YYIcPjJUC79/FU6pU8dsSWsR83Te5OhtXs+q6edhBR
ow1fLJFnIsjqGsDkNpdndp3EPDG9uhwLQgA51lAMSqjJdE7W+0O4SJtSTiSvhkrygSJqcZNq0qdg
CuD8pdj7FPTdteO72kzvHwPoIVAdAMnE7atd3JQxIHELcl07DKH/q815I4f9sC3j4b9Z0o+mVktq
LrDyGjmE/73jxJtOy9BlnmA2uTyxK1crBoQ3NW3x8OHls4Y4GRCHVbFtwtJq0SGRbCu9mWFNjIwM
9isk7O0p41IuahhdLxs+s2Mh1aC2SMM7/UHvfWcfjqU26zUaNbCpg5MI7zt06v2CHXzFyrnhiawJ
4B+ekicN/JWRawEKqIRu3WjpP0n4RsWu06Ca3UP4WSy31dxa5pXNejI0qvkcA6qyYP25LVd7tRk6
C9nwQveMugv3chOgmg7+9srQTrYi6XOHmIKEF08PMgDHhzFa9Ay+mUr15lQf3GxEPr1IIPw2IIL3
L6/VGVOAw2CzZsODVl/v+oq2pyZV4R4NiII3QV0s0J10hp86dXNlVCcLhu4mj2GNdAZgCCLv41H1
GUzseakqXhhDZeLNWlY+JvXkbJQ5oh6kLuGVe+nc2OjWwXOaZOzJEx0bdJJSDtIkh/FeLiPlk2pU
Q/0l7jpV0lF8t9ruSkltFQDQWcCOgC4DzSZShsQ4x/aS1KyVqR9ZtlYuIeQsqh3i9rmnotLyzPUr
FDp6mPfzSbsbNWO8Mtxz80vUzSNZ4Hb09XBRUnYIeSPVY2vClLV0qqubDXloWYJnUC/lp8tb59Qe
k0rJmbuXBwfYzePhpvB5SHWqBR6ldXQkbbP0skkhCoicp2HQrqpi8eM+vEyZ3SNz65cNklOQUAW6
4G9K9X2aFQNiIFF3ZZOeHnBysQZe610Ulcz28aDGASx/aSqSN6tT8GIrFM/UXtX/rmTFWHBa+Eb8
l6jtrAOXrJyzyOSvvRlf/N2Ry8KneFBdSXydjkVkegnmBdJP5L+Ox5IsGWprE4yPlRUi09yH3U4C
knSlA+KsFZGaIeQkX7HurmlLbYwqW4KrcFzkXVja3TaW22urf3qW8fHgloBB06QJbPd4LGTIg1mr
7cSXhhlpgEim4XRUkv2EevWVaTtrCgZHA08vWjpWoVCzMNawZkBJHNUUTUF5ow2DvoiEROTlI3QS
VSqCXIeaBs8TsnYnpkrRXhvHqV+3XfjPkvb5qwFp7bZOjMlv7VK6CUmTXknhnRufiTvUHZ4JgArF
gn64nimX1vrQUziBBr35ugSKcShtQzoQZQVXTJ3uDcr9BCKi34Fs2jvJ4AdTsMrHc9XbEIuNS7lz
2uxPo5nXKv6nkwgCBcgG5RquFnPtGFpNSTudPlO/0i007Mpl8buqmO5GUkz3MkSq98UiNddKUueG
hj2GR1WKO2blKAJzLmlvgnZWU4ZlPyKkjHBDbv/1XqSWCMwGeBu9V0QDx2uFUI5gfY6EmMAS9Lty
rFp1CxF1mu/rHDrsw+X9KLb2sY/FHHgQwgH6z9HvODZnTHOc1hKhuGT38ac87WGstabCy/VKvVWi
JEBaYAy0vR51wY/Lps/NJ2eO9yud6zRErw74tLSVJE2IoiSmOflmD5lY2snX8kVnrZC6xh0qop4o
vv5hQxpJT+osMGLfUuF91ipEpJRauZa9Pb0ZeUeAPaFySDs578VjK0NYwNq96IkfLLW+C9N6eSqM
GBkl3qsjnPiTc+U+OT3SgJYob7+nq4nmxNc/DKuTwGAiO5f4IYnBLSx/8KLHPUnUUkie+5dX6sx5
OzK2Gl3U6bo0WGPi2xYhRtcp1KUsCS0F3iPddgBafjdYbZtvLps9M6k4ZBNuMMGgBczteIwOEjWW
E8KJ23ZdWMIVaBmaR9HfhsjedNpon+plnF9xYOfGSi6c3JvIMxApHxstAyuIIAaL/XySkwCYaYWQ
nWct7YhaYTpZk4PKWTSMu7CvAfZeHvGZVYXvktQVt6vANK3ub90aR8TT+twviL+QWNKDV3PstP2i
lcM/l02dORdUj94htEKfdv2ukZUqBF7X5T5M++MmKhDkhVF/ueLNrlhZ9y93vVV0eiRoqg0ixkEZ
DC9bnF+Xh3Iya6wVlUVevBRqSc2uZm3i3UZBMSl9I5Xqp4wEuC+3DUKBs2J+vWzqxF1SwRaQCzTl
SRtwAx3vjqIpmrDI8tpPSkN7DUBjBWjWznRKo/XTyI7PXT6iQqSPpODekrEnF375E1A2PRkvbgx4
JMGx+CiUM44/BLXqlPbMtN7MhpzSgS4tGuJQn4ZsgWbfM3O9BehuovmYOe5sN22CfoENOyWKk5Tr
4Dx1YlnJlZcl1+boR5yCv9Dhx7cr6UtkFVbVfQ3mNCkSNDuHVvpVoJMV2J4UI9ebuHE6FGmykUdI
TDUvmouhlv1uoMSb7BBuabTXYaocqfTMKBrF90dLrX2vrSjv/iidXI1fF3UxtYcGBd/8V53qkOqr
/RwrG9S44jpxE6VL8pu+SuIb2UrMhIIY8lLfpqhA/Q35nAghri2Xb4AEkZIOo+NSVbO597NZTf1E
izL7CwkWVb+lQaiVfzktbVefUeqJNMT86MhS0De3BzXctAVQLNQpnSB3bqPa4L1N+bQYX5RZMunZ
LLskCPycwnjqJWhmNZ8nHVL3x6Y0JBQeHAe1L5+xlMZ3GOoRKvCpk1BR31fxSOf3hgKGhiSGCUlL
Le+bqJXGXZcnCYuT8QEsn4aVOLaEigfimfNcBTIU7oE2P5NwVIpfWVWYKjq9kAZ+rREowOtmTVlJ
D2Bky+Chi50FgHOvtDEpnqHlo5qgSb4pfYgMugsUulheKrMCx+qEuj1v0AeokWqwjCx5agUlTe5L
SNo5X41gttq3qm+yCBZPWS/6lxbhtDiG7TjJGnQ30B9V9pGGDtOzGSOWxhMmXHqoG7NElnQkslQo
zL+aECyGn2PDHmppC3fBOGSHrB/66MmK+op2GQvtUf1pHBFUQEQxCxE28bi1LQL8eDan8muDIqtM
xgrxrO7LMmtjMNEdASPvk91qYfaPzv2thl4uSXbY+gtyF6pNlV82+pfSpNXht7osepiSjG7rCL71
cLCSSCx3o7Te3Ndl0/mhU44h5jnIzmsSzDk49b4y7WU3h0ZRfO/UXElTN2HfjoJrv7fGN7zYoMpw
euvp8qnubaCPOwnW01Zz1aRoDBiSw07rGze2FzX43TaFarCVA7OlVUGaZ0X+ZuszAk9upE9LM3hh
ItXz9ypyFuVmVCt9+awXTR++aE7QFa90L06ZbziBNHrkVxY0gVBTKfyhjGcZqZgwoDOfJPzyJZNA
jNDO25sYb8bauiujsm6+ENfFKjpwEYl6D6hdG8lIHZZKKO3rOaPe6Ra1Ps/fCz3noCIHNZu25lqp
vAALKRKpaORbDdbtyvGWAA7ccVdEkmFl6KjaARIci5pSA7jtJfpHHaRD8n75BQc+lSs/iFqQP65S
znKpb4EFFXbptmjoIOmZyEsxfgdVKSWhS197UNxBJC6BTIXyByiyi2RbmP4w6maqYs8K5UV+Nomy
W5t2nTlwYITugMX0SDlURv9PnsxJFLmSiigW2hygLdr2xlJ47nQPaYnKYXNouiyq+l0z0SfcegMv
Esv0K80MjLtCS8y8h8Yojoro0OGtE3DRikM3ngadjeGpuiRVqRf3o12ph0XLcV+fg8yY+/65SLU6
dfAhjjUqn5ugBK5EhG4bWiLqkJJ1TwfhNN3aAIVadVOFiz66ozP3yqZtZ0CSPppiCcI9CQyk+xom
EeQTUZgp08R1DHV0ftk5lPXDtktm80+HS7FuFRnh5DcrVhFmgY1crkH6AVACbEgPa4nYFD7ZVQei
BQ/NmWG4lU0YBl9nXuf9F7krm2yXZaGp3hKEgJVF2kb6aXU5XEdxP1eHJliyHcS/8M/XYw29Oy0V
4b0ZqNGjQ7fBVs2c9JFaWkWdJ7ec1ni1YyNPN+Scmkl1KT+X0aNZDSMtw5VW69I3NLrm6h/GFKMf
ZSYtiF0akJwdH4vCgxKlPSziU5FpOyDWcnbbzkVg+OZI0O6liaPW37RetSXZlfK8ru4kI3WyZzWN
s/pO4QYOPtV6PM13+Lvq26KTVfwSItEW/GMtsZ0/JalkW09dLS/ON/A/dbltSym2/EiphhmhSwQn
3WEqAIpuasiVf5c0eTafgKrGOVo18eT8ZMuW7LlAAeLy1JhqUfyCczwx6TVsmIdNuQyN9jvWB2JF
VyobqNIpw4/y9JTqk1F8zbMEMc9iRn3sJgJri6SRPgVZ+iUI7U4u9vrYmq21lY0GXuj9xGMvmLxl
tJPmz4AKmPx7SPW6GN2oU/Re8tpO0tWfajNNvUY7fTGZi09XxtBmHtQqIRLtjhPFBv0ZZSSQqA3i
KUKceS7q4reFlqGMpKSNdi7N+KHaOT8QfZerL1as5zGXUslGj1zQYIupemk5I+DoCq3arsCR2lOz
s+0hoyHdUZz6PpYM+BQAx/S6a5cT/hy4Q9t/z8GC0nBnonmEa1RSxUP6i+pvqZRS5xpTGQMlktNY
t79M0LrnX4JRyn8hLZbYpCyzQai5VcoXRSJfhwaWImmeVYdN/k/bL/YzoK4eMa1cjqYnsxinfcj5
Cu7SSIsKD++DTI5CsddttSH93gLkec7mMvllxkaX76v/xdF5LMetY2H4iVDFAKYt2UE5W8EblqQr
M4A5gCCefj7Nbqqmru3uJoFz/tgb/3HYtvARLyqVJL/XwkcR4/XFhTiHV902luszkwKtlITIJ+15
tMRrnEnFyZejE9Glk/l9MgUXdqZOOkXi2772bsSPtVuqtqadBmEQy9JJy4H4gwzxHdkEwdg09akO
g/zGCZy9pTumsZ+V4P6+HBZvlMehnLeLuqap8jiNrjqFv0UcJ+l0xZnNh1CKYVeDg5CN/rvD0HY9
lRwIxQ8TxMV63vgcHz76yyYbc+6YLFCaH6UimbvONErWhXz3bVWXc6WjPZU6RpnGTJJQ81pROneo
djGbq4IAk50a5C66oOFjMWTLbDEd4YJrKHV//6ps7T2FzsNdc5lNLrWSB994xkVYV5RPHHfe2+z3
NPx5ezL/kTWFbUFh8n8lpvVHdyJdg29EUL5SVj0CHCeaHN6HvqaZJ4lnhlXSh4bwZshbox773nbz
2ZNzPVyaHl/OafUXz/xRmNzHgxwjAsjrYN5YynoezXBOaDbL99jp6Uuuh/vf3wE4fFe9zpY897yM
GaWPDtIyi6BF3OmU5p9I0n/Yrd5nsgXtdeETi0HWPl9UihNn8c+VsCOGdlvVf3t+miqrtkac/Gom
vqojPuEEdjl0aO9aRcNwEbcnWtr5n2DAzOCFijv6IGu3eJ1UXecXsqAihxrKEpFnWMdJnyVuM9yr
JozLU+TRp0xB0houJ590fOxIiVVJ2tu5B2rSqHlTEbil5NVv6fOhPnJ42qK5DZ5bVdRutoWiXtLW
RMOcqpLSwdsgKqjjHQqf6riu2CL3QOtQMNyN1vEuqBZsAQL9hmZMWqYk02W0Um3k4wbS6UJVcZHO
tpLNqaNl695DwNV/ub81jCLmzKSR26zFoSxG/lhfRVQFa6bf5jKMqqBAHd5F10lTR/IcN5zhjO5J
p36U9c32ExKh8942A/dJTWkzhYJzkkynxRYOn8WdqQSQWDvoK4XAusrNFLx6wT7HV12O9j+jSKl4
slHROemA2v7a6JzhUm8bQ562Q+LRPyhpbyLEJyGBsTTVwz563t9ZJuVNReOxTBfHLxYOw6Susi7X
HIybdeWfyXP2v6JXeZIKLSv3yVsX0hKoL6/bdzWNGqRMzcva3fFa7pbcRcPNF+aVIx5K5toXuwo5
HJzeq657N1iTrCcE3Kaz6lVxKIryt7u6xq16IpJ/m3lUu+RJYzGpj7mpljwtYInLi4rC7vCkkOeo
VGNdik75kgMQW5G3ZVrSSPguN/ErgsLBWZ9AQOdj4mu0prkp87P1tEPWTVAU7VkwTw9vZe1v6RBH
qsrmYuXsghOOVJtu2CLbC0r/+geQOMpZIJG0S43h4uIKE+wsvF9hJfQZlRI9q52Mp+GaWYWtTfGz
1BeADPw5Tr0G82E20poU00r5BrHe/niuLf4rh377jyyY8nMrVHPTBSgAUVOI4cHWq3rpctGYg8MD
9b76nTOfHeV3L5MSDmdm69IrGJmwYShw8kQcAgYK/xy6lNZe+k07v+TUkSByYd9vl4yGMf9pwle3
H3EdDYeSdlnuAsGtlaGlJcgqb2RcMQx2LKi68cMHf6ciOrUYmJITunyHTq9oisyfuktidblIxTi8
aCc62kZzD6Vz1fnLcUjaokpDIcqPusDXnmL6c9qXet23+aDbMffPHMX9bQRjja3Xt7QeRGsSUhtb
Ex2ApCL550ye+ecsIvlHDRmbra7zkf5EZw2gZuOZ+wxRXVOl0m29Yx6wnqN3+c2OpIlm/Ny2DXdL
UfqtSmfaF79x/bEDLQltvnYR0584j/qvttuFf+VjSz/DmcZVBsc9jcSAgAmfcKsoepKCHP1FWY7u
q+5zzevS2+IvJfDbXWhl/pksu3hcfW99TAQ9ceeBiQeR5hLgJI5aGK9jVdfjaZPtXB0T18R5Wq7V
fruNjXFOjdzMV0Q6qUoDsS/ftT/2LfkynR8ecuNF58bBIQNwU9jP2ZG64eakIe9Cq9n/2ja5Rvh4
9v5z4PCwx2iN61uv9px/ePm3Oy30wKM0zuEnDVD1S0mvcoONsZmv1rBgRAqgV+ibRS2hKWQMInoH
t6r9Z0ZHfFEFXXucb/v+XPUUvNGaa5vyvq5GCXfa6u7HbeZpz7Y9UYqWG9mAFJhmvRatGSYWhH38
V4Qy/7vT5PhIifj8EDbl8lEuAW3gmm/tOxqX6dq0o8usT3UxZqSE2zJrlGAObJry16orZ0BER+6N
gUUt17tkYg1Pa6MWtqq9/F0T4qB6cL3WdKfBqQLweZd4o5Oed72m9VgF0RnNh/sRLioIU2z4glCB
gNfdw2oZAVSxwx8MVvYplZGJ2Eoh3mP4J7Enx8032DaUMbRjQ/zK0+ax2NOVtSAYWeSynKOa75r8
y5a2UwoN1yJd54iHLNdS3udjXL6CgzYvm7eCA7H4rTMFyMnopDkhDCHN1LF5Uk0R/Og+aW63uZqL
K/YOXx6TmCHmNJk2XjK1/tI5Tu4Wl+4YNcvJmCR54U7vq4MOqu66Dh29XE59E/7ttS9uTS1sQI9K
Wb4VDKzrVVRMyVOZ5LvB76jwFcy+oWZzL8fxGLsmUhejKynDKeiH/i8efVqVly6nG9VO9lVu60DR
aDBTRpN7u6CLll/m3MK2bietS/sOrbqbG06LoD0lnvKOraTPPBtRGDDODgXLXc6H59vZk/0d2M9/
CZRfPKsJcy+to6BLaSGYAQ6e2p1/TVW311j8fo9w0KvwNOlqiDKcM8tDtOyaHF8UYnwBdgszQned
exLYfAPhZMMu1bEIx2PB2B5kopHOZaA3PmaC8YEUynaLKAHk037DaeZ/nEHObxIJ/V84iv26aNYa
aWDZJG/xpvv/QAKbh2kd2i/6v/zLno85ZZBvrL8GzoiYDHT+qNC2JL/0u7mJ+XspGDoYkS/bMXd8
7aWuzEe+Wc4McBAvmJ8akkRY9j2kEZye0fig2VK3lEzf2kWlI4K/ep+D2yisp8+mUvLNj+hjJqaj
Wb7UXNEQaRrwz2xu+5BYuKBuvHRa5/gzLzaG5LVMihsbjGZKd77EWzq7nQo7lVlviBRlSHHc1T3s
edT0WLnooUt39o4PEZTVR1yFkn+3N2ADQb3Rn+VQ5yrd9WRYgbCSsvzbqh/PeSu22zx2LWVzkLO0
OJcUCGdz2cfrkalp7zI52/odaX7+4K3hRmcU+5HNEF0ytcG49hddSEphqocw6rPCx6R/FU/79EkE
m3wJbSI5u4XtHvtuid+Cwnf3y0QV6mVY6v57QVZ9izOi309VWFHM3pN88c7O3i6pxw2M4b8a3adG
d1wBeUnGJUdsGD2azoneVn9glUM5LF9Lrbk6tn7H6RNOyjRXi1NTT00WK1dY5/frwe9c8V7FPZFx
7Aw5C2ksyZGamVpuWtstczrIZtQpr3j4JcTWFMdy3JoLv2Yjpi1dqfuOuuICHAgW/dyMeX0zWcIR
zrlI3Mt4VtFP0dL1jJKdKabRjBjuEpsXkOVopNedGu7MxIJiyjgYkLLTgMwRJfHK31aQT99bsyTh
iZJL7xSEmom+W2pbZd40zR/OuCUPIfI6VO8dMSSpCtpmyhISIa8hNvsghTytnknxWYZsWDqvOVWz
ZvaKyazy08Uv2md6vaMta7fBt9kiXXMj42JPuAqX6imu9zFK22GpopMfr+6J33iwTG7Ym1tvFh9I
qLC4Y3SnuC1ogvmmwRG3XSgoqpeI3vjyimYeLseSsbpMOYvERVI6Rp+dYoiiwxTEONODgkNGApZd
5W5jqaBuxuRoTamudyqcAhawYPepod/n+4reVp12UQGp2axTd1FFEEVHq4LyPcgH+zkmxhkP/Ibq
ZjWL5x6SbebhblTevi1CDV8JVbpFFjKhfEMy7Ld1tC3lgZ25u1vMLpoHh/iFpXhKBkDgg+n9ZaJ7
fa2mD9ffW8aOapXrncy9IjzEHU3fX8oKZ047tfAWiHjhV3AY1dkMZ1/5Z10lEbbmakq+w6CauuM4
zXb72PLVfY4hEi927ZS8OFav7327Jd/t2jflKXa77pUcdfm29qKess0X7YdTceumDhs3Xa91UrKG
JP3JnUKe0iRct+Yo5jWJj2bNh+piAuueU6+Trr0paDckq4O1+DmUM/AiHfGkAfgA2JQd0+5Kya2/
0nQVx3WvgDn89lkZwhJIUredSM1Umo9F1oyhXuR20bFt+Mccej3yV5t4jOaDY3dzy/A8ssvuzT5m
LYhedcSR3yLHgRP6FLsO4+K7sb+Qwu6M42Ncizg+ejFyl2zbxn3LbBV0IFPRujiZ2I3tuVSGie51
GO5/3h45hA7zO1TeRZBsw98xX8k+zaN19DMwZtaaPfJXkB66MYerWXqiISjUp/gIEwDH0TQNZZt1
1gYPa72pG+2IDd/GsrEKUaMbsl+ZiUz5clqG7eR5zBjIbwqf1XKgiR6CxnRP9bRSDFpY3d+5fs3c
ttfWaU8W1FdmdNWGj22DhoCOzXUAcVNtdEcinh+lyxCu/6EpMmsKGOIMB+Ss3XBoJ1ECWA1J8aB3
wnBSgBLlnDW62e0QGLJWs6BN6BwdQSJumzyfn+hpbNnt976jQE1PzWdl5MoxDT/Pf14xTacid/WL
Z2VyP7RmMWck+vXD3BWudwjIhXhcEtIcid1eCIDvws2DrnLLlUnAmT1XnNYEyOi1pTPUHmxdaDfr
+66yt0oqVrWAa7BNY8xD5jhYQaimaOzWXFdT7F5Mw0AR94CG46XkqVrQEjVxCVYh+4LDuOKFqvBL
FKnpZ8UiGgYUQRc+pdSkCA9QmXm9UApNNniehWtuPmXXLM65ZEu9BFP17/toC/+VfiJXzq1iocGa
Byj6bVizzklZ+rYPU+7ply0QrUhdt9pn8jBo9oSEqaI2G9oB2fc+1sbESDB8i7D2HimsutuIVQsy
yOBtZNrf4ltIoulPjrjYQQAAFJJW02ZB/dwFIqDaRot2Lp+RW7oVd1NDh+yXKCsLKCkT9ZKjShiO
bSRonxbsBw+JqZmcqOWjZs5xZgvOvDdU3tIDDitjoGXSAEtVd4iYXKdsheNr+SVtzwJgZDBlQT3I
52Ry2atdnI9PUD4uEMborgxCVGqni4rhpPZoGR7WipH3QLWYumxVyYyhC6HHg95K/eXlu9Mw723D
TU0jt3vpLbl4maz0H5H92jYNljwBYXW6aTq2sH23tg8AwMoiWP78n2RIE50MP946mXtBj/qryPux
OSbTWP/QJc11Omhjv7ZdTPf+3pU/Y09sB8uBn98PexdyBOW996obSbquBn26iLze+85Xjjw+Ks8Y
vKhdD6vppr9RJwDmrdWkbFEa2GBDJr6FNLU6OHLPyXsYtPmJVdUOGU2s+zuSBfG3g5ngIktKM6fN
6or6lvhS+KRiGfXzsMflfo58SwvC4EXTz+SQ08K0Hv4IMiSdjGU0vvO8rQbpncz8R5iWyZoedOe2
qX9PGlOW+WPH9blk2+Lqa8gRHLeofSOR5tXshrcmsDKEmmmbR+PuzLv8ld29ZwSVr6PmvosjzWE1
YUx8GuOuHq/nPPIMBFOrg0MRNcCU5F3H3sU6SuKxAlJVaF13u/0f39DvYcWoqbIBOPXV3UrAUrWy
baWBBPYotnAPLrgEXXDtNocI92zbP6rfdIFTQjHrDcee37F+MN6nYSz6f9QsSpl1phxZhbXfP9Um
mbcMvryaT4nsCHrxTOU+TowgThai1HqYGf8njoO4hHzCvLHihjcOyfNlYYJTlbcDrYicdViSdBXt
lxJv3k8cUACdtu5KIzUPyf6u11q8FG49VVDB0/TZqRy0VhPhr9LV6OEhJBn1e+LmuQdpdh8IDqas
fESZkgPZtYomjl+G2NSdO73lIH/OuaYu+aF13Lm9pnDU2nTk9QpP2ALh/2rxG19t4MiP7Twzy/tx
lVBbvFCmkKHmLb86BTaLVXNioRWTUtBEgyofPByw63FaNAXQ+QzFb6Ty+X53j6FiapzwUcGfkvZv
C2aF3vP6L0dBTB+7maM422vDExv3TvRv8Z39Se6rnq+HOOTK2XG8uFmkA/MJDh7JbEaJfA7JwS0v
K4mG/PeaMwNUU+8z/vUFuB3RM16eAeva99po92NXDe2Y2lPiGqN7/xNGG8Azkd1kvdZQwG9rE+kI
IUELhx8U0XjZzoI/uZ30yEgroybIRhUH/+A9AtgOVAS/ZHGLz6qTM2sWCe/ON9gJsHjHoaYzBX3o
3exT6/xphIT4F4UNqmyrYPnBkXPI+KgE/z2QH9c/qc3fvwzxGh98IApbWDaa7hjtdRJmctTzct4I
4b8C8HG2tOcRemZa6pCS+blwsj62wj/v7uJ/OEFXvSKRLf+uYLMfJHy65Rmeun0d6yr4mWxfmpSh
xwHzh5v7GvpR3pokHrfpGOjE/UY9PtjUy2uM/7RtSHXpqGZ76yiSCq486r+nw4IahAeZ5OZ/vI9m
BD0c4Ykr3eyMeChvxmOoRDkc56mS1zMJE9BNppM/ud+CBLh9nB/KaQu3U1RZtIXVGjiCjaEXc3Fb
BHXLZ4YZEJnhed1P/br6Tdby2111bu/AJWPC/FHDtjwOnWWoFfmcB9kOXO0fgy4wdTY4je9c27yZ
8pQwouBDeAZGqCtibznVLLBP1M27Q5YEQuyX1VR6L5TCkAZAUTuzQdST29IvLuhM8TsHpEWeD/dN
5w8Nh/vWPQsq2iW3dE0qsXWH6NGZQ12cNrG0f6OB6SirOsBqylSLgPvMa4aXZTTBf6jnwWc6tfZR
Oi24YeS7JL3QvfX33bM3apKVSH2VgzbpIojuEXQP6hBzD9tDucQjh5IIVmx1mkSIU0GXS3POmzGq
rz2OD5Dnclzco0ym6qVWxQ7cE2yiOvbokrBvlR6w8rCENvP2FT2xq6x69R02h7Qlw6LgP5/sIew8
u6RckXAcKzfNz0x+rzzA+LhX4dbmCu9bEl6FKhYGQH8zzyVf5etgLcZmUydVnwnF2Zfp0itJO+76
cTgBCRUPc/mbydFsofsqnHJ9w9XC69etOQKUvR3MfChlPMusEANSDJnH3uVc8/59ohPggJRRB9Hl
+Ry2ijGLl7PzpiF1KyAGAk0QuJKVOLPEVuG4UBPUuv65Wchv4jaI8qM0LBGpVHty6vQi6puAANcw
jY1jqrTQpBFlTQegehHvYfAzBGP51nGklHwJ0XrZu4xEhxgNlHyyqllvdun01Q3TWXizDU7UnQPd
aXqAgxZRDZMDaI3ranc6UBcjAGBswcNTBkH/ofeVDzL6VfHYsnS9GXYCfDCiJ9TAxkP+R8XFsOOi
tBEyIK6O+gjVO10PA2PKqQVTVxRZ79OKZdaf7tx1679FI4Lq2mDHvsBxvX6HGlOX45XreAd0D+e1
YIbcOZTG8F+i2+q/HW71pwF9fZVDiHQiH0jxyXxFr3C6jIzmh0oP8n5B7oFCDA6W7CS9GygHLRWu
CDLJCdrcps+o7jkE1xK0nJtkiaasVtXMT7FFPPpLPHQy7cpZviZIjz7LxjWvzhjFK13anfnsyKd2
D3WpxSPzhH1d6pF/fBS3f6Rcp1dleidJOavdGqMQuhOUY3JiaNmLocJPHnaW3c3OS1oR+gLUQJw8
MNcQTXHqrkZ+Bu4i/2BFWh+lYEFN51jP355TdMwjLEHDIYfWvGz5gIx0+epfV4ykYdYQvtqjWSEy
m4BPnxRcPSCy4NVvhzN3YfkVyS1YSLberU+201iFB4kSpjrkfIFuhiY44l3NeQ6yyvMrRMzkhMGf
Dwi20t8zGX8MP7BMJxqmbroYuBNGTg2vxNs0/ymjpx7fgW3uu4bJ87jrYoDWgt5tD0mtpTmZGlp7
NGE7ZnukJJ8sxyl5tDkXDNx4bP4OylGfLAR4t6tW2BfP3Z01jcW4vchir5+8XdMQ4rkbLBzXRz9k
6DVgppt46e/1ko93rfT8P1PHpv8I7OTLbER59XdH5/pR9Hv7PIeKERs9eI0mrMr91zLYe1z3e+Xf
CWju8qLvivGz1P2vApEdRKUb0W3LeXU6JVK9JtwXYl9r6CTIxJcwRNRSl2h+023slh+N2+NvyApa
MG/4vJ8+Q0IBAunaPS1jI9FeJWoNM6+cg8cqsgH7U0sKdbqunvto/M08tnSTDcCVsv5ERcfisS/6
P+NHXOLl/PvkzrOs+gs7qO69hwTmIU4aU2UCMMCh+NsvkxSgCfjJhqq8LbEURNkkvYm7d+M/Oo2l
XEtqI0oA8cYRe3Mh2xyx0FyY5bGYc2QV9a/UPpVyK3c0aKt4Zx9v7v0AeJtvuxb3w7QUDxh3CMnN
3U5eeu4C7jv9ypJ4yYKAIEjVr/EhAkh7BUgcPpyCYI5j5DRgsXqq3Dt0kl2Y4S4BrGJHC2Giazfa
M85WBBuMW93jvtLfchCjz49cLtDHBx57vCwFKr13UfqDOfjl7lxsAsqdc7swn/EQ5C8BkwvfUyjW
L9e3MPskdVZ0wLjBznIutvLVzasgvyJ6dbvvRpJhTjz+HGbI8bgf+wAhN6yrHgumdX8CY2qHkOth
76cbITlP0mgpFnVYGjnaVIR7fu8lnn7SXrx8abnI6cIlneO6a6Dfmdb6HCpSBp9gdxtHXjQVF72P
kx78terPzjai5jFSDNd81Bk5Q+SVZbYj3P2pwg1Ji8gNmU1OG/4bZNmERzHp7vP3SGAzg+eg+IDp
4TLKTUt8IRzpxxhvLo6H0i86biURA8mAS9w1E/YCJDFhfmejhkI/C/iG/qC0vT4keV8MjEGyurJB
B2o95OjxAS1QfJxGsas7lfRcmO3Ybh6Pz+RfqQCeiWwbp2/Ym0L15Cym/t56G/0t0YAjwix95222
I4tQ0JCuI02JwqbwHMyFxerkjOKh9t94Cusb5PjfJp+bMfO7gQkvqpjJIxt7JD92jXNRewMaJmMh
Njmk67E81jFjeqoF22daQ9EhMEo27xIhThkfSbTD9h12wv/sEMBxQvlcvXWnnYtyHnklAPuTh9kb
/IcB1Lk75Ju/fYweNyUPn9y+vI4uoBThU3itZ/ReaZf01eu2Q5GBQ23BLc7njSccQWV5XBHz0VDP
BcQGHymYi3BynSt+uAl9hjLiRSWmQLz2KzrsA6qqznrUFYds3n1M2GPfN3/u7zqnMv5F3QzOqRNm
kWcO1FFl0dIvpUQpAQxIKRAYQqOvVAfn6f6yh+jo4hQHvq8vTBK0cAxtFc7ZJDwAXhpaMDsQmQ+l
rX3F+8SPkE9ol5YghOzQ8a3aKqcBNwUSv8XFBmLQGRVGNANNaHKBIkAouCvK5aiHqPFPNNAAY9er
P733tbf9YL8qQ5K3YJkP9bKPz/hoRXODuLe6rjkt2izafjcpeGX+EUhkqiKNmLfeyRsV13i8oa4j
u9WfspTbD7wef+ukZpUcwKqa+H6SLSAwBYeWHYCcW5jWLg6mN4x3Q3BdBn31B6HBsjBk6WFFJlMJ
dCIGC5LKpgHV1UUBjDbfYBSebzXi8jWLgbjsBQWJQ1Xew68a7wVVhf1i2NJo4E0k8/l1KRR2kONE
1FZ0KaDvP0nz3t5N4Zv1DA8f94eETRhdxSpIgWSnBtAuIis+EqLPiOeKw+SuXFVSogArYwbqvn+e
oe4RUzmV8yWQRHQHW6kgPyIISZBDsY62BzmjC4Ld/n0B5LoTSuh1sR6zeBJzyFQdoS6D3Uteln6M
H+3qbw4EpeVj4r0ez6hrt1urZwvkZjkZDpAh61OBUHqFE3LVCI4Zq9eqh5o6rH0/kbmD8o/BUrU7
+PAccORMrmLRjxGDuMjElmVBiyJKBa0geGzgbIlrVION8osRPLki/oihNusdD5oQ2q0LT+R9DcWx
JjItPoHWK+4m34OOk0jHSWmaaKfIukl7EFW+KJ4ZGDd9LLGFXhEa44KqOJ0QLMQzj+9mHLIMxrrd
81TtHO9wh4A8l6R/s0AjMonQc9na/QyUpzAOd8RlkqqqlTm0vpb/lbbjDBQVdTSp8Ftw2aRG95uu
HNZPUzM2fxAj+sORTd686qJsy0vBsA2fUQ3+Y1R4JGkZd+CJXMJucWEKXfd2Y6D5HGsdPxMLnCA4
oiYpPzaJxUNqfW+5m+LK+1v2XhQc6to4lzYo+uF+Svrpcdu7wEGvEaNa73/H+Tb31ZRJZ0UJxhQu
sFx34fzWlQ27bU38J4c8ws38ABouHzkO4I1wmSHD9btGCARvYn3gmLI682uFrnGoxXLaxv/fA3JJ
dNo7/XLL0Qg3jHYof8d90VzsMtjNAZEDlCDSnvFjxyE3H0ZEbuMVNS3Ov8J0sX92BLheBjTgcpU4
Yb0fOFxEfHQ3n5WTgPHlv7bw5o0hWhWvZOnqx72cNDfMEBaf5VjZf24OW3JSU6K+Ei7p6RjyYsE+
jHU8EjVTR2hBd8bMjCcegluWgvcG5wLDHuu2+gaX7z77Iaq21CUC/hXmFlxmm5f9tu+35BPvFQoe
WOJgBPm3NTJlX8T/NXVrvyr2KT6V26BjW9tIy6yu6mD5pfACnTlV1PytyHClIsi1BAlI0DmYzurX
xzHrBIFo19sWwYnj8OMXUHVX87Z7S+pEHtp6IrFEibKoLqZjPCRIrblb6FSKC2mLDBJ2vKPvzNkP
kRM6N0HRUSpQuVvTn5kZ1dvYcyozxCE3Wr2Box+RY/uNxLR+wL27oC2svFYcUYHnDwvnU5kx2rus
ZlW/Pnvow/8M8DUvAWWUn5Lb8abtG/+pbnzZPY71thKpk1R6v/BibZ7ncp6JO7WTT9zP0Cz5ee/9
+mkd/Bm0adsxquyOBWFkdiEc1Xqxio9sRiI8VrJnRTTzGE4Hb+GtORZLZTgfk23qLjtpvBXT8Sbj
BDw14HwI/IX/u8TC8z1UdhAZqWY9WQ21u9dfcY9Y4oxJTee3mr0GERct8k8GrdyPZB3gp3adjSKn
Anw9lyUSsh3VC5KGxWm+tsnkLznT/X+EP/1Cq7vZJAcBM+AR+43/gQcEdUeLJehjrAwX+bS4yXls
NgWziiuovTBoOp/YTwZ6jWtvRjIfYAjaXDu62dxgfUyV5zUNqhKAkUOeY41hjoyiB/Bops0AJ8B1
PSG5O1QUWsYQBivXE4Ia/9Xbx+rLxKh5s6aJmHJxOU5jNjpx/tDVEm1RvymGXKjWUp16vw2fResh
3lmx7T3Mwl1sNsb5iuUyDlEwDZHTv3hVNP1FambFyUT7dC6xBttDXIz5FY+UbI5qaplMG+F3j268
xE80K/YfsT8G4qQREvysbmW+dAndBMhSy7vZCvU07xvf08bz8DlArhv2zW28nDBd6aNLzvuS8e9y
XqRNhgsj6hxBDODpf7Oqio99KOq/7bL7f1qW3v/W0bQVdCzPXOr5rdjTAl02YFJAUkc6o4N/axrY
GVe1ORhuqy2EfBQPZ7T2o5exIxU9tyE8HCMz4vx09UlJOxbTEt0tdSAMB3jjBqCAdf0+Dap6SXKV
PEAggr1seW7FL9Rl+jQOBSYXU0mWgJ3z7pNRggXEQ2+ZUuHK74jFKv8KS0CL0/84O5PlNrIsTb9K
Wu49y+ehrLIWPoAAKBIkRWrauEki5fM8+6P1tl+sP1dmdxFOGL0VEWZhIaOIizufe84/NFYVq+4E
KsIC8dVOR3XWM6QvxOXeicUqjTy1D0nQpmA7FE/KTOO0vEA1jppuPjRFE9SO32Gq46LgJH9o+ll9
ChLONhshzQh7Ih4rO7MuCXKQbq5/DajCfIiqrJXdvhapnEcm/AIbCaOxd7S2ClK7nyfhC1p1zPw4
IYhuRrP0qIwGei0VCEyZ+SNws4ekkKHgJLl13yb+rNk820NCCV+S2CaiLDwNkTI/+VHfSUDDl4wz
3gjddzVulMqZBzIyzoz/hL/oGE6U3sge3WXMqgCQlge2PSmGdANxrL41rQDosSFlxPuBiuy2S8Vo
GDn/KdTLzUTRdx6Twd8BGVWDfSo11r2Qh6hcWBa1+2ulH6hrUBhvXL+dpgayBRHAQY5VS7CbFoPl
Nq8FXqgtBXiPJ2weQ0iMi+JeniQAAqDHGug0PsuJMknfedUYTqVbi6OkOuYMNdoZxa773iuDMHhD
V0vxzgqthJ0WWjrxF1DUGSBdEMSuRHIweh4DUjReNwtS72QFPHzCtSkBfGFVcnREfczKboY+Mu+0
KEkrV+nnFMJWAdruBPmH8nYHY4HBqJTsWUpyqdlN4eyP7jSSvNoFIeGyKzGKtTtztBNxxNSrGNi0
FCTyQ7L/EFUGEUaF8YUA5LMnNJnYwi9pPuKyHsEAeSjaCUWbChOAG+wQ2i+gZ1XKkUWj31QaFWhH
macSkLFZxugjqr4EBpfzjCe7HD+0UqwTNJNTBZM3ANB2U5hEz4VfTk9FKsUnFXy6uEAHySKTlzV4
nhblL9PveRKS4SVrSB6ROCzWKN20Rip+Iw4cWoeHS05g2tfmSSqVSrryVXP+FgiDeIN8SC9eQytT
ngdNUpY0TQpQE+2O4ECKOJyplIr5CZqBIoHmV7qQgjv2Bg5wIHaUMcbifYjlQeIUqsiE9aKoPXZN
TYG56nQKvYnYWIdJCNrhamC+P87c6+NeJcdxiOuQSrjSk01Ca6z7ADSCu7MAh3JLzMAlkopN0dtz
Q2rjyoyqGviFFRbBY9ZZlJ0A2Msgp/LEvNezAlgsl1BwqlIwxXbPKH8Gq96flucfoBwxhRkmCEVz
B2PS/5mU5JKdXhl5d6ijmQIYwVDlqxWisGYHZTgZILVSkhhZjM6tt8gL/kxJu6ELK5fhY6jmLe9h
0aq+wh/XU9JtefozkKoaPISfkFyyLBLyoNPz8lEqwAJw0oLEUDUUj+2owancZRdP36xJn3uiewVU
yEDSVgOPQzAJYlpNH9QIVoNDPUr/oZm1cc/N1Ci7wg+oeLN0a09sg5rAvy6V0llO52knx6R8vHhs
SWhr5gxEMjSz04JGndxwrMYb4pm80fcBte3JC1EoqJB4q4Sbpucu3SdFoRxMMiVIsSIvz8O+GEvp
1EALfK59cT7pkZm29gDEoturxWxG12YZ5RLp+aA1PsytnpafeCEInwSLtChFoFIEna/HxLvtUEpf
03wmoyYR18c/rSDuBZuHGAhFX4IydVVWYMY/GxiXWhRcrFzjYFBIkoGyDUjBA/+JpiewpT0OGxbE
pZ1SwuSxi27CM/Z9tvNaYAkyN2KfSDfAxpJVtPjOqc6pNGlWBeyHcrAqf8Mo1re7pOqujGQY7wQh
XSwM/IDpajs3TTrp6v3m13TvpXlsWyHjm0jH6mvHFhisdQtoJbMhXvEwSgEyd3sRjKACt7M8UaGw
7FlTg+t6TAEFv9+4tOZ5/25dFkVqjjDNdXHF81alkuiK8rGdpH2MKG9L7aOj0lzD9fLSdtDQCDOn
qzznrS0PAcDricc9aA3LDgqVs5ECo5uALHHIoJob3+7il8NJUEZCQEIVeqUJUY2chJ3KgzTPApKd
sNUCoBQpucCkKfTC3RgLmYl+rVOyjIWBDTIbA+FXVVp+/krvIhfJc1LEzO3EJ+TwasnnIMnwTPQS
3loRAC9yiwEcdZAEEe9M2LJekoO7IbYj9V/p7Zf3v9FanOJfX8hiWaBqKstrI5ZyUPOBOnfOOayZ
P9TIUIDIQZky7GjUxh8+IcaGOMSlxWhQFNA1tGEX5Y/VEIB5KpKGWjyUQPlOB2pC2CuBx23F8QCC
zroqc/jbhaJv2D68bVjVQRvryzqktm2txn7SBcgiZQkZMBeHRdx0upmooV2DkVDAb1etW5lV9WBp
abB7f5DfLrLzllddNgv4j6BvKDaiwAfhi0R0VD5lai33B3JSFNbfb28tV8FG1zXkaDQRFW4Ea5fv
82qVNZNWSJHKcYMzkngMwLdy5ZbFhubO26VDKzgEsmxgZfB/563QdKRYFWtZGaT2qC3wNzOTjhTm
h48GmOuNdXNpEFHcXiTBKAoi/3TeHIaqvpUJrNS65R5rSRU7ZCA/Q7CR9n8+fBzXqoiPKZK/6+Ny
wCZBpbRJ6hwhiMGJh6k1ndJo+nxjXVwaQRMHdhHyO6yEtQAUvLG6HiOuIr+SqwNBEsQvuMqRA5oU
CnRNHnlD82yrxZVOksTTvso6jrsyFIaf/kSGzWrjJYVZh8kdqpBbOlAXG1SBgdDDRQt6dfMNBija
JKSLLfV7AOxhMx8Rt+ig+g/aLUiLbkNM8NLax+sIPS0J8VCEZ8+XSdTpA8ELDc6VUQGwbi2ATmP1
F2bOQlkXIwiQS5wm563oRa0Fk0krih+Qx+ut8DDkKC04YxAYgtelxDQbm3q5Js+vDvDVMgc10m7L
tltG+tWmRvEkiPNlVfpyIo0Ap5MmvgKCblU7GC7IB0A4hFYTSl1see9viItNKwabQWdAVW3VdGF1
KdE37GdSP9K35Rnakl13Yv723mzyxZFZaPtPf9woYlQsHZaNhizkaqn6ANbHFusqMv69+AWaUEIV
IvGjE2tI+kG8A0hzgILob+z+pTOrcUYElno3DgocbWtJql6OitCsOGcavzO/ylC/Y+IVqd9jkdbt
AhjaG6N7YcUuQSGGMIrEhfjmtB6sFpRfSmUNgKqrIbC56wTlD03SF99fbgIawmEea8L1ip19c1Y0
cL82MhGQdCXDv2om0ulKFu+q1DdJMinqlaqAYd1YuBcOboOeLc1zeEOSPl+4Ndx3A6op/UvK8Vi1
neGA3NOA5avdhk7ThYWKJaCCnQhipmiZrq74KhXledAy1gwkQFeowZiNWg0DN6KqdF+CV/6SSNaW
9cSFDlqLMDzmQRoezmuTBJjTyCH3DG3EDnTFGlwSHBf/KhChK7y/KS6sFWvRocViA88bDKzOxzKG
fU46iQ76KAO5Vgugaai0LRm4t60g24VcEiJUFvfg2ldN7E0sPCpcWQSUBE7JkADsC+N+Ix670Moi
mce/HKEIUa3eBR3ElSzXLK5ZA7BoKeUasJ3wT4WPTQxBiBdQxuZCwGdhmbxXx+Yohv3ISwO3StAj
2alGZadwi1pow41z40J3OO8kpOxFjkgcq84bosykBrmGgcQ8oI8aZXLtgFzcUOp9ezgtepSoeyIk
YpiqtjoUZRgbw5iT45RFLTlyhkWTFzWAQsoR+r8H1bqcvv7pkkOaFyFlXCIgnNG3835R3u4MgwQI
FXyhoXyG6yZQwHT2hd1faAhLSEDxTBdr77whTOrxGkmJkhWl5GkUmuWunMbRfb+VCyOIgwsRl8hV
ht/lqjtdAY+1iCvust5oHPg5SA0ZYwPGMqFuA/b/y/vtXVgWtKcvxpJcJvgcnPeq0GW/TxY7HgEI
mg2GQ9o1nL7eH7eCJA/ZME3hHBLNVTxCyj0R2pLggCqbeY8IBToRkAOu3m9l+a7nVyP7h3Ocm1FF
b34dB/h6iNrUoqWp4GYHUBtRFkgzw0cC1+oDhNPeUeto4dPEfbDhJfL2ZMcegoB8qbBwg63d0JMG
Ioc4wojphqbfJ7G2JLfATH1LBeqFHwSZ5/sdIUOZbqyXC/NnokuNrC7nrayttbHxnYxDGYFBuw9b
4TbW1MxuynLYiFqXtb0eWdySqKiyz9A9Xt2RRTnCqzcBZFmpmV/BMfRbiumdLnoqiKB+Y6ddmkeE
/8jHLSMqrbMQnYIlFZhR3ofmGF2Rz4MlGSX65ASGLN/xehTudU2vdgpB7uP7S+jScC7xK24fJvZU
ymo7GBHZ40DXQOIDMrqT0F/yCvQNN96KFzY59zFBMuG5xn9XVwv6S6WCWDooYT0x7AYgwTdlRFUU
LGxFGUtv9u/36tL0LU9aJGg5Kc217v2MtEkBXQ+qTRZq4BTVgFqhTtkUDBaqVRtBwMXe8eRegoAl
Kl89vJGKAqeJZAKSKj6gfux5qVs0hTWm+yTTxOZhhopj/Xmji1sJzS0j+kYjfpbBDZczxJcJ2zRK
RXCqJg7NAqEZrMI3Nt2F8SR+w4eO+4aoeP0wzoYE2is6N3CUWtg+TjSPVfoFMpZRjVC2p0Heel29
MfNgoWAhostLaCwRh6924JhZYaBTIbAt9l7mRX0r3gwjkl5W1OZ736SCI0VVQ9mVkjTQWapEdjAZ
1OUyROs21u+FXWKhRGIinswQGOtcRzgAm8SiqQD4Ugcebrbg6wJ56+Fxuc+vmlmm4VVsFOtt2os+
NjT+PI+6XXeL2hV+jarmZIrVnljNwkEcKHOZKfq1ZYoYEDLmJvY4sbhxwF9Y1HR5eSAsmu+iugrd
C9TdfEOlywFgbu4Rq3lpgB+dOmqv+77hxfv+lr00xOSjuVCYbI0M93nfVX3GWwGdRNvQlAohNCg9
xpQNG726tJAN3Lx5FoCmQp/2vBVgu2o6dsTrRHTRSx7qoaeBs4F6OUwbUsqXBtAAJUZWmbLsm7dP
H4lRVeHiZRe6GnyBI6t9mTtLbXZpga6VrSfgb3d/YQx5bi0S6SJVjdWcoZgMUEAi6qgxD3f9GoQg
5Zpwo2MXZwpiCWcdjAmC0fMxhNvklzJ2qdgDB5G5Q6pI7VweWbCg3+/OpcniNuRKpxSwXB7nDdXE
vibEVhoSWnEngE53jaI37ktYwx//SlPYNfC+4tZYJ8GzZmxaS2BdlGNbnky/DSmPmMB6QRcN8dNf
aAwfUR5AIjkkY7UIkbQJkacmgu8pPey6rsXwEsS427dp9hdWBHEhY4cO+zKW50MIpknVm4zkCV4V
2T1yFuatbvbmxvG4fMoqWlqEko0lQcOlZK5aydNen6KZdZc34CjtDuzogfN4+BSS0tiVHYyfPx9B
kn1AFvGWJPBdxRMK6bUg0ymgoamVO/EMRa6OMQjD/yncmKy3fSPFp7IouGtJYqz7NhB4pw0Y64VR
DcjHr+4Lsz6iSqfvxTrqNzp2oTVzcY1SWO8yD9dVx4ZOEXAZp7CuDYJ+DDJLeIwtWBlkEec7ZPr8
jTj37V5GxVrCIojQhWB67bkRiToAfqGA2E51/Wu50CIyRR4e3p+ui63gbsg2JotBS+erUBB6fZxR
aALhhgqr2gf1LZDOLZXzC2O3hF8UWniULMng81bIosOQMsHZ5/3U30mSv4AlYP4e1WzQP8uVn/76
426xBGUqVyQyeLuuuqXoaR0FIU8RVMZ4JGTyc5Qbf+hNTZ6QdwgmThzoS010fS/KAoIT+dzzxisU
lHQb9GPI7qq5AwgDkprInG3s5rezteSUNdw/Ee/ijFfOx7HqS1g4vQW+L626D8Yc+zdiN6D89P7o
vT3doVgQLGOcyulOouS8GTMD6QP0I0Edoy28LMle5gVkVuvxlgvWmw5hUsIz3KB6JMl44K0e46j9
1kInQkaUqin6mhVC6SVtuJUfv9TKsml1lWtJwRPivD8p75uFcgtqqE7BqES1En5QIy3buH3fvBXp
DEV7HLCIkShZr5oBfwrI3KCZGsZvZSe5ierOMA2JctN3JSjBuLFA6UHJ54xBVLP683Ic18niJsbF
zM2srq8vEYn4Tl0yeFDDTNdShpcc0PHGC+7CaKpUGUTq8+SFAKKej2ZMXn/UQxqRu8G/hhEDakYI
/A1TzyWoPLu4ONAXmxLiM2ImpKjPW6mjvKnbRv/WwUYul1d2tM9EY1dIsk1GkTAKehluGBsr/03u
ZGkVihN5YxVpovW5AVYRXeBR/zZ2Rys0P2S9Jxe+k+qxO89f3t9k6zOR5LQo6yjC83Lh+fbGtRSJ
mEmvZmBdrMzP6Kr4Tjdk/bWAsrsXqH7ovd/eelOv21tF8XVR4B6mLajA0B9slI/MB64X7q+x9Tc2
wsWmsALCHoUqNNHo+dxR6g4QHp7QrYRcRVuWsOR60WtyYLBvAUXWy/F3v141tvz81cssmCTDRB4P
OipGXh/CHALt3CvpxuhdaGXJicOxW/J6b0x6NN33jbli9CBADrAmMv8KBZc/jQnpC88RDWsMFQy+
vq5vdZ0UAvVHAhIMinY1UHennjYbu/dXwtu+kC+AdkElhjQa4cz5iEFxmGNNhw3pR2XJy7wJPTCP
f3q0/85KvGplNS+8eBAeGHuUEAAx24hzfRUT6ev7PXm70EixoP9qoh3DFtJXMdmYCq0czOi1FU2v
P0sjohEpLOBFvMLYMoOSlrvo9YlEBENjpD2oxODDIa9uxQEhBnXqqZBlszkdrUCEDM9d3XxA4z27
w241dAjnymsUZmVnjGL5gBRv+oeHL29WbmRcCEWykaK8fiVnVZc3WWh8sSIoBxVajs6ok41/f1jf
LJClEZXH3e/I882wZmjLoFUcfE2mKrM8pVK0Y56rk3X1fjO/k6evRhTMDf8wlkTxOtXOdR1InDW5
NmIB+0t5kFxwf9IHNNe6W60LtKuQpyWcqFGDwgjzaUiwHIFW3AUHK0AaS8T/+8/2xQIBWradTORj
mph/rk/I3MyHshwHewaM/KEeEzSRGqXdyHOsBvdfrRDRUyOSaWNdJFJ8I0pyAnmK5rDbdL3X3S4V
pI0j+FIrBG48xIhGVA6t8z2eZV1PUSNEaSFHKwfyxXSdTXX58P4Mrvbf776w7aCKs1KISFdhdmTm
MhJ9SFFAh4BVjA7vrV4lgxvBo9uIB5YvfL5WiDWosYLN5MEsrktecCXg25oI3otSbSkvGWquyTFv
KFXeDRW+TLskmjP5AYW36OccoS29AQdaYzN/9xV0BUGPhKGjui6rqCrS/sbEvIVx/dhBZEIaTLma
/WSPJPNeK+pvXTR86yTsgVT/Y651X0YK6xMRbdUmB3T3t3IwF6YYECY3rLykfQFJnk9xJU1yOMFp
he+tC4eEWfpA/Nt9fH+Kt1pZnXpZ3w0AFiDFVUVr2IpUKF6C1P2fbz36Yi3JTKIhToPzvtSwZ/08
Zbl2cxDuZGsUdqWMjNVf6MuSfuMIV99iiy0MHFJU3ZjCIo6/Qb5uboVe0Dc2xYWVys3Nq/B3Wt4w
VyMGhCMo+wzydhJJwI6yMjSgmEgBQV3QfhBLBCPkriyPSh/3T+938FLTJA1EUF1LYl5dLQkY3Lk0
ZEyWQs7vZpS04TuWC8IBRrl2lyFYhyqbrt8BPN6CHL5dJiDxecahSkL0jBLB+QQKA5UqoY6RBjHV
6iZO8mIfWs1W8eht/0wKmpTDKNvSwfWpFopVr4tlNtmw/x5EXfveq+ajP+vHHnEY5GDbvaHWfwaU
Yd8vZT9ECcjeLinjVYwBoWngNZ9PEFzRRPhilWiO70tJiXQH9doydCUz6tAlGXxDeHl/OldPhN9N
k+AHK0MhSdHXzzngOKFlJTRt6iCcldGPvaIMKw8bJdgTbb2V0Fi9fv7dnsrQ8rYj97R8n1ehNKrp
ctRZSO34C09CQljvcxoE/g6QeQyH0ij3eWFG+/c7+fYOWaqbwLwpZpB0XVeTMMKO4V8j3YhWkuAk
YiG4qLe3u2Aeuo1T5lJTOuiW5VVC/XiNVkUDbsYYEv0aRAkHmbNbTETPt6I820nxLOkbPXuzJwBx
gkIn37B4v1IPXA3nCEXb1KB0aCMSIUKNdFaZ4Mn2h+O3QPJpYqkssDrXOCclhd5n4lzgQO8sXUlN
XmJDat2sSvuNlt705zf4X6MZ/F443pafv1oe4TyFItJHaIZOVXdAnyRzYP7k7vv9ebPoaUXRWX14
TgPCW8f0lg8mb0auC03BzGy8aQjj3E31UHuGPGciG1fG6sa6eNsx0iUoDDBF3Kb873nHECztY6OC
DG0ljeZVYQ9Z1NfnjXB3vbsIG9hVwAJUUifssdXuguolYScFIqjzfRFPI4Q5dSII7PQ4ry1LeRBk
YyMKfNMked3lrsMik3KhssYTpngJjkoDcShqaskdkUbXHKtohTsJ0aaTZbaLFN7Ueu/PoLx6KbGb
daJBKt+/NzXFjfPxHPUmhH2HyZR8BaTAxlnDk24RYHFxI3E0jyKYfV3bR8Ts7enz+22vC7Vv2l6F
pERvnV4tbZfut0+5i9eH/Xy8+77RyvIpr6PRdQ9X150S1ZIaL63cVN6PxHl80a6+f/q45fy4yoG9
6ctqw6Xj0PViQivYbdudM3jFlXIju1uZod+cqvd6s5ybrzZ2ayqlFca007tEtcxX5H2e7Z9Pt6F9
17jficpslBQ3TpPfyJL3Wl3th6zJGwNFy8auPESdHNIRDtY3junq7verr437hPzNxtkiLfPyXpvL
hnnVU3DF6SRFv9sEfuogTmB/Qn3zhN/rE4Keh41lstXc6mBREJyQ06W5yfkx78QrHJ28ZhfeRgff
Tq+6jfB2naF4s15WD9hEhQUIQW6Zx9DJ+Fe1Uax0EBfbGMcL58rrDW6tbjbTiBszX5a/qX3p/H2E
Am+Jl6aWJ4hdbJUwt5antTpOYlOQNSSt/tWt9IT6v2vscBZzniI3cn9B4OZAEe1fm+O5vopWu3xd
HBuCDIX6ioaVj/Kx+VTcVkflh39Hfqme7PL79Jgfo5Nypz1uLJut4V2dLkE7RnqxzCNKkS4sflZN
v+dCdHzbcEov9wLXdExnC//75om77u/qvJnkPEmbZblS0tpFe8l9zJzZfvHtkuEtdrK9dfKsA7J1
g6uDRxWwZAqp3tpSjsR578MEKeru2CfG5lxunNjr2NbCTZb7l6YG5wcryf6Z28dfzsdP70/dsqHf
OV/WQG2ETeJUWFqZdzgrOciuOrmztfu2GlmdKmOaIxKU04h6719VaK18glVy9Ddu8a3TZB2Yk7FN
1Xrpi7BXncGBb2X/NG6M49aj7uL+ps4IDHEh4eny6lBuEjPLxWUV4G/sSRxdimtx4amOdZ05uAPe
N3eIZV/VV+oHa+uEvrQsXre9Gktka6ZUG2i7dQdP/5Tuwt2wm9xk1xzk/VZK/NK+poqg8Hql5EPh
5/z2idHAjknCNXaNsDxm7ihU9xjWvXR57cbz/ftLcb23CJMXGLpMYR/aADjE88b0NpL9MFVnR1Ba
ZYcME4LNUh1h3zbNG9fBci68XvU0BVAV/ACPHNPg/XjeVGrK+ij3mHL50N6vCyvPQVIp6cb1th69
pRWSNioPEEi4ZKfPW1ExwMZqElWlFvrxCT1L41j3Kaamk5yd4jLLnuAoSXd/PIqggFRKgSQeKIqv
ulagvFA3JTaQeFmWHpKvHFNqm92jhJ9urcX1dUMHecNJFAV/vxDWCT2MfurZMoTJMfI+txzENJon
NOaQaqq1QkkeU6lv0ZLNDCRxSSI3go0EY3aXxpP/SWvztrBrdKT6Q5Xp8j0glQr7ojoqTbsUsWR6
f1zexNkUWUXethKpJgp8LJ/VbODPkbeGgWmkbCRa6cp1aMVOvbiAumODhSwK01o/xjvMU/vvNQJo
P4PGCkxXohw47+JS0bfo8+tzcflKfBONt/0CDFpXzwS0oCJc7kcH94YEDWNFtvG5yL42SoTSwVD2
5nEqZSKiqB83Dsu3m01h0kC9Wct+oz54PhqIxArDBN/EqVvzWwUm5KlF4+iEsOcW3vVCSzJFSJ08
BlkFXv7nLQXN4qZnyTOqfYtoSQh7yi2mGFFSqlMv70/y230N+1u2ljMZLAH2Mau2DHHMChSzHANt
Ha+tx2cOrWDjjfp21QOWIH9BqYIEoiautvU090NQVCxsE4Vm3QsKX/ioJiIoP6tF1+aAKDGyLH/c
sYWQCpeKfD6l0FWgXCBlQ40JP/l5QFK4EppoH9Xt5L7fypsblAUJDZRKobnMFdfMavyonynx3PWO
L4S+PWLDasdZoNhpMGXHqJsLz0j91JPFWL0BmJC+aNkkbXyJC3NoAdNecl4khMmsrL7D0Mt5OMU9
ujFYhSKthIAxPt0brbxdlaqoGJTFF8YLiMbVJCaTkhgteBMnGsr8JlUbCedyST9k3finVbqFYkVj
S6IZBDRZ4PMOyZPYpDjcojo/R8ExLoT54OP04rw/d2/PEhMcD3QIiiswyH5P7auHIjxeuCyT2Ti4
zuauKKKlkyIVtKcwJXhmpg1oz45Nf/CF5t8gr//4Of5n8FLc/evibP77v/jzzwLhqAWItvrjf5/K
l/xjW7+8tDffy/9afvX//dXzX/zvm+hnXTTFr3b9t85+ic//d/vu9/b72R+8vI3a6b57qaeHl6ZL
298N8E2Xv/n/+8O/vfz+lMepfPnn338WXd4unxZERf73f//o8PzPv2ssm/94/fH//tnt94xfe3gp
//f/+pFGP7//zeHj6uL7r5o/5N/XH/HyvWn/+XfZ+IeKhacKD3jR5IBy+/e/DS/LTyT1H6RdKUpR
KlQQklnqynlRtyE/kv6BhACZ30UYgStiUVhpim75kfwPMmUWNzDALRjGInDS//tVz+bsf+bwb3mX
3RURbmj8tqgsa/5/oiK4ZdyLRCxLzRJ0DwSN84XaNeQU0f67ioosC5BTGzR0Y/foLzWeIOjqXq3F
b3qjlFdiaXXf1FlEdnHQ21OJS/BnyejHUx2U+A0lgoEdgC9ZnxAc/oGdZu2jFYn2qt5H+hWBkoS6
+RChVVmL2gskrOmoZRKa5csnjkj6uUKX/pgStNinpg1RkzHM4nM4co8cQEeWB7Erx0+BVrYfKjxs
HtSh1j7oRFso0MC2coUYifu5quMTd4H+5Ifh9GkkYeq0XfOsokOJ+bcmh4dGi409HkjKzaCHihNx
E7viNOae5aecCTlusX7ansIoS06R1j1jf23cGmk2unqqyIe4FMW9kjaoY/rCZ3Ly7QkuGRrZklF8
FsbOuA2RcrvqQqE/ZFNk3HZt2fyKhOhHnwkh3rDNszDwibjJao9CNzxXaDRc96WVfghMvvKA0vdp
HAXtV4Ul/D6KEhj5c/zDCBjA2VCSU23OMw6ESzfC3ND3iB0Xn39/S7RukpMoV8YtqlbPQ8RvJXPj
Ym8luVGDUlsxavo+pzrmBkKr/ULMr/hsdWo9O6E8tKeOzO9eQ8HwhLV2iAR4OLotPi7uaGi/mNWx
wu6NTogCGGO7qSTpKp3U5EkRGeY4C8Wdzi24w6feuA2WL97KfN/Jr32vq6bkNKgYOwCCiY1bnNzp
icDX15ALvu66RkTSX08TDCZDtKF7uIheTmQH0QJVNRe5Xfk56/hMcIq+QtAmxBr0bCavQj/Srgsj
uVoGNw5NfT+PmaDAD/a1X7GR/sAHlBaV4Tmr4x91I8iOXGnFYRlWTHONvaXS5Rzqj4tfzQ+8nnnH
4bvnAjbWf5nmVP9CSik6KAUTAl7M2MdK80ydS79VtWS6nYRa/YY/EqNo9rdJqw13+SQOTt8MKH8p
zSfRF+9ALmEP2FeFfDBM5IyhPVbpx7pqDQ8PA+MkRFVyjTpQdGX0A+5xZieZn4Ai1W7i1+JJayfT
KxsFsB8aJ16At1xvc5PhMGdgdy6wbW+rTOw8sRz9axCsyg0qgplroGL9NUpGfK3UMTqAlg1BAylk
3ox2xLa7MYLnOcM5Pjfy0Xc1cIR7ozOVZ0UsMKXCxKxEfbpb8LV+rbn4kDc3bVCWjlmY7Us8aCj9
9yh12cFozZB8sHQzTLM5YfmBICimrpOFzC5YJEW7ggyk31fioHwuO3N4iFWj8OpgMehIlSn8HvRs
hJnXxbWZatI+EKfhAb+mGGVzpftc4/Dh5aOKTUXSVb1bVGJw2+hSeURoWtyhYzjYOtk3xQ4kPEgL
eZBvhanyHywk9VlarXXXiVGC5DB4GV2s5BtcOObboMSrc/BlxVWTHn+1SBSdiWMjdHikoBiLzu4+
FBF0R703MK9QX4w9Y4j121bvlBNegsNHsfDDXWV2ItKLRnBMSxAY6M6P+g2yr8qPjGZ34E60Q5cV
PzsDLyyJo5J0YD9qxzTTNM/KrVsddwE3D3wRynzzKOXMrQdNv/YU0Vc83JrxluePO6VnSywYeVeO
ZPUgyCGAzDwbjr2gfioqq7gLOwktfh0N7QRf06MM1vtHw+MQASxZbBG3F0MJzfc2OWaNrJcerx3l
IJXSUyPq0WcLP+LPXaljzqyp9twO4aMR5YWnCy2qdYpQubOUTftoHlDeH/KwPap5w8MOpx+egu20
95E2v+v0sMO9G3VY7HbRMBmUBCOuuEyuETEUbvTa8B/EZLYc0S/Rwa7FTrU1fSDX0OCfC+FjjiKn
NKP0uSz9l99s/1AY90ooGS6SeNHHromsfSeUk4iIdmGgFI6U6U4ccTzEg1T/3MS5fJDaPHMGEFL7
egwNr+nE+pbxR5VVhVDtpFl8Cqco35nIRD0F+MXZOmCEY1iIwV0QjIIT+q2JD6Y6foX3FV0jB6mx
qzvLw6pGpF6Km/CYyKkXLg5xXd0nNmqZNSZmRvB97mT6VPNAiGSUqMRZ+JLMPlYdY00wiKpgkRxn
c85uZuSpeJfK8qHLR93FwpyXNNppi1NFb3lVNlqe1oX7QC3Z3rwzfvZqd1PH2EIWmGJhp6Fdp1Co
XLwa+oOoT9a+9NOxZYtqxXWaZYpXd1N9k1QF0yFFwUimvVek63C06mvQORmKe7XMgpK06iEUy3BP
UILrqDhOzmT5w6EWe/1z3YuZJwzm8FOYeB9jGvmIflKE9XGZPTWlNX8iGjavpzEQly2h3Br4X3EI
q5N8xBWt0mw9INtj64OAUQb2LHttFrTDiHDfBww/5z2wVnDMsp/ivKjnbif4hifPiD0CY8VxEI3/
q4wv4gmWydkqFmwI+N2HuifXN1fKUe996wRRufXGKhDscrmpuO/igxyq8b0QBA8pwve3gTZY1xEa
Rs9AhoCg+zh2pEX+6GdUontJHpxSkbOXQJryGz3D3hZXQ1ZxrBY7hDqKuyxtPmbBFFEE0nGkzRJ/
eMFRIsPMbpzixuHAb/aWn8nXZq4L9+gDxGgDCqVx1GnQDpq+OqEoLT7HpAeuGxWjavJSXzFQVa9F
DJbxzMV1b2dpUXafNnrxYQo41HQ0p+3KnweWY1Q8KFiH42kmLb4aZeSf0I2/x4tEukJ9Eg1HtcKK
BNpbRdzf2dgF7DE5b3Y4Lt51wki5EZ+gj/nQZG4SCwOazdkJysanZDIQLxT93kW1PkXDKuid0DIw
nMA6ZFayG/YqlPKKRdyY6nEw6sbJyjI7GXV11yhcAIhkPC6FcB2JbiLYCS/1KNwVlvbN8iWWKTU8
r6xx2jLrCHOidLKQ4Uo/KpEh7Wo0G71CG8UjovVoAcSG4IhW23zyh9C45qTJF3FyaVd0amTnZdL/
mPux+JbEuFbicR3Vp1mTxoOQ+eoJgrjiGOpoPUSlZV01xYCbphXOv2qrPtaD2H+UtMY/QTETbjWk
+D3c0YIdiugTiATuOX1AIj2uzMLT0BXdy4VQe72QKl44KJCkJ13ZlUOn/lTAFnooTkzkhBUwoGnb
POlcbjdZvHhX+ROoJlXGJRW9cTTl2TUyPiSZXrnTlItP5pjpPydpTHc5ga8DSjf0GksvsYjumqtu
aqtdZBrjDpnN9v+wdx7NcSNZu/4rN+4eHfBmW0D5Iotk0YjaIEhRRMK7hP319yl1x4xYrStG9+pb
fIuZiGlNKwsu85z3vGaF6s4h+JD4nT4dd8Kz8Kzu+KR3hiWvxDwYBDuATLSQ+XcY8ufrsszpcZHh
1ITQrr2+La4VhX3CjVv7wZD5U9Low3LWdKLjHFPZ2rms1pY16mjcp3zpZjau6pnREABlhQtbGW7H
ukwIVsFOlsNh9LUIkSiOMjm2jhbhC4UyrWYz18hVkZj4Fg0fmujjfV8Tw1ebQ7chmhMbzymJ14pZ
q2+TSO01chNsNFoDv1HPCgMikua9pWfzDUQAwgbr+lt09m9W4+Zriz0KITZTcjtTr6wNbzQP5LpS
DffYHVniqMzUbtoIQy9pC/UEn+0obZy0ClKFSImf3DUHgySd29H7Ze8p7TdvnM3njNPtWygmb1tU
cFRw1ifNtCgGV1up4VSxj6eKcYUlM1Z/2jnzEffgbth7btls0QMbN3yx1VabTevKrRqETrUm4y+q
06YHpAzlddhj9OtPkzXe91KpX2JiWYkRK8XGm9lSulbTfK3skyv4ePPedfMZr7iKQKcqbs8pu71W
31lmUxDWpSjPmiEaIjAh+6/JGOnLJaeKc7Y6KaabPqqVu45PlGyh0ghf0SaHG2rC9tGCRhRRIs3T
ViF36oGm2DrGni1XYWLVa4jAeMTLJJPk21SuezN4lbrBtQ6GIJGS9W2PhTPMSjscsdAv+m47g/C+
GnbuvHFQzFsr7nudNAVcO2yMd9ey5M0TmtsRuz04j8OYDEsLqu85m6LUrgi1y7fkhCU3MekwGJj3
rTr6sWskVyK1rjSlEQFWwPNO5DXZOS0g1sJJdBGMtEp3GKoHmqSwsjvTJWwrf0mTKgrIi+z37ljE
uBshyBltj+E8sVCLKbK+jG18Ts3RHnLbcH1cYt8a/tEyylVqxhLjrI5z+oDU1FyOCt1JPlftsnbc
F1kl87Ju+m6Dc31/MAl3PPSRfMFmQ+NJd9i3E/29iBSK9ZCX9q2X+B1HeX/nzNXaTbGm4bc+ThPB
ZPqQ7qLOHpZ9l3u+K2pl5eVdCepmXY1JGxOsPg+vKXno15mYzHfNq7TbIYrig6cncdAVDkXZFEfL
0VDzDeXPrVNMXyfSOfEK76Mr/A3wp066AUZSaO+gXke7opbKMmX0EsRdfRhz0ixUmlIU12a5rhQx
X1dNl24mp9ceQ+iRC0LLbT9RkNJbujz06fTG3pku5kK4m9wxVyXWgkvVy1eZ4j2GTX6fjtMpl+hM
pI2uJYkZOZfAUU2rIqUcHsbccX1Mjc1nwt/nPcmGzo0xhcWDMtbhAqbTI+jjc0ii+01nOQQl2Vro
63wKV1WVcJp3b3Fllcs0115BejNk414f4DZFudXg1DDkSbYiua15UBGiHgCZ221Jvbuq5+QExLAl
U4vMBVyvvmRx4vfJOB9BEIxgjJtXXApecasdF7Fi3DcjpyQe9EFKZbtL8rT2Ryv9ikdl4kvNOoWD
8j4SnEf09ZGQj+eSWIyVPQ43uVXOGPi10yEMbWVnSzdczbYRZIZWBTNRMfhrhPBBNeVJwzh9QQV4
GDo3WaQMkdlu6mTptal+Rcxbv6xns9ylEdWkVCtrR6gMgIVZZWs3Sq4pSzVc7LHyIoEkXKpCnZYk
clTbGQqHTwLuwbD68ttYOhNR4Z3aLxJLmwOPQy6Q3jjeK5Hj7l0MDr96ntcGvWtFyz6LdrWq0+17
xjeVk2s3ZO4CN9KVm5VX5NZbR68u+nVCLewDA71PkjzCgYxPDIhh04blrK/C0OM97op9YntfS7M/
zY0pFzggXsWxt+/j/n2wum8GOa9Fne4AvPuFRk0RS8s7lEW4j0vOTZCca+GF6wwYSDGSfVKP7Gxq
ni/H1i1XQISPpKPsFS95aONquDKrSbmrSAr1Nb18t9Nk1TX6mwXaGnmuIF+ZTk5a6XXXVUMguqrx
0RH1S6lpT7XqPcXUt77U601fWPuK2B76bsInSrfdZaQ3kBpB+c6M6tRzSKa8EAtKy2cS2VFPeqm5
jsbhy6AWAVJUd9HTFkb20CyUJKK17kp81J1jqZBpq5NcvTCSHDNoJPqBqzODqd1Y0tLP77zguHDg
dMQZoK7DfHysIrT25wjtteIVO8a0FQBA9gA7e51nSrLMYzPg2H5UpHeoumzc6Wr3HXwO5zXcwjLi
YBWi5Yx7XQmf8CCcb6tEfUZ9znY1tF80BQm6pX3Pzfyp9jxioKP3xHQPfU7nYuAmbXjvEanTbkXd
rYMnL6JcZj6yJQzk5Yso62E/zMTViMroVnbWbiNpN18qRZELGN/pUYJCUiuq4cHJke5ZcM2DLBIp
hWabBWlmM/Fqam/DiVctvDaf1mYmAkYLC7VmDJFZyrqv8t3YGuumNHd5EdHVKfamjua3YkZMxM9p
FwR67JOwfuZmnmRB0F9O3JYrxqXI+hVxrRyr3TaOGtvH9AREIG2yTTaLepUVpX0sunPcKzb0yaCd
YFVH4Ez9So0xVZhVtVqVsYd5UnWXUptHtuGDedI2Zc6NzNDUefnO7e1tE5cLm65i4Q25WHg2sn4R
P2Yzpmp4Wi7yLnqxE4NDRDWo+oY1YFP44Mgh85FPr8Kz6U3fw1emjr9VZuWK72HN33Jnz8lRj5t2
Oc/WtRkmWzliWzu52VMStXc9s8M4LPeWSiHt1TivJjOJMdGEGWusBFEKmtGa4jbn3MIFanrUR7FT
s/BISqAfRoa6zlLRwyL1tiJKQx9i+Ma2q+jeKDzpq3b3bIftnn64XvRFbvp2qYlNxVa2JpwRlk3r
8PYSHl+tywpTW4RtzkvTEJ5DDIvnS0dhHqGkenXXVv0DIKG2bs/KIUFiji/h56/NhlS5pRtjYHJk
2N/QkJeqXPVngvpQ1E6ggxOzI1cCAHIuNG4hqqqKoITUzJ5mhFVb163n+K4Z8+LkNEJ8C9tcewYZ
MzcZtnk3nq7k3ZHDxOp2budwAJMPrJOdEEfz0nP4U3BHMn38idTAlDeG7RuKatevdIJV4oVRJe0z
+QNhQCg8/9szaUvUjpCCprBzY2HJalV4Nc03yj4CiGJ32GO+bxTbyXLDbJtYCfG6Vtvr47oQGloO
OUHgXgDgkUujYIGRLYnzNpvrQa8j/RqNVLtPkUORrzV0MQO4QjfEsVIrgNXKIuJGuMU5B1biirbA
tSdctbm+JGLDyMn8G9MwaCZMyCj6SjFtUhLYb4EEZ/Vq0iT5cWUDg8mP2iYbg2zq76ssi0DuPL25
7oVLsEsakbW4rsoKiCmSmVUB4/HFvJgdFcseD7NGJfVTzuRrp1ier/GpVK9xILem9UQk6VqYarOz
EFqdEHyAhA6WExJwnnZTvXUHkyHBeVSaG1zAyTCHyNsbWMEHbexW4jstnN2tcdgcZLQQdq7BRJQq
ZH6SOkTzULlNZO8rJX0Ndf7wazFjznkQ7WC7O5PQ1xZl3gCMHrhu0qqHsbb7Z90Za3GYSqt54+1t
vCXwhYM/uxNmgpodE8nh1vTauAWYIWhwYVUmSGzaDOEW4jdI+zQn/Q0UhZZ/lRyEgAmtvRljUtig
NqTztCGuBLl1UZbqNwhp4GjzaGntpstE3GLCbxj9/VgBhDOUQ5IYoebPN7q0nWY9WZUh3zo7ryvl
Nqex3etWU4zEU6nuo2aAAaFhmol2M2aCSrO5fyuSIroJWwCGoEL3Tf9u0JrKbJpvzMEFVDRea0yZ
Gw4uz+vWU6q2lj/gGL6hWTG47TUCkHl0tWV5Bvt5+14xjidJ86zNHN5CelPfK7Jiohj1tOKZOUFj
3cXQwMerJiuciv3GfJ9QWXk+cLuoD6mU8RBwM1k01KahufZG0nxnci/GlZW0VXbMrEYJBrd0tH2C
uQtphxyF4k7PHP1YharRugsF/nnApKXslySJW+2qLueMA1/pHXNezXM3PoaUgeGpGZK+CwjzvEsI
13HEAvgXL/98UABt9Kl5YwJbASm3DASoQfK5uWYymmoLvW2bLypJZvW5dc8eZ7btIPFISnrKkW44
T4VtJvkqZbAyBBO27vus1EucK8gH5aF7kvisykm8LwNBdM0VONNDh+41YCIfVi951Bbztdkj11yT
GMVeE5dElFQyVLXHeCwVMlFSIgK2eMxFUzBkSeNbPJaHuSTYbYElCwGqVZd8Ua0WlZDVy2tl6BVj
k8eRXoEnp7VJDnoEBz/uS0EhVRe3bhSpPmCZhj6eoPZO3zi8UfuIOWMAYR4w0XXBbYNzU7IiOnzT
1sp+Vu2QEFmMLFaiY2MHQ00Qy0RlvJ6y3L2hO8ex1Zpa/BjFIAHMy6ni8zKrMXsa2nBM1+aQqrnv
tWTtLgfwm6xbU7sVILqlrA96XRMbtkjsrI79dNTbBuhRM7NA9ElsBC5jF/SXuchJFiy6/krwMyQC
MIwRDxR7riRa1La/h1ClwB+GkpMoo3mNfDwQstfMQtjrl7pevwlSCIwjKWlR4du6qN6tOdKOSq0S
1Omw2B2ZKRzyhjPPQHm4t9yp4KrqPsmNKd0D/1Y2pWoVHyvsXc1lNyhevyv41d5ChkRzFurZejsJ
Z5AGrxS3Zq87gTB53TFQcSLXhxqhZMtWF4lC2E5zDnl0Zof5ZDRkwzav8bQH7knnjr+rUjxv1Y5g
Ne9jCfGoaNgoHGuIA74/3wtDYvdCLd8a8yRXnqLaR0q6dq2UsjhoZZesJNNEYu7FehaVvGffN7hp
MvneWnXREt0Wdhxn0zLsKluQXps9anV2NVP4NEZK3xvbhJZrYxMohJn45Wz3flmPxS13E7O7dvqi
lBOJp+F0iy+WSowgGADeXNJXOoMA75AkwFI+cdQWBxNEX0zCXCW28rUrCaeapXYrqcDemo7NomI6
KD0zX2sDesUpKQOUlMN+pIoL+sEOD5VtnPKmIY3adLdmFOpBaunpAsc2CqtSX6REBYuZsk2UwVg6
LsZZYyDOuez0Ak1qLLqoFYsorVfYdnvPExYmfqapHnEiFA88P+N+hvDg57Z7P0dmzbANSKCMXFo7
tjEAtqUz9nJJzK77hH9SUfi11pAgO6qan3QwJcpJX7ZNSjhqmbMjFjFlbFPOxXUcN/FTBYZDPVy1
2aGqi/re6q38ikCgh7w24xWGuo8eLeaAPMCCruOTnYqEq0omK792Q8fNBA2VDUW5DvEfB3CvCCTx
In9OS2tpku1+g+Vav5tLsFQJErCW0lqKKCRoV8v2TjfcWrgyVol1Y87VhpZ3q6hquUSxa/qtqtxQ
3Tf+UKJGzfPmNgwN9oHUwV/Vk2Ppxx0BV1nj3RUZcDSRcCtpYOoB4nvAtPCsytKOnUpD6hV2tUrP
MYfFrNMvmOnrnLTO2aStOKl9ij6mGnV/CCd9DV6pwjic992opusigQUA+wyjFVva5qJuIxuEA+Hc
AiaYGkSTIJ+TvK6b2qNnE43ET7tKbvPM3ke1RnmiT9tIy5YK7c22jJMnxMzBQH7ahj6Gkjykatl5
iUuLonXlI2Dv8IK3O12AJONGd+MnpRLpvjDSr4ari7sx05/Hsmh82cKG8YYS3G9Q27WNA6Ph9auq
nvXtBCVioZecTmp418CNW6pIwzet2c/rKjG6754TEgcmKKmLHC+DHGQzM6rHFAR8O7SWew2tgi5i
FtkhI1L8jJgS7NRGW3L7xhVSQj3QrTNNTNPnN3ameDnb8XjntfY7Ev8FkxvvXm/tm6kgkraQHT4C
9W3TGsQjNj1obS7kuIIc9dBpzNAsc4BsqRGIKbMIJKgnbA2L4qMZg5ZLc3pxxzk9kNaaYORrfjf0
nPrUKIujq82g7q4oVzxSexmiS9/0I0nas5u8OLlKOB/kzYXQCQUwrIlUdtcbyHc0T2Beb5lCzusw
ji4dUiIDZ5qvZN1B5hthB1ST86CYzsiJDxGCKSKlOzSvZ3LtnLVpgMNM1gbQWPHL0fya9K1Yx41y
6tP3tNAPTeF9czuGbbY+z4z/qK7zqGjukw5YTNPijaehy2qiVadK+nZlN+X2je7x2FvdzbaEXerX
kwhvc71/TZJTaSdHsqL4MDwzoI3Yq2pybRrynAmp3Oh4XWwIOKTjMPJXhwR1wvGYlCfjk4yL/trC
en2tOEnKPNt51XsZ4P6zMdRuQ3LdQ18amz7pVnkmtW+hKr9EsZAPmWoHAFxUq6n3zbIhbebsQo20
n5uadKu4iFaQdtEmheOKAns3ZYblsx2LDUzeY1TZ2TFPopi5xjTvpD4ozEXGYyQYEoY9GaWdNywx
mAZ80aQfG6lJzFmCE65qjoexIY687r2VPTDwax0dU1OpW1fkiN3k3TgcdTs+2lb24EbuViQm2etV
vp2dTvc7s9+EY//qJRWtay6w7VWSa/Ko6bWd5oFA2p1s8IBMqxeDMjCFfriQbfGttbR1HyHWy6Lx
nEFbiGMoMafWiYXHu8yIKggR8tZTy32rFUeS2jaz6wVxkm2MWF4nZWXvW7VNTQKKWmqgvuiChCy7
qIh3Zg7noCyYZMD7CZwGFyUK7AfhyrVRmOFtkw35spyU1dyaO9mhIe31a+ys9l5vatgtkm6eKHa/
UAu+gUwAZbgqI75kfNXGlPqBznwZGqX11UgZgvZCoFVhPLNgmJr5CS0bMWm6fYYe9VWjjOTSRs5w
53WRse0HjTYfPvUZKMiZf/aOVQS1bh7sTmrXrckJpgudiObIIudz8jVpWSIOhmaS+cqBDjODTdVa
We71nM/OEyZjPXXyTBrhYquJ8EhrqRyHLG0DaNJLL+WHZQMQXcVhM/fWHXGmjzA4S5/0lXzjdiEx
6gjh5oKhKvuoOdeHpjZ9psP8xkbPFF8TCV1eEa5HV3RboNj+aDaG6RuOo9x0XYbtdzEAUqaV7+Ap
dShy1z1kSd36Ih1uMYhYz6D6dBVpE6hpZ667EHZy1xbpemjHvTSa61izHjnk9mphOQu9oWqKM9WE
j4NOOS0lL8Fg5qT4DcZN3eeWz+2HQ5uGByzGl3UXb2hTQFn7ep2G1VrUzbAYq1ddnmGTRKI/KF0i
o10liK1mK53hoMjmABfjSp2NbSmzR84kRu9jYOTlQ5UNkJW6oQSzoOJeTGHovpHObRV+Z0u9WzL1
s74PRExfJQRSHgBavasIZHcniJhNFj3VYRD2lvlmG1R0ZHq+px4HJ0O0PMiLmBread1bjTrZH/Bs
ZusLvYDjx70eQP8OuVv+ldzwF83xA2XvP9zJS5rl/5c8+YFw+Vsy5v9AmiUU9N/xLE/x96Z5+T+H
7+VHauWPf+1PbqWiqX8g6XDIT8Cjm1DVM838T3Klohl/MARXcetTsWVTYUH9h13p/QGyjV0bOVcm
ncWZgP8XudL+A2I8Wy8MYWzVAFitf0Ku/Mg2Bj9Cfa4yhmMbh8VNsO9HZiUfPv5bs7vtMk97mXKz
BGaRnXzVTPFZctdH+vSPpTBtwuUdJvA5mez8U37iATM/TOq6Hrfg87yZmCIuVAu+zk/3/6838Wey
6K8XOet1sJoHXLy4Hr1iPjbH47bSiCm2cGddKgmGCL9f5Bc3jbwVuKg4zp59si8WGTvDnet82HJz
5Rsnl7opdYPJs1mHn1jlXF7O2SoHEjhGShpSFqwCPt4zm8w4LOZKsDrXIq0xymg2K2TMwe8v6NfL
INs/G56o+Dp+XEbaDFKxWtnGoTTuO9GEPoGpcvP7Rc5/yX9JvFwHnA4DH1G8Kakocar6uEjiAZVM
A3BPPkzrbiA0la0dM/AAOq26nYyq/kQO8fersiEuw0SG1XyWR15oBvTWA7Z1DHDjMKc/hYalVI27
/OdXxaeNixzGwJiLXOh3HVkOos2puWLmqTphwQt1AKszFTUGUOCc/BfLESTiOgSAoVm5+IiyIrTU
KdQ2KQOXq7iuND8WVXNNpm2ysu20+ESb9EMDc/HQEAHpmCOd9UnYYX58aLPd2l05FlBKh+IrgFb8
Cu8tSnxrbAsXRLJolEWau+nNaPc2FLGw8ewFFGPmnJEbzcFkWn2ziCC3Ple5NtkBdVqc+kygwxvC
ftrKF9MwP5+9h/EZICd+05Wp2r+k2OwotyjTdNZu21r75LFdfsJ4srLjoXqwyenhK75QWUgPBk5c
n9GCFtKnNzRXOSz0zWSE8ScmZX9/7bFkw+6G/egstbt0ngltYOlsajdFJNUlKl3H75qp/z6VJTw9
OYMF/v4N+dWVsYyqazZRPcblW5/Vk9ZWUbMpYqcFAuynteuOwyZTx/T+9yv9/fviypD0YebHJNSy
LzYnqACJHXX1xp7JISaQTQky9GCfqEd+sch5G+cE5NjgULh4UF1a2FMSlhtjdJS16Sh4zg65tvr9
lfzinmGeh0k0zjl4sF1uTboRK1rn5JtelhXAIDq/JGIekmBk8okF0i9XYoGzDgbLmsuMBYuJr6GM
5SYBnDwklOor0tGqZTYI4x8FXZ23Wx6Lin+tRionpicXe3pNFPuoMUOasOxlOJqS7g3H4BOh5a8u
B2kIaQVAnC5WmB+3hxjwV8V6YjNg+LcYLJukCqlxjhSd+Yl69FfvAVoSdjw0JyhVLi5ngM5Yh1O2
Ubx4WpeDEQeNSSf/+/fgoy72z3tGRWYQEavzuZ8lLT+XKLY6l7ThyaZ0vBeryqaryumqq4F+667Q
++kN5L76+i+WhPVIFWHAeHf1j0sKNbJ0aMqbdCaAIolEsVIHLd/YzVRspklWjGlRwX9ynWgO+Ws/
7usUpCQPU5RybP1NZeY4nYxMFDWw0yOXdOtB/daWsS0AN8KSoUna64uEIHh94XWVfDaYdL16+OmS
xGIwpF9SzqrXVVkMR/Qc+KmHhFPu7JERu8qEi3R4tiAVOz3IMYvBbMNVn2mzuxTAiZOfNl7c+HVl
uc5tK3Tz2kqdprtJGAbEKw2Eqr2z48KF6lXjdh1kM+TqhRfqOZm1VtqLFyvB5eBOJ2128mNeGua/
tR4e9UZL3mPML9tdCP3RWjahUt4ro1JVq15v1TxgnLtRZ7osUOcQtB6sLTKCYpDmuq25Jb6jQVM3
9NlBRuJ2ebRs87Bfal6KMAHY370utSR8tmEGJWjAe31bMNd8r02rNdcj1PIvWWc6Mkiy1O35UUn0
XWEwFoTwuqNFbsVOuiIHvE+DGFLMwaX5ZP7jMFHwy2Ls7CDKx7reeFWdYgXNtKLxIwHjcsFH5mrQ
Wie28jrppyFIZ9ey/Mx0psRPHDvW/dK1BrHEXNf80sOf5//S9vk76QTpdcOmltHXyvBU1xMEfqKx
q9U0gVT7OP5qb2bUw0eGy9s/q5FWzUvN1Mcr/I5ARguvmN6UqYKaEeYtI5lO5KECwJPVezlpZ1HM
AEUZLm4hiWWfOnhVzEbO8dYM07JgZmh315nM7D2sR19DPjNkPlDU7EU9N/19Mjnlnaig0IKZJpTS
m4mCNA7AmTSBW2JswftwkjjZMPpJb2mIS+NqFoOytIWmlevGJU/bn4muWzdVfW8rZRZu3ImTr6pl
pa5qa7AH6ORtR7LB6PR+zRd3h1Vd1PiGLIyddNP0kaH4/DWLcu3KHcfoiQZgTJemkqQwHOocAjZR
pPk99HBUOxYxr1/yyS27wOFcj31osDQ1ldMoOfn1mDPyWsr2lfRUpw9GoWVxYCR2/EKZZr21Mp40
Biu4B/gmaFvO3CflQ8+tpg0XwLvZe1S1Z5gyy5jrJDIXL/MYldq2r3DzeqiUlrs9W/bkLgYp0zgg
wC45WUNuMBShrYTlIA2n9IF4QMoidShQIIiIEXptqfMVeVvgsnU+0SZFBdlGJGGTeOehjIENFEdK
0PVCeSS6PdKCEDVICihaZ1BsEPbOK5ep4lfRezGfk9pNjNVto10KDBQyEnuQjd/OoaaoASKn5snW
6rLc2ONZaTdNmfuYoRVg9CSm2Vx55tyJpd2n3uPUqSOQdB0zbSkj1ax8S41SGQgjyx+gXxNNIT2t
TRaJ05kjxmIi/wajLz5l8Wydrc343AkTdfIscOzcfM+mEuodyVEV/51XmMwYoVWXgcezgGGau6Hw
ewQfRJBZRfjNbmMGAZNIYoA5WWbZqrJblAF4DjEwcGwBygp6Nn4D2QfqZmbez35Dtl7sN2HEgKYW
Vjag5atMy2P+3ZeWQRYekyd0AwYWLFMkdLKOIJqIK1tv5Z/n8P8iMP8XI7mfDtSzkPaD0vW6+94j
cn3Jvr+VRfxB3/rj3/wThKF0/IMREU6z6O9tQAjamL8Erpb7B+f9+eCl82UKwZ/8JXCFDgc8g40d
SlYi4whYo+b4C4RRdP0PaGIuXR/1AnCG6v17FAZrQw9hORJcgzaeQ+/SiaB0HU7jqArv8up1SAJb
fRLlJ23IxwP/ryW4znOfqv3CkLLpUAWaY3hnxOoyqb5IL16a3osW3cve/KQFuXC0+HMxUCsTVIla
F8+Uj0VNGHsDda6m3A3TAqrstVfDkF27Gl4bfm5uirXufLLkry5PPxunUNGAMdkXbbgKDFuZpQmv
/L38Wj6YJ8EY9LNFzjXmf4umPy8L4T9OgNTuGrlGHy/LqhIkF4UV3lUJTEp4eTknCEZFqzmK//n1
nLFCXgrChghHuVgKIYoR4Yob3knEAooJavzF5ojQvXZxNjD96ZP5FDT7cV1kF9OgEpeseUBAH6/L
acaywjciPqENXdrN0Wg+Kzg/9gnuDyQOCMHEcJbEeWLJPq4AWUOQKzBFJ0g1B1e/pupFSj0sf38d
59/58/M5N4o/r3JRvqOPcfspmqMTJRsFim08hUd71bvNwik+qaA/tiN/XtAZPEWr5QBpWRcXBFWv
C10vEif4g42fphQZ+md2pD/uyuX1ODZuF/hN0PfY+se7Ng4QAHDjEafmzU2DafSnatUU2/G13Oqv
SFIFY5ZxoT9ROBGnMHir39/Oy9f9fDsdF6CETY68oUs7VL2CfiARgJz67GEy6xO6iE2ppd+Guvrk
wV3Ye/x1O39a6mLDoCJKyBiuxQnDZUb+zp26yo/1Sj+MV/knHfgvn9xPS108ubbpLSePWUqz+20j
ZvSz+iff0+VmxI07JzRhv4VzJ5/UxXODnarh/dtwNRT97mTtrVgsExcQUtPOevhPlvv7x3V+Pq6n
ns2pMG+4wDnb1jKqydCj0ygIY/bYXCVE5eD3L8OvFuG7xWqL05A99gII7MRMGlXDHlGK9F3RN7OV
PMTD8I8/K+d83AKVYXkKL+ZilcQtVBT9ujjV0kruMdpKfeFg+fLJHfv7O8AyJoMXTiiw4UswAS1Q
Y1SuJU4uVK9prmHmO+Vnvie/umPoB8+lBWZGeEd8/HpbL0t6MFF21aFZdtm1yOKbXiTr3z+XX1yK
iak2selg6tQhFwdFXs/2bEHWOmmZT1+p+c25Kf79GvrfdwLnwyIXlyLrvBpRtMan4Op4b2wQDXtP
/RE9uh9tXu9uZn8K1KAMqp25b1D8nvT9tLj9/W/45XVSaeGLDpJP7fXxbqaNXQqBu9DJiBhvkw91
HRWfue1+tsbFdwsvMfZCteaJmRkN5Lhshn80kjjvc9zIn67C+HgVUwLtAFAkPg3SbZbC6gLZNEnw
b24VpFmS/MBhLhHnAbnd4OZdfCrSZpPE/iyKT0Y5v75R/13h4qCFGV/m49SzAhtcq0a+KD65UT9K
xI9n3/lO/XeJy5qEZOpkiMf41Kz09biy13MQLzDRdIP4ewjz+y5+uPnmrIfgGknB66AuwjuG8P9o
/PbX48J5BszKNU1yqz8+LksMvWzUs5Q/7bY4oWFJUv7zrYjo1P8scemOFMV1qYiYRtY7um68RhT8
ySmu/70q4k6aBhAjjv8kWF6crWYNNzgEMD0Fr1nQrVHkrdo1iqkr6zq8d5bfnncbJ+A52nfZVbrS
N2jI12I5Ld7+xVv508+4OHdFnrQQTLT45NqnojuXsdYn7/2P2KC/vTM/LXHxWmaaNg9F6sSnyQ/X
4W763qbL2vZnuYiWjm8vpgAh9LJaZ11AWGjuLspjtPrMjPmX3wZKVJIfflRuF9c5y0SJx8GKT5Fd
r4euzl8UUhm///5m/nJDxqiJPF2TLC3v/CN+mqXLqhPU8XZ8ihHuGomP3GzqDGCa6N+8nj8tdPHy
aIUCJ7HnlrpAHYYLSPXpEr98QRnTYvnHf3QqmI8Xc7aTnQ1OxtPVa77LVtpeeyKcpt84S4w8fMPP
g8LPfHfZ7aMg86HFLW6HDWqh/eZfnDEU9OR4YWjHr7m42K6IqQnmPDmZZXuNEu561Mrl7x/c2afr
okfB8OGHTSpFGyDqxb5mlx1OfE7anqKid77D8Ufmn4wSWYRhtMOZOzk+97U1v5OelH2ZZku+tKmR
PVQm0mvbGPW7OErjXWNMUYR3MjElcMf68JsLbszuOJe5ucgT+f/YO6/mtrV02/6VW+cdXcjhFYGk
siyRsuwXlGRLyDnj158B7e57RNBXLN/nU7Wrw+7tBgEsrPB9c45Z3XR+LL4TWTL96nUSY5FfpeHN
ICL8YseDrcKpYU/7dlj3Qkadq1H3abW4CtJUyL/puSbeyLrPf9fqWbGcJhsLchjT0sReKE4Y6zFm
jgDpIym/9esR3DBiXfWBUml4YzaCjmhzNEfFG3E2FtQFa/gn8tD7eBVrrFOAYsIqpbkw4mdsVR8v
OG2K4nkywdcuImRDBPCHRBtiRWO+f/0STvbn9HspBZG5zucDI3T1iWa5WuZRFPePsubfTuVDoWrv
s8zsoD4yUf/tGkIECIcBCSTpshabq0kJSEwSDgtwhBMe1kPgNvXb17fzwZ89mvfo9TJqF4SfCvpR
XM0GYqmiqSzUaG+mCu9natPyh24Oym8c49D9TJVmiaDU5Btpo0IVX081gK9xGL9nURLcd1bFlkpu
MY9QsZ/S+tAFfRM70agaTwjKOWkSJVX89k05uxfGsXxvO138LTdz93PK5MGyfb8HetAiCsD32Jll
5YkztAE7j7XkQa8sjW5KoUiT3UhjcEXHK/tmJtZ4MENTCR0jrrCdaSGId0/wc5lQA6DMNwGW/hQf
mZRo2zHiGGx3bNDEMxPcKjmNNZ6ZZ2kr0vilpkNF73j2MYSqCduqj/aCWU43oglJQZS62umClGDO
CNTZTzz+wqXpF1gDsSY+YEP7hfNwgAWhF9uv3+VHe/74XbKXh7jHwQR7DF3V1c8p4SVWVZHsEzEp
N1UmBe6IQnAnTGLpFa0UXOFFTxyS4JTHuiwNu6Mhd4BuVkk2EeWN11QAvmrNHy/9poT3VKTCo1US
BWWZSU4ZbjAefT/dAFktbhRf7gASVdImnbTpkhmpcBuiXW761LDccFBhKsetcm4OXM4kx/eIaIBq
He18zngcko/vcWjFoLZaSdxbFPaZBAq1fe/NHkNySSgpJmtB/ZGV/XyhgHLDkUMX6tugQN7c1WKb
3wUcdvc5yLOXTp+n+znJwyfWFWkPBUfJKLVLOp29YijvW9yKijOxJVB6pwTpsJ/iofqGZY99nAGq
7UYXa6yTc0WOiIOr2nxDdDc+h3VTw5HI8+gNS1NQOjraVNHBoluld4KegIOKRIGcNr6B4K30C+u7
gK/0Pmw6QLIiit/WxqmcPMt9VP2aRgEblFSW4hNUQPFxEOL2Rk46eFK9bgk41BIDoMfXA+mkBsuA
xiTK1g9Us6ae0G0nWoKVD6Zt3+HgsIBekA9x01i4irCMd/2+m5IpcquwoUOLDyhEflrhF9jOQ510
jg/d5enrX3SyMUIDo1BBQM0FcZr58PitC5NVgn7sk72axsHF0lNbBHrBmTVc+sNlyCVjK0H1in9d
n37oXkYCXCJgSX65eMk7/donGNEtA3EHayB1yGHMpkDfwlWGPzW3492Q+SAfm8nHwjpo9w3f4Oav
75387EWxtSg/OK4f33sBZ1vLlCHfw2sxN7SzNWzT2XzmnZ/upOhXqKiNFtUHG/01YjtLGlJPpbLY
p1ndXIW66N+aQqDvzOW4XE7JIwym7BrBuOoNePTtWYgUL8PIj9KebufUAVaplDl3sKVUIOfAd0ii
oLhzljyYjUzndxjRJuiLbbbBzk5kXnnValXlmPRJnZkkLI81PnIaX0nPFCFONk7LvbFiSxSQKXOs
8wBQk2mV0VTFfqiCwG10vCQNhl4yUbXwzCS8zLFH8xOX4uFRTGMU0U1YzcE4iNVereZib+ptfGX5
sY4DUrTsMVYoJ+M1hTaUJntL8kFDgaW9+MvBslzeQuInI+Ch+r/aD+t6WiBfaMs9W0IBQMzo34ph
1J1pCMnyH+6SxsKyMyHElr7Y8Zgsy0hsSqut9iVdWGdoQyuyk7mdvaTSw62cRe0GOrf4EGS+zgov
3dQKxONeUoWdnKbTZdZNGeTeRLqExyPbcxIZMEQxECJlGYFfjZSlIbtFjikG8mYs89H9+jktE8bq
NSHaIvpzEZPKRFwd3wC6mFxAcFbtrbGbHUmrVZsjfOCgn39sIS3BYziXOHpyluYYzTn6n8sSb716
NSGIT9btudongqbYciQhNGhnxRukkWckdAbOxIiDZoIg4e9vFt0TYcWGiKhvPa21stXDh5rrPTJ/
yTaB/mGRA2vggVwq3URUu8fCxI/79VVPJlPud5G2SkuGLTvM5aP8dM4U60wVG0nB6dQUmBzHyHfU
CUzI11c5/bQ5yHLwQ7FNtBbW5OOrSF2gtiWDax+McewaY/jatst6NOBe+PpKp0OGUHLu6Z9kR6TV
x1fCndljQtWUfZDzaVlW7Hus9fN2EjLd0XVDdgGBBGe+tFVUEltM4vjYmiv0nWEoE7J8fFU5ALyp
D4Wwj/FboynRLhDmYGP0AQ+3w2ULklAKu30tV5t2SbIFtPTQ+ipstuRcTMzpC+Vcu7D1P8Yxeuzj
n1IrjRop+ijsQ0QvrhQb76QMnMsRX2aO4w9Tpc/HmCFGaQmYWD3lFOwTdOQ4ONRGZXm6XHR2IQdI
YAoz8/rYD7Zfv9XTPTx7nY9mPOc6IkHWcXrmpJqCqLXGvol0VMrKNvDrxI7hi4w+upjEbqj35PD1
ohy/fajJmwTh09c/4vSmwVPzgRKWQKofUYXHT5aCEEdORTcWQglRNTJGuYntCfX4Ytpi2xLPrBJ/
3ODpQPE58SE/kNfWjSxn+WK1NPdhJMK6D2dZ/pGjYrhvZLgQi18sf1Cn2VpgOaNGeImMVH3jR6n6
u2XdP1fIPO3h8RJoqlAnRWbAWF/NFT1I6nIcY2uf6BjFm6qCTMZ+i7hGvLQ3XW2odxTChKssjOeb
RuGYj8jJ+v71Wzgd3/RLWbNRpPIipHXkIVGNI6a30tqTnmERYyoIzpxK719fRDtdOmkzs1ml/EYH
mB3C8buearFOoU1kB1R0/WQPfcboNuN2V9azNDsayp8LcQoldduqnTo4SbWQrohpK+ilEghqg53t
X8XSgqmnApDBBq0OVuqUEYhamwP0nZgW2oYze/IMws4obK0rqXGHoNKIKtF9YAhFkn/HoEygA72R
2nIHeWxc6H3JfczR6E6ec3Ao4Dc6juFC1F/IwCYaO4UP+MRBXs5BoDXWD9A2PW62rkJmUGh6mbkC
LsoHCBzyobBm4Eq1lYsYeEM/55f5ZRe4uRiDwWhAJuAdTyzrbpKreHSYCQQd3lLxkIpwE79+5H8Y
7QZxBQzpJQeCh7565KGC761HzncILK3bVJZYOtYM5MDGK6E4amxljuanxc6I40utn/pNAMn3UPln
4wxORxjwDlRBS5/SRPa83spXZWaUUhkfRCMNriawZjYqjvrclHZyRqZtyPkfMTpiHd7HancGbEOU
6sSPDwN46V0FduUqQNlGBSkmx0klKxucaONFnRA+SN0AABVgsPv1Qz+d0rAsyKhpkCZJ/IrlUXxa
/QsfuuZc6NFBtGrrhmb2eBhw895mhbVXppEAn7++HjVzCxUUyyUnxdXuqpRNkBnzGB2yRIIXHgb9
bpaX9VATAbYE4blu3KnAgt0ADBmZ7Tbd4H9U0p9ukEKDAF6RdzkWWYu6lOiUrlEDj4hYIolzGCTT
DAxSswrdBtSYbgrfVKBhII5WzSJ0RrDTj7iaGyBVQejGHF3O9MFON5zLL2Q14TzH6XH9SHIVzT71
ufhgSrwCrbaQU3F5wDmjumuTecSW2lWHPDpblv/DOKfLCo5qObKjnFsPQLwP8ArN+EDhLNwNbHU3
1DfPNfz/sHQTe2RSB+ccwu5v3Z3SQ3FUe1NHTGBQTNPFVtrQJZ02GgWLbdBFQGx7QwHbpdfXk9Yl
l1oQG25OWI87oNw4M+KXndjxzoVTF+YZTCB4DGRjNctU0ljVMCWTQ5RZd9ix33Wz2Ot+8MOH8d4U
/evXA/5048tuVCWpTUPfo580701WSiMqiuQwzNBxdCHQHgRzfqaQKp25sdMj7ZJhLrIvY6PAzmz1
KbeBD5mjkfODNls/AYO399ZgpLfxgAi+lprBk3wFMEwrNW5kRufiEP9wn5xbqEgsCSOaqa/GktmZ
RZTQ6TwAoQGdXFOILEUI+EamndMeEsZz8g4tLBwU9pGqoBcwVltcHWZtPFv+wuQqwnIn9qB9RBNI
kVLETeaVKpF/qO2V4eesTYDmfIHCqF2hPH/JizTuruBvpdl2iHoZlslcAlSUy0IDGlYF95MkzIGn
K7AkFb1IaVVEQ70fZKHwerELFU9Q8xRQPm/ClWtdfAGlqb7HKRWTXipr9RLHVPiCZ4CUqUg0OFkb
GdslOze63OdbZkfgBrUZ/bBALXRbY0D7N3A2fzXlDim+2UXq/dhN6mseJCBRJj5QD1ZsDUAkxXiu
lDmAIzYa04Mf8s/ZPYWGB2zkyj7lsAMdIPWrQ0NugZ3zObrhomO7FMscLKLGrREciGEPrJdWtrrT
D6nx2BRadQOjTjM3YQyXks2C7Cs3epVngq1RCNlNJa/BXhod1M/Y4l0YXSdfBtRb90Ul+O8cwxPi
jMZONAAiCv3zDI82Q8CepF5XdOKMfs4YYe7kBX9HRDKDWl9cpAViN4fiNgGbVToBtIfOIXCBDc3c
TiHb3GIwtvCRBeAoEU2KWAKLQ9JLIvyozFZsnVyV+g4BUaVYNo0mKEJDEcP8Q5xdkROh4D0hZCBV
RZdCWOLpuV9+Jy9bl72p55jrjLw3/V6oCro2ZRMDmcwtsettEzZ67jZKqPtuEurpaPt9nX9npm4L
t5NHUFhmLwmtV1ARM+12qKYrcADWK9nRxqvfq9kN1otQ5P+oLnTYk6jwsY1ms2pDG/FB6KpadBFZ
nYDMNFOjA2vEgmFMzYJTo9Ertxaby9w2UsjJLgMj/5HOC4ipoGYuQjPymAK0y6AWov0MDwLcA9E1
MujngOwqf55c2J63fHxieQcMt4ZaTD8C5DoBJbVD1Eb0YNHSe5RFgq7cXJ+Dy3DOsxukTtNLPBOO
68jEl5i7GEIYfCmBpBw76CZpA00jezO1DHfMSJV/X1s+qFLRDMJvLR/ejy7xMYJ2ZnUvtFP6Bt4h
va5VPUImDOj3ahQr2XIFvQleq7YJvtOyFHTXLHPxHgQ4JPymiQ7qoCZbKa2K1K3xKPARqGb2ZBRq
d1XpU7g1Acl1tioPoUmFRIwyp2rK6amACZfziJJZd6DlEV0QyLl+OVkTnaWRfc13iHDVA0AY8WfV
4Lxh7Y/qh6quDVImGzbp9gx24YYotbp1YnMON6WqC7kXt6qHjz45TLLa35YSLFagF0Fb3kXSDEZJ
Q1rGFfQh+pkLpn4XzHnwmkd6x7cv6Ep6mSbR8qKtuz439WefbnjNlkeQKIUI8/iTLiqVg3nhuQ56
oMRunaa6RUFNIl7AF5JeBwRTTL8r02qviAmUd2Yz8BgmDGUJIRDu0EfidTKI+u+wNgEmh0WnfBeV
ebjjdTDywC5aGjxpoDd4LwrliQQRGBXQUSwT3Jbe7eeRbf4+GWaJ8NLWmn+PUgKLybTS3wGYG4xD
elk+WjDg9qLfzK+GNqr0/eAY4Lvu0y0RKYEXqEpOobgq5/cenlGTCbd9bF1YIlEdieo3v3W6J66a
QQCXUQN8D2AAVQ4DWy7AiZnKjRBwskE/7leXWaISqCNCLKTtaEoTUN+gx/0im5P4LveVf89ubXgk
/mh6yqRquoQLju9DgDfNdpIqIcWssJreYtOaeXxVB5ht1Jj1gXyB+TFQ7PDK/DTCOkmqgQhpSIsD
cqAYe8xxkRzYzJPxt9xMomtxiAvJ5d3hiMb2o36vJc2fzhSRTjV4HDgo0rIjR1DKAWjZunzaq6pq
EstWJ9UHWS7hgMeT/g3b2ktmATjB8iZ6RV3kjlLl0TZWhtats4xEycwgFK+IeQ+60TqFL2NIafz+
Rk/xUvL3K+xVHOxmGF47zrSwtlFvb/sulr0BpMnFJPTjQ1Yr+oVKqfXMpuR0W7CULVBiYojCQLyO
xY2ZasfJ0upDP0cpnK+CpM5Q6Jwu07Uz1Zllf3O8sft8qZOdliUXIsJBoz5MXQhZKxo0F6y9deYA
84cbUmjdUrWn9EVlfbXLGkU1JDJByw++UL4MvdXdBUBgHUUgKuvrneMf7geVClJ6nOWoZdfdkBJt
dhcQbX0AU2vYI5VOnJFqeuYU+oersI1aduXsqCh/rrbDEcxqQKVBeQB1FLHD8FnAdemclv70jANL
g12wRV37w2xzPLLbuBWkioDHg6832WVAAhpWRhMqI1ELNiHQltthY991gXbuwPlR7lwNCxIzKYoh
AdAlOADHl65HXUmCKe0OCXWj2PHZUe5CNQ+8pJO1wRVB/GX0Pto0scdpYrdWDjGsHUHJ4PrlTXPX
kFhwI6uxnGJ/ppYrJsb8wjauuZiMxug3+SAF4DEluS625Ci1dxY7EMPlgXQoZoY6OqQBaApHljla
NZLBd0BXKQ23IeFMoEl78N6OPNKmgfwoBd86PYWP+HdjSRdJ8EMFQ5mCaYxncfwQJlEgP0Lpq6eE
5YIECpVYoxYtyNdX+TjJfX7WXIHBqipUzWhu0cI4vsxctFo7yX7/VNg/XUKUbBCGDiHs9nvo5c5Z
Xcf6W1xfbjV2gUVH/qhzOdHRbECJbuNEnuAxoXOt2LsU7Wjz9R0up5j1DdJbQL9BOAMjetXGYDeA
xEcNhie9tO5aIkgcEM2vadK9Cc3fwXSwNC+1gE/XWh1y/NiCQaoK/VOfXavaryjef30vH5azr25m
VYuRpYFS4sjju7LsyoY76nZe7168Qha0TVtyHkJny/riyhsIja5on3FprOsCHOFEuk6Y4ZbnufAf
jkcLfpCCID5lPBBNAfvST4qJWt9k4oIuE7m5lBI4ODbsVKgaSRHJJYqyCegu2Typ6nFw0O5SsZlz
7+vn8pGJ+um5fPwu5nc2xPRMDWpjx79LrKMQU3k1HfwsGp87CRhionGeNciouOgq1XdyMk0ejCJS
aChZ7UVbkJMcCA1O+RysaweU5q6q+m+DBKSznerWnYiJc8HHJA9f/9bV7P3xUxXQAjS7JGwT0uoR
zhwy2drp48GaDTy9U4XQZeR8+fVVVqOeTxlBO4s4J3ssfyCEjh9Io/aKAHTZOExsuL9FmSA6Sdl0
TkLtbefrQ/nPPPK/Vtf/WrZ0/+9MV+fltfg/T2/177ejEFf+zL9BY1hSdb4TllHUNRAsAIP9BzQm
a/9CM4GsbGnzo3fjD/0nxdX4F/YXZGZohFjlyQL+vx5Xsl+BCFF9pufM8sN25m8srh+z3/98OHSt
F2MrWxXQXFhQiZ8/HicBSeqDpjaBPYo0QBM14z/6BEn90EryE/pkVn6WnIqhNNaK7JULVDeyEkXZ
kGmYvYBduAz9jpqRIBS6y8kcBHOWiumdXrILphorX3WmmJW2GQ1oIP1ZJiqPtCHz2bck4S7uEkSn
bDGz76TFddcCQZJjwUG96lHr7mrJEr53VQG4MKZdF3IAfyXARHhRM5BAdikNnkoWoKPp5IqlaT9d
ULUFsKDL0eHTS73/54F8BpitZBk8p8VrgPeTvh7MJc7dx8+JAPK0SnLlHVqJjK4vT8AAVOOw1Tqw
XGqAssfOpYyoPS3ngw717pc2WRR9IEFwQCZCbnwUolhijTNkFj89yUAX9GNNWE54Q8WqTD2g0L1o
4zwhKUHqusjLgemeO68s7/PofXMfdPTxu6NhYUlcTZRK3wRApIt3TuPhQ+b7b6GSTNu0jOlH6oLm
WEHxuy5HFfZjQMO2D/UHC1OJ004Eg0xGyW6sDaRXP/X7S19rsRxl4nUfD/IF1YT6Ksl79V7Jwxgc
bxGdqbofz2kf74ByOwVgPDTsTNfB2LVC2xLV3DtsvOw6pz5/DdCcI2Pby9dSopzrl69ap8v1EJxL
9I/5MDBarkPU5yEl5EU23kgEeRYS7RCms+RhN253bZGnV/5A768jPtkZSrjT8Zhtvh50q33wPz8A
xwLHS3XxLK5XNbwZIweJ4i2aU1Ei5wVGG2rbuPpdoMd9nykaio5PRjcZZFrkVb04vWYqYHNnjrTp
ZZAq8moymprX6SjfablBx7Cb0+pnD9nEm5eF2VXFtkQllAlkrQFiyr1CMoQnrSg3Q5gaqRvJfUFg
ShMaP6x4Nkiq6QnTAXNbvIAXrvaCbyIQ7VKzPLPVWKnmuHlEUIg0MGwu1Wl8tsdfnEpCbRCG7S+l
r/sKpYI+XU5E6z7XiGU5GotRsSlwzb/TqpARxPojxYJS8pvblPi5x5DsNmoFHf06OxmKiTBlspqQ
5pfdd10Q29uQJtq8GTXzm2422tMYjsMtf6smnoSiNJNRQaJbWN9IWhHtR9P8ZqAxOCMWOBnQkJsZ
x5QJWaRpJq0nX5CuQV9rr2VFNhd90tlLEzrNUkAVsYz9s0V4lprjj5/r8RdcIVYVBvVqK1zFlOWV
qXrtiHN61vxA86aEYNs8bbOYjFlLflESy0A/OF+FrV+CBPKbB5n8lJraD7OSbAQ9sXRyzBxLws+v
GrzK81xT50aiJlqXAgV9xUHi31ItWArh8yQ33yKz6vfAOGXBrtpg2EsgRbI0nCubg5xSkxQDBLgW
lB6CCxmLBPV173z/0p2m94ojxAu77usP6/houwwtZCl070SdEgd969UWjNqtOo7Z/GuwCKxMQCK5
E08LIWEdXpU2enjWlzOX/MOjB9SHepGFhDrHGpgWRpHRauX4S0xr88JK2tklzSJwtQQK7Nc3t+rJ
f9zdMk3yiumF8+Gs7o7FGgR93fyarP5Zr4sKPH3bpD8kOhl0YIrE0YNh3iWIKAYKY0b6M6rj5GZS
AUGf+Smr48ryUz4Gm4hikh9Ekez4G04s6NahbL0W6ij+oA2QtXYH0OZejmtijOGywD8Lx8k4YIUj
S09QA+E5zJvhWY7B2+Rks9yNSkdJWeLowAgd8zdCcjTTTskMJDKq97tdX5V1Yxt1nV9RpFdKdDUA
Y8i+8HUumRnnTszLhm31FSnsrXm2FnURJI6rr1aMZrNKBf0lTeQCf1466r/FhmyUms/8jvxKqFhw
19jnpEgWvZIv522sTctuIrqbrhHIsVPVUmLRrFbifdDNxnUo6SQzkZgcvw6ggt8nvWdGkKkzs5eY
5Ue1SZtbSiLq8zwq/VNFxfBOEDoa3jHQSb+KviVhS8HXmMweK09h8gDENjAku/aLfCdP3fQjSbta
8tSJMLCy1Qj6Jk8PzlF3LaVGltkS4XaWbWmxXtiBROytpCst5WYSPPMz38LKEbgMCwXB/sJWMSWU
FGtnjNK3zdAE8ksqkoRkkyMD4Yxzm90ZJs0W4n5m/Kv5VBuuZI3ZlV7oI0l8VIAhYaeE69VB7Iq9
QTIGEEpg3yzkdqz1/k3AwvjeKks2T50lRI6MAURroW2Kbx8f2f8ed/5rQQh8cdxhK5q9HhN9lj/x
78OOrv/L1FjRmHQAT/7jgPw3VdmU/oW1DigHhxo8uyAq/+e0o/2LhX5Z5ZcJg2IXX9R/iD7qv/jU
OMYyUpi1l4Lg3xx3Vp8umwkLfxnyICRoi5R7VT4B6VFSESiyTZRa20nZ1ERdtGJ3ZnyvlvXlKos2
BPmKxFWkBWv0uScQAfZMza7JNmxxNvQirofR2ErheJv20sOnp/+Hc8lHteDTfp7dkbTICf+pOi+F
meNrmV0ctUSjJBu1iMPq+9T0urxpc+Ilv5uJkFW38CHRrBFr6FfvWUn58lFvNKu8SJhSiAtkitUN
25iLqbkqM6Htd8XYGWSQgE7rnzIrVxRP7Wu/u//6h5+8iUXcjrqEtVBlDV7DbWbDMCthzOJNaR1S
3DsxKS7nSKjrDfzycBiFOkUWsJEAuxf5xafmzJDn5F7PfrSZhOg3G8hdPs+3GtT3aRw39Zy7uY8i
c5BI8jr3Xk7GwMelEcVhF0Antl7vtabJYeZZ0UaxfxJ8cg1W2yF73C0cy5u3wd7a1s65iv2qOrds
lblfjvQo1CgN8CEe3y+mKb3IAFxsCm/elO7g0Qi/NN3ySruU3fzw9Rtcz+IfV8MGISKfooYBQfz4
agQHhIulKNpUnvZrdKOHYDe7D1Tc3eiCRqJLjpQX2u+1XdqP/0y/QOmDt+JPw/4Pwwdg2LJ7I3xW
g/p3fG3FIomnbbg2eyioe82TsYu8/rJ8qi6yC+1bsyHm2jt3xx8vbfWxfboqLpTjq6qx1In04KLN
4BAw4kq7iPo/BXPfNR4CLzpUbkBRtnCh5Tjtje8JAF9sHJt2sGl2pmPc5zfDVfyt2QWbc8Drj3bA
yW/jJIF5makHp9XxbzPyAh+MP0QbIrV3yoZ+/ca8RJG2M73kVngWnqOr9g5EA3+p9wQ6buQr4UJ0
h2vkIPf1JZBlHNxfj5DTl2RQ2uID1+SF8rbM+J8/P95a3wxpF27IjBWLa4579UMbRE171aHKPrPX
XAowx/dP9KHE2sPxArPt+ixVCKkPy48U16joRsJZUpnk3mV4jt7f3hW9qUVdDDsG09z6EDU0MpD5
oeJCgfpLx1cLsZCQzm6ez3FvT+YQPCWLYh/yHISfU7CZZQo57lfBCypha2W6J1uXOZhuJT+3jKy4
Hswcy6UshYV5cWKcSMHmlqTJtOm41It6OV6kruDFLkQKHqETXBGK7bDP2k6b/La8lV7mAySKq3hb
XZ3DYqxOZsvvwBMKkoyVk7Po+gsTlHKYszEVvHFDNO4WSTZtjHOetfVQQSNOtZWTN+EOHw7t1bjU
o3melk8lj2qv5pSqCWcG4/rNLSr0RWvPdkbjLszly/i08IRdKOddOLHwOIVj3tPT3309CE9ugdMd
ZVuUoAx13trqaw9wGyNeFxIvWGRNIfJBW22HcwCw9VVwoC2kRaaTxd2HHPL4NtBqNH1LcdbL40ay
h5Ik2coEGfp397JcheMUL4T9HXWQ1cMiS4s6KIEX3ugDEnfrhi/CkVtoXmc6quv5aLkQNEnsIMg6
Kbcvb+3TW+nFFmmRViM21Alq84uG9KWQxNBO16v/j3uCxkXJH8EBvZhVm7NP07aoiRT3QlmrDkIn
lrdpHsxnbuj0/dBsZH5F92JRfVoomZ9vCDldL1ldSy2vqPxndqXGLSz2c9/kejCDx1c+HBXspPj3
tYWGCDe2VoDFPK1N57041D0A7sy4MMl39sxEG85U/k7viustOxk6IIsta/nfP70moyV5zM/02CuV
OnLzKaY2xm7yzOL0x7vSgW4y56jUrFZju4sr6G2KGnt5K5JxLwvlTtWAjKtCo+zKRjlHals24p/X
Jwbeop43OcgwMD46Op/vaipn8A5039yMYgxMAPVWHDhqYyhFyEp6Ux6ihPr6w+Jelh3J56vyvlhm
RSxQNGzBQay+LWIBoya1qPH5RIHeKkFuyCHiwrydTFzmEHgzG9OOkTlNqTKRaEkABBqVGyJSoY2H
fToHyezS3RDFTQKlmNS5IGx6p7aUYIKsPOjvLSqFO85b0oVGIVGkZ9BIr0pYGKEnToF4H+sK5fHQ
CIi+msywXPTqMzHFKLWQa1UyEOC0UAuyKjuyzu0oJOnXDqde2+t1SHJWXJvSLsioxl9Vs2AB0Ws7
bfT0boIBTCoOcGY9jsT5ysiYXtCgxwRcyJhdxifesU+Gd6JY46OiB7Nk4dUJO3SCSog20kzb0HBQ
YI8IE0F7Qz0XJNmd4yq+TxO9G7fSrFp3cxcNezOZ+KEluL/MDiE6tFSv6vSl6gKA6g0gFexEPtVS
HT3MTUXCW+NRVlENpy8NqXf1Lm2kLQ+TOL9IJ1C7I/k5tXl72ERTBRGy2wo94XKaWPa/SUJTDNsS
B+NWL7s+91ArA/g2kCd+64nmVp05nsVso4VSn1Ig6okv50fhveHw/d2vMCjxHAOlZZIDnAbbpS2H
TTTWpHmEM4qiJWIsYuEjYi136d4k1wV54fdmaQ450R8ttdkZAdIIA0bGzKNmVb6kz5VcbZjpuZBP
LpZ00ks9h1tiDeXPSpmySN5JkyESLCKmxjvRheSIGHNMjloH2J6w08Wuagf0EQaHgFeAeElcCwHL
sODf43H2W3jVtR9FF6nRW0G8rYeyeonlifIUzbWWbYhgTSRvy0pp2dI8jTdWU5icNCqrZRo3e8SA
XawVhtdgPWL3TYftR5jMubBEdaY18b1K9kjgHgCdgLoi55MyMWF1igJxsyXA+Qn/VT5R6SYJ84BW
OgLuqnbKfN1PKtDuAatVtDPwfpueNvRj6oXkLiLPrqCCAMqRt1MGS8A2G8r99P7yrnQGK+dUIOBH
/m5Ief4kqVn6WzYz7cUoRKMksbnLFKfV6KXahKsVO6Bg5MqL1qztah3/rRfzT79kekYEsMC5+VcX
WXjPAoRM74ytGRxT7quQfQqLaNYsaYfebuDqgwEatdC4aHPVTDcBrnXNjcfUIqeX4TRR827AmHSD
WP2wtGJkeFulJWROaDbmoZI1Pi94j1lAJEAiUkSsSsgMQ8cSi+LDL0w3lHvrqkz9KYCYgc7eQUpR
zzcKDYO7GHuFaYtDm47bQBjr8GIMKAigb1fINIhJKfZEqqiPotJiCW8wSwquXBjaSL5w7EMfmYHQ
OJVekdLcWnGabiMlxiHgF1Mi28LUS5EXxyZVZZlsX57LaBwAGPU/Si0muzUQVGJdhCVfg9DddJsL
aXdrGpPIWZFHf61lWtxhrWvbQ6fI/YOJIJZo5lzHl1ll4thsKxArV41QpjMybEN8k3HjDc6AfOw2
LilpuIpgoacIhGocHxH1A3RwJVoq4UUVEijqxFMUvyecVkRPTtTBdxlvbJ0qHOOTK/VSVnuo9yfZ
hQ6GdbyO4MLYU12oMRLfriJMLssux1YeH7VcEr7JTT9kbh+1guz1pGG/BST4WRdloob1DomxrthB
0ESt27NfhKfWyuS163nU0MuqM5mc3GqWbmVsVSF53VaOYYA6OyIhpKkhiRBj2dgcdnLN7aDWNzZ9
PZ88dyJlZ88Ehh+gFpYC2W3j2tecRuhDeEC0/pFuhTSPKc/6/rYJykRyWzlKJ0cBXPCTUD8r8SxV
mLPbwEiyx5QvCqku0vvZMYe6G5wY+yCTaZGRPWH26LSdeW7GgNCNonkJuk5FA52pqXLVTWEh71TM
QCF2xtB8G5amg01we00MZFyRW4rDsusdbARkfvaRPn+3QClIDowTRNdGUpbXaV3KEkpWM+XKZprW
tiD1/nCz4DGg0o1SGd52gSn1jpp1PfIcU0HWO9HLarh1WX0OciSIjjJ00XtF6173+NJ90+5AACWI
cXszcJcQmWWe7ITUmQKTrMapF5u3cqr+m73z2JEbWff8qwxmzwv6IIHBLJhkZlmVUcmUNoQsfdC7
eKN5jnmx+VGne44yq24l+q7vpoFz1K1IkhFffOZvFhW0Gl7mgbMu1n2JDTTg8djmRBqejkBBTlny
Y/SqzN1RgqJgnNqz44VumnhmYAKQBmSQjRh1FrZ0FIdZwLowQQqCEO/Lxt7RQ21rVMH8+tkVSAQF
qWUsE2aGCQMBbXTMBrqCKa4JKBMbo8GSlv/fKwB6JtwS/vScjFCAo7zyVi4CJx/GsIlbZjF93WWf
cSgn8MQzGIEYvynJtVY1xlW6uJ7awTbVxcUm9Z7vzLm0H+pxAqPuT6iXwHEwfuS+HK99bygKRtns
KNIeC6/kCm+Pu8lDSWrXmKhjqaZQzWGmsdDu8pghVmhkXcwsF+3MJ2bcbY5Wl2XZoWf1cMitOQFu
zXD75yr8eGHpdKRaxX/eCvypI4FgcoA3Tbv93/Po1N98oTwgo/qWlvTGyoDYGuaV6OU2sEvSqjeM
CAoHosCLVHzjneVO2vMgDMWAuQdosE/9Rn7RajG2UFwq5B3Ycfnnwe6IvLrbknPYS5d/mZaa+NO2
isyKJ2l+TuDxeRmzPqiLobTRtm2nFnt7lMr0X+5k9m0gZrszd73ni2Rn44ny3FVWhX+9hptZQI9z
/FiaOOntKg9dtxDHle59zkVrRC76Ru/jZfT1KLbtRe1cRZwTZItf7SzeDodgAMVhANTwI9cXeDy9
pjcuPt1eKZt3XTYtOHXEWd3vx8zMvnZLBWna4khdjl0+YjybN86nsrCzcVeiBHHbDtXq70Tnq8dV
4CW2E7Ph/pBDOn/PnNnEr74YOrkbAJQ/1uUCTJcpn3jKXAdd2sTysn2GiBhyJn0mUS6OuylRAYoq
eXbT+un4ZWp5IQ9y1MUvXESsNOottzLDch6q8dBPk2EENQqa/UERK6wI9yH7xoffzu3d6YjnNKmT
KTCHS/nBH7xGHSyYfJ8L1HSWQK/7NN3XHZo5lH/YqOEnr7w1sHux3JeT7cldUdnt92Tt1RA2Gj4t
ISpt5q8WuXT2Ylf7MnLnGOyznufTzWg4uR80a+VcOTNuq0EKu2m4Lln4ms0+ZaHh5i2zbtX41n7G
Q8OPnNLKf8Ve07n7FJpZVGdDs+5Lm2RIn2KSmNVYq4+AWkfjPsOCuEgu4nXu2l9Dm2nrB3r1iG/t
SIz0K7jf2ndVGSgYBcoapjlUpP3zoalWe2LzZdnkvqsrrFlvJ4AzzTurSuLiYRpGd7hAaM2cD4U7
T1bQt/H8Oc3AuEe9p6VaQBkr10PbeRb2OeC+bFyqW50kYc6XYgd6QGQPntaRMK6l1HWYbMbKMK6K
sT01rST9DmTA+7ksiusIPkxqHLQWmsjHAW/ZZlehzfRs80uTS2lIpd9aba9QrumXDOOWFeoKMz+z
pyBkTC+H/rr3VQMfoeKmvlEQiMnGsQKZ/EhMmWa72AE7hdERTpGBjwoYTN8mYNpWpIZRfRm6xP4I
RdFqDgXVzRQYGcS32zwnyF74wxzjgq5GB/fXGtsCfwkBMphOAA9ozA746hjDp8GZUmDh+Nv2GYGl
Mz4X0ChzpsCqTA5mAzX/bpoma77QMEInrktK5agbQajtnSWb5ivXrwnjxuq585Xdt508iCZOiDs2
AHMCauw/Dd6oss8yketnzaINdIhnKdTVIjX9u7/mNJ2rXJ/nC2DUdgIOzemmHqE+RLIOuUr07LIF
iJDux0ohlNkPy2o80KGcxDtTFih/TCZSqDt9QJI6EOi74c0iS8N+zCu9qQMEIyqB53hl9z/NpJDL
oetIca4kJBVmr3CnqMkl9/KdXSyVeZiL3npwW/KQdwJPOP3TpLreDv1ecwoIg0VROJceyaH7nOl8
m1DNFP9BTB463Pb6SPQdRqvvvvrtPJgRvSi/gM0gW3dfmtJO7jsMMnAFdxW+BGWuFx7qlCWqWNjn
xG2YK1Mjk4SZjus8DDWOjtXXaG67RoeMywilkzKvAfrQQV+eIuIILM5xjMtqJ4d6HR+XRZur24X7
f7zzK0Ojnqm02g5dSwqElDv1CGHEg93ZW/WhcvXuO1blakTNwCrKhxpSzyd9LScVof06+JsX0mDc
jno96VErcFQPNAfQy7M5r3ZyUUywIyNZjYAyEjs2jEd8guSXqkaz6GB6sf/LyFRTXtmKyuhdr/Ol
QsHX1K9EYVbufgYcaNxNoivU5VR1Nfm07vWFCDJfK3HCXgDgkB9qPsKfFZ9nCr1U51JE2tT+YVmF
1l61DWJJCTiwuZmvaxiWWjhkNkbeqT5xwSYICAzvoK4i8mgh7M2AA6m9JDJmL3Xu6jJD6rDPU7UE
ZQbweGePWWZ4Qcz4geRGj41qCjJVQV+1zNKzP9a2zqVYNvH0zY5d0o/M8j7C/4L9m0Fi+WA5XTu+
d5qGaX05WSmyfdTKe4Vb2HdT8zSqbYlmS+llWoFD+Kje183UtEhLpMnPQbfnLrS1qrR+VPDA44/d
nFefodhhn61U1tz6mTKRnqoLkSPIMVOj2DQOfngrYtmXlS6zX2avWm0n08apP290pDF0vETI67rq
tGeNLMq/XFrMAHGXwkCIKiQb3Ws5LgkH2hiLD7ZEKGhXzObc3dN4TD+UTpnUAOFFWVzKCt3hoNIn
71MrVftpauJh2lOcYkg6OHobh6BOswI+sAY6KtHtZQ7caSbldN2mTS62AFXdDZPL7Wp2zWzsqm6i
flgXc7kpK6JHgE/3ZmrEvcKz9cUkSO9r40NaERCwKMmK94WecMunhdMPt7axuPL90g8yu0c+QppX
uVJDfzNplCFdYLmtn9w0ml1/A5Us6KMMzeRGlaRYwAStUXUwmELJPXC89KGiUtg40jWTdBv9XAd/
ubXKd5PTaVrUtrPX0uyZVq6VurXNWxQhV+M6SyhTv5OZFZyW1vMwvJ+aabhZDUfejyVmJ7smKXAt
TZQ7wusb1w7r+C5x713XrOJDPiyQt0RnGr/ouKxQ5bx+6A62lwP4yzE7gTc8gp2OLC7YgRiAgOmW
5VNZcxOb606b5DRhYRW32gXdN4wtSpdMJUhWnLhDT8SbLC815/1q1p26YYCld06AHq+bPgtkJ5/W
1NLyC5zZKKtWjqoTrKuj91ciGVCUXLUmAfdrohW3I0+fICY3SYkihBk3bSjyBOmKbQT/pR88RtGd
RkYRLMVofQT+o55duqqf56lsk0uUgA16n8gIeQEsS22+wIkw2WhAhSrv10XanACrH8PJwX2NdkPq
qgBCYuLveOlrCQ3VNYEh0anQLyECpxb039b7XvsW5zdpq+TWzEYLHaZYGms0tninX6xT4dzHnSa+
xCqNH908juNrO9WKJYyZeh1UqkEesAFud2FhFR6mnFrTy0NH1X7lY083XPXFkN6jAJciUzxJdZUm
fqOFqSv5QJQXFMoN7xpB5LKnkYdKXPeUTTBJaMJJHFNSc56+GCOyv+Qu6n1cAUIPFmPx+h1GO8ZC
yTdPXxu7Wb5ZBe5sYUp3coKSnfWXBrzxcqcMDhHaCXWLSZmmP1u0k0kfTYd5VjMtLf+y0PiLsnUa
XEAgvKAbryt7IGlNm3fQSlfj3hKy9UJ8qrkU+7Vt3s8A0R+6JK3uFsnYJegGvfjso1WwsL8X2TK5
SPse+FIs7tFNk0uwWCJ57Foh8rBOtfWHLF16v3JO3Nti1MnzhaNo5gnpuu+yMh6cA6LQqYaIz6j1
UHFVByDb7br72Zm4ypdWz+FOL9qvDOfQIvBSyJNR7a2mGbrCLkGOFrpHa9Vj+HQZA4tyIicdJJV9
SmuAfCWhJ9Mjk7PsqKD8GT/GFpdI/nIiS4+qCT5Q2LTdOGPPXL3Qy6YKdCCzXeC5mTCDTmLUttNa
GL8Hk6SBvMf1U4Am6fzFqCwj3bWyTi42dZp013em/b6OXfFlnFwUbJfc5uOS9rS/RAKxP8ilkkNI
r592gzkMyc98svvvftd2TVSNafbLtWq0DC1jrj4Mjb88t6le3floSTXo5ELaW0w5pdv91P+UnaU9
T+PcFmFR53CSysR1HuArGh/QTJCUjEaF31tnjqoJBl8bCQ/u7OiBjcfreu3Ga/15oNeqh5lR6lfZ
hqnbTWVMqgaQ0PveIrpLHzXL1LXbtjAZ/Kzxr4CjO4BaSQhgDUq12hEXNnmHskb/Mz06erae35df
XOTdtqpVGguZCVjAnV2MmIKUSVd/xwgSpiGpl0GkWGJs0TOHJlcgmEoZfMt1wldhmeS3cq7hZdso
jiN8S7jeWeVSxpFapXxYMx0GwjLUZModNXYWTslMCq2PeFAjS0NcvfLrqUJJm87FmLtc+K2eiqc8
secnhCE2OkKSO9FIammEi7KoD62h8jVayOX0I029ONRaMZP71cnXNENVOyDHy98bVWxGpdWiodEl
yb4F/I+g26RZMxxtP4aXAdvokyCZiylu8/yu8jz/GXRx9Qtvyf4CWLA1RvSUB3jiOvKhW1UZmek+
ceHi7yy/me9qarEnlU7lHR22+GZwVung7VdOX0xA3P1ecEteqWQRPxw9K0WkZ7ZVX9t5Q5BRyI48
dd6gXwMZMW61GfTjTtNK9UNLMZgMaM72nxO1jM/1OHu0xbR8/Yqx6IpQZSeYg2S2k99QyJeATegt
J4FjlbO3wzi9/4qEjs2hFdbyCzMqnb8tH5cPy1RYaEYwWUUZA1z0N3uYOHicu67ZLYRIFaqmr7/Y
WlaikDnHeK7Tn0gNAiA60NZI+cqt1oy3FfQ1yR4lmQgAPLolqbRnd7Sb6vayxOybTHrqqh+e3oqP
UM58QBzTWj1lei8/mAOdjNCwl4rZ/boIZEey3Jx2S9xXKarqmxZHXmTxO+huvRPYzaY+l5bS/+Kn
mx2S5gGh3VnKaB8tkTbfEvInLBW7fGtQaLn8qaxu+SBWv/vszIvkZNrpTzqUhLiYyTgwGN/ubnJd
ye8VI3e0xOsqXgJbGtZlDty0jXxo8R/QP0PEWa9N8WijDrbuMxUDobUGi9OY6F5p7B2hTXXQubMQ
QGtnq4maFlUbmmHkCLuxse0foJ4HtRONX/1QNDo4q7NQJpy3HBM4dKJlvuu6FHSwiIv+O+DwxeT3
TfWtKOGMByYNfC1UhUrGQJkG3IIWSb58r2Ee20W57UsynIK7XHNzkzPnmtP93BpkRcVgGJz+rvIf
RO1XH5TewB/gEMXflpGxdoDxQDky0BKYxCHppN+tmNU9ow2/tV56YwQqlUPrDGbwj725BHMKLq9e
NA8ZZGq0dpuOpRiDjtuZtWy6eJFhjLGKZhQEqnAZZ9TXazoIPHOcOVVY8hIHNBURI9j5xeaXaeGW
CzvLXXssgacmzaKs0oFODyo2NyF6ypFbor9rnhlAvpjkAhqAbESP28HPianu8SR3FE2q5z7UJk2V
a4ROmnmxuNnHt6ecLxZhzA7j3mTCyHya+vB4EQ0JqhLNWyNc0QDaW22bXhdeNvxDwAXgh03PFidD
dCyZpJ5Av3LiGfgZhHDMVmtuc2HEKPCW53TmTxEKDIkByILn+E1PAGZ+/Cx5ZpbpyNQmrOssvqi1
iu7l0COKo0sZvv3aXi4FcgDsKMqQzPSpuY+X0nq1uu4yYvhn+nJntw1D3YS52DKV50btp18IeMrG
b9k4jhbYX3GCUWXfoqWEtBcSbSldF+RO3LBrDfLjf/pIENlBCANYoI7H5+34kUok9xM/zuywmC3r
whHcKBCBCaVmkZ1Z6uU0HwoNChnAs4ASgWY/XqpZe0afYIBCesvWI8dacHlrZrWXQ9I+QF0yKgY+
yzn6/Ms3iZAFTXyURiCAoiJ/vGxeekaMQ4CN+g8MLWp047J1mnT/9nt8bRUYwwhL6NvJOv1eWU6o
EegJ4RXcTVcF9r0M4Y36H8I8fkPNNuQKWAgQGN7JK9R6L6HhkdvhrJQXFGMz7mU3n1NsfOVZNqYj
fm+EcbiWJ9vcmVtnpu/Eh2IIs9fqvHtC+Gf5+fYb2/6WP2EWPAvoQ3YcmFsO7ykQJxtI0MehsUK3
Q/vPxWl5n/mrDOiAOmGlZ+0Z9PTL7UcMwizPgt+zKc+cwDpU3VckGjwVpYN5lznCOoxO2z/FUmg4
LzBkSD2P5ODtp3wZMniNBvEC0gvgttNN74/KT6YytYCwGCrAZhOFLXvIAjk1f9Gl/ptfAb+Cq+M/
J1i8/yr/R/AVqwF4Fv/3/xxxyrf/8G+eBT7HiBkLLiQbfM7/Z5S75n8A30RdGNjU33/0b0o53AoY
bw5S6C4gOPbUXyQLQ/BfoWvKfwrZwseP7J9wLH5ToY8OA5KJBlgk9FHZKFB1j4MU/OBu8WiIIW2G
ZsyUk4wsSBuDM/nAsPmA7PyhHcRPhO+e3KwqA4AdWtR1y1XtIEmdjc5jjIikrt/PmyaL9K1LMGBU
QuPwcdCbZFfWyZ0z4K9kIGdX935otomgxF3jcEoBCblKC/xu+MkA2gtWvXUOnS6u3ImR0O8v89+b
9H9u2cB/vkej7+PXH3X35+bc/oO/9qZw0C7Y/DvZYpt8qEsS8xcHyMfvmyyWdJCNtqnb8Ed/b8//
ABgHi4Usy8Y7bZOh+ZsC5PwHHBp27UYa8tjs//t/HfEE+pP//SeN/0QnBMo4rDN+FWh0IOmb8sHx
3tSWekwLU2mwn+v9KIonRr+7rvolHfuiXPzLWh7G8isonVLceGKKqNYDGNiXrTYeltY8pGYX4VN6
+cfru//X2fjzZ51cH/wqbg/0nKAN2YApT/lwZQ2eCDVuPwJc0+ympYBSjqBb1IOFizLMaM4Ecu8E
Zo3+O8Wn4KjzJsjKTrnVsbLziVDvRjDL4fW3GItV7wZXuXEwpUUDlsSyIfXOUhP9zoXzkAaMgrT3
vQHuDJhLP0mk3dry3ajWrMNwO6Zi1Uenzyljeu0B5vnwqUWopkPEIKddQpQwqB0pfj83C/PaAGUB
9QkdQ+cL9gxLcoj9dW3CyfPm/L1kymdElemoLshr/HL225MAtShHYMhAe7AWcWfEvoPG7zLvymq3
r1nmssBKS5nDY9wbwtghTQMLZjEm5wBlMzlojKecsNTG0ma2lI77tEp0N6gby71CtlDOhwx1XSdY
RonMHcYwWEnYMDNDmcucNuo0j88t2oJJkPctMoNxDoARZ6SyD9MGmdwwK2zwlNJZfBpjfkz66SdJ
C5jRqJQO0KWWDLtTsP47O17Vdy9ul3SzG2j9qyJpnGaXVZRTQc4EC1J2Mq93PcPfJnKBeFCfWzkF
oNLK2g0mT1RDlHT+HAcy1Zx0NyJm5ga6XjofRtV2626pPffjorXS3s3lbAwXid7k7wzNnM7527yy
mdCv3UgR4Kth1Z0kcspCKlgn5Y68VOgPLuPhJqg18H27mFbdZa7S8SrVOoYdM7Ls2r+C8NER//Ps
vFydHFK3dFKT36Yp25//gRbuzaShReAaCO2Jdt2VW/9hp42ttl4OhSafkGpI6jBewIMiyEY7bv/2
2f2d9fx53cHOsClxkWPZ8ky49cc/QPWr1o2q0KM5m62nsWj7e1oac7iOVXcDBEZe+mUi97GR+Tu4
aN6NNjPlEXEl0cBPkzCdhnNA99OkF4l9wgi/CKolN/GpWAn6lU226jnuA0Zc3tKFYbTpuN2Ht5/8
1VU2cQbqka32PilGkgUmcz5mBnP+RV6vGT5xZYzryturvCDx4RmALqqBnpGFnhEEgeP3C6poiOuY
h2nqwrv3J895pK9i/zRswIvKs1Fd9T8Tk+2wsZN+N7RFeiY8b5fC0Rc++QXcWn9usXjNcfHL6DBM
6ThfqcbVrvLW/tKmoH+DoWmbPV2m9ccq3SzdVXq9nsn2T7Y4Sg3Hb+Bkh0Hg1BVoCyOcF+OXsEEM
15smep4h1ea2oJqSeA3ydpV3b7/6k2vp97omVwVSROSU8L2Pn1uTzMsSW9NDNnWyx1ghRhzDGe/F
0pdXYrXcb2+vd6pc8HtB+Hw+0zl8g4jRxwsi/E4zWbl6aPpdEWnEk7DXGxPhFVffmYKRrVMW/sPU
aNM7ZTjLz9WtxHvmrctw5oZ8ubeRPMRkB/0lbFm4JY9/CcrrzSg57WGH2PI3u9a6u9QA9vL2A5+W
cXxYTigiDSiXwg34Te79I3bNXm1YjLONkNFI/jT4q7qUxSKeoOb7wVqzw4MkLePbt1d9+Ww2mRSC
GxDlwH2c8jlGMNQ4hrKdmIxwwaZjEakpOydfeFosUgpTZEDNhCS3/fOkCkDZxMG+J9ZDW/TpfqmW
9sD8obupjLx8fvuBXu7TTcmDRgIKsXTmXkgYMgezYLcx902n+Rap7fqjtkgU4BhkR3WT5GdElF57
NEGWBrOXYt885S7jtelIkJ56WGd1e3AmbRPTmfNwXKr0zFK/Kcp/xB7CMkFvu1zRaiKjPjW/TYXb
NXqRuNHQ9oBM2p6cKrAnJ/tGxmQ/rnabl0QBs9hATy1z7Tm354tmMZN6x9Cs+zbNS/mtnFooijhk
6ENEg2q5nxlVj1HRgKC4XTKxmkEya2d9qn53RY9/PdUoLU2Xuxnnl9PerKFGDEeL1YxGd9S/zGrJ
N8Cr03/oJIp7u36VAFtVkZbWIVsWK9kViWdfGSKf1x2UUqZvPXBRgMyZ8r9WwPa9vV3EdMarxbKf
+h4BicCtkVwMlXBiGcTGSkvs7d118rX5AojgYowJxZl6gYHmcSgYk8EWHfKgERPaJbTgw9Hzz5e9
bslzhJ1XlsLZA98g5KY2oYItXvwRDwrMVwFBYP5nrJZ3Y2Ibe6XMbr0WUzE+vv1UJ6FneyqCGzk+
PEIqL+/keEocJjGo4ba2oX4elGGrB0fFSE2rvOsjQ+rxE04T48Pbq56Ent+rEuY2aTsYivQijh8Q
zvbczzrJvdklw60/Nn4IRioN317l5L7+1yq0SCFb2QSe03jAaHGumgXtlXKQ5Y07je6P2s1dGNqD
l14BBmjhMs3qRo42PpztWpwJsK+sj5Ye/THXhiaMEsTxUwKjM3tEnIk9ibzpOuu6Me0r9O7ftW72
sxrtkSGW+MgV8/3t5z6Jg9tzc9RshhQepjy0dI7XbVp/Svp53Uws8T4xKFAiPHFU6FRjfWE5g3Pm
OY+3K8x7msNcXJSSSA4IcZofoM9V23PlirBStX5hJb17yyCgeIesU/nh7Uc73jh/L7U1BrayFNGY
40dTRtPWPDtLYTG5c0qQBDpQtTO3/nGi9dcqJJvsHEYVEFmOV0H/rmtsKxZ09QXDPxM06bPVJ/Ia
oQpHBRNK33duLdW1N8X9mVzgd51wHCs9ki3oL7+dQGAmHi9eo5OY4GKE8yesjce8bTf3U3/tPlZK
wZMY3by4HDpjgskg7IXiZkH2fahMY4PJQ+CAysE8mJleZ2CSGyv3KnNzBWYRAbgoS/AA2E29n8kr
YzZL53pBFl4eEB5uwTwNk4fSt5Ejnvj2d3t5FBiQbIoEPu0WRhYnDwWE2vUTrTajgmHojV9b5Xu7
SuVl2ldJieyc4UU+0LeD7aPfLDIbIaC3f8Bp+cChoKnCHMOmPONMnF7WsMnszBStE1lrwYyrt8u2
izDYhCqF1N1Ea8c15q0J2W60L5Gt2c6FwfShBad+zlbneBcjJLgpntCu3/Yw7+V0vMf8GcZDZ9kR
fwpYrpW/sPI5x24/2UjsYkwNfWIPZTGdHe+UTy0c9I5kAw9AL/IYtU2QMN+bPjWW0GM+YO8rLuX7
TBoO2OmBvnDYFwAXD7Mu018uQPdnlBDrMhDjoppAqxjtBhDVMK71VdbvLQhyJn0xJlyYpKnyU18U
qrpIik1zqsv9WR5UP6w/z3zG41f3+6Hwu+IDugwesFsxj0+Hn8Q17vA24Nay2qMdRY2Qu9g3I0r/
XS1q0YFuLd5jUaf8XG1qx8NQ5whaGZAlol415s7OpPOAI2FxJjS9iIIWbTveN2MfRBpRgD75ZRrf
ei3QqvJE1obT4EGbNGmLPXiJ4Xx8+zW8eAuIouO1azNUp5HJbjleSzOTuEyRqgyXtbLCaY7RPjUB
+r29yosn2kowZCed7ZLmyJyEQT+1h1WtoxfSnrNuimUWEY2w6eCIUty/vdRJ92QLuaxFQ5h4h5YM
XYvjJyqtxNNVw1o6HBTFr4oGdM1gaBniu2/RP/QwhQlwUMERffTNq5QwGPhtoQfWmOPEXiT2mar3
5dNTFJEbMV3dalH7JN8z4axYRi94es1esU4ZGCC7s3vpdet0JjidWeo3e/uPfE/YnW7KkqWytO5w
txnlTvSlvEQeMDlzvRzne7+vNpyeUCNgbMi7Pg2DppdXfjwyeFdSn+4nUH0fa2B4j2pZvQdEYY2w
KKV1JkH47azw7zvtr1XJxNi00A75x/HX7Va5pv6EM9iaAGwqYKnASbXzS7BT5kVSxh4UcuRFrXSt
Izfr0xsCeX2fuln3YzI6uBeT70yPSJaa//wjUyy6BMnNEPXFTa/klBeyGEQ4e4u/b1r0GBfYiHto
mHp0Zotvd9zJS2Bcv2VJdEh1tFaOX0IPgx4AzyhC5VrjFb30cZ8UrX3nVjHc7yr1DwkyqB/pb5T7
SrTlJTl/9jURc9ue2W/Ht/Hvz0Fiw6iBUobew6kXqC6TGBylFHSq1/K2V3HxvXfb5V0FtvbCkvq6
F7XZfBCzPj4hFi7PTPxf2YObgjIlM80HAtgW3f7Y7kWm9JyerIvPgrZcI0lufVzsMd4z2Xvi3x73
TjGmn/8rbx+ZB/qTNkJgpwAAhHMRuy17pAQbd75TbpVEBE/zLoX52LhtHnlwuXZli73Yrs+s6bab
5z1WPv+sKPnr3f/xO04yWFe6q+YtFaG7BvRX+Ejj19TflzBZtW/cSuu1so3q49yvyyGv3OXp7ffw
SqjxaGYhd0PF52PXefzuQZsWub+0Iow9o93DrR7vl6qIbwfTHH/8V5aiMuBLb1XsyaFf7RWDQBhL
ob62czhAkyVXr39xaf8zKaa/3+m/VzrJLhUOXZIeP0Pi0l83mxA7kkZmMKrRzwm6vPr+tlRys2im
cD7ZuwhWuTYhQ4TWtHYhdmQQXufB2i9G5oVvv7/fucxpwMAwmQklPTSyuJMXCBR47rxSCXD9gHpp
QDhXeOShxs1Y43p1IXyLQlhMV9T04IgZH/pkKZ6lVbu3Y7GmZ+LXa09uWTT40RmiF3wavjS3hdxf
E744QP6+7AZnb7aLFRrt4ly8/eTHBey/vie7BpFG28Uf4dRN1i8bT3MXUqlZMmCEziC/+Ho3Xru+
7PY04+QZQfHto7140VQH0BYtGm2ngkDJOpLNjjWP1iI5NIJd3SEmsPzzqxfMII/ERbMNiU5O/mL1
QnTTFnVxYNuVfertURepDvD1MGUgx9rRo8kPb7/K10L9n4ue9AKQHqnM1uDRlDL6q3ZW2jsrpUmo
6Z0Fjr9IdjimWbcV7l/vrHnuz9w0r75ZQL60/Tyar6dpHdIuOopshJtZImiAEEZ5Ccy9OPOQr25N
+JpkarTQMZY8DmrAp6vGFrzZvNS9gycXB3QJkEkBq/ft1/nq8wgmAfR9txbzSaTRMZBaGHgLjAX9
ZoeMNeq8Ff6Fb6/y6v7/Y5WT52nsTgxdzyowIUwYjl17a7PKbZ9bbTjOw3j59nrbznux/2n+IQoO
VgNf2eP3N0F1qIFJirAT9BiooLwmsmazxQ9gHfCxrWZkoWFNn3nM114m6EmXlirURUrz42UHOVcb
zZFj56r0MCa12PeNys7ErXOrbJvnj2wjrmB8WToXf19q1aPRoQ2jzek5v/fXzhlJpLUhUzavjpPq
r4cCa0ikAMKMvsIVPPhMw00zn5+nlYFZgEJ9S8eRWUIgutYwDqU5jWce9LX7gtkH/UYE57ZM8yTA
FMj6uAUVY1j4JdFLa2k3sm2aQ94Du5JxtkYLMv57ZfNNx+Zz6+CGBdZDX2mEuMaZcPfKoUQO1KYf
yE7mC59kGhiaWvFUSS9c5mS8HtNR7WOoYDvYF/aZcviV/YuWFkgim4sSu7CTpVwdjtOioUTDuEM+
T2WHuAKNlb6vmy8dN/m+rGN9//aZeWVbsaZDVYyRHKjSk83bLyvkkZU1k6xVYZrnxhXy5+emZ6+u
AjgbEwtkyMzTbSUmV6m1K71w7EF+e2b9y2qt8sw5PJm3/r5vGbVCGeIOxJ/m1F8iQ2dlAE3nhZ1c
io8DxprxDkK1LQPVuxDDkkE3nmpo2F/hy6RTMFSqqqNGOYlOhS7oOb79bl/9nn/8npONXPbWuGJk
Rz1sVSLmrvKKiE0vnpUYzTtmBsXDnBvWmVVffdfgwTZA8gYlOTnClCSWm06s2tJXuNUg919jH/vt
7Ud7rRTexPipgU0kIYFWH4ejHtWOsdIMDum8FAdVWtm7Nrb7dx5q5zBuhwEzUUsdYEB2yLh4Bymx
hV1T5NiKxlwve7OEZ6q17bmW0isBbAMR4/LHzbbZlx3/rjRLhUY+J0JnnfvIbKb4p9IaEaFQ0YZV
0uZrgEmDH8yegwvM4mVn3v7JhPOvTSh0si+yIxCAJ5nK4A6ptaAfF5JOgyAZNxqVOZQaJPTRgxap
GZ+X0SaWDeUO7g0zUAcH5W501yc12/bPvoufhSjjnZZn9iX85XyvZ15+l7nZjHq+h63m25/ytf0C
YI8RCyEEkOvJl1ydUvMqcOAhsBc00BKRXuobU+rtVV47C/zlJDV8no1Cc/xd2lS2yKPmnE1o8UGT
zdoS+CKe94aVLIfBKsDtof6ddGfWfRm+gZZzCKCgbOyG3/v4j2tTyiTPBcjZ0DPA2qagfKJOpOU+
H5DVevsRty97nH6wlMWMjPhGhXE6HZ7zRhtxiKBQnGV138+jASkUVbUF3JJnVVFh6fkNwnGi+oKQ
4XLOkuPld9yETRlhbdA1psknCYLPeNWUOdVG4WRz1Ncif+zoS/3jThOrbPgExuCEqtNufDM6mZP4
BTOlbqQDL5W/d9T0EzmH5QxW4P+xd17LsSNLlv2Xecc1aPEKIAW1PFQvMLIOCa01vn4Wsrp7mEhO
pnGex2533VtWIhKBQISH+/a1f5pOmafhPNxVWBfPYyK2g0jGSIg2izMjUuQ/uGYoa6WoKF4J8Mu+
5LFZ9YKm3B5/kT9sbjwktSs6iajzc+zvL1a5wTgMohpDwyDP7R6a2IrdNNwo4mi8AIwqN4ZeFLYP
hAgyFxtgRRHqgm8auh2tp8BtvDuNftC7Ez9M/mGJcZUWQUkRHiER2f9h9E716NI60h5jrSk2dyH5
QUcP+UjSXr0etMLH8TyWkn9GXxFgwTcmGsLJZA06gEH8kn7odvx1Goy4Yba92N1xpSUbFhgTNQpr
NFxWZX6dRA2+wW03/ZXUnC7pcpoSEHT+KSXJT9+1zh2XAhTVChC6+zNRycFQdLR2uNA5eseXNToa
K+OvNADxODHp84G5911rIuICnaVAbCbzFS2G8qTaskj0uSXdm+cmgl27oO3/Ho5jexma9BfZQtDL
b0mDRwK8xnaTZ6ZKKrSM7uUpLf4x6ST9i4ZFvNUF4Bt2Qv/0ib3n4OOffyMLA1kQRQXkCIvf2Gfw
TNQMwlubIHcOrD9TF5xKnRycrYtBFqvP830hgFbCRGjJcNuCxfjHqzzvvY51CKh1FgbiptCD4avl
+V9Geao3x1/FwZYw/wCuJYR3WCBQ0th/yqgxQLixzcKkEy5pKD+PEyVzBkG5rLTuolG1e62uThyP
P759uvnIFs3NKTtTs28HSF8Ck9FnrIwJyyCzez/12fb0ittXuQkzX3g5/oyLCi8BxPyQVM7n6GX2
01q8Sk1AyWcIBhB+sfVcDF/AXNYWgAbIwdXX0KXlR5ZjpT51sGnGEj2dnp66ue+SOAdr/tuPWLxq
YDHaTCoSXAFyQeUkfaRcStbo30YZaV4YjHlxATnMsj19VM5xCZq2AmzLrWk0/a2Go5A7JKH3gHe0
cCbUxrS1Wt+4TydL4+AIvYus6jRADZ2yyduk2USRCts/g1SCKL51q6mHwxHX8FmK8s/x+f3xSyEU
mEUlNLgtk3JUwXykNnwpWTao55ER3FO2T7bHBznYneZ3+G2QxU1u4DsNfC0X3BC1K3xIiKkQlLTr
tmiLh+ND/bQ+aXHS+f9Zw7fcCEdD7QZfiMCN0mzrrbKpoP3QLE1x46W1+DyoofJ1fMTDrxBDHPIc
JocKof/cr/U9EyEITVnmUWm5dSYE2yCW6gfBp609m9Jqk4yUsaeifFShezwfH/hw/2FgBAczSZst
YGl3U6F8b2ojtVyPlMBnb3EauuiAwHIMjejC4swegwxzQ6gY0mbINfnp+PiHb5Xx0fJy4ED1pyN/
/8EnbDLNJIosF9lX+pxyK6pphwcWwwd4Ulzx42CcbBgF4fZClWN/sNlWt0vGyqKt38rXcRFgIpXQ
cnErjGDBjj/YQXBOBoAb8/+MNa+xb3ucUOM6Xge80Qzm84VkJuMVYNjkLhl80ANTGyW8XFrxj49K
PZx/73KXwZQSU3YsGtDPLSa0l9KRdofOXwUKYEEfxYPkQNWb2lVkFKLoCCIhVG4U2k3kS0NtVxpg
V0cM+0Rkict6RAQmzG59WqlrG+jEIf4k2Go+8waDZ1JLt7mngMAtKKOoq6AOAB8FsZJljgVMB81V
DrlrBSNSfQna1go2g5Ib1OPzuroF/gX1IhOk/g52qXjTQqEOASGkFa7D3HzzmReSxG5Zm51uU7FA
fAz5GBVKgcmGaEO2Uv7SujB8ZUjoL60prkH4GVX0PDRaBvmUSimp8mFSH5RizJ+qwQCH44NVfdJi
Q7zyOmPI7DKBbmuXisYfM2+iLDRmRpI4Gerxf6ZmkPGi1huhsemm0UOaRrCmOzfEDje5xqvgf0p5
XwwklCEIWGlSahCsAbLi6Fq0/qWA2kJyocKUHzhW+b6rl5N4hkKhfR5QHEcreoAhm+mFmQd3Qg9c
ITWj2HyMwWjG3arsIXY5pCHMDkytKWzF0rcovWc4s00u8MDKkP9I9SgVwAV5vrR0TbR0cIe1tPD+
hL5Cxj40xfxRAglrSpvWaJKUEltf4TmnBFBuVS/tk5UUxJbiiJ4R666mtxAR/SQg8S+UovHeDEH8
VnXUs5wIXmwCRwZeKB0ppkboDtgJvLc2cHcG9RfXjmSEw2eHbu2uoKj7GfSx0diinoqJk+BrW7sm
7QDTE1hlv18D7vPiba2rMJamSWwKexgorriFJOihU4FKbO1yrLsHqc7IOUhJa1RuUWvc/OS4BDGU
QJ6bVgadXgAPBR+aEZVhyEbFjnJk7YhHoS8hAmlmEBIm3ZE97OhIdH9Ut2SoYCZBxPOAde9YStGO
q5QpADDNHW0p2ZGXglyD4FRQhsl3UKZi5jORegfVNM7UpnIHcJJmllOHdK0GMzSAePJ2uCdBS+OX
cQeB6io5uSFGNe+amRFFYR9c1FTmBak7OZNuxx1QCq5H1c+rEtBUORtPrPsdgEqiIA+sGxppjIPp
DKmytEF8lWdylbiDWGkyWRFn8vXqLKxEMFcgaNTKJcgaPqj1de/KDolFRY1OPXjXoLLoKJgecPcU
H6hlym/aDqoV7QBbYztVj9kOu0VGGQRwDCBfd+U2BPfTFiMsNFIO4WejeOM5ZGYIXnUSBreeOnO9
FAkkdbyjfdWcr6ada8FQueKOCEZ0F1Gh9FFrl4Yo+ZdmrQ73wgwSm2akmFYbTbDVo4A2wMSLaYv3
THnmpEIhU4VoBgpmhvFP31q+wvrrQZYJO3wZajAwJyYgYNNJqQlO5HgDcGetqIA+GzNF/Sx3QDSY
Q8DRfKjKoDF30LSEi6FiG/KQh2dBFWevpVxkrzCElKd6h10TywoEmzHT2MwdmG3cQdqsHbAtTXvs
wZowzhqHlBhQt7zRCEwqJdgQ3vWP+hDL21oLBJohQarZxXTexkn4MYxoiGBxJdFLAJBotKHMV2zA
mlZ9pJ1fPPpo2iWnMfXmRWoSXdrqmjEa88YA8QgyVPAHZJ/+R8Yeu14Dthtqd+zDdHgl86QMbjeo
Wrwaw0C+G0KvG+AiCrAwrVAR23/CqkyAKo8IrMGEhrUBcG8UmjNPpcGH8i3ZHVuii2ByrHrm7Mgj
ritOIaDeXY1+EodrupwgaIrNIJ7PSbvE1sm8Cht+l/hWqPHUbkc1B1neJQKcKVPiFgN3rxNH16ix
l4RIA8vK1kOZboQM9oIOAK8xoCHX/pOq0bFNdhlauFN0Lf1aI8bj5DgjPRHPcsiUPhRo9MbbODX6
jRnp0QxXjOJ2KyW68iQLXettilyv0rPa6MBfi2iBLRvxjccfe9831q3opeGFrA/CJghq8Uuu5u48
dRDj9jLBQhmaWURY6bQ1WPY/cSPU2S0GeHG8TXSDTGfYqJjCKOjiQc21KEVpLJv00TazTHmO1YIi
bs99StxGUpyHfxRaSdO/TRz1vYu/XpjZqV4XF1ILf9fXQ/2PWFrTi0pkoGAGaqqTHSpe+Axik77Y
qKeH4Tpu6ANaAQvMog8PmmVpSzJNyYgMrJYpbBPynQqkalx2ixbkshEI751QWynJHPIbbgItdHAn
OQjfkHkN11OKpcM9S7vHeMMvJH5pKPxTqWrbnimtl7+LpNljh35dqEyN7vnsHcBLJ+U8bBMOgTwT
GomN1+rVdY82RYOibFGRj6uqiVfaqI/PYdpIT4LiAfH1w5h9QiAOeTdD8JGAkirZzkDzQY9TG/XR
1z3hpazVjnu/MhB5C3WngPUn0wiBqoqDZyUzALjmMdSqFAWM7JZ5J30JZdd89so0vtJ13PPhweS/
MDyoXAQoI8QVa1KhWgWCWFzgQjxk6wx7AH+TGGFypmk172zIMvWWbEzyJhuBfF1pmTy445jnzR+l
isIrqG1K5Vr5VF7X/F2eTXm30FeiHMQfAUC7wAmjLNUc2LETTb1m1H3KwPImwFSefhkVYvHW5lUr
2IMoxc2Kex1tvMDZtIsms+rmDGBc2WzUIhZMR0oyGelIOxiVo3YAOvj9k1at6ZBR79QgGx68DIL9
xihCCM3dpPag3/tirAjjWsugGsO6tlGJ5yUnaQ9WgeA7C1zAmZLn6NiHvMdNBqlUiVKhdjrm5UoA
dmLZRk7nNQ3bSQ6OPBrOPRm7kl5JP5UuGOBJlqpwNbvmxi6SGlvrdXqEQ5YQpw2JqG6Dt2x8gcV3
aa5Fq49ec77HxukA3FNerIp2AgiuCi+4XvARak1Qv1fjOGhORxpAW+lCYZ5nuYL3RyWItEhKSNDe
M2jjopLgB9Lxe+00leVNlFdi/ZEOhi9CqErk0FHN1CP3P9Dr5BYAazQnBfAdcvgDRFaiPhdBAAv9
RcW1+xpdfxa7YmOo9wl8QXKVU+7omspTp3FEeIzbDEdJLxcJ7XVdToog96a8Qfoo9JCxhiIrVzCE
hgsTZwlIowLdqCuj94HIs/MPscsVx1iVaV42jh6E5V8V65gvE/gaGFRfT68shPia7VcduutkjHSs
YRoYtk4XWpXiVPJUeQREuEfYnke2z5ZKzW8d+h5xtiDyZTuzqFg3UPQSXXVlhKjwdy04pKvjN4nD
Oz1XUVIzM6OBrstlMaqMp0kfAtlz1Sg0LlQRmraEAdzZ8VF+uPcSBUCohiVpUPWabzPfbkkzMdic
5M5zE0vCXCRgFsBco/IM+0mfnwtXiTQega/nxNvb44MfKos1nvHb6Iu7UgyhbkhyzXNHS46u68Ss
MePJmvJRV+pLuUwl/KXL4mzE2v6hSJP0bzwD43T0v+eVZAUXWl2eqjT+cEVVLUoA3N9wKTSXmV9j
sPoK0xjLVeUEKxUxau/ZiwjXs7E8MfcLr8o5K8a1m34g4jiap+mmXUx+ARMtNX0cQFuvVSG1l/Fn
LLQISSjBqddRIltYPrSifqkxUdNKb/oHQUzpAKuVmvtHKFXdm8CfPybARs/xJMG/Sa2mqGdNa9WL
bPSZgvdmE/kbsezU93AiwewMk+c1a8rx8rU5+nE0t1RU/crHFuge+ZN8B5ZCfq/9ToB8OCV5vk6z
ulLtPC2Hm6zBIej3S53mk7kNAn0ALnaLOho4U5jQTWxxD6oAVcZxuRIAbJwY5cc3Swmd7A6CR3Kf
+7ONwxZd9hho8EENWNjl1CoJXu+tkavX8XV9mALgvX4baZEpA0sdoFsm9cCrG7aB4eVbc5yJkpqB
gNYv6BQK4uDx+KCHObM5g0XtmhwSbZzyIt+htb0XFElrueNUAdqTjdgNxeuguJQ8nDmOj/XTrkFF
DhgMZbO5Z2h/KotQC6tspkVEgEz5NPJ4O6Bpf/IqqfEcVc7x18p0zHAymSP5+Ng/5JLp+Sa8nJs+
AR4u1cJYEU6914ieOzd8bCQA1GcqyHunKFTtCnOgyEkkL7rmnh6ozkD/5HXd6sFvZYnUaMi0yoAl
JHUuXO3PQK973B1kMuiK3BtPZZK2Dj6m3b+Fyf9PL/pf8tyz8X/HFz19giZtP5P37wCj3T/zXwQj
zfoPDQvk10glIsNlyf8PwchQ/jOrKhU+wTkVvgMD/DfBSPsPzbv8eyBz8angpfo/CCPxPzpCKP4Z
VAOUSGmIM35DMVqkAVmcaA8QtFPpJW0usefsLxA1boAraXhKuesrd3vlzv+9tu3V2Xq9cWzHXjn8
ib11tycSkPthw+G4i11OTOVBmGI4W3n+JIkfVXCiXLvrZv8/+c3DARabm5glaGRyBni6mezU/vsW
2rehfePb14F9ffu5+XP+9fL3/ERBQJ2PgCOjLqOhKfU8LaWZyn0r7ae73H6Etmq/8Ccfn5eg2ec/
/9ysXp/fry+eri/f/3w9/Ln4e9fbJ36Htb/LHjz9kiIoD2oja/PvyO2XpzvEg/bb08vTxccnrYr2
C//3RrHafvy4uT+7eXs88+2ze/v27P7+7PL6/v7SuV5dbu7PNvf35/P/Wp2fry7eHq4vnfOHc+f1
4dp5eLi4uXPOvy4ers/v3IuLrxNvb2e6fWweF4U4aAhxUSu73/8xTyW//+Pj8fPWtx+5U/LT7z8f
Q34/wQX/M5//uPl8/OSRHof5DT/zdz4X9u0rruHvr9dff1/f7wL7/P2OGX+9/WLG7x6+nr7+4n3H
f57uvp5wQrFf7i4vX9//Xnw9BPbd3xPPpEgn1sZiLy58bgmhN3guA/EG7v5+XXzccF2xP+4/ffv+
mp+c2Zev50/vt+/X22/b0u2/M3cEbbT8zM35c/wWPze9SlflyHwK+rbUn0PxzY9vQ2qqTdHSkvl0
fLRdnfTY65tjnG/DodXNDYGT3r16u3q5O99evd28Xby8bDaPF1cvvr26vL9cbc4vV/f3N/c365t5
hZ3fPdxdPKyuz088+Q7qs/wtXOc4hWdx94EymeJdiB9iRPQ6QvkxH6sgdcL+UqzMjTHhpz4Ydomx
Tq/Eb9PwHgrKKuvu1e5ZRXPbqefC9D7Gf/rh0W8fI0O+Pj5T8y508OPI1qHhQD4A9Wl/oqagKk29
CzzgNBgkac8zZ7AVzobxwSSmBhBBTvnEOvxxZ6R7+L/HVBZhbJzQt2f0jMn29JGzP92H9sfH7fvl
7fvr7fXfB9F++nvqg94PatmP9FmnCEIBHQfH2tL+eRTkdm45mdy8JM1voNkmdZb2vjs23fTP8Tld
RF5cibi8g6Oh05iyF+Kb+UP8tvoKLVRiOCSGK9cDhlhorp97PJUUJ9MM7zxMK7zrcq+J3DI2NZcO
fuufKNOEUxHg8pl3P4NWFw5wZFsHjQs5/i4iHYumm9AT+KBNfhM5pE9JgiZT+uf4My/3+91Y9GIh
Q0GYcyBfbpDglXoemPRoFOUK9w3VBd+gvHdqL98XbXPqSrw8vufx6D/hrVJpR3O3WLdG3kK8qNDb
qfiE3VAN9lbIt5MTX8dPM8jFm0ZlMgsqQfT+i+wgeZI5Ew3XaMbIFcz6PWu4lQzReKr946fnoQaK
0ATcJIyZ5fO0QaliG0K7hDDpLo2mst3X0ymq9MEoPAg6TGI9FFtoZBZBD/n9Cq+yVkGKXYWbmIyG
TYkw2BxfC4ejzBpsGRI3Mjpe0CKk8/uo6wPdGBCAkaiqrEy2g8A6pbiU5yP4+9aFZnVG1HFJnTEs
ZJv3X45lYf8qmTo50Cqi7Ta+T03DKetmiyXWWWRgWiykzzlVtxIjIX8qtijgVwJmXNJABl7vt0Yy
rLRheqcdDr2NvI6UbrCRm/0ZohM19oN1tPip81//tiHotV5HWsdPzXrJOg9KyXLaRglcyQ9PXTl/
HEpBPgShQYNnsHjFtIiSSqRg4CpZlK/p4H9RTLzvwqg6RV3/6TXPgFNSzlym0VzvP1TcmHhV5dRw
PCXFBIa2BmrKyin+38HGwtSxWLkdgN2YZaf7o+ReHFZDqQ6oaTpjhTs2Ha19J19je99RSQ20s+OL
dzke+hLuO7TRYbiHwHC5d3eBogatUI4ucnEbK90tRntrWevP89JYHx/qYAUvx1rMIAa4IudVhYfu
ZXWr3bRP2VX1Yv1FzElW+Lm6iJ7G2+k6eJ++wlvr3FtVbv/b4GT5ExYxYT9gXJz0/IT8SXkQ740b
9Tr/0jf+uUJ7gt3fmtQ5/mB8PtrlGX3VN8qjemKPXS4j8iO0HJHdAxlLk93M0f3+bQiRVohN3fQY
CeNQIkXa8FwNXXXiTN41Yn3fLRgGcR37AR181GyXgQ4u5J4ECX501SA9M8sCqGUnvZiDHFHS7Oys
wgwoPg+KP4rUb4ZGtVvrD6IF7Hk9PJpNNAXmhWaVL1O/RgYNovkCn/QtzoJuKlzJuU6jw2Sb4G2V
6N0KRnusP5r+VZJeB0pHXnEmjeNmEv/KzKooPBs0wMR6Q0J+IJ35N2+KN06vtVbFv/Wt4Ll1SQTm
QeADRmmpm8rx+0gmj8dN88n6GGBMvOVpsjq+kn94hwRXtPewHcs0wS1WUURyiebrsXfVMRXXXdXd
GYCAf5VKYi8joAJ7T7KZDUdjW9hfKIOOtYug1r2rNRkp+NjMYL6Y0f/DozBfdGBarBYmb38UDOA1
z5CjnkJKrVwiQx0dFX7IiV1mPgIXq5HmdZ0tBhUdtYtFhKj0/IKgxNt0iGMKMn1iPVhK1FwhmUZB
THnVifHFO6Fmnbf+g0ENCfgb0EQ4JYsJ9Pw0T9KEpdDVZn5uVNV7mckKJtWJIFDdKa0YxEwQu4nX
SvbvF8gs1pbm1ixOgkVIoCmpkKVxxqxqSuw2lUApo9flE7vZT8uQvUSVAHSYM8Jm/90pJtZRUyV0
bpxSO4+0pD2HrDmd0LzvEqfLeaQxgMAGHfLcSL4/DNTirsK1oAd1iSQjSwrNKUfZv+360TyPvdFE
ZzZA9tEzmb9FkVZ1n9evqHi3atcrLKceG9skfSyA0YSqdKJ1YtFC+e93gjqe2JjomLLYYhZ8GTeF
ltPSleB9yY6HgOOjooR2k1jI32wvxglP77LtBHufG7/k13e0fmpYlo+pEThN61vvx9/+Mibhy51b
f/iYiG5prFgsvErFo8uU0PYafatuU0RJGE8ZwTpp+1Of76mh5r/+LdIKJKsHMoDVNyb29Vy+zoe7
SMVNZSvmoL5PbBZzVL6/EkiBGvB86TsEM7Q8u7TCRJGAFgAze1PCXQ3LoyYc422nF5njAXm6nBRx
GwxcgUTxVC/+waNKM4B+zuxyeBLRL2a1qbzKbMWIIliawdhBWsYpVBldAv8qSCrpxLPOy2bvWfmq
oHABFIJ/M0Oy92dWnDUrySgW7hiVN8hlXgqlxzTDGN+SujxlDnOwVUkQc9E0g6WdS67LIo0gYNNZ
mZRmvMhoVuIodFdZO7VnelN397URdhxnfbLxIt9cH1+rBzvzbuQ5LGJ6URovFlAiWG1X1Vbs6qOB
Ib1QXFYtzWNTEbxVVrHNQHA7x0c82LUYkYDdICZhh8TtZ39iQ6UGJW/oqElVhKWiEcfrKjFOCm73
Xx+tmuwHhAB8grQygMLaHyXVWglC2gSphRBLuUzNMKnvsbIWypsxGivhRFS3WJwMZ8yHDPdMisQ0
GC8OuIxuJAiZVeoaRVH/EyZNvEk525C6aYFyYntZTOA8Fs3icwmDiB1nq8WG13H98JQYl6KmCaU7
Lyq8RxqDit+9pt0ooAVA0SFAJwxZTKA3zXqYmlqdUik0vUpB9F4pSnDijD6YN1YCbZhAbWbmHXvK
/msKh9LX84l50wqK1OsUhfmzLI5Fsm6rsj7xkg4mTiH+gIbCU81MoeXdquytUJgKZCTKFFlOPhNo
AdN6J07lZQJUp/Bk0ZywA6sTuJmLBT5OcpuUHcOEJI7MM6NQyYplvmKFjllpiXonjqGGUjsrx0m/
Kfoqe52gp3S4UbZjtEqom+KnGCIVe0urpPpAmJlFn2YmVFd5EmT9KshwLcIwN/Cl3C2nqOu23STX
9LVHILaPf62LbfDfh5lvovDHuEroi4Wtj1YJ+L9KXEvWpDspHMxmhXN35K2gEBdfEseO9rvAlyFn
zhE7A8BQht3l9b+daY1gds2kZZjQQ7hc9RHOiFo45CfW90JkAs6LYfSZE0dr4YxDnffkb8PEUt96
neWnbjnQRUJPmX/do/h2xK6cAG2axUOZoCrxg9Bf1+0QrBqzHmxJKoeNUdb+FoG69Hx8sg8X6Bwk
E+3D+Cb6X/LrUrNRwzQKUtfCHnQbRlq/joBOnnjyH0ch+y1xgaHtabk+h2EM07RklKjSwgczCALs
eoRTwLKfRmH3mLMYcxftshkZjzAhUyo1cYtQni7CFhcWOZR+hwH69yUSYcv/etRBJ1u8RLTgQlJY
CeF1F63NAesiHCd/1278X6PwJGSYGAhK7/4oE/q8kvARfawnJV+gSeg59meF9fHXvziLdysSwz14
GNBqMDxbbLkcmDXiTYZJ6ly4EyKazzJEiK7UBM2G3F98ZoTIlo8PergD08aKuIZEn4lSZEkensLG
z0MOS9c0vdaV4kHcqrEgOMCk08fjQx0uCZm+WWCRM4iHG/ryi0PXqcnWELikUbkRSVmZXUZTEhfu
8XEOH4ntnTZGiahaJW2+2LNQoapinZOBzTAjfynQRGalXdehrKPRb2Tl8/hwh6+Nrm3CNkwutFnd
s3isRKr0mtOa4fLOOK/YJbT12I9WhtQVBWQ89vFW5NVufjvsfHZypNGwS1S+5DRFYxYpwpgIji5m
Zb/SpVqAaF8K+U3TVqMGX3UIIpzf0+pEdndxC2CZsnPi6YGFHdQaPAL2v4YBkDEC80Bgp+y9iyA3
0rPY8LEXH8bR8dHDbegVEq5LSYlcMcWb5/hzH77deXga8ti8qBUtM5YWXbE1eSzPGSoUP5dVmJG9
agLEB0jRmf0Tu+XhAUgmCR8NAjsqavgU7D8tUpJqSBLBcwwxDDtbtqYgXadYIdCQmioknhGGYwNx
/BkPv5S5/3p2XkWmwtV+cfkwOzFPVR2hvUer0UrAxMPGf3k4McrBTKIgpb+WaxUKT87C+a9/OwH9
lmaE1pwER+0ncYN99FNClW8rlxgD/vJ5WCfwdgDfssXgurDY2YS6bbHwhRkqNkGwNicKMQilThGr
Dz7EeRTcpFiYRK6E/YvnQV2dC4gqna4vs3vZbMO3kmDilYY4FRes2dURgY/+ePzZDmaRUWeEAgJC
6oCESPujUna0lKqV6XXwhuw80xN82jsJ3E1V+evjQ807ybc7KQRScXb8QhXKdY3M42JZ0JdhqZOa
G04gG9UTt5Ghu9PbRKBPJYK44V9xlTXUTRM1Pm3SSjdlw4l4/WBhckKgSSfymnPKB8kWsRn5t7ad
5tAzWr/UZmVdlI2ZnfJoPTXMYr3EYaeEk0A7GJjI/r7v1MK3x6ROf7uVzE9DJMQ5QcHlIFJvpnrI
I2TfzkA0/6WkmnKlB6N1P6hm+dtthKHIFtP/OQdd4HL2V4nf0gnHBq2BD60836YFT3lrcqW588I6
AnttsZ8cXyw/rMv5ZGB1slbm/Of+iIAXKsqJieYoPVGRUCgZFBoxbZ7y0lTfj4/10/tiL9GQfPAf
or39sUahjdLcpNkiiNqCTiohv5LV8Hdwa8Iw5nA2nGXtUQylerw/SjR2WSpwDXfSXJy1wKpAGw2d
EYPolJJvnEriHuz88zpHf00aV4VruaQhlHD3PDMrVSfRqxVNjy0NNbhVqoV6rwzJLwsXPByjMR6d
ujMBfrkZC4HcylKVYPk2SZJ3OQS+kW5CcRCjEyvxcJdkINDJFns5159lvhTaC02GfqE6lOPUtdUp
458+Kcp7lYTFGegw4VkpLPP++AI5XIwMyhtEXg0RiXNt/9Wl5A86+n5UYgbwRziLTjVGanRzmCtt
EvJTmMKfhpvRILsXyE1qsScPKtgcnxjUiVq9u4hiunm9bJBuZrbm6viTHS59AMVoGFA7z9nx5aEj
hUWMk+6oOn7f9etCznq7ycrf71T7oyyWvk8mO0jGhqVPH/AIXbZUX8dS0MCot7Lw2ysBq5DThWeZ
qWf87/2XRewxyqPcqTMozoDc1VTGvR8Y5iV9b1pzYv5+elU4Dc2Wd/BmAC3sDzaFCeKPlicLFE9b
q02C+UGoCpfyqE8ntvsfPmiF3ZD79Vy5I123GAqQUCRHDCUZbX0XTAryHTMWz9swGRH+Z+mvD0uJ
9PHMHJXR0tAatD8efXeVEua16uRhYzx2qehvLSPN3V8vQC4CfMfYdHC+Lz+tWrKADkex6mCXEd1k
dIecpW0U3f0/jEIxDaULJSesR/efZQgaObcMtqeUtjSbbr9gI/XTeGIx/PAxsRQQ7MAXNdFIL65S
AINrfO1D1VGLuu4uBsOcwrMqjIUT4/ywB4JHY7LYApEI7RRt3yLfik4xv5ki1cna9jyiV2utdUlE
VRyFVV1k5AWl8sRr+mGdM6RCTM8qnx9xfwKtKCi1HqyNUww9BnmZR1FMFR7DTDglVPlpJHZZPmDS
kAiSFiMFgRcNITl4xxcKNV0PFm5ubtPSvUX3rhm+/n5hfB9tsTB0lVaOflAVRxPMnGJXHN6Pln/K
qvOnhUEfELeHWbaJRGZ/9sRKzy0AkwqdmJG8HihWXyRl9Dv08RxgIICBLwPxjey6sWvM+rYsJIDO
Sdx4imMkY7Jqul49pyB2irL6wzbEKLhb4eE1J8YWUbwCm6yROkaBBzfSo1K0btH405On0B8T4M97
AmP3w9zNTBUKEyhOsChabHuZHut9VM1PJYzGTWT6gZuDsz9xaPw0CiRuMlcUo4k7F6O0uRIEqJBZ
B4Mhn3V+XNv0xMYnvqIfR+GaRT1uvmst2V/REEWj17EOrF6qr2pBkM8qrDtPzNgPXxAJYVxEuGkR
KS0PwKCqDI8KrkLH0BT98eEqtJtqDJPgT6ImxilL55/Ww/fRFpse++lUqxkmf0LjG39RDBV47vkj
LOIaYZSc1d2JSZz/hfvXSPbxmU27cxXg+r//McmAO/K85JMtTEhvUWrql1kK6suiKXdlxaUFATAd
8s6tor6RV8f3ix+2XpRJMgJDqAWI3BbrJO5rAd8qntaoesNbA6QNkDP20JZtLZC0ektaRLRswQDE
cuJG9NPiIe0ozpUMA4ndYhNhQQVNVMmKM+la+jU0MugUbwx/KdzZ7SKc99TmyAnOUc3+9OZ+V6lV
MCqoJCTBpS7YubXpnWpI/fFhvo0y//Vve5WZWkGMt6Li8NLacxI53jY0M+PElP30JRAD0lOFpgGJ
yWKpFJ5fCWhZkHILWQ3/ZqoNFaVuKX6i6kAs9/u1MXMpEMz8a0G//0xhlxha6TOaNiiWA3Ck4Uzu
euvK74vIrXTrputF/0RVkK1wDsT2Pgg2e7y9uC6jH+FsXiyMhuuIPMWQoE3awx8LySv7baOEzSXK
caV25UIrgfTItfCqZHlyBUGnR2gyFuYqFabIWMeYHBi06jfhvR8po2XXqjRctnWkTk5baSaNnYqf
PsSFVyq2HuUDXsd6pSRrEqUNrvEwEx88QkUwcU2TX5iFkFSOb/ow4gpYjVSRhUH+I5da/Zo20RQ6
kl/QsNs2ubz2jclDdN+o6j8q//BVDPHCdGPFiIAv8kIDV/WLGPldazTdOoCy8Jh2nXRWBbOWOAfq
cS5GovGJh710lqWK12zi0osutZAe4A1/boGSrbXoBiU1vtd+2SfbSuhjH1tTUf/IMWXrgGCiVLCb
Os4v66LC/IYOe8FYjzRblnYURf5r6Ymcc5pf80y1GCmYYYhjct5jbEShtOvMwikwa36Og470iB55
7SMll/i17RoPizdu/jH28ZJ03+ZFNNJbQibDpsc/fNFks55sRdbzcS1NQ/3Xl4Q8srW+jh8tM1HG
syxrzOdKmLI7Y7LU2E5DQX3slDx8Bn/UhBdtoRs5Ju9GV9lljXYm8afYsmWpSLEK8Zqhs8WiFODg
TNGLDxowc5ogN9tVqdcmShQ0nA2aSXqi8VwT+isI3CnU1AZCEL0HSj/Z/eAD1FKnot9i1Qrr3AxU
hdZqSASvo6QHr4pQCrpd1YOsnQmxyZbfIvb9xMinvST9y6SN/5u9M1uu28i27b/UOxzomxv33IgL
7I6k2IikKJEvCIoSkYkeCSCRwNefse06cSxVlRz1XuGHctm0wI0NZK6ca64xR9Vd28FgVJrbGzyr
YpmavVdG8Wtp+8gRFQCVJpsc/KckVUjYXpNfT1+jfgkEH7nyP2u1qtcFmuo1YKXwZcDGGV11uhdL
OutouKvceXHTJgm1k9rxNN4XubUUmevnQ5m549qb/RZGuQOmiK7zLlo18YR67L2LQG6CGhP5HeOo
7SHcFRUXy7wq9i7GuW++Vq6p75JFd99mUSefRT2Xhkz1bQWFppoXp/fHz9jGrE9ycPw3VL8oSgE8
xGUWouYO+yiCKiSkj8YUSu2ve38mngJ4zOyZrBVAy4CgLGEGKtZ5jKcV5GLXJtPdqGUfZWhXcXgg
VGOkKSPC+srjAXoX1nlMCaLgaKfhQkpdGlZe8aA5AT3qNVm/WLFNTDhk3nWGCWGWPq39eFoyEQ3u
3l3LoDlQeUGt7tCQem6i2L7UFJfLYd2s8Uh5Zy3MNFVRiwg393ADfH97aoj0vSro18i95fX+N3Ao
XZlFjomqU5joYQ8PJchBTlBpoVrnZGWGhUruLVL85kubhu1n+rVbcGi1Z10PQLBerLY00wUnp/bK
zmUvd5TK00cZx7V/ABVUXFTbUJY7fG8E8JranqsDCQtGXywuJ+7DNm5kSkU6+F6HsbkPhxbIA8AU
5aaKWzCmfjMpYvvcrX60hlg8Wdr3b91lhAJVrHCRcI43U5hNtYxfNscMN03J+4hk2xTJHoNeFxwa
5TSX2jMmyvrRWpO99FwWKi8yUXkG2YC2k51uyx3sLGJBfM7p3LtAB19RqwD/iHIzT2xCYXScR/LW
UuNYrTk4lgsh2QXJ3B5MXJV37iqId17mIHicHT3CZvNWMaZmUvPNuDWN4QsZ2wpUUVTAVqisM7+L
l97JFmiSRbo0g2Pv4mFSV5Etim9yCuImjWoxPc/jON5tXl987NrWenFpdb1vYTmwaph6psftNPWO
B6eq9nY9qjWTft5+l5JSK1XdVovbwWYqCwLKuj6UTYP5eSJ+/q0HEPXe82itO0PZpE/OKlqdGhEm
fO5JP7nTPF4WgeXWaTma8tEfxvAVgWuQB29ulhusrs57bpr21iqhkO1j0BSvy8BLnYKh8r4mTdeb
00xfp0+rpapfBGA6Gyd3Eh0LQ6cJav/QNZeTlPObl5OWBBDLMl9xyxv7kHC/r4OyS3JuXcNTGzLz
dIDO4Nj73Cj+TKewPJ3GVrJUR7eR+qMoc+sjpkDrdbW35ebc9XlZulyzRzSe80QCdzPj45OgaFyC
RMhikgYHgggMJhl/G7C61ZXwL722md8QG6bHxcw8bGHc6gdblv6bEB47glkWxQtaO8NrEZLulOZl
zk4SOI3L1tzWkmV5FKSn2nPgZHRp8ieof0lrX22tZB8+TiSlfPRs8Dz7bh29dtebui+J9kmqO+WP
0zfttfmFMdP4BoWMnLG55YvjeePhTXvlTo9sbOFX4HbBzPLtmKczE+e5r8NeHTx2ImIBC4pNy6jw
JamrWhMg1yuderPfU/FCrn5xKultkH3tcM97tTEFqbr6QxWVRZGKaHEm8uQXxd2JljFGk6uqT9UG
4j1NJkuWWBJ9P0/tgZUvA20wP9VE4C5Zn/ObpgRDV+IAwtjwlaqtGC4XsQ5BagPM2Xbrec7lsIVF
J9I42nzAf5XDVROpXXHwwx7cNOt78JTHW7CeQmueH1yLon4PHbmzs5wxvI0R164Y0nyBzZZ6RJ2/
ePHAp1Cx6LrjgMl2hJlkko5F148/j2MOSnSCp6t2c6v5AD4jWmW6St1M2RkyZuOMSuZPptqib4Cg
oAwCE3Q8bgto4IxDSvxWL637eRgMABy9li80Y9WtNRbbm1m6/s0SDmx9On+6S5n1zB0GT5MS9ISV
z1lfQnRKwUWKm9yXlECkqMn1kFcgbg4uubtk0fd99UgcqbF3Wll9QCWwgEOx/M76Ok+1+7WfnG4m
e1WhQNiDiVl0av+zzVAbRMCpztdjWOmF53AsoP7XdWWQXnLqSuIxKPhKPu2iJ/nmJpUfEas4VNah
0l3XPcO7AczGu4BzkcQEt4eMFtLNuwi63HLvqqKmzZ0zzlZeNcJZyywhzXVK/TXOw6vO6rsnbKpb
RdZRXqo9Cey8NM6GGe4DtBGZn4zewnm3QNGKU9w7XoSzDzRaqQN7Plj+1hUAicOxuFtiz/gZA2/1
MoBPk0l11PgcfKJhmPqgQmMpjei7jHVwSf985IPXpV1ezWMhQV21kFsEeCRr7pP7GKictfeXqY2+
GKCBj1EFUzHDpKCqYtf1KiwucBJZ2xOE0yG8nbDpbRcQnbb6MmqJSksrOVNhkKkcg563akjL+3nu
JiCmsOuqj8IT+rIorXXaFZ5t2Zeaetu9DJqgmr75gkJTp46yqjprOBzU+7lr5hXtbyrX4zLHkpEX
rGhJvodxZRc7oXstL/2KCe7nggHP3JywMw1A8EmYXpNL/ObN+EE5K8UfS4o/P9TUOPOV0WL1P3oT
e6WdyrB2iUCVzKcd1q5YoJQ3NdMVS6Dj5LSwTNBGouyBSIcTrnzo+kI1n+LFrfhWnciuis/RHBOO
O0Uytr8A+hlLm3dlrqF+jQHHBn4yiC9Gf9DDmbA62RwLsMinVd9Mgu5vWzowkSo4sBRqDQQ6NoTg
ICO2zKNqWKsfnYEv7sO8NSK8jOSoNBivKbd36yAj/clxYE3dgW0Mnf6iIKKACZSFEV4Jz6yNhP4e
53k7p6Xsl/YweFZjM+83CespckdZ32LvpdkSqWIOtl3YB7l9iWDsJYczO1C+TD0WyYa6iKOLk0X+
PIksWAv11C1+s+6LGRfsY1x41szqQQd4B3rSNw9SJ70/AEQDGZnqouu+jLPD66URD6oD2dmKai8k
z+BQjRPLmtebggvz9cmLvp8tSiqiOAYndagwxpvebjXvj+0G9XDQXaO3qylHZ39Hg0ACBHnnua9h
26r4ugubSd/3cR14x0nJ+lw5joN+onEYnUuApanXz6szAapKo2jO1W2ztRhj0sECjgaxSiiOfYns
pm92FVeUaxNuUFT7QNx0JaMqGaC1+qLTUm8Xbgmvln3LGZt1J6yhrQ9SiKr8kIxCInwtZaTvHNt0
itrJn5+jMyP01lP4RVJPKXv+xhxv0O7jQOvPpnRZpuNo8YedH6tmBCm7JfdYsZx2762AyzPkCl/s
IbKSAT0PwnGL1J8iThVkbyj7sBmQtlN6tn+KPVri0FPWQdyJ3vMucvIbM1qUeHrdvE+50XLJ4Peu
62GeKlncN24TebvJBfp6hfWDKV+78ewmTSyIS8zhlNp9nPgS28NCMQmjNy9b+6uT1H54ioZi8YDP
TVPUHbeBAM6P6xg7Kl2DcWquqzLO5TVHW8oJkkBacwpNNKtrtvIctmsFq/qRL6RxP6vC1QV99ryK
33qiuOQhYUxCXhRzNddgHRfPOkyL6t/zwIxfHELVujS31BxdhGtA0oRduEF50sVS3CcJEehp4eOQ
ywbbW+qrwhqqLpN9AeBhxnxxie/Rm7KkmTlJ0WyynDuYueuaOq7h2NrH0rDitEse7uaQAildrXJO
DpNy+tt66nhjDfzQfsg6s2qYpFWb3FWMt+RfJcu1uIS46cVXo17j6jMg0yS+kqW9th+EN7rBjeY3
3m4s312W66YbA06eSa3mdk8969ckfzOedOptw3M/Lr0f3okmiErFNY0XUddtRfMUzMLqX7ZyMN+l
WYKgPbU517mPimkF/9lKp9k3TmNfRrHaWLCof+L10yy8bnhfC9uripOcwNveASFtnlC7u2hvoHve
+X3LOV3Obb6f+5LpZO5U+U5UDcTositj7wBNsVdpJKaZjXCt4qsa/XW6SpTN0b3GSH6ZowInaWWC
+UMYqIBXYGzjdj8EohAprm73fVqcrt4hLrAjjNzIN1INYw5hY2TuyoghDt6a+gyvCyvyBquxK8SB
P48BD9cqgi8cb7vtuM2m/uTACN32zRr7TRYPAAxTP5j8D2tZdN6+0507HkfmhZ2Uw0c9H0eLlwZ/
OZCpPRDP6H1T5VFDAeyPc9jrD90McTztEzG/sCk34OOdJR/3KyoKIMqqrK6iViq5m9lwl710gQs4
g7a/eiPR7aeuPL/fyh4U9do56ueA/2/dyXyJHrFfoCAwd53fT6JGqxPB4qqsHFb9Fi5O+A00Ywva
TJvtvp+aFX3NdobrSHkRT+rmBp8nVc4wswPmTgbTOFs2SVe+DiDDx8MgNdBHzpNEfUOC7EMAdHgT
ijSv5fotikYGuzKPfJQSeFpQvQZbE3xwk3yBVWtmAu0Du9QPqCODs/dLRz3Usbf5u4ZoLZMttECe
NssjzaNdmGLbLcxuPCsSaossXHzlZis0a8iqXm+/D6Zd/b1x6Odn62ITxlACKDeppcr+O19cHaXr
asGNhEhRvMQkPiEKAJLTKfCn8osjG7fPIndi0yySvn3pRqfyDr221jx1Q209L+1WWiKruspxTlOA
K2O/egXVR8kBcc7GsXUA6BrtcIvN6NPdbbv+a+SVXbPLrRwO9Gya76MrcTgQvvrFWcQcZTiaLH5h
z6IoFxwXPoFvWABdjgihu7H1eXITE8pHmyA3kU4TPorMXfW7aBF3srWvtv6YlIX/TXlFK2hMNMut
l8MFTUOqYpTLeKqqFCFyvlrhC36zgnI26ZJE86OzMHNgqtWjrkB5j05gtBPS5+emdy7dehHtLlmK
7ls7VVHHQVXJL+2EfsRZh4J/Z5X21rIH+wR9C5Xo5zyuHMLb04Q6gyRmVlRo1HPtRlcAWT2w4XlR
wnnxHHQzFpaJw2+TdM/GdVQH5JymZEbHveBs5k2aA2nThNtOLRarrGNiW9EHILaCBXYhqAsZaVEZ
s/cyzOS25t/IQsIvpXM/adIKYDTHICzudxRBvYXgmaPpUxSO3wdpuDK04wL8TMx+nfpA/ordNDlF
dVH5ixWnYSPLcK/6XL5bzewGWRCXwRdTJXLc5c088LJX80LQTOcgDg+DVuJG61xW+5wlbbmWcV2z
+jRxvWSV6l3qrarvP1AjgnMXjQbxX9rj9tn3BryA0apmDZR24CWppnmYdwX0gvisLEXfizlfRIav
tHFPSYCb78pXCoCDLLrxdcWohs6oe0dmkz8JqonJG6e0whKyMIm9mC0TqCyoMYFfP/R2vTY3liXI
4HNFIl94GOs1i9lqnV3Igejoib6cL/QATn8fI/K3LBzUDpkpnMLdRV0P3nNJun7b53mcw7klxYej
jh21wa4gl2AkemBoBXtbpFmK2gS5YjaqAxAbdc5NohrXTodiUmDKJ7c2EA8dv91blpLTLkqmENR5
5ZOGbOWtn1zMnRV8n+VkcWoXiFS7BED//UKD5iGBW44ENfSEvHfk0Q4yH6HJJKp2Un8O4A3b2mnU
vncTvUJD71S+cwcfcmlcbaG918Eq3xs9xJJUKOjjFzUkiSIkArLR5kHl1Thn+mx33C2jF91g+OJk
EmKn+w6+tuaMT5l41Te2GY/exshLGk1UjLvJc/X9NEfeJ14PNWUK89uHSnVOkDZWPd9Av0HDAOqu
MX9Y9r4LSjLYnEXy+qB4fSpd0op5FmL7OWcwX+6TbkUOEh6m/2xMyro+SsfwX5uyPfdUtxIVnEzg
wKRKSJuEnjpH1kUpsR5U2ciCzb2z35xchjFFjlHiYlum2hzlmd6Turrtb02LAnCNIcqeOSnMKyQu
VydX5QYn6KpZKMRhJVZ2e+qnoCHAsO1Yq4p4jD/FfQIJN+7PZ9ONeZipuKepIZo7xSnjRkZU/bvI
t1CJ8rV7663IL7JmGur3ZBi2x4Bm5pbO7eg56Gqy/iArjb3CMf4Z9RSIL6h58GyqWbWnc5KBZEPj
JqMnreOtmclBgwW9UhTZpB9cqakekj09S8pdWs2XrJwbsaigK1Jcbfg3xMBif0ROtU6T8WaRglFW
iFbWov5Oe/wPh/FvIS2wf41hfJboHPLPDMbzz/+BYPS935hJdGgzMOpNN82jMbl8H6f/+pvv/EaT
zcNnyyiNCwcRq9f/ABjd38gJgTX8++QTg5v0TMeOI99//c2xf8NnHOFXBOMDp4BBov/3f9/M/ym+
d3d/9PDGn/7/n7lsP3ZNcXQ4OPXOhE7+JLLu3J8sWUlnFRTokZsOzlKcQM9Ou5KUneOf7sbfr/qX
V2E0I0T9Bx/58/j/UMotWVauElf++oGgDfHElMhfOUYhef3Qtzw73M9jAueh4XPnksz5H/ultRaI
6Aus9GqefMRkoYg46fs8hmMyx+NxrSLOzVWsUEqZuc2Kfir1LvH1dEd68Oikk57bx5aAgnDfYI7p
rmm+ud7lUNlogV7Boe/AEZZOlWw7hpAnzsYbEeQzqQYmcOcLSrlcnrbNzEeOTL6o2R2cFRZ2bjgX
7nrEw3ZHtFdwL0Vt0/VI4JJkFEGA4HrfLz7mXcvZwkapZl+Qbejsw9x4b36CU+nkmwnpLvcU3RfW
5TWlE1be5oRosH2Ei7laMFvfB+gj8tbGBfy0um5+hoeX1SetG6rOwrTdDQchehxTMcztgfKLlXxA
74VAN9tISz6SYZUqioglrXJNyQGxHos9/8Du90wtOP6QSmNzGDW5yJ+QOEizCFwq8WNfxV2/x8GY
l4xPhKreJ7ls9ZUVyKpJJzyPbda2a3Gh3GWbPixB4/uvfhckzS5EnWifWuX3V6rc/OGkumi9yyWZ
O0hVC3J6nazMYUQuw6KpKtrhlUHf5HXsE/OpjTmoaqZPUFmLqX4ptFu/SDTuN8QD753h/aB9JlZt
G7K+plIFxcsAwykRWOrToLRmeXI4eCyMNNJYP/UuxfN9Ek694YPVmmiegWLhyi4ZSscKZ/pqh5lj
dl8gWfjtrnPPWTyTO/nF3ndq4x7JoumX/QpjpGQVnhM3C2yOk3hzci0P1KN2lHlFOZEPWxXO8iWe
48lB7q/a/jT0YXmLXVf/AYb4z+L8N5aBf702/39VfK/l658XZ37+j7XZcX4Dfssyi70SEK17Njb9
sTZb8W/g0ZjHZzQBAC2YBf7V3xdnL/rNxm5//guSCtPaf1qc499AbmFhc8gwP4N3/63FGeL+jwsa
LwTeO6xq+IN+d4r/ZMSQhchVU8nLbrGGonpUNuera22bgIohNau7GFJL+txRCDJe3p5jawibMngl
+LhWwsF6sSbvxk1W+7lZl8KbZiI9+hkEoh6xYHzpqF6TaJ/4crUHAnP4Z+oVpdqxP0ZEFzh0yudV
LkTvGAaf22ehanw2qbFcgziwiUD4n4ioWKJd7cjZPDCvTlbY0syB3pkNbXcfb0lkkHja4WoSbr6k
pcM6jQRsbw9rNVbeziMv7yakD4CPw68amHQMFW2Z7rT4VnhxPRy7srQFiysazAcnlHaYaeDZYFg5
3lsUTpslT1Hc5mU6JAzjXa8tweaMcfltMJTPPgW6EQwuo+SfIncOyye/c5F696SpLs6D1a+c5cfK
94rrgfbhY530yXjyLVDrd4NcWDfF1BoEOvBS9mGZ5rA9NXFvg27SU3VwW8PvUmPWmnGn9WS1DRMQ
fk5JjIClvlj7k+kTpk3iGgU07Ts1OEdn9ZmQ7COv1UffG8Mws8xkhc0hjk04a7SvalQOaiARifO+
YW6t2C4HS2o8FOXU+/ZlzRD4RRxa5/AnjpJfq8oRSzbQXmr2g2wEh1p+nVa4xYGRdSGm3YpfRNE4
df0SP41f+OR0rCSWFXeN4t8dcuJNDbJAZUD2BShrPFyMijY3NiotNFD6e8uBJunqpZVfQPRJx7yl
Pt4oWlVqdQ5SZuNaIbK4Fcf9qXG8oaGhaQ/VoUKI3KjqCW/KJKwhvdvWcVguC7orN5SrjIPazN/R
VWl1Y07LxLjjR6dJsFTXde3oXV7oYchGHXMsXYaG9iV2gvZTGK7hR+IW6TFWyRRnArzCp3CzjZuV
VdTfbVYdg9YtuumDRU/9ehUeaSURbQgaTWT8lBApelpAGwO0SerUVfs0xVr4F7boi/dIhGV7XJ3I
IDPlBYi7vHSZ16hLAxvfFmMdUjStJAWJvElIRexC6za0OjqKS7lImGKqTNrLoK/FF1P2i7ufwH/a
eyDw8Zwpv5NOGrTLmB9s9uG3Cvefk23a6ioe18a6c3pgVyTcUqSRKcXQ7IHMGcfF1dKHLw566pgO
YZHYtL0WXNq0ndcK6SOn7xaQrlWkUUEuAqRTEYqsQy7h9yIkXaUb+9fryDW/aNNY71VcTiHoMoCE
O+a26iUVHIDqrJjQgOnjxhYPUdGyKdIpmnf0PDrvQ2eMeK7VwKBRMmwcvG0jOXh55Pq8WiaKhl3V
Cm84WIoVE+Bpp46BTazNnrCj+inoqsjJKlx0MuNt3a7acGRPjwcXDQeahL8y48n6O857W9CKpf9E
0Py+mAIaQum6+SE9dxddGF0yMTR8k36KX0VMnXNpYWzQJKLYncP/+Lxry35R9Rg+zlhL7Ft4aGP9
MV6DYKKXFuWwFZJET023V3E9569MrmiTZ0U+UWEhhhdCfDMDqwQv1jagLVDGBfhDQyvZgttYyMr4
u6BWtncis9WtPo+1iNtTQhq9j4emrNd7uXEsP6hSCM6WXT9OZt+bfhoeKuFF9U7psj4vtr6mH3jB
m8m6zUoRb2u8N4mLlGZGEHLLZcMfX3e7SI1yFlk0snLv0Qys6JIKNu+f8lKH/pFqQiQ34AWmZqfd
8y1L5RDk8itBckl4G+cMmaTOhKYK3y+P/f4CNWqKPkfSndzTedFt0KNj2ulFig8sLr4hpm5IUXSs
4NRicUFbZUTLIE+rtm/3MsbVk5U9EUg7b8FBQYAVyXEXhPjEr1Mp3We9uJb1oHWwMXbnzP5HPw/n
5W5FWX0VGx6vXQtXtT8OI7sKRinHFV+cxrFHZsfzmYRYd0F+IAhoFjsxB0t9gy1wXZCRsQ5gbJtV
vPe7METk85fiIXRn57G2HcxCkysRHIk281GaKxnhLYrPtrHK9XAViynKP9T5OSSwLi1cvxjQGzaS
3kUitQHZDLyKHbnDyh+qj73viuboqW35pImMU4fE+HTS+IpJ7toWzas1c6bPMfkghu58t9IIh/in
Afo4AXbHi7zuGFrNhLLBDk40wZ8DSdrjLggGc77ZVmAdi4G3J6tlPajjSPugxq6D2SKtaRNshD76
Gxa6vsm7w5wTGZyKtsZoJkRX34saTMYuQNs72D42u+NSs3VkQ6uK4tQKfxguoqpzHs/Of3/nDJYX
XjujP/upo/vYO3pevb038TyEaUBMxQvPMUpXDCyAeX4SlIpbejg4+GTU5OVlsgz9Ner0+smqkdsO
uIKi6mbVcGj3eUQQLq1EKZxxL4TPHbdtzgaXZEPGh4Ic2RYCRskxJqAX2GeorZiZ9nYPpmzZt5Ub
oKmWwla3bTj5dobBRvAd2Vo/EKU2YR6jo/pODGPdpBKIpbfjTDKue6JAjZ+Wqoju6lLHZdrT9aoO
3F39uDZj4e38VrYPusSBIgaHGKMhILg6o/mNKURsLV9YZDAn7AvM0+65yCHMsGIpuu9bVU1p7WIO
33uxMl83F0//wbVy7yOngtm7nPs27vb4rLxwr90xGq8or4y6TRoyQNXOZRXwL4mTN/K1ToZxrDhy
YIPIMYViooU8u9AfqZwuf9vQALvMlmPxOGGxdK4wtsr2BoV4mN86HC3vfu7wzWrhhsRXQhgQu3oO
A4RHfyCs0qaeSbIyGIKTVFPQH8dGTeGuL71WZQKDVP0x99fKOlWBlNEh1h0F4NaGYXfrFF6jD2O9
mAg1vR0OwWQNKMC0Cna80KqiS93SiccnQu8bqmCPnbZZZvpzcVi8Og3j+ruWhDV1KlRnRRcTLtPn
3gWhdOvUfdTfu806qQdLWKM6khen3pN63Ia937p5nsplXu3LagFRdegbt+XdJXcn3BeyC8lATTBW
XMq4XJNX2RpU78lbne5uK73K3Usk1eBLy0xlfefGpBI9BCVFtJT42Og/rcADGoYsB3EUnBk7zulh
x8cYeZEtb5YOr6QtShlUGS47wpVyJejGWYG9pgWtAnEkNLUkxBIr4EYEaTfd9MpGkBtq5m5Tq4yi
PHVig/NqSjp+ZKnZGS+Fp1yPQr2UeIXH0L9moxVbRgFETBvAZ/EZ6kf1kSIrp1deePAX8yKPiWPl
yQrx4K4rrmhm9Z/jKo5VZoIO3kNlhz2leEIRneG3iF/7XNAbjrvJ7xA0O6ukxmrgKLHPLdeRxhOE
6OjTo0Ktf6V4Wc25ic5E9Lb6w0tEPNtjNBAwmOXzUHys6oWAuS7M2y0NnWYbGX/otmeWx2FKdSLs
hqRelR9yzQBP2njc14MnRfTlHNE7sz75+FGTcbGCdPbs8h3/jO6PvW5oFoMlVU/GeBXuS9lhV1iJ
wX0enN7+yt/RbLdBeZCt0Cz8jvPgsVsxzBPHJ5QfdGPaiTTEgxADajznKxlyYDYeuqarYIKWM9m7
dF/OPerFpreF9UxmNZ4sFPtIsuMXqu6aTJC/eSowa6osbH1dHyvbciR7S6W+rB2Vc2ZjCB5ppLX0
Cc+A7tcJ3eN7mefYZzpJX31f1iWFq0+SI5JMF+owTTh6/J3p/J+T+9/Op+p/fXTnje6n7s8n9/PP
/3F098LfEE2ZVIwZUYAQeD6E/3F0d/3fwjMuiHFdjMm4OlAB/+fk7pBr48CeAVtynh8O/vfk7p6l
AOa/4aFhh/n9vP+TjPorWfXHiaLoPN7KLgyjFpyCh7R7Ptf/eRjFWjtH+WGRLbGfxsY7sUhe9qRO
lwOmqfrcP3780535a4n1jysmKMznkWt+/Z/GhvtGxJxvaRBXgIo9uzs2+V9BKJzzcMv/joX8/VOd
oU82tBnopz8Nv4TuNmnMQMSa7soLWr909sN3Ag1O5NqY9DufNJ3DN5Ve9lly8euP9/sE6k/XRo5h
ZI9vDyrj7/SyP93RtXb6WrV5keXqTYy3NfND5Fhf9WGfFoW18+2bxu2yZn3/d68bM1zHQ4R2HQEV
+pk8I+d5FZXNdekw7qq8O1rKuemK+Cr09oFX7DnVfXTr4BiHL7++8s/SD98jRjLwST5ISMiNP91s
sha7Yl3dKuv8jqRFTQyvF/VIFvqx87xlh80oyH59yX94arnk73EKDMueOQ8/PUMSsbfBZ8Zu0q9f
R2P0ZYTTJIWHfqft6JNCELsfG8zQ//ZlaX9AuIPhSIPA/emyttFD1MmSA+pWlE66OO7XCksnXurq
YgGK4yWX/hJZb7++6k+9AhQ/oLTQhCA+ILP9wxc7ODEmpbUgBQ2otJfNpBd/Xuu4MYdfX+fHaUZe
Gq4Ts9jA32RHAorz41IQFtAyxqEts3ys06FzDgYLame3VwsNx19f6sfhtPOlgjNWKARaFoSsiT89
MiEeSubF3DJr8abJ7caQM0JG768v8o/37XyRhKkZGjrnZeDHz9NvdY171SozbDkH5vjzbFzMX4F1
/+knCUIXhNiZ+f/zTWtMU+INwKChRJcf8Ojgotj6Vw8ZcPfrj/PProS0yk7iM6AIS/fHj1OUSeny
jvMYCDujw5pNBEbz8u1/fZl/dtdAr7FVMQTJDsTG8+cNIcLJ5bs9Yy2FKx6jQMFS7P/iEr8TBH9Y
Ivn6fd4iiCl8NXiVf7yGtTgzLja+GT06CvqS597V+dCdsM8/bHbD5OUC13Z1Zr3zrKQ6qYSJJLed
7XtXaUQlMwGzMHSs/+IX+yefnZeM23sei0cd/+n3MrIfNxsNMKs4WyEjNnjAoePk97++xf/km0Sj
47lk0N/zMGv9+PEby/GKsWBAaoPP7+IfGi20n/8m7cx241a2LfsrhXrnBfsGqHooktmqSbWW7BdC
liX2ZLBn8Otr0OcUrpX2te5GARsbMCyLSWYwmrXmHBMbzd8v8/sq6GKZMsjAW9u2kE7OrtOrQuu7
tOcQNE/fW053W4J1HlSvsEI1t5SNrtZvnlPbXxENYFKo7bT19QbDSmqp+WUTN+kenad1IPc+GJzB
eO8Hg8IKocXhog7qj79/3PXhng0KQHzYw3mXVFgLZwPPxtRTeCY1j0XeF/MPJ7ouAv1WGo9/v8zP
9fe369C4osVL1hWv7cenr3nLSN3YyANyTjgFg36hSDtfu3WUKUHVdiOb9A55jC/pHFBqnNv9gL9u
0ypxvJNKXpNUjeT475/q9wWNrSGIpHXTB//hfGUpRaercuB4RJs7cFsZ38zeSLL0frAOfTkp+6rR
lE8W0T8MQxpKwG+IQmLV/m0SBl3NqkIkObykTT2hbkzS6hjV/T+iwjpUzekwsaysK+dKTzj7YjNU
6xo8mgybaKycUNBFIW7F7pOrnK9e51dZ3+1ftl1LXkdGWSW8u3Wjh4kRO5ykFvtCH41mU5Tt8Mk3
dv70zq+3/v0v10voNMTjyF1Z7ZWpXSzNF+2fzhM/L0G+Cylg7Pap6n+8hF2rQ9t7XMIrLm3OtqCw
/Zqstb8PvZ8RDr++EFzGJHqL9wFZBXbKs2lCJ9ghR7fNC2HF02VnKPauiMT8dcQpcK2qbfeCe07d
Uk/253K+QfeY+ks9LJ8xPM4ngJ+fQ0OKtr4HgLTObncupFZ1Lm0BVBc0V1AHwzVlXqJC1+vquMm8
+pMx83NC/+3W2YgwS3rQfs4nfNea4GRWNHpMZ5hJjC+j23KYiR6AIO8v6ZjdR51nhRJQVNgYY2gb
ysowSdB0xyJQs+ulavaGc4uYpHnom+gTg/sfxpi5RhGAg2FeAG3ycQBYi8nZyJz4eNHUvSqukW9r
r2MpjKLZ/mQYfHat9f36ZTw3LgwTncpUgIUkkKrxw5Ye5r76k1tav8Tfnvgvt3S2xK4G/GRa2LlP
sedexpU45ulqpDFP0kvvpJ4ghqmHFzgXnzHozhf3n8Pr58mZvRp797MrL/i3LMWgJGjhhvNx9aFI
093PJrvf3yaWFX1FNIND4Js7Z7yzOKp9nKLfzstkpi5U7iXHPt/CdEf7jr5K/FgjYPKiCq9TsqNJ
/cnE9NsBlK07c66tQulfyafnsL1YKVu42CbFtzj+4fTmdWEU92gMU38ok5PW9g/qoIddavh6Gx3+
Ppn8NorOrn02Yvt69NS8G9ugNV4nOlq6kqKvdz8Zq2fJISwpZ5c5G6yamOqGpHtcHJPcYNnZO0r6
0lNi8WGwHG2K3vkoD00xHAxHMf2R5nKodePu7zf724S1fgrEcD+hV/ChzkZU7jQwETq+6h73coOR
jZruRtGye6OINlGNW+efX2+dB1B6MJgBh318RV0nkjkGc4rido69x9nNdGNsxpRtbWcck3+/2h8f
MkoT7s6jdsVB6uPlEmUcOzLj14fs7RORHhNrvO289FiZza2WeVfCbnEQL86lWH14QiL9lu1nc/T5
zmj9qh2ynfm/Ayr5fGdEF2wapl5rgiWpzOGh73TmKDz6zknJG2qzlTFM4r4w8a9s52IU1t3fH8Nv
08ZKh6XWRvFuldKcE8SrjvTlvmdTmIMs5inH/mgn/7CCsh62V5gp2Y0oa34DI9dZWqLMUlsIY8VX
yxqQ+yU3bu/dkQ773Efyk43fH2/pl8vpH7/YiUbuksR4oDIlHTAON8d5HO7//tjWN/DDPH92S2eb
vtk1E4oNC+INZ7BgNJAIVzmbMeJtZE745IY0OJTn1+NgDBuQ+ZY6FBuas3cjgmGWFGWCP9hu1GDu
pK6F1qAp7fuw2BIFdqG4StjZSh5tvD6q73GPIKnr7cEysMxHAqFzgUjHRpSQiZMbR0PyhJvBKq7T
TKtoWssxA8zS49C61xdnvi4mTXmWBMReGIu65N+6romSkAZgfSoFsu/AS7LxvZ209l3r3GGft017
4zqyFG+Vm+qnSB3b/NHTllhj0hiWy2n27pwsczedoziPIK3L20lPJvcy1bvJ3cvJU75qGBzqXTd1
9W2r1oDItM6OsPSO8xd10kc2JIsrT6ZalofZxoSgNnr0nrKsPsdFLIh/05zrzLGEr6BiAhefv1uw
UcxDl8/e5ItR0wCBJ7jNw7lGiIENQM03sohje4cVyk6Dit18s4sqRCmy9fKXAo3qNvU0/VhR+Z1Q
7YNeoIKUjM/0R3WMalF12XhehmRK1cm7xD1t3OR9ti30Prkgwyw6Nlo+bovc7Dh9tvaTquRLu7ek
pl6qWmXeenNpkOWz3Ns5XawGavhhWpJOx2Hibrsh2QI5weqvdZ6Dr71ONtNUJf1eQccxfe8sHBVE
RdUT7lWzD0sjdU7t2Os3fZSLVa9UGtuB7zPUpLIM93FU6Y9WP2MBMpdUWOGMuLk8jG61XGi5WL24
esmDKzd9jRqTnktDFGenksRQyuOE5yBYsNY2rtrsSpE7z3ZddO+t2hsbObY0sAm6csQSYm1ubspZ
lHAOOP3PxfzuYmrx6ySHjqAmON59WKTCkkddnRR/wVP5Q5QyAatSxX4OfT9UUnqNzuKIDtJLbFw3
pZ7faI6i3vJ99Sc0Lqp2heDlu6XShlf50vB+xQXP2axgfOTspw2vejfGWbKXdW/qtapUK30Qk2Th
T7WpB1Wjmk95t+CSSu2vWWFUlxrWQ4Qc6wdMc3EYa1sc0tpZsNDEykEX+rswTDgy+ZTQbMvTjYhn
f3A8H2TSY/bT9yTqg4tti3qteRclbx7G0IoemFSe6ReeZM13vPIM/EYaDziT6gAxhzg6ohwDfkjZ
lw76knZd7pUlci8EP2pFYtBPqddJzia1DJYhqTe0frVtpo0nm3Uu6Gyp7SfAqH4xXRRzs1kK9aEw
GtgWvHVxYMVr0WskzcWY029Vx9als8ohmKPm1VDbDElNIa7IPVmObJzyU8Eb9gO6hboEhg3yImq/
LUV2QVlOmwKvr2Lv2ZmlP0Ul1tDlscSdGCFd1qZHOM5qdau7yVxv3AlxM7yLYZ90nl7xYlb5/aTQ
rvFx+en3g/puLnoRqu6AA8jDPpJ8XXT9BVXbSlJB6eJAwcGPl/cPOYWtiy7riscOQkKIZ8zeUCFP
8mPPxNaMZLgOSrMdFFt/7VLF3qZN5x2QnGkOgmvakLl21QoTMjPkimQq8NlZb86YXqysgCqJt5MU
m6XveIFyc7NiqMrNWFg9XVD0AoGh0ax0+xqSRiFCXJK6r0m8xzAMNynNVM6xLv9+WnZmkuxNt9tU
i3dISqSHqvcNv95WZkXYszwUS7odTVzU2fAEXCdUs5TLZUg3i/7HUMZdzRFl32n2pjfFxiYmVwz7
zCDkBeTWpE5+h42IZQAbXz31+1HYxlMzacTaVt0z8xiCKOQZR1XGR466oFrU5d0GsGOmoAJE4XxB
UD1eZzbTQowl3afXPIvtSkf+jmcLd6CtnxTGxdFszeVKzQ0kXmlmTPgGFo5NYzx0r13WvLqxdbuo
RbF3MxuTHOL15iTMPtqMClbKjV2596BGwM5bZnLKBnjKvjsty3bAqH035/3C922gWailrt7oWoEH
WJr592VxmEix1GFCzJAMjvYXtYqLPS6pK5gcl6uVv7LM5wwzpUB/gBfIvbHBiG+cDuGXXJobdLnN
HaQvw/e8mem1UqYURNiMH95BBq4dLAQn5bGVs3lbepQHtRmFAQbIxvSlw/qwFNFTX9XQ1NwhKzYl
SRbzMeJYs/PGeBfNvN7RogzvZikGdZPJVCYPFXmYN4aazzty05TL2C4ie7d0pXPRVzkYKukuLprL
0rwqTP3IKxdfum6NoKmlk9dR7U4yRFNYCjHfaq/dMD+p42yL44pk2AzjFL16jpwhmswqJmDLuino
9XNeL/NwsmFwTbm2Z1MbKvOMDwxPUy6PLkrDohUb5CJEN5VmgAI1GEQ371N6970P9N2i+De4dWCz
83jKiqo2j2qBAeAOiY7x1mpoKG0xDRt2sBu1ta8MNbmiQLLr8AcvAF3Q2UbNdTpepx0FPdRvASKs
+lAUJlyBiaqL7md2cwd2azjCGpjwSxkplsrJzZ5hfgJb65JZ4poDsYfccc78VhLSyAvNK4pUS28P
rXXIYqP94s25dbQc1fAH3NRN4KII8C7m2FqChvqEz2AGS953yPkrSR2HKqmNHGvZJ1O8PLjjUHOD
yCYeCwMBHHuhxsXOVSWY7lH17KN4QD89aa8YxavXrl7GLqg18cxM9UIJWlAy7wma9WZP3sa6Mu0X
u2yuC2XMoPNGqC6DLpLGNYbhsoY9tKpPYqR9qApXD92cYcrwpUaSMrrt+mp2pArnzsgeFQx6k1+O
2bwvPCRyEB2w4M6q1aZ7vXGGDl2FF19nS+N+a1pBLq5nLQBYYmuOQ71zp45mXaWt8YceJP/Cqp+Q
OQdImZ47R9ihUSjOhNduvux15YCS7n52tfpb6lj9rjCXZitsRUNiZK3Oi3Sarku7lDdJhXQjVb0n
AlGbK+Eoe0wrUxLOiVXuHJHrKMFkfNIQXaeEkCA8xj+Dei0q4V7Vi9iqVfkIoI9eRzOJFd4B66Yv
09oHIBQ/x3jPh02UusyhZYO3r4K3CTPrqynlNVARN9vbsbFPwCbZqfTEjrxKPDuVN7lUiGZEU9EO
QNmFZvXNXZ0gmJWczcM+MfN9OSTJZeVOhz5RDY3KYrxZlvIrPvLDVBUtQIn8tozcBxST3cmLnKdS
SXEdVgbYT4Ghe54t+tvUIhUzH8vneOExXBTdmCObQabDJBZdo1N39uYyIilL7t3cqsNSDmwIx3xU
CdixyztDG8eUeGGBn589rwLtwLzLGmBZig0LBt9ye+HqSfeM0fYuLrRbfNNPijR2k1P08b4omGOK
fmPBdsSVVMX2Sz4txriJyLvDY6xq2Y2Rsrr00aFFmHuT9jUYAJT4ERACfEnfcVA3T33ktneCne6p
gVcVkGYvHoZFXJDlWLYhsfN3aYoKXO/7HTIgJ6xrkb8vCbkrUTs/C+GUBTJtarNNYX5JLMJeCAN5
cYb0rSyX+RLtaSw2XmpFx9YZrtJMn3bazE3Ula5ukzz9Yhh1HbagacJpVnI/GovYH1Y4hVVbpxhs
8k5B2OsXMa6hbuC17Ft9kyFXCiFWzvfNkjRhlq6gKEU4YVanL3abBPYonPfWsSkM9CI+lYN7tPE/
C3B6HEQDm761iX2XzBFW/6Ix6stJM6r9WHvj1naTbk8iVMWq67ahp4C08ideetIolvXtC+rERhHr
+WOugyIoEPYtMieI3AKTsfNyzrKTIAwr0GnzjheGNeIwnttoZ8+2jge+f5+zmuKuKlvETjjAyl1u
9HK1SjOzDzHitAkKQmA2yfQNX70HJCT+jooa0WAE56pOOmge9TeS+JLNiOOgvGzalmACqUrIZFGS
H9pBG64asP4IZ/v55LVVHLqWmOtt5qG9tQd1zIE6QQ1Sc2qDvhcl40ZowAYRgO7NlNkTPWTbBPMS
Ve+6kSiHFnfEZsyazGSRhHOxyQzm0NJrKUI1ab3Rc2A989JnGy3tvleS5mYfpU+5F41+NrF/kikQ
Tszvo9jC9SCwx4nzkKYF8UR1Pn/BUQ3Srlau4zl/r/Whvc3sHoCMMXnFKU1ZFPc9kyY4pWFi16n1
lFxCG/lyHPLWVC/L5HnNkRNyFF+QKyiqS/wRcqnZxsNjW/WT3p0XrXIMDpQx3m7NHeHYRH2Z74mj
befAcJqqwW/ACtlf5WXv0JKKZq8PPUwLOXOzl9t3aIQdY0t3BTs1bhzvYEECINlmWprBR0A3NOFE
p9zbAZ1zscBlvRImDg7BoZCGfEpbk3yH2Jr4AJniddgVabaK3gWA1FfIJNUqr7Het+ac7dBvJvOu
hGn1bgyOeGngDSK2zXOUbiZEqEfZjU6xmWC0PFLKz41dI6T3hvZ87MPRdMTlmBnJjQMu9N6z4+Er
sICo2sSLTOZLkY3TkZ/UlG9T7MblLkta90tSLiPqzbqYje9pKrwbzhg1UzCCVOPE7sOZviSDXm2i
OEXRHKWKdL+gLKyiU4Jt0vVjMTvpZTZ0dnxdG1K1QqYmaAlqKXzWn/5S1Im2n9vpbqrq5aBUDTAh
s31re/xQiVXBYxUlpyqk1FZrHEmjbrynuhqH4YLKc1EFJMJ4uzy3vF3K5qvfz0TBhdRyKh/ebZxv
foJlGYzetTT76Yp2+8ukZReVovUh1iu986Hb9VAbvTF/BcPXPqagLi5FK/FR0IRhChyIXbKQZ86P
2BItXNlElSrefZq2R6BDnLohPzITCDsKWEW2rHJiBIaUoBsz39K4wdoO0umIxUW/5BweH1k6xzA2
ObKqOyxbVs4ZGL5TMW9KOCblPllCC/ZoOnE6UzpQQonest4OaggCwQXMsLjNtuq1zQh+BNjf2F0X
aXRhpNZGqPLCaJ9M55tcvGBptXQbGbK+jlNAvbdtq9vRPiuDaQiWhWF33SdWfYstInSWGy5YP0+6
JrakEH7LM/b28YJhTbtaoqfWhZAnAnO+kN0QhQmEiR44W7NNMvM71Q0lmEYJR6Nqq0vRpZdJo/ZX
uNkVnPxC4SnZOLB8LULUiWUKk2qq7oC4qG+Q1vTBT0H8Ya5Env0AG863ct47gq6isb0gTce4I429
+TLpzaO4cA27vXQG9MsUafjtbQYeBl4BPBvd6EWhgjLpSIxTN7muXdtNFlfM5ranbAVwCm1bqHl0
SnEg+TgM4Aq3nGmGGfiP8l23E9+uwODa/RKozLHVAhmsEgHsIr/XtM00VjaTeyEgoaSBOlUbjyfk
GGAcBN3Ig+XBMtikrV2iLxWpx/wWpw2gCzu5hfULncls66S/Ki3lmOj6N4xS86sTFzluVAVZcDwZ
bhIwIDnJOJX9UuUKFZaqpgLTUnqvLt087dutMhfJRuedC0dcJuiSCtldxwCPqd4Y5K11icoHZpcG
JK5xzIdezhf5ECdYqCrxdc7VAxLgif2aOczTpo4Z8deK1KTfDMlDg55MbCbHfOtMY4cx7aknKF3d
l/DYHOpTiR06dCavtaqCdMO6vMl5Tx7YgMZ3vSfANNo4ajEZWwddo960TKpxcmWHWrtAcwzZqwFa
8WDaNVgNs2uCVHOjKUR1v1Hj/mG2K2F/x8oYXWa561DuSDGWsDAH+rL69P2yY76rtgkkZwVYrHKV
5522rZP2ONXjNXTgtczmHQdFiOtBNTdVrWqhxEieh1a/jAiRB8WCnuLXk5FgrFSs/BK36dKHfQzo
ViyVdSWadqCzMIoXLZpA/Eq21UD8Sp3iQY64jsrBrATJWMynscJvuLjpwqHLqd+LIimy28pd1Hsv
ogUUaN3Spb5aKE91niWXs+Ko1SmvSMeGfDlHB4wnrR5hBhxgJzlROyzH0erUSwM1lQu4BNgvm4WE
UQbPOczHfM62OaWK2sczWj0kuTcdFoxiTzXYjeqyS/RaCaA4wfaN4eZNJ5IG1lhDXTryqIn4wRxt
BPWegpcb2/hsvqu5LIkCzTkMjoqehQPV0YNX6f1rZNrTQ8ea/6NQ21zZFTXGdMtrKPWZePSZ9fpT
kWXVoVJFf50R+7nN+ZSXEYF16sbTsngfgVfrgygnJczGg6EbBwThsIhcqAvuNuucuam2FKhFaQF0
chKgH3zlXjI1fj0IDp1fp9QwOWBhcuwEB6XOYXb3IRoj9dEggS/8CpqzhH3iKbMjWteJEJz/rSpN
btg8mY8Uvm+Mbqn2eWlA7FY764R9iZTQwSA3IM+n7Ij9vHjIRsYU5Qf4ykGpjq7JMazMLBBxklL7
HuCwmLj/HBNBo7xMExIZsqcijCzjDPAp93n35f6ftQ4YeD9lSzYiMcRRzlnfCUPdgkEIdlDXt2FK
lUsye9veQzR/0to5by2tF0KKaGv2Gmz4WzKOPjfYPUZ6FLQOemDg4KVKLQNkbj9xNp0ApnAcsEY8
Cn+/wfP+y8/rWojCUXGrhmqtn+uXVnuC6jtWCiRtwB2LndrG+XUpa/GJuOG8O7lehWihNUPOAZpx
/hjjXoHdW/AYE9MOjEoL4lJvtovjbqvSHg/9SIj23+/rvPn784prg9LBjo6O7kxI0iejNOqJhmFV
nhR5gWk1sBPrk4ucN3rWi9D99Cwkzs6q/v348NhSVsjmVj1geqC6zFlr442G77Ca/f1u/nQh7OyQ
DygBGYa3fou/fEui0M2SXF86WJSKYyXaZRiFrvOhau7SKPukb/6Hi1moEmh0kpBqIvj/eLFsBvrn
Fj0XGzkTsulgg93BnuTt/eT5/SZQ4AFaNI9NG7U/uffnscGqk0mgvBzQxmfvVEVbu32EoSxYFqqW
sni6da2DrX025v9wg0xy3CJ6JqT/5ze4ArxiNeJAVEB1DpOuUZ/mSAc3uXpEozpTPnmgf3jHUD3i
aLAtThPoez4+0IRabFtIhomXxxlVWbXzB1Pb/H2I/PkigA8AuvM4z+NYLJWdwpTyijkaBYi+yTmR
J+ZnGdZ/eHSe6qDnQKm3RuOdyQwG2qjdZPDoKvdUjnfVBBj3ri2+/P1efr44v3ZsGRdchlkQywkJ
jecdVNWOylxkcxPoBR2xLP/SpdNLwUI22cXRyLIblDtbQ8U8hvHYd1p3n2f2pe4MJPq4j3rFY1Y6
MLle7d040z8L84X7s346F1UoPXIHPeHZ3JL0JYAB9gtUnTQYmBWV+VGK6tAixcHkF3v7vz+O9YX7
+DRIhkWOCQ8JVTzf7cfxowGoqXXBW+J22c6LZVC47nXWks06yP0k+61M2u99Xjz//bK/f9dwOpDs
rp4G3njrbB5IWf2b3Gl58UW5Y+UI5xWu29l3Ue9+Mnj/eCnTwsnAW+nhL/h4h3PVkJuylihKqr9A
b1REJVrLAfuTdWh90z4+SRYE5J8sdCRM8e19vE5FV8vrBPOo0WRYz2XYD4I28oLPPQklMBn2xp/N
cau64MM12TgYhECRRmehz/HO3n53so1WcVjZB800fDlrux7I8Hr4oSOuPgKO/NrV3T6mfQE5d2vk
1OqM/i4j6u2Tj/Lb3ZvwS1B6o3LXETWfP+VR0TqZr9IOK+Vujdt6UgM6gr7RckAr9tVnzpjfxu16
PXJ/HLwihDMaZ+PWop2ltrVOc2BT3PQXiw/bIJBP/e7v4/S3zQWXWWfXVV1Onpdz9jpWpF1QtuWU
R9W78vFywG6O5J2wlAc2oWng6mP4/3dF/eMw8irDLXV6dYFd/GgLrAOFQpuEXoPSb7Py01VyfU6/
jCCU6Oaq+0F3ywaR+f1sBKFHavrYZQUWZDRpdnRtdGUoOJ1SGKnjvb5421go20SY/xow/8hC+VCX
/Pe/1n/zWmNmhZ7T//T4/eefdm/19Qsw0vMf+vBvMAL++7rhS//y4Q8bQKC9vB3eWnn31oFm+X8e
wvUn/7t/+T/efv6WByne/vf/fK0Hikb8NtzN1a9WSIbof+2c/D9VXBcvZz/+L+Mk9ki25SxHpLOi
efu5Z/iXcRIaEh371WLHMORnVq/bv42TivkfWDgcz8NGgGWKExUD5d9AOkVz/0NldUPuThT3+lfG
PyHS2R/3uy4TNZdRdYPPyDaeGNmPQ7JG6WlgrNxycujVXQuZm04A7c50KHauUag3JVSye9mtnIOM
svBhVjxLCfTGkz9ixWblrBK3fEHlgJoG8f/83C4Jh1drVL71KdygUEcs+9RmDlHGXZ9N12ZvJ2CV
h74tA9MbbVgIZau8jqYC1sYjQgSlRVlh4aKza3mUidayTZEP3n1mzQOtXZzmc+CatRwppOE63UUU
gr0nNVUIIFuAXTzUFsX7rUkMwXtMcbwM87ic5UYrhskL1K5Iv0iZNTX+9ZQrOKnIcAkR+hN4ikWL
p4aBQw08GoaMCAZQYuDmctcMLEOvaUeKRgWkWmn9F3NK4/koprwqN13npDnU0drycJUTDRJf0fEr
dpQNxnom9MAVxFJMHNTTTSk48r//MuRu/vVa/9fUP75I4pttbh1b4Jowez5JT0JQKrDtQ6pWzilX
nekJgbUnPjlQnA8XTDgcWAgmJMGPidk7W9up3PbDqGunacwNGim12ZSw44YuAU6+pOnN3+8J+f6H
KeynFVQnAxE1PSHYFo7bj8OzAuQQRenwnf1rWyBfZ7NSkWL7knpeV++XVKmTo0cTioimzgZZTyXQ
o7Mnl3baJHihLup4NhDi9Mn0NWsR9IUJX1rTvcF5ojv6HMfSq3ai0DCr5ENNOk7cuypEF4kmB9IB
FU+7w7rvU4Bl7MXAPNeYEYOuXdrO89Fo5wp8QFnQ1gTYsUprEqW/MYjoeHJNiT7ZHXv8owsOarqT
MZzqghqUFw7guuCbQi1yH6LJEJSMW9Mo6bUjFtqqrmhDc0iJFgNb04p90RqTJCWB0hbtK1JstkTi
DD/UMnGeJWMLRXjrZgsNcXNM9h3Qrv2wtLCwmhRV4c6yCuutdxPrOFmC7u6EXWKhAwHhyus3JD0u
M/jaBkbOOAQ12VJVkEHYOrWOpGjTLvpMPT9fCNJqloVYKLJ8aOPNtjKGpkGrYOeppXUzo0zxqK3D
s/epy2n0gJM8/97HY1xtseunbrDoTq6GbI6jJrDAI6NzQDX7oiWxJKYuLyUKLDC9pt8lSlRuCwq4
+t2ysL8NEA3R355Zy647o+ysS7svad2rSCaOnRXFnp8UQ+4hiC9cPSBqbXhKDA8hGjlwogKWwec8
msJA1Wjx9l8uE2LLQ9Yqw0ML3Sv2lRhvyRY2hPG0QBNxfYp6iMn0DE7nJik7Utpys0zWu3JzgPVd
M/XHXnF5FLZFD1PEkZ4C+xCESapDryIyMSp33s2aCUSR2nzUBY1LUgNDR8YO8UK5c1n3RclZ0jBm
5ZCgwU7CeBGp2MFphtLiVImagv5u1GozaMge8LSm2pc8Hps34gryt8R0h8UfFWCmvI2L3RzXIA+I
j8qAes3t0AUw9S37XrWcS5dkHZjvrVoE3WJd6xnYhaNI20zbuqB/j0szQ37p5GI9Ge4yP8IVE8dS
nfqNoPT/RrLq8JTyFGE0m/DOMSGYaR1S+6bgVizlUAYClw6gN31sb2yEKW4ARaiqNlMlM3RUA6gv
khgs99Rri/lq84yfMtWp70But8ueeYWegN5quRtIKUdlt8QtalirGXo69WnMV1LQSHFCNa1Rbbek
nd9TFiyHrWBjlYDLlimpL3FVhZE6cKQtXNDt235y3ENvL817wSxT+VldTVrY0Jh6XFxl1jaVobcP
WpLPb9YwwaCZDLs7WLOmxDtKOMgAJYsigtc5d8JIxggxPPgvYuPKscZTI+3oti6o4u6zhQ6SD31G
QVIiC2DgsU3dPxz12v3u6kNxpUg28hd05t33RE/Nk1nY01uykEKzURrDQvrQFmwK46ZF51ZMRbWg
2DHyx2QZ2is0l/P7UDLzIS0po2e0hHSrGSOpC8xbMFeB1dTvPbMTd4A9+DHeJPSS+uClMpSpcE6x
moMWKuKpdbZFz75360oRv1axKZ6MJJeANZ0Ft2VL2pcXLq4BaMwaIwbh4pbpvjPol24hfXl3sKpJ
0aicVOWBjTOk40KaahNWkdo8RqyRdPJzM3qzF8vOsDQYug04u1BlYBaji0bFIMPwtZorqCRK0wB7
jhiz/MzUlS6CA7u+VbuZlKpkFXTtvaJUBwP6wGLWO6MGWLRcRCASYNARRAmcULWU8dgMq3iuQN6r
hJTFLIw45YhY0iw95wJe+YII1WxhCEhSYwKaBwBp3UpPT4tjkZhk41y8mrM0djbCs+xveayW7l6R
BTlqyFSsrY2S6bFtlMj2cbRXegDXJt33VUeynwF6DDppnOluuwM3La490NJOCNMnhSnVSqntijwW
dPEaOqNgatgQ0CPM6XxPUYrAaiA77svU9dob0jn3h1WSg4FYO05gTevoSscM8CkI+/Q9i6VBeqxd
NMMx7VKKo4IHSR/I7co00N0B/b1mjHSZdTY3JnMA4gXiExGD+zH4fYQleHziTWE23eC7hMRV/kge
IhKjuUGbpdEL0sHc25EEPuOxBqRyoWkhYuUVxp751cNPcOL3OU9126qvVRRFjU8yiWDvYyDf5kUF
ZRUWnTb1gdaqIw3kWG2k7/Lgu4A2VvaUOYpCddWLYW6b4zjVAX33SEVWVFrNJjVN43tilzpwRF1O
bOQkaZ6NovaniEkYTl/Rs9My6WOqF1ZZW19itU/vewZ8Szqqld+2uc7sT2MxOiEtxhqaOaYVhTJJ
+Z4SgDtfRTzSth6UJalDuGcLXUVqFkdr5vXy4WmZMZrtKr+Zsm5g6ZFebQVpnvQ32sKOEgGmVryW
RoX4UmOz9N7AM37OxxhNY04EHzmisfuMHo1vX6sIWFuxhXHv69iVfxSJRQvNnYU0fQOhrb75v+yd
yY7kSLZkf6XQeyZI5by12XyewsM9NoSPnAdVJakk/6Z/o7fvx/owKqteVwLvAbXrBroWuajIyPAw
46D3isgRerqCp0VVwVsP1o6qVe66TUOJFs5U+if6AyUWdkbWegGfRUoHf1xO6C7bjUAcX+omCV4Y
bShmBBkahxZRgJJiwMvSGJJGG1iBYA59WFHftTOvLEBPC5gFQfurhYv54YNRX6FmFjaPkFI83Bi1
K8tdXZXheNVFYbWq5iZTdzqKCziGCyJxl5fFiVwSPiyLfroZ50tGueEkR6ArYTKUIInpZ1hwzJUh
Phy6G7pt4pNpQuWnTObKd6clpKu0svpLoMtd93NOaQDcTlZujQ9T1sS4pbHCP5J6S8SNsfQEq5gw
C1dk44lJMXO0C81M29H3egenaKB8571JZApH2Bbp7DdbUiRQpjaBnBt/OGLwEbPcDCumouPHwHfz
kwq8srqQPt504B86SssMhdT45kBHHEMDFnC15O90JWUeUbiK0s+2TRL/qsJrIwwnP7GaizjoJPWd
Fcymm7cWhwmxdSvfp5YHYBi6/Lbm7Gq5TP+5sO7mZVjKq2iILXgnE0UN2aegksk61FSLhnelgoRG
K8b694kS9hHeHrW4js52NNIhuHEy9GDsAKaBd0w5TpujkwvV7Vo58bfwsdwx0ODKmcOjDgeZ/9Ax
cLUKl01UUHgy0zLzAyG9FodKw1x5GoqaKD4PhiUPDhxIBDyxGAPwsPFByIn7PHMDEVK64KsAwCIj
SLrNMzyOGfTNkNeoRdOt2lGcV2ZkM5Kg1T9m1Q8xHNEsQKhBMFrCPRQ1T19T4Jc1V41Uo6H6U4Z9
i9sgonVwk02Mv+fEU9K+HaQHG4zWNNfcd92YiEeh8X5d1yqtqGVx5/GZ3jZMiQ7h1mCDHsohB99e
vXWSwnN/Giyn39pR2LbtUo0riRRj3qlJXfOinW5I9j4R9UsZzDn+5TIxHFJcxeuwgZD6RHEWJSZN
YS/BPk/qwuGY14v0qghCbfOgnBcsCzg/j7Uj3LXO3IiXDMeS3Cm8J85J0ne07KMWt+E59rNYXDhG
wr2QANbAcrp8+FxfCStLBFTN6OrNgMkXus+HW9kTwtzj1BiJrigO5ru8trzuonDrNCdFDC21dZjr
NxAD44KyWa0ebL/OlxMFu9RPeonNAX/Gan43sSAyor0sxjr1eHevFboc3HOGBUOL1JbED9kUgmPV
gwGq+yGK2P1cmH7TF4uOz5eqU+l92jZIqGk7YjILXI3LakE8/RT2KIo7mOg8sH1BMe2GS5zlssxa
Yik0t3Gbcml/KS4J+jqsKT/R2LRW6qnIZ6SgG4/5O/LVdEbEpXXRc/tnn9fgyhyVDQDCMQ9C8F/a
3Edtq6lrnBAZjpl2qwgPUccHZsBG3jpFCNPSRqB5snFxvC6cl8CD8YawdkCDKLuWmZVxC2Xp8r4A
2sGsNdFDusFMyTYByHPunenYij5kEgKGD/Ip2RXdwjs1UGXNdBa7Ni+losbVV1Iu0x9+j7r/1srs
Ov9QrW6/+78uxP5lh3ZLtuqxV19f/fVb99d/8//C1dkq0vzXu7PNm3p/+2z1/7k9W3/H39dnlh//
4ZFpF2yoWGCSU2UT9vf92fpL6+JMsBRAS0ECYHX15wLNcf9AZFlxOTEZaQ567Nb/Uejg/gHKgTUG
ooHrI+eF/8767Hdjw3+uWIFBADXivxas+z07pKjvL/uJItaN6DxrW/jOlU23CyY2jzsUSHMy7Gc6
vMY9O1oP0iF+deYubQkMKJ6vMOMFQl1k/ay//WUcOEuiA70Ny0jMK+vdPj+AqsR5yAz3o/Wb4lqt
ffB/34H//8vuf3hoQf/1Zffw1f3H/3qv8o+3v+2+6vZD/cf/pPH07W+fX9Xf8Jml/8LBW/9Tf3Lw
nD+QgGjExLfGFsxei0f+XOeKPxw4JDH7xhBZAY78P69G/481GUt9CJZk5HEn4vL+5zbX/YPFlu3C
sWeZa3OO/3cuRw6Vf12YiSCCYUaAi/+h+Dl/UcTI+I2WNcUZB/bJJDtUP2QxDXSza79bm6Thhib1
qoH6XvP0m2PjEDJSQrySDqCL2gkMzuS6iot+41Okl+wSFWQEHuNGYxKuK0U11bLkR9Ld4R1XunwL
hiF9zPDx2Hs0KCvcm2RiJ1GoCoCsSsBbbUaq086+XxY0kUUBZunCgdSzXVrW04STTH7lUc8gGTUG
2ryHeRI/aXpg0wZBgRxYmLbpvnVtqrsCsOCocBw/rQNZR4qGBrpsMXZxjsEYGSwB3czJ9MqH3keX
bRmUFNs1bfWZqLDs6dhss+uBJBaHtTKomNWXUF20LoM7A1qwVFsVmRaq7aztcWOUTH7kbt58kNVd
htPoRxQGz3kbOxubpt0n3ZrEwlOVD2w6tNX8GrxlDlZ4NKUUveBAPaHvHtTUh6y2/d48WmSwqP+D
iEJramjkT+nGBHcwDkobjxQn1Y3Tu03Kq98x6NDSn+djW5O/2grA+oQyTWxe6B8OMVmXBVbyaMmr
X2zDqa4cheLPCavR+yYlsdzWYvU/LvgHwTLjJnY3CSVOT30ed98hkU17jTaO01lSt91QhmXnyyGe
IY9vQSPhlvM8j2q7giOoOOTwnfhcRDE82hO2MaRWy37qitInYUJUjmViHz37YwahQLSF+9wmGsQ6
whRQ4nCi8hrB64vD1fhMDfsccX2s4ybWH3GftZ73GQ6jdNYxBZrpRFdetlH+iNl36Ny52PNUVARH
hiFi8sZeH9xnfSK1IgXqWcm5NrjiwebkJsfyrSFRM/KnYbyrW2lHRLYjm2pJu3OPIxbOX7Kf5hub
c9ySHJ2uyZoTFADo1FXSF2Qy0zjY5FT74oSNUosoix4WSso8PAPhphDgBDZUGeSq2lADqKP7hBMs
VFWvbJR9BYeJIBgzUO0nN6oXkqCc7fHPKJZzTucKG+RDNfqlOQciLz1iJEk8+79mGOzFPvaw/u7b
kkvycinieLyyszxZzomKW/vQsdeg6wYmcblnFU9PjEQAby+6yGITWozoUHAcrFDvAhrM7WuLfJR4
cRu6bh4Xt8GQCQXcwzmvosXshoRWnB9jVa31D43Ikl+ViPP6GRq1MDd2NkN8HEoLxzDRlLi6bAxn
exgJg+zid+CBXfFQhQ3tEhP+Be/BrjGjbTPTJfJoTwggN103hCPJVtbzjAXEZ/nAYmttzh0i4+6N
pkHx0ZMu/n1RFOv2uqC3tuBL5I9xwoEev6R3/dcKz2O6H2rp6F2j8+C9ZkzPdjYm6uA1rXJ4K0Vh
qmfElcAweKmJAkDLV/ioqc68mgNsuEXY+/a2NsQ2ziB6+i9vLOvo2oQlduW0RgOjQ6+dYDtZdsRG
n4dNfyC04Q5vc+Ytj0mRYyPh6VvQC0plRX7tyNpL9gEIef1gN0FpYDVF3n1o2qg8ZMQl7oNJiIrv
PePRhI5naEvvfXNFT6Vhn8Hy6iCSkXs6r4rGAL7nK+XIalAhQAGIR95SRQ1ROc8fcsyLE/j+JcW3
YZP62aoxHUHY9/ivD5hA/PtSz/pjyaPhBd2r+wC8Tqe28aGmRaG1liIR/+VJSwKnTd7TCbLkyS1Z
wcLidwmdDEHOz4CfMrT2yuSVvo+pAu0oTmPMXFHofbLtZ5YyW2uwjTykidPX3H1yvuXb194xH9YW
SXAW9XVGA0qO7Txbwm2TipCGx6Fqb3usIiUPoQ7t8Ft0WV0ei4ECDja2yRRtRzD4FYaxPOqO42hX
Fzh5WEvxSXrJTUk95I9AkFjcE77hoRtTfH9XlQGdkQ0hh3wrQUrb5P7z/KWXo/ta0cDJrzGDvHpB
Efh7MzcdoZug0oRG6Zu48pegr6AP1MHEVycaD4f4Qkqn4kZ+diiBRzEcM2WxK8jNK96g8NHqA6XZ
1hfOfI0nt7zJwS19tzr3w00TkT6k4UWbo3S45E6BS/Zqk0RZam98Z6ifkjRshl0+0VW4UbxzYlKo
zhRuPWDwLBHckc2mHFb5EO86+fgKpXKbFT0F8bT4+mZjmS4k0+ALlK4s6Thbwh2sqv1YR/O9o3z7
ta1ySXJHhGuZEunabd4l40fuWXZ6wV4AL6+akM62qTv5GijzEP6YcFNT5z2Tkd64lGKSupqEe2ot
TchzIUODnR8+Sb3Pirnnn1ZrX9Wd3bNVpW0j3rI+1cGWgmUVnEozMf7mnT02u3oxloMXUAdre2IF
6WWVwXd90UVPoi35Dgczxw+VZ/cJHOm8eK94OxPcYCmLkTdZ2jstHFzxc+G4P8ZucaMNMUt9y3Vh
/yqkrzWQb/aSWH99Acm68q2DCfvptWpM/e5EYZjxVhaGj9mV8Xopu9ZTpr3sBVxI/FlhsiYdwBEh
wKKY8kP4cm7x0Ma1zaszi84FEbRmW7Ik9a9sJfkaiWOV7McgQHF0YNHAtQ9ObKMh0zX7Oncs/zHi
vjEkGJ0MZHna4Q9iZ6Xrq7Bq6AJVtWN9lakmf8K+vvCgGVrdeUmZ0MGi0aBO7NCJX8a4aG8HcrBk
0Uud82yPW3VLVwfSSMHLOt+vXRx3CV3i/XHqXLKZBG38clPQpkk5ds62fMuKUj+ovk3k3mUep0bG
cmq5G8bGzvde5/Kvs3aORpq/scpRWdFxVimpGUkOLMCqKwO9tjvpcuCQZkhnEkdOiZHdoLrOr6OC
Wn+k33v5dhUclY2n82ja+xJj0JWeomDaxX27XAXK7T79Kbd+lolIn9I57YJN1Jv4vWso4dzwhJy/
apYSlMLoTr4Suo7rg6GP90olg2ZumglRbfg/89M46eXNVQNTkYAjS+9lAugNZcIu8H/Pdvc8OCHf
z0wVwE01Dh1i0MQDBRXK0BaUKVVcuhimBRQEmVzY/ijdPSuo/r7hSPtp0rpzIKbp+lGrSv6Kx6n4
XBubyO6PYT2CBXbzX9KkxN/qXDUUTjfzF96X7o72maTf4tCMn1QYlxfSmOGNI2zC9+cY9cE7Wd23
XYBJfgRUQJJOdcVz7ufOt2Bn+xi3cjkZq275iaUlfo22VT8MltOw2mor3JgzTRMfHq1tnMp0Gr/L
akx/zmHlk9FMY779QTfv3aIU6+xyjq96N+B0RZgDmCAnzOi15kohjIyXjNgjIHUqVE1P6XtfLUiZ
tmAlG6NKXRngLiyOUkyUO/oKDZuzOuzeAynR0+aSVfGmV0P3lFqTOUEHI7DZpFN0pzyPOBCGVQKR
FGbEj3ODqLoN9TKfCdyt5RJRaX7yXLORt6aKuEfDwzvdWotLBcTkagSKwqt8ylTXq4VEW5RtZJBX
5T6sVQDHIlIsZNG0+69OaPXLswoiFoGBebkH09GyGxK99TOZavMRtIH9VPDE6LYEJ1f5goP+j7ko
Gbv1UgztgRbYherABK2WLgFWmeBMrWSb9FMw732aagjydVlOl2CCF+0EDIfCImHgoJF7UWWzb6DP
xKe+UC7HZUk+b7OEnKa3qigDnvet1wEhnj1y/pyOradEJ2tZ7u8dnnKTZ5kXIFMEpyzaVGnpIyFR
RqlL446cveupoiXnpOIl8JE8KEneeOjnPwPHozbR9Uf2atFvVY4anU6sOeA1l1cX7dc0jUG8Twyn
3R1ClMeBlVg1r47ALd56rpJ607kTL6AO8/yvyaIyYTNmnWZ7aiGqgysM0dQ6mz90n5vJfeF77u6c
MvepxCbCux0GZWj3jauXpBeD2IRLjK2TxuiM0GEqo0O4WLTuMF9So8MURvtKw2b1a0Hb8fiRHLL7
HXJGeuB2GU5JGw+0l4jKAD2h/6VF4LBJ9ynGvXYXTWsLSZf4c7OtK7K8m0pWQXagNrGed2MiGS61
oGZka/WV6E7whkgNt34P9CAoG9LY3sCz5gBBh6yZwK3DV5Ola3mH79S0dMwTtV+O0xNpKTxsHn7Q
T8wcuEJocvQsibAtWCXeWH6vJaA7XV/j0h/FAWkHfzlpoqTd1D6PMiyhM9Vr1TiR3Rsaj9NmODqV
3pd0OrBtrII8eKRtfi1ot1LG0pCEVHpq3ZbX1JQEfQetJhiL42p5gR3QwiTYjW4dNOc+ooBymyLw
FfuCfILZ2ItfcRJfknjY+bxZ3A1KStMcOdDoJwvGUHmRBDaSl1t1bGy9kgarXUU3J/SA1PdvUABd
KoBSYz1MNQfbo1YDYKg5wEBxPcztPFFpEfFXK0njfuKR6CigZutNjZEtuuRA6JS0NAKFni/KxAGy
W3n9+ENi07KOUOJpkADyKMSFyNjJ/qCgsbf3qEVGbgBZUYeGuFGoDZx5uq65X9Y6Hz1Hckda2Su3
ccpraKNlHrdHAulRBh5uzCnYpmCGo6dbcf16bpY5Ow1NxdoxEMpkN8LP8baQrEeHnpZqiFjM6ypB
aNV0HGmULHw0MiyyswizNDylvJjbm8RUqjgtEcLstQBVmZ94/1Os1XDWo02d2rP+TKU1giPYhzDA
Ib/+ag+2LjtEDpThrfAt3d+lkW3Qk4JYis/EDbsO3gJshJs09Sgwt620kjcTsgoKCsV0xbHwTZ2d
OkBszp4fsGwPJSlWd7/4NcN+P/i92pdaJ90uZTz8LmyzrHWkvN53UJti9wJBgbNPv7T4KQYm9erG
om+DROoiITL15AZyZIfZo+ibMq18by2zoA2TKCRMGsHVf69HYee7sioT/wBihcpUK7aB7nt2koTD
Drtqzx4JnlV0GN1Bm7OhVxVvXzfb400F4rK+dHhGVPd0dav8KQnBbG/7PBnN6+hTftpscgfMy8O4
MGpexWhhWGJMqafDOPOIn7tRFReGq7raGlK//sGN8wQhqhtxRXGeHpBclkE280Ey4CqGdLYney4o
GcPZ4O9PAwHGiKuylw5deNJd2n01IfVumeA72rrroM9OovA6Zy+qvqMgpVo5AzrLKUkKApST97Jr
rZcorGucM61eoh17P+x6Mx8x7YBwuvor5eq5542az4AG0CfnPRlx0x0Dt2bGjNBQ2Eh1I+kkltEx
fYSFaZw95bQRnqpFFNle95q6xUDCeTnTzTroMy94alBjX6GlSRcR+2EIG0fybF8wzYelK3F4mXxA
mnDyRuycZUx5c7t8lEcX2M2VFU0DNvS8D1pEzzRHpxeueiiCqngzpDutTae7atjOg+Loq/SCot0O
bBx2AUyDmyhowjt7Sut6M6Nw/qLCTB2XicK/I4geK9hPalHUCvETt3tacjkSZi3Xumm8+TEn5Ik7
ainoYZsFtVmnYIm6J0B/MeFv4/Qwraa4mfcFS8F8r9B+QeK0Dl1NXr5UdywHwC35sKfOrN9aQ04d
tBAFPUX9GlH1R0uPifubfGnr+WAx5r7kKoqf47GZu80ScNXSmdOGv5wcjhDxV1wdEuwKs5aF3stT
Ih8vHM/J19IxPmeeluwReZ3XzLNTRkxy45Gr6XaCEsFfSM+46hcn4LTicNjiVVIE0EFU2OpPbn4L
dESo5HwxjtqZf6qc+eA8x+n0PAw1YWIUZ8XkmEYTR9FyNAP4lyIth+Kam4lUNZ8v5qmb6u+WWoxL
moMU0da+pgYBHlWwC6w6rya4FwHrtWMyOKAbcMvgmXoYvVHJ/mzD1K/JAQ21V3aHMq67/mAHg8+S
1vJT3T3aZbyA0WGHFOz9pCjNxxAtwqE9i94c9wufhZfsQikb65IqNIuDewLFAcviMNnNE8gr9Dvw
BDQzyqCEupVGbIu6QzsrGwcIhWUS/CAR1c4jCY0TEtfNmNGtO6rcGngDxDQzViAbqt3429vCLDgu
e69kgMtIm7AZP3oNwVF1pP56cd7Gao7Hh+q3vcYjcezxZQdp+NCU9jx96ZF0JoAgPMK4fAwEm/bI
cmD1/9Qy9XnzMCRnPC7KzuAhyuIMFdmGfpK9kMO3KWsNWxrCM7Z0FPi5G2OEKAmLy3qW74Tf5+RX
L4JyeCqTumd1mdsJUwJOgoC12IbUNuVkm7DBuf3CgTrTT366rKR7OKNo9LllCATy8J6Cx5btz4CX
JPZok/P6OBdsML2xuE25NPC1JRxd0EQxy3U7XpP93lsqiYib4iLKHNAQkABaQuPREN7Yqy9PFKFg
d2l5y4nxXwY7+dvJ166mvuS3v2/47fXrs2mk7woJ88ueE/nVrbbA/rdDMP/tFnSlh2kr/+0ipFmq
6I7pb3dh7DSLdfbKHJOcsvrwKsRf6lxUFDtDHesiPIrmt18R2yzexcjNHfyevz2NDnM4TzEKXB/1
b9ej+e2AdJehAnPN580ZVtJJzVKycepdFMf4AvXsaLHtYjZKrIhs+RI7XfZpFZUfs08qrccua8lE
FwSJxX5my7SQduPGPlPzmt2Ngv/SNqGe8ZpVUWo2Rhqy3qbt8z3rzMm/a0RLgRUSAIquwjsyQSYx
1WcbNdOzXmJj7XKAbREWyWyifdHojgrxMMm/HXag+LHDDFpNrfyJJQAuV7FDwUg1/OZo/JAuHdMb
KVwS/lGycgSK2aiXtnFx/ETVKB4K00/jzuln54MxLT3kYVU+lM2Uma2JsC4ufSB/RBTq1tth8cO1
w1xoZgex6ivOaAo06y6CSaf7JNtwNTONT64jkde7JfzVkk/uwLQI9TWGA23xOM/L+zmEzkzTb1jc
zuUMSTbLUVA3WGz826QJQdLNrNkfPMaUdseol331HBQfWIrwGY29Mo99PK/wCwsCIB+M9u8AI2GR
HVD9efYW3M9bzhAFjhIVDSjgRLJLXHWt+VlT3cOk0UGMizFT0AA+LRwzrS7hPLqMBbMjqg6ut6RK
bMPwVXjwVZbSfbfy2GCbsbv6u8W69TW6YBASVkUgo3hc0Bfr8xLPh4Z5Zkwl6DUqlZm2EsvCaM+Z
eN7BiGHjb+ihfEoQYbJzDJjAIEjlU7QDNIHDhmpOcz3FFmhI/ujii2kqpymCbs8rF5tkfQCa0LC0
FR18KRo5xRkXZkT7Y1zl335jQwct+gbhxu/IAO09t+C0XBjHXnAD2OGa5i+9YofjTnp7ADMc3hTP
wOxCDWnLQblnjdSWMexB7i1UuMXxPT4SaTlPaVrBjIKTa/eHuI6AOMU8nDx8LynnfVSxplz3NAhD
AaZCEH7KYv3B6Bs8YhC3n6M+iZdDvbjZvatsybVULAVFteybPkue9ixFTNQTS2tHhnKWGZ59obpO
fsSTnH443E9ApBNH33QDIeptiNnxvlpSyvqKsJ2HTap79K+hEsmT8pyEYEfqQlIlhMZIL2OEkBsO
htE99KHBA61a8TuTXmO3pxLXCU9g0gIbCIHMXmhcTK1tPbrBCXOW6Q5RxI54awspWegEc11ue7CI
9ZkJEE8P1uoLgEipt9ceGY+dnXQ4LtSEQgfPrHCWbQHRgwC4dFXxqpe2/y7kiLfPrqvxM/SWunwI
et3HO2Gvq2CWMYhBUPeGB1AHsXUZhI1708c+DYvS64uXoK7se8MU1h+9zlP5lebnu8IXFYcbMyTL
s4f01GFbIhDI1qfpvr2upYILPC1nDW3ZCl5q6GQP1Ou1bzBqMcrNttTPMiZvsLG7qv349+0h/88Z
P/7b0NSm7fXw1rz9i/GD3/FnbipGNCc1xXxFymSF/f1TaI+pjsOyF6+5VkHAlV/5R27KCf8AFi+8
OPTswLaR4f9TaRfBH0SDbRuMrxeCqCaW+o+42J/pmv+ucs5BAPqXaAomAB+9n4DrmnnHB+L+RWnn
Xkttxfpl46uFl4BylS7fraxclVnoqfbWC1j07sKEACIoAbsNYjRgKMp3hmpKQv8845xd66TwQlM+
BPsaixcFyHFq0oSBi7wrqQMWc1fYQcv4wu51FVFvN+r+Rzihv5/dRaU/c86LcM5o+0yuY5NWbwyK
9ICjyzkxkJQxeoMjR8VuFrMvBmn9FrKrQjfQ5UsetliaDfAcWWblq0dfBc24Sf0ex4A0lwlbOb7P
4oZgRP6STPjGbNv+VrlxTh7sPSIdTfid66rZexSn36kqb0iRO5xy2IrzKcwopNyxYMDnkX68ma81
Z8dgWVu+uRIJmXTJZhgs70kgG9yqmsjHruIpfz9MaXRZw5sDDbJMNyHPNCILRY+Hd9B4CLPRvcFZ
rMdtxFD1ya33GovUAVDY9JvEKOdOpwZpKDS09rYM4Ps5KXCJc5CdjvjbgfBCknRYAQ80VHZBG91q
DgXvToNynITVk48qfIbalT7FaQe81JJRenIDE+1nvIIApWx+n6p1sfej5FtF3WutSkKqxHo4RRXD
hYZKuaVPc9y4WeyfLazCR/JBiFiuOVim3SF6G7BhkLMPrcUOIwsa/9Amg7zsu5zSY7e2dour9Y91
ur3NEuc6b0vcCGztQaYpnnVTnmLjVMklpmLc2m0y1p9qzFDeiPGdHLdGBrXoxr4OjMXZRwRAiMMi
pCKHn429rhN0t1qP04UO+bamak32tB2vVZiACGyesKCNjdk21mt3sVfA3QO5fIxBbeKmI8ZOcax/
wYu/Z7c7zhzHMTEDB+PP0zdBSvph4J27mcrimIadc9buHO6i0b1u1GLtgjKer2IZ3PiycS/tbMXL
VTPeKK3EkWVeeg1aoXtqirC+oc+n+Fw89LoNFKv6XPX5eJzcmTJuL5PPQVPZD7SYdIiAUfahNSqH
Xtzi2DStT4cuHScycLgALUE6aMrvcjfSZ41pF3jUIi+aucwPqq6vlrLucIcyhxOrKWziWbgWqaCn
0bkUHV9Czds5EtSUFv487AOFdsz0oZ/WBPeDtIw4FkUqKVqef4icVYDHwwMbeJvNO1Z4F0Pt07JD
dGTXCOeXcb2CYiQ3fUiKmPUn3VH+FpEA0GvVTbecYDMOBG6xY2CD9xnbx2Wx69ve8psDwQ/32l9k
clt4y3hDE91wDb9y4RBZx95nm3rulmiMOWvKjy8lRbEHJ9QvjnJw0nBIR3mcm7UYF73LDZ5TgWBz
maYx46/hbBqh6Wvngl09+3F8C915Tr0nbNWK51NGdgR36PTC7ilBL5n3zFV82xgVcKJM5LaTgt/W
q0Zx2Uz92jTIbTU5JbGctcB9IgHFKX3XKMH5LqUwBwS5KjA5BBLnQlr9NAHtzpJB5LKEJrl1dOle
tHRE26H6FGP5njtdeCdnDLRgoACydrOfbjST2zP0pWU+qphnIxy1sj5ZbEMwb2CLMMM7oflsXO8t
v4dW2YZthFGanu6dTn3nFIOTeSs9CI5VT+AMRGJwnYxjZXOKtlnwZ7l0HiiBDzmc8ampkoaO0Lla
/JRHjXA1UPK05lu7nzSSCGxYNg2ucVijjPAP2+F6WrN5HIFP+LRB55a30NrxRHCtnbCqO0cHI26Z
z8/kEi6kA3qVP+PKzsc99NJ3b7X/etmhC71D0duk/r35ZFfZTcraElmpeuzdfiK2CtyykjtbVht+
9agd+1DjBLPppqtgRkbh/OHljzYF51bkv8rFoWPFPjhqPLajuI6EOjTFQtqu3rs1LPcCNnmB98ur
LsfavUymFj8SP/TCviiT55nJMtPNTaSQAohvdWO8r1P3QHX67cyqrAFZF8fQiOdRbC064Z2eXBJB
Q6qHtL4gbwuW2UXPKK3kwS0mngTiVPLmwRl9ZeCqQKy6Y1LZTL3tPfE0w3tlgZ/d8Nqid9yIPCMl
V4JyZUCa793a4HLCM7QXdXYvDeEzLHG30nWvSOY8QlE+qEodlVUo1oO2OPl2RblM5TOTwmxaLthR
O0jpvF0ZDLGbREnwQ4pUxfvSKX+EaMpkMQ1PPMAFeKsCSJ0jT84Dnon64DOQ7PuSwyd96P7e7+Nv
0UDAH+vY3i6Nc9V46UcX8PwIWlrdx4yow0gO4Bxj00imor9OMlsj5in3XMosuQ2mttnJ0IWb4rYX
E9rydsp6KM0gYw5x4V3wDAR9Z9Ap8k4jO+P/d9rslHbxbRuqeTv0oPJKK2rJzkJwbdnR7klLc+/2
4ycS+7WTT+cwKof3pXG5I+Lb2l3EKTGxOqRe++jbCdmLWm85rbz1bOkYSEbJ7i5gSx+4FAR1B2zU
B6BaNw7E6usqDGfQ0Oae8/1F7DfudmJrd66m9GcxjuluGsOLYdYXaaLv7dS9kkbwRByhiw9usomU
Xf80dZvvODKYEzSa5pr9b/hmvNi/oMO9OSZ9whAYx0B+3DVIYvrBec08iucDntjazdMBwTDm7DMS
ssPlL66Cuq5RpvPyJRts69WEyzWvjYqND+b5DQoUuEd+pKCxxbmXQ7PnqQfVB9gcURjvVzKKaI8t
zdn7xq6wyiC4HE0WvTowqbdWmDyaCogmPDW1C1zbI3E6EtNl05duDMa8u0AM7ZoIPRQub6G8W34m
cQ1eX1W3JaUG3YglrV80Tz1Xbfjur0Y8EBeVVufRUJeRgzOyJVy7SB+ySVbbQrv3/lKLm7pwr+oh
h60nHOtoFQtPCmF968541+liHha7fBh89r+GDTga0GVfBQdraKE7xyWSAi8Ja7GCXeL2mPvz5ViM
cXsqqYTbZZxLN/E4Ux5If9uqesw/dC5RhCAk04LHFqZ33NfIqb9ZOIqDhHp3mruOWauLt6aWPwOK
3bfpyDpUFSjeQ1KrQ9CVLvBDj1zBgeqj7rpLpupiqSZnFy7mSQjOS0HtvSWRQ++U1Mu5xJq/C6mu
YQ/8kOnotih893+zdybLkTPplX2X3nsaJsew6E0g5mBwJpPkBkZmMjEPDsf8TnoKvZgO6i+1VGpr
mdW2TbWryiwyMiLgw3fvPZfMgjLnmzbx9L32vHafg0bZcQQmIh5R/Zb7ef0bgxVquInC+mIaXTCG
bhvFn1KjqWM1Ij6X4o+AhCjmmxqXy0PNO7YJUofqFTEZr9Cng43Ep7bNFms5AVLmv/ejWsTRZAJL
/XwMgzrSUqD81V6zS/lMcUqpYTbOBWGjUJVlEqPcK4YRWVXbD4QCC2TrmF9oLf4dc9r22klSSGqc
otvYnZZ7OJgL/dWVWsYQybC6UgKjPoxphErKAfeUe0bPbjQNJ5IkfNGsSGLqFP6NAJZAIpb4+NUT
EGRLv1F7TtneefKyt6zscPdYJhISw1Xzos3YedPzWpGN/W+TdpLiIeoNdn6S3i8JyW0ycF8TRQ8A
kpC67uOuM5qtBC07vJqTL7JD02GGxPXrjmdsB3o6GENW37ZzP196EyMMPs0JnSgOdV15+pBN9WL+
nuSijyIgNnQ1O5NEHM2kj9Q8lOORCeFcknmf2hfyHzwwsqsYFAcqeS1saIShKCZ5g/9JjJhNho7Y
jRfH7W9b5K67GXME4O1sWkmBedfJ7LPRl6l7reu6qi6s1a04sIynYgtiFkW0TQleb2bfwQG2DMjF
RLZnI+oOretkxt7yNED8OnWh1lYTqcpHmPZ8JMnUTkimGvvG0aGKMNe4iyHy8LC7rtpNeAi889KD
QHpDqjKdY+P6qQhbGXlyi11Ef0xT4+sNelPaAoXM4uTE/GKx7gdnQRMpl1kDC3RmLmQUNrhZT2jT
9DFQJTHJoSiX8oshTPnMWLgdTq7LSvPEKIRsHDdLtmmP+f14U809lP3Ag2Y9sM22w2fV15VI2Bmd
9CEpERDOdiJkfVpa0K3HIQWEusxDOp0BVTb9ZYw4W9ttyb/LZv4LSYBRHx6peNtWglsLfO7vuRri
k4148lWQ09smizU8RKKTJ3+u3Puk9ElH9XRg8PkQj/C0H0aInegcdUAjxCSS+8kaiuc09rcFEjhf
y5MvBajMZHE3maAPJPfES1WIO5xGeys33VNka+8IW2prZ7q+Y9toNgGI1k2ZtG/Z2svh9krt6pJv
Tx70e0+b6rFPIaaHTh3c5iOU97r2P3Em+0cMFa/VZKuwxJuz7Z3avLcilTzhK3yihGnatE358rcG
lhJrT05PRlDGQZj14z1cky28DXNvF4JCnTbi5drPaB0hUiOdBxorqosAPKdTvlsCZYZG7TzMtf3e
lsGZK0EU+oGFSNbUByvvvjvqWKd6fh3H4Hacs59RPzvORvUTQG+ZvfJRv3cquUeA424n1GdR39dd
fpJV9ysz6mPpzjeA7+VxyPS7m/EBTEFYogQ7iRcO7mhCc1anTOGtyCjVsCrjUdGFmQzmXR9gf+hK
GlOD8dsIsGY1cVDfWkI/kV1DSjPK+9gZH/NF4XfFgqoHga22Ga5TpC+RZ913k8BUaXR/AotJiMoR
g6b5xrYTTqEDx/d6grKCnyNWw8NSF29z4H9wFR8xn0YnV9lkRvEHYkMKXaM5rJtglR5L9SeDL+W6
0X3hs5XZ9g5ex57FdwhHw/2giuaCjjcxlhy22MidvYhApXLBiAv/C+mbM/l88i37fWYGWw1j+j4n
ekJISE/zEr0XfvbLgRpyMY3qg4HHiYjdJmaRhO4fLzsCyK9TbBm73hkOveF9CpzSW4KGeNLdlBIm
Y1zZDjVJVLizcXfrNc6AUmstn53D1zGtMl73QNC76p1TP5HaVoYb9u5ib2u9YvjXHK+u3gmEYLrg
lrrxfYhQqdjXdBlsbBZ0tOTsArr0xveAnTZUpAjsWdWmNElIGPbj6GUvVS4fdDYclJTtQwpkIPR8
3mXfPXlBeiJTdfQZWi7873lD057fFU+N0McuJXnnVQeS6k8GR3dk4Nssn14nvHsvRV/ugFJvPWu5
tYP8xTaGLVjzczIYp7oRh5RaK29xj0DlabwgPD4BKwaJUB0Ma7wMXXRsIwpJ+o6LfP5SINW6frEz
nfhUBdWT5Te40sbibLZU+wxOesPo+Nw15sFA8rG1eIkgNIVopd+To50duBH7YDjdOZrhnVvBoz1H
+pjMPODs82rjEemjeYvuEsYR0Ejv/UX4d4Or7hianJjPvGU6/R1xMFzYord+l0e3YGn7G2NEJWQX
f2+T2b4EEPaPhuVtEeXUY4aUv82SedxifAnuiR+jeGSrh8fQ9Car+nWaTDsEmOZssD/kWxv4/APJ
QppzrOaStmy/bQchhhD4HbLlE3Lyzs8EBSn66qfRs8zlfsXcP4J2ZkghVstiQ9OPqRhqBAfm5qHH
SOe8NM7Z9Ch1IgTq5J04Ms1BQSisHci4p27he0urNXtbvFVCXRblO3sQGOWBGccDnt0zkyzu3Ywk
jwseuCkSBBgHCLtldVCGt7fGMkLpkl8LyqkWwdnL6ZCZcWRHKQlxbNC3dmaHrRGcVvMr96EOoIV3
9tZYaxmshO1T5gc7svVHZzLEVbS3ba1uylEhQMzc6dbwOoi7bR7gE3ai31WqmI6Dkm5QbGRCWC4i
w9vGzTZQ8U9d23xj9UGzZSPvhJ507lmvN8SEgfFnW6/jHF96trhaMn+MomBfVO5u7h6Lxju1yn+h
wWk7LOWjxRvuBO2pt7itgacTJkdSK9+7Xr+6AQwGg7VN7wPCM3fzZdxzBUf9zCmASZYdHtXnduQq
ji/f3ZsxDgIpCK5rQ9EsYX1XpTgu5vIHlSaEOIN+QjKPZzpaf8GKEJqGZzIx17UUqULDxYTlPiYg
0jb+WoxX4WKEYqA2qad+D6rCATNCbU+uxRjtO/qdiPn9bJviHdtkiILMYaVxGcVUNaSC8X41CVay
u8yVuo6cObweR1/tvEJ77jYopz+zMr8bQCI6vb5UCmU9E95VlqwdMmKI0eYusLso3rmzfJ9b5y6X
7W01W/ROUcbKig9GuO3MEweJV2SzvVFzFO/rd4Zn1PGV+BNSvBRRbJ+iaCTyqAk0u8x1LWxn3Fyt
lziqt10ZA1Dgx+DCm67Z0nsbcBBPvoHBI3eCbToZe03+Y2OmRhnmtjx3sjL3phXbkG/Kz8IsMYhQ
atZPRH5OJi2ErIrOuzNxoFRNPO4Lh5l2lXIVnIemPTelw9uSVAke1fSr5yPYojd6h9HVR86D7zmi
TWgm1FUVOMU4kjbhoIOHMiteqqgPxreAaxRH2dSZQVsAAYK9giOIHptozXN5ig/z6Jcgj42nUid4
EXfAcaa5F6EHoh8rx0o+2C9+aeEracAF7HG/R4868Wd7n5LOry9ORjKeWurMeVlKgFZ8HnAQd87o
ms9lUyRlOKhE4TmjM+e95axe7FNWWM2Va4x+1140DvucAuA/uJK8R5orRnIMfp4zgoRiQ0WtFB4u
WYAXWFqdnnFmIxZ8TnHbvI9UdOUh7Qii5iblV+x0tA/dLhkOQIXI/CaRp8ewLWoFPHVO5rcg0uSc
Ap3M6T6PGcNDhGKdCJFL0xcLw2IOrx3KyQa8leeG2L2W6Jiv0v8+mKjixrZJylUdKlIg+oR/3SXd
RbZ/2vW57pneV744THNdfmDQ6h5GcuG0DOVxsnI1XTP85/Wz/z/j1dZ/H6/+rv71X/6BZLj+/b+H
WX/4jjQd1DSbXivHXxWuv8KsBjKayzcw8ALEN4bXK3z037PV1g/SqvBO0diQ4Tz3P9iE7g+L1LUN
eNdFL4WS6v8zEpv9f9F8+RWOR6Z6bQteQYX/RWEjvRgNXDWZXiQkCA6DBOAG+AJvXLWXwLP2ls91
Ha/nwmK1MUfHX6N+Y/09ioWNLx/19MspyVFuEtYabg1Ni8FeThHXNu1zyoHFllUFra6K3UYtypK7
1vdzE6CHOYmtVfnmczdJ9zZBBUc0o1+s4FruK3SEiVwsYnHPhCofHaQTfnHjIRHzI49LEs11KFlD
4DPJYqwvtazTCf2pjfuTp1Mruc+UYO9ouiznwXfhFIaeWHuwtGckP60EC1mog9L1z3ocGT00LAXs
UYQxIZU1w34yG4h4E88RDLXJmSlI0wMeP8vNGJgjMP5RXoqtEKXC3fEjHB32yoIKFuM7SvaYDtWz
U5kMh5TTRi9RovEc4INhvqowarYcUFv9BJ+yEeEcd/i/nAaHPMaIevykG4N5LwoahtXJMHB6woUr
2DHxp//hXNT2jF37GKzEkhXqkIjSqXdTJkiIOX0/+XdlNWROaMrIZzgVyazf68ZTXxgy8FBX+MZm
NqrVGCqavnntFG7yw9SbBiRIByfkThIIvYUAk61eT5lIxsSDIAA8+kCZvGKO5p3Vam0dLCovmBQK
x/RYlyKP4FA/rgVW/TfTfqu4yDZT3R2TrYzBq4XnjI8Bwu8pUBQgHPuhZG5nLyPnVchWcCkAZcwM
+/rEm7cQzWz3gFE1+jNHYrIOE+/oG0OZTnIeT8qPWmLiBIzE8ZE6FUN508s46RwvHfPj9EBEOIvD
BQN2vs9THWV4JljyN50zlPe4FSj5wR2VvePcxQri5QDXSDoPlOt5urM/6rnxPjNLmvIwLba6d0wT
h4nVuZK5TrB62ZiEsxErxmHltkwH98YfZEMPpx5ivIFWjnErwsDKOq9y0qQalzKSRY+TDwcbR7PQ
9vbVPHX+xrWU/4v61fJFZmP/1A92HezhDsbQOUpqvzbFNPm/SW45P7OR4XZorS6rTdTMyZdh9uIW
Ik9khAG6Ub6hl2+ywmAwqzcqnuw3mDzMtwpF+8RVNJN97Mw0+oOYnVwcisR+kzK0HjvpW5/dYONZ
YqwffXWisv+k0EneLaLDZ00l00sUudW7Yc9aHe1siGl3aSEL7muprGzXUpd3NlwtEHiYn8MedOhr
9bdkPUiCOzyPI1JInb57NU0bZDMn5mBpayHX+TgV6WsZBoAwZGIIB3jEh2EZaVoQN76gMZOTseqp
DTFTAt6U4DUH+mGAHNoAA7bQIYp7IkP2sB1Rn5It3KDkq0784c320+6FIyAZejBt5VYlrcUT7c/9
t/u3j7ozlb6Ny9G659Ot+OqQYC2Tpv1qM9mVyMBO+yUyxT+qTXEq8dWwB7CpIxmN0Nee/IYV1gG8
amse8KRB2NvkGKw/OpyHF+xoeFcSYFAG8+U48njB5Kb3uSlzjDScl5/xK6EvQQewo5tqaimj0dzD
g61J82AbsmSt0WfRdfOd3012uewxCrQU2KAY06I8gEVN7ynytJlP1/mdxmLV46Ji+Lgf0Xq/DCoS
XGysjXYgGDIS3S9xXF4DbAHuDToaJ1YHaycE98rMHlMcNjijZxKTB7dORH+y1cLqWNaNaWPPU5bK
8DBRRLZzdDWoLfNVf99CqcnpujLdl9Js1rQPrqLVmYdTwti6np+cRLoOJZUeguTQpL6fHPj+t+bP
Rljm/IuphfVuq9ZoMJKzuh0DDPf32N4ZJuc+/qWw7gTCG7G5ngYt+FmbnFEJ6aERHBQzZksR0QiG
7pMGAaKCi6TMjD8kEschFsgjV+i8eUkxw3zEURa9WgWzD77qPCwRXv0/xLKSW7bclHElEop5YyWD
vP2fM1I3n37/7/9lStgw/28YyPWz+Nd/+Qcf0vr3/zokOT8s1/UoEzDQ6h3MQwA3/jokCdP6sfqP
OOpw6HH/4nr8/ZBkyR8G/3F913WkNODW/B8jkmn8MB3PB53rQ3fm58p/5pDke9id/hPk26dPgFeG
c2ZVlqQH+4M//08VH74pwMXleu/oyZBHrKa62haTkXZv9sgroyFNtHQgpmWwYMIPODBsRR4rdQHr
1wcH6apmeLSnxvKuJebs7GTEUTf8SZRV6wv+GSQlAoD9SbNd6BP8B7vax8otppNDZgaoE2MxAkGy
qPpXLxdA7Sa2S+hXmO7NrQkYMnjjJFLjb2WoDLHTV6wtv/1xcplR25NHLxU5mVL/BhabIj9qNMyk
Lsb0N3bcLgtbDPbBKZud0bmDnAVbJ8npd4Pi4XhAyRZWCO4eRbbVMjGjZ8NDuzz0oLvo9RPPpL9+
1cF4HTy8RXab0ygqSHSkdhTaosiaDWCfjqRQ36EdhEbXNcxo6sB/NYz2ow8aMz5NTmST8nEZyS+G
9+KkyU+H1h1wqcB/do2cYCmgvfklZZq9PzMetQegorGnNyIByfDqAJlio7XF5OwJYXXxZQxydfb8
NNGvxBjFcnB1ojkITMP4unB5XMsz676tTvlU23c1GuNNT55Z7+tcTKcCTCXRdizTJ22RZw8T1ZrP
Wjtr/CKh2CrkROJHp4UQSx1GyjEfbQ5gQYjYW2NkRyGevjJ/SicMR9FkcA2Dmni/CBXZYQH07cvS
JrT4KFu8h5aeeoLLMVxScCGz9W6pfv7MSWM+jCnnETbAKyc4d4tHQ/ggCZX7GIjhZak66zSnpv0N
BDJBWkyWEX5XM7k4x6oJP90vZ+plHDoMCrODJH3XX+nuAAQqumB4SyHmYBGbNa2aSdEWH7SDqvmA
8BcxNupaKr7nblTRY4LyeDehJmU2I8U4977TXhbmd7547vSUz50ame/qoL0tppIjH+7lwsZ4Ypg5
Tb8He/HwlcIBg+loH4H8Qv2CMZ7lBrGvKbV+uR6iOamQ2RizHSpumfxswC547x6KUXqPdzzqv1Mh
so5gs41MtBnagarDA6DEqK7XxBh4li2NJPG1X6wIudJg1NvidscGvstrreuvIBr7+CSHSXlPwHbb
9IU8qjagQmQpjlooL2uXHDSRDsXTQCu7JRToYfNIDKMwj+y4vglSzpdsMzgCOVpxdCOjKLgd2aVn
nTAc1BfKTvxDLof2YDGxvfVVUIZK29dEDgz7yazMTBVj76PJVXyJMtPaY2MYPvLK1Zg4vPyrxNGG
LktSddMZUAOId40hryzYM9oAIZPn9E/Sn12EhuFhc5hhaoOSFg0V2+O0XCyU12mD9Sh/9j2rXsOp
9B4ned+/zgRLL6xxFAJ3i3uuOCxsUSX+kMuMbyeqG4vW9B/rfIkprvZ43+sYkFDeBy6f6Mjz0LqB
e1dyenz2C8vDYkS79cFgJTwDh4GD00cZJY8Coxo3IPeF3uXlIYCSeyYBRMhrbgcSSC285IDBxIrf
AzIf2MNPp3QaSPOAehCx66ob9n5RRCdlAdPotO1fpIYZHBSWvXf7TjHeaLsv+C6/ojwwt5VXP5ik
5rlMYgsZcJvv/MFp9l6yQsFoaCWoZUfEzjoA2F1j0GFiaXGyilRc+0Hfmx0IAkyPxj6uIKQuapHh
EK2SJxdQVALLmZ492ZDWy7r+gjwZ7ApOkxjPIQC4w3ydJzF9yYEea6w27WOnYfCRyvJDxzFRugdr
2ltOHuHNEebFSf3uPCdj8gY3ygtx/OPkN9x27019dEpL9USxC3VL3DE3o+/GFJQTxYyLPrtNS1nf
ZPi4HlPRpCe4fTOeSCTVjWsL8ayS5guWWrtPUZXfYt/rH1SHjRrbvL0xiRfxjoyoYU5yMarMYr5s
BHj/S0TOrPiMF+I0G5O/vD4DJuYG0iK+b+HTdzVAFuaO+7LRsIXbOt+RjgyOieWOaC+edZ0S4bwB
u3Yvjj80JzJLzbmLsDNxQ9ziKSSJsRhyV7d9dXR0oLdKkifqAf6eJzKl17hOooMtpHUEPt5+0svX
7kxtqxMZQ2aJVslxcOm+PD7CnUwti4HasKcVLbmhtqk6mi4Kg0P/6nth4H/AtB54dBOIlPoDmgbD
AI7jfVMV2fPoWs67laZTsWHGEB+6VFan2uvsezNhnEBOwDdOzH97k4D+WL3iF3yoRcYWKQzrUThw
GoRO1B4lbd5SQFk8DJ7xNLTSO9pl5n60hmmGZToykDToxJ1z2z+PTmX/DGbk6QwSwSaW0y9RkPUE
R9Na/DwQlBz+YavQAghbPmzw9hE3c7ln+mv1OccjXPY8yrtkbNsNa5kftrSU71QUY9pAMrrSQQK3
qjUW8M1t3d0m5rqtO4ZkWiuyqMBwttjeg+ICdWNRk/gH2o+tb3qgrSn4z0jYfWpy/a2hmFFGCV3V
xAOFAycr7MYhLcE+FL8RD8LcyCVr7JGFFclZV+yIemeqoJNUpnk7roUrbUTmYeMnHsSJZWP7WWIb
6wfeJsYTHB1LG9Np7Im4hUNuJD1BSaHLb6YHbvRpuf2cGxs/lt1Hp836xMgIXpeq6DEsIIfQNfxR
EDIDITICA9cyvfe1gKfiJsVzLqvCPwjAqcbewD0IwQk+876qxjUc5Jf1Y4eFY0tW3rxS7tyRK5Gr
HktxxV52mjwYXkFujwzARw++7OwxRoCu0idh59vtyUz74STEnN5AeS1fSfZh6kUYqX+N6NpM0ym2
DaeUlu6oqrzVO/VSSYbQsGFA0ac1bBIAbVfST9lno0r7RfTNiJutk/2+zSHdF+OSB2HTLD6PfjD/
1BqvUFnn5X4aF/mdzTN4NisVh3jBrxURODdiz3ygnTk4+yRxH72e692GH8jXJus9XG9ZSkaK+1/F
eQ0xTefuU6N9lKEMIxJxRuH/QsoCtw7C/UXJ8i2K5u6p4qATb9Ik8x60Ndh7tS5aBlcsxNg+KuCa
j+gjpHkxSU9xaz2NTlQqdqGiQiS2K/vaUzeOEyN4MsvEv284Du9dbt8bc06ye5UJBizY7Ilel0B2
COVWFIG4rVt+TFT3MTxyrSOx6+ZqzzHjIpxlB7oJimOdDNbqgvT7Zz91pxs44sigYo3mYIgZTnB3
6Y+Xyt2Py/IlAmKE3WDCt66c6q3zZnAZ0cBAzkY1lxt024k0YmrK+dgBV0FEBkL6QNTWeOttRfwP
c1vPnhRDhhh95fxaSkO/sFUOVdhNf8uD9vktmghrOKEycDaZ+ZzMvnWVYoxfS8AZX3k706Ed9/X0
QqxWHb1pDYl11KRhoxHWFdixvibuZFxLs4zOOT8iIGTVGDdLubjPlKCoizPbSEKBzh1s4gsHm0bO
yQuVHvEVKMy07BdbdE8DaPpDJ9fxZb4wK8KrXUb6IybYT72ThRv+eyor/5FX+rNdqQpZHY056mOT
mtaXr+D1X1uIbzPFqCjWPxU0G+su683B9zcTyc1pA2dx7J9N7IPNVYg6soAE+NQrJXGvV8AWVxog
HgwHsgEzh2KDpy5cyCtzFXQSIGAGsGGs1+bZIT1Q7b0BevUG918eH305FDs3opBDmEURTjpF6TbL
k28rNmQuCrjy1E/+XQ1XefhFbcMTlQg2QPBeqjmV9qhuBNm1y9jLr5yb/RVWd/CglZNdylxjYikZ
vXYjEAGSvR49wlCtoRtwyKCIYCub7JLImXb4pGiOXZKWJ9eLXaiK5fuQFw+9xbADUYwp8jy8M1eg
jIGnGu5agTNQju5R8O/+wwNqP8Us3aHTjdZ7R4L0BdRVfl5BkAcUSffKYupyBpfmshe2kX5qVxWX
KRrsTwMXQXc7GvX0a9LA845OK2YGJf00mqdh5n64BRzfZrcc690PCe9yOaOzlyJ0sqJTd2bXZ8XP
EjLld2w6bH3oQUjHpekO6pQUEa+sajzrqIbR++jjtKx2thMF0d4piY6eDLgP9I/R2nkam5j3AzQf
d9qFkU67M8Z5yKgJyqAa9rCn1RGMNDZg36spTKtisNJXrzT8/tRj6HfO1iRHfTf7ONc/ndiJrF3S
99GvFF5Rt4ELgWjAwAtWnd949BH0mFCTTwRoR+DRhRfwIGCdv5h+jIM+yHub5VzibjovAdScjWsa
ExySJo28rQOfCcesTaftQxFFJv7NUTfxgykLL7oS8G7kVg8RhplySUe5o8bD/x5cmCK3PndBiFC5
gOreD4tGYMPm5GwXIfi0Be6HmwTwI1Y7y8VC1VFkSykOAg2R1n7ujyLrXyUBnXPkOMHOnvton2aB
cUfmNt0ronlHizj0L4N6nA8mugkwl8L9KQgW7prFxGsrIppIKqwPnNaJeSrLgzyelFPxRaIHg2hl
20j/RmFd/AnuFC6Xt6KVOF8SwyvPSavFOSZ9vJM5wdBc4NzCR5Ft4krVX4MFdAG9ebF/raNp8CxU
ThAlKGlnzOuiPULw637PxVKfjVFGXw0jFdZA2djBNjcWZz+DbiQdizd2hmO0rMo9ab5dZtjNQRjL
vHcZjFCwFtfmwYqt7qGMzOgym/FwIFpq3c9GRYEftsQ9botXMpBg1grX3CHkt5cBqBtwjcq6QUCw
rjHs0myjycO+MaTVu8Uyui+7Fv2lMFoIiPA4wzL3rd+i6dpLwtDmMaYd2dkYimp5wCEQqkx2m00v
e4rfINtPoeXYXOh54PeypCIjXgyfdzh6sNfcVDnZ0WV0ZpA50B5PHhCTbhehnd8wac22kYzkUz3H
+UsXx/mp0rwh25IzzUlGtCzUvWWe5pmywqKfokvCRH5rWWbOYB2wJpTiZgdko7saNEJGR7obmvcs
7WDUcyGo+uCOjqxq7bbBns9BEpYHRn2b+pBGEWY65GbrBFyS4SZ1d/8zg/xrBmn992nI9LugKaPX
6T8EItf/09/FWusHUqtcZVDLtleN9d/nkJb9w/ToMQwcEpEMANea2L+PIaXLHwF/5OEkrQiX+D/y
kNJksGm5zNZ92zTkWkz3T8QhiQP94xzSY/jIosZvsQyw2oH/X8sGh8mO8zSy5NaMWF930FGDvck4
41D0y8rawfWzuN5B+r25bXvhn2QR3w2joiKLMvDigh/fO3AQ+lDw9jcmXQXwgWUXZrM4BcsEGqGx
2i2AC1zY2nioYjDzpU/qxROmx52XmHUytGeVl0CsMjw72mi93QQkbFPonjqYOdZnyJmHeejiP009
9FvcecYWlWLtClYMOOx9UGTLfu5SoJxEqRc2YRNunCfLh2mJx+NQNu+Nox8Y0VO7QdvdNor1XVUs
r+BcnS24UOPGi6zsGDO94ZTf7auxfU9NT92rPNOnoAVhAAQyAYOjL4H0PwrZXZOa0vW49v7gQ2Gp
HIz6t8zM9sjR4qlIwC8SnLxaxcDLT2bEKVx8jvnZ1Wy3OvAvbNxvGRrzKoGWt1aN37ji5nKBuGrj
1PEYtyGb94catQExxV5ECJHUDYdWZa+mT2/LvJT179kRnEuzsT0moNYP/rDcmA2grFKUUGQoB96x
+Dvn1uCshzoxPxOLnc8xJoBTSW4VhXAMiDn2sgVsPDQhHBROZKxzLyp3fgd52l46TwNeA3mDsy1q
qJgPPjH83lU6RmiktX0/VEgmAjrjXQJKl3y9RPGWJGXcpbZ3IGruJ3vIuaPUHw0GLoC9dhGcZlV3
2wRFFYyWFxxT8jR2EQFRFZyOhxoaY5NjEaTDkYBgl2LQMz+CRIldI9Jt7TDAMBfyG/NYsrEm4hn4
XXePr639MI1igU6qimPCpPESs/kQuI+SEef4AOHZ/cyIRtLTRtOCuIkLc+swkstp9NlMvb1H07oZ
0cCU6bJPy3NclT9dQVqjeSflSgwBykfWmi+TroDXIdqqkvvQrNoNTQ3HgT0bnTydQxMz0DGyS7Uz
GLPfVVPaM7DsW8k3HasGT5yjX7upkD6e75r0QTqqy9rk8tz0oIN5Ug5554Cpa6JLS9COrIW52h2A
APbWYWhH3r3GDLlC+EfKisjC2rH9KxN89YRtZaHm/Eymt2/2DjNQk0YmUk+1Jbobjjn2WUvloHG3
ytvBNox3JYmNEtidLZh2pNk0UvxoD+k1i2z3oYCP6vC9cH8DfroNym7XZ/pQpzYpuUKY22ZtXTVk
Br0uKtwdbOLyBW82kDUYKG9dE2f3ZdOsKUw545wDqxTBaA1Hu58O3JDZpPseEXyR3XTvyPTG01b/
hKJoEbkStd7RaPJmYQAPddZB7+vPBUM+MlNzdHAUdwYa2oZiM/SFPPfQssMcFd0uxvGQrFJkYXDc
S4asO9vep+cq7zIMyjjS/Ejr0txOV5b4jq8SPPi95zTVtgfCsQncRTykFmbZlXrA8GHFtxL52LWp
++LyTC86AZNj+YcgL6NTPHi7HFMBk43g0a1ptckiD5wCaSqKKEsP2d1gqcym+CbVggmyHwVnFQFN
2LixKW/rJhKPVsI6kGQyuq+b5BY3L6Frow65l4pb0Fl/mmHmexin4ZDmH7J17esyTIRVLPeKgiIZ
hCfr7x0kpKkoJSdU8oWF/C2ZOfT93VC6TPtwoB9pWYQnpsrbrBsEMGGtbhNfFi9QLmnoMDmKThGs
2Ek047klOglwk/OZbWuCk5b0iI1MmMiW3Ml3Q9lhFOwdL6bKz4GgRTES+TjsMkB5VvJlS46yiPSn
BltlQaTNE/OOMMP7PPenZFmec1b8uCXy0hi7rHJD5uA7p/fYjMikQbPNujkspwTWMLPp3tVfroeR
mzN6EKT/Rt2Z7DjPpNn5VhresxGcGQa8kUjNUqZyztwQOX2cGZynq/ej341GVXW5DHtndK0a3aUv
JTLiHc55zimMMF9ZBlsC7x7D+8G2kxWJTryM6kpp1wT1DACMhRAOsMFemV3/XiTaXTe8jlb8aOdy
nafzFYVP962gYjHC0/Dm8LdNMr+/OUR1+CeWBuCW4winuPUjUvSz+teQeucZGjRkwo4uNsate6Xe
E3dSKfNULSx44M8xADSNvvNn+JZrYD35fubEfaoi70cVU+F3wiZ2bRq3NqL4ZgVdbliV1N7b2a6H
43CTjafMyYNOxH94uDzgY2lm+HZdJeAcRREY03gDVLOHwXozaa9WWhGBgrvhTocoDx6Ef3nLXIJY
KB31aXeGGO4wu23HaJd3WXI2mOKST+3ZxRbxdOyDt/cekJBGn0hD9RecMDchPCDurdUUiSA1003O
tPs0nziLzwzG9LcuNXdTN5P85SJoiNrU+UJOTWhBH/PQyJGL35zIGGg7w95x23AeZ4KLp6IT3dVl
Xj+hDZEXEDk3b3vKQQFZr+ANdMptVhWQyYfb/84xol/VjCwJpLNvepwdK9IxnfsM2Dnmh3lfOPjs
OQoOsWMb76pHnADZI9nNccx7mTf9tWmqJWhv/LxOW76XBR08hxKZtlOM9DLW2+Rj5LDfKNN7VOEc
r0Ov+4IE2YG5jPHT5kTLGMOi76ObU8tVkgRAxym+hiGWZx4stEPMDviJIgyy0hb7OskZBjS2x8YL
XBSWQ52FBVL8QSSX0ItBvBrE81bLe2kXu5wlEu9CL1ZNM9uQCDLxNKaT2HfQaXY9poNNaU/qtSA5
bZ1zFfOjx/VZG2HcrvJkYXvYj95pioUMtIpLrHIbbZPMY8fmJ45AAXTLKVJFs2U/yHIFlgA0aLiD
ZOYxD+lHZ8WUjteO6MvUrppdV6j8lTTkVWYj10D9ELnzZzKE6r2UCWG9lTcdwg44ne+1cwZ7RRJB
ZrbRrpd2Hhimd806FxBkCza8t9uYhD65sCcpk22vj8VLoRvD2u64s4ax8IJkaJjNQzHaYrP0E3Gg
WmvObaTBsqE69EfLPmt0UiCamFUJ03cN+7FGjVrHwyPsfKBg7gaT7H3eRsEUo8aI9DDZ8yMyzLNI
XaObE0Es5qeFrJfXHgNyMSfzVuYq/WZ4j7XN7stDW8bDvcK26EAU5Ne0SWotku4rXcLxsrQ6kqNR
6Hlg4+1YYyG475ohe3U1y35G8qbfOUiQCUkgcMyoYJqSsq2ecr7FE+ygzoc+WaNKcjOgzvMtHwGR
+9qWwwb6NLbEIZx+MnYGR/CJaNgsxksx/lWsNd/wv9mkDPSCkl1UNl4aafjo41YOBH0jcXbK4yG1
q+rBnRZwYfObiqK9A9CBGgBOD6unpGSKknpvyTS9oiDeNra4jKwL1+YUbYUzwJsWVLreDIgtQmkw
x2rYFWH8kgJjJ90JFlXdX8d+oVIr2oOdyIM+C99DFeOPIPygHfQPXuUEmQ0WnlF0XX4LyFJtLI5Z
iR6Rf0zzUWjeR69CxkcVv7ynngev+OPNxiZM0WeWvK3l6F3MKh3XS6udy2HamoyLEbgirYuCpVSP
qQb5T+rOmpkHFA3jAQBL8TuMueOryZ0Odd9jPMx6gfLASY8t2WWXdpwrTnjLT2EN4Q6B3K8x7aZX
iNuzRurnKhbOnRuJdw304noixpCFG8IuxVnHPylhWhxZryD269sYl8dQgrhlyXXIdAUClr1Cac/3
+YRNYMr3bgXvTGBWzuI28jMisc9ges3dwHCU3VFCCp9bZffTQqJYBJ53tE9Zy3pqxdvYXdFAXaIJ
Gkg6olEkPTHjQSrHba7DnkAHLj5HRg6scFPJ9KT/xRpYByXyw1XL6NTXm97gZriRP2F2BBIq/1ou
tnlXFNbF9PrrlBMFoKpU/3TR420onuJfBKhsdyeRfpVLe5lK7EO1y7szDK/s98pnMHCbEZKWU8Zb
nUUQU1l4KuSy2Jk+rt2smi7ANn4QfVWBaTbdhR3RLcMggTedDUXQ2M4vPlVqrQFhg6hs3GGme54V
NkCUqrV9tI3QPCSl+gUj7vrLPBtnaUbPrdEck9Bi+Ni3XylI+0PR52ag48/YJnp2vkkyP2XqIW3p
ECxgY0Meuw51zyZ/zyk+kSq3R/ZFwA+9JcDOPAaUnQbrojy+m1oXBH3hsNRVXrHDXrFrbXVmVjo+
AmS9OqjzIQvWV2XHj1g639y8OzsN2IYwSr7sOMOGRnrUqElmd+rA/RavNNEnh4Yr+OwNFAycR8kx
NkFaeG3HjqUQrILT/BS2VG0Y5JetNeicf6lnvobNJHyUH85nCcvuHayXj9MbrAyWskFid+o7aCDz
Oq7sl6LojDWdz84azR08hHUJOXTXcAFtyTDEdyfZV/ceNoYxeh7qWgNHMF/ZU385FjpVglKzrTNU
n/DNkZ3av+zcP5lmt2s28u5TAolzY9uU0G3FWRRKEyGw4mZLiukkQPCDIMrvNQ5KeNsuGlZzp2uf
Q6GtQBhBQrWcXWJUh6nQ7u3SyT8xeBBlYKT53rMY1RbsdvjmMB0jDM52jFHNJ5sV30q3gdc6Znds
2o6Hy6077CPsvR3T+O6TZm+6dXE00PVeIDNOARqHfp2WPV210TzKjG7GDlu5wjz24Y2h3HmDR8qB
RDRedJKBaKpzuMrl3tQQxuqlG7DbPydkKfj8PazV6hecpQkLWvC1zCiI4Ezo445L5NBRUd+X+JWQ
sOu8nisJK8kDpFhQKBfWs4dm9BkLa0v9ZWh76E/tq0Xgyok14S1iEEJ55xa83f1cVz4m4jCwgD5h
PyTm2M918h1KYgzuk4pEp1pnFzAS8LvCaDOcALsPv3ImA2TuBNGYIplPhQ3pwi0r2KN58RUqvXnK
NAdW/pKUv01hOofBmlmKTBawMyMsCE1AyCrDHl2VYYYcOma2UU6ZvdV5Kt8rs+g/DQyJEDHZDhoM
8DMPbxFGvHqjpbdFuCejDT5hDRAGNtbWKvqtO3HtqDGuDsKb1SbMGayzaVq+yDTBwa0R1WGT3Ruu
wlyrHvhpBr8ljWUNQg/11uxMw7rva4a+5eA+Wj3Q79Sx4uuYKvOhM7HqAL2cil03TLRR/VTyy8BV
xQLR35tDXd3TgHsnVSK8EbJzj7iUZ3yFBLdlXs8YJMVnUyPgZl+pFh+QD5xozNGb3HWSPU5v8TR4
enKGiRQyOHGzcwpwdy4AG3ph2h5IZ/BiPrIY3mpCW09kC8x7Syixh6T0yJ4Idrb3xwY+ufEi5MWU
85ys5WSNx7407pBUc2EP42QFCPXYpYq5o2OGFfBluTWCYwP6bQnxYOc2aGX7eHkzRXGOxr6+iLzy
AlNlPJiRO20haOo/ddiE40oHF3txbIuskqwMSzr7qc0fp3z6qlg8rFmURY855AI/mtnp+TIK33WN
iCciPpkcECALKyp2+Kej8g+KUpHttLQMXaZwdC+zpUwfgBKyBg9HL7Y4w6fBOUvNxUtoawAvlEqN
97DP213kdAMHVMXXZiXvFpTbVRKKr9CGjk+kRX2k3mR0Zi3JJ5yERzwW79rYnCRLFcZEA9rp4eY0
duYD0vAFlbtrUooOTOHjOloOc+G5u4FcnFc2Ktj/rElnp9FoFglYI7I31tojWOMULqUOIMGfMMSf
u0F4O0f1+Suyi3hXJgW8eJCEgKRc7xiyiLvLImt6SBASvHq5uCOsE2hoWyGbwRQx3Y5pOAddBE0S
kXOI9TY0TqNYBh7CZb7YqPrp6cr4qlRdHNiGhCsr0kwShAyuRBvIC+9D98tsJvQXfVoOlgYhJ+zh
ErOoPjqpqW1Fbeh3hJ9ePMrQuvQ2RIZPK6gW4VNVkvtGmeZjBSgTVk/EgjZsnrfNgiS+nyPy0TIS
bjOB6qjR6Xn/GjGvHAQua0MjC2xiER7MUqeRnNqVGFWyzUobQErSeePJlHIDtylcN3W8TlGJ1MKl
3iY0hQUvrI8CPf9jrocRoSChsekJu90v0P43FX0IbnXS4jtz2TVl3BxRl1FGWfa9I/RLxkb9qbKx
nC4VivGuGr29A3fGW0+ueQ6xjh8N9DNnZ2rFgZ3IdE7yZL5TM4UkTSjOjwp1PGld4Sqzml1PaPAM
ONbdwGLgBy6GTwy/P+HMLC5OqHBL0tBE/a7nprarwIdzFBViVcc6IwmMbg5slJvHOAOXAa/7YzLs
NaRMTQdiurDkUuDnSWfgKl70qzWpPaEvC3LN6WZflXKL+4kcMb2+yqRjwtzd1cA9xFLdjThfVzNZ
3GhKqYiYskgSQDi2KgBjRf/CI03vGNvXYtBg20nxRmPGupYiHLkIpw3cJi9RfxhfMA7WHkuwGNSt
dfRDPLifeBBfAFzB119w7LBQKl91IQ/dQGAXqzRSlLM/cUzhx+C8fMFXAFxDlGC4FiQ3tTmBxEvD
DZv4hzKMhqDJw/HVaYzsgg4LXnGat+6KYFnf0eP3iknKWFkPGl5TszggTToKjS9S5vIPu/cNs5G1
li3GWgAiXy0x+mKIN7T11XBxOt3x0SsXB7OBMODZJ/gwaiVTHJYITh/nBa7gHM1vVmNDNBLlH2J9
N4pw7y259vkpx5QDGsTbjgyfdyR818epKrVgqOIDrLP+jJAU6EAfc6b0UXkkIvvddfBVGsw2if5+
1pmHP0VEM98uUFM/jkX7RWuuE03EnKDNIL+lyFk3tT2vFeVvubaGxLpv0ChCwcU9UPloxMr51PZk
DTOuTatv2mBNrUy3S+7I1uPIaWbdbM8dMMgN7sq5X+Vu5jKDy3q9DuYKy9CX42F/WiuyPFgWktpz
yzmOSL1L58W9jaCHaFonpPduQ9PW6ArQ3obIAvPqx+mkdVFppBH+4KWgQ0IvAVI0mO0txURX35Ns
pOfXRpN8dSleGANI4nrQEJcxrjbo6UnZepntGWHaMn10EatCnpVXgfIKSxwn3IEEkAdbsfrLetRt
omXMJizrhANMPpY3law1mWLLolfwrnaS8IO2eBzLLD4uRUKwlYZXK9DiUJDdMfRMiK2FRidL9U2v
Zvde6rR5nojQAOKL4zJMnT3xrzjFb4G9WmJd+0U72q71gSMQzJy3HIjcwRtnutvZ/eksXiVMO8zC
5t+erN7XyhXeqbPCA/9VzcHsET6xny1XDu7prUSxwMuLTWZpOM5kDBN4rqJ4CzfvY5T2tdOHdL9U
hcISPkaomtkisaXCDc4ppJVLht8opRSpOoB4bLoM6i8O1xGVkU3uh1semszKD0NGo6djRurrdPCl
DhVNh2++nQyWGnnBbDvtUIDaaf2gQ/xOs/gKSkt+A5yfPttZQ1u5cP2t0sUGFLCkKnBK3jiDwHbU
KdiXryz77ws75dQgx3ydZc5l7poxsNTISzyipaeSM7ZmssT7Nkqf6W6eeUaNdaPnK3I132MjDFwv
euq9Zd+U8lrGo/mHmVd948vrAnYcLxD+Zlw9WsFTEdrNkzdP7t4U4ie6Of1J5mDQPZrpTlkJf1Uo
DMgQ1SWd7F9r4TImuNC8a9jnWE7iMAIVjJ7DBZQNUkZ0OJ69fDBvLwMdXBiPdgZSh2KEcBet9J0+
ZkeDJWnXk0mgHEgeRPIB1ACx3mjdnmwdFkOSnpnT3iS6sUCvm9U6pCLTu5tV3O9r5Tn3yJp6gsWK
HnJpFL0z/kYpPzUZcTKu8yY1MCxzJMI/5NYDNWkLDaiMLB4Wax5wMrhJ+ZDBOX1jj1b6C8Us7XF5
Rk/7Z6madZ1r33iL7KCPiNtJjHwzUGxFGeBLkacfzOf7baXKH4/nnAt+ZQCEwLe6z5EE11ReKFZC
RUONiEOyYVdPUmcFYDUUQSrxfrgI84AwN9LQlyAnEP6cmvZ8ZAQ/BY1om0dos8b59mN2Lh5qu4Es
3dX5Ay4VOGc1/tSRvCFvzFFF4WJHTZooahMofUValduqJU3NHRzcFdGwb2F3rbD1fQ+W++xMIAoI
M8u1jL2mzWA7JlK2yz0ytYvmxWM7FGR879TOhLOYMmTVWmv3rqUKoOSVVdwZUzHQcyc7u8DyH1km
UT+NN35Qnl8heeaXpC6WF0w4/N+bSGqt0VYPZZFJShMiwhikp4FlxDHhVF38UM/kbeisqa7CMPsT
mViurwa5qxWOxHKK9HWeCFhH5VLlTy1lo1/UIUrAQmp7r5PpYwcoiRSDpO8AGZF0A1B43hRuAWWp
R/IqRic7Rk7d+ZS539ydxhayOLd9wyITORCzEKnCbVcnj6anOUezsDfaDdRYxUN98ypT3ebtS7Tc
ZnHQANBP/Rp49vQcsMBcJBXof+/cidb0PcSyk90BDNB8FTakfxifveOYQQMeo0gj/UIYkvou7d5e
9a6Zr6M+z5GU0xgiFVf7OZSo+J3EPoYz138liMUpwInyDz9ErUThe1tmtVh3fAHxl16ztI4yb0hG
KFLkSelr91fIunC5zczuTP6ldaidetxVCgUx0X9P9Ijt2hqNJ+0Wo1XZ6r7UWxV4CcsCnCJgF2mt
iOxlbRUjObQaYgRMM2TSW5B/nVLYcuGENEza9O30RtKtSiD/V0dB6q+0UmwbJsAQon60Pir400gh
Io0OvmJas/Qum3phqm5Y7Ifr6WzV7HGdeXzp+v63G4HWqfJmk85pEJR6g2uI1VtjLovZor3HGrTG
r3jAWxF0LTGs+FD8ggHyWtUGgvRb+ll6rGtHJpT043KNltQBw5Yr5D2NuU4hnsXQtOpWJ0BM53gN
GxwssC32BgYb33V4yrLuxtQALjFoZrvvhpxOrb/KwckOSatOyVBfcEslZ0IsBJvRAiNCVTMCGceC
RbBrPQ+sTnYRrvG7kHgOH4Ymg1wta5iRluizSap9WiTN0pSgp2eBEfGWomHr7rzRAnjslcx5hblO
CDMhFJMdoMXKZje2obUFm9H/zGlHbz1F3QMZIRUV7GATzKIm5qf4lANkZi5BEnqKr2NxP4AhxUe9
HRhfd86mLS28VdaRMbdJygC1iKca69EjQY7t9QQDDXQVqHl4LV6MB6BObpEjKdryRSPmq5hLkNE1
k+BOJ7m0KvR7tNLNsZ+5vrD05z5GloUfsRWe75ZW92XrmbWTqfM+3o67LMQHBbOF9QVw5FVRGsWe
nKMmcAGFQJ9qDvpSahAmmFZm3ntbwe0fQPKv+nQAw0kAe51w0mazZp7HJQ+KBTJm3Py0hss3MiOS
rbcwpR9cp8cSe2Tato4NhA2Yhfky6IwhU4XVG+FniArg4Kb52cZbsq70t7xiuuzVj5rNSCVB+Wze
0rOhtaw6Z2EOn27IHMGshOSV6Bln0C/dhBAMB7FaG3J85XU9jKJ7XLwe/UVl7BnXMl0bAjEPfjGU
Abw8GgeQy0a3neAK8vqzFc6R5XbZvMmg03CUUJeCEicjSSEdMPYVeNBE07/clCgi3pTUY1UYwZpq
QK6aun1DJXEs8i+Pu3q7jAlNJumPnrmnOWDYoB1i3XVZRKMt7VkXhvlWp+zER2bpd9gcIOb1iGuf
lYsttdfI4MhzJcjDy+4HWudtluXThVzmwBirfkfAFfyymWMV3/zzMmrbWE2QBLWkW2Oc57gi2OvO
6GvlVxIQI6Ka2Te6XuyckMFUxozxjGb4w3UTRCFKRwTXpFaGqrqo700EDURNpeEeYCd9gOJGE237
NTk2O1oBHK5MDF9jRco9bj13HmuUKonzN24L1AKlIpUuDeU2brJ31bIhRNmWB7moFp+Ys1+PmKO7
xMW2RIBkTyuZzL6F/YT5teu8LkXPC5yz5WOwXs8CJ/JfkEsacvPdpGEBOriVBuYIuo3SYxxhjpXf
4/5fMYVewzVA5qNwbbm1bzkOX4eX/NDFBE2ttq45y12UtAcQx2CjsmnxI6T9qL3BbDK3xP5uMiR7
k7O+NxMgDAOcKvR+K9J1cPgZ+DKb7F4lt3Mx/Z1ruYlJVBsHJ+aoTRaivc2zO5YMpKygaNv4ERWK
vTVqo0TanAxnHK0bWzDmV8aDq2s6hDEW0NbgPWS596ZZt5zjiRFtiPEAjXDPdo8KtknkPb+Edoe7
MX039Za2uwsbb9tbJYobdODGZWT6c9vJsJ3vfRcRV/XHpMljoVhM3m4YIN9qmAj2WSrWvR2zBphk
om7r4Gf24sc2Yptv6FxrKUrWIM696CS1/FGSOHrsQxuvvePROZFAwaObaFQyCFrN/BjR7ytcLDj2
750puXOT+mHRkpeKHCRIzVuvce4Ty30wksJcLUwA12LAVBTpEqU03ruoG5xAT2XBvo1kw9Kq4R8L
fq/VZMfiD8Zg6EQ6FMFXjJVFIPTYlNjovfS51LnLtkMcRylGD9nLS3Fzyy+1eRGs/ZhYu1dFeGE4
t9iXesYzaLHPEmpmMKY2aWaUpBJ0vy2YSLu1gngMpClGnMUb6S8GhMgnCYTcV3Eb75shEs+YOtPU
p+u3pc+H8zrbKvQe7DzjTcd/tLGhdl/xrEcHqknoDtK8TbQE59Kg69Fv7IYo8Ij3mpvFh5Fp7GlR
b7FOVhG4tyknscfeWs0UROjNoE66+boV+p2LfYqILV7VUhO+kuFjVjm3I9bs1q1lRChYo+YcI2AM
3ETOTJXSmxKcIEanex3ILwFQjFhJNUV0nXOuZo8VROqWAeKuX9HW/gLqGc6ANwdmi8KVHBRz5cih
Cjwn1dZGWwni/uwnqv17wTE0deM15YFbx2FzII8Dyp1x52bq+TYN3bTo2fAv42UwQfpuhMmqQPZk
t5ADJZ/naWp8d9IuTUZ+N19l7Pfs9VinNw/IzFhuLsHE7B0UW7SxouUOg8B6cW6L4uGG+NPNB12b
A4ak4BQE1p8S8YKw1aOCEcDO2JWBq9khyPCagRcNfMMdzvisqFvtUrVdvNVIayAmlYcFK/T8VWhT
6lfuDJPc7okqjZmzpV19GlzqVVixWRC1MTlX7qweqCedo9uLntun1E56wdudG3+9UkO0qaza2KgS
6kgvp0cixthyiXqbeNMUuKGA6R9D3cLyQCqCFrERHwChq35E+qT3eAvMpPIh1Bo3tiVad7c+VgTo
bUkaIiHPJbUlMfPiPepjKCzwCk8l9M1VXY1vFbkHu9QC4KIRtoU1aEQiuDTLltWdd0na+ndgs7Ai
H3YMhglkBIn2nGmczwHb+KCV4XdR9tR0cQSIpYUiO8hxUwy3ytWiKmNcEwITHD9Yw7Y7xJpcn66G
gQ0Yhl+WguB0YN2bfBmj+57prJ9K3faznuVLqCxxQUzXYF+qpqeWquXAZ5G1QHTQghB129oVYUbM
lEJM0lYT2FAF/cZoxMZxh+yJSn9azwySVwZDnvsGl/q1Vvil54pSiO7D+ooaMR5t+HRnWU3Rsnb6
PAmkF9p7y6kojQhI36Z63yMEKNIrSYnGkXZoPFeG9EzY5warLTrHzvecmhzeaJ6vRZt1P2OBSWw9
pqH3ZA/GPWUkEYZ4VDNFwdixMRURi5K3OW6mLshQuOV+PgO011gRs7tgIYq+O5v8obFTkJZN+UdV
Rlx/VABItHWOzvcPxhKbQw1N1yqWswlThUijGKP5BEfYbBX1EZ75prvlwXXzTQOS85B6q0ThKcfY
s1yhKzKkgRpFMaamCNZShB20XZXSmbnNcDyyGcC85N2OaNSpTR1UqM03vM+QWeXyjaGo29pLfIvc
cFFwWAlVG6GJ7c52Ir9fvHujzDexS7+S9Iu89o6OFcULxdFqWJYFVlIOENWtUcf+46EO0Zj2+TKb
jqFpPAEEye/ikXJoHrLTaMnqqg9Gv0nz/lPV1p2l0eGkAD/WhWfUhyKD/zeF7KwLMM6MHBiixcCA
OY3cdyKvddDGyT7SiBsBY31vptMMNlAFZunelZjbQnd4i6lpyW4NiHLctN1wFPw6SVp/giZ5TbnG
RRy3PtOAU+jI/dTngTCY8lEbBjjkScHQBy3bgItR0DQdMzrUEegZd7ITmpxZOy5tVOORj60tVZAH
8240j1Fq85kTG3M2SMOH0c6bSomQcKqRbAiSThAPUgJJFoKHAbD5A1J/omzwvuqfrZv2t9SvcHhZ
bjTBsQwJE85S+qO5kw7ZN2EeNKbo1x3FbYyApAlPel51bxRgV9ODqU7REnk7DUYVdG4UoGkBqmJF
0/DrFEkWMO5+UKZFrJI938WG+FW2wVpa24t0OIlUwf+dLpAq1qQnIuezTppqHsPS/vLYfFFTWPSN
hD5Ym9gLtc2E4/zZMVgUrxBnX7KUBHWjzhqkukW6TQsb98PEpY1u3jH83pty7zNvXNYEZgdrv1lK
87PRmuJ96qjs4iixTJbNA7B+Ld+bY2kHhlFO96rU7/qx6UdfMo88OSOD6BXNffQew1IgBUg5L9lo
43yZynzP1ITgg8SkHuZOdMfuroiF8VxkOYV9nCD9qfv46MbSYtWghxtc08Y7Q9cHwWYI5iavBw2C
9lP0toamnQC056LiMcnUXBzIM0t3k13imQbg/xYnBmMPFsi/yCnU2Srm9ClBN8uSQtP2pVHzfVTQ
tW3ju5JUvwSdpndGWL73eW+daVfmV2EYOEO0vrnOSIG2LZqWL4ceYd9XdX0n8ILd47s1jvDG0hMQ
oeaOU5lNBpwI5tn8kllTjns3zbKvrpGogpFpQB9J+Q0Y+uFx6U+lscSXQpsLvHeNPzsRjKZGlzvV
SfGaTu5XGg/dcYBCjuQOVTdhCPoFnpn07cm6Fl2UjRAHc/ODCBEg8YmKH3lf1+xMSzpLB6+0dE5Z
Mf4BubkHrw00U2Bb4gVI513eV80Q2Nb0O5bowaCPE2NkwIoK+8a3+/kHg1cXAEVTVwlFi1VOl3Bj
6fnVHWZGjcLTN6EilYU2bXYecStC+0eBsM6Fan38QK8IN+2Pzsqy2a9a8CSd1/+4HHBoPGy4vEha
wWEQVAy5Y9ErzHeGcalGClfdTL9UpLFWGC3v4MTtbwusrtsxgCLATuvdRzowI9CdaNgoHJBs2KuP
dGDhOGoJr43nCb8q5melQbmXjIfW0rb3BikQF+ZB1pEZG8fx7d2f0+XdjZFnskqGC+UZ5aMLThen
Ewr/XTs6H9hi5am4LT1weJXPRQ7yY8F+DzWdH7XM0KG4bsT5nQy/yjFnEAfFC6NUZsILeQobsxMI
s/BNM38OOyBqpgYaE5c1uto4d3fgZxm/TCYkFbRjxQ40mM12HVfs6MLYoPdgf9w5e93sj11toLqq
QqvfOcIOQW/X1tbttGyf0Mgy/dDD/VxYAKD0ftjA4DraOGewRHQe84kK0ChE0Lb03PWoYOiyih+a
iRvISXEBhwu0UqNzNTiDxsJSagmfMKSF36UnO5wXCC0pGXIy4yGojC4KbEHR9YkqEG2kwQDYZdBO
7UcuQY2AKrCbmJsw0l+HEE6CaUj0vSOTRs5uEX0wN6E4chrxWLDOX0dEbK1bgkEe8lYepGmqdZlM
Z6LBv5Ol6m8o3hSsLgWgno1wrpBPYBMt6XlMt3F2XkLaaoVOYk303zdekJcqoRcmNgzhXA27x5bT
rtOsPpgWm7ypdn5ySCd+gYxwhxybwbQrn/vEKDHdivdBLlxd1AfrRNzkxLXcO2V5KXPrUUq9ReAE
YohbsMVOj4c+Gexnh0JiC5RNBEOtHgyu6uvYZu220Kww0GOR7kwiGbHOo43ysyIfn8FhXNEf2OuU
KSI62ttOdmYiK4irX0VmBggdHRTh30/1Xw9IWdoPJjKOVdLOS6BiqjXDYAolU6aNq86DdAI7/5aA
AtRC0MImoDxkf4vbJv2BtIQh2VFvc/RgoH7BYEUYYlUz0lNavatHeBiSwHjUhwleEnxvO7iA9inu
eC69CK8BGlyiVDB3m+U3ghp3l2TWe0T8H8k72Vloibj0vaav49oijCc35m3B/bORAquFsqlq0Imw
4+16zhxEuYDngZUvuKX6gT7XacUqTvXqfjRq8671kN2TEcsyX+um/gUh+bhrhmo6UX4B9p2072Ug
bbWswVDzYN9VbU29MwMSMOSt3oqKaSsXczw5bTr/P1DC/n9LInTBb/3v8V/YLLrm9+98d7f/h//g
f+GuM1C/YJRjV4jt7j99d6bz7xZOPBhfHmWCjj3jP313uvfvQpdAUNlA6LytZA3+W6v6LgZFBj7V
sXQbc5clLNvS/29sdzcAqsrnSJU3qpnLR+o6J5hjGboJGcyAWva37K/E1kgq0Dw2PZ5mbEb4dgF5
Wd32b76N/8g+/LeyLxgKlV37P/7bjSD2d58CQof/8DkmDi9hiL//FPBMygCpwO4jy+s3ZG/T7hbI
d0CGTkXudvim/vUH2v/1A3n/cJlZXNCImW9/9t8gzaYFUZ6LqhofNqtryR5x3yUQKOAQpf+Hj/ov
3yAhRdK9/XlYIU3v5qr824+a5w7prqZYrxA19NESVcRZXMVP//oP0mHi/uNXaKEKd3lMXPybN4jc
334MCJgo1ie2OGYmq/vSDYmbNkateTTIc1jHuUKl2hXDjY4KRmjS3X6T62351poOrBh9yT/+9T/o
n3zDPLuC/+ELtgzrHx4cUpJGJZE109bYxrAy3JChJSn1nxFS3/+FXv6e/jseiX/y+PzTz7It08YK
yDVn/8NnRWVWFCULtFVLg4SDGERDdRM9kZWs6at//Xfp/+RZBWjsgP7xpPBs9x9oeCNOn1mNlbPC
D2ge9EaGT44def+TujPbkRvZsuy/9DtvcTIjCXT3g88e86QISS9EhAbOo3H+p/6K/rFaVCbqyl1e
4Yh8K+AikXkzBXOSNhw75+y11zXir2tB9v0ugb14EerNsOxrAyhdpc+2w4TEiw7j92VGhNhC0Y27
S0oD48Yu/eby/R95Ys5JA8EC/hPc4UkEHk6GkQ+NVUVGq1Sm5WvfCqpFaRbt6uOjSN4CylyaWWE1
H46i5xE5K5fGWpgOXO6cyX5KHFhKZ974/GOPNgdmELsZ/EH0ye7R5oDpETKaJMDlEAXTRk5QzGLX
MJFAxXTXZiBcFiEM6rUnTPPx/Sc8tarAMrr0acl5bhnzzPttnzDtso+bgKQoEnzuaQDYnJ0HqdXZ
QPszbgUF1GkRdHRqtdKlySXwamjwkBxn8ReY6E6QiXr/N534tsw6x5AO795h+z/8SYGb4/Y0F63d
TPj3OMENxP5u9vT+KCdmOQJrx3aEIGfExnI4ihZyB7XnzkDQINmuzybCZZ1bMdQQKaaNzXr+9v6I
p57LNQ3wlzycwTFwOKJfpfheRNQ/yIHGZGhIWnc2cICPjwI51TU4Uj0T2ubhKGR4DWcKCM08AFME
tOCJkc24m38wCgBzk5XBzu8erYwp60xj4EpDKFl2dwZG1msXNexfJIOPbHu4F0tLSJtN2oWFfjA5
NZOrIq1DuHITU1CKJWHuQ99fweV1Pv5AHovAZCXohvXHpuegkZBag+49c0Z/5Q6JT4qUGP791za/
lqOV7ukWoQsTztOhpxw+EDc2JAI6Eo5MSdpo9N6ZK39rC4OEojYf8QnADsNy77rQO7NhnjhBPBrN
HM4Qmk/N463MFTVo6BIhmd2Tr6YnNNu0UyfpyMi1M4fVfBgdPySUBW4/AkKhMcd0v28pGOE6zcBR
jqSn2KStpF/LQqyrB+1Cy82LSrXjmdd6YmXB3wcD6xDxcCocbaDCK9ymwW+UlAh9MXQpouq3KOC+
//FOvUKb7VlYBtu1fhznmDKrJrNH7Ur3v7UrsM3dtE1W3/Rta51ZxKfmidDZlGzBEaxbR4s4sDOK
jT3J8EGXwd4LXHOf6W2/9dhcrmILGpCpJelTTaPRhiySfmb4U08qOPfQHLhMVDm/798OBXTCdi4b
kz0kw60SJV16Lb26uU6NoDzzUk9NltmcQEjDnim8R8FGThc3yky0sVbd35IRfhgjH1e3evop/fjK
hT5zZsA/54qjEyQZ0rIhyOhcHg6erUXPG821P2pGmbWJE9+8jCKy8+/PlVOjIC5x5vjElfIXcfi3
NzgAA299n9aPyCgzyuENFaPUd67eH+XP78R9SgphSvbh2d7h8FlQcObI8uH34RhE+kwPvW8tje7f
0aJO2zNDnXoi9i7ibmR8pukczQkzCUlOA/rlNCFzs/AjF2CmFVkU6yALiluvB+xO3qzv4AyIzlJr
wd+mK6OiR2PmakRfJ6gmISn+ggaeSE/GfRBwK1tVeV2TbKmMcD30laOo4La0vVlWln1JYD9gKyhT
kKHIe6Nr9BNWQjarw6MWV57qO3iMlNadEFHyAkMOkqZNYYonIHeYiCZ5SxUnj+ws3TRoaN58aTQ/
LU7GWyHy+KVwe3JxZTkz6TNeM/UlI7efwl/dYk3q5WoT8Ku/hJgMo+7OI0SjjkazZQh4GWsoN0xW
zG1S1r2nNJLUgU3Kp7XEEK30NCPz+P5XOPERDMjXBGs60SKuHocfPB1iJwoD3Vp0SpjXWYuiaiRh
9/4gJ2aVYUi2HkA0Dnv40dmeQLaitgsFN+4SuiMtfL3ccjb3yFJ1blbxew+PCscgTyQ9XVBY4BJ+
+DxxFek1jnykQ4cs3SZo2MD240NN+86YijOnxIlY1zE4/4jnWflcIY+OiTw1w6JPuUUh9HS+9a2g
Jy1JS6qNQ0kDOgEa0DkHpB60EJ1kaOya43cLU48thgvxPUm05syr/hVeH78AwZrSBeckrYnz9vjb
PtGWFu1fxLmLsjHTi6aUUDV8aqZIF73cQYKVuteVYLZR1Ikdd9lD87+htQztX1FODX2okaAlZrBy
LmNYQPr31eDq45k9889Nmu9te0RZEIoF+ZrDX1m4ZqHygbDFp0XqTVUYbCWlJn5y8zd/9KNBxx9t
cj8+Pg25AXAlsRxOde/oa8Hoi3QK97yaQlhXWdwC59IjYzc1ifZXPu6/jTNPPZ9LVkGXzl9I+cPn
S7Bh4JJFe5wIuc3q7iSBwAz3GJz+GEV8Q1Z6OvNGT60xF6mX5drcQuTxbmr5maA3dc6ZYIe7U6Uw
Z4dWKgLtrDH++Isk5+Qx6TnM6TU/fLoc31IiMUWsDutyjzxA4qpjlVdaRefRPxiKqQwcmAwda+1w
KJcjD1MZ4hYKAf0OViCzI+X6BhHjn4zEXLQFf4HbdXT09RPluLHjMmWPujX3rvlUdOki2hTcUJMz
g53admeLJya/o89b4+FjhY7lidxnQ4Iam0CDtim/cFN+e//lnRjF5HSdDQ3I8FjHtx0jyIwOEohA
aWdktwn9ILtJB9Xw8YcxgcJgSiV1xwNpdvgw9HfESuuZDgO5jX0emtaVBCK5+/jDEJoQmXjcdmlt
OByFjYw0GJgzkBiqux88c1wFlWeeWbjzxnO0fZrkgFD90/lAAvfoWQQcTdGkMGK4znMo2tlP32jv
jMhBnUs+5f1HOrFm2YWs+eTFWtZyjtZRPNGhPaBPAhjlWJ+NwnEpTQDcrkPz4+kt8qnc4GlJwF+M
HqrDtzfQoyXjXuJRpAfulZoGxKyh6s7ceU+8PcvgyoTJhmnOK+lwFIFAs8CegERLqjs7V6spD2eD
/VjR6rkMLPpG33+Bv3aao89FGk3C0NPn59OPzhFsc5yRt0Wyqcx9SL15Yr6g+GvQmsr4fiqN6XuU
TMajMSb0RHc0ZNBx5Njb93/Gqce25vXFvKQmcXw/nSw5+D4h3qLCRn5XxWa5dmLNfG6aMF6OftOf
WQqnxmPn0MFpmdIyjsOOjDUCMJunpoEp39euSUkLL3IaMqkes2Fr9+8/34l5SllEt6TUSdAY8mgT
rvGF0rRfyWJNtRu3RXAMuUiuybd9/gcjkUJjO5GOIDN9OIEietGwR4VnBM7GXPaYaC09nF8vUwpy
H85fOKTcMLNDqfBrHz4cCkdlDb911nSl23eKPqBnLaima+kO50o18850NEk5uKjCUmAizD7e7EWI
o4TpMxLdKskdp8Kj62gjXOCaSk3oyGzV6dSL+4747P3XeeIAIM9Fossi1e+Q2D58RhAWfUKFhQbp
cHA/cRbR3piG05npcWI6wrfkyCJlwsXUPVr15DUwZ7DYW1wHAYOrTZ+diug3MMIfCqDO+490ajB2
Z8shiwBi5ziRUVkTFzOTPZPGFLytaUpZQugIoADoPX35MjszTU69Qsotczlx9mM8LhKl06TNVzoI
SXU1PKSBk277Njy3ok+N4nB4Ucx0SKkdH24EWyn9eMz7dAo/Jb5saTU+ezc4OYipU4chRmSzPIpw
Mt8vVAUFhA7ZcLyWZStuZvOB9fsf6NRmQeqfFCtPg8fS0ZzLC0hkWuWKGeHmbm3caC4GcNo0YaCt
e3+okw/EJmhRA6WsO5te/n7XCe1GEpsR0MNQnKk6g3eFMlmcyRnPP/h4+RLFk+ChJEei9eiUrmsX
w+uWGQCnH1EQrPS1iyPNprOmad9XhVg5WnlFKymTsJBn0yQnRid6Izzg3GL/OHrGIDLGoNVB23VZ
oj+npQpeo9Yzb+kS9T98hXAJe1CHzls9fU1HX06PoXuPShAudhgmKXQHjyGN+9hfd8GZE/PPLZGh
qMEbpOLm/ffoROkrM5wi3G1nkAw91r2FcrutKvEaaYPTLLo5Y45efa4bbt6fMydG5t5CQMwGwiQ1
jrJ1SNcmqbkKhLgr/G3CJfgxKYT7iTuoiwSnsKI10V60wt2RUs77Y/+5NLgQEoBRq6GUTqHocL4C
qInHjNvFoolM2ta4mO3o1wz246z2en+oP5eGp1NkBExMDCv5y+FQvu8i6wUaRK61de6SvEeQ2wCn
+fAoRON0BZDVZc0fb1tkWul8TXkge6RVSoxCw5XEONd5cOJZaKimXkpQwFr/lYX5LaWBsG1kYyYc
NzEF2klkqQurQU/4/rOc+DhMfXYRiu9c248rKUIWmWWU9HX72aSvraZDuTfWwVIpe9q/P9R8IB7u
KJ6lmzapdRt1xh9pI3iefYZbh0X7vshf0zYnC4l5yqvtw8oAn4pKOTSNDx9kDEplksOMag2b89GM
wEAyDeqBJGfgB1+HEe1c3mnB2/uPduJbEWbQlwKrzTUIyg9HMUbNpmVyYkZwjd6oCVQ6laFx9U9G
YUvm+sSd73iUspAJzl6MUqMXW/PZ6GPI0unMKKdmBHlLrmZzeZUCzeGz4FSphUljWgtqJ9OatOW0
BAE+IQyz+jNb74m0HbshF8E5e0mE7R3tvQD3unEkUbaonKIimV3o+RpUET7jpBGM/cAJ8CUCuLWG
Tliv+t7MvnNVpYG/Gux6m2o0icta9A8YDZqrXoz2h/PE827tSc4/MvXebJ34+1Fby2KEzBNQVenb
bGcXDuoPIzq3a/0Z3DEK64GEDzVTXubhKEHt+5GXsAYDXDReLAdYQ6KwLKR9F2EwB2R05hOfmK4A
m8mUzoNyLBx94hHpeUDDobUoA6lf96k1bUIRj2eqKqdGIRiaEwrc2nA3OXwsmMxNO0VgWRMHCx9+
xmc8Cc+tvBPJ6HkjFt7cakMOyzgKwwemzCiauYpRlDa2ka7cyykvH1Xd5FjjRkH+kiVJuazBQV0n
SFC+Yw/XJmAdY3UtnDA7s8udWD5kGuZ2MXJPpHiPpsxYA5uzOQlhC+j2gw1Xdlsg4H+0m8k8c6if
GIrDZ7YCZTvwCKMPXzAAtkAHfzMLGJoQdoJKr+SY0hQ7oTN7f+s5NRRpKPpRaBXkSnU0lFU4+V91
OOAV1Zsrc7UdY79adV0axWeO1xPLQcxxOslAgjLSHIePBadm9OmGIbth+DXenUN8E2qOt8KYQ9uo
MTpXpT0xTymckmhlz5uvhUdfzLO5gbhGhmt65Qvk6FG0kzokto+9Qd6Z4MKtc6DT5sf99PCp+kZU
jQNLbzG2FIKqZrYadYPoKcb3/YPLGzixPrcokO7nU5nHU1COlP0w9qbqTdUOypEerwfVlGc+k3H8
3uZhSAXrhFkGZWfnaPOmfxO+IT389GKiY8jw4mjjBfZLq2mwli34a0j2yyGB/ImFwMaz/U+THtCw
X68ys/jw2+W3cMSTlResq+MMipmOHX6oVHBxNgNOTT2UY75xt4VnNR9+uySDmJgm35KkkHv8ISWq
9yyiLcPNyvjCQxJxqUxw/u9Plz9fLk1HhBTS/lVmt48iCivFvC1i6S8qJYevhhjVS4Uz14cHYUpK
4I4EZIKZeTgnR0Q+Zat04A+egyt3YiKuFsjLPzjKPD+YHga3bxJP8uh4k2Xf5Lgy2Qs8/qo1Ttnj
JeKg5Nwo9vG+QUrQoBPB4mbF5kt99/BpTNVlPUVtpLh0PH9DpJ997TIn/TrJwsmwMHPKn03pDZ+S
0vderd6oXjGliqmL9TGuCSE9bN3CNzJstKvCGe/Y8ATOTX3qXHSFXjtPfYsP6FJiCwWd1c+0fTAV
6CVBAjR3rYFkdBkp6kF7YuD8Ks9j+IAwIK1vkMi1aR0Fo7bLuwKElDaNFpoblooiOaabaj1ktdOi
4sSXKxR9hWegDJsvVg3SaZ2liCd2Zd+h6+AMcXdprbRX1XoAzjvYKfZyMNHVbHI9TVCZp+44YhHm
a7pcFgSlwe3gYb2WAh577mxE4MtGFOI2ZOGqTYqWw9ykWT2V6K7Hqd7ruEb4i6HIspcCkcGjO+Ih
jx5hiq6zurKedLcxXkvEIwrPnQpTOJUaWbYdCF38tSuG5pqAIPnau001bHC6so1NjdTKu65iUEU7
xGBFvAcrBboC0JUdbMGDYUFquYMHHcM2p9nUrMxhyA8yd1dlLMJua9JzFXwKq35oljUYaof2Segm
eD+hRc6bCDGbX+Hoh05Yq8ulhBrzWuql8WyNfdXhhO57FRKg3HuyBfqGfaiK6RvCZfrulAdoZ8n2
Vt+LME3ubDywwNT4Q/aZsAXCbx/XODGMNbY1AMVLB2l/VAPBCNy0ujY1y342ixymxSBk8qzz98xz
RPo7pSVQF7wBweFmamI0np3ns/3HtDanqyabEgKDiV5s/ARA09LIUcIKxRdOvvlxbj53flQXu6DF
LgzQQwFNpnJE9T0P6hCnLmQtqHktzXoK9EQf1mYW+y9OhRPWzjHK8MHpWveu9BNrj6uthybJri+Q
bNZLa1Y79TRkfx01Xz6Twgf2QR8qGCXNavoaEJYVUwKKqh5BT9zBjKM3DQ0Hwnnvuz44SYSeqx+Y
7C6QUTbBWnvjbEs+J7o/O8+1VdouXVo+Blxswv6hFt1UrqqSiHOhnAquJNmzYFxgc0N6jNtvooPd
6pznThX4eUz8eWhjQ5ptsSkdrnLPrdUCi+t4BxEj9RdMPZQ3WIWhcs3daviO2Yjz1je09wAq0f16
A2A7fBlINuQrv5fFnaTbxl0hhastvFEGeFWLNC9t3E3isg3XlCumq9oF/ntLH4V8DetIYG7poWja
NAmWrOuikXQ42MAs5VVsunF/K1RtWU84OyM+li5uPnQ2p02wRPsJDQUoel8vULI5+T19EupLOJeo
tugncGSlAaHzv0CTh4YKBK3vEHLWyefadoFFB0MloIFU0fiSqhHdNkC6Ina/VhNKNcOLhgKhVobU
sKT9ED4ltawvNTp0mCvOmLI/NDluy4lAi7lQQ1d/bvWhewgMUYD05V3scyt2cYhRyo0uStGa06ox
Akdiv5HacGZtwmdwWinqdx3FR79y6yByF7CPGpooJkB5V2AmMmMXR21+VVQ1oNauifl4U2p/zTKp
w/5y1Vdwl1RLMA1Cu5R35dzDVGJX1I3KQ0sqKwzgENa6XKvqpF4GHgLUeJxFwYOucHijf5R/KVB3
PIdREtx1o0S6Pzbm1M7WOX5K3tsdAcL1tfiZesUmsJ301YhsRN5+JcxFlOkF6LYh5Z0EegysfOR6
kOIYG9rDqprcIlhm3lD56yaIrNsmq0xz1SDIxwJ3NPHlnqLR61cNHb/BLnOAOsFTaMrW3JMXTYN4
OXl5/zTWfncfGG2C8iSsXfu5sjuIs7FojK++YRtf65at4KI1xGC94vrAVXjf+RalzhI77uuR9Qty
P6/NL2jAu5z9PzIdrNtQJKzVKJI78mnMzcqqVbRJIP3xsg038xeVl6r7yEF0TpNF0rpbU3G7mT05
vWQNP2kEoT9100qgw7SWhaFXw7oCnnSjQYh/gq2kwweiiUYg6Gy7H7RwTdVSj6wei/KBbo2XFveK
cF81tf0py1ZlWcuLVreyn6CCynEBAXS6SJIOM6Tc89FszIUmc83SUO2y5T4PV8rQuM96vu5ClJxt
NawQ3R88WBOzrUbTMaPWK/1rP7ELgKoZ3TcwE/NkMob0R4kF4kzkHfCDViS7wW5lNu29UdGNr9jI
h59SUQAj7i0Xa5aABUUuHEMKWJ1TGTOBszSSa/qPnYcpomrutMDlV/Tl+xeWpmN4Uukuv90O0Pet
hZTlW9SDt9y69OJA+LMr7h5wdaL9TJUNN1aVKZKzNm726LonqNaD5mXDAtecZFv1SQScMeqnNUcY
3JHGHcWu8yrv0dWTLOBDygEGNPUnBHYBW8baZsu7L4cIR58waUuU3AX2RBxpztRhRWxol8lQdmDb
Jwh/O4FDzv3kdygz9aSqbtp0qG/axrFD3OrhbOs0w8PiKJS8Y6KDGYNpJopvhhWG/tImi9/djANd
fsABk8K/nXwD8/NF0/rOTzybNW3TDqWr3xr0xsZrjIhYxwMclHTLtHaaW721I/YOg1l6bcoQN+wS
aJN8AKPD3hdJ2Y6bEIa9/KyQxY9Y3GhttTXrlJ6qSE0ivtYQIBoPntcLc6slfmjuufIUs0mOA6Df
CAGkY5Aw4z81L+1fgQz27e0Yt9ZDOfmY7C6GLMQMqkiHzlj7js9U5UYs0IdHnfXz/VD1+JpLCMkV
jV4Bivhc147LXlYC+or4CTHD2Bfr0MzEMrGD5NaRoDreH2q+Hf2eDf01lDFnlmgImysPh9GqZhn0
jWCEsXBoNeVcknIla4u5bjeAGKAYtxdRoMy9KtGYKtXm6/fHP/moNC2Q4JsbIY97CHocpZMwU1xj
osnbVI2wPlW+NYDrqaszZY8/7jK8VarxXOln8SIB7eGjhgAlTUzKgEf7FIA1wx63VdkMH0xR8EJd
sk06CiDKKzS7HY6iST3HF4KTy1T4rscO0Vfb2g1NUxiTvP/uTnw7+jnnfAFtTFQbjrIhE06xUzPR
w5smNqDPDJPkhYiiETstad2wkUWbeCrDa5hH5QV+oe6398c/9UJ/FXNoecDD6Hj8Cu5FTghHXzmW
edtxBIrdC8qo749yaoagfSFrgX6IFqSj+33Z4qosvN5eaHVRrlH6YhMAeghzOmBl7w/15wORnKeY
QQWCVqo/roh1Y7cgGlxaOyIvxtqkaa+lEu6PfzIK4gZONrJLvwR7v1VUDMcggiHjBMCd5mqzc4dV
P8TNmdf2Z17EmHUhdMTzP3Sws37396RxFLl0HwQMo6m0v+X+7aytNMg2HAdYBNS4T94MamiJNLrh
RmaGti7GBHNYQbPJ3lVdR6I5iCivevmZYsi8BA73HCr5kuQTIfbcDnq0RLKxUnB46aCBWKu/BgA4
NjoH8Kb1CdFdhGrNAr7tuUaQUx/XoD1obhUiU2sf3f99b8Rdo+B9cA7nS4XXN0dnaJ3Zz06OgvCO
khy1fnlcyJrB8Q07p71o88zdqKx/0fXhXMHizxQDAlUSMwipkR7xOEefVk0RZgicDzTxe4uwMdrP
OcTIhQGT+x734+Gvh/qPg45a9cvs9FuBq0sUoOI//Mf/ex19q8H+/Wz+9/zH/us/O/qv/qfJ4Ofv
89/L4Bdt3ebf////Q/nO9f0v09r5T/ztP6v/a26usdl9aT+ffWb/y3/W+xe1TEoJFBxYWGLuG/jb
f1ZD7M7/x782TJMisTVXEv4Wwmv2v2xavQ1OKboAbH3uH/+AA637q7Tx74UmyKfxw9gGKKIx2h+p
qLhu8d+wyueRZOW9QhUD8BdfA8gMF4Nyd+GY2ri5NaDC4BVW/RfL3WZFs7QIeNsmWUvx2FmPAxqs
2E24heDnZ+K9OcHf6zvAp9pDMz2W47DRa9D22WXV+FdF2+EGB3L4BQaTZUJ9e00buTNBYFq1bFZt
22nPhfG9hB/dTJeViU2TtRTqTaugoE4Zxs21na4co66WRaw3m5qUQAjo3oEx4kt/BX3ghw+vPDf6
hYt5MDYkVhGvWh/kHS4Oiyq4jVPLW6PY2ac2YGKCJxnfDG79IKYHAGZEtDLAaQh3nK6/qDrtAujm
QoN5LjroF0aCe0fWNKuqVRa5f0KjOgZFgamAX1c7rWm3tTlrgNJtKPARg3Hqd187h8xK0KuJ6FFb
hTL4XmQzdSy+7u3rQjeXOdJfmtHrAAp4Si14OVnthQKquFTtGr9d8M0AYPt+UWLaCm1jA39j1ap0
qZvjum9+akW4wsarZcOyp2Jb1J9c7/sMvZtkRXZo8h7Iqt00BhgeBXVhq3x8gpP2OhHy0zRIubOM
LF5gLh9scDlckFZYCDtaQP//Eap+YWM1kAnSBYkTP8d9takiYGR5vHNH8gHGiDeNZjrVtQ5XB6FO
cKFlV6b9mgzis5QJdVJT+zJlb7E3rGYYllfsuz6x1lbZIFg1zDe/nfJtqkftJUIuddMixbRy8Uy+
EloXbYaSjyzIeAp80gOhP1W9XJHKezawFTIibnWheJEQ/gvV32Rth4zNdtTFKKY7D5tzYH2XeWFE
vPx9GsxI+kBcDpRMsatMrWurs9dj129sDIkHNsdwqi4Lgzs8IofKT5nRRX1Bnm+tF+XeYpJWYf0T
Dxjimmxre9nSb6ONgdh3UdrARjSBM1FADsDy3WuZxniukhWDn+dgRg5rvta2moMc1HaQBevB1uhG
KJ7VqsndnYNlGl95CY1rbWBQPNS4W7baqndj+On32C6i08fFdwAn5LrjVsOixrSjW9+J107SQfcz
7jFJX+ruox2RKal7HKpqb6UpEp7WXodiSuVvh0NiRfPJRQSgKyYTpEWbXH1TxZNygC0+++GwMPF4
GWGUFbbv3RmeyvcCdEpiTUs8PS9Ld0YGezhefR3KCK7OfSvKvRkCZs319djL8tbKaox4wnE36P1D
O4itMRW3Nqa5QgfbbUeknshdA1V66IsX4KMXQLIXcSpW3GBhUWW4QQ84pNb8Fy1pAP1SwYB1+p/a
9BLpn80em4nSr+6R0q/KImwWettvTO0qH/aNeEgURHfM1tpN094bcbvQ9WxjNheD3T/iKbCf1H3B
4sfysFnJOL+KcTiK0Lv7zq0JSjTCnQV7Bxx/DRh/4LjozQx72UGDCwjLyjXNoVvs8vZWWS/w/Lkr
ki8yNHEUQdCLeV/bPQ1+9NkXrAZ3woPWeMsdPNp6pgi2vTXuZePw1sBXyv1kzcUxWlBCXVaErT58
sx4AJMu8hHc6VrBuph++9pMU26JLxbIUD50Ekhzfx7HPFnHTYd9yOVnGZ0FRC7djqKTBGz3VWGWo
T4UUxaqiIUBoCX5VzWKKoZBQ8ALmTQcX/hR2f1fXydJnumBBXJCto9OVpM3sprxJx74jQaYPG5LT
SzH5ixaQcdPxapL7Znrx3FdPaxd9zxsO8w05HMiBvbcO9G5bVYXPj0cavNSqxF86WffTqfGfcLWr
aXjUwz0xHBd39962yifMxlbwTjELdzAO1naJ4XcA9XNw/wUQL8Cv3nTlGrW9Mu0Q9mTU3DRiwpgU
k883JcI7bbZycrzqzsm8rx2rFnTLPfeiYGFJ/YvirKnzZPha91GME4VnXAWJWuMNsvUszKfpYaqQ
ElKfzsS9WZNsFgIVC4jDSwzdbmo/G796IEH1ytjjvQgcW65KUctNCY7/pihKeLZFH18kUBCrqdF3
lW20a/AxCaVE9YBNNdajNfj1BrOfPSJJgLexmqFFZTi8yDpS28BL609Wbiyp9zRLXWrqR9d75ouh
q2RXUxBYdFLZS1GY5GFzMKjYPV34AuvoIPdXjU+SqVPK36o+w8LRMzY27pF25X7LcOC91FSNG6UL
TTTuvQib1BYj585pP/nChZFZTxQRXHaiIhLdKmoAu9Jo+BKSJIvCfq5kRM8KazqaQ4aN5/T3uPey
IsPrajA++ZoPrUIP4kUROFgkGM/eyLur7QcVQfJC3nvXTW6/py1+hfvJSx7qZLcrcyg3Q3OJpPWn
reP6gxF3/mZUpQOJ39dJp8nWWCrfmx0FDf45KXSy825ofALteJF07SVGmbvBm16ausaWZPgWNYm7
4gnsjRnBFxVy70HCMRo3WtF6w5aH8xr4/jXV/GRpCa1ZkkKKKAC1q6YKsVnsP0NRfCnRCARJjaFD
3u1D2NlZWW+wwn6pnR7+dR2upAnvlvqruwnyCl/K2wHnpJSzXznkM2Gwl/rEpBIVaEdb03YZZiRh
jNNqFNElNxeYuwk624B3WYZt+iVWnGqlF03+jBO1u+GuTP5XKEwWW7r6l9gBgXGLmsjCCViq5r7R
gCJmtrJvUzz7pk0ShQINauO3T7ldhBhBR8FXUoQhWhn0tsayDG2I/4o+cFkQNZRmgNN9ObJpl5HT
r0Q5Okto7uZd7tsERBFdJ3mfONvaHu17t07gjZbY9D77pbTDvWzs8t4XVjEuUN5z+I944O4SBac8
6bENnoAb0hBIPzZbqBtSH4ioFmEvX3gX9OMSUTptjxkgDrPZRVKxjkDbac4lq1rdJrQ/fLFHoH+e
yporm/tKyxYGGTBHIeisUneK3lBV1RuJRcpn5L8YFbRNo2OT5hsBkM8SO3N6GJwLt2vSK7u1HWLF
pNmzJ4q13QXQ4KfQwpGDPLbrJoDH8Fi6bKwguDd7Do7GGHOsbmnCS+xvtQcFBqUw4cVzmyNjbuy+
3IyJEUD6lNaVhWvbo6bC4QuMVXUjQw4k6LLWyos9h2ZkJe8poLnXnhqKe36Kv8fg/cFJfaj1sWCX
iuvnZDS8feylVBOylpolP2D61iJdx3DU2Zc+lR4vczEmt3369kJLreLB8okH8XUtLe2mNYr8LY/0
/Dl0iuJKUGdi6WG/0I4u4+UU8FaFIlUCCHlt2XH4STlRfxWVWPoY4Ik9a50AxtrElqNR+XGrCz3P
6xWo/k9BWr+MhuZvvVkk4UotWMb1WtEr8dUpp+IiwI1lXeO8+qRNSfGakal5Juvqr4uCApDSiZRT
A+amj5xqQ35NfnJyL9xo8AR3nvSNZVX12mxkSmw1ulq48ZLg3osNcuU4RlzbddVeFlYXP9ip/BaR
G6/z5gWz2w1uJlNF0Sp4qoqpX+t+l1xjebjv44ic6GQ4Ox+GpR/44W3jU3Cw++4JRz2MHWvVska9
8MoebEw6GnxudXyc4fetMwyglgag6byLoh9Vz6Uhj0YdCJVzZVbDY11gSD4HJMSGOwcb+X1p1ArA
PgF7Gn0LImTp5PY/G63zHHe6WAIR3nSxuPPtXl3Izr6KE0pBxP5jGj2QT25Ih3MS+3FEYSXSyAgG
04vQzBespglt4yC+xGR6GZhNxH3EewDhvmQbvBy9ifqg1d/TS/pCD8ldYyl10aiW20GVIu/Iza1X
qU9jZ38p5nsLPGsa95ILw6xq7BfoBZZ9ct1JbFNyL+fC5NnDsApnJzTpXdBDnz6ymRIU1wambFoG
Pxwa16ZGORVEQ43ftm3uKUp68Z3jqXJFE776QRm8Wlmh7+9rmC3UeDT3evDHPNpooqj2HLK45c3+
XxsWvbpO0ra9SaIo3rZ0CAASqIqElZHRRDVU+SqonRamb0ohPa0CDMdl2HV45JFgz5po4h7lZubV
OEEA4J2o+nvXD5SqUiC9Kxra+lVfF+GbairethVelKOm1BV+IzNn0w5AVvX1rtRqv92UiS6iS1yS
SDnthFVOnzUdRHgF7l6Oxg9sTbY1ZgSrJCwaikbyC5diLEem4ZU6H0avsCj3vxIJH0qp/E9LltBe
9V625Po1fW2j33Mlv/7A38kS8S86b+jcozvSBgU661/6H6r5P//LMv+F3oFcBQlk+nPAVv07WeJB
BiT369kIFsj80u7+72SJ4YAhRJsBaBDok0WT8EeSJX8L6X7PllAVoDEIno81wzd+/Y7fE6aZH8fx
ZE6UmQaXq5vvFdV0pXDC3fiJXzyHWKD2C56hX4euXW8gJIt9mGfqLvJaucpdM6MDq06fZBO5myHR
6ouKqGaVB6VxpTyjWkDmxnxkUoNa2F3VXARDWuzLshlXWBos8766rGdkhczMH6aHtQ19EtXkk2TJ
2bfiEg+Nzl3J3sRqYSif7QZLitDFDtus7IuU0UvCqabvb616wEDzP7k7k93GuS1LPxET7Jspe3WW
ZcuW7Qnhln3f8+nz073AxV8JFAo1zWFEOCyJIs85e++11tdU7Y7eLWsF5xbwOY3lzyu52veGii4J
f4Js3cY6JxFj9AB4S7tV6gt7QQPCMFDwFkFv9s394J/cF9zN6jjT9DxpsHSubfu5rihqF6INiMdD
YqPi/Wpa6Tkuc58D98OgCqq/ieV10YsgbpB1LVtIPRcO2eBiGwpriSPaKOaWN8090ookOVc0p7qo
31w8pZDM9JMqwJMTGDuB8CkLC+pvektEBqfA32cyqupcdWO9+Yh0pvDQeRJobzJohD55F2O94ryk
reGqSYLLEXlz0HQouzQ2THuh2Fksk3IzBkldItZKqwSeY5ccYBN/dwyZwSGagieMoCarVgVmMorf
ygDlftB+kkYnL0+4NOWVuairlT64wpM11C45rswOtXkMEM3FT9QzD23e75vhVoEgXJGbgQKKHcxo
dzR9vZsH6Y07qnIYTB0IxH2q5OoIzHe1lQlaDnFLj1u1/naGhUiFGt2alilERvEFYi7Mh7y9Nx32
eOI2IrrLnzQdv2NVO9MUOtytU3d+JwiNVACSts5/GveWk6nVjiQ2XyE81+6hq/o1VOAQkQKtG428
adLZYf8Q5Gk3VZedM5FW2RhPxb7ot6NcYeCt7snwsxI9dToceohGRaaQ9BGleSg2PST4FExb0X5H
o/Rd1ao7rutOycd9ZugcEi0W6E6SOju6F8hNnD2Oef7bp9pFIidInqPRNuJh8Wjo/Kqd4lvyguiD
oF+toTNS9emLqQ4vedY/xA1CD8Cw7LelbQyr5MpyWxD3BVEjSnb1RqyhXn31Y7p5pKjpn5PafanT
9DYh0MudJZPOlIvsj93VAsqroEmRBHIBJOyvWTT8xMPgyPcTk6g/px2knjZGZqwoFRovcUR+Esvf
eaLI+0To2GYXGqNN3cArFIo9XK5PmWDiDsNMRyD1tu4sytkpfdzig0YfwQAvB7KNmWsY5XAwLelH
X7U9XtWgGfekNYO2taeF9JRRkOGL3KFJNFX0sqRFGnCQc8qtI2cs8hFLfEgK98xsSi1f9GDPxeSC
nTxWMHr753qBaw7SJFNLmhu8dx55J28/ZzXoiSY3mttk6j9JUXDQryfSgOSUvmLTOmqMu8ga76jv
eYAUwONZYdy182iTCVvOu4ygxqLWxoQKQUnWJ1NchXU/dVsBmF5ZU+1byybVSjll5CUNtUpITXVn
RYuYfCAT0Ge6XKuRVxeRyrc6oxkr2/e6gSiMRA9Dzh7wgYSsrgdFx3lvldfVGQeAP4cNBLVu97Mc
A3Jjpke2PFAZ3tQQK19dU5pn0QI6AbBOmC5DMqpkbGlqs1uyGhmOQuKd5gzZksS2OWRmEhBSrNxA
2S6kbK9i0wV9q+jfsRiLoMqrbFMQJUzYoLVsawe0nR3xB47QZZhCClQqvaPHyNTcflpBPg+jUGQ+
k1l4Gr1MGFHTNjEB49Wg0BtTlaJ+3PBbeVEPDigpVMCLfUpSTsEDb2oOuBz45Lo6VSfwaruCpxza
Q/5WbFrxSTD6Q5UVZ9XMhBM5Lsq1Ji/TaWpYSJAk12dFuuuPVWN4rztQaJjjXxULth3ikh98cU04
NEt5loaJR4d+Rac1jkkWdiV3NHUTa99u/kojYFjyw6DNJzUlRjxFpwR8Wx9ZRKc+nLKM+nniwteP
s0LfAppvrvC9k/YsNFHpsdKuIXxpaQaeHcU+3JHyNFnIJPNmuKZpmqc28jNCVz0AbcZxnviLsf/d
1CI0zFK0Zz2hpjZCUAL0ETTTXTISix0DxAN0r1aBPFEI8+DNzRjt8d+4gLcDZZy0D6CdeNUWhQR1
TR/8jadop8fjq57UTjdNm6Om+54545zfBaYTj6TcJk96Gp1MIu23qXiORE20G2zd13hNyuOyoiOX
RQHP83IpOCnv1ALRZ5eDzVWXyNE1GlnTHAV8mwH6HQqEtf+NiuLPhOJqK52Uhsm0Nq5k5UVIhjV0
IAOwVaER9NOsXrPw7G1z4ZlRUj7O5epLU/nXjcJRjYcg0sEZdOKDmbwrKkykuE4PZd88DpXmKEpC
w3ZEVMYBOz5XhQ7k07ReE2E5Ns32BLYvIg0LgngHQ4iO0+RAEg8KYhIMsfsDlf5oKGVxrnhhlxSU
oJc605MW4Thp44PRDZnT5RYO31Gv0yv1w2c0n6Oc0C8tE6xgLiU0N6VD367DRj9WkztxXGIrNacf
gjxe1SxLHRg9lNQLaWBCKQ9+sii+kVSV16zty2BAzEmm7SEis1MXu/hIXD455fLjoN0VqVY52bDp
AbnmeTCp2XVLPqmFvDId/WkDpRDNkrtSrUUNnbIle8c8CBsYEm2NfBotrkVvKDuYtbp6BlegMdKn
ni5iNwa6wbq8iGXY30V4aaNbByFP/gwFlKgqfBWIXk0YJ3IjeTOFGvBHZ7Da0ulaboBxHfMgT9fX
Rm79tY7dWJTC2IDyE3UnmtVhG/GAQARbheo3o5k6l6VXTJzFVF41rfObouGl1HgWo+qcF8yQOpJB
fITL1U7RlkBp63DtF39OrK8hN1w1fYTlk9BtbmjsCwT0A2Zny7j2S0OvlXKoeZnIlYewHgzzrVX6
UFz14nVsRHbBswUSOCiHetdGQijL8M2Zdimk1eP5vInt51QK31aesPUf62gSf1EyH+RcdijzbW2h
wEdpwSjxpZTKyIvRtATABcvXZrZuErCoZ55Jk+KTXa6Op1OtiUFc6H96pni0B56Afc+svlCk2SoR
hiXdU5r07erS1UWw0twwrHeOFkmeudJcwjlLQvFwLw9ZCk3wlYA6bTBQZYbl0PrQY0/OD316wZjg
ZZMGlhYBK33NLX6cm/qmmenDmIm5qw2gEO7N7jiRQfJF42Ea2DLE+nNRm0MzmA9WLgk7YkM6GOVd
mJMztqHT1LQEd0wL5gqcNnam7W1OkUXW3UeDyJPcGyn2rHnyRiOIezbySXxQB6FyIE+ZYSS30Us2
R6GVhk21vG2lfiG3mrFYrb5b7dcEfHWUE/A3K/DuyLgYDYUsMTWsDP2E9JUh4YDz0M900OH3UVEK
aAI9r3fHeeu1/mBJKq3krQe9JqICb8rupa6qAmGsrsIFMmsL3aOxTjSuJuai7bL55iDPrkTG5Kmv
5gIVtHrtOrYYqdEe63Jd3je53/7SlN85MlRCtHfKuIe8bmS8Nr9sKzyZjM7e1u4KLYIlJ0OEkXJn
bVM3W+OjUpAv3Og+eBMXfxEIkWJwBLhEl23VIR6WyfSK8vBaypywhJVB8dx7VdSNTp3ArE6lGyLw
Q2dEoVJOu27o6AGC5i0N62guyTFLETlY2YNQmbexXL5BhzwkFQwSAgBTJluG8EaX2k2gGEXwojJI
3/DLO/1K+p8Qoh5K7V4tdkLchfpQH6RsO8kEIbP6IzTvIoiGyNomTXwmhOBcMvwkuNLdiAwlU0nW
bVls6SOYjMh76jsnppExa8ZjY4JvVFUXPND3VNZ6SPWQOP3QOK0eh32fOQ0qF2cCo2j3GJxp7+Rr
KJnLiyKC1WQ+jLp5yK8Wmyw9RabK0Q5/5wsHwf1Yl7Uf9Uyw2nbdpzNjYOnWkv0CBkkjfqBXvzUm
ajPrV1SVX2TLJd5YRMEGIWLQLmwrV43/1Knj7OUKKtauuwuBNNDXZHnvm2W85QotonR8IKYnc7RO
+pu79DdeRH+Ms9fRGo9jIt6n7Omb2oOZXRnWxFa48rXoUUgMOCeOD2B5aUdNoHK8rUkK7ybRg48n
EfmoAykrqltbj9Yr2v/hqCCexIaI+LYYfURL5y1lR04xC9BQoyYkoOimN8oHTA3JNaz0oRiEz3a7
9x5LPBewSbMS1kcq/YyDRapuazAbO4M/cSIDe17XMrsRWndu1EcTGfQzNiU/64oZxw2n08ZoLkVr
4kk0yN5L5794g7YzRjJ0yQTe6iCzroqQMzwLHEW7yJ9ixICtXJWfKEHwXGuM6DuGiALgIr/Tchd0
i6+T+W8rJsWHYkzlQVrAdmTqp2pUrCOWSYWvrc/mpsA6q6+U95JK1KsxLfQWmFuOflmAvECzwyQn
fppHSISR/DRnsTfJBlr1zAN2/1P1XWjOy7MOd7Xh4F5AKB97aqSK5rsJu1j1u6F4idDk9+UFXVv7
FGmGmyLg6lQguXAym+Rr3IognW8jgttT17Zk/Gx69pHnZuepEgwsxoLtU6xP2H/Kx9Gwku84ScWJ
ZbtIfmM4hKdMzWiuigCHdtxRQu0N2cgXzIGE4IZZ2SVTZHlrasrXXpKbR5QT4jHPuffaCALRffZ/
KytMGSizRAiK+up2sPYY62yntuSIqzaG7vRaXfuc5xMqam7gVI4lVzfmPtg23NhaI/qzJX6R1bsS
7CfG0i4vIRa2WruErZEWQTdFH4KcVC8YtQUKulj+KpaivZGAydixKyffgn0ZVFFj2oQT9Ts1H+tH
SljpEiGDDyPUCGHUTgnXvmwVP0lM5UUhXQpZcCKitBDiVUZIEmHY4vRLmSNgzrtGbGX7pjIsexMq
gkqtGNjUWGCesaNcW9k09Lw+srXkbWBkG76Oe5sDWh0M+SaRzpUezQD2cH/4ImqCH8RzhtOt7bJj
Bap3cZ+suwn+0X5jxKSjUwRN0MU0DFKwgyLUNDExlhs043Kn5fLy1jcGg2yy+9gAeJtP+rLMfxHn
KTfFLxxUCgYdMZ0XInrL9SfH4sDHKVdvrSsshHgfTAuKNVVQzSerj8RkJJ5EQmUwJKSlGl1sBgL3
A2yEXg8sjQk6C/l+usN4220SQxSyw+KyUy2/qmY2b8M0aYiHcl25zvoA6nKs1KOiLGKDGFeNwskk
3EVsVdktKdX7DGVBT+gs0GToh+xh5dVkP0QjAt4WmWCmncqqrxwxFkAmSqNIE8mYMFzc+4sNS4mu
PNOEiXIHtMGDLg/G14I16SqWOdcLA2IWWCLE6UYWo+s0J/WhzhpCKdMpd0uJmYuQ5ji1kPJ6Crge
WLGM7i6G2ogfsZaM74khi6ypw7BdIKdSkJhzWXzFacVhY+lrwZU53YZGO0CRylaFWfFCEVtqqfaD
PW4Cj9wqDA6jaMh3LT6uQ5f3+V4T6uyYcTx6G/J53SE91w5CmsadbUQWuJwa/Nhe4VWZnAzIJYu6
0ziu163CvATxQANPyI5EY5emlTdE245AmwueG7xpnfW0jPWnHHVB20UIVro4SCQsEzo6RmizOYH8
uyEacDOsjBhEuzZq03SKUlsPDVifAY0Tuz/BpAnD2qSyAmjnqDiiZbrqwiy7HRqC1Dao63EuDIZG
7VFFvoXFwiGKoglUGriKm+lG9FTPVRJAz6YxB9i54RkI8miIC3fMR4qdeGYWJfA6fmc2klv2CfZE
05g/zaG+TZMlPQrionIOIJdMgQaJBtmW82Jwc8vKLtK2GSdBNZ5qtfRLs7qsC3i9QdmGMazbuxqg
m0fjRMxNW7pd0Y/PcdV85JV0f1LnZNiVTEZVFHArLFuh6dJDS6hfATqbJZXBZBc0i/qlRQjz6RKZ
yynGQ4rYoyj1IydkyatWgW5rScpujvpkaPdSU7f2WA9RoONAZCrdVM1PIW/0PDdDj/lGF3Fxxqq7
zCJHbRltQslhZJzewXMhAtjGYmP1i0YTBRZWIeKZRdXZSFl+EfoWG4zB791HcZd5qWAURwL2pjCD
LjuQ5IgaThxPMyg8TwHgeFXU7X702MxpN6tSQU/RiNb9QKOC7TVveoY52DFHspCOchMhXd8mCasU
cENqPmmTaKoMw+5Oo0xLysAKNROxfhDrMfox2R8Zw89Uw5muQ/1ua8/SJ58sx2BsZ5SB8vwkDyXV
/Yjg5NsAlG0D4VUQ5K05SEA9Bj+WsYnvKK/aXy3tE38zYS3zLuLOKUANnzBhLAe4srRLZDmZWqcZ
63ivr/WjZmoNh58y7i6MO+WPmBrMstuxrTCoLdhUoiw+KAAI7CzvprNsxK/q2L7kNfRkbYgvhHUO
TiXIOr4srNs1BT3tDtTCJDfatYRYwFCeBznYumh+t5h0HwuFTlthFHuZtZbSJv1QJCEJ56J718vs
UVqG6xRJfywjzsyl5FhKHS48TJ3RcLCAOqmqs9uK/RstMH5kjd6GSCJJpDBnR84y7qXaRDOgQxWu
KMPGG7qDjbs0Ko+t8S7X6jOdJOmuSkSBXyiP82KstjjXQakZDoQiIcTT8tq3RQJWSx0u9Jke02rx
U3qrmXhVGKEeay3/Wlj/pKKj3ytoanscK6G9CALN9F4TUm9b+SIx6jT+xJNkCoIt4ScUk3X2EzmS
PyLwwjabAcjVbTJe0k5nJi44+SgCHs4x/5vmeek5OWhW+V2o8oOo1o3DCXuEMllj9M6gbmpi/a1x
r+CWZdcei7OYT73HuN8zMTLOxvwMZG8INrFqnqZRvGvilmNL3GS1Kd94sz6H7KWPDEeMai/dJiUo
jFtdMIEYl4ieE04sJ86b1ZW0zw0TMXHnxsssWmS/ljMg9Zi9dnLoIm52K0o0U3C04f9xa3pjWlw/
TnT5pr4Jl6bx+Ki+xooQMX0B/sA4O3ldVoN9vVTRj7V48WeAr2gAShqu6pPRVhFt0+46j+MZwCnw
7IyG16YE5CFjXSpk0UvXAhXmhBRuMJ4msQX1zjntSL8hrAlnOOUShzzkv5gWq+hRkagLJKv7VXQO
pBtkdbRR5tPCqd/WJ2plBt3PuqbtV9CJbpvCVh5QmvXpHDLTUd/ID6YqaF4LPfGpixAmmuUvqqk5
KJJmcNmZMvGcZpXwoshmtZutSC8DRRfe6RwcUEhYtmTOr6Y8OpuxLCFk8Eu71j/NCK17i2aOaHX5
18cZ7S3xb6mkG95jEugUUJiqCmIUZkoadGSt+3RUXmasFiB520ssNvme9vN2wh7Y+uUc975alI2D
cwF9SK8c63X50IsCgILElaMbZs9lfaUbL9h9Ke4j3JlBt6iq0689wyOGGTttLZ1a7VvDliOtPtWj
jm4j192tNwNRiURXlFquXOTUk5zYXGeNXs7yhusRpvJkHfNxk09CLxJwRxLhZRklwRlwE95Fmv66
1apHZYBcE7k0n3DDVUg3rGmLS9SkprfE8tWQW9MmkVr+GDWSC8VZ1B+UKiYG37LW7AypO7MnFGyw
jPGgLsMPRmNttwl5/7wSbPHORr4caubcmxCl7+oWmw9RH4XVyO0SCzrlSXsfj4CvJktnT1UUocXz
0n/pHEaESkqu8EyY/XrUrVzwFUV2obAeo7EKxg0Rqml9Li0NO9oeAi0pBmOWsp4GTcIdMf9i8EZC
m79hNEAkYGh3mmK40cVhRYucQq6RsyajhieP57RZJK9X8x85S/wKByq6HhR7c+QXSv7SdiArC6lx
VIlGtYQ4GOwLX5LMmZo6LlJeUkFYbHwfPf3o4S/r27ctR8RhGZm7xoZklx2bCicMG3taFgDGsQc1
21etuOslja42S3RChZtir/nQWqHzpghlc1SZL9usfE9GehCybC9lRpgVeWChYDJQLiOXChMCMzUs
u8eUFNKHmcAXJ7dQuzWENdgWVFCXkcZqJ1Vc40+1WNQyPiS9q7o5tiDa5d4sOLWOWihZx0rVyGhq
inyfR4KAUuyut2ry6xqVN0FZ/phi8XG3MzBeUlHU+wkhebNoMI14Kl1UtRz1Z/E5zdKXpRMUp6mS
ndpuu3WJDlElnRBTBWREUMrDxk3Vec/GiBsqlRCAMNf0B/QNbqZSihhMNzIUvZj6rUMhyUhbN+3W
b2hu43k2bXPRpD3jkCs+Umcam95phfY9YrrtYsJRTzmfxK/1RnCaUs9s8PM8M6919t7Pf23PsEPg
1k+kDeUXeYK/Q6x/3JWvnaGG9zg3BlgVDV9VsV6IfC/3WsMDK8cPyrRdSbf5JM3iXVwYK5QYx8Z+
deb4oZ0KvtZWX3HSJqqfxdChLSpMSxJsWRkFhDQ9Xjctlryal9V66TK1WWmXXIcsnf0I2QctKqy1
4mGAuxI2A6sDErXaQV1IASHgOkLBrEn+rLdOn22hVebAXdGUwLSJBpey/6FcSsktNIlJF0z3BYtb
kEB/eDFy+suYhRNXyI3+DGXsG3IvW4MQ3Eec98Qyh3TgxG0TqXL7ZvvQshoZ73HOF6/MGtHFn04B
U9TXlqtw3HKJBVzSr5gOnHzN2PI2EVyKhMucC819h3X6Txe/s6mbvwbmh75m5Lz4I+pRw+7ryHow
DPNCKqaTG8o5a+gDzU35mssRIXDWxol7ehY4ayBJrFlwxk+s8muGA2F+VWjIZq1Jk3rQL6Ick8Rv
2PwYqGVuWC0h0AOPM7c6y4v0JOqpg0ADtWuXvbRbDHV0Vv70DV05n5hUgjp3qyR+k7vMnwuTyaIc
XzaI1vaySMC4t6eII4gq4mOGc2HH5V+sFw4dbcTl4gZTdeTYylZzblnkjaYKFFPDgiHbtbUQaJBF
h3guD3igKT83fXRJigizStlZDXt1LvbFNxsKBC6LFI9K6ANEok3Y1zVMc7mlP8MYT4zK6syjlbtj
vT1RCyGRYigX1ZvqYjGvUSIVd/DffKUDTLtrbEIs5rYk/XDwD9EvnohroKAzip+4n1H+dzfVinj0
kPpOySMTIWfiTs4lFuQaRm+8tseKQ2F5K2aC+gFh0Cuip6aP6WspFb5yV+2lgxQ9mXnzPSvFUz/z
lIlQmlV9oPmYHqwGwYAUv+UGE/xGav7KGjnCKsTBwBbiSGJ6H5WtNP01sizkiXSURPoac70+yWMX
YQhTD4CaRrdQ0DJMiUdewPqhi2V3S7dhCmaB5p9BUwjzB+DhVXhf1NyrEsJCVG120YHMTpdtzF/z
vVr+FFn0QLQDlsGE3XG5JmrsmuL8XEu118nDH71O5plixIMVrS94GtKPcaoeV4rVuaNB3UxePqH7
HM32YA7DQW7Gx2p7j8XNacwS7YBkS4VxoW0XKIkajFHq3ZUxMvdipHTBItG8IxOH1bk3faVAcDyw
JilrD2AkfRgm0y6niT+Yw0PfsDXDm0eucGY8sGvIflpq5RulOqsf8KNqEo8da7xF3MnYXya555yJ
pKOKx7NSESmmvJZjbMcM/iz1uTLq/bCK+wRwL6LRGaAt3hswvq5ZsSOawpvQlsyVpenQGzPqnzWQ
lIWTUn8Eg+2zy2JsHPsdNi1HmELRLDlEcu+lZjCsyffar4jTG7prNcMWQhBY41DXXnt6+djlccGr
mq82SBet/Enu21uyts6Qx16SmfZ0F+WxQSZ/SswqG0NKXvR8R42P6lL3tg1JUzzEu05fT8QG8mTJ
s93m8U0Upn0u0VopLxw3Zz9jSrzgirfL7FNDMRirwnUoe0/EMdGg5CQ+KBMVaotOYmwgH8ZO3TX6
NribgEesKQfa7Jpfyl2JGFVMHA3AcEWkj4Id0uy3QIr6fZmhrALIERXlp1aot8lYz/TcCneht69X
hwmPVUWyIkjK5CL0VSQw/1kxhogrffqsWX/liNIpWtW/JamcYuNCac2TaOXPm7a3qgHhpfycVtPD
zNCEhb2joiL5Y7HSwYO8jiyiDhg1JlTnAnW0yZ1NlpvlVW3+oBTt9tJzPGWBTGi40k5RY3WvwUE3
x4I6VNq+scAHaZc/W8X2bPZzmI4mc/LSOmWb2R5bccwekCRt53paDou8cdSJfv6hqnv8tyLtn/BZ
6e7r/vdf3xm3JEHATwFqR59UsWSRtLj/0/7ZWNMW5Yg6WboM7bySWN0GKmikn8roihtpSDRS02o1
jsvUTJwAEyJLPOIVy+L/YXb9V17vP9+JcVfeYYEEcilidxf/pxGVxGK9HCSsCrLWf1pFxDct0RMs
7KKsclwRgvBD2968FmPdP5uDMvsMLnsAUpue//7rsvyvVlTeIy//7/bTIP3qcEd+dv/UVN7/y78l
lYL2XwosnXuYsoh4UjLu1tR/ayrv/6Tr98hQjXTuf/lM/yOqBNIsaaT7i0RhkgaIB/s/msr7P4mm
SXqZRKAc7dn/L0mlJP4PDzpqT8SU/Ebe4f2e1UW8rv+UVEZbnGRaU/9xkkp22665lk/S28BJZHBM
VDGu7v3k+3KfONtRCkcW92AO8tA4WIf1VztOP8OueewfqivDu3Pxk/1IrhYWqAA8eE+vWFjaT1Yn
p9qtTutZoew0uzhUPdxSu+knmW1DtpFW75l4Xto9kUqP6l8aAr09yp9WQn8+xH4ov3bX4djvyXT0
rDOzbh+tolPs8lf50hxnL7pkO2qfJ9mRveJx9doLawdoWvNaemmoxo7lV+f6Mr/Mi8O/9BdcTMFy
HF8hrD8JZ+Vb3qtO4s/BcNSD/EHz2wAzT5h74t7wiW36yx7rPe/yQTmgcHotnwSij79NDJ9ke7nJ
5MThqKOmI4sNv5dr7luafY5F+/ls+VoovsTLud031uPXeEr3Jb82fkge1711Xl+5hEc+w5/sVX60
ow7Y6w5n3wNKK9uwGx+ty1Xe1QFv0Omda+kYXuk1R3GvHBOXhoifPJjXaF/5uUenxkVjGcy/9HW7
0UvetLDek6foC94Qjqfo0lEQCYfowwjzQH1mxrFcMIYMUKZ8hr6908AUhnQvehU/j68IYepXIR1g
SaKq2o2O7lT+coBOf4e6zw7KsPfhea1cRXVm3dbetiMWvktzaAMErNmuDTVXdzI+F004Lku2S3aG
T8MkYC6yr679B4qBk/nIK9wsX4psKtWdSDYGlz0P0gB/6ROd+d7OfkjPFm75YTrPgfm3njpSdm7W
U2wvN+UwPHdnwqikJNgmWxVDizeK5yYUH7CEeqLbBKMj+eOnuaePWjmupXsMAs/CM/fnBMeuOqdl
aPiSXZ/4/y6HaDv29UNR2qJv8I0EaEvee1uy28v0mGJ3G2wF45tdVo7uLmEyogxxJdyGPvY7gfEQ
iprj5M/OSNHzpbnYiAI0qZkTnx5Lx2Yw9ITyzC58Iyx+/OF6F5K9EkEW40Q2uUwftYe8gUG5Mzq9
J3uCQy55GrQf5Wk7VP5wrjnzlHbOr/jJuI1E5z6Dwh98BpEHgO+IbJJzxehL+ttokCyHNVmmhrD+
iuigoSwmPEsJF+U02I/fvW84y+KRM+qqbtS7g+goL9NlfdZe2JqJmG/KA3+n5Tbz5Bpd1PfoUnG8
oIWSnLBDdYzJS3bQLYnFsWw5c472MmDds5FKzNa+EEnICcXvRe2dlFtX9KJABZD72e63WyXeNQux
17rMo7N99F1fx0fMjUnl0SVzln27q7zc+Cz26Vm7tn+prIer8Rw9GCxLg7/uq6MaDL4i/movrcfx
sD+Pz41bGY6k+P15Oq32RDl00l5VX3Lwhbr6QiXCXVxLaBIGO+vsAuFwqoJLvJcNbMS7uHDmgQ98
0rcrA093CpQr3uNza+svuMQxJU/1ZZpcY5hsDhxUZ9mpflR/TLQfHjFUvQNxNUVFtTOKU/GZPgs7
BnCyT4+7DZY/wV1xMHq3mgAxSmU7vwgez/QuoX3fe4PyyfUV33qsbepNZ3zjlL9NdxM8dNR5QBee
mEF7C+l2yuZJKbzqayYLUA8NBu5YCrsDPc3+fXGgK3rzU+uY7n08m9BWD63Nuw+AOnvg8k100m7r
PbWo/mD4TtxGPnOu/Y5Sqh5feR7v5dTjQqU/7WUvf2VMJr2rB0M+VS9tuStvI+UJiZiIM0mcdNBM
zoF46kzd+TD0wEDO8Zonvq6/DojNxRuNxTqcGQjjqkw9Yg1F5Btvo+VqGMZ1J9+t1ifXGmkkFshw
fp6fjVfuKafi5n4Ynphy98xxIcTsh0vuPhs7CTw2HhKnxqk3/yTmMbYu2MrnW38TLyI0CF+UvVHw
M3sIRsEJldGtXoRH86kPfywMiMiuXdIbGyZRn8ZJFIgje2vPd3Zl/9/sncl23Ei2ZX+lVs6hBRgA
g2HwJt47SWcvitQEi5JI9J2hx9fXhiJepkSpxIoa1noZMchQQ3eHA2bX7j1nH0b8w8kKb4udfdWF
65H0ws+YNDv60HHt7YVMaEUa6/Er2UV7YGromo/xJlu3m/h22E5bGUxr75RsGEVH9/ycRw7RN5FH
rMiw4+GA6hmd6W1XnYR/kl+Ak62Q6Gx7vHjRkWWDg8C6AO4dY/3f17LfWjXYlxWKbHUacsQs+Nax
UfYbg/bwKn+i14WAR+Sn+NEsHpFLt5+t8Oi16y68aF5tuj119dXVH/0rNz3vznL/wjH3m3rbrXio
ug1Sh4/9djt85RQh6U/xJK4wLDifwvlbf7IyzDaV2KC/i7bVqccgvU/X3Pbolat9ym/c4O+mWzj1
aH3j2Lxmw+L8/LVRtHSKByd2djKlq4ZO6sQ8Ib0LsP7Sseu3xR4vQXLWHTnEriFF36pLL+FStKc6
Zb69IvawWJGAezZdBFfuGtfol2HlHnkpvlSErtvsQqUcHljpq6Nkc3E+R8fuS1WvhvPuC7OWg3Pu
Ejrbr0a5Sq/LC1Vv6sfBvbYOctNtxI7POqzpgXnjnv8TIfU5kGMXoFA2yl0RHbhXOc6hk/eGA1Nc
D4RbdUziM3o+XXlo3U+Lsf9bdyQ9d5zXnrEt8rNAbNJxV3r7s+iMm4y7uT8h6cZK0B3izTNAjxGT
8k4ic5FnAc6z8izDoN1uvpmaI+VfsKR/VG/flzn//pEIs38pL5/zl+btH/qJIgNs5u/X3Ty3zz/9
B+UA5JWb7kVPty9Nl7X/TURZ/uT/7W/+zW+5n6qX//rX17Ir2uWnhXFZ/FhaU+7+oRpfR88c1F7+
DYJZ/vRfhbiwP5AD4JNZwpmdXLD/eJss+4PjSSGQzEFiAcT07yqcv0NSG8k2PpQmqGpLafw3Bsb7
4KB/IgnDJIpd2qaS/8TY5CxAmR+OixCPeFsOOSHggviHXIifi/CSdplTW/KsM9Kap0NZQT7g34v8
6ojk2FqrVOQGx2jV5um9Tc/vJg6wxs7KZ9voGCesozGd/XsfbqBzkLJB6Rfn9oQIvytG87wskvpW
ePM8IIJPfH+XODUOyyW8qWUgCaW62jUaffnHyOqo/EMjtrB0hH0S0ySrQhdPZZvJKZ0QmMclEnuN
I+jowobDrWLPCHlGaWJ1JzvDEWs0U8gUII/S7lfMvugh6n1BnjbwWxafJkYWTWNL8JAjBFl1ToG/
KqUHiJHADC/pqRfmJeA9K1jsDAKThDTSR7Qyfn5AR0Bdo4oseg7bat4YY4t8yoQXeU0+EQeESful
vqw8d0Y9EHzs4F+gJMqRoDVUhTNWo082P2JDw26ykXRh0cAAlJfGo4alBwUz9MPbBPEKilfeaIUg
oGjRml6YwKFdhtRhbl8hJFTRrWmAaKdFG1gIBjBaJS91bZg4ilWfQg/tTTyOd2HkQ8NwDe0UTxUq
s2UoFTEzsMfhGwczy55Rj5dfotqbXhHtMUdYZR2Hyi14YXnlTJl5aAJAtStJXGlMfeF2J5UXc3Ll
SgefmtEIcVU3MbrhWUZGtEnCwpo+qtIcXhJhpajqAhmxsoXt4DGWxet/X8c+Ll5j8jYmduCDSVb0
TTEP6YFo2X7lttM0rpqkGRlSici+m4a8QQdEWFzObDr2woL2S0XIMHV/ijKN6xcX1atuu5LabixE
gwI1ysa85QQReaaDfdgfun4NZIH5DL2OerJWylYaZoM/Vz6roglUmD6Vh+6LyxvmLhI6RKrednRK
Qf8mHCKLg4Y9EmJNpE+zrcpBMuyMJTnGYyDVtQha2Z0RApBEZyjx8A7UQdsxA4m6Vu8C5XGa9HRa
F8eZEMnndphfwXDQCYxRMpPH2N35U9Zde8nQbeJczcbarGR1MeV5dGnkwFAQYSDf6XydX3aYBApm
ObNxCnDN612P1OBuonGvGTdO+jBaJcTXqJquUNS4GwEu1bhUTd3dDMjzqLkb5CebPMzCB8swioOI
SpdrBvk12jZTbuwdpj0MQgKd3YnSX7DjmJCPVS2cm5GZ13NYhPIp4A7Ta9Ly5mTdZEirV5M5z+46
K0Jjmc+UdnUEsoodXsVphEvK9oHmxg0QOZLA0vaTDNzofqT7e6lSrrju0UY3uPRF1OSI/zuc3OO3
SIxJgAIzwFvn5QaMZYOHaljzeNZt/5XFwbG7bTDVNeq6MbExx4ebCq8yt+mKZr6fYYTWxaisvW3W
7QjgxhrC+bOwBO6g84hxUXvnY97BG0lXDzFGFRqJmLfBqOcyP6agb7rytdIDJnR25zSAjbJp4K4O
F+ZYJJjzV1Wpel1sC8TQCE+WzCU/Pw9UVzOoUbIeKZkG5B4IMQttckwa7cHZVegA/GwNXpNcYIgh
6X3AaFlZJ3to3GF4yBm0TTZuc03SDtLGKDP3cdEYAhZK5YQ1x55litN4RR99LDFx0h8uyDSPnh0/
bIoHv+0K+cRAqUzvlcgGmF1WV+qTn7axPkkEhphriHlHLloOXdFd62hE3Z1wTqdKT4ccWZgF+SPQ
rnzuahf/NWRX75D7MeceO2T0wsTsc8SXi3YDeCyQQnsTuVl1ZveZAZIdtnYRZTkTHLxdO/iy0WYC
0pKuBD/oRAdXn6lUqtuoqMMNyQhyq2NbU94p1Rl7vzOLg4ff9Mm2KXZyLXzKLXumahxAFcRd76sV
HGZrP+Z+9hBNrncVtlOBQL2kXytoMW/sNvQgS3jOsSA39qqTnBYGskgOgSzkfqpCdTQRQcAEmEb3
cz/hnm+HPNrk3TBvTL/JDzrqywufVR1TRD1P96l2I5DhmYvLJHHtTdBj6URrNIq9KBrON84k/J1j
62QfC0glbprfzmY7o47OEVZ3jOscw7r3KvRuSH5gBYHnYEwVVcVDNiW4ZLEWuPvA9r60Vlrrz1HI
gnzWYS6rvwWZ3ZSnKi4ZpKeJxxcuPa95GAV6VM5S7LlPcS7RSm6KolyI7G7uBKdRo+z5lsYNXXsp
hfEoCdwIL6DhFAqkbWIEGG4JJrIHbplVEwqPCU4YDworVFPcoBqq6Gib2URbSxaXMl0MJU7h4FiG
plhMu8WJB/4Gh8opi+em2Fgpa2qN0XCfCOa2jPYR04c+MIXazyfMO7Mzb23UYf5mbNLEP8o6y1CE
g8mwaWKUQN4t9NSz39f7zK7UZ7ebzU09OGKRghjJTY5i4yJIUnnb6hnVQcM4XjOGRBa1ihWiftNw
3c/QAJjHdkBhdoExTNV2RokKr44R2roLova5lyZf/qGI2G5WCQQc2veRG0WXQRoO3m7KQQfssRBM
53YmxUVeuS4H7pDB6OQZ0es0O+G0b+ZC89QDA+3y6+8F5D8qof//5Cp6fyQF7Lvn6bl4/l87/Vx8
fWmefyyrl7/53/1t64MkpI0q2eE+p5f8b8AiQrQPlMdAA5TtSt8meOnflbX7gakESHIJfpGi3HT+
wwwQEAMoegjnYOBGXe3/o/62WPAHP1TWpDF4HuBkJh+8CPT+t7lhdWsJdvyB6OEQOsmxM2bRridH
VYDfmrQnZEdok5YNVj/6PmQZPNk6crr90KblRgV9APhonBBptXON/gANAjzvEEzN3lWT5SDWwfAY
J8hycXXMw6GktnG2jZ6Uv4pThLfIH3E1R5NFl6XVUXilG6OMibFg/2AXaek8BKKK4JsgjLXwYc/G
ESpG8+qrJn/oqzwGyRZUrXuYEXyM6x5MS73N8y4w9+irDLAYSUfEQxNEwXjXjZwihqZvRibnvn7i
4LYA4YD139TlaN9IPKH5AWlj8i0FeHebMpV74tTQ03boo/oxRIjNAoQtybj0imE8DKYNrCSJ6umF
LB5TAFEova9dKaJHMrvUrWtnpNflBDSKCyewEMPEczEj1mpc5yOYedp4Dll0ilABI/9mCYRqD2bY
SvXQZCDdN4HhyIheYm/f90U+uuvQ8wxIcrOLMCnI0ZqsWzlyCO+mhWqvSKKNr808DNNV6qe0ZGDj
d3yLUT8SWUm6aX1KmygHLKRTpMCIdnEm+VFYnzlC1d8ExlFkBpOd1DvtTYptFhQlE9xAA3Gs/LmE
XTjoEjlY03RnTGhoZnZVNudnMeUOnVpiJ4ZVm0uDHcJ306uighC5I8opJ7siLxIGJVHRfov8UegL
FnkjOIrc1o+TaajnQgzONxnhAmHbkBP2SyP8lJEPz6dRRU4Ps3Lk0kBl9ruyc7/zcERy0qoA0ZkC
KVbtvEC7KgirB9C7eDsNRn6rPh+Tj21jNwwAxsLNMHbZTJRFx7UlsiNOT1YEYm8VMwWiMZpVnbz1
vAqxlgkMG0AXYh288R7mX4jtFRgtrw6je02gxCIGtKZhaSLxnK17t6sgn5nEk4Q6HL+IMlIBzZ8R
YxrhjPoxX2xeI9sNIiP2wZsyikskbaQ+5DdWy/mH+rkcDAy6zsCBIfBjmAVJFD3TDkBQYVtsu7hn
MZoiwLVaYKKe29DxzPBf7Io8R5qgm74i0mQeC2YObZZ0KBKi1l/1nB3adY2atlpjhwiTPRqYpSkm
o5e68DzOcdJDv8AQzC1XmpIm57uyywMG/gKSnnZGFAs1VfeUcr9vYs/hQFLBI1bbaiyUvUGA2SMs
QsHyaqRhBXUzaQ2atIkSzYXso+LZsxq8ZAPFx1062CSHRLYWCOoM9CmQGn2nPnUAbEZiWBjXb4yQ
3D76yaI7G/RIMUEwRrjDm2PGh9EoSMthNqc31J39zVzWwWMFnw+IaoYzMjcbOk+sfO19pnPswUTk
pgwT/JSmkxi9T2Fu+rfQPcU1ln994phur7NQduWGtwNuzXPAp+AlygcJ9hBbNA9tLT+zQsaf/LbB
SuxOSh2V39ESZ6VeNDpjrHFzpVhiB7WIVUCd8GyGRTJcT1llEQVpdYED4CBNi5WpBc2A2XD9gFsU
8sFGibQjDyYpPKznEiZnBBBoPMuCboRxOHRokO1etRlVKKqD1f9s5X8Bj9ku/9QWw/hbvPy0g3//
C39v4d4HENhLgBiWASlokf0b+2NY7gfTkxyV0CsLjxXm3zu4tRCB+OMMp+GXf8cg/6c3ZhEG7Zv8
z2eKLTz7n/TG3rTGIBEtP0ma8Lp5b4hs3+gXknYMOzuPToYe9POIQ5tWtFL9C/GmYDzMOHeuXasR
5WLBD8Dk5F5fnkN0S764qsunY9o2Q7H54fL9Rt6xqDd+0FR8f0+WDSpLePwr5VJ0/ICHz3MUrWLM
TvM0VXd5ZrhP1QB6mUCQIP3s++Hw0R8y/9F1O8t6J+3tTT3z10uTo8e1oFfpem8uRzYIA59Pgs4t
MXYhjOCLIccYYwha7y1Fxpc/f9LfvRzNT0DpgtrKs+mO/vhJ7ZxS3csSyLUZ07EIe95Xoo+Kz4Fi
6ei93HtHOLO8/bdX9sfXWxqlP1xZO2GT73g9S6AgUKlJZ79uzL1K+M8/fzIK019fSXABKT9JSH/b
cgU8AjBgTgkdKdpTYqT5MYmm/p1o9N/dKIJCC3kFPV7v7YsYTQJ3qolPperK/dQn1quuY32BjDQ7
0q6qv3S1HGhTSvHOp1sSF365jopnl+MQQhH15jo2qGALTp+nEMP7ok9m27fTAdrR7KrbYuz685Ha
jAQhaYDAKxHf/z9c3aXotlwHWYl484T4nsYvZPL6SHq3yL6HfTjU7wVl/ubmtByHJQYwGfqmt3GB
KdTUBF7sKVZQbDo2uT0wr+RmBH9xEpVu/zoK/kTY/0nUtdzsby4qZx2bWQAvJ9TbNG8x0iMTbnhK
Rl2e67EyHktyyq9LXAo3Shjjkz/lpJ1Ke0EPIXjdeTw2OF4GDuh/vry/eUx4HJd/eCxxL7/5ent8
D6YZhKe2W+pjErlgOzIto7Tq31lvfvNKtpIeZzHGI+Dflsfohwey00Za0Du/6EUbPrL9J0eCjeRu
qJPk8OfP9P1heHN5bR9GLcI5gMTEY//8UnnNSuYl9kVsxtZ9y6VEZJyqL5WfzpRHBB4/QIyCsdZh
xX8OjI6UqCmphs9/fhu/eWRJhuHTArRD926/ubQjDtCiktYFT49XUndWzudqTqttTmP1NFlh/jBj
JTzmhCK+k7nxm9sZlZhJfrtHWorpLF/FD5c6n6PE6208NGGqDmLy2x1mXW+TpBPda9jzf+EN/8+3
8zJUenO9HRRpHLGJqwanx77/4+tRjOIv9Tm2WRL/C9poyO7Yyom0osfYPQ69PV4w5mDQbyjrYASF
/UkntKf++fX+8V28ucFY4wMP6O0FTUvGv8EU1a8k99b7zmVcUyRTv59Kv6Lb6Ufv3HC/2QEcS5nI
77jXYBgu1+eH6y2LNCKMy7pox5yQslZgDelDEb/z+X7zAC3jQ8vDy8k+uswXf3yVdtCBWYEXNAKz
3QZuDzY8ys11g/HinVijNxnp30slh7QRWxL2A6fxba/DC+cefoR1kWSsv9tKTs2dF0XtzgFaDL0s
k+FpMpvhGIuJc7zTpBdAgkgjKHK3vveGsrzEXGhfjtnAtEm4GrDLn7/rt2LUpXpxHCkIYKIrhLLx
zS2nigZ3hzteWJWeLmhyOFuLBvy1iAdawWSA3kZIUXfAYoC6ArjYlXqsj0hoq/fu/eUp/vneZ3xL
tLJtsj3CpXzzRvyoNfrakOfGFKdXAcnUmzB2uq3sZbM3XUbykTc56GpKsFUEzd0okPIH2l/FAa+w
N23euS6/PorLpI9vjAEWYtC3S59N1x8zt4u0usx2AYzkU5jH/l2cI72QeIRuted1B9/CjT1bg0Xn
3e0f3nkPv+5ulqVs4XgUtGTMU7b/dKPS4pn9svDODTtuTqU1Q9sNg+CSAEtjo12vuCVUErF46vln
dlzodV7YxbUsh3r9zhv59Yn5fiV8SRwCrUPnzXOZdKPdW51zDuM9+YbwHFqAOx7JUMZ51et+w5Sp
OYYtKnS7NuNX39L9o6qA1VqkpB0jU0KOhyJ4qYbJee8RWy7Cm/tGsEEtJyXOru7bR4xYzpzrZ5+7
Ig6NNVZRdyEnOkfRjR2MjGeY6SjjZsIBnbEnkRd8ycLu786DkvHdCory9PzO5frNrYycwfIkmyYw
KO/N5QqddjTSyTy3u5gsBxsM3zVZhpo0M2oPmhTZ7eQ3et11zTODvHKlwA8dA+BGN5EOI/udyuTX
wpP+LYsQ+mSkzab7JjgqyxKTAbh9rrIBXo4XSGulRxKdu1G327lsK0x2i53UqYrLefTmd26e3748
0mkLcAKr4NsEqY4RrbfMFMM+dHZTxLhKwZ6ABu6PzYbBVHeju9DcD1bzlHqO886O8n3Z+OX24IUV
GdZIQ95uqXHhdGbmWedJ0dQH2H3xvg9Lb+e5mXmTQQ36bBFy8wJsiSlVasbBcfSzo8cMaiW4Pps8
99t/fAJxqSQYxeMCWATeb4qqrDDGQM/JeVyW87OpLW5VPE0lZMgQRabdSigt0B1hu8F6emdZ+3WD
dRGcL4sJl4LM2jf3ghENTmr7ybnVTPosCKrmrMhE+uWd+/+3r+LYvAC6eOYQb8omePWVqOfofPam
8nKSDXQqWPL0yfuYz+cB4eCe2CdZEGMcxPyQu5W9nkhUHDeM9eanssXyvCIgONz++Z39Wkny8aXp
+xTO7P7+mwU1C9BvaN4YV0ccxtLKL/OFsxmMpJqowgNJUQYF+rLgnZV8uaw/34SSVh+nWl5csqW8
uexpayuYx8aZkqlC4l0qjZBt6AH60eSrUCoOQcgNN4SIhv/8ib8f696+NDgSTrsW2/svH7nFCOPM
YwQnDCSNjRZmlQ8EEriJ9UDUImxDiZiRzu1N2NfyfBi0u3MNkIkGxwngKDq91oTZr7GHtneeU1+R
JjrfzJYL67zu4Y73IeDf7h5Zgn02JRD8iqr215qRCtrFIHmnSvi1IPdMdmS2Q+oEKrflzvuhQPR0
nLGmemeChvsBLyEA2TkK7L12a7/c2mIOb/58/X69lZcXVNwyHECUlG++OW6XXMyOPBs9P9yGWPB2
KcOrd5bI33wqnkqQKK7pLiecNy9i4tCajcQ9yw0ruO6R9KCTKQgqniyL+fIwR8bdnz/Vr/s5WD1y
8Ij1VMui/OYBLdJBU3Sg3F1YdEQw9NsssuSOBF3xzkfz5Nv1nx4VtS/tQr43PqD95pmroVdhj0Mc
PUPE2dWhK8p1E5oFuSJyKtYq7l0m9kE+fxIVKxcIXUOLrYewpDjKJpAnQSgyQ3ujseEApLM4NAwI
mekQ1tNtOwkOwEJgkm8SIr5BWPhjcMwb0Ar4VfMXg1Dq+m5yRArDtKsCOE3wrB8GnaUXvd36X5u6
wZeJD7B6tkYHAXorZDtsSTcDWT4EKvuqq85DOhdE6EAcaSWXFV8X4mQ89/5OdCJP13rM3a3vzMRA
kCOSfW1DgfHCqgdgxcrWOBbQXSwpQUTOrQZc7teeOSOVBd3WfeXh1691BrAgLT0c6nEJaWjVZV32
2gBDbDeRPcmX0ksS9ILSfG2KUdxAYwNTEFXaA44uLJKUWisLMTnPM6owDhbPSSlBFfWGGXwmLAT1
GJSqDGnGYCbnReqkN3jzkASjIDPQL/oi2kNfZYBC5kIzns/JguHTWOrQjYsF+AGKlzGYESRcvBLp
cwtEBtySX4BdqY0XzSnoY1s6ERE5o2S8UFcI17bw1lprX1aIOHZZpD+JbiGeMiEBGJgwA6y3NfDG
GZt64veYqhMPsweatGhFoea+2pGpz8w+k0y4UtgiNhulYtZX8FfKZkbtZsYTFmGrDeFREls9nJeG
M8ebjm4vOF4zg10LUQziNxSPjiNUgcMpKiYf01HBVrhpbEUgR5PbzCfBqRsAKQB5rl3EmFe57m1E
fkrG9SY1YnHtBLkRMd3th7M20YgcrWmqw7UE/axWaaV5P6BpsnAbyNDFTeAzoTzvIdiWW5DoxT4y
UgXcWcTOkvTMXQXLd0RvlxX9A48B7qXRdHGa+65uWqL/HAjgjZ0/UVWJasXKE3zp3Gj5SlCTAUyK
J+bnwtMPLIrjuA6B7t7nhRU9Qgod9TZtRvubLNhnV7hdnVudEXm6Cdoy7jb5PI1oV0CZL52qAjdJ
N07u3WA6xpNCLtZuO0Zu4BhlNpxnqs7cfR9zcF7ptq/TQ9hr5oRxtGAGIlQ35D403QwjpvXw2Jte
On2tZNzUCF4yItmtsLQg6aXYZCtvRjSVkU3vb8Jyrsw1/J/FnMLN050T0VPGe2AvlOa+KOtiPzAk
R0SnFzRjAJEXdf/gJyDQAY9mwLZyjNr1BBKWL6BEsV8wT/8ik94zVwgQos/e7NotX5SdgZ3RfXjh
DOa8780YsKwBbPeBGxmvGOK97KqiGIQuQxgov6AiaGt4/sEjFm5YHy14DIdRTwsvjJG1QpiDBpFU
gUKflxXpPuuSL7kHG2IGXxxEvdXWTol4B8nalO5mwNfZHkRZtU+BUkl75SGgvCUnXUAkRCqEhYkL
Ge4MWwUPRZXGA2liJZSidjArtckc4FHrYOiAH+rapnTKZjWqVVwpM98Qt9WlVFkm9N2+kV6+Zav0
v1YT7sNtNqO03PqVl6uLdKoMm/y0ciCfMrOKS3SKrDkOaL8vYe2gUJpoin+dvVScgcFX93biLOwa
7kj4ZogUcwzJs9BbjQ+iWacpwigMOFVzJ2XsgSDVtAZWraUSm15ZwQqd1eh9V161FNhxLLqPcZe6
6dpCdJnQ7U6oSIiWnS7n3Jg/2qph2Ql7kR8ghs6K89xgvHqxA851cCT0EumOxk0SjBys5ESJvSYH
3iEFSzT9CUECAua6KssbaTcLfGr0h0+m1Q9PrtDixJVysQRFKvnIF9DfhoFn3sFqRCKBLpKYrzws
zBKGISl4WyUTHzy/PTYoKH0LI5kIY+/O5zQL8QH9J9xFOxHAl935CVkeQssWLy8Bh71v4QWD/AWe
Rlcm2THxgA+x79WcbyaHPWU9DIH9zVVDfLKTAnXyxCesDq4xR3fCsatP9FvEl94sx6+jl3dyi4o4
/+hxdL12Eu0/GNIZLkOSFG1sZ4Uht0VjIlJInHCRoGdjTOqVFQSwguIB703kVngKaUHh8vAAfK91
5XAOi8PGmlcU5CT1KdGy9bUZ1mzfTj4Jp7deaMUG1xljNAhJIEduy8DFKlIDi2OuRo19waAfYodD
Spq3p6xH090PM7ukVG4QbmbTrF8Hk+rwwKrbw38VVpdsK5VBoiAUCkNiz01ZbqpOp+VZ47rDoz80
0t32jJqzo0kP6LFOfJDpPFcdEljXkvp8UpFxP0HV2Rp1h2g9G/IQMyP5qv5KgPT9mFq9X5KAF8gr
sGig+ru8wpyXjGZrrWXuKdw6KkdF4XSTBWHVpWGfGGOl18NEIM8ajoWG9GkECLSdcShfABLht3RL
dtw16jYAvJ52/f6IDr04mxMKCYsF7yqGBTu8uLLvDhZ7DWlzpll0Z2NrC8wAsV0SDWCV6gpoBrln
ph2ypNsEVX12jIXkSTEEQq0usAhsUggkT6mW8XEQTdGvatITivXYW8ZtkeVoZSch0m+KORlUyGik
LUc3jIQOTdJmsC6AhUDFEHOy4cUzQDSdm39tZD8SXOTpvjkNkzvZ2Op8+Lt11sBbl9SlLGiZ+zWa
g/ASzilwDRz7ZC/gkb+BQWt8QTEe9rRSCieHYlNplDqdj7LDQjmCgiuqaxYcP7kjDHS8zFnlmWZR
r7MpoPaOCCkJG6gydWaemZxGZs6f3mB8ykt3TPdmEPn4dgbyV0hQJc8EWjBCpJPF+kNNOHGguMar
0eOFNLISKY7pBxFJoNxRGNGSIiOri7B4sRIltyZq46S0yAileb6N/BmQfRlQU/Rgq+mhMY7aZtLV
j01tJQEUCC8EnOjJiAxNLb+BFY2LdYFiI4fDEotvTucNNy5jQrWKRGZB5AIndNMHSEvWaQ4jbaWn
3EQqQ6QYm5Sijl6hPGM7V/NUIQbyQqy0tbLdx8iIo4splOpunkPk6fRe720rctyjUVQ0YTh2+Yhz
TUhYW2igQGXCqK/weyaaVHGbhr+D5ePF1UNbbdredu/HJhrvffj9C9xPsf7NIvD6lWdWwVXE3GYg
6KNrg9va1SExxq7bLhUWQOr1YM9INMNGVf268BKyEZfC+mRQK8CaSwhwAa+h+xtvmKLPyHzaDTAd
56SgFmwrbGjRnlqeNWUYGkX7yDbFpQHie94FtY+lM+VXPgtgMgRojaZa8Hm5e3K7vr+fXTOvj4np
gIerhym/yVwMWiwycbFPpgodbBhIWgBYHaD4ObDNX4LIzG+rDFRP5RR1t2pDhT3SHGb2STIznGHd
xEYugX5P2DUSwyO5Z85botOcbLCsLerqdKbE7fxXBEGVAqbXIMLPy56vb/LhMaABd0SIAt0JcVWr
1kHLQAAvIR1z4N4VWZ99JJUyaHYpW76z7o2mfUJibKBubrw6PydFbSJQpo0ni7yHyf2WoOl7buMx
j+kY851spKWaLxS6vonScQgxDk8tLZ++svlOsklhkPdbx3ssjZh2gCHn/N6soYmuyp5afev29KG3
pgzCT+DPLbTiav48qjF9cNrCPlNZF+l1JYbp1s+16rFENt1ejqkHdbOaa8qfqZ/2koYpyPC+uQd0
6+9tg5CTdZxSbO0RRmGZo/SyTyMX56bzkjg5VLGrLthvSaDlnNZQebil0Qv7kCByg2Lo9uVtNeue
jMXQlCsO0mDW1ZC2X3KyNp+mrJhuc26qjMiYFsmbMXZlsfHropUHllecAs1kkU80J1lNrFsOvMSn
z7xMnipN/srojN+QV3E7RA5Q7Tnkw2yrpumfbHqKxgrUj/g2TmHKHT3a1a6qp4ALbLcBECcXg3TY
TOkls+js1ZsTc9j43uwsAYmIpTBVJVgGCQp0z4APjsPGqKZxOGhS7CwOVnUDtqDWPo6Oqk7JVcjG
mjaiP7Zygw9JE+LaEQ+EDMOcMHE6HXdUH7hIqwswDmzFQQ7bPQlfaGYhIGfvJSgZRvf4KNGIQtof
zOA1s3qBJ2TCelywHj0t04jLCMdPfORbGLas7wXQGuT0D77m0W6yJr9SKODJFxnA9ccNmrlNIFO3
WUfZcrQRsxhu7SZGDTvRX9p5NUT4je338jSjL1UQB6GwrPt6AmKQduGXSDdmuHaqEpIndg8M/o0T
8uN8C/a0GgoUfRK/23UnEOAh3OWUs+HQM7zOBDd3O00WYrZGILKoEgvfeyr4ldM01M1tg170GsRJ
ywhApIgUa/BRj03H0rGrmhZCXT+WOambMgLzPYed8Yh+acJ4UzMAJy/JzF9TrzDua5SPXNEOYDVF
FA7BVe1mKEkX91669l3QiWR7ZDPRPAkV3DYfsDehm3eLM1cztt1phJKKBx78CicnTy+VoEPx3RQA
8E66cpNhK8tx9tdtF/mfHaGLZksvhnwf0zfKK9SVPmkotSITODF1dTmz8mOA6GLOmOVoTE+ttmsE
fe2oSnCOibrXLbmoO4KRwo/fGzj/o4H/F02wH3pZi131b/fo4of9r3+tMWSU+ttzETOU+Y+t9Pvf
+ks9Z7sfELJ7KG3UX5wfWnp/Z+Y5HxTIHVcJBncerQtaVUXJd/A9Tg/RioW3VACAYSPmt/42ltrW
B5s/ixpPoboi4O4fyd+l93M/zBO0wOj+L9o+yewZINvPLUyZ9nYVxSzPlp+e9YHz0Nqyu67ikcSv
Kg0Psp4H6mgeDNau+VzN47XgVIXS1sSjJingSCQG2KdMedGZ2tmjYg5XPsTC6xL34QFBCHpXZxTO
3sXxaLfmdN6bnYn7FFN6k2HCa9ox3gLEsgBJp7QmiiAjTJ5zu+vY53oCC22LunR3NjPZS+D/Dyg7
FCS02Ni1vUxeoddaVwKC0ScU69Y1vH3jRsz/m70zWY4cya7or+gDhDaHY/RtzEEGIzhPGxiZTGKe
Jwc+TVv9mA66WlJlyVRlvdNCi56yOslgEAH4u+/ec93mth9jAC0UVJ2coeN8XxbTYK3V0EQvxNi8
RYQm+G0MxK+R7TBfrcaJcj4t74ucAiUONbvBHStCns2rm/N/44kBq7mLLrBAGYK8E333R5nle2eC
Qh8dcZ2Y8sYx9K1TFh+BW78Xc/3ZNMUVBt4tYuD1GFSn0iMjOVa3GFZuzbC4ZWTqVo41H8bAJGqH
bOZWezfYjt5t4ScPUVM9AIWi9qvwzjLMtyFzJ/FIMgThNWVXt6P/msTexooDhO5s72t1clt9Gv4u
FfSomaXxXncMZK3M77o2JMXIYRmy6nun63uny19cfz5FqXc90eeUlvPLiPssMDuMFe0ThgSUZm9n
VYC4w2bnuQH4upDMlle+tTAktMW1YQSXgY3hKoeEOoo3KzuF9U89zZuyTk5pDXqnBC1T5eG1V6od
uc94Ddf/2jEdXkns30Rm/l2jstNCt3INdeY4D9fFv1CEikmq3LC7SQ6hTyk846kD4r1LLipesTOH
wOBsAaJ/5GnxVdDsbHR3hqTyLkq303ydjikP1IMjb3vam42GMqk3pFw/0s9QLxmsrGZD39dDLuQH
z5tDal1scwKCazd7pbJ9a0D7M7zu1ciMXWPMuzYsn5zgsbT2tp3dN5ykda/3PTh6w1gnUXwLf5TO
RnvfyISKGXm2OmfB2p0lSa66fJ7bF7jJR7tp3slrkIJ0AI3C5gndG+J1VxCI3+MmvI2CdK9FdpkM
goV2yXeq3WZTd+2aUuijkb63g3kVVBQJYnUHrLbW00Q8Gjv/4O9rKW/o4wzPPtzGvIreHfnBFXQ9
U4bD0PKWyrfEvzepo8ogtQVkcfNh/I6N7E6k40MxgGumTo0jDHKSdfSKV3DSkpyAc23Tp+hX3cka
FU2AFeoJ7Wgd53PvprWINac8fc17+jdeYLTu7PHGt25651q6ioO5N+3VpCklSa8b99k3kisRAhOh
4t2eQrowrL0E8Na24bvKsnnlFMHdlAH6WD56ka8ezeFQ9/d2/TOf7I3FjAThs3AS+skH5mHym/7R
beqdL9qTVSY7t1I3jF8AXcDQQCgCglnG0brWlEeVHiUnKN5WfiF4/Zp5zmGSAbXHNFVW1Qm354wQ
qO6Gyrk2GK4Q3DzaeksVHtmLbceZtHqznYrh0DJ+ONH7ZDu3bUcdYNhm+1GLZwoozhZgE9ylP9Cf
iGnE45YYWrmi/ErXN7TJoAgVUCDbCspVBYbqCpyyPRjPbcc6XIJ65RCxTNHqSShxa3Hsy4wembBl
HmyQLKgAzXba/Jz8aa/deRMqb0ekpebybYQLj2J4lgLEZNME3xE5JSXI3XRleq0ShFoLvy6NdtdV
UXxV2N24jwcAmwDgCmlfNfOwc6PxYSGZA81HO0e7i9cp9UkvfgEF1hfVO0Nvc7Kx3MFbygBGeuKa
steLZcynegrVyh6N5HoyBv/Sk+NA3EcgsePkK+qHC5h0aMYjfJy2T7ByRHe0d4NAMU0uDhKs/FVO
YcsGxJRvaTE/dBTngb0+s9GIruuogVnVFeLgILCc2PDCO53s/GzzwLl38lbejpNlnqV4ZQnotEFG
TkTS+S3WYfwUhW68qVr6CigeNulB8HatuhlV/JGxhEe5xe8lzZFEfHsIvOkOgGLFJFg+Gfm8TbNq
n6V5dw2fJPWdS1KkR4r2qEtfgNBtExDmDsZrlQl1UHTxkKEot5ROvnDPzwg+PMiAImYXapSgoSvx
X+toeGKmJArSeE9NTD3AyC8rRbTe9HV/yovbeAm7y5jchOWYCAy5vhpk+TUOw4+5tx6jZrgmYFFD
HgBjWYiLbTAosA5/JZ4efLCV6ddM+isyxfQiXbHx4GNOiBT2YkmLwTrqKejA7QsKp+ADMvbNS9Nb
ECzzRhOKdrc4Nl6Eq7ujYSXh0Tc1oMQPj4TXCMISlUOTpM1zYMR5SlduYnyJVG7zgYCbMe9VUY+b
NKQUbuoYQkwnOxfVxHkD4cjNoFEP86vorW/SZnQVmIpm9YQmQccK0VQ13YG9tk+msE5pFjyac/Ce
jsGdqqLzUKjX0R4/RiVvcTnvLJtUlT7W8j4sR4rmlUGR9LCU9tjM8UJApXcGcTVGho8uI2K0fKpM
6YHNT0ZiMNpRIwMtYrS4fWcPVhbqlTVSvTpk7ZntCnzG1ql3wfKOAQNQa4m+uiszs7/pIp/P9NQ9
I1JYm8HOglOeRNaKFuXwFEfpTczilhtzWL06wbIXs+vhJ+4Pb+cXXA26b9xNVjksbSBcXnHA+KJW
M+AUNZ8IWVBPSOyVwZJerYJp7hS1bnrO3YmsuW12O7/pmQlawlG4XVdh3xzkgtnuTd5lkv+7jowu
Iiil6Mpu96NbkNdFYxb9a6Xf6tg+hex61rmCSu+ReLJCccXxAkJS5z8anbq0WXPU3EYswSTadqtS
A5+2bHEO009VKurYorDfSmfCUFU/1BObRMQmNMXUuEuLINxaFcoB4uRkJhs/gtk7UM6zq6zioaYZ
bC4SkxtbBzMoaaor1wHGWbDPmtedYXnnymfK7nyd3fok80ugp661Tjplg+iaCgrkUNuVdVUJ584P
J/84RlTVwOzeWfEB5rtxP/vAq5UnJ8RlSMPsYTT8htAOg60GackmpMv37IVa+kOtl6Ki1xEY9Pe/
5iWpFwOPK+c/78EYUHyXaKdvdGRFjf6IO5DLGqgfzP4b9PzPuM03cpBfPedLuwqoXSr2/z9n/RZQ
stnD/+8Qzfuf1b//22cW//j4l6+f2b+sycWXv5+3lr/927hl+n9bXJu4lckEcVNwMMP9Nm6Z5t/w
5nvYDPAwYmqwsT3857j1Nw/jAUKDqWxTYkVgRvvHuAWEk/QSsxl2VM9fqsr/mayS93ev3X/7X3yB
dYMsNMInX9LFN/KHcUsarulyle9cd2IYCsspvFFywtMNuKAuTkNjCPhmc5tm21HNEeByqZtX8sYx
7bQWG0hWUIYP83Yap4TnRE8rQ0ilLB7doXTLTZ9MlCynqswfYLdBJ9ZTwuMnxTH9LLN+BAIX5nra
lnIkEGilUfDNslU0uwlD5SMP8NID3+9xS7PKoFzPgkzgofcx/u89u5yGra07iJwJTczI3SrUz0s3
BW2aQ2tOL77XUHVnTp3BoZpKDnpYEH0O0izZVQyOhj9OKskELkEDyzuu46XDNVoaDpJquWXNM7v8
lYhpoKT5lcgiu3EnvlEIZyDDZM9SfTbJP68GOEifuSe9dwpRKYbUljPhFWgoTp2B7r/WTU+kItSq
OxObrYKVrzLzu+woZwEL0LDUU3bpHmlH6ODOxWV2G5Wmj2WnkqW/tipc3tvZNsppG45mRx1qGQd6
7cx+9Ygux2yCEYEzqIuDiQ6yLp0fxjgGS1IUlHLPIwVo27Hhh9lgmWEfRiyi9/eCzRJ0EKt7b+MB
eKRyC+8WoFBzLnp29pu6nQ0k/r7hrJy1Y9qvbVHZC7wvSz4Q/Zr70g3jiRKQzkX5ycZh2nizZ52o
Apv7vaBhh8p1MwYTQa0RMUqLUmxz1wjk4L2scVYh+rv4NnRDieb9TJ4iPsSDGFrKelCojxzEeNzl
uFMiRr5ZkXA1ma23uWJZspLVUJjrtmqpuHAbw+E2zk6i2nNso5rVCbvZ2BtOLDoe1IqywNhNYF1G
1AjpDZsyAbmSxVV91abgLerMM5JPf4I9sY14HTStGdycV5KogbmtzXSIWLladbLJtR3666K25nKb
cVrr1jnOsp6IVKQkKrtV0xCkM8gRddXo5mDkIwQlb0hStLxqiE04c10dGo8lOCBnh1ybZuuJVGly
1aQsfOIc4Aw5aRJEq8YFHHGKK8y093Fft/2Tk1GEsdEVXVFv1ErRZBJlQxc/ZngXkxuebu0VqGZ6
A+O4k8M5JDQ1AtgDMnOsRw3hvJoL6mJYh1vBayfR9L953UbJIBQTd225gJxdO00m65SSbfyds/jw
KDCdJIRIiCcx54oRCh+53i4+ktOvcqaXqJ83HADq7Ow0rBAvWdHgdogKbVhXFqFmtTEwBZh7Gk6c
b88p8KrYEJiQ651cUERJ8Tqt5nGelbt6cCNIJQ5IFZCfbHb2ysqoWmA7rJsbmAgCQnfQV/mZiiTu
XEFodvKL4gZNGJlAZXerTFpM1zg+imjn1ILqwy6YPJcanoyxK2oz0R1LoyPFXxXLP5VWmcYHSBF1
fgPzpk1gCOBJOLOPjbyFi5RFx7Yds+qQcR51MPQYOTCqiI31HhT5yH6Ug5gN85714iaNzdzYOFYE
/alsbQ2wEz+Q/WCDLwJOGtuaCVVP/rOtUl4Ov33+UuG1PmXDxVBv4I8lDMQepqcJi8+UahNAKI6t
F2JZfPe8tfgDIxqaCTtMICw+YjlKu49JIeD+JvinAz0gE9dQl/KbsGu1rdmqZzsb9NhFOh3ELBhW
3pmWZPFV2YyqABbw53D/TiJ6KUcv/mkiSJ1TVjTFKpN9+RK5ZfPdiVkEh9a2m2/oUM53IklDEL4p
aS4s6AXgwxpl5Ytvtr5kAm7LL7jqXD7Q1PmQFoWA/tUHVUPf/UxsaVXN05saBSvcqHTRDPj84ndN
dJhkNNHOdA8JqyfRLXsx2gAlnSY+NrhD+t1cBPoZN05Un8w8Th8rYnXpfmTxZxyHJtblmgeGgQE/
sK1XfIWpZRxCiUXFWzWxaWCtANB06qeUaaEjXoj9LeFio64jH55yJNCfMV5gwSK/n+4Hr2UUoGA+
xHwRUEIVRY5zdAPJ8TssjUAdbLMNbga8CV+EQZkhJxPj3aoxu4UIGSR62gR2T3NAaWXdiR2sUzBv
THmxi6iKPvdjj/HNYen8CJOp4YRvSfAAhbRJo9sM9lBkgrhcEyue7hpJDGzfxapXK68OUu5F+Jq8
janZgl/XgQLbkWkhH2u+PYpCXjhUnvWTvA5CymlRTVQbg9pMMakJ5sfHyoxb4iLafUkwcaGNmrF/
HahioL3OpJ3Qnkc6fTLEoM/lW5TQP2yDIrq87MGGqnoGDWF1ELRFk55cTDHJjg57SB40ZTLDjiZY
0ixIz/VUFy9Vl48vRWbIVxr3Ftq8LakGZaOCTaxcjCG6pjZgOwT4bbcybvIns6vpaLZMKofWjZ97
VJcHRnRsEkKgQMcmQ4Dct4dEMJF69aI3VXKiW2DOHXOTuomEFUB45EsGRSl2enSHO7gL7WOVEJtb
cQBiW+5GFX0viT/6Fw4BXXMQOJVYfBU1j7fKn6mly3CM4MWSvXfuNT6+VQ5Z4L6jOOAz7X0Lvrer
fR7MlgXbEAbRYg/OSwwhdkKhFaIBhcT2WDQ/6DDkV2k31G+7NpTAfdiVLVU5ZazvyeuITxlO8ROr
G1wqlHeyMal0XGEsULO09pYyy3OZWbyzcBvaTcXSqKWV3Gne/Vioz7l3skcZls61GWnqXlTGzs3W
WfnleDLH3ZxhSoM9pi1ATHzheucq+ucxnDn2S819uKZ8IpR8qF3TPJSNAN7QA4tgklgeHJTwDu2P
GIBUtCaaoSCTsJfXqKS+ax8IKNbTtnPpgmLB3ukHI84quQa4kgB/pabrtpaDTYSKA81PsubhdMVl
Fb0VIVBDRE0hB8wYaF0YGSefRWpHFHlFNVv0o6UNGStdY9i3HWoWl35YQu1SVG+ku9nSbNjNwU6A
9YbQObawJWeykDyMrsoKWt1Kj9Xsb0xRpluzrgL7EGQKSHrVgdPLaj6yiAs8TleicCq9nt1ifIud
zL3uE2mBdFRGDIl9nhJ/3zC+V2vDKxO9S/NBk2AJwtrbOQ1RASb6KrsxwqJMdyYW0XubGuVsC1wi
uM0hxUF7LGaW137ptjCkOakk3Cvi8JUB0fpuRKTzDeIGzgpJrxSfhhBjEwe/8QJrBXwz7a7Tjaqm
Bu/BhBOTBjILtCHmEivHbD4X2a6tYnbGUT6x+wVAV3zgMYF/bPdoBxukA5+eDuV77xW9Cs9JCYBm
IyIcIjCqSni3GsjhVkUFOTJYfym+AXy8iH6mniAY9CON6VS7rDM3nu5LJ2t/4AEsqBYq9fDqlS2P
D1tZuVxPKvbS5dDMOTV2JYBeXfVJufFaN7/F/h7/8O3ceUOJ1Eg/nBmgRXOD5ZwdCqyBGswfml5c
2/K65Kx5F+ZoOXSz0cBI1SMi5lLX7N7RYuu9yYkOTx7vbvQlIqilmzoZ5idTROXT3IYjDs7GwSMt
ohbOsgiaCrAZbMUthygeQmooU4bmLMQulky9hcXYT6f3JPcy1Bi/sCl8MWP2H45T5PchpRNQ9IWA
xMR4kp41PnIqtUXEWqlxI3Rif8o50AdhaP+otFNCG3HK4bWjbQ7wTGLiHOqaAPw0ygHU806W87bh
AUfftdGP7KBqH5flpCtw7QF+SsjqjjBeSrsL3HvU3eizUfnwPs1jeOt3UzojVLb5sAKHCdM+Ckp+
o1DSeo7rTseORHUBBTDgLk2ebg3mCvI3wamBY2sB3HHFVetA/9wHhW5orQGNSg+BQ9HSgrZwVmNY
Zgl2xDH5EVda/IzkRHeqUtpFoptDfYIHxX2lTUf8ssFkjWgjrsx2LjL6Q+JO8Y+4MBlKpiAbn92q
6V+0mdSfctC0PiY8nZ/LvpGodrTdPbRltsjCBY+KlVUP6UsyFwxERsKls+45qN7ZhZLnidaKN0gA
mjwQlnFnLzt/eGMtjoqoyxpBC6t5jDer5uBS1zNAVK+yIsQhZoaVwY4AZiruSEryHLv7yNs4/qRR
NPlsW9W9himOvVVmLHvznq3UyWyAXq744+I+p1XpnfEmwxIE/eXiNHb7qpKEwkXsG3w0Xvshxm+H
nY1zfuDkLLYMO0+fUq2AsdMq+CnUYFVrv41pH5A+mbwslFz2k/bnZBfaUX/flCkc2oLjDh6BPP+e
R61f9BDOn55us2DLRN/+JMhXjzsurPzKK7DB06g3JJAjkwAvWdjaXrIeWzG8ZiQ/3gGlUN/pcfID
dWdGvb/zEe+GVePgaedJxuN2O6eF+9RJqxnPKvFoUEuQ1v2rntUYQbSRo+ho6CjcCghOX8xhaMez
FdrJXTTTEbuW5eAsNzDasCNQr5QNxC5/UIw+24kGW9iZah2KEz3VlS+203Nar8yA1EiL1e8HYDOz
Qc+M0guHYinPWLJ4j4M+FtY2SLtyfrDhDVENEHY1tmaXMOWKQt1W4rMAfcv6YeaDCwoKa1xVemZ/
zUPV3QY1NW2ruMeHtfFrDopb8iplcKPmorWQ7jqbtdNyXOX/pCPxpmWXcJbCrG2ga4dogPN6bPwy
2FoY0uRL7Oj4Nqx8kJS8eWmXn/55Qe1S/Sweuubnz+7mo/o7wvoHAYAmDiMw1YsF4r/+5/8NwrWU
BHL+d63skQfMR/H1B0PC8nf+oZAJB54PndCsdLCusPL/T4VMeVgLnCWcCOzEsV2ff/IPhUyKv9lL
FQ00H9+znL/Lav9QyPhqi9qmsA9wUTtkcv8ZhewPNB9M8grLgyKGyOtjI8NX+yVShUYCY01jTU+T
eLp15NDjAEy5Qee9FtRTVtZSnEZBFkYgR4Det+3BydkqWSw4QIsC4Rqbzm82v3sPb39T6H6P9viD
TYKXhajAbc4EiCCxSvwhE+WkVTRAlOZlEQQJrmUcgeJz+8jQGznl0anqCpoCoiBut9jh01uY1GO9
/fPXsGiD/60d8sZDvhCe7WD7kKS/FpLiL2mzcui9oS/1nkOK5e5hDLZ4JNwMSha2Tn78P/92f8Bt
LN/PoRwW7AOQRCTQP0Zl6eKeZFFH3t7GZthvB896TaWmODGLTfE+xvl4yZa1XlWMA+kSJx2Y7Yjx
Zoe/eCFLJuvXH5wAJlVZXJg8y3gTfv3Bq9T0nQmgwT7j7N5vOOBjPBdT+BWg550VTYVsLZJlXR2L
Wb8LoyoeMmQQY9t30szXhhrCYOMmtRf/xWWxvOW/vDIXKZmuNUGcGDuOWCLzvwsAElHAOOanw972
FR2pdhRxLGcYoy74z9+DP15/hNYc6XDxKVCZLvbnX7+RqQo80VXd7036Wv1tWAvgfl3ly5e5Hp1v
mWJ97Dkv4u7n+Ud9cFcEzV9cf7/mArkeuAO4iNcKcgSb6wXy+fsfVtYqDqAHDnuSEDTDJrgsth5i
MmvVurHCE5xW+Rfv7/Kx+vX95aYD70QILHSLQP/rtxzxvss+Ej2mwqx6S2AKx5vc0zRt+qXtXPMv
irHJBzX6LyAv//Nn5U4GG1RIX3GL/OPnfYrzGbEEvdbqcsEZhgV5v04x5nClZQGlciF8/eEvfsn/
86fllystYom25E68MNt+/wYXMDJtHIZs8P0xOrSItwzJQzp+oeNWX9JF/Wf8GrL1n19bv8aQl9+r
43mk4fkp+U82Yb9+2xD+i9kDStqHk91Z6yDvm28v54raT8ih/d5rK7adUx/6xU55BBL3f/79ca/9
+gn3bXLIy6MDYgLXN8zX5SX+7nMUjTXCml+CcikwN0FpfIW00sCoLsVN1DmPFfk8by7Rl8iDHHRS
h1csEpOYfk5HXzcNpFTTRRSQCQhTu6lb8A+mOtRKZ49plNJ5Mslqj6b+I/dQIDGux4doLsYt6cp8
HQQU4zBPUmmXRjgrp4lxIWJ/cmWUgPU3PmjXAyDCqFgNolK4ZcBqfsy0B7LJHPkwzvU3DjXJrpz+
JcQhyoyZtT01tBxjw/iQ6zS4bn3D35Rdkb9GlY6OUlvftNSbJ8+a8RKnfKK6JPEfUkEhq1s70SXT
/OAijG5Dy7mQ6HGPsR+qq3iZzZGS6uLdTNVrp6l8aUPQx2kFdKNgv1tvZCuwyFrDdVn33UGRqCNa
mZMH9UfhoyKlkhQNyfuHQSf0ccpYDBtUx/FVz3HDkVPMVOf28U57PAF2xjwU8UMBnJO6oHaxgcze
4CBEhwCocKWMRVd7EftYMKUT40TJDWiwR1Nds0Ke1W7y635A1/TTbMQhi02VRzXyX55sgqSIIe1S
aZ/O9rYH+KJufaMBm0eNkR91JM2czsfb4dUzL4fclANUv67eUr4iLWf2yLKCyvXEN25YKQR1jTs2
LDAf5mANqADAK/YytSO35QwabLQp7UnfMr6Z7r4qSRnvR69K4jtGN/67LEhjPGXgkFzChEDZd7Gr
edDL3h8QmFyLavOG9NHckd5gFuT9rv0CovpvT2Rt9nmxRxMV9ncXmnxZ0y3t4T4wTL7IrHT1Fk4s
L1dW78GBoMzC8SncygQ3sSxkemBASwStxT1U3BcSe7xeWgD49wbdnIuEFoV2bXANpZsg93l5VMEK
XljNCKcpKwqbIj/PxRAy8AwTWkfqxom/DlztFVfarAf7zXJzwpWBtFq2O0NZUk7PY+NkT01dbyrW
Ov7ZLnu+9Gikgu0AilRz3bIzhM1Ah2h8wBTiT6esaau3useWfsRVWhN64PPGG8VxAdBiVJwQn/ud
WyRIuJ6empZNGOUHR8dMsnsTaGC2UcpwvFNuuH2wG52skxczrLXxECpwO3fAdshnT02aFz+YgH6y
1pvC9ZL4+DKHWKsbnTrVpXIdKuxH2+OKc+egUxsaJTxalducd4rBL9zUTDnfXcv7RL55ikPiAnbl
MP82s3OfMfCWBwPfAA3WqU+NmohZ1AAyphUAIO51Y+eIZK7OjG09YZ9bVbWz3IvoIGg/+jCuxLVZ
Nt50yITQj2R2FG4YVw306wlnXht1x5YHr07i3SIAOxvc+WF40eWAlpQpc44PXtJzH2sdIjZrb8BD
CEy1pyM6Uw19e/htf/M8jHqfBIoLpaPchZIWB8IOoWfHp+A4H+xbSxR1tUutvq42UonpfS7DuTj0
1MWEmxTUbL+urJ5HVhJD6a3sEWmOGO7E3dzphBpXhNYVpracYwyJSI+uZm/G0cfqj/Acn0u5bbw8
q/el77UO6jdU1wIeNQ12bXpDerg4EGLtihNMWXeHAhHcp0oYO4UT9mKahns1LNiodefg9Cwy9Mxa
qfQiW3s8zUoQ/eZTG30N+IjNp7IKVLLhTSM9FsYG1XGDuTQtdV17oMs8vARhRsagTWgpQS6N1NYd
Y7qupiymF8HwAuWSfB+tXU2U6XMai+VzRO30Ts35tF0AtBc9qvCatdmC+4iPXiWbs0gstdfVbBFd
MkJKo2xiJutUo4/ndmQ99RbNXitHznc8Q9uDb4/Jvhi6ejdMdUBAMI2cY17hfi6ADB7Y7hpXWYlV
T3luSf3HOB7btJ4+42iydugq8XWC9LuAlF4ELQLsg3uyfLFVeOHKaedpP+fV+DDk6dKUy8y0jgoI
YXt/gLDG5nzc0fvMqY9FGX3aPvZp6BkG1lbueymleCN7V+5Rwv7ZM6xgGnS9j9SSL4Lk3dkmgHOM
2GdTrxaqI0sA8sNGRe6vbezO+MiAkdF73I3XbW6WgDYnBS4nCy0VnGPb8B8whDq3aThzO7dh32Ed
tJttF3tuf22FJk/PLKVoUzUloZAkUa8wydvoasYHUKzbiU/WulAhnepjaXU32m8V9clO/7PiyLUl
uRSTiejooqmM1iS/hcPO6RLX5zdOe5elsumYl2brkr4bkG5iWu3p0TWqu5EN9oHng3marOoqUIIy
gsgXyZlce3dRybKDKWeeWEPi3PIeYp6Ap0waPuMhDWrgAWpEvp1F715NbiU+LWckvKkifnq65EaD
sA75Eavoyp8ja4/tNNSsfxBx7GzLfhUdlv1vckyTNH+IozHbjXEFfjKsu6O0k3RNThIMtYBJzZay
PZFL88WW25T/0yWfdoT+YHK7bmnFaXTWXtIGcADXhUlo0sUuJ7FY2wBhouopxcN1CDsQnSJx01uK
N6gKCVo7ehajcIm4Erhfoj57p+WMYM+0fkTtF5ulEUCY4V9El+jL4EvEzDJew5kZqejQYCPwt21E
ToUZJ52ZmsUkLc5kyIyjZxfUI465+MFBsMWwUkp0T+54yEYeWize+ovpN1eR1xZXpoz4lYDdWXU+
FnQ/hL2/Yg1dWuu6GtJne3JY1RUqKs+eTNPLWI7k8ssmJHhO0mfcFVOkMHDbGcZjn1O/igLzqAuL
yOaE+NpVMRNpQaSmA+1iZDl7qCG9gNdl7WM6Jmlc/Siz6inLxkcUUur8KIcqKJBAKmujoD3Pk5yv
hK6tK0cEz4zu38mgto0ZfnlosCsvkjfkNbEOc2MkRD/d6CH6cEJcCF7OpsC2w6d4NHDJzVQcEn17
cuv+ghzIQqEWfCBJ5CSFLW/axfUSNfowOCq7kW7/aFdxtAspTFuX3bApJzo0TR0OOznC2KBzh05K
nWzruYu28B3aNcxLEuuNLLa2QeFF5HZLFYngz4slYNjM57h1af5WNfvUYU6e7dz/7nqf3W2WvVGy
YdBqSrshDS9rgkZcgEMEU774UKj9IN9ZaROVatm95uOzLrNPbsE33NVvc6sWm8THXQhqz1jHapq4
BAuHBVD2ExbuS4wGunOoo9/whL+ZIcRtU5mCAXYHogCcK3aRY+8KOPtIM+G+afD4cB+KD3Osf1SQ
H/DsEhHtuf9tFLSNre8l+OnZwQVTQOyjnb1NF0Vq73IAgjzTUv3FeHIohYn1RQUPeV+5ayNWh7E0
z8BF5lVRcTy1jSo/ADylKbZO0p8qBgrPkdJfoWGwXRD2/Jouuwl/aL0bjWZxoH3tTk9Bdc3N06LY
3GlXcz6IR+6JTwkheUraQ7VjT0ExpRpwOHLb1E9OTQ+y22bdOjDcAE8R0n3uBjR4mhAccUp91Kpx
NnNiHHVaQSwYpV685z9kimW1MB6cycF/5PcJv/zaXKskeI4GAYE+hbmiS8e99ahYsCqxE5U3HoaK
WytAFGs/G1gx/EnTUxRWxpHkxBXEKneJeqdHwzFZlnTuUzuJAzo2Bcl1HR2maO7kSgU0urBKpmrR
hPM2B9V5if3B3pg4zc4LuJ+1NPujvJpYctDjdLBmWnvy9mGYrOAsZ1IKVd1hNeIgekrmgfVfT9Cx
cZ1ns0qmr8Eam6PRCOve4ylwT1GGcZUmET3Dlp/uDF+Hj1FdFA9FMpOszaT1OlRJ8yMWJeYzQ7j2
ygmH+QWCi9izqeKEYRefk04bHOa8Xx954T7nPFkuGlrIypTEbEXuD9d5pkHvtq6/FrOUux5M6ob1
UZ3vxqBGsG/CV/qH8kVAsNes6pAwJqPcuITw19EYiQNOcmMbyuZVjpl1LnKzum9htmxIINPNXrek
9fLkxRuEEbJCAwQ6ShznyD/FpTBpuawN6wyOKVzLvvN91nzCPeoxGad11vvlOmHrtBJmLLi0zLtg
wexjlLooP2k2nUi/GwZYt2i2I1EcMPeel10YmUlhe1IQgYxrk/mfOrwtozmNB7UVRusuxMK3gkNT
sJXuYhPTQtvLxyhub2yWd2wny+mKkql43TWI7jggG0KtoXtmp0vpWpy0DyFpH5bn80AFq+FONHmn
ZfhpswrcEKj3qe+rPd2vjYL8YTA33jEJkUDXpTNPVLRNlLN21FRtiFqH1C3QpQf9II6Jb7LcZhFc
EoXJBuav/2DvTHbkRtYs/SqN2luCRppxABq1cHf6GPMc2hChkMR5nvlove0X68+Vd5Ai86Zwe1UF
FJCbTCnSw91J2j+c851hmvJPWZ0vLeZieQ40qiUGmEbwITCzxb981Mwk6+2ZnX5pZF1wFCnbXzYb
Vnw76BG2kK1ismahlD0MRp4UOxZgA1SMyKWMmyKH9hcjKfsp9oA3orJCPOpRuqd6hNAUIQBTK1jJ
xXXAOuQG37Qq4AScwwdsrmpWxTUOtTEQiNEUtct2HuynMUupMZMqbI+Y8euXeSB/D/ZBWG89ajUL
LfVQ6nVgVRBeurw0DxnrjXEXLJNZkctVjbyaO2P3rIds5XipczFHRviGo6J584BCHqfcRTCEWlyA
qUP+oOLlFAy2exG0Ij1Q1vERpClB5ZTp37o5Yb0Kr3FVpGV8oAmkX0M+Nm6Q0hMM08SNTMhlD5Oz
OtQYtxXui68a8dfRnOL81Q2bL1XrtG+8LfdASTUNGLFyby0be3++VLnI3dbYiwhDBReicd1JqW9g
xTgXaC2cFzc7+/nOR881xUt0oC1XlyPYa35TIXZYPNzbBtodeSUTk1HSphe33+a4+DCi9S0HZpOL
dh8J2VmbKQuypxiXy7YkQe4VsdME9cGc4HItSq8Y9pg3iekulzZ+4FVZDeGjzC3WUj1oiJcyaeUF
hthyQ+hbfycmd/ySzj3Jd16AiUv2t3WLQaewO3MzDFnDJyyrgUtQPaRlmdxL3MNHt7f0I+vp+cGY
3MIfe3bTiELjNYPWaV1RY7MxM/N7r5yMYxLRbPeYA3HctuSdYafUcHGYHKW+JtMwgsTSLLtqMOND
Wnv6OETIHqPGwLolELeu8c7RoNDva8wBSwG8lWdWtKlGKAvmkJMx1+j3cXDvYhMmgJPi/crEXNG3
eDdVhsFrsUqmngqwUAePg9nnwH7+DIKZRpQRdOv15ypoaHLrOLFP0hsgRQjbPaKVNdgtJ2+obdDB
5+T0ujSuZ7vKTIhIrWnW8VT0fjEv9nW0UCWcM+tWod0VYG5JR32otQZAudQEj/WO6JAJtsEXJ2rb
66By1BEt9OeuIW1pY9pTtLXy3PK9xJi3adjG+yGx8+nkAZPcSnz9fBBoiaXrPlUwF7peD2voPzu4
Ptm+6EwT+FDnPWuZ+iHBISMP3KtpsnY42i8Glp8lboCG4mcMe7Xvuu7TXIJAs8iVPDG1xQhDZlCL
GIJvi61quy7ZigKAUQWGiET3jxG46qSGi9S6M4/jMZEPQ6T8JEd1IqUkgK50EbbsaoC2UL7a2cEB
EhpIOZTBwGsvi7N+N7PbrqMVbdF/qCwVBqtL25brdOFK2JQL0/KbuKXkxm3Sed5xDus82EjkkN6W
BVYa7UjglMNBTZQQ11FptCmC0NTBpxdV8JNiK3G/hV0E3qvsp2C9uJoxZwC7x0vbzdJgjenA8fYa
ld8Yp89joeJNLDTpf2O8Jk/9pCrrcyqXqFuhPCIie4Oi7SJiXjVP5nGaxAaf7zbWOGoxhKXL+NIu
g31Si1LrtNftxaaIx3Y9EYu36gZFfLPMr3GdvrDswCIfz85F0gVnY0gXbQKPlthNPN+J5q9z511a
ZnDi0n8iXnA3jNEFa3ZiKEQRbIOWbPNI5xTQ011QQ7NxoGEFZnNv5W2DAMx8S3OUUYu0b3JMu2s1
qXvwageJcMa3Kg9NdJEx5UGhATvA1nSAw4k6PbuKcvtzWbm7BMgfDiCV7Iw6uatr8dDpnidWejm6
+YXZYpoMbG95rqP54KRhAG47PuZt8WW2m5JJS9RflK63pUFixZZIk1I9y9ezQeYU+hy1q/Py1PLA
8Y0GVFvdNyE9AoW8EQao4+f5BRc0yvDarrahy2xuWxR2Ox69anyPEUStEma9hh/LqeJQdoMLJ2tI
qEZBB7smXnkxg57A4AM1kRRCdt5GlXwmK+KeqF1zZwah+YTmAH24Y18Oi+7u+hKn3WAZVPg5z5ZC
2+lblVekJi6Ri1FFw83q0YVanvCJIZqWE8OT5JnBdjl/k6lRe48AH4J3cHNduKFYbaOrERQh/uhe
quHUMKHt6Z09PnEiGdt5K508/JKIKl62OAPK/kYVsdO9ZVafFBtdLJk4gU5hWrGCWT11OzSKfACh
lpFYdwldESw2Iyh99EFpdUiH6bFpx7siEjfS7Z8Y4a/LJpF7lTXpRo4RsZQUDf6g3YeoGsBXBY6z
NfqkeqH4cbehMT5RIqbbtmHKOJTOnSMEMztlNJeZaC+iIdQ39jhn1i5cusGAaVcL4sM45mC39Plt
E1KEo4aVnt+bo/HM+JY7zvRGRYop2Vj7MA+ai4TA2UNtOWRxx1aY3IUOWiz85OYn5O98rWWKumlt
Z053p4e2DHhCKe9oGi2UMzMN+wPSr4z4p4Rqs82YSayIJYTgkdvPnTnb86lPg8g8el2uHqH/fmXg
PFwFzuRg9bU0GqzBMOutDMO+8CsaevokJ2SOa4wv+DHRf/EwRNXY99vQ6qoDSBC4LyILt4xnkqsl
c4Y7p2j6O8yCyM61yX1uNu8zQpqDjaT9NeB5z0ZREDGd9mmDOKpCeYWTS2NfyL3wOqu6Y501M6Pd
mpF+AjfLJu29zK/iMLagJCWaG4EEub5v01fWyssOmTbQyIWMHdlmKKMGbOMBzhZBj7TPObFWYg7D
hLu9Cy/MYEBACogrX/VsyMj5DcG3xlIevUgyUiDIqoBpMsfHxeur7ZBb+hBovuVVFI4B7krHfgSd
pp7AvCXbyg1qv4kofGWWU3S4bbGuJUPMjjfECjEr1olJEucQgwPdJB6i8FBH49HihNtgVlDbyOmZ
W1QOCyEBOrBYIR7qCp/QW0nIH8ZdEQ/2hSZh9HWKl/6+rqe3eio7X4SBvu0tb6YCmsOHacRYySV2
lxVTdmEtxXSXINOUK6/q9LpBYbFrp9z6gvQoO1oRFpuByfvlMvCnRsxkd5y84ZiBCdz2cRh+a224
wVVRVm+Csw859zBdoKJ5HxiA3oKFvARSchIK3t/K61KKQQhx0Z3iIb01WIQAfWFN7+b0SqndGSD4
ShN0kqRGJpxNJk+hhPvA0DSx/KTT8y7jLL0yQ+ALXXy+5Ou02jhz1DMVQwqau0zhedfxy4TmfI3G
1GB04UlfZulXbDzSj7UdHVQ7PszLZOwru7FvY+HNKMkW78sYlPWz6VXiBKoq2JWZ9rAj2hYTCYam
VYVVhGvEnE5OY9mfhR1Ot0464uQNRPzIVkFv4bnxfZRlt3ajTDIeNe3VEvfNnRe4NY/ATn1D9Ob6
blTPZ/cA9nFTjAfKIxAslCpPehmqq14vxcqtsmkdEXKxw3BAqmNlnxcMXfpY20O6kkUzvESDBbLR
m0p485Ce3CrKLx1cvBepbNK7OavvTUwVu76zk7V2Enh5VjKTwDTkaNlyALGGMd65dm09YH7AOCxM
d3gcWOLADy1N4Vw1ro5hGiCfmtlCIbAaaNBzJPhEEauFzgMn2Lud9rTLZIDDGByAXG/sGDAHPoy0
2agkotkoLYTFeOVBXiUQlt4NlkbGWjSBfTVWNXDnqBIVInORPRemF19xRBXM5aP8fYYggGJSeuZd
NZQq3Hh5JQkbTmDMrXpdJRi+GJmyygt9PcPJCDAlsHobgmu8F8IPTGolUrfEwUttcuMcN45fB7Py
rJOow5EcYnYn+WbMVLrNJnSlVYqcMbScmimkY17GvO/8MNahfbJBi+7SpXQgahZuvyuIWHnkmBKb
eERFm1vsXWdd17gTyvkOU0SxMQRsWEYC3WMCvPZg2L241JZKtondQ1ysYwR554CD9ZS3Dqfp/Hk2
8cx3TgfyiKnnRVVBDrIwkO901ixEcRKQi5uWDOERuCMNWokQuCwP0DfMIzB/2g2kc9ui6uV9y4e+
TnPhXDNLVr6TDN2WtWcMpmm0VkpHLK2NAMyAzXCrb/JntNTxOwkgoGbnkgFZNFaKp6QDk14vyyHH
MHxDwHe5tQcbMXUy7FnQMWAsAosSMez3TGvszURBBLGAgLNhgCEOy8FFPJ4ML1VT9JcIn40jGZXT
joGCWKMp1RtPpOk+9ujhoIrRw4UOA64hcG9RQWHPcIb4gs1BdElmqrPJgmF+biOj3E2uTe5Ki23m
xRlsj8++f6euwhlGGMZLolv4fZnbXbvVIuFPoFIkNqtbF8gTN66Muz2aCy5Cu3ffelkCuZz7p2TE
dFu4eF5WI1fCLgusjpvOfchcg1Gsm79auQMPbp7yXTzbX1hkFZuRNm+FzLNaezORNHRHSMJE9KA0
JM9OkwqMkBCBaBvST7IUPmUmZfHSceCw3Use4LvD5CXo0N7nmZV/w1sFICKjiUUrmh3axKDo0CDB
aE3wVKD9sNapW5pryp2mP0zLkjyCQa2XTS3zkDbTrvfkUc43c4+QBo04ZFreRALdomJA7ZOWzPJj
qZosWA9pURz6IK8+TV2bM8ZBpBH7TmdcQrVdEsrXfETxz6jtIu8XFBHTCHWC2uklV317gDPhUCX2
YXCNfY0+tOnnW83g52BUbfdUpT1v0lzGbvFpyGIYCmqxV5Aakc3aIU3+tyQJ3XDv9a4Od6NbSQ7Z
MkBizURLrbuhHE89QfOnzg2nL1i0PAZPdWodXK6jcj2CggMd0c+cSpP7zTDC+bGMNDT9XsujDOR5
Vw00/xALvpRVLRID75sxBj5i0vCtTOFhOWVoXhfKMW4jKw98LHNpeZoxh2xgJy93nj1C9kIVhlpd
VuhMVzSa5ooQcYcHbMsWHuQ0N4vV9tjWuEQhmAXRe6rGyjfZjK9Y/L9FTvQ+O5JZNNExyQ3aYoTT
ls3RbYaIthOrJ+o+EdMRyWlHkxbremfO53CINPUeC5XggHWEpV8LWbk3ERSI8VRFlToO5UL6CM7O
VRzlzmcrLxjS5qHeTyIB310NfXc58oTBGRRBEQZiY+6NkFVrl4UsKaw6Enw9pf3s1K2xppgYscdm
bXAva6d7sKxU3BjplO0aM0zR+hd5V7Bgd5YDTvsOFk5JbHgqih6F+XkUNLWJtZdQ8Biuuh19k8Pf
L3kIwtREEcAYL/NOjSujs2lUNmtFqfUcJ4GL43Z28uuiDXEXz3OUroncbMKzB+/sctDeeJJVsWwC
x90UJqLslskluAwmJ9BvsB2sKra6kDpTYQFAM9v0CdoZVVV43vbR1zj7JuN7rGF/76nTRbs2XJOv
zZ5tk3po6MsA4Q7s8bXBonOn+uTaiOLZzwp32AShm/nqDK5jRlLdu65HhSvcAkpsW+fu7eKFPYib
0hWn1iHjhYGrtu77MYx3Zp4jrg9iAzB63ucPLUa7YOUoFW0ZQ04YBenYeNaElbPiRPaWa/QB3Og4
a+cVWr6FKYVT19sqNnAei7mbHofYsQYaGz3PrCnq+OiYVjbvLJaIbMaLsDh2wZmeneczttQ28+5h
T7D5qQH2Y+fgEbVxFw61iodNuzHa0mLPXrMUwSZ3KAtlNwCuClfeDb3ZfxbEEt8mk02SEJ0h6ens
1h29mkcrvi5j6qEWTpMv2BqgXBIDi/ImKMxxPdfdElEPVJGfLIi58Ndau2lqlzuRt9Pe9rAkrjQS
+Gg9zMWI8MYwd3Uy2weTxglvjmWDkyuteoNOiLssS0SXMjboQnr0Pr5qB6QCRh0HO6wxvK/UyC6l
0z2n46hfc1wKEf7qkTZMROGeUmU5RV4eGmuVRYu9IbknRhGPgYU7galJaC3myyLnxMdrdenijmNq
yOWTjjq+qulo6EQ5Sxh6DE7ts0rBSou8ZV63tnVn5zk8e97LEyEy2TZlNbBFNoDeBDDELWls2PBG
6wu6+I7ZbxexVyoxcAEo3fZcnVbk3ieuDPbTPDC/wUBwUS0kAnTNuzMRCIP65l7jp3isKHZvE4uV
nCGt/s5UCNvRa9nYbWRei5gQYajERxpeVhWi7O3pmIdskXz6ACZ8qwECH4JBe1BoMJqCogAsjEac
BIAe2Urm4lHexLUTjHejjPkvGjijOvSYF8bHaSQn8fn3/5JHM+Mu2aZG8Rh6Rj3cKJTUGOYnyk3m
h6BsUeAYJFX7YmiRoIosPqsW8UI0Ptss+6vEs8ozIwgG9EtLztj8UJ31UDKuk/I4a+7H1ZR6KKEI
wOY36VtVT5+4t60aw8aEKsh2RPVKSK9ofBjQ0fQouFnaK8F6aMIAUYBLqoaWJ91iVXZw+l1PgvXL
Ufu2pyLYOFONGmMwMEbla6mTs+2RhZbNYZHSON7JJMX7ORaB262t70IkWM9DscvDKkK4dpbm+YV0
UZDBAAaJLL1p7g+CxXJ9DVi5N68DATIU5mliVq+9sDm06o6PAWmSwQzaxU++agBSMhkPC1TmrW3g
52vCi7HT+r2kIGfmISdvH1qCp2jodQ7/7lxZY5WzJqm63m+WlvEfikXzKugb4y6yOSFRh0WYvvld
JVD5OnwHSTs+0E1ekgDN/TX1KUTHprFNJHKENeystgDQE5veXTt28VWccPYFlC0P8AjSg9JUuCC6
oyvZTvFaRJTXbhVnX6tJkd8MVwF72lhSjuehNA7xUM1b1ADqbex1+rmksn3s85gWvTWdc+tZsB5h
L7aoz2NiJjfk1mfXylEhJd+cnNLEHK/sIZ9Z13fTczgW2ypwZb8qFbfHiuVnsa97cReV6c0iCBxb
ObiKDvQ7C5PbsKueTClfOjJY1hiu64uhYyI8zcq67gLB83GWTIaS5gXfQbDDLu8+jNagNsIZ0ocZ
G9UTy24wc7JWKFKcah9TVX7qcUIARqZy6SqpAXPDaLkwsR6tMJlC+49FeZlPNO5x6d2lkWOwO0B9
5k5d88qE9i3r+/xUp0RrZNzZrxGIKZfKDpaQemmDcAl9RY23bhczwx1vIIGakMbZcelsFlCpSMTO
02uvOsFfkBsPefZWD5l5kYDXWUeG1xobUYrp/8OS8lDm/POz+eQ///ePVpT/vIzfG5xv37q//Fu7
r+UZVNl+/Ev/BW0tGrXzv3a1rGGkNm/tj9CX8w/8bmlR6jeM5PgzHOxnZyQmCubfoS/K+s00SQtx
jO/B1bhK/mFpEQBhLMbx8LcRHSNS9PBb/J36Qnq1MtGbe6jOkWITIf/vmFq+OyX+KWN3Jet3G9O7
hPLJ72d7H4TdDDNNI4ZbdC6aGxvtrp73hBIsd/0SG3ccrnpLlAKqFYVG890oYMAEQMjuzaLVnZ80
xkKFULxmDI9QnkB+jVae6s+P0QJSAydrhDoCVfBN0BL0jhUjci4LiPsAXFy7m5CThf3DqHXwlEkG
UasB//gnGsP8ogSphDQEygi2wgaEnKOmS496euEADKrLLDWWlzly1H2fpcrB6VZu4jx6rEOjfBaj
VTZrA3IV7XZ9PjWw3pM5M7p+6o4B7q2yeOfwscUvFOvmWff/8weKNQWQj227oFCJCfmgF/eIkMny
mcE/uPyHpeybI/4R1Bd1Orq35dzKL106Zr69KNbNY4eFmVSLtr5bskFRCFp9ySxRsXju5ALCCfhA
8tia03LMOgboq7F2kJyyDpI4lNG74fNjrfrDBXzz+2/7o6XoZ4vB+aLQuK0UClXiJXE8ne0+P2je
M0HdUM9EjVigNPzR48lYmPPk24IwjzqJjV94KeTP9oI/vuAH/4YV0NA6Y4ZVkHgYerLrnCNe4q61
enU7M4mBh1qt1OQewbFtUbtfgC++yjLzyJLwmcms37rNekrHX/h7fjbR/P574W11Xe5Bh0i8szng
hw/CbNpp5MLXq2QKgtUS5CWL/ym4/OuP+09fRZoOaa587PqjowMlYd06TsUlI3R30TSy8Wur/1Ua
8vfstA9Xpo0VjhhT22EZaH241endWIgnQNEI7YPmE5dKDGfnZXgCdYK6p4/Y6cYs+gHqsRxrtI1b
HlcwhB8LG0HEAenHvIIFh630ACNRzzN9y1MIIRkeSrUE0l96Cm0f9xllumL2uzc8eFEBqE1aohtp
TXniJ1lY3dNUFi81/TPFXY6eGPoc+FiTxW9d9CMaJ7Mt2nUhs8NkDGa2QlG6HFA1UMZ///T/hxD9
H6bDlfavD677t89vP55a3//678cWtedvJmcCjkoMlYbGW/n3c+v7H0GGNjzg6kBwcX/94+CSzm8c
JhxpCi8cboHz/fK3c+v8R/JsHDIUFziHjvPvHFvy5ycUIZm4N4Ce0RY7LmymjzemTCrbAc1ubpbO
O6M/gPaE2byxIwR6iTW+t6E8IE5s/MnJbnXZXMes2ME5tZckSJmXFsB0wmzUpe5e//2r6b+bbfec
RPevL5NdHxdf3/6X/96/EWIBZ/THa+b8o38z78rfEK7AAz8bZbluDC6L3yudsw3XBaMLZNxSnqTc
/scFY/32/W+fyyAT+vx3l+I/Ch18vUjqPSxehmFJSfzn90Iz/Fr+7QjD9Ezh+c9///FI+46v++fT
j9/H0lRamCLxkfEbnrnlPz7KkSmVFeQ1kDUE3vhsGmr2rY0zfV0MVipoWWQWbCw5yweyoHIH2Fld
TDsywjrWtFXojFCtKMZWph4XYzU5FDI+Wqj0xYtrHa4ng0QWxKiif49LQ7zpWhvZSQGaYJJlGbT3
i6kFDZpgdmwUM8tqkvOKbhvPrv1CF8iAuQRjt3KCYumRDTNaZDUKNBSlhFlcoGuB01LVQTMdfvg2
/+Sw/+CxI2yTG5XtumW4nD/IZX7+YEK1TBqzBtCPeD6OZiye0CflhylbInKLhNwlXnIWsedl+PzX
r/zzucdXwisj4cXNiGuZb/jDqR/B9cNuJBiBkiPS21V3NUO4+sXh6p6LlR+/eHomLjqM4SSlnyPT
P7w/NDdz09vpuu3Jv1gzOxvHVbyk+tYQcmZwrBOkWCeHsXx6KwZjuE1EEWH1i0Tfpz4iGZtAmQni
fJkTrlaNJaPGELawwJWySpMZ6A5rbKQWfWYOFXoyRVsuC6dX7Eta8n6Urp1H9E4lopiGMTNwD7b5
KEdo2TZ9R3O/7UKr3zgsh+/TqlRfICrU5Xlm6FnjXbo42V0/yum1wcp2lUaR+Q3ZwhkTHBrzclTc
d290ICXZSeBPmpUpZ+hfpctKmNC96jNTEHrzYqiWtUHFWh/zM6xhI+B20f9mi5FcTpg4lo0qAdSt
22YgRAN5Qv3KWEDV/kJt9dW1B1YlWOFcVI5LAFIDjZvDJi/Mgm5dslgw9oqEpPk24Gq/8XDBoC0F
BZH4qjLli9kOKDMD0Uv4CuFQfs17c0F5PtbTPWQPQ+3yygP+0cYJ0YLoWs6hdyTzpKc0sNE+jZTH
IGNcxpXoEJnQrxZ0d7Bh6s9K8+hfmyB1Wv+vL9APmcju2VHs8lSzqc1AaRj2hytULGWcZu2X0o3K
o64bcTtMHYUoIi3UmNlARhOmj543/IogEfaRa13lRWbgOiYrJ5MMGr//Qv9Tq/wHrewP380f0iwe
/u//Kb4uP54833/gH0cPOREYv8m7taQFSvXvR4/zm4ZmSuVOvDKMBId65O9gVf4IoippsmALKPEV
P/O3k8cyzp05ajl+FLLNmSjx4aD5q4PnfK788PgxKYLOpyF4CoOhEE37z4/XhK34ZMB3Wy2VCr5k
ZgfnX3FxR0E/3I8iI6OlIbnCKQw2GqJpdz98TH/ydP/w9OPloccaTB7AU+Le1uen/w8dDE9V+rhI
0TyVkXFTcrYAAw6me6+xqs2/+VKKuA4e5UwsvjMpzp3xDy+Vi0BN7cgy3CqS7GHCFQXDu+dRJDPv
F+/qDx8qpQHvijPDxXwNfOjnl7IaPEQN+eMrQ4MF66SIBajls0o1WnS5XXjJB3twcxazYeR9bdGL
Wb84NuUfPlnepcE1B7rX5cLTH95uG/chcEiyO5ZgSMo9eDtET5oQX5bJNFoevasw7ltnzl51yEiH
0UZaPQFjgr01FjABQ6von2jEoXPZI3MYv2BtmP/CuP/hjIWN4ZyvZMtRHuMdur+fPymqi0wuOC9W
5E+0l5VIhqPI6/z411/994nAT1c5+05eiLPWoNKjPv/5ZWrUbmjmMZyx+8OxjnibCQjs15KPpDGN
V2cK4+u8Fy17PG8BvU5EJEJNO5TqfUS+Ft3WphHdxE4PkbCuh1L4AIMEaqAgMx5wD8w9mhoXm/hQ
EaeWEgR7leP4t1YN0oxhx3xZQ3GPLEjxdVKp979+fz+3Gw5FEYAPDWxEm2dphPlhDgAdgNWZ5Iw3
e4R8NvJy9vbaWZHINvptF403f/16H/qb7y8IuJhTx+AFLQrnnz/P0Ev60SWWGd2TsQMlcXby2Zsh
6AH4p5/coLkvXb1L8F4gB3rFVnc0XNihbrcr7OIyHNJ13YrhF5c8j8SfHmV8CjAQpK0o4Q2q9Q9f
sqOFwUIPqXfU6Pi+kkbu58H8FSS0e5oUlMSsbn9FgPh4/ZqEYmuTlzzf59zzH+6y5awIRahI0i8C
h0PEDmmLRXf4RZH4Z6/iGC4vRByWqawPr9IT3NYmJnp1HA/5OWWgI5i4tX/x+f3Zq3AWqPNEGLL7
HyrRSdnBUPAq+C3Cg4RpiPbNya7++tr5k1fhpHM53VzPRGb74dJBq5ULnNncinH9litr/CTrRn35
xYuYf7glGFzzMhIAD09842PA/CTttpSDfm8QJCIujkad7u148aqvtjxHJ4CHeEbfkhn7UCmBm4A6
VrNHIYhuUxM3MQL2QiB1pWOGUqveSJ3yyso1NurWPvvpp6Ur60OniC9cw7XuyGKc2thdxVSd+hba
Yp2R3ULFdYHukZ9VfT1XxyjQtGHWbKATGlit93uiZ2ESFE3Ehs2JCnW91IThEThXkQYc9BHy2bTx
vF1dwAZbDXwhGPLyc45Pg/vjc4fSP9k03Ug1veQNYSk1oSjhNYYPaB8zXthnoa3ZIbzEQcybRYhi
7kioWIzHoIxQRA9cTAszVNm8e4Duwm3T5MT1Gijw8j0RbRYhpjEE4U0xG5iAasfM600Hnk5smqGd
821NcxbuZrU0zwaWmRxnaxB2W9wl+rqoWXP7MyDc/hgs1bBs0kKjk+xQbMyXqmrraIOxr5w3Olbw
UlUgowfXXnB7dToix1LMHhNXqeYAswh+FlQmWLKIvi4bxeTcqgWHuGyZ/48E3IXrdpCEy8sWLHu4
ZCUbTEzWySZt9XJwU0fwM0TWfyrhHqY+hGPCh6tUC4TBUwfVPQT4G651lmedP9s6vO0m4IarmJP7
Cqw0mR4hH+mZud65LV/GDF12wcf3Os1V+rVhM9f6RJCmnl/y2z82Q8NFkCl1Jzsk2Nf8z3BTpYG0
c79JBzRl2K2q2Y/TYHlOzXg2LqcyiTpfIgb1SHmcii3JLEVwQItgGkfTnbtx5TYWDnH21AQ8SUyj
0EdJbKopM4jck40Hel1UdU43juT31bWG/DORqVioqEzj+HKuJ0y6iWRnS+uHVQdrZzMjR52M4quo
WE76pIplpzhsygEBsZuYm5aUzy84+4nQGZtE7WOZMs0Ka5ugWzxw7aFcIqRjpcQ8vebiImIrUALV
zOA6WAQHwnthHFp501FNastC0zZZn2G9k4mkOSEMkMIG0IrImWR2qmCYk+uTjMkxMNwctujQR/PW
yMO6YrJRd+RSlQI/dFC0HNhsHcO32ak9tbfrDDN9Tno0weFVzqOS/pczOJ+Eol3Lu6ucDCMHQzZc
AWLPIrRlaWpdJEE9Dzc685iU1MCrzTU20wCsbt0Q/mGQr23R/npOsB0Q9se+KCv+txwz9bfKmz2c
nZXorjTksQmVZb84N1D9zVdb1FXFZmkOg0cAyzo+gnlEf40AQa/6aojrdd4OCEfbdEK7HY9ntVbY
iuk1GVsUP0j7aSqDCSHWtvXa4hOo0vHWijJyCJFROkSnkBui0ZqnAWFOCuOq7VdYXQEJl+A2d1Fa
KfT26dJlOzNK2QTHoWzrVWNg5927RY/CiDI1uhcQvKu14xSIchftYIiyeaZ6a/ierVqVfWjZq2nx
nB4AUOOe6qqFWEZ8m1esoS7Wdwr1VrVuKOLRVIy5Wm5Mt0dB7Zq1+gIdIpCg0GbM2/hLQ3Sb9SDX
1Jj1lxhx1qWJKPWcIGBwTveTl/iwuluxLkC2n2xZ2w/8SsFlkLQuFmSgiwHqGSb6mODI8ES6O3Bb
Qw7LVoMu7PsYpsBBuI2Hs8/I1GVaOfB368DJCbQmjx3VfwZ1FV1QhcEACnhzCViJaoncmcY6mHT1
9wqCB04JJhFf2AvIK6EWpz57BueRuVjG/tpkBbbs4PUTxABKd6xvhqBb7IO2KxWuCz0C0iCqIkN9
bLf1W6Pd+WTkMsdiXaaOXOMkz57klHulX/E02y3AR5FiFpFVb5GWtv1aJ1zAZIOzxHcWeb1MWEP9
SmDxZ2/JuYegXuebqFfy6BKgYpEJJcSJyCBz4YPwqlsCps10C9rIrkkXHyEHLw6rlJXJoCnGnZ4Q
5dlMpvjG/dG+zErab2VVEoM7LrWloR5FNncwxgiAFlFVkjOGKQDpxBTOzHJIkAcSbyOnWRsEE6Ol
qxz9yVM479ZRNLjttnQGZMFgYNHUIXMRNzPJFujVRoHhC0Vt+66KsQ22NTnackVkOoHebYyvwR+T
ajT9zrLCl4TDqzgqZFdyrUXJrqspbXEdBrkHsqafy3vmL7DAmchEXDgorR7SbnIfQQYF3/LeSxCq
1hTvF/RcRIJZ6Uy2DC4xjAAuzrUDvPX8CZYLDZEZAtLYRNO5+bHjAAA7BBjXXQVB00A0CNoLwa0N
Ki91qhu7srExIu41H7MA2hLBA7n7Sl4CQQQiKx7LtFUY2syzGxQwX1VDmQcDtNEBckFfsVV3b+En
ZdNektKU7kgladgU8IFcwTEp/x97Z5IkOZJm57twTaRAAcW0NYPNPpn57BtIeHg45lEBxXAbHoCn
6Ivxs6yu7syktBRzSSF3lZnhFW7uGH59/3vfG4+JagMNY5+KorXjtONPWDUVvwm45TlvV3L6/A5a
0OrgwRcbj7teRW4PriGCi0KLdw4Bjqruyqz21MkbFQIgly8JfcMjz9Rb19sqoC9k5emqpf1rERX1
xkFOFHA1pJ1ELuqo0NtOjenFD0hyFZRsIbOiWwvX671jzb8b8DoC7EKdrTxMcZga5yTpQ0H4nQbm
2rIjnrmzsr+HROKCn1oAGOVG5ezpyvD3ke//a0//jV3WH6bf/017ehy+/u1/fHdU/PxJf7p+0T/0
J9v/jQ0FEWPfNZmG0dD/qT8JlyWG4OmGlkRA/D/UJ8OyfmPhy7lS8NLi4BEwxf9z8SHd31ig8EC8
ikY24Lm/pT8JyjP+dG5jkR/4PmYE33JY2iFF8Y3/UZiRKVhnujJZ7rqitHhPE9t2WNkSq5FeP7xb
HEwgexiVojbUNhf6oW0yGGj+saOaOxsBQd64JezwsKPIpF5zRJ4pTqCMY7mTtFn457Gl8j6gy72P
oSvRCqFvKjj87caG1dLtl9LNdrkj4/hojY0AIiNAyAdh6spRP7qLaUWI61VlK1zN1kIHVt/OJMGF
8EZyxqUVCz+cIiM+V4NaptAJoGF/kErtm4DuwMCKdzmFhECqlzaap3tkm6mB+l5JrAFjV+b98+ix
MoT/TyX1evLnpbgHmVB0u7yipuDRtEC5Xixaf8pPJgPvjCHeNc/O4Er/CN1QUYk0EfQILV4pelvq
pq33he60/zTg7HIUSTe83SGxnar4LOO+yfY9WdRFhhbQ7fKQuakObnXdd1aILuJ58y26oZMtYV9e
l2lQx6F43wkf3lEK2mqu53eH3eZyHKe2b37ZoKRYHeB/V6zoMLu1IcSosa1Zu4sgalbOXClrn+Mv
zM8NadTuI3G8VN2lruEbK9ttqMMom2tu1x9UP/BUrBf1a+ZVySNqsnPs8yulR/t6VKO7FHI2aOWK
qj0AMWkyhT2z6LLPYn4l37R/EplIK3A9W56GNb+2tsR1fS03aIjiVSNPX9KYdubS/djrCFz0ikmq
TvlBpFS2XP98B0WoGHRt3+mgCpY3qnP71F5P4Lum6KALV6gPOdGmARw7mdqXFkRP/eC1JOGLoN0t
Kn3ijC2pUbXzl7jJ+0OMBrfqc+9Nzm7zJeoc4Lyh9ZtJux2WbZn8fuGeE6p819Kd4jCpx3G5hg94
JwM/uyJLCLk9gL/37FeevtHwzhu+GE+OReDQMTH2m6FKTUzOoIPk4IcerD9nWuOpLp8KTLWkumVW
bxl/lnNk9A0+3xiXhZGYk7nyoJ/4oR0wwykn59uZRJrH6yDN3Pc2skV2CJy0u458pKTNu5y4lPkw
GkFECDj2XZqrTJcuJ7ofmz5qaU5pU6f66UoBbHbjQJ2z7vIsqJf7wmpy69WL/OGdc4TFMgfSOTlh
ZnV6Qgu95eaK3vmj1i5rAKQQwrDoqiBIEbe3jKsEfoGB1AH7IvqYLkaz5NguEoyQ4Digs3HP9jn2
kbdUz0p/zowK45cvaQcg0USD/d7gfJ/eciCv2VWZZl5vhTGk0RGdk3rixJyH63nIHor+voMD0u8X
Q5UXSRAqX/cgy3ACd4Q61susqM0YFCMLE7WkJxCHJix24CjvhoazH2a5TTdTMvDUuGsibhdBXAUi
VsDPczXCtZzCIM/9vVcx424D6Rkb1lytu0Y8rINN7EPIsIKBitBuMOgDnjHbw4FUuX2Klr5cMMNd
Kz7iqK6oDWhi1l/WWJdvuryaVOYuyE+G3ekHTrwGRZ4ZOa6V00jA+IXtVG+DVS6/oloCPEAcWesh
Hb9qMnWbmMqnCzbntyVy5ktE7o/IFB9arKCmGNuRwMKuhOq6iSjPsta82OMj3wh+r8Uz6wMuf7Fb
aj3iyEn5zgBXqPcJkzsmopJGhTiiP6qSOr7v+f8Mc9oz6G2x54tT+cWuQdrZtdEw3xCdKJ/irBzP
qgLBdow89e2aMNVJKJAxbY2leW+WoH7OvBE6p0nj6be2BKh47EFQK2afFp0l9cYNmTbxhGt+8VcO
mMdvs7e9N69AollPA1vQdJ7cTQdYszgObuetI9BoL9Idp2WHb4gWexg5lGzVVk41ZunhILSi9p5C
Km9D4aRPWYfZRcXVkD39Gjr93HcuEAiPTqo3xrb2iZufXKCQBi7ssgRPMuDq+vILHcCgIiboO1Uc
2tjYbgFERh/EthdxU9T9uNEDJxxOUmN277WZd+bHPB3cMqDImNQcAV0oSFvt86FWVWzKLoyrWEMx
wGRN+RdMhn1jud3ryHs+xsRvuS0+YjSJwvA5WggveatMTyPK+gY2RCGf3ER17505DlvBanw7Tl56
aaStNi1tPXvtGcfZT6g4sZsnsjbt3Ug+L7qfYa4AcJ4FJXDlqCE6OPOpZ7nOP/ck7egvuTZatPth
rsyjPZrOcyfST9k2MM+m+CZPAof82+j0L6JpJFe9KW89CXqAHcFTsywLbCjdraFPUit2DazqNLpB
iXLXztB354FGylOwXKcAu7HK9zRS3tGyXOPCdoXW66qu780oT0Is+PF7kGpgwaWnNwjlxnexWKRv
gzZD4WiMWp4ns27zQ0NZyGoGr+2uFeCarWFmKda+4TtOKdH20kPVttF7JCxgU7l6lNASCDh38pVw
A7mjFEBU0d92oh0OWdKwBDLq0vyOkH5WXZecZEeGCed28sKJCAJ4rAgjlvIQxOgDi1LHNjAowjE1
Dxb7Gh9rp46jTrCM0dMU0OvOS++LGTuFs+nhzWjKYRfkWX1qcKFXVQcIQisarQ6NxYF51TamZrTv
SS3J6cR84+95oAY3JZStXUkIi21PbLgfbd3p+GtyZxEAXKnaS16YdoKcRGAPIBhKI7yD/hVPrQmE
yE2DNnR8SgwoLoyGhnRz3AX0OzgManss9lN5EYs5eu9QO/VnQnS6CeEjzPs0G8gi9i5m8EZ8Y/BN
gf0MRvkr53V/5w/uK30/2XvZJTyfa9hBqWeWa85hcXuyUU/2UQ84VZu4JSCWJDxgSC6wSDLb22Iy
ODW5abOlxQGNA8ABzVSz/8atYcybjGjarrbtAXBeQsa/Zsx8mQqdGoeiuT62BxF7eD5EOvRb1LH5
54TdAs4kIfH+XsqoxZvTtD8dDkubOu3m9SLG4kPSceFsO8MKtpgP1Ab8WbOJmubeAk+MZ94nbITp
kBbbtgAI1wlZ3oCe4puI6QOqx4U4PMndbUmx9A2VatMqqOZqVwMvbNauQY7TEKOmZcIwLBI0FqKa
VDxF2c/F43ZarGGjQIjd2BFuUwAlDXmNGAg2pdUww6Asvvu5k79RKy3fJg6tlwnGKDqCRzBam7P/
6neq30MDrLbTUH8tpWfu26wrwjgz/dtGVCWt4KPaev5SfJUjJU9DLs19ktPm0gYD1o6aVvBOm6Q/
3WyArazSix5hRSmoRRi1y/LZAvh3BNguXhMPxmBKGdbS+uauRkb9ZTktheiF96vmEiAnDoAGpxTt
QAlYL53rC8OB4hWagq1voQStkVb8B6uKkkO2ePFtF0CtWsFw4g1rRrd5rX6l5O8hw6YAbh0p20vH
r9A+KsX5U5FyeCWLZ4SczCGt0J73OTI6Aqz2uc2UJfJnxcZ0J1VZ3dXjID/GuiqeVFZyOuboATjY
mAxv108N86gHePFejrBlCqI4NaSn3snXFcAEZAAzqBjGJj0i61jftOMNh2JhqlipyfQ2o1da3RqW
kgCImAMusLBgUwzcjO6hyRdGhYqVMrljSx46ZNRsU5W+UKs27iKDtOCSNetoIuIN18V6pkA5D7gi
mz6sfYhj2FAs+WYAgP4mllV8Wu0w3qYBhGhvkd0HHEF8iqXC895lJpxWquCaH/QblEftjrQrzYs0
NwhRTdgaXavPZeGR7yXKGjPDqQfCwfIOMbvbCRPluyxKQBo4nu56U3BZq4pVa1zUBGpklI7Usw+w
LQvAakfYYeAnCrPjIrRJAnohW/khv0XpJ33YlGotqIjM152hjZWflLkTSgtHQuQly83Vx2ne1lzW
BbsJq+PTzMKysdPbnPq4WGmHgUL5NC0jjyljTkAUwjXy9knr25fWMOd9W+cyO+ouBabWO1I9jw0L
ZBgjk1jPSs7OevBEYhHZJtb0ChTxFpTkNXdp5AWibWFeyYCVTf66cB7sSBu7NpbuTwcKir0qcsgu
Ps/dg5zz7GYql/jTUyDCDjGBVm8DSAtgnXRmAqmzy0MqT0lIpwGgALxLhOdPTu3gY7KpPAUeP+Tv
RuYz9RVu9xRPiruwZlBcJWy/vqXflxs3irIDsrj9Gg9O+qlRxDZ1n+k30jDV/SADtrUuZTRsatHU
uz4x7odliO99HukS32EdvGJiuY6s42yuZ84C9wCzozDJWIxhsavBrAvbvEsBLd0h2o8/BDPkZm5d
+RMcNlVxVQYQlOBj1N0XpqsPmBjljS/d6qnyg+rd81mNrBsJ6w2xsG8uTROY27YqitNs9uYHEWa1
qbLIPZh9B0eF9030JRtiuaKMxkff7sazuQA+WFF5MPfhZDkxtyXAh+Fq0AJkxUsqgceT65rTP4Db
PV634VXmfrflimg+HIJJB5iU+c+58rKbFvDQsVf1uGuMmQQ3lWrH1vUX1lGmfE2EiA5dr+fHmSTW
L7fPaD8N7OHU1lyOg9lHP50YWFaPwnkHoyu/CJ6JV2DUQN0bp6NzQs85F9mkftRBE5zTyIy2FtH5
DYZUhGKqWAug1scqcHJ4gPwIKJ4EgeFTQ/HR99eOz6bjgD0O6U1Spry8DWD3dw5XsmE5+yKiQ5VK
Wzujtwx00YcTReXJNVRzk9kxVbB2DfqJSWU1CVFDvshSd8vjG7WO2Cod7kWUHgU7nbVgwdwxxnbF
C6GPkcqphZeyV8Gc8UrOgDy+wS4GsaVeq5ZaNAoQ55GpnWrGK+MnXviK0Q3O+CTrhpdrs5ANZrly
yFBLmKTjlF84Xto9pSNAS3vyYEHodZP+0Xa1fBuw5Tw3ghrEq+nQIc3WCv9FVIukuyqbggOUsyY4
zQtktk9wFkEAgozBfgxK/JFS5u20xRxXqh3z8Rfbd/aDQOYedCWdcaVbcvZ+pt+BXJnqNAHVy+7Z
VKEf+Uz3bBqLGZ/gHH32rWvMTwD7Yja6VJCv8naMX42uao45c+wDQke0A2xGKGe0YtM52HgyiQZ2
8bwfJ2oJIWeQPVyX2HJoIYxnd+Nnc1cdDUfWFcmYYLypBopcN/DIgnzXLba9DSLlE8NrnS83Nttd
lNdkHTNL8yKEZTSuRw8oam4U5i93mRE9atPaTAG7jLUSGrMHZ9KFcGTJ4H5AktbcFr413yDksFA2
4pa4HG/Lgo2Ehr3J4lmuaGJonydqHX0ew57eY7CdkUZw4rwMvXCOQ3bF3XKWDLthNH6aV8zCMsMa
K6kvfEyyVN4wktohYtQVBGKZdwZErLMolmpnjbbNhrLybgdDTo/E6fM7PiZHL6PM312e9QSJWaKu
O0Uyg6LU3joZ9RLvau1GIe/ULIbqRdnWQlr8tu1bwKYBmiLUzCxNaRHrsotbR8k6VVURbJIZZ8aa
Q1bxQPgnh7gW1Y5JrjpCBsxFid69mNRKHIclWcxLVwQaka3tZ/abecwnzNkd8GGngSAWw4NhP3aN
quMHI2oGTmpcVmMJ1DxPpPtLlstQfQ5xmTnb3OnavgipS2rSFQuWpX5JfZ4deww4STas/Igczhvk
NL/DWdVCtiVZr5MhCBtO6vGuyLzceVAcv+U1CJD36wyvKcCBYAyAv1l6Xja+mfK3Jj2sf2dq/O8R
9FnwAfI7cnCW9TyZNjX53+5GR6X3wFmBJFYejC70hzlL1UFSUOBvE0gB/m3ESTY6O5Ed1duCc8J4
WEaektulh5/OVrB0vipOxxAQfNB/NZbThWq4ijrMtfA4y06sGWQchLNjkaKBIMZ/11ja7XNSAgrc
ZwBghw1/d78l+QC/KB50f5Jj0qfbEc/BcGlHTy/bNLfKaGdyKzm3WlEPcuryfJZ7J4/sZI8iVHqn
opZi2NnTgvy4WoB4RBcD2kYQKhpU6cLmg8Y7ZMFZH+JAlf3DbPTkb0HkJvMuw8VvbPPErMp9ryzD
eMjSJiiJmtuRvXJnZdX7QE5udFOYE4DGjoOT+eyawuWZW2UDBDg23OMqx05mPFCoxd+79DRQrP87
XjkfQLVHN+KiJGBmYLMHoGMeLLBAN/fO3HoY+EFxgNrOpf8y+g5kGAew0w0qVvZRm2CTQQHOOiQ6
O2yNySXJWwDmCIbaA5XKHcPgl6DAet4lqn8H+xBhTmut1mR67+JMna3ae0GjHFE24+aCgpxCsaC7
i8wu49/c7KANeN1GLIvagzkRoVn7/aVIqfDlOnuDpDCGwolZ0tFhufcXu3uvnH44IAMDB1YsHgNO
ydOKlS4qCIrKFgODAMlcfbXR9Dz5Zb/Rnf/GRUjt5ZULb1EOvyJqgGqPi3zDFMYmNqFumZZWfNC5
la0Tnq30fyev3cIEojPgEVnLhnvsjW4LYqUE4xonu2RSxt7THWdhyUhW9TjY83GnbM/d9MAD1o0D
vT8qzXklAuLkiOLiwVEtWBiZS4q9wV0wNXdzcHCUBvueYshCWgFMPUsZbCBgpD8U/IIt5Edu/lyJ
OVh7UKnM2wV6zD4pvBPOinif2XW5kQa2g9YqLsp3fqSw6YiM88w/xz77bG3G+cEdpToA7rWe+txt
vslKJHeKQ1qHnbYsHorlWjhF/oIAej3cCsyV79KkiN1UVnFg5ofNTeg//hilyTnKqeyw5D47UQk5
ffsVuY/KUdzsbkpRFgAC9zPJ9I1epuKl0H38qhsAhZw+vJ92lHmfFMMiXPLTffMUg4hWSfo4z3G6
EpPQd0IU86ZjR7RGNas2pa0RnLRmyW/E3ZarRILKTl7dOpizXS9akwdbS+/EbAXxxcCpi/Mp/SUp
Xzyk7XxvIyuucu09Y6NoQpEbzQZ0KryKgbrGYIq+pYbnL5LS/6wdH7o36nhrlYQHcApCX2iIijuv
AH/ow/WkCBNQMqHRt9EJP0rzQD3WD+Z8XAAY6zFlOAZgmjx+gCfvh65AlA2hO54Zyj5LbuQVvRe8
kabsoWB/s2JqGbfgO6u3paYNc1NI0eP3adrHvAd+BbtmKi5LPZ/FsEB7mAYS8MbYHMoB+5ckLLyq
I5AQtGLgU7DzxywpgaKAJO/CyBjFLic380Pn5gVSyGXu52d6c/duJVh39PWb4XX1KStdfDJmvG9z
rqvMHmHhTMttOszUp+tlQ9glWkmYOLtIVP1J44m7LSt/Ogp8jKuRYffQWgaHoYabkZ54saNUIL5L
QYbFrS9+tdRTYt/1acteeA2t3NYdDp4NDbxjfwWiNT96rUft0ERTDQ20a6sPiq3ZMoBlMthptmph
rAkKaLhGa0u5bzxX9fvQjEdZ6AioRKfXICldvRlaXLwYctSeCpXjXFgkIJKmQGMssYPQvQ3Kt7co
MaAnK5dhYvcOZ8dOAnZB4klCwf0ygqZy05MdgVCzXS7bBpL9PqAnPFx08dqYIGRZV4tns6AZBZGm
DNkvVUcvKRlbSsqLWqd67mL3Le64MvO0n8KCvOXK9cQrVZlyzS/reozLYLqmxYwmlio/3XCifRWF
+FmTvQvzEkeDkm65Yz4oNzqtnBtZDcZXEE0GPHSoM83okf2mj7fJ+ZWSshp84GAMg4RHrKOrM9ik
qo1fl7xgGJwGtU2vZPwFZPc6TdzyXbNA3HSkV/jplv6auu6YbbzKnLOt1EgdutGBEY6baQHgFX9x
OmX+sEDvTTkPSB6GDdcxj/bjiAK8inyyVXnUvogO/ogXI19n0cRN6bfV3qOP+Yo7N6aNGTsuj/th
BwUr5azc9zJkQziPuLahkZXucEQivMflBm4Qh+p5zjKAI5Tt/pILvE4rJ9VKhU/yLIdB3YxZkT/B
1b2uKhwOBmurGn9eFeJvo2e8BgJUP1uzmYYDhys0FFZHYVnQrrOY9sDHFcYob7trDQZeK+djQkg+
GAHZobUxFqrDYTaZtzqo2y0tGG1YiukzsQwyPgPJt4zg2pja4QAYGAIwgJ96N8IMOk5Z17/CI2pO
9eyqdeonzZnFNtQbIwU1chXVcPVQlGVfW8aQMpinqS3n9CNuLYL7z0uUzVsQklyubfrlw70JkafO
2I3OvZFjNGRuJPi25GT42yUOhTQRsnO8IWABoYZ0I9QQJGZ6Phr/Z5r1Bu4ek8JlCG4tnGSO+82q
pcvAXlvwTlYd4KZN5jrJ2mGJtpEy5bNJAXab3St6kFRbneLvoPmMYo4aU8TvEa7tvFg8gujq1dtm
nudtYuJTreTVi9Yb1bc5pynSuzmfUoWtkEe1u5tn3svMrkboVm5yRJfAx9po5/wHa8G/zGs4LpF7
WrGvCW0sKpj3/+reLUEQ2tUM6AUuFac14EGDYLk7e38rGEASzjZxBICMvqY1pOX9JdoUjc6YexEH
kQ6YKJkwTD7TaXYW8a/C/VdX+H9GA3w+BvlCT0jSGljiwSL82X0Q+TNuo7JKN7gqR29T6yvLkPVK
9A4L16S3hh/qQrNKkDyJ2HX0v4iK/DXDdf374WzYFigGh3C6e/VL/yGWMrZ+wOQV0JRSGfAUIhRZ
ahwALZ5l4tnV1je8oHnDO5HpW3OgQ8dcGlQH2TrX6EpuJDdx0JjBregH5az/vqfm6f9Boopl8lv4
ryPHl4Ga4L+4bfiCf3fbmL8BPyHU6Tk+2eDfQ+b/CBpb/m+UsFKTgCcdf70v+Zp/j3sZ4jdT8i+u
MTG+AiUaE8w/DTfWb/xpshaElF0OIkTa/07gixb5P13xjgsRUTrcYThxMPhgwv/zFVfrJIIy7rEj
TyhrSWmBvcK3g0PbjN2LZfVyowIXILjr1+dqmf3bUTjTp1mhS+sswgmLEks9iA3ZvdcT9hzEuRmP
25NTU2bC3pmyuqLIXrABPxkiXp7FSN/GlKj4HBXDcpK96XByN0C+MYMCRGa6Q/fDIWEPkvJv3cP5
TRPQ+32kr/oMrM5tZnSDGTYWkIeWR/Fb7rdIdlmSNB5OD5yHDi8RjDlyYSFYuLa6t7raP2Wt07k4
+FR5dIeRRFbXuuRfp6ZZ/O01MV1AYQmojJEjj04e19T0SZM8EvEXNmoOr+MzQw4I3t4chhflwhnj
CT/Lc8nzace3om7LSDoYbiPxIJur017SKVHPrN3cCWIG7NWe7hkOjuC6MiCNjTjy+qSBw07vpJuY
p4zptzSb6WH03tAXH3okuzkzJka69rtF10uM8RyP45ED82eXzzf2tU8E1j1eYgSfZ680105O/Reb
2hWWiEczib6MCOpx241vTR2VB8zG1n0nfQwKlD52tgLSnLmfLD39G9W3R35U934iH6egbTZSQ01v
Rzq6oiT+ZE6AB8/rzrEy4E2Yg39gpP5yXazXTRmI98lR72kbHEbLOJbsm+BJR3TXwKbbOYDcvirT
faSc5Rsj0DN2/MfIMfezFpu867aKzfm6MvhfIBBlOKQ22ywMYTlw+rrbZg0lfXMZ0aBnyIvblE9d
KVowUuMPx+Zks0qjfatnfqbDtQgFx7MupW2dGFtZCdYpq5oR9qyNUOyuxIh0Fo2d+Y1mjNPKWPGa
Q5AGz4bG7zJMrtq83jkGeogeYJX32csoo/k4sQrMMVMW+k0XhTt84VZ57GKPRfs77uvBAfuJS1qV
SPl0UpGUY2b313jOO1j0Sect2Nu7COOBYQvOHtE8oPka1oCvqS31DWRa9cMwvepBUQSz8e0hPjgJ
26cVM9+cr/oJpGQKGz5NVPmCpoeGr3FUJSV8yHi4m1OHf/KCBy9rAzJfas+p9NWy5IZd0QUYb1jG
1iMyITPsTDWN1ZxpSkRMmxTGexoRIJZO9hoi67s5Z1uIGuhXdVKuyFsdcfdbm6EZbiqVJPsGKdoe
CBWi3ACglf5NTjvu1ZjVUsxnbhPlqLsSX9BxsXMI2VYM6Zkf/wrJ/EoluKIJsFKvaL7zdqWl7nmD
ASed2ugGlUSuVVncGD2u9LLqyrUySr3xjIo0Kk5f4IrxI/2x/qGihOHJKMlnkC2M1piJBhxk/sya
BPUEbPfwVaTxa5lSplR893MuwOEu7QZfjfFSuRzZRRvsk6Z9begZ2xbXU8Fki31ewhV2WaMBZ7Wx
/Y/ORmXNtNZuN4botNAzjaS8gnDx0CsW1OvFlkxBkb9l3STg0knvEz3c2w4JDoiuWaz3eQoucV7t
I8OscN5wFKymz7jMz3RRSlz2LvuVMIOy+Kg0WsRc5hqVlipEp4yy3YCXnOjXTzIAS6hKIjJN5PxM
dH6YW8KHSYKzDBv1POSfeaX2WScx9+NLntqBNmJKLeSUr/n53xN1uauEczFYD6xNQzOgymGPKP9m
dtyOZlDv0xxoHVx7lY5TmGvAixWk86qKnLvMK5oHPg4MI8o57lg2DBuwTtHekMO4qX37GPdzzAZq
3Hux8PYySV8o46Wz17KwWlgjv3EviZ76aomP9CIm2zIFsA0kgEgTPRhYqIvXrJW73qSc0nZZFfkl
EG1fVphX6BXd8LBlI8P788G2G/u5GQee6n78KShYWbl41eaSobRos3ZVLwQuZRo76xJk1c9RtyGP
Hkj2Vu8YhyYAxmqzzj/ZpjYH2nz68oTe2EP+QyNdsVRyflYWK7HQi+Rohxy9McP7FD1cK1y8XSpS
fcfOP/fJLdTiecg5ZE8yg35cms5dQTTyrtQEulZwde2HqUPu6btOhDy5g21szN1h7Jzs5AnajX6v
olrVgSruyJMm27FyKV1HA+TGJGSQGYg3kw6clSCHtocKMUORlt5rE2MnKHFtR/2+G+IdpW31pIu9
sLKK0rGCRITmEeiqWB9AEu/twv02OG6d7Mk0Q2JvrmbzjG+Iripj7/djtq3BX249PosKNKps2YoH
kijr2EUuTPkMenJf+mmkNHJKm8uiHOCP6geleek20o33bAxztJ08yKI92nRYx2rEeK6iDRx59yXG
ZPfDsIvlKfa9dDOB/b+1UUZeDFIvhzmv8L7baXwcszo55pC27wzs52eAXs073GoyyAmjCG/P2Y8O
OdWyvLB798KekN7U1Kxe8MFVn4lwl0eiRRFOxAnEqYzMrV/60QMJfBoY8ascUPyWn39/Sv4/gwr+
30beuR7v/usxmFbSuvm3//mnQfj6Ff+Yg6WHTfx3nA0DLYe5/0Q02dZvMG4EUVbeDYHJ++Q/5mAh
GZ7x3gbonSbA7Gts85/Yg98Ygq8TMqACDmsc2v7OFOz4f0kL25KhGq5LAIEB6+/vY/ofz11ZMU+E
HDH+xrT5eUeNxPRgNXSbwEWxaFDvMtpNVn5R1ZzKcwxQphfqfDHe6UmhzZglgdW9tUlHwKoKXPIp
DK6D1Z1Sr8je7THQyTGZECJCb+pSNzSL7moSTBrXP/QtsvmxYzET4yvMhNzhXoneYchFD6pe8hI5
JhdNCOyQvM1iifKrb6r8Iy/BqRIWo0hoRyaNS721WsqosbACzq/yRoeu33j9uqA042wzwTxc636N
lePGzrQznS5mK4aNAoQtGVdIvX3TnawAiuIxm+G4rIrY7Byypk4jnkGdoIi2mZHOIOKDAjNZTqnI
oaOSKQq17OJ4O5Wo4EfbbAMKRzDdd7vS8XAw5VGFarnElg8e2+sqAtLC6EpCY+Nk28F9VvcLcXU8
iSnWOtJ3I2TrzM0gifZ9pzYNnntU5crzCPWw9GOzufIISE1hO2VMO5QwUqH7CDI7Vk/osIJ8Z1rj
AfOZadNpGiiTN5jYz9pTCUDSVhtJFtwNo0mX0MUiurRcs3dJfSUJaSbYhXXXIMt2uSxuZhGQYSXQ
NsUqV9RWENbCWh2A6KljAdYQm9EW3I4aWOQT5kIDau3m1BDY6k8ptMcPYbQ1S0AyCtiTxjkRmJwm
GMQrM+gq/RgX3C8gVD0Svc5kiepSt62d39qKUhj2N3qkFRzo61XLgWMb4h9EzifRRhaM81TthHZK
euOA7lv37jrKx4ZmL/bL6Z793HBQFSt10D1RQN1aVac67DJMKRv4l5O3deeYIXuJtWkfLRr16lu2
+am7IV9WPZHOVkiRIu8fYko8dChsrjnkTU+yfis8tevRIB9g2UwiVCPDNu3hsb7hN5Tdp05eNVc0
fo9N2E6nN48QJ0TO2h+v1y3p8nTrmlM2Ha4NP5hd3EFgVfdVOxL50rO1m5ze4c2Wpdi4psJ38Ac6
3WR9WCwGWOSkFW3Xta2H9hRMFiyF2S8tN4ZyTXL3TEMjmzTRjOl+0iZVC/hHoojkCH0w4tnA3FSS
gkxHZ5tyrVP5XcCcBvTOCu9AQbguhlWmWDreOrOnRmjbaSTdN1PENcWUgP0yi0YXqFhvONG8/n4m
gFDs+qwv5Ee/AANKwYM7hrHFa2ZQSdFPeR0R2yO0cOtw8+u7pC2xytccpOufIquW6X+xdybZcSvZ
lp3L7yMWDLU1spHw2umsSSepDhapAnVlqDGbHEtOLDf0IuOLlEJa77ejFyvER9DhgNm1e8/ZB0l7
5NxgBy3kyozmYNP1i+7ecHJ1RbB1faXVYolR6oV3W891l+2zsUJ8YpWNBh7cnelOliZSGWo3JLP1
uMRY2naq3xoheM+NzgAL3EeY0t129TQPNwuV7p5URRuStkSq1jEomTeEWkS3IS6LHVfNR7+RM8Li
zooW0VadNyS6d1aPezPvSPy2akIjEK07xToZurLb0bao3uwwmeQmDtBUMHNHcrjSEk0evU4QJknd
1986U+DeIR+InA2raYy/UjQRTP0yRe4aunZqbXK7bHPiV7yQAJJ+em10U083eIDDmaC2RpBHYQW8
CwrV19cwlrmC6DF5b+OMjHZd6jUqolZjclOLwDtYkc3cdjBFegxwEkPuIL/Z9PvJ5qzXTt+L5CZC
Mk84l9Gj2OqxWxgcyY8QtCoeHJ1wC84f2YVqlfWIyqCODvqcE0X4lMp6uHdI66rpdsv+69I5tY+x
2XBsC5OgeojRJlxVQq/hkvYI2lfmwLBpTUTQdOWMHpuB0ekooWgXNd4uYqGjF8NJ43ZWC12UFr6D
f88k5WrLTobgjU5relOk6AY2tLB5oUKj74slCVW8OFo7sk5YhFkou6LpzOE4sJJVWBmdd43gMybs
M8uCkKMjoROo9J2G+dEKAdZoj2s3NfkKVN441UbPcoudznMG+YQaYySKs2Xx8l1DY8wmWlhTxLSp
kPjLGgVOxgxLRUQtaI5zGycybolodzK6DKlOSrqfkQbypLRMa48OqgRo7ijBvdVAPKq7IrdHfDF0
irgNehzCr0kQIrFZN0x2PyLma1IMWldmq8gxxZei0We1Mxaig58iIENwOqVEBW7NEdL/Kicg7wK1
ZFH7Q+518brA2n3JvAvRlN8A5eo3GkIMEwK4MrvHQVrdfYDrwvEb7Ok3vAJ8VsnMpPUlisNDHgd8
bPp15ROca45l4Yh2F+xrDnctMULZXTgd022OdSD20m9Q2VwPPUBZ4dnBV5f6CET75Y+cVGr7UkZF
gZjCyc5u2kzgA7qoCx+0yNaqKzIKrPotaXROgqhoQTqvF0u3bm2GIEG5ucYRQ1wcCIUgICWSyeqK
aHfdWYYZ2rkRTdOvKt1o7vpwMKOt4breVRm1AmGynk03KXcu9fNSI9VOC1oRrOxeRukmRcj4ys9N
Z5pu8o6m08wDko3Tw4Cf5Qprv0fe21DXz7ZYbMXFOLrmcR7ICfFnNchvWpMwJknTrriS+hDfS+hy
NwZ+Lw8vAiGBsg2sTxWWtBf6dww/07DsCeSOMSc7kXowgb6FgIbGlKBTi70RebpU7fJ8AQgpjJjc
qDwqJeZzLyYDKJKNjP3G1B3qGLMcxpUtCczwszG3os0A0pzo12FsV0iVwz3bactEivCprRPXYb6L
HKs9FnwUbHzERN9p9jjA7enq5GTK1Ck3kWeXZzJo1VVPGmHjd3OV3HlJRfx709h3acqZei30SoSb
icDy2neCmsIPKWWwy6BPcUoqBuzFmK3dA8dGGikZ40DCTkYb/YVuZuWjje/8qKmQUbLRDNUXKLU2
U8xoVM+UZx2eDRmZn1ldISiPlg2zqB6XZHMAOuo6citwAXLu63HhfsPSx1ynVSsepWHfFkEM8oCY
g9OEBYJq06v0z06NVdvv40FJTDESEZg34SLyaYYUD0DqzOJizMMEQUbuUfAURdmaYHWV0+xk5E0c
vFTvvOj0aUp/MkunwIOJQcMn5neR52gdJ928FSjdZ7KMCiaCFRZfVyDvgBPdMFE2rOQ5MUXNryWI
gRVvdlJs4FQvjc9blHcYBwRD0s6dtS8Kf6HOhDqPU9+2eFt8FS+J5jlRK/RLOP89LtcHa4SCHfEJ
k210k0gzAtq6NEdIBPbyGhkPxrZIssCZtdiX4TDm27QioHVEZ2Tgwq7xCEHCNom/Kwl969xSiZ1G
KRjvIEBRmFcWSajrMOr0/VgEc8PQM/c2ZUYjb4uBZ7gbAqsBfGJTKS7qZIs7hrSRgHdEi539teQj
6ffD2HRrnBNjcUbVNGfSD5gCMn7PEw4RrjRQpS1devdBNZbEgI1v/BSUWY+MsG2rW60VMufjDeoJ
f2VBCCNwgLBhQqgpluPYLTWbAIUBtf8lzv8qIweKtLNmPYEfT+mjdfHMkM6r5a2apXcdqoJnJI46
4kMdrG1UU5UY/QKeAAnb1JBirRllbrKsYyUKWPtzSoXayvu1lTeSdMS+ms4e7cPqokhBfGzyaAkT
c3KHzPikrMJXUu5Isp6mrKQu8QLIE+OQOpBfRJesKzrE7X8IyXE7Hb78r//ymHr++/P37jV/i9+d
vpef/+v0rQnYtZywEdKYbJfA3vmnv8ZQGq5vD2gk/78l+TfLZOT5zzkU/5VnWEyGmL0ux21H/Ov8
zT+RiQrvy3VdQFSYlf/O+Vt8nzL999zVhgGlW8zZmJMJwp4dD1P6j+fvigPENGbZrTHGHP60KfE+
FZzBb83c5bWu7SQoqmuL2DP5AHqlCVYjQIQHjqfDl5lAZ5YOVL3HufLAerBPZU9QlXBTalUiD1lT
mk99gPprZ9a6tZZRPN+VznKy1itEiQxGNFc71UxOkv0wdfEjCvL6kxKD1+9mntd2S8O+qS9jnLE6
8IwsxIAJh731YTjcOmnQGeuxrr1PMvaQ9vZxOCD/cCuTY1pX9sLHYUsnz4oHTAxObjKEMPqBmHjc
k9aGaW9B3qLSlLmaun4Z93gyCzbVXKh2y69kU6xqk4axqj2LXrwefG6IIB39wUhdCXLIisJNiNwo
WKK4pC8nD+eIHK2pQOLITGHbOG2QrYIQ7TiOErRwKxKP3IpJRU8QMJD4/qHSW+uqZdGF6lRTB4F5
6S18IxYZK+wUigKGYcs4rUVLDtnBtCLAQjoIIt9sZf6UJq0LZTS36idaCZm5EhLX28YZx4JaRCUx
sPXKyAr6/4sSDzSqexVrLI+Qaxjr+ISa6eN+YgJjrKYhsilWkU+Mey0rQbMGvTQQ9c3GF1tEZK2g
FxvxIWG1GumZlpSXvVsm2BTwjTcbAHS4C70cUsWqTjscId6ozQ9EviN4Pjcc+th7qhRDJpG/absX
yqKaabLJ5TRQG8Exw/OB0yvI8TunyEWHjWHk1hUhoM0xZ46aYTqn4qUYkUj6GvraEVr1lINRrAUM
9v7TUPxrQaNw/92K9sBJ+t2C9v3n//+K5rKksWowV9dtx7H0H1Y0V9IdhCMhCZJC8OX994qmCfsf
y08DmxPQP7EP0Aj812Td+gfrIHBpDlkWq50u/9aatgzOf1zS6LybtmD5ZKLC3/c94eAHKYebxthk
KPUQyZbyhBKwOcgEe1mROOGdTWjx3iCB6sHilBgugcfl3iqM8QD4RaFw7BUtm5n3OBJq3vxwG38h
2+HWvP/LOB+x1JsoTfRFLv8BsZEDcQnDWGsfSbJAwtgyH6gdOvz1UhwzW822v7/eT3diuR5fh7H0
fm3X+0CVjXq4GbTr+8eQXtSGGphXJ6Gx9PuriOXXvLvhXEYsDGQ+EfZld+nx/nDDMcKkgk5j/1hR
z28KJhzAvkjt3gWRJCe2A2QXJV57oklkrluXQ5JWq+4PMMwPcgpGURza0GbomDZMQNYLiPWHPyJO
lymH9MpzUQzTHgl2+DLVE0sQh9AnzarEGs9YcGvUpX6rLPQTf/cmfN+qoXGgXfLY0T9cX7PoXqJw
G8/IpYcVMA88ssbo3Zhot69K2+3XHZ7DCxNIyBW432fSqZM/fBE/fd0e+iMhbIsuvwsKc/n3H24B
HkcNiHfYnpVhBCvJYHfdKg7Wv/+kywd5920vV+H9dQ3eMwOP6PurjGNCeRqN7bl2THUw4hTBYtTZ
O5Vo/wzd+Lc4fmH8dC3A/mQi8RaDU/2efvTjJ+KgPQBWmKazaWfzYZ5DbaeVxMbqqSePvWFHjPqr
SDzLVntGH+nstLhFZQ4Kw6C8Ztz2B4Lt+2kFbxCaIgo1AXSH5CVw8e8/u+XmdZJ3ajg7pvapY6ix
Ae20T0b7dsw4osUkrP7dm82MBsc9gF/WRkt8eLUMfAK9Q511Lsek3XTSgXe+zHExorl/eIJ/+l6l
zsPDo2t4HskdC2vox3vd1vaEyL3sz1mXV34e036aGZ9sRqsx/vCp3ov9uI1cyrQQF3I9gkPksk7+
+KBWwHcjAqPOHUAsppVSOwacdVeBsu07RKX6RriKbGhOQJu/eT+XKyNqZOSF+ZX+y/srJ22H1DtV
4zlnHkXaLSmqEEqz7WIA/cOlflrsuRRhEhCPJXRe1/5wP/FAFLGkij0HVnBym/QZqClYPpciKGrM
t99/rp8eTC7G3unwjrDNclPffy63MphXAP4905GjN4MpFzlu4jb7asqr0xxr+UVXeOUfHplfXFXY
grgO1l32l+/01x++RzXPKQ7OSD9T0gdv6VB8NtE97xiLaHutAw3oTpr57fefdLlt75YfigubLxCo
LB/WXIjsPz47/BUWbolaP/dh2K9AXiBS4hfs//ZVDKQ5TDqpJhhPftg5i57OqN0G89lpIvxtNiWm
Z47BH/bnDwDn7y8C983mmIeml1tIWfbjhwkmpiiV3TtnJFaXeYcNhahRva1usrg79diHzJclNVUu
lpjzqIfo6Kf9SBvKYShaj+fff+hfrABLlWDzUlLGUb+9/2tqkzj1rMydM2xTHK1AVctxbczF/+RT
exQKHmu6i7T4w6eGJjXM5EQ4Z/zrRnyA8G1exJfe/WBtzFtugnGoP8+kqX+RMC7kH9aeX33IHy/+
4U0phQuFSTXOuZCXVndy3aswuvi79xGgCcdpYdqSWPYF9Pbjt9qbBSADLWmfkHlku4xJwjZPXVIf
M+jHv7/Uz28DDykvPjWlcJf/9f5SGgc/K0o7ea4HZ9ikBodTpwZT8furmD9VeJJBpvD05cmgerfM
95cRZCTFOPrk2fN6WsLQOtuv4ZAVZHUkTH/XCkMocie7ANbSttG32gu/u+bSsl6VtWW96B3J1wwI
nShdl5pVfMntgkkdmsyZIFIrqkE5e7hJdpGd4eybSb0cVp7ZThdWVfc3qnOKyScKcB1P4E3XQ6eV
IKPJLmemYLWBjoQ1kt880GF/WuN+cYcxNVBbGkxR2SE/3GHAzjXO6sE9F00GJDQPTBRlzfCHzeLn
Gpo7zLq91OsuhbT88E4UtIkUY3p5ngLWTeDEC0gSWrRxNKDNHsyJOHrcc3bQbRifzzdJkKb1RpDj
+gcwuMNX+X59tZbzmWlQ3Qi6Vh/OKLPmueS1auHZHgx5YIbfrHHvpXsSaotNGqV/+4yC/AP1CVFh
bMgkbCx/zw97SGnNdS5Um54xcKcLCkOnU5Om698/wT+dDpar8OsdTpeuSb/t/VWMUWDXgZZ1BgZg
LrOOyt4mIMT2UMrsG3A06iJEY3cw69FYkoaqPywJv7z+cij1WPEksMf311eTbWWzW6RnSS7u1ZjT
mtX0EGtaSZ0DDE2uETvihTdLDTULCUS///hLeNaHb5XPb5M3SUYWrG606+/u8pgBOYsiJzmT5w5h
Qduxw6oLF6/7ZjSn6iGJkLgxGU6wyFI64KQGmTAJ6w8P188vE2Fd9EGpodldMZS8/zOCWjDWCPga
PIZxqx448UZU8/SHDeaXV4GGCD2ArDBK9vdXGeZQ1rXLI1XWADmabByPGNuMv3Ju/+3h5JdXYcmV
bNySrftDiZANuVvYXpqeGXUDkRsQyiRIQ//wzRm/+OYo53Bm6TR9KfI+bMpdgDKz7/XkHNN6a3wD
qM1XXFKMjjI3DnqfYUF0CQI6f3TyQf9Mqm+84qA7bswi+Oa6Y//N1TuthgeNgQW8bzF9w65i7KzR
ZBhpt4qw+ji1PzVBKuj3CeDev3/2fvHo8wGIxFg+wXJCf/9tGFi3PTPokjO6zWzXEToJHoD+CgZd
gYIIqasWlG95YdxW/dT94b3/+QTJ0w7HgjoRqRtF1oedC3kQMxKO2uciU/ami4nAHp3ePcrA6jcp
nPXdZI7ungTW4jJBDQMBIZjuxkCPt2EaRP+D59+G80qyIXo76+O9cGj2yCEvkrPMdPfQ6HG5HSKr
2P3+ji939P0SzmemJPh+HbpqH0pkCOkjlpA5Ps/ekKJLGiNY1mF+iPOcQ3SJBu331/vFTXaXzYIG
E2ltvNcfXgX8VIpHVDVnOfQv8KcVPC/U5oNwpgMAR+dZYBXpmdOtUcHiRu7o5o9631yYDJj/7k5K
64U0JnqJgLwItPkpWjdmcpFMRXsOLUPUwO7a5sj5KN9AKYh2PPUNgB2n2Dqhhae1isJzFNf6Hx76
72XBj9/B8lewjdv0LDgi8fq+f+prje85Nd126RR4K8iR7RNVaXgY9BJAg97VaOvpZliKgfRkp9lb
25nTQ6AZXwuZw4ls7yZbyZvff1GLDPTHJ4P1f2lhEPLj0FOh1PjwNgiSjUFWBf2zyxZ/CrsqeXaa
hjSDgDG5AYXBy1EkqwZ/BCRs+zL0svrZweLT+iIhpdlnVJtdEb0afIoE+nsOmpl9SZy6iZBiWOwX
uZM5ZBliaX4Az8WUAuRTeQ0hj5Eolbf+vCg20CQSlfFQy5JxJxC47KYZGnFLh21Bnpix9WA0FZxY
XP66tlJlWH8K4yz6jJ3HesjyMkE9MjdgVEdOZ8zkqzlpfTxJ9V0/aMUywBJnZjmj7dvkJMe+ZQbg
RYSTRK+G3s7JygPNdYHSvLikcg0/Q5gvWFpto3wz56l8KEVkfmnJUjT9JM2NN7P3Ysy3zmi9CRnW
t9YMGsmvCjvU/apaJGczz9IJ0U30uYIKk/vFQE1u2t3cg2ST6kFrSkYmMDrkvLKjWYtWZVQlL+Ax
gr9OBP8BcP8XD+u/n8L+72/haxE37f/9PwXD16L95+iW/+avuYWLpNnjzL6IjIXNuJXt/K9BrKP/
wxb4+qjLWDKWDsq/5rAgu1nM2LcgXy8tnH+NLAwGHTRAPZrOHmvN8k9/I/yN/sX7JZsoVIM2gMdQ
gIRLwxXuh/K/49zfIFoMyFwYkpNmel+nKDTX+jycLJR6q8wejnWbRMeg7MMjUNsXmGmo6nt7pRuw
e4WCW1A6I0KwJnDsrcaYH1lhiC2CaoBUW79DuHoDXycIoRPGbozElxPcTZqA6MDLR/wkXTdVGy4u
POBnpfEZDJClvuCZGi9mjgHaE9GLpHtWSQvYtoVV2uKzcTvR3WZFzoou8E8USDDyIV856AXDzsHN
SMey54SWrnUo/rcR6mRH+CUpJ9XlUIZwl/yhRBOTtd7QnqTH1HUfwxXsygpQrld1xwoqOWtSJo59
1JLHUKM3arX4xp1HHQVJ0+OXr69yjY+u1eYFiXmfJuWU6y63DMQlY6yOVp+fQAjG6H/xxaxBMCfr
wqBd7BTUQEKQ+duYFyLqkh158TV28Lol11zqQVeuNFkIIAU4gs/N3PhA7tZNg8BThAl+iN6ilNdR
UZ9A97b4D/Nxo3IgOXWYOdd5S3ABeRPfOm26TPJmuAcFdaW6qQmvwLNOuW/rrjorhdfYapPLhl/Z
IeV1UoKJPchJm4nM82tiUAi9t4gN+tpM/WJzJDly2EIhlaiTFuLyGmd2360wfp2x8SH3HsJwhmSt
D/NqBCxQGMbgbcvOnobzNInovpNme6Gi4Vwz98eigup6K6iSt51uVRc2t+1GT6oDkEAAChWRgB1Z
PALLfUanYB0qZyv65jUludO3RaPv7Bn1iYGLbRtlndr1csC/nYEupWEprsk57WzaE+CM/YpHpj8O
rR3dhF4YsQGk5jAcqiibHt0GxcR6gtja2C5g0eSIZmiOtm4YWqCpiWMKNpGaIW6idUMaG7MTAPUc
LoMgAxKXto0fWeWwhG5Ec3RkNBDna89ESra1sZUrMnpMoJwWLjicANi3ackwgkP7BXrDjXeNFh66
cQg+SaMP0ecwqupV1zvr2R43vNYJFiN9vh8zG8mrNsL5hnf7IILZvU66HtMli0b5ZaycmNG/Bz9H
ECVleqPfBYvqsHIuOJx067by9G1hjbjE4ukTuUbfCjPeVaI8wuw+zXOyzlP55qTmiFrKbf1AyROU
ieCMaALsETF6MGKwosJQbtOG9yiuSBIByNVSvo6gWw1eJlyA5jQeu3TxztGpPSKTLbZRWhT31jxP
se+OXXc50y+eSbHVAJWUfU3EpA6hzicB0IPllBQktMTo4Xxgnvp6nJPmqBl6flco171Hu35yjArp
JSi86Qhv+QKpQ3JRspvWfllL9vyog8lHpEBvm9uhxFdMDEWdbeeybHZe3PbFgpONst2YzOpVr7XW
2tFvbrD3NaNpbCzmuEdYlektpnvGtU2jqssQzCE4SH0qbgzIICUKzyrSdnRKxVsfijDdugqlGQek
0gVOKqeVFVoe3uU8/DYn8OCEgluY51QYM5qoW434RyoKTIpyQCSXkb4YQPCIwPRGHaUQAU46I5cC
0hdJXmqv0OxttEFzrmnCjBB9HHkCRTkcXaBFO6BC5i4nt2mdCG/Q6H/FRbrRplYdKIKkvk8VnJi6
Dx/JF83QgqchBZg1ZuB+UM6BfFK1OWxrcpBY7FrSrow8Qv5bKW2VDcNrm1XGClFluOVW8mDF2aYs
CfSd5rHsL7RKdWqrIQEEdeeECtMrFpVj2bk5/kGremYoMIiVks0u7RhCD4g59k7pPZiE3UB0th80
J/Ay8o/CHATVqB4po68zXBW+1nt7YB5e4Uejt3Ol+cyKqo5N7PYnCXsGSkfa7MOpunRzAuBROqNv
Imuz0kdtgnRJMuOa+Vm7VSPqGOD2xrp17O4Uza660LThGrhDrRaYFWodiHJxvMoZUzn7Cpz9LUE3
1REKZ/HSp0n0OHcWkWS1YbyYsr6FV4JmMqoGP1fVI8+15/e9e0tLD62PsG4dAoF1f47qy0DaX5Mp
/WK4RNERI6F72D4D/SqDye74Miwg8KMHn6uVkSs8xUNtMuDzrDs2Je8YF5lL4puFyk/HBl3kBuAd
y8s3pqbXp0rIiQcXfSBpn4puTtIZM2E+at23OcJF0a1tSlW/VQWbbJw3x6GkxW3AccLCYkADTft+
XSkFJgi4Gh3ASpsdwi1nJPkyAfHTDCfSXC71sbpDPzy3W6KjC9bUGOroU13o0lrHSW4g2nXkNtAK
ms+2XEzW4T6LY6goWiy6T7PoC9IyPe0A968g6s4otRUwZsy9jmKAs4o7mc0rRxUPgRvj5STBg3VS
FohPbzUxw0TRTbj76Nib5Bixcb1O7ZLzlVMAK0yf7nRvoDwisi2BB+kbRve5d3lVtxa04GLlOYxv
ZhSmRyz9xWYCDfxU9cKsj20bX5EbylYyNwFeI4IiDbqHpzEOk405RKfRczWJ5xptFI74gkxUt2lf
UnLWxYqjqfC2jQzyG2fqTGsTZHp22UIbai900YwYKsbqJGujf3FJ8zNOY2NcCZUmN3R2dyCScGJl
xWcSSXCe9whIA5J9Upg7dfswx6lOa13Ik8NoP/BxPJvpxhynme5dsuSKuMnRaEz5YHbjaK+8MHfY
D7MCBLW+K6p+jE91ZN7FAYlcCMXyqN6ETS5vIjJFwm0cUKD6QTZkb6FocQADrwCiTdCIgomPsKFa
eRWa9jVeCz5HalgqXTOhNqtdOzodQUKeDj1f6FERPoTt5H7Niv42SPQWE5vZutPBQuzVocVvWlhw
E5ELZ6tyqwWx2eDwl7nnvhrxoF9WHeZR36IMDa4iQmnILXOSuAM73soRVZ2GJYjGcODgckZH5utd
rAG9ViCgd72lDd8SQZvT15R2phfvrScepb3W6MYWOnY4+lpb9Oa2sUvnujd4aT2SDaMxCU8TMXRH
fN5k3Zf9k4oita2EwfGRdRRaErK2AOw5qMCRJ22djgRcZEmV8KLAuOarKqunMSXzcMX4GFMU4Jyb
RuBnL41pW5V2cBHkcHw00mGjdeF16bibq07DhRvlKPzGPGpXURBP1RrxMXPamuHmAfQGbIcEJtKK
zK192xnD1sZ4Bggs+5rFlsPx0DSuYl25l8GE+36F2gaBtlZUxpXO5vlmu0LhE8maS7L7vBW4hnVC
3tRtNOZ2w4swhUfLtC4A6Bk7vmXKdDO3LifTjnay0+7VqMc0TUhoOcZaOW6SRD0aIZNy6tbo8wy9
HTtRsdYBEZ/docAoARnLfOsMLODkTIlvfLHVPswSZycH7ZZDxij9uIgLj6o7eGord8R9YMpPdS30
fgv4Lz6G/eANj6zcpEW2UWAcaUTgLs8HJN/szEAF9apx4BOHwxs4gfjRDLL80zBjtXdKs90FfQZp
L6xM7YAQKHuNTGTmrT4hUDcaUX2ey0IQ9y7AYIPmj0GO1MdU6yx07SGWhN3CQc2WNjQrZVKH+Ncl
HKxnHFz5l8x0++mI29nKdhyxZ3nwtErbiEATNSgz+OLMLLv0AQNyL/3Jzfk5z8i7YjUgyMfSlI1O
eOkZs21fRrbVhZsyLWKTwISw2PTEAQ2rqait4gpbJdp+rFQ2u51TghEfvKbFwBf25r2TVCwarsiL
rwULo6DYlgMWPJBsMLVN2RrTzrAcZJ55LeFqsD3T4xySteGNzlvS5/0NufehtY0GSrxhE/KKMd4K
Sfic72Xf2NUnlbkU1FatDiwEdAx9iCDd68y8TOy7mOS3UzPj4ulyqOq0d1vcHHZa32a4Lr+kbmSg
yK8ldecEFOWhZeZAJdm5drWp6ox9dxqny5y5XPPANpJjj9BBmJOnmN3ztbrlMS16Y94Ay85GRY+W
VI5NoNrmSx3piM+HobqWA4hLM8ofdTU1z+Rel9lKw8X1ZBs0S47g6uuBbaJR15VbphdBENv0eEvS
3HrZWi89dL92A54hRBaf1wVJpeC9V7lSN4ogSUKBIvka41pahKDu7TjXiHkXPvemCVlR1n0HiRS6
cTo2fmJDzcaUovU22PMEUWpVkvKw1dm7yOXQ+ep3+oCkNGBTjXwUQkm4L+fAdFbG3DruFrwiltcC
dc0q1OCMbfERCufT2De1tUkzPAprvWqtc6DlGPahdzTpBlw7sFO0GPZtDmK83kYhxOlTHIVkVwOF
dDBsxMuLmuf5NxXYTrYtZbLYeQulgN/1S5UUpvsC89hVkIfl2zi5Xo0/N9afHPBsHKwWeudJt9Ly
JpWVne1ixNgUcWa5LYRu9tsgsUtskhzN5AEorWDfbypHf5aE85A7KirtEgCHs+/paV8pfbEduVFc
PhZhNMVknrf9bRaI9k3hOlhVsxl8a4q636YChoMrYbfytIzUsZmqTFDiQ19tR1GX+I2FWwFWiMLk
CqxvPdzZg5WtQuy/pl/NNvl6Qam3Hs71oEguOznFNSUpOVZ+HTVkeYBc4Dhk9mKyMPsAkNjYAajR
LeG83RNQIHWH9wO0RD9jIgVO5MzPeAP14FhwlGso5D2Y2JEB/XWFo/bS1Wbrzkr7I75pvJMVRQ1T
8NG46SUBvLwDU9cwWKYoWPwQ6XhZEJbki9ls9bVoivgpmdsxPxIrQSBMI3SdmjeaSMnN5jA8MV/i
1DOo0QSNOMAMB5Wo4ujeyyYSc8facDjiWTGOGlyiznDQet0FqWiUVXsZzZzKbpowkclak4mhjh3H
q89hoYZyoeMGW8pcdjIcSO2LhIiu+UiSnIsxwQ4J6ZeqRmWJdjtFWcMm5ZGzS4155yhOUx2u7XVg
oQ9PYEFfGW7iHGi9NDcqgwHraUXpZ5pTPLtmF56oQLwDriPzXgkz+pSFUF5ATXvCNzmVs5VCLoX3
GC0acdzMBNd46O/XYIKNU1/RpQVWX24co2iOupxmQCZ8D9EYX7WRPpCIoPjKWQ4ITgmm6Mo1E6vd
G0IT031WZda3yBwT8yIl0Trfy4SEGkb3Lj1QJlvMgHjMFZjE0CluvJZw6HSVlY7dhj7S9kK+aeaQ
Y1+mzk8/9QNyJlXz3l27hHDm+yHWpMTRXXR7K/A2ujkEa9pW90lV3uM1fUqk/UXrAv1pyFzeSVE/
jCW2KV1TN9jrT0rPbgfooOQ48MHhEl53lHv3FZW2r7n2ZQDSA8OBVlPsnoHLrpMFTk+WLzXrq5bU
t7Kp7pQhvuYiORmd7qK6yuFBj69GpMF9cckbC+Y7mWA5apvstc6LaY149UkDs+H3dnmjwHt5In+x
lXVPZtj1gIPtVIawtZnlUszQPSej85pWzcUgeciUmF+J7H0hMUVfA/GwySmpiP0c4a1Guf25dlLj
SyYyDgWtjDhrhK8jJjQSGk6gH+nJSBonmBhWdsfIt5UNMX66sTwwyIrSRW2EqCBY5Wayzyv4hrlC
wjFTdPK0fx1MnhLRG/iHy7NqOBChevXJUes4jhNZHgL/hvZTcczZ64lOcgJPE2FCj7KoIP8U1cTI
wXcdZYWPBGrUG6ykJ/bnqwBAOybPxfQ5j9f2wgWanTu6OJelKA7wWGC40+jIbNYtwZHCnkjkndN9
VevNYQCksw6MZOvq44XWFFcmJXyQJg7+Wmza6QwqP4tOg6Pll0WV6BQGhBD1GWWJ075kjIS2qYq7
bVrH8mAkGLqILSV1YSS0lCZAZBcEV3Wes4Go8ign90YJWV5XZngiTuNBZ31C1ifH+hGc9jcD6tmJ
hc07Dj2nXLo09YWW1vOVcMYrSi1iZlx37yks9zaWucQJvoYQ8uFRza/gNl6Ek+KhzNJDGWvxaYGg
9yPgzdG46tvJukPTit7Wnhg/6J08FjzNh6bUCjTs7E1ORUvK7TzT59hTXRhNHR+sZHqWkbatKv5A
dn+fuvUYUa2uAmC7BB+5OwxAVwq63AF3/V1pgyXjDBnw8NXxCWdbY27M5TtHVEu6ef8WjK3lGxbn
wCnmbpYZ4bskdgWLZ7XFmF5cCy25n/OMvhE+tev/x955LFludFf3VRQaCwwg4QeaXFxX3nRVl5kg
ysKbTAAJ81r/I/wvpgVS8YldpNjRc40Ywe6uW8BNe87ea4eFnl87Jzjxkvj7YC/PWTOcVvSqDuTA
XlFMkOge7FvwAdgRW+gJOs8OdEl3mOJcmOaOdZ5aDjlqEI8is1sGxplermA2tEfcNIesoWvFNsRw
YvWOSlF13/iYdhcsTI/1Pn30lfVCbla4sTx/3BQt5OvaqMyj11mK4rK4qMU4XAWU0FaHyp3yqlus
T08DbNNtyA7OaYO6gBl/lFRhitC8wGm3bOMs63mv9IbyIbzpAO6fNrRzOY2QjodfOhu63ejDy+lS
231MZnPaUwC56tPg2Y7lGfEHz41POhtSvHA9Fw1RGSY4aGr7CeiWipJsuUSOw4C1uvPEK/rnMNXF
DuviCRHbp2Yvg006F314VSX+yDUy90S8y4iyMo4dcDH3SGGfymgNeQRtZi1k+a5CIMAL/a/zjLCH
b13TmBtAaeIGxb5955Gjfq5ruOSqNR9CblmIH8smGvLG2CbEeaYRYMHxOJZl90COi7mhKubv/ExB
2xL9fNvF6XJqt3HF9JyMvWVbLgntZvw6rNG4XQd5VdUdfoCWnUZP8lseW9VeOROErSo988exOEnI
S4OSnkMHaLPbOM9Om6K5C6rlxvbtu4Rj/kYO0j/TqpqP+TwccTZcCUccOM1d1PakgIYRY5BmmQas
NhO3kacjW5x/B1CDBGAs4Js6E9aZ5JByDKp2RwmShHgKQEXInLUX+aDMJT8puqw6VqA2uLmQwQlf
iaTybDnaVX/h2xQnqiK7GnLznvSVo9kRuuVQPTsr0lZ+GAungGQAw9Bzd9oGyjmHm+FuZmLj6nA4
Gf0JBlcVf0taEvaSJLfUCgA4SdAjb2K76B5bkPVHueSXqCiPoK8hk5QjdFmhi/NM9x64v/LNCRYX
kaQADB309+RfpXf0fsxtKttiPwYKWi+RQEna3Sm/qqNUiVNFSbOFREBhvKofRIZmkJyp18RIXtsO
1Ado7X3lTv02LMfPgklCDJRFMjTS0H3msNIuXBq5TdqUN7iR8lOh0DKVhi7Zl4lDcPXoOxsuxe/5
aDz7c39dYup1WUdOMqd854LDBm+YByHJBoDjMQUY4a35PqkkF+hkuPec1ntKiArYM/b45YMuqaNQ
FxeB6b+iaXDfR5dU9cl/Jn7wYeCF0oTnd5YSdMncnjiFdzIV8YWOlw9h6jSqJCiCLTDjNZp1gutH
Bwyu3RDSO6JK7sDfInwSk122dZuaZDDaafHpwDL13TaHx7x3iXiXwXc/zp+4nXzaC3l4EyQAKfpL
zoVzpGlV0/DCfkdtZFtjiYn4md9QLHLhwc92odTy4jgsQEMu/WvpF3vwHRfaDmgkW5YjXsoc8+gm
NleVcRL0mrx3iW2HOibU62qAOecorrfZBO6ELPkGP3LV+1dEO/BtBtwWRJe656FvB7upxyaBtXKX
pGHzWAaNdxHyLb+T39G9WIb7aC7d2OFDJ0mBWV3m3ZVL48mgw+jGABsqM7zkxFXbxwXQAVQWR03V
rh15BahJYvV9kgkljBxa2ZzAw0zqlqC8wF/uUd7P+WYsR0hlOL898kSnEiMfGx/8+CtNUYHMc9cF
3gHAm/TA/FYvckKYY6khRyXbjOltRaxOGaFMYsV3dQChqao/C2r2gHfH/EN4KxGqH61sukc4oU1W
BL8+BtLuTgu1oCYerHFyiwuezk+vUulk7mlJgXZfUdrC11X09oGiGenpZVETg5K5a8zk81xVF4Uz
UWn1cLi3K8GwFTOBJ2SjKbfZi7oI9iSuUnTXsmsvCcOAOVobbxlj7drCd438otsqMRMUNcZUmrFo
Not5Wvekq1uJ8c5yc1kv9q4kkmzbBQlAn1RCfm/SqCY1yqGAEMK00D12SzGmW6aOs50a2TxKbjb0
fcYrCXcbt3jSwA4Jg0NrVy3nb0YYIbKCgGOXHolyYWlWn6lnLmSV9lydhcdlE1ADZwoYrkUelz5Y
DI1ZyN0QlQlUwygJcHH9YtnDLCIzvHV0/Eiga/Gaw+Aj91K7gBBSKFy7gazOgFyI37v1/ydb+PdV
fvW/6xYOL6/////9IFlY//4fmgUwbMjmYAODqPBRra5ysT80C8Fv4NcQWrnCwwiOWh+9wH97x8Vv
tgX3GKWgaTqr7e9fogXD/g3hj+MjMCaPwHMRqP+KaoEf9CctkY/Sy8OIvtLb6PgiGP4iTHTKwJdd
RV9MyfyGuQwUMwNcw/Cxf6Ka+/GTWNRtQFzW74ZJVO4ICX/UUlGlnOM1Qyiw2izyZU2Unl7EDguR
2v3p3V//oc/6t3pAQIW1u/vPf/9R0/nfn4Tj3uPRMH98VY4GGWyoCQ6ISKk2Cy6xG0Vo5U80iX/z
OMCf+c4w6XnWX9RyiRsoqfCPu5kvj0nYJFfdjOGcsMPmZ45AN/jLE6HmpneE8AVLF9bML1rA2G7B
27i0Kmg80C1sSPa4CCVYj52E7EXgtZtzS0yWztuV1DaHs9AJ0GTIbIGFP8Qeu/uip15s2zqhqRsk
vSwjm2qIIlytb6hXDplp7+LZrnSUN+gM8FN0xVVBQVQdetNO3oBAkSTlusNE/6nxm4fQjemTAQOp
LdBaI38oEul9khSeu9wjU4zzdqPdzwzfEsFeduLkNzO7OxFpmWG9OwbtoB1qfeoWxji6BDu2ZRic
YkWg5joIMjsu2b08aAKan21D4IAoZFWa5ADV+29+WMObJjiYK9hUhLRZi8Kfn8Dw6scUdmwehWTn
wWemBoftp66nnkqETZZGivhkH/tm91EXYxXvyC6aX9kip4eJUM3PqszcC9IMR/rndjrcThORkPsi
EQkL7BrLHCHOdR+DqnHaaKkb47XjGHsfO1VxH/euoifoxFawEQPQkg2S3nx4JAeKpXlLgEv/WAXc
UZaA205UB0X77PiivhUqAaUqYIeeV4YFx3l0/IWLPWCpR4Uj/7XusuyVWTO8pJSzqakvDRisuBG4
gQkn7l58C6pBtFh8M2h0Mtp9CaQvTocz1k7Ry/GJncVyDxXEmi5aOGE8gauxOZZ24Y1Sic55mTbl
GiF18TCJYD1CF9PV0o4pIR5DX3yrByVkVBeV891CoEDIxzDL1ywM+4eJrtd3WdCYoYs5Z28Qm7pv
HQr2ci/mfrxQxYiVZJoILeMmn0zU46jhby1KSYg92sn8oMCbv+mkKXMkeqbrbkytEtBrQg5gcOrO
YEcMdHGgFmmdyqwhrYQMeeO8FGVsEvdZE+kxgUjCVoIr5aanxM1FbFHwSwc1C59o57UXGywLN5CJ
qPbrurL0czH66WuipsS/DVSWPA5eRstX9itfSskgAIZrDCNs6MEcLf6/aJadlgWcPN2rWG2mnGZI
Jzs7hqnmD49WW3Ffpi8NdqjpCceQXlrSXownSRkHKQOh6pTOLo3FXA+H/XpPKKcFLYYdpOcxxDoR
hUTdNxta+XQM8qCYn7lJs3uXEhkbmGuOS8B5SmZZySeW9E1U+26lnenSsHMplhPCMpIcA2HxXsHO
uC9Y9sOtMr30fXDKMcS5mPpPlS29G6FQBEcNbh2CynqvAEulQoVMI3bFGam5KRiewiraHWnVjH+z
hTZKi4Z+xyZ0Kvep6wggDzqvup5bbpfbuWkZN2GXQLulqsABhRZrhdLBg929OtH0I0Cnpt+MzL+3
iQF0a+dirQvzbRX9MF7CpZs/AuKog80goTHSFKzJTQ0L6oIQr+phC4iJ3jzZftg+SdFyviuWzGfC
WwOkNIM9yi0LjqpOQi+uXzJyYYxN59kxI4qsvHwP4wpyJwFmgMAh3lMKi1vsSBAs7PmCFNCex6QF
esW/q+5tg6sR3YccIQpr2lRtE1QmnwthMY9EsJO3FDY0TbdTFhuknZVh2u0IzIHEsoDt3wlkTLdY
SJtiD1hzof3rgRVVpSi2Dn13H32RM8YbkunzaW+7mdtG9RwUwYH2EUmUOhf2SGCV9s4oKo1PFsXO
KbIq1AEb6pljGbWUyVnMyqa4dmPLcI7CRIsdZi2KCKeckoYqk6pO+7I0m03WWKrdZgCLgIRPxOSV
kOo+fSho2pYnM9pCe6dp/MKAGSeTKsss3WulqybbxBTL3xxGK4IjMcBWKtOgrGgfDraOUHcNFRqh
MH0qOYgDeUdT+5FZ6Hx3iZvra6ck+47g41XzEpj99G3wHFRF7INoJqocz/SxqEM60/bUhAgXqCCm
UYE07S3GDZtGqUlDdWsTJ23AMe+tY0htgxboWGc0DH3lPNROTbu38zHop5lhfgwxhjUKLo5JPdz3
jnYwp7TyfVGZG2fp7aOxCHlSOGSpRtLyUmyaqUvbNnbO5sEtCYQpKVmTd/BsBathwzHIX96OyF8u
XGJnL3vbbO1DCM5Sg+zOpI0emErFtlJldm/4rfmKnGu6Jb0A9DqwDJJzmq7PriuwYk3kELH71haj
9ZCkGkVxPxpxjm1DEhcoc42pZvB8+Wqytu1K6oCAwATuipor2U2jTBt8lLKu2Rb8y65V5hgZk9gL
w/ff4FVBmAUFqUU0ev2gjkUwAi0cvXWcJ4pNRqK4aJl/NW1D0ihvQ6oEZIVTnngv4EHSm2hLz9r6
Sixsuz7rF0KCVp0aGbZTENa+SWMP9isOOtGTotNbqSLwzjJeJW+jj/BNNbSX6fwefdoi2aaiIbyt
w869mqw6Aww3dObRrS1mJHY/iQDN918yKTufWqYeL1oH2PfGcECM78gNqE7Ye7tDhRKvJpEoXx4Y
mxYpsNC2N8u01pFzroH9wbY0wwkxNjSyAH3r0zIXmNHmOWMFyJTmbhfnw3SF21JU56jQF/YUMedO
1MpQPrkMPjRnS1PezEiGP1PTbi+tJuOmSMFXQYrTSfaM62SZTpxkmJ9rakYDeETHfFm4mD2VYRhf
+sIe/EMc9+VZbzTZsIVLBHV0gr1NziSRfvyLIPTuEzQ/RNchqXQAAjsUGCo1DUSszwP12TyfeayR
wyQNB/iZ57OydbOp6Dc0LEQEm/BK+55Neaf7JUzJHQcyeFOXblPcQO8s9VlnIS+1T2TiOjfCl8gM
QRry1YG/7ID8oI6YIxZ4+aqLhBbTgvspoJ7NJg3xHGKiTjNwn6YIijO0HmRnq5Rli3HTWPauHzN9
nSdCNIch6GzjbJpBIK7uJAMWE1bLcWP5vrprM46dkMyw2UJOavvrni54ClQuUMcWXEtBdxrrAhWC
tU6ohpWS5ljF9Fobo0BCit/wNDekpBqRFlUWFdM4F3sgt3SXaDeL+WGhznAjOoGQDhUrBfVu8nNx
3QuPg1EnZzYwcxEBTF3T19BkASNv8wQX/iX4v3Kmh95xuhsmi5AWKH7Ti8obKTYum2NJVKztk+Gc
B/pdCfDwK0h0ouTR2+hvUgfaNDv9+psPc0L5uw414QfJ0utTZ2q6d3wDCDRdr0FrUiSGVUUWOW4Z
qjzVjYj3TN3SbUdNQiAkC7FJeCY26tJQ22r0CZIBZ9nKG7o2XXfRazsPd6C77JC8VFMfS12lQYrm
s9WEF2gQOlSgPPvVRyLh78SiIMDGZSjo7Ci3y+2rrC/FfiAqYzmpZl0wO1KPbWjJ+vrUDvPJULti
QGqEjCmGN1UOQjvH2Et6ssq7JKyHyLeTBQUcBwvvxUq5A5AFw02EzdlMau+1a33goYRoB+wJyGhD
5wLiFiJdKy7bRyvOyVGeTRCm3+OxmdqXDMKpvC6cjlJaKxwqIshh2Yg53HnFx/8VJvrfsXbW6iX8
3ysTF82yku3kwAv7H0PF7//oj/KEY5KIxKq0mncpvJsriuGP8oRt/iYsgeyVSzT/oeLwr/KEYZm/
EVOI1SG0vdWHsdYN/gWC8ohmCixAixj2AstxfslW8eWeTco89k/XpeqGShT70hezk+nnrsHVd8Rq
ZhmbxGjcc7p4+Y30OjSsf3o1f1M4+NG/wa/MZ1Ga8FyQ+Q4++S/X7EL7lLVL9KdBqGMNyCSgsZ0A
nn8Dsa3PCMVNfuar/HKzXz8S74m1ulbslRP4pf7iFkGV5wKVjeGNPeew2dgRd5Gd/PKDwSEMhYsh
HNzPX1yuvu3IGNcAcUI0jk+QWNNMRRxGNpGoUfeOiMrr6J8/82++uJUQw11FOGAoxBc7YVqWeAh7
+nTxMIebxCF6KEKCmhPO55Oy8c8f9jffHB+2FsTI4LKhffxYXCJJi/ooR52N7ur20iYF/p2jtzxK
Q7e0AFQY/mSorN/L/zgDVyiEDwGNMhasJgyK4os7mQFpwlBABaPH9Mzs5teJbsEZ/ojvpFOG51Xt
naWy2/3zU34dLOuHAmjgE2FFABz5MhfSnqRNj1bQeuvEMFd5U4TotfzJYPnrpwQmERMOVcbfeRFf
Hk3LtuJ2WsIGtFp9CYgxu+Bs9vrPj/J1dNiQkPzAW41apk8R9Mu4n2Zg/K2CC966lroPxwKwsvAa
hDtDdfzlj6K0yYQGzrB6sL88T+ckeUr8EETVZL2D4TwcaZ/b8/iIFnn4GR1uHWk/Dgz4d6xXpnBX
7sxX8sJI/HzVdPWC+SKIj3k4xw9pq4cH6qvJRWXN6RrOMJk/mWxfxz+vM/CoMGNB46VC0/1x/Ce9
J2UbpAtmHa+/QYUwneVBWJ/byLCiea6pDfzzS/2bQYJkCjMlyyTgUXf98z8BH5A2yWBV2KN4kAEX
Tjs+Bv78M0/y33+Ki9Oa9VH8ZVpn7lolrGBm2BhUNojjku0U2vGvv7yVdQgnA3QHe5348VlimA4E
2nNQGqlvHZrCNS5jmfmnNFXlZ4qU6CcG3r+uHYQZQg/02FrXAvKXdzcr6iVNi8jUtZcjb3mtSoWS
+svw2FbWVR6oHuSb9RPq2d/MOOzCtBKwDJtsBF9mHAdEvBA1newAZfkOV0Szb+AiEKa1DPe/ODjW
NQoYkgeHaEWCrL/KnwaH9FpjoJri0M220fssSX6oaw7xv/gpwWrr5Oqwbtpg+7+8xsWQZu5Ylb0p
kLZWG6Mypm3b99a3X/0YVimAG4xydmhqbz8+DFYZKNErjw6BFMR9kFLs0PDMf/FTMI0K4CbWukFz
h/4ygcG59cQ9M8hDQmK2QqMc65r61+hw7FrMWEBtJuA/TlK8vR+fZXYtdL1BxRfjBMYpGX/LdeA7
SKS9Lt//6gOtH0WfYe2PCPE7y+RPY8CcKASNOUp/5aY26rJqMJ2Tuc18sfvnD1qX7x8W3JC22srW
Y62lx/SVaqTgjzSgwn0kP15ssabPvX/E59MZuE5mnJNcE4sZGIpf4mMHNIsvY8yD6Zef1+PwwbiH
IcJX6H95tcxXO08yH/Q7GTjJ6RwTB3EQdHabnzzvOt5+fF4Pb/G6eqzdP/8rSoRKEQUVjNCUjRuc
gKGkAT0swzEBU3/3z6/2L8sv6xMtNNcUSEM4N345VXmL5UpVcePt9NJe+RCfUJFQEv/lTwEiwyUD
17TFWv9lgs114o12OQfUuutVyg+FgPzsn4H8aDR+eXEoL4BbOTyRyWYCSeTHwU9qdL5oBFZRnnCN
3xHHUHU7c0zlO6KbWD0ZhDQ5mD8l59Ntn7Wx52+kip3kkHRFWn/zVOdXewGqmuXTMAxUnGIyrK1A
GWKeZ0W1vPsA7LF/YE1TH5hZmzxyANsTRJ11pvqW2J329zG7sdotORh7KsuJVahTc4qXmAp0iqky
O+1C7fcYRC09uz4Oj7RwQvoFQzIHJ1LkYXaTp5OjcY0FCShW9jOpb9wJ68om54+d3VLXg3Xj+2jk
N1aLpXXjt0VIoTMnjOcw27lKz4a8a7+7pJIfaNKB8pY8XXsVO6TtPKVqnMsLk7bwAnSBNF0ymzya
LObc9OGxyEKrvl5Ct5lPpm5eihsjdpCGWyTcTeect5FgbKhrTagSSIMGz18TJkH2jSVi9tTCbfxd
P4kMRuQaO4DBtQ+cyF5cw7kpKpfCViFieZNbC75jB/MU1Zi2I0ym6DhcbYYigPo0uJ2ooVDEiXna
9G5h39M0SpckagkIK1/gI3nprkWCZ2MWtwGMklc9VNu+DmR/VI7GHQXFqPE3CkPTc5GPAUZhhcR2
W01Wdm9SRF5OgrA1xNahQphS61QNbnVqJvdBKsoZ60FQjida+XQDOo2JvbTbJaSURvgB35qeyaRA
eJa2cHIGAoHw8DdRRdyvteYSlDXnUH76TUqcDI3GyiMjya7go0Zp6dFd8Yaq7C8RlxMbig+pvMYi
a3t3KFK7+aTDL+iuJdKK0Jid0gki8+1sAo0luRWahvEa5BTTbCI1MRVdEq9WqTM01q69a/EEq3e6
IsuJAkcWR3Zb4gYiKpGLmcNaTRgJVVth76cKVdO3tpdD9joThGPbEUQ8+AM71257uzsWHsUkVJG4
BJDq15VMfL1LZBmOBOLKxNTvoY2B4NwJZNl9EAyiWgRg6ByXZO/MtnVpVkGdnnZtkk47rTxLHvkl
urfCDGr3EId+dh1UpiQXBX0nfZasN86SMcTwvOGAXTXXJBBZaFh1BxX9bcnpHFebQRkhlqUJzfCr
OeLsPKxOk34r0J3jQytcHH11k/fI3XOCvDYoBJMgUrVnTCdKZ6UfLSn5JpBgbegKVh/q8GLq0xbr
QVI170i1e30g5KU236rOTp0IVXl9tkZWzeflFBslcr0Wlb6dFpa5m5k8I70SV1/2o50kZxN5XuVt
aGeFheCV5MxtSnkT8oON82S7pFQf0QGSo07RrNDtDvmzE+7IM6uINcrjqo1YSdnBKBXzGow5XDiS
NDFRHHQTvhMTYeqDz490dg7xqikdkZRomsCZdHPsCf9Moh4tHB2IrpVxFOSr2z3u/OJj6f2MAzA1
Xow3tLatozuM9fhEkJTsTlJuPOExM1Rln7VdlTjXAxJX76EHZmHwrkJ3wGZHLuyhJyWTKOEqVe4+
BKL8IN0+uzBbXAs7UebNh2mhMLxAW4kUZOkph+6KGKfPbsTcXX6TKqBbapgNsc+Ef44vDoJaauNF
k94BHaLLj2c9zCOCbuvLYqpHFQ1WkM1EpTb4+q3OgViUe1z4j2ORWu6WpF1dYdVU6rHxjW59Z2V1
0w2qpmkM7veymAv5jYXfF7TDAiM52EKzatR1h6YvrZARt4WktyySYJVgTrHb7ZeAHJurORZmuksN
umL7LlPuyio2gmCHyxqFS19PKtg7VitVBPZXxY/0tun1oARLLSJyeoNYsjHMThrWC+eIijjPo5mO
Sf2EMo6kvhpj3JNXsnFGIExG71NSzTaRz1h1f0YSnwItOKej2MohqIxz3LiZ2gY1ocqEClloVGkJ
DGHEJo5p2uxrOewcMfTz3sSusWxTMl7IFqB4b21wo2COS0yCBE9TZosFxjw3cTYOqCYwStDAgbfV
utUuwK2en0g01NUmIZdc3Pe9Ipl58p0kPDXZymkgUONfNhNFIc4o3hzKvV1TuAEc0foIiEuJ7hr9
5R5FiyMjJktr7tssxsid+rAF6HaXOiTxGfHi6TzQbyXowSI/HD41RYl2XniSMRmaBosI0vXI1Y27
7ELcCI9zbFFKm8lIMaPY0kg4ForSeNpG8CRU8oRHiJPVcihsQ099NAYtfOgEM5hKBpTHGT+0xyOW
MUXbcE4xVDRj4SZ7wg+cZ6CV47fcyujbVIbHVCyRkV+1RuzTBmhzPRIK5ictiiMd5qekKFDIn0Mj
m1i7HBrPPr4csdV0Xh3aK37+KSpBd7BHyk2g31DNr0ErYVXkjj3S61ZyYG33ksDYjBifg23YWqQk
irUreDSrlsZRJjT3VY3eF8HMWIqIRRfhahdr7yHo67QGFlYbw65LLUgXDW5gL/KbbL6h6jfDB+za
VRUpjBaoiJfTsSJy73d7q/PdX3QtNlWHY3fTJaWZb0kKnE200vG4bP226W9ScBR0GszUtWju5LhE
pA/0kZRE9NeRXy44rbqx4MYJ0bF5FGx9THmkk8hhkU4RX+lK+z0l0ZINEE8Kzm5dd8XqmqYDU1Ra
Qo1a2Ay2Kshr5LJLUb/QqSc3rLUb604HIRLSBrvmqTIVmnb8CmO58+ocKXuiO//S7iyS6aktTAEH
pFJGFEmSGPWuK4gvb9Hv5shT2lheJ7EpkysMWm0Y9UmABZ5QUq3HM1nnaD0N1ndEa2bdpBdFUU4C
MQYpF98ERgo3agLHzS+d3Fn0ocBHPx0XXOywwdLZs87ivgiLs5azRH9X56Egpi5BIZSdeli6cDAY
q1qJJEY3nsxlX5HS65w0cmn65FzYxJG/qZGjAvurkH6yJWdQYomhp+05ZMYbttM+c2wR0FuXDmlX
Lkf6+Y5RDceMDbE7aBxZ7pEWKJLetqzinqg7LKSboR5o5tOb0lOED315lAA0hlNV0uPiwzCScPT0
5xvC32S4hSVA7mZopBkRBzGy2+2CBrjBy20jKeDQhc4slTn9ak/yCnZ8M+5p39ldR+x2X96YRqNR
wSh3eWhSF/1FniD+h0CjnFtVjfrU7Qi5jAQr1HkS22vaHvifPrITWuebuOmU2o1kcOrHIRH248zd
luEmwsHag4arfSg/VdHvdTb3yW7N6hR03VHu4jx+p9bvecCK8A9Gs2nL6xT0fkzxRbUtCyBb48YY
auPSVCbmsqqrY369ZqZErqkpAFqysvyRrAdWEAAr+EURIyCjhWKhIaxb+fCi2NTHaJCGwO4pqr7A
7xePDxLixMIyLEbE3WBj7rAfIAqpLQvvAyl4PSHbDYHLEQdXpTGjBkof58oq8Xctsr5zDWEbm1kb
LrrCbvavPWCjQHJLhB2RnaX5oxCZgoPm6gldJfG6R69u45lPpzmDZGkKbq0RYAp6gZzIWQLKACem
qdQfJQ1S7N1zyzTMZd4Rl5EP/opUBXbXDTOUtkJRMl3gMZpb7mzjZx3M7YOHOQWLXsxZioAybkvc
BZoOwy1JW7OvmKuuMlb4Rt+jLcTXnMPwGPy2QgFVNi+j0ftnC8ycCrFgXpKTSlLgNdmRVXsfZhBZ
oin1O4YSDX1/K0PHwsPgm8Ze0av09maxoGQE2DmSLopKkYg4QQDhtpjz5Waoc/R2xJY65xBckuQ0
zWvjXnqJb963AV56dIOFhpPh2NdTh4MTfpxj3NKETI2dZ2pvH6bDcC7RZSFMd2dcObSsm1eUJc01
+YL9xBG7oC3bCcCqkTOkxKFWFjFi63YQx5jFB9JYc2Ao1Q01j/EjkXX9WbbadbeV0bF7kulK/GBo
TfXLBMTMoZOs6r49yyw3oOCDjc4lrQirTBmfVsM8xKcZd1KgtsUs4ickeYW6meNwtvgFHWSL+8Yq
huK+cPRI0ifpuoFVR1M1z/1VWhuoezZGa3b4MWq8oB7LK4v8qjNY7kef2bUry9rV+6G1S7QtvYu5
qcv1ncNNUEUBl1AC2xE4AmgZ8rmPGnrfwX42LH02LZzZI39ZuIUwWTPGnDl4KQZz4fTphyKvzsG/
HSwvk+yG9xw9HTKhkE2HYbrCJ1pDDh0XnqToNqwY9ZmLQIwke4CQfRTXlYcsU3UcgJdK2N8RvEOK
z1m8WWtLkmdDvxyOeV1D78APZl7Wjl3ipDBaxCo+B/X3BAFQePAhBGLAKbG09n1dgmEiLibyxBI+
utNgtNei8MiE3Nie7bavQ8Y9DjAhPbLnYoCvBVRhRFGSTpy8CckcvPu0VSHoa20Ib2MAp8W6i2JW
7xNYTM5Z5Q/uneOJYTpMnAQRqWmKCeENAsI0P6t9oMxbzy8MZyc0PBHqsfJtFUmxtJHWjLKqR3b3
u/5B76g1cR5veidp0SG2Qux0N7lHd1zwhEqOm93GsKblbiE08DnxQlQqTWFaj6TR4p6aEVFEMuvZ
KbLR099HYq075oYpXeBHHUcHqqcuW+3QYnNDag5+iepw228lcITygDMC6Z5X6vqtIsGehY8mLeQU
N4c6NBD+AvOlGabdTG4uYl0yZWHnkl77Yoypys5Ht8HHmuPcUAe6n3G84aQx3KquQvxEbOx0WcNx
CHeikUbIHi+n26XPrOKw1BrX86gNIzusYnoedQj8lmE4ekffH12EBZq688Yll1ZeNhkklSgLSs8/
15WVPDIDiPHKvLaFpeBW4s4gcBwKpuasizLEW49uZEGfZRV8FzDVRv6dE9/M+TNlC41w+DP35QjM
KUKpAYvOBayAYjUgJjXSyFPefMRu3YZCK2m+uW8VMK/Yqtst45LVsJlCRA5GUoXJtkxys4jWAK1n
ObLKbLoZff1mMZfy3pDBcoUgYvpQxGTXnEwz1Z+OrdbvjMsEpyba8+wTAVMtDyZHY6I1SG/DZU3C
Je1prawS9+nQ14cAhNMaxhsM9p5Lr2k+V5UDD6+2c9DiClDm6yQzlh3yIq3rMs7G5oSEGfVkI7Pi
zKQzFSjMcsVsxBfE/06i+ka6tsP8ksOcH8aWE8lwabYByDwcsMLaNgsX1TfqBnn1jEdPW1GirK4/
dAnwjlVgxlX9ruAUJ9n3RuEZj6Vj4rWnp+g7OXLLpWCepq5ZdreQSGEbud5Ev0WiuW4vgtgbP8eJ
KGIoHhOAItZuZ6982PtQxrzsvFiC+MPFvv3J2XZ4aklfFQTUtUP5mU8cvveezwl6Y3mNsE7mrs2b
b2matPIgyqBP77yeXjVFAJk/9El/WxczLDlXI2PbuAwNG2/x1sYvw63ITbdx64oj7/m5q6xzWaur
unE+8UHDu2n997oU01MeBt2uCpLwgCv1tFtPnEZrHYKK7NSCqFfnLQmcOT37j5apFCN0BEaiDNI9
dZcZ15j7bfRYIkdC6RGsm8NwAoZEVcLlJuNTgT2IbnSv/iNoplgpbn/cz2sYPAmeJk2fKB+uwsG2
vnExszBqY6SDYTIG3XUbNpOz4ZxV3P9zwfYvhVQSV2iIIJ60IFS45peyMDInl5HpIarjbUeIedL/
Yu/MmuNGsiv8Vxzzjg5kYn+tlcXiTkpcXhCkSGIHEokdv94fqPZYYrelaD9POMZhT6uFKhSQmffe
c76zHlUILdFE9fvrS33uQFMXMnZhhMR0H77m4pD5cZLkjNbYokAPVxA1snOwdOPGJmz6H068uQoT
EUi/i5YFbcyn3n3jOuSLxamx6mxPn1IDlWfoWqzfXOVj5PFj557LkANEJ53BmAXG6vMgOiL4WrYo
2aH45OFOZ+w6q7C3y3rrNdl0kRCIflEa1kwUX6+diwhtJzwDtr135Jacf359b//uZxQmWGeQh9hk
vE8fp3dCWxgGPyOn5W49tF6wNkxsymVt/Dmz+I8v7F+LmuD/Vl/t4+fy+Ufh1fLH/7SF/bHMcLBE
SblIE5ix/I/uCoeXZJyPJGjJcWJmYf+vL0yIPxB/LBh5rGHLy8e/9afuyv5j0RtwsBdkBJj05f+R
7AqRzk/jEocUIh6OZe4Dgj+gT/lpXszZt8/B98Qc4ygalGnDlatcuU6FlRhfNDi6swpEDbYRN+JU
QKA4FR7dHrBREzaAQxFb9D4dR/Tmuk8a+dyKtpD7kilSfkr94etDXYNgoZ1cJP1lWNROf9oYcwCI
mcSV2VzFfQ45N5xrZpXW2HNsLOssA0/ZyzzZKLcjSCSuqmDdBQpOilWmqXmYANgCJnXQbzlO5bR3
JHS311UIdmhDN/yNmiwMjgmZljABKgu/qucngDtMh0ffZkrbHrFwqexkTlXjPOfTPJkXM/ueYlTf
GxxXI1WozSgs2qipFP27T91Yb4M06c1DlaIXPulC4s83XmXhD2P84hsnbpg5+yqI837j0anaK6/v
O8gGXgtwhnD25iRtoL5tMQ0w71AUiGSHR70LM29gHuYArn0rRWkcHad06WMzXXeR8lLtrzxzdr7g
FbFBwjVCnVZuzWGDJjSRiNCkRnNL8VI/zW5SPJOf0OP79Gt3H4UGxBUnmgowPQNHvATzAtVmbGdf
2EnSNzuCZ7QxgDCd4yYomCepTiGmNe0cW7gT6zOqAKPeReUU0t0P6dbkjWt8IRM9pgPMeK0h2MnU
PDEy95x9DEITznEQ6j3w4EzsShrd9dZt7faF3gnzJVWl3q0p0jECBixDYxNGY+mug0r2xXb2Ci88
6emoS+oGv904dsN0GSaofmkLS8IM43dp1zIwssdproon5S3cj9pqTQNN6WRRzo9MVkpYvPiyIs2o
o2Qv25WGGA4EiwzTxio5AG6SrDQupaNnA912Qs9V8GQdYU8lEg13nMSHj0Ji5fYdH5XtmrsngK9K
TqtVD/awbTJjTbcKxXLEhnw1z0H6YjHoaQ4R6XBvdK7seT05sn1xGQc+aAvb/ZbBRVxsBjMOkUXH
9UCnfSZSgWhWBNcI56/NxE+9tTE5yVvnKvcCCG6UbzNBIiWcS3ucN1NPCwGLORUQlTbRr2AdkCok
eTFma4v8my9eaGcjjcq+iXGB+211dKpW3Ocg4C8q22KcQPz4iPcpKjvOs2GX3SrdOP0qAaCm9lYX
HqHANi/WQG7sOsIx8GCmjAI2fuuCURxpfUfsJdp6N5H6Uu6Zsddh+bITmH84YdNVBukv3g90q18T
cAB8ukAjEm+mPNTrPmtbTtohR0kOcF30rs3MAErVS0x83VzwgyZUtGdh6MzmPrKCOT4MSUZ8WFMT
KcjLGfQTZiF0e/tK9/oWRG236LYb6e/YapeuEbgY6BvZTPmeBclrnjL8Wmk7A+akW+Xn60zbw1bX
kGMoRULjVNhD+R5G5HSsjayUrzCS0uw2ib2BaI5keI9rs8FBmxkV6x38p2RNShulWGZ7D0xRegqL
TPhfNR4EZzuYXv5Ev7C6cisN6o9effpOL0cmu3CWwTPrFGgfD5k8hEnMrefgVqI3q7EVKeNKcl9c
Hkla2pZTnBa1Oc/bLhqNVQg4rTlI+gEHTSUHg2cgoP5pNhzjmvZHMH2NCtt/0FPOqXFm3LYuSpvV
u5mXpnDkRYO1bmENJfs8GMfipCyUq29ai5b5Y96HWX0KFsA7sGqEaNoBnrhrAEbo+qu58u49jKn5
heV1prfjbOO/g6jkywE1o4mk2tk6F1li9HvSoYIXIQkw2EX0C3Dn60FfChVEyUoHabkLY5XBp+k1
9axNujwNYy4GQxPnJfuK0V75BMpba8+ZaRVHTktjIuuQE25MtLTjSaN7NWwwAbh3Dgfmat23NHaT
HvLfGiiDvqEvMqGY0DUzg5STzoJ6ze1rlZZgHfrEkXId47ZHjeA06G8S5It0+jno874MEjxqSq70
Xep7WQD5sclwGTUiusidcPj43auzzvWbhEepqF/ZDIBV0N4BwwvlLYM1F+msWUsWmnlH0tDUbbGE
oY/FHk33qoKv6ALiqiBPSCsRDXq+JvUeJFNGVknPNtrzqciG+BDxfA4HQueZeQ9VkVrrjO57voH9
Zn+tSaBQ2y4l4fo42FN/78nRgivem7kPGE7EOaxAlX5zB6jQYhVKXreznqR78XXMipQMMDxfzqrN
Ue5cKx2mJtzbwq43OcSSe+DL47AvggoT5YpgHWNcecYQqpWFRfAsymqWZcuK4qe0iOkr5ELJa+DI
0zvZYOBw7BifRQgVri6e6AHKE4GZpaMjYIjsYeRjWXe5MOaMpwIZ26akUzNtq8i33mqFpoAmgLtP
UMFeu/MStw1IhHAr3rWz4r5saYevPKj5d403sahYPBLJmWbNZbPPa4gxYeszAKjA376H4CTgNKeg
ybnZIdaFjgMWMMoGtMJalGF8X5lR/tLEeDbzGAiKD6taE8aqTuo017dhXCvjjFpvWfJCv3yoo4Fu
AIf3iKJ8I8Kmg6Qq5+kxsGrntWCAXO6H2nbPIlyRJtkhoFC5qA7F97LpP+ftf6GU/9WBe42L7vm/
Xt/+6/xZvyf5j0fvj3/z+9nbkCRCECzDAZzcQk5hFn/pd9OD4f+Be8qmUFvUtALFH8Xgn1AGTA/k
GkmO3rb0QH8u2t5/H77xJ1iL7NGmIU5N5f8jKMNirfhB5MXhGxYDelck3sAeUC9bP9e9ac5aldfT
uivCqL0bwwiv87rD882T3Xomk7VJuYZ+dOHTJk8EImXyBqamnPTBjGpRtBsM+W3qv461kYXhLlbK
qV6HwsIVfT4uzypsa7CcsLp5hBNm1bf1x4PNoay86lEJvkRNn7+Yy1vgxx4vRP/xcnQJ2iAaJctL
E+Y6YnVf3qXg47XiI/OKNR+vm/3x6mVIVAAOL29k36F5WhW16JzNjCLIpgzGrWZa2AfV8nozY4PN
Hmsq7w03RWSX08dqUH2sDPJjlYiqQJx4jl08Od+XEbYs1pR4WV7iUshrK59Zc2ZOXU92DfRkZS+L
kv+xPrlBy+eF9i5ZuDI0Df3ZAKyg3tASyODiY+ufQRR8LH1NlDFCav1OfJVdkig4W1bKWsnx3Iq3
ovIKf+d+rKp2Hg33ZBjY2XHKYlttTVahr/nHalyBsV+SBj9W6chRw2H+WL2RjrOSIzdgVS8+Vnjr
Y7VXNX6utfrYBZyKmcOq/tgdAFCwU1gfu4b7sYMIBXVtlX7sLFOxDEl7S9QcTaIu2XVYZc+Kjx2J
kiC6CD72KYteGyW+sNo73HXsZNZM632tWrOaLwwAc3eePS7Ir3E07W9sGRGyrLin/x/kAu1KHMSc
Guiqztmm0ykViichgcLcbmBFz3aZTksLO+WeO4K/2Gzj7pIffQClmJm4PxgFDzDzza5FcGSXwt2m
oisfkXzg7PRm5QMsbaRiwmJmAQngYYsCR4ThATIvXs3I8CJ71Q0dqqVa8pvBdmjtbC8FDwX+W2If
cPga/uuABIkzbpBrb51wjpo22u5Q8+QYKLyjbWclAiRvDq7IOZif1Tg0y2AwJIWDVhYZsbSVkf7N
yh6ffEOON4IC77lRI4Be342Qa/Uo1KLd0JlwhSfLyhDIRX34nIqASsDt4uBrUrfg36Fvlg6xBfwd
teqbB0Zx5XXv5VGEJKDJ3tJaMpYDLJa80AG2b2nb4dMcej1i72sMtLMNxrwVWBBrD6A/mk+4O+p9
SHXJNwMo88WI0+IrfxIHHQfqeOv1XXubxYl1BmoeIzfFOkABmTIrWzV1zvQMXQbZFSoN+sfU4gi2
moVWRFsMOdXdECv5zvS9AkfAy73W6GkwjmZz7a7gSLT30eSmZB81rZPucrrf/B5TnV8Yo6a13aUt
6q3ZMy8JeXC9zVTbknzAfHYvBuDgRJ3UmWkeGkas9hrYP5Me7YXPxTymxpY+pp5WNePzoxRYePE0
N2G+mnQy8FvgMwqR4KTTqeuV06M5NO0LiW9MsC3R2Rez3fZ6haUEsY2ZxXRO+9IsAKmlClmlU+b+
IYp0e5YZhvkCO7OHo9B5Xr0xzaq45qIMnHMN45mTrfAupTkm9zL0HR460dZHpiHuSzXVi9Oz5t+D
iRBPjEmD+KKpQ3VbBxmo3mryyi+kabQ3FFnWEaFPTqUuqXQrVGMdZ/q4e0ggcANZiABUnyrs6w3I
5MZ5zNPWSw/U0OHIMDUsrrsMOTvfuAAWatV+Ha5UbdbnmJJUtVmCaS9qy8uqTRQU3W1hJWBeZZXo
265UGpyg0xZHvnelYSHEs7/mUiS3Qg00GBentS7OHa/IHjsmtl9rIIViXTQ91MlgcM1hS8R1PWwd
kSZnnN0LWMikTCAcgAxOym+FbnZlWjKC6ZpTq9jQJLyNFxr6W6aLdDrzOs6DnOzT/A0iO1kY7hyG
sMhq1tI5mWjjd91wZUUErMCy4VOvcP6kFI9xHH+T3ogSccjAa9B1mrCduh1GJGScnSuR8SnPW0IR
fbriwKzpdKc1xmgts3dJR+iRzj0gAERac7aOIjMAe0oz9g48O7N9GhMdggvVy/MG/EW/hqo2MQDn
KPClzULrhieF6sYMCQ4LwmrQqFvK+CGKcuuuGE0ii0K7ar7myZQdMq8JAX1kIyUlk5bwpRhqkopk
YxWPEE4R2gq7QnPROYrHakzc7qvmZ0KjO6OSWeHBQDzI3Nz/1tL52XdBRjCtHyQiPBaG7VRrTv8F
UdFMHO3l/3YYRzMKi9ZNqmm0lU0xnFaTEcT71EjkFXYrWAihvQxX7doJL8miKSqq4hiNIYM3q1hl
hjmctGVmBZsAMDfBO4UZYTxk4kEjSLEPjo7u0MuzfhI95PuA9ELfog/htmgf/NlfJL3NzOeBTILX
qB3JP1w1beUOVJS5++Ah0zjNGWK+C5fO3qoUeZieKBuaJGNikAxbX7RDvStQZvabzG3ncc+YtBX7
FhtCc95R5IXYqJX1RVCbvWGjSu8GWt/ouAKmuKtWjgV0CnrrvPh2CF5FtEBsjiKPPBTGGJZinCaN
cVcUPa/BCGuUW4UmztoMivH0iqyA8MlAeNUzIJPOc4gFAhFHy1+wqaZMvtBz94a1TAZICdxzeR3a
tXgvcXnfiDbx3tCwwlQsyNl8j9GGkbJFKUzER47jSolOv3vK6r755uzjlVduCvcV0wf7kpgJRJ5T
oly6ou0b8CzNfBY1MvuGSMSIYA82zlZg/ifrMS10sENgOXWAU0R60dLDoHFFPiGyNHJdvtmk2g3b
TrrtsJWj7bExiVg9N3A74s1gtcE3qqLsDMqTRVYsS8uRJx8FRFTM4Kwj1ap9XjlBcQw63+72OivH
a7AE82sgdHPXw/pLNqSkuJeWVJyVMLAjMYt0U6cU3o39puhhuittxeOlsJHQbBzWPZ+HWkVMsdKy
YLwnpgGpjJuat23nO9VpF1Pm7yujbY+JaUbOhoAAfZlrTfRWwjPEYD6LxEUKtP4cboDLWksQKydG
V8yEaPQ+AiT0jqgZiJppHyUdh6Ou0v5LojyKe8MrcRkV89CtEfJlHEN7T13pjKPDhgWPPiL//3Bs
iCF6JF7Hr1kvo+EoOVMg83eBV394e5hPM9VCNUz24n0xQLVZdWQ4nDFZNBB90Nl+1gFf6lSXQsGn
NK1nDwXkDZEzIeK+1gYI3ZiNf1s7Ez2NuJINyjvbIP2tHTQdsmhU9g5OguMc+a2HLyABgvdgKhdy
coJJa4kjybq9bZNEBVDQ65+ctIMdMZOWxiYQtvIU0OzwGE2Tpq9pqvKuZp25ddp2TtB/2v4aN8VI
Huyg0hMInVvPQI2Pe8lwD2Yr8zdLReldl4UGIUZWawCAldZ9iJjq6KK40OuW8lut2MtpACI4Gkwa
AfNwGkFh4qt0UXEUY7oMi5AmvqXK5WxAHkEZbDJfowfx4hwlR2Qneo9oZ6KHWjZxBExRIDigl9Pd
FFGMuqA03PmMTC90z4xFG2CnaQ9gIuhmE9YRgppi1xS13lkxHbud01TKWalUZldadhLw+1D23sqR
Ccf9oE7GdpWBcDaghPrsGR815H/K6X9hQ/xVOX18K5Of5lcff/57EW2LP5ZK16bhzvyQoRM17J/g
ABCFJnHAy3gLKmWwVK9/ltDOHyaQKovjGhamj6DGf5fQxjLAArwRLFU0bqDADv5JDS2YhP1QQuNo
R5JuOj5ORyyWpEZ+mlKHkNunohQvDjR7IR9G5gqcN8glKo37eRp0fROEgHcOZBmQ8GBnsiwZE1GV
o1ApIvUKd6fQ5imSVGt8/OEmXn0f+f4IKPx58vr9o/lQBrBA4/T7mO/9ONWWhHOoMOtexxhWDqlT
sOOoqwj7WQuE/d7+11f7eZD3fd4sXcvyGW1jf/I/DfL6eURlSYDcKiFVbWODifuqxkxd//Or0C0x
HZNmMiPlT7c7hmBNqUGaazTVxH0UaXPIS6//DUTys3VWMDvHqBvgkvTQA3jLj/6Dq9A3qyCi6kTK
Kop0R6vXvAjGuDspXSeC2GwEWzNWb2QUT7/5ej//ZN9vIt5ZSGnu0gD67Nmta8gQA+oMDpzooyY2
t4NujGwnJsj6v76Ti9rgR5nAx3e0gV8hOxAokT/dybkcOYvNeolkTBF2tzORAHP9PBjzu2khtPr1
1f7yxVAy8FaD6nAxt+Km/fmOstPnIjURv2RTdN/a5If6dvOGcHn+zddaPvZPX4txNpcABcG7b3Ev
f74QYijmKjU5vqEQOFzTpNiW9mBv2XuHtWMO5THQ4XT562/3l2d/0aea2PGF46IjCViJfnxeiAdP
0pHQtFU2aLDf86C6d9GlsIr+H9dZsISesPmP+Ql20XPG41TAdWY4Ng9OaC0ib5W+/Poq4i+PBl8H
iM/H/5g8lJ8ug0VkkkzOOeKnFJQU6znFS2/vkwibirbPcya2eWrvG02LpNYnPC7YtPrDbFbnU4DC
SOjqwnLn3xja/+4uo1WABiDNBb7x6RliaoIwnukltY1THnCyMFkD2/2bB+hvntRALggMwTfHN//p
twTlXvi9zT0uBj0QyCoWeZPTMAPBucOZ6Tc/6d/da/TmrDfespFYny5nB+S4+GkYA3KIjN1g+0+i
94+N75xGTvVP+SV8Jcz5dJSxMEtkTp/uIMciZB81FxvsojwpZrO9FknFGRsEldyGsq5/9yj99XWU
vIW4etki2ZI/4wBCB0/SIHgdCXmtL9LYf2iEfxpUw7DO0F2a895oHxJyuUEBb2Y0exv8OCdFEyBa
b5FB2ISbrKYy/RobFIe/fs7/+jxJi18aVRY/Nw315Z//sMoj0MLy71PvEX1M0sYwmAxoiunw66v8
9XniKpSKC/UIq/pnmooIkxioxkL7bEx3OpI+uhxFScAYEEcsgs1fX+4v8i8B3ofHCQAJVCV+508L
IJk2Zg0YMVkpk4L8FE8tDG7yjPQZQUXq6Kq2fUmdCBuYoZvI39b0h+/NOLX9jUZkd/7rj/N39xgS
0HLSMi3L/UwMabsSm4vm2xNS2zUnQz9348k4WZH8zff+3YU+bWdgOunHxVwIxWW+pBDQPhf6d4vD
x9L38/YiOeKgFkQCxSjG/vTM5ONQVyBWoKtR4t+0SY6+nFl1/K5LC+lyS1DYV7qQXbL4IIfpQKOR
UNagy5DY/frO/t1zZQUWqkWEdSxTn37nSuTehFeVHZVIK4iocbAj2IMgBtUbJ7++lLWoxH7eVZf9
gJ9PSBRfXG1ZxX54VUz8e2VqMaEs0SXXJ7kAmLmyCYYtWCbLiGjjxA/uJI4LYgmqBg2tHCdSkmZ6
9MGrAFT8JVn49/7KoqBCYYzea6ZRUpETW71wxq/Lb3ppm10EWhFTu6R2WlCPaAsoUpLmOnxsyQMS
pygWwOGNJHLA6BxA+10bg0CU3+l8Mm8ImWILKod6cdZF7RyWe1Mr0FGwT4fM2CCDn9slb2y+gAbM
4KHDvEFRjxCg3QWyq9ttP7ptv4FZbe0LPzCMNcDZ5JW8i6DF5WlEMFIrrMUbn+kX8IyhzbJ9QysJ
7DORde5KWpPVA5CsQr1pzbEt9nBjdX3KG+88cTQi/DvTuZaQJj2iMq0a58m0sq1+QHE/5h7xlVhJ
KSsIH0AJRDYAPgkvyhcL96SDo1khRUofU1WKCAN4HmeEF/ZgsAP7ZMLzYcAx1dqf/A0uU90dPIKe
n23kSVcK5PS15yuvXTdNUfWbVFNAod+31UR8GfkuOMjqaE+UN9FUnSqzp74tiletaWUy484EhL7J
S4t1P4TBFR348DEBTsg5oKvISMMxBlZAxsr1DyLXPoZgXPLuJoFsRrrVEPTxqRtayWNvuKbGn8Nx
Cu5xO1kIcjgR6gdzsGswm1FuPDYWNl9vQ1ZFvnSjGP9zg2O7Pg2HCG3fij6wfRUx2EbPXWg0DTnD
v3SDX3khL/phvp+xKdNfKOkW0b23ouc6KxY2px0iuK8yQ8TYx/JEHWNYAl9tp/C7XVjbdAy7MbRP
Ihw/IHOtqqAZLYB8iY3OCsLNFEFDdPiI/6lWhI2ONzHOwoKB1+TD1KmD6wLvuLObgUBlqGPsaCTn
YZAKEq03qGQ8Tz1ikgK6dIaGV4CsO2q4MNoPnjhv0PdRJ7AblG2rrglZ7I31ZLn6DDM+PFxORsK7
Ky3i7G+GIsWeUVgMgvbKFjOpYUwe+/IrJEdGL2DBzVumo67e+hLx2T4YMTAQIWqTAOVD23SBKh9S
Nq3kQG1TuieFQS99DawqL/aQl8wrEo/TF4RDLclaI/qpTdnnCUxkI/cvYpK/UAVSLmDnAiEDT1sI
qOtNNMN9BQIXItyemviN/hsu3ixuxmCbEzVMv3REBLkBIkGrzXHsGaFE0EO2Zn0giQc/OtOsQLYm
2Lga8cXKhaqOhzDyl79SLKOiFJDxMiQRACykNdoQeRj1Zieu30p7Ixt/PksZ7CB6BLQTb3rCETQ8
6aC5pKqrgq3yagQtaYVgalWTzQnTFwnGGSYO2qdtGdmw7lWO+r4pLdrxMEHFtBCiJ7nGQoBVtkja
+Zk5nHOfQ/8dENL1+SGJ4OJtepT92UaYhnqMh2EIHhlrzc29HaY5/iAZZt9qovR4C2btyr0b2WVw
rHTlWKc+kg9vKzyv0DvNLDVl8lhYTz2UV7Gr1cyuY5EchmCRefy32A/yfl9g1j6R1B/kL6Y6Auzr
ZS6xbLZEZ9TotK53nAc8dx3TXGHwyQs9rSlP0EQRklZYa6YjNTTsyl6izNN36Nwhrb0G1Ms6AkFi
YU4XxQMpVnMBhFYqAnKsklXCiq0m3iI7I02G0T/CP4PsIjLl48y5iTq6uuucBimR6rNK7XE1pBXS
SMLT8yOt+Hq6bVFnSkGQU1vbeynjEpuk0TKX3zUZRttt1+PjJx5oTC6JRxIRjeESb+7XwQ0iPzvh
+M9xdlsnnVb8igAyurZ989LQ0Y/gMJyWeEz8K0weyT/jDes41XdXYx/JA0rK6mkgRAkiauiU6cZz
EPyexpVjl6w4S1cTHaSZYIkiUYP5mLaKwXU2lCTgA/aBxKBXfz8l/qf39y+x1Gn/t3b94k09/yyg
Wf78996f7/+BQxpaJiklVPLB0jX43vvzzT9QjVuAppb/BdSSf/Jn78+CGcp/Cd2Y+jVwKXP+3fuT
7h+gQmkfOQABl0O5/Cetv0D8fOY0pEAKt3RPuMKPpyHm6+ShMh4/8XJHX9M+7i7jOCwODD7nreMb
xrUpq5wuYItdbAUQJQj2kj7OPo3oS7P3sOuajKlCXYQnSTwl28CS3XtRsFtmzpS9DFbXn/iZxwLJ
QR0fbZw4CD6KfF0NndxAoSDBCszXnkZnfEvOT3MRw9dZ2THS9bUtrGotu2E899H13JIxP2+jWZhv
aE+DTWpDqQBIknknVpVk11iayUxjKnvHi4r0BJulfwMIRBwQsvgPvenIQ1rk+ctMLffYoILMNzU0
kR1jWneDI9Q/GoLeDmCHzD+XNdZvJI0ZIWZGeTqMnnewvYQMuiL2bsiunS4spiv3DP9DRntDgAfO
JkHc28BYgQZT19VbgkjyupaxTZRcFxuP3tAwRux1qC4QWNfnuGidLY0d54p53tpHPXdsIJ1ctCDG
T+pwmG76VOUPhXSiL0lWsxzCKxpO6oC8KXSBZAr2FeOhgggM0i3zInkIPRTsWwzc/h6xQXvWJVI9
jQ4qCWdym3cLz/UFdJvuNZtb8yxtAtIeE7JZVsaISBZYUC8OdTr792TgcU5oZut0GmHUr2QXMyfm
0MS2RLyevofz5CPM5OjzDTZJ8a2SRXmY20bhJS3aeaWy/ixIMnXTx6N7NSvDxTfataSQkj1CH4aM
MzL4AF10F26RoxEAsD9Wq97PjPemFZwQ6L6C/NMFGYY+MvyVRC2bE7nY6wfJqPFQjDNqoAR6T2Xg
K5wFnvh1P3bBZRebzRnchKvSDVPy06xuCwaewYxq6ncS/xiY4DL3wSgoy3rVGUkxdWRN26ZQr4OS
9V1ZcOBDhZ2F39ow4XmEGEZuyjTLCk78qPIrmAb2Bt1jRC59WvnridDWg+MrEFKzq416VaNezEhd
mKp6Lcw+fKxbGX1h32gYuPF43iUg7O4EY7jLUPnZN7TZ7j6kBXG5TJI2pFBCRPDqpj3M9IZMxOCV
v+MO6KPEta9WWZ5woFKD91Ir9jwvK6LbsSrC9zwK9b1jRtU5hoVQETWcVYfaGtADW7Ymf9DDD4KD
L6myh8rhEIrOyGxOK8vAw8ezre6VGSCYReqKtVQb4Tbq+Vhbx1aJCUDeAtGU9a5jrnIkAfdZRENj
x7GcLTsxo2z5/m702gzkR7sOf1ZIFDCineJql0q+ENW6tM21P5n2vadnaoZ+SOcvzFiH5wwyE7UM
g1JIQ9KcypOQze5Rcr4kP0z19XE2RnVd2SSXw0/Q6hiIRhRnvZyqGwN+zspLxvpSD45zx6abIA0G
R3hsdRFcBKIddw2KOxuI+Dju557p/SZsixGGweRg5XU52u28BqE8eF84vBDztxr46RnEFnQQE0Z1
AFgL6hUHvf1gQP/YzOpeAG/wGLWZROSVIFlTNWVX2Fj6mxbv7REdIInBOA4lheaYiB3/pF1j49Cn
dWlkGxJNit1IvAAkdAu0EQoS/7XMUBOFhaXu8rpsDhg1fGLXiI8EOIEgbJ30Dj5pxrLPJdCMve1Y
0VsMAYsXKFHVAW106G5MbYMWa5XlniQ5tp+mnZ1zIovEuSha41FnJn4by+lYMYoe0bgRR+W07zlD
v9lmKJ+ok8lVSUj9+VJmnX7EG0y4QGs2IN7rcjPbU/skSuaHK8lIaFjxCBH60IogvYyo5nban/Ma
UIehLuMGBSR1YFyc5konSAVjyVJYwN+/dFgQnC01hDxFV1T662bM6pNwNlFVcL51vrDc9NcF8uxt
H3uXDp6ntYzTpN3EMDXvWKOjK9ELfS9kWb31munyQA30hJpdrVkPU+KLI/8boRrF19YpiAT1RAUM
qOxcHszMa8kXLN18GbYWEepzDFXzboRZdBit1j9zjb4+zaxwfidyxkQsZ7Vblklnw3o1namwdNO1
7qV5Vtu2QixALmqfhcjQOnqYNmaenm/e+I29LerAPQYRx9CTeKiqYzr0rE52Ko4Eu4JImfAgr71x
Cg9u1ftLEkL2kDqmfVtPY3vLbC7awh/oL6RhRFdZExM+xNLrnSMYn+tV3FlZgJc67A5lLVGTLFG6
t3E6Di7wkghFFG02y2dPi4nQRkSX3bYTGeO0O6NjmAVMoeijiQv89v0TP9887ytIbUef1behciiT
eFNE4cQk2quDfRsjf0hCth9wpQyYojx0DtobFzBcMDfb1tTRLVZz9IoMuNzTMBTmHs5uQnAOzYdt
X+KKpRZyy7OIUMV6FXqE9Gwju0IRgILFBTtDFOBiLM/0Q4orHoWbIvwZwEm5rhw17g0KW56WgQYX
jozGzzZy9g0QN6osXjSgzftaz+lpNTv1Aw4Z8ltEi1nOdMuZo3OqnkNbzqeAHUx0F347ryNguY9j
OQ3roaxKfxWFrbgDHii3mAosoBrkpq8cK+1vIbXUp7E59aeUms4m8NHI4m9vkM8ZfYq4rRnteVol
pDCj1kpQrGm4GRS52h+opYFtqtVUJ+ELm0vjnyVJ2V8oSBQPs6nH177L+37dFpPfw0eZ4dRrEgiD
Gi4K+h2s8oSA1WsUCuY5sIzmpLDTpS8zu3dlHbRIoWZfXY1W5Rym0A+eoNVP5zosq2ensWd44iMq
uFUjRLfrXKoW8odie9NkgCutKj2OdnQ9TAMckw7hNT2/YXTvcmX27QalnTofujTn/GaGfbsrhV0f
5iHZMQ/udjJJXorJrNeB01wFXRVvhJt+M6f8DJXgbkxZjcZsPid3p0GXg/nCd9UFKmfFHhaWV2Oe
RhuHSNDryO6RAgI1GZCc0cpYobBL96oFtrOKpH7GyQ0EqdBxKdemLmg7oELZEJo9nxaGl7KUZaO3
ydFa7HuaxZfl1JmY2i1779bQC8q5ErTVUit4VSI19t6AGkkj/z5WVpRs80WyHHpdvcMen2wM7t92
bjuc9AwiLmLT96nSOyp220FyHqIgfJsSTqqTo9ut1/EZs7IjPwj5bnviuIk8RR2VXeB9Mm+8tPdI
K/P/m70zW24bS7P1q5yoezgwDxFdfUGQICmSoubpBiHZMrAxY2PG2/Sz9Iv1B6azy3ac7jp5dy6q
oiois2zJsgTs/Q9rfcua9+HM+05McIUBKu0aEBmR6Np9P9vdR2TX2R72hbUm82H21ajZhFZV+ypk
Ll76WfhlPg1HvqOgbpCR6IGSsAglGGOMdm0WERwU6pKONirNfAyQ0EWoYzI5bpmS5OfJGN1jqMDx
9KNKk9/HqI5zqJcaYKDBSR7nHvQEyJaeBHqVGuW5wzm5acC77EiAUcg3Sz1jz3lGbooknzpIIPnV
aysuMGjMCNqPWDvmgCykltCUiFCzzhVv0GiUb4yX4FPHsrMDQ2rRPtTyCrVKzgeWPOIrgyf2PRpH
Phvj0muriueAghq5WtGm+uuYa+OtCeRyHfaeDHBKwTtKwrDZYgSrDtFcZbt0zF/depgfWJyWW8Mb
mmM9WeFxnurxGv9LepNq4bRPyjEPDE1GGy0zp4AjxdzbDKG4PWLzzEAs3aipoW57VI8I+eLSHM6a
1RNcAitMUixDFZn3WgcVYRUTIfUh44SAoakbb6xS8e6QAtoukTW2cjJMsnmqES0n2zFPvOIbkyeT
SKjzoJXmAa6dfCUNR05XaWOpCbDMKj8ydmvCleoIpXmF5tAukYTuvCvVKv8eUbluK5SvI37SuhA7
N4o05JZg1SAMROTE68UhIxNyhYVWIWcpRZeKd67D8Wnpo3XDAWJH10S0u9c6gefxLiNMNQJURtOB
A88mH8lr2u1sKuGdWil3IW1WsVJcRFChVuRXc+uNT7PSN4DTshaqjEZ6nNNHexKYxxNYEWOru2+5
W1tbaJQxk13qgnsxk0s16gacGvb41QbWYXzbpH3NGQS7pVqVMk+3DEzosIbYuJlaYZdb3vYwOpr9
oFF8i9EqMTENdsXwvPf2GTfzoTZie1h1naw1n5O8nwO3aW90Owuptbv4BOeHxHNVUaZNn9cOaWaJ
l33j/6uMr4kqMt/swVVtZV5MwEpwghDCM2TU/erQPjAMY3qUisF66rA4P9dgKySnwjRcgf0Yj3ZI
kd6WlkpG0hi+daCL7oSmct+UxTyt3Vhj9I2nZkH1Dkwt7WaT4gF9zxGZ3Hn2VPV+XlXuIfIy86Ue
Ebv3Zq6sVKi0t7VTm4RxzVaA5HB8Qp5676pqfJtAjQw0ISNtxfnpvNLXoRcfgB8eyPl2ArO3C/VG
kXOn3E9ycK6dwXk1KR0/uwWqIppBsVaW2dcrOjZ41ojqLH9wcm+fAi4k2JcB58NsxPNjrpMk3mD2
or1/lLLz7ntBDuuqV1B3V5DRmTKpK6h9nApjQZWHmZCeFZGTeTe1pfIszMncDFmJKxv7bO2Ty9Ot
c8Oenvl258fB9FDrAQpLD6o6mz5uQ2bGNsL0HtX4ccJvGQcYzYxXlUHhMy7hcIufJYgTW6czAfGG
rs167rzcuaWTVp29F/M9RYTfaxtkbsNDngzWVc9gYpNCkkVjac0QwzwzeTDKDhVhnY9rYWg4zWO+
qZQiIUK6lopEAZ26dpi2E5uXCL9BwnXOQBHhW8nC20Yfmocpjhj0Zm1+CuNJJXZJT0W/Hqu53DMb
RAiOZ0pFnY3rNGEdfl2lOhHLY1EaRBEXKPdwU3YecBKel5M0McvtWIANsITUvL+ZJyhPS2FknqbZ
IE9JoTZhr+zM2oYpY3VAxmSzZ0DSekxk20KTxS8xKEjXM4QlbOsQCJZG2CTYhUODs6+d9o6sh49Q
0Ur+vmN/LifTAjZmV2er7AtfKSwrW3Mys3cRWuU89CXukDXhsTR/GRfLuz3MDiIscw43Zd7QzyMg
x3jSaNBrBpX7aDFui0AnY+8ZVAyI35ixwmmSff9upViOkkwb6xUOXzOAPTi8JG7p8EoSkr1hHirP
cViG+Vk3O7vZ6TCY1os8cztXKuMP9NvXTqMYa5e5+RVJmfK73VVIh0tnvtEt2n5zNKK9KjtzY7At
H//YVf6l6eZDmfPff1s+5ivxjKRcxu2//9sv/7b9LK/f88/m99/0y8c0/3755eizXL+377/8y6Zo
RTvddp9yuvtsuuyPz//jd/6//uKP/KKHqfr8+9++8ii3y2eDMvhL8DLjw/9tqvlAqvbPrsDLb/9j
qKl9WSJdDERQ0PaR8FhMD3+YAtUviKRUMBj8B8w8woRfkRy49PhlC0gsi1h+6Ycr0P6iabrxD1gH
29nLN5a/+A+VIN8zvtH/+PefVYM87L8sewmZcdjK6ihBAICgV1i+wJ/Hm5U6QwRPvjsiNe0taYDK
0YGwP526riREjDOZePrKKZnkFbmnHWn/l7WR4BljZJp/p0cdU/CBdngT5WP4lJAK9cbLWT0StByr
G13vDNALVg2hM46AOm9sr2/fS0WvycAbFNiuqh5H3G1arVIUWn13rloFoQ9jQGz7seugEA7ZY90Y
mSm7nV5LtdpMSm28akNjTl+LcJLaM/vAMN7KBnDTNkpEPJ7w34m9hyNYXQ+JZtePiKtR+iEx1mwy
OPU03VRww8BGp8R79ryKEKOdFtKFX5QVgXQs8DBRO2WsdHsbcnq1TWqv1ILRLrTkDvO8NOF64kgP
OwX/rRpF+SliHSQDln7ks6f9hPtsjBv5oSTjXAeu3SbdKkrp59k+GNuhYVZ602tmEhN/GGoy23jt
aORzAFutn86yayYAUoaDlrSt595bz10sXJqilEptElUR+mbtdHibrVSwRSN5Mpgp3unAdLKAm28c
EtgANMWuHi1Qb9eYMkVnBU0s7Ho1Y7fpbok/0L5hlQdEoC5MApON2KHPHUAF3HjDpr7gC+oLyqCi
pc9Xbh59A9eIjMdGuE8y6AWBoOaZBsnvgkYYikTe0+4BTLAu8ASM5YAU+gtUQdEXwIJ3gS1M3CTk
0C8Ihqiv2KDWFzSDRT38vbsAG7oLvAHCACAH21LwX9uJlzQraKb1t6Z3G7APFwRE0xJou3IuaIj5
golo6sZ7xFNNZ1ROQmEFBqGcUiCCLAG6K3whlquHD4q47R1UzUF4Y1FteSNNjBwLpKLu2QutsOPT
SKJ/h2ORLkgL1tPqs+6WTXlIL8yL3mqACOsLCoPaeKB1mRZCRnihZRgScAZ69qan89Ynrn4vXNga
F85GuyA3ZlGLz/nC4WgWJIcuckEhtIA6Mhc7QRTHXroJLyQPI7faZoM9rnhBYo+2B1rG7Jdx7nwy
8oQFMi1YkMhL4hs4b/QnwhkSxSe1sWM4fOGJ9BXyoBWmvoUzssALF9tqtCey8YIiuWBJ/iCUXGgl
8QVccmGYeBeeSWK0wz6Z9T7ILryT/MI+6S4clGpBoiCPgI7SdlCyV8jsszdjwafg0Shb2CepDkJ1
AaxkTNmwdS7YlUQtIbBQ1EBjcS9kFu9CaXEF5JU1U2W+1BY+4r1xYbqwZGw/5Ox6MK7MPtGCeQHA
eCMp3D5/B7gw7oURM5HQ0/jkCcbRamxb5ZFgQYgyQy/CT1xGQKTJLSAIc77wZwpMrAzeizG/pSKM
T2ZWKcUaumryOS4Am/jCsoFJxnevrfL8LpoaaDdNxWxxZoKFm1mq2TtLjPqNJwZGDupUt0RGvLBz
jCisrhyAB5Bmxsh+1C+cnblkZe+bF/4O2E/lYC5QnuHC59EWVE95ofaYF4KPuNB8qgvZx8GuUq4W
m1DHgQr8p7hwgKwFCRSL3IMOdCEFXa61v3Szn8RXyaP9vf393v7lcj9Xn8V9Kz8/29N79fvv/P/w
hl/C3f7nteW+yd6b/+MT7Pyf//FLYbB82B8XveJ4XxwdWwCaYM8EY2dTMvxp/9e+mKw20eRjwacK
tBBU/Wn/56PwndsMRVSuYvcn9pbmfQFUhxpKc7jvEVNqf+mi/1VBZsHEchZnAOLT5au4VBQ/3/PF
2A9FUcUaPGNybck6zs9p9ZTCC1zJCItbbDuZ3xpoFUzV/OYOenTjqNSUcm7Wao1ym2VVuPai0tup
LQbSSE6JsaqEC0U0n8OblLQC3+nrXdybX7POaT5FqJkB84x/Fmu0FD8/6dP++Ku4ugUqEDoZddNv
sry4zlIhDakGs0HxGaWPTkUzo9fQ+Vc2k/nraZq2cT21uJTjCopXUo0GidJlv4tTKc6lPuNV00b7
WCujcYVxrPUrt8CJqGV9d4+YqbobWVqo5Mb/9Nj8KL9+LreMXwXAfOn6UtahWlcNvnb++ddqS6cm
qSPXNoKGgSyiRVM+uE00vpZmTXCrJzUVzUlVvtNxFHdVPTzGtVBPRaR112DXUXCYEMluejWvnpJ6
zia8oThOVrbdsZL18uEz1un3i7h9nUrJ9EmN+3fFkNxGLsaVW9gDJUC+qWjWI12gBINFB8Q6G5EU
MfcrMyuqYIrFs8pYIFojEQyZxkwWswkD8uvHv44TmsNvf/8bipufHoyldfnRaCwdz9//dhQfn/I3
E9TyEX8eJV9I60IgzttquT/0Dj+OElh9GFXYofAnILG6qBR+HCXuFwszKp4kVV0k2IT2/XfPYH7B
ZYIpaGlA0FjRc/yVowQVxa8voGNzOfL5PEohjS91OQV/PkvcKTM7jV2ABEVUBo4CKtiHYo1Tjow7
XHOtruKgA1GOm04B47TwWzHZeZaH3868eO8Y/MkAJDOOvPDizqPspN8fLq69dK7iBaWbqsfi4usj
26G7i/XcTpGHX5x/XQRJjehque3DUsRBUwkAQJmSInro3V6iTF2shGMY4iqsFoNhGUtE5d1iO1SH
Dp64UTtsoruLMxFAOC7FnN75MCzWRRZYyjNj/1jbmYu1EY1h/mkXpbN3L87HHA9kvpghx4sv0lss
kvbFLQn6P7mnRSkeAM/C5eQsGF7bNNOv+pRECsrXxXlZLiZMkP0dgoiLNzO8+DQBt+HZrJrS+x42
Rv84XjydZT2YQXdxepYg92xflIsDVF7coKwa3XunWTZC8cUvquSGvJsWE2mBVHWPuB5nqbWYTNOL
3zRP6fGKiws1XgypY9aJYisaJrj+JLQF3Hvxr3aJ0R+ienG1tovBNdGpRdOL6xUphTuv28UMi/sl
Yyp98cjOTpdsk4tztmo0gLfWcBfOLVM7qpXXWjMYzicXz23jCqGvQrdlUFxffLlGZeknazHr1p5w
DN+aPM50c7Hz2sYcW/RwRnswUnhOjs5kmR1I65RX0MfxAjO+B/PQGliEu4tdGBqV5q70i424H5rx
nPEpbKAX+Izt0XsvKPxI4U2TFkiIzYIf6SjO5OFiUqYRax7Gxbncq9N4G17szPnF2iwuNmd9wERv
uxFzOva0GjWsyIy70BLFZ9FM5TfiW4Zw39uqva1C1LprMHbJWbHLqNvISYeQ3CCS03dZmhm7sMgS
2GxNaJ+MueoK8uxY/m+6LLKJDiFi9Nljkb2kzwviNVQtL5gYRYCldaIB2kCPUUw0KOlkEGm685C3
o1sGlUV6ArlVyvSqzSX+e0QHlbJK0UdfGzAd2EPnJT9vtdDKs5WHTIcYkRNdZgF2eKOBRCrMc54O
m9SybAZTWk/iSSEcqaN/0RgA90QtuGtbpllMvv1QXBXD0PWBm/CJN+w+58yPsaqDm6D0SSnLe+4Q
kPpEkqlwU1AVpQ0h8Sol/8NoqPl3DY6kEeCrmGocwp3yslB4KNbRa2QrJB4EorSdpZfA4gfvpdRT
mocYlAO2Em3QeA7r5q6Uk3aShee8hnpLq1iwL8iAd0gFtW9Yjd9lBFZvnc8Z/jdLz5WbhoSbDvdY
1vlg0S2W6YRK0l0qpWav21lDOKq1ivKesBfzWRm3A58On6o/W5l9Yu2LN97mYQ6cEHBY0KiTmvtT
TA+yqsFdA9Ym3Rxfe1kFyjCXD94EFn4zmU0F7lxC6bOxVaEkxoSAyziEee+h3FXvPD2K392Q3Id6
Zc0YlVcocpBI25rmZCvi2UVzx+wXLk9bulV308a6eU38ke3cujbVEaXE5FKPcbi4m95sQrZAi9Mw
ZbKpEgoHoNCv3Ua+5EArr+xmmHiBCHM5T12tXgtZkI3hkhXPpspzxUfITuQV6kDDS9vxDPCjg0uY
2qPFG2cP6le3nxRnM4ywWu+ErqdyncTq/AQTUn0hJ4JNLh4Cr7yvtRSEPG9bWiXnYWiN6ZwrbTYF
2UBM3ZoYkZycvASyATKUOXdZ1mXeWbKGSyzfKKOq2aBTKMStoVDPkcHUsHGfG4eZVNb0cEJID2D7
PjayOhFhw24p4k17a0q+V2ulRUV6hc65eqomxHNoXq2qh6xtMPxNyxrAk2+wgwE2O0stR7hFVgdc
Bgeqowb+T0UzMnRmUEqyDRoW7+m+8tLyVXqxehtmk1APhRgLDQ6DkLyxoas/TElv57uEw+s0Tcil
b4oZf/rWQ8BH8FPEAh1xPxcfUSMyCiRDqDt7RNMNUrSHlsSZDgXugOVGH8+oMEJ1rzqos3sfQBLj
6HmWQxBnhcki2k2bG4UfZObbPefaVCVJuI5F03VbJtn97l/F25/FG1X7/9wMHj95Wn6Z94J2+7N2
070veMRtlWh5PIWwQf67C9QdbOoYOT3g5tjjLvLWH5WbolO7kWZO9CwGTMd1FpvXj3GvgsKVUOuF
2cZehjj5v0Rgxin/awdCtYF5nbrNsnD40FU6v9k9eWzdWh3JqkERzu7Fjq7SsugITBuUF9qRDWjH
7JiperuBEHKlGvVbnff70O53ddNEK4vErK2FcEmXjGsNM5/5HISg9s14Xxs465IqPUrd5XRaKhmz
ve5V8TABKzorTR04LfIdz/nm1sbXPtfVFUFEQZi3N1Jk+75N3iITtkYX6vhLrUWl0xZwhw1L+oYh
n0Imd7EjYwKi2QcV/XA2ivjAxW+uUWEdi0xsbaW5sVNwK3as9ZzY875Y3HhI2Q84g/dhiUQx7ppP
YpLfpn4kDA8pQiOGoFb67/VoDwGzFj+P5o8kzc42a3IEkFl2ZdbQgZ3kzbbZzNmGJHmr+K7MSekz
8XyRMr/paLB8j0iM0PK+WuJoWtFexE+jUvdvCQPwhfxWL4s1jOZDRDLcxFfZkwIGijaqFHKcIJhx
aY0tAOZBc+7c1BZ+1STkmeGy8PFvv/CdXrfZaG5VEKCZwaLYGOOD0QD1NLrmXIjhFlXImYren0my
Qel/Sj0nWQGJfOVII22pGq9Q4Tp+qxYnqwwLX5NSbFhMVhsGtiq3VJhs4SLfxkm1oUDZQv9l9Tbf
mmF2MmR+rXjGVSMByTpKdS+7hDEYBY0SIXC0CSkaTMX5qozhjeLYV6PjNhC7+M1uZlBXtlO9VTIz
X7NpJLGA0YBy4GVYdfTLSCLLXZNn1xlFA6Vid1NI415xhXKfLguyglhOAB1esdW7+Ukxo4OZcp8Q
9JGucLIKIlt80P7adwWiLWWgPex6+BJ+Y0zhk3ChFBTkIQZw2Iy9vqylSW5lLxuHpHfUwp9kY/mJ
haQiRfVv282NlOF3atYTu7PnIi3kWiJuWI1Wehai1o+GGQd67zgBd9AUKHhffdYDJyGn3USCyNpq
nas4lxBPJwYSjkpXVPVqUEaaclvM/Z2JqSSoM0fBb5TwddXxS0p/whwowuksMFFw/R6RFL7IzHtU
lezkZPGESUaVfib08ZoskX02W8hgu+R16LR0Hcq636gGUx1IXzzz5fWA9tVXMEFtMD99GEl3gjJI
sevYyYb8m52XnLJlwR0K3o0WT7KfdzWiIRMZAULM8qAkdY6BzJ62eNBztp2IopwxI00JYtCgCVJZ
hYTH2ioW13Z3AKj4iGWDDIkh3+U1eLAhjpGwY+tykvGrV6THnsnwKg4tAlKWOGWZXzmsOhVlRAMs
9A9QPWC4BFEzXVasmYQjz3CtnSdGMpm6adWCp46zM3PeGsytANN4W4RK4HlviVaPPArJ12g49h1E
KrpDcrlaRBeMZ1emKYtj10/UjV3iRPdkMlY7Gooa9SKbLnpTovHmoQl0NYr3dBB7Gfb9W2ZXQzBh
anxBgHJvddNxiib2LmNXr8wisq6rFlnANFrFVzg2wMcoSddAMZM9OfMAucEYjt7Qb9zcK9aFU56x
c53SObqqNdDCpMd3Rx6C6mbwlAMyh0OTed9mp39IkuEpyy1f5nG5zkflU9i9txG5Gm7UKDxHduWb
s35l9tOB5o9luAXZyUZnWU6s4IFuK7umTVUUucOwbUojP+nM5kEZIoyNhJ+Xww4/5k3sdtdJiVqQ
5Xq26wY0kRF9Xme5VwDH9XXl4RWbPfXY5cpLbbc6c7ZehXgPpZnEysyvdDf5gGCdk9SIYlQjA8ed
5XhUswICWY7up3GKYZ2wfgrouIOpL+7Zorym8q6cjF0xKPg1E8YFmZlt2j4aVnOaTQ9htp8JsaS8
1Pr2abL15qREOl3GvJm74iqehkZdMQXBkGuRBjhY5hAg5Le4GnLHH7S5+qqmHJ1kiqQnomHOChZQ
uIEtmLkuJsc3Q+msOtF5yN/1tFDXoDERlpKYkU2m/d531TcRtc0WUxFDt9baYffYxSWm/RZwcVgi
3m8GTIr21RDNvqOJa0WIp9kS9gZH51WqpHthcfBaRNlB+Ofng0rBndrPyXHHdR1lB6xX4V63i3o1
RjM7R+Z/aV9sCpX7pe5OonUfCRJeDQsdPR2+qVrtz5Hnp1ZLppAbn6pI/ZRN9qg54bwhDNIKsFMV
m9LK8sCOR6wocQF3Hsx2MLUhwanIOpvGwANHNtqOnZJAXNYhoeyGO7NXX0cUvaVTxLDx5XuqKq1f
aLz8wxIS0ihZevJI8QSrNLwKJ0TS4CCO3JIaRQPWAiYb3VAGk0SFkyBK3BSNjVWtUOaXcZ6fXZv1
kzEgxrUq5sFsX0c2+Fa1Q6jU+8wtyLYkLOVDoNkJQJcV/EaHpt+BUruqw7T0Y1t0H2ps5Hs4O+mu
UVlCzVpZr4WpT0/LeON18or8Vk2tjTf1zlpaZ0I2J8uigfJGn7P33lDM57xImwfEUoM/O88FzrF9
iQ80iFuWftFAhHJZcsoqSMnITYAp2gzhm9eQpehU6FYjdSD4rmbc5JVXI6BHDOifQ2MbR0zPAOsU
gHf9ZL0nyRJR7Vj7XFPU+zpqn/XJ5jJDsuV023bojWczKoVPsN0JdzxhTXqNf0ajbDdqVDZVw3WZ
pVW7ZxRIxyvRhMLGLaNzWyTEqar7bgRikGs+eUSIsouaZEZrLZ0Gddrsp055RNGDuydipGs9OWKh
25NPpGd0md4qxGMTsHBugqwXht+41W5KtYfcQ8re5QP1Ej7PKhyHM6x2komXl9KO1hXS/nRCYFlD
WU0cLs3yqHbKZoxi1Ei8EV54duPunjTFtwlzkTeNXK4SmL4aCNN8ZEvqGxpewzlR1h4cQzthkUAy
OTi0bJPF2jXRc1z0oFsyZZ2w9WZd9qk32bbUj8REIzufVlPXk6EX7UzrJirE10yvDnNjr+E0YlUe
KZgi3gYnXzvE7uZhtwsF8RW1vs1w4lB3oea1r9hFulvNk/zIcRcEYoocMIfzXVoQgFCS3ZgCXqQ9
mx8ZA2BetQeaT4L8dnU3PBEJvwR4X3iL9rkjlray1I/IsQ+ayoVGevl3Qj5Poi6TgGg1NPQNFvpo
bwj9zJNNzUdgGX7glV17wVDamyw3d30TnjA3fsjmDqLifWXiDWvCdWXcl2X22lfRc1FqiHvdAEXn
flayYx4pe4devbZQCyqJXJdwz9fjMHqwIEQwNugrcjl9L1P3xcJisBwQqV2/lo5cnAsHi7xDAu2O
jci2g06LKMxtnJKLLqptag3fehC7wh6uerN/neudp0bbso6o5qGn5d7RSK+J+HjrJ/3YREfVvIvs
+ZaoskOXQac1m8CFHyAJ9LBVRnwhMsFY4zQrR3mQmD1W5IKeulS82xS7KYB4H+M8RVNVfOi1vsOt
vK7SUztXIaOr+iIe5+9FkttqUu3vRcqDTTltHieQsO3snXCSnUtD3vaKFXCInOhrVk7q3likQs7y
zmigsqv5CKkgO4PaRCVW6ydVTGRd6XAcMa9RWBFhzamz96bXkUottLNnIbKTSaVqNdrB0Z0nYcaP
VWGC5MH6s5m0RS7PzSW6m1JTXzGJZeue/BfuhW43dcbZmb72BAW6SYIpqJnWBW5iOXr7rvCeWpvq
pW67q4lNFnpPue0M5bY3tMe6enFYTo2295UnCWFqm97p2K5XvQ3Kkm4k2gzx8AEu09u4VYqMzDTJ
50PtWlT5bh71a0JrbgZ73mDaiVeyYTIeoktYoRKwBZm6spueBL5EWooYSx0AweWx7L3XkWIp4T5T
C+UIacufx0fUJ9tKYbNmeaLxbbO/K1DvMSI81yMhbXp3SLkIYwVhvIkxbdWNFqptjBS2/dr3Zy+r
rqdIngzFvcdqtU6l8WKysdI49rg4JFnbevXYzR+p/Z5YyudsHLBQ3qj2xq4Z8HDs3U6TtWvm7lSS
Vn8LnfHbWIpTqVpPuWZZvmVOG9JhkSQ1fhwq19ZA+rfbXukm6aei+u5p5e0Y9ZuyetET5xMjM4nw
xSES6ngdadYqHsJzhY8atqNxxc1NuzavdDS36zThf2MYCK3ba2LJi7C/FXVJpHRT7pXSQGibkfCt
DM0JqcBW6Bgv63iHt+YthbIiK9snRHQMLJVsEFfqYolZec/yYa8M0bUlqUkRB4Pixey0qE01H4aU
i1Z+2CgYQ/x06OGzxtV3JWlXlR4SNl2odwCE3I2jcZoLB7eB0w7GXhuY2gun9OEoPIRV/FrlKRVX
3x2ZCV9Xdf3Uz2AzRqMYriqWLn44WU+07rDg8bCsDSP5aCvzvlSMcouC/D3WKSgNt8QZoBWPPYEv
Kz2s9zhhmxWM5Zc+rF/zlCxKKnjgsfGY+8hMvuZ0rSQvjupVWJZOMHdutxKu/REN5R2aJGutde6N
RPLDZ0vxdpQNVOTuNEf2dWqq0BGQaS0pGrxRzWxtwhBmEPbLZgWo4lWxOQaUxsx3jhsP28S0bAIk
xnmrso4KRI92dqhyLD7eOPjsPIqrrFHB3kwifNa06CGuF3m8AOLNZ+vOKScxoiuqZObxAT+cfiUV
SJOqTuiE2zGaNszukIWU8IqMbmEp++Og3xVutWJrsglFU60ya9h4Zf1pOIQgyjkgjVbD5BhmSEuZ
twdyCIuTI3S6iTox1o6Lm3/spzaIbZxmdimce9Gb+OrxdXE+7Cc9p4mMqFbGcrxpQxC1kd2HR4GG
NF8ZlaIfzK4ogiqvCGX2hgJ1T6WRz5JQLtV19ha6Y763FdHQo32NgIO4ahJMJs9G6ryUinscFDql
Rr+yrfy7y11rTPlbHKruDgsmIZl1MuAx1fu3XAxPYVLs0bXRu0fG1dxwtUHpJePDOOo9j/lY6Afq
U5KJOKvWEqlRWsGsVcyjbXHCYR976DRckpspQ4xuDEq852rBeUL7obEGqy2denjxaxaaeNeyUduM
aZ9tPZrrbdQyhGGTD4u3kpO3HwAQ5BsVILCPYa5dqbx9nB7hIYnC09QYJGvXs+3DEpHUdfoTYVkf
0I/X2qgdeqe4NnkSkYq9RzxqZKY+CLfBg1yhqkoIYpFFEBcyYvmosQBpVyDjQsYwXMtJXpoAD1Ks
oGG3KUzgzF20szVEWZJUSulNARrCcd0BnMZvVTCoNa4TSrVcL67kID5NlFvC7K88Yez6PD6Y9QdS
ycexcW/6offBnwWdC31VdisMTX7TkWUp+uYt9NBSZzi00uG6zuJDNr3iJkcsP90aZnRmZfiiFNWx
wgRoUbTZpeXnnriyXPXWJe7RENOqkUq8LpThyNz/xgABXDXdTdQ/q2UT+mVmH5IGNRxN6LrHeLhC
f2Ly7RzCDSFl8F007abje+134cLHgLRHmTRfzf1SHcPO0uxpA78bRhBdBo/IrAQZnk4fMctHk2vr
OmGTp5gBW+FTzy7SbfNNY5jf2oGYcHi7is68A0lDoGXzSmIOztgSrGejYuTvAvGgybsWRMlAw3bq
wMSpCXZkzToQfLHB+8cUzeu8Y53Ut3GVbHHKeyuL6F6A/sjvxINXT4cZBPiqIXY9ZPAK3k7bVWp3
cHtvV5gcnSjZtzOrG7QkYmMDVMm1NGAVdqWa4a2c0ORN+b02DvG6U+fvngjv3Fi8e4V8SR3Mjrok
S2kOVK50XXHudDmZtxwXKvs0IpY7JO0oyr6lzoy/Ii/uPRa3T0NRZyH8+eV8YRdBI3Ilo501PuNT
UvCyrQn7Yn9uDPASV52aW1szT5HRVyX2OoIRNnmWmoFlD+IYOwIgjD6l1A19BQ6oayJSv1Mn2jdR
wfuJSG47D0P8h4TlXxqwv0FT/N/m/lvW4J/vQGea//yP7me59+Xjfkg3NOPLBaSICgPKJupuBD5/
SjfsLwD3dFs1kE/AdXFQYv+pAtO/2C4UAMb/nsYR8ZN0g3yYBUyqe8g+NNf5S9P/RZbxD5yZRbQx
IjOwfEjKXdt2L+mMP3G9xjqcei3EeKwiu/Zt3gyqUb3AcsoHbdgWy0c1k5qy+unb9H8RPf2GUfvj
z0XT5OlA9i6a9l/lInnRl6ibxDmONiYTaeSycGbagtngkQDBTzPj4Q5BDXl4ef/JH/2bVGz5K6OW
0W3cR6qKEv83vdUUOjWbRXmmzZWHHG94v0m8Yg7YRySPClMlWFca48arCTH5PhsNMFCqbQMs5AP0
KPgnXw7bn99/AiYeAL4i1i+LJeq/2DuP7MitdFtPpSYALbgD0w0H2iCZTN/BEpkpeO8xo9t4o7gT
e98JqUoMMCpiZd3We+tWp1QlKREADo75/72/ffwkBo0MC2J7HyJkLVTSOEli8CTIGEbjjMaL5ols
IOj5nGKvLWoS4GK6whRGXYoBeMeiHL9so9XJBV3aiZEBtBBLEmQ5+CQyuuitoCd3E8UaZ3cfxp02
UDJwKHebfZ19mjBLTtvBn8vqlhpFUW7OPxH5By+GJBoi0ogMWlvsk6TS6M2QFJNjUt8MHgiA1F8K
0RUvY+FaG18fo5tUy7QvPcS0R8Wtis+qRbbQ+avLt//u6rZGMBOcOxRXi15YppqNJRp3jwg4/Ez+
V/uCtQPOOBQK7/yVjuExh08AiiB2aj4C3UXpeXyfRhiO1az4e1Ig1E+OBlVPyzrtwkVO3Q5eKRfM
r+wYLnWRfSGCIsDCFMglO4VF9mkMVHXbVm376ddvBw0ackYHNKIttWtvX1va67gSjeSh0wiPqhqr
erDRM1+fv8ip24Hty3yloZG17MUz60COUPuJHnLNRRNSEc50rZqV+SEu2un2/KVOvR5cAvAzmSeQ
0C2+y2IYfNCdyYOJGXDboxen9BR03a8lT/85CtD/0uHF1sM9LT6z1sUY0CYRDyuZP8ZZGVB9yfNL
0+2JOU8wc0BE1wyTuUZ2gN98U3HrEOaRRQ+E2HRs/ZWUygEeyT7fmU4WwpPL2udBn4W6IXZCl759
B6FFXeqa7fW92qQXftCJh4ubhe8LSasDVmdx13PK7jQDItfgCL7Wjaa+CqEhbM+/weO29uHRMq/C
f3d0hLUAXo9vGtwhU3el7XW6OuTjAqzsivxLmCYvo1vfnL/WiRuCNKVTDILObJvqYtKyW5FBmhv3
g58E13bnTxvVCMSltUL+KYvJiWYy4wS3q6Uh3z6+oxj3lKum+p5qtn6TNWRXEMGJ2shGt1WZBOFW
vm5u9WKi0Kb7sfgqrJnIIzM27ka/cq5bogU/91Xsf9GpqlMGgpqwNhRCR0RHF/X8I5E/ZvljYfYD
9MPfhWpw8fhNijiVrut7S6+Vh7noyxeLaLIVe2K21VOgXkEWEh/OX/PE2sHC8fc1F5NQG6oj6VDm
Ptb5TUSOKTrIl9DdGkOorEKjpOoFfA46qSbS6c5qLOXp/A84NQ5s1BQ2QnQEH/riQ8Po7EbMKnvb
b7GOAQa5J20oujDYFpkDh5HNZ0NVmVKzbluW/BVvPuem0Cotb1WSefnkt91Y6N0mHlXxSZu0OFup
IH6JHia+GJ+skUPDqC0n35qxqgRYiFOy2DtkTJfg5AcI7PKN88E5zMzIXRDxHf+sGWRRCfxnzxh2
6DwX4QeybNIXujj6dkZl/7kC/rrR6DjB24HV9ZXYMm0bRn3EX7nuY28quVeTwUmgq5jvsNYPF1Z3
7cQCgkYZ0DbrIZ+Rsxgg/SzAGrjqniA9WLJhoRPIlfQEgveNeVWIMXru6qb4ZuU0umtO618MZIbE
TFfNRCgfe/ktuXj69Qgc9SbPlPLjrw8f7NAwq9gYYwZY/Dyr7BqV48JeqUXuNTIsJk6c7gKS+cS8
iC1FZUNgWryt5SIawOWNkqDfZ6XWJ5uqpYCdqTHFw9lvzV0eUzA6f1dSq7ScCmyhEzTJvo7cBke+
lTfjtZxhEJhasx/J5LvV4FGsgVua36kV6Y9DLRNxlYkUPIz0tIvVeFIgM6n9sz8bmrE6/1tOfKB8
mDofj0OyPVGaxz8lKeLCCJ16nwaKtZ2j7g9VH9MLWwdN7g0WH4LtsIEkCMCAb7w8YrQ5Oa8AT/dZ
rYMHkC3xsG5qzyd1eJOCNL02cz9BPOJgwEN1TbBYgGIdhYrbUlKb2nCL2FK98BZOLB78KI4/wpCu
3uVyiEferiOl3g8h54ZM176Vc/dzcNQXX1YewRY1sHrOP+wFIPEwUWEL0A0WRBef0WFgvHnxCVmL
jSgQGA8UseBuISuhSgug0CX+0NR4DiX8CRpGYzp/UeS8aXRPYkJophXfAYc7F77/U2+fI5/8+h3B
7mM5QxlO1bttTp8qqK8Z6Dk9R2FfuOv3F8GDYbIOHXYEJgf0o9FOp7oe6qLaZ6MeforUqPmohYX1
y3cCCgLLlss84ZDgKofgmydbaFOaVWLYZ51Zv0JMSW5mQX35/Pt7P1tyEeCafLsuDjZnsd/IFRdS
sTXsW3XQnwGstbRx5hxwbi9gEp2/1onVg1MKIblUPPC4QN4/vqMJpi2wvXpvp/JIazrglMJRRJ8N
qHMzOmIH4TipzZ9UP+uuldGMbi3iZr+JjqNvRUsRPp3dE9+IioM4r6GdcHM3RkNM94UfKqeIt183
zxt/HtFClEyYrN9NIQI9seHr+3ro83RD3vgsaFyY8QMq0ChfOw2ooDX+/4yc+AHowspqp+kqaJBh
/OIgkL+EkwOfGLgAnfSI40eWGCNkp2rao26kQSfsZDOr8CbO3+9yOMszqqapAnsRUxr3fXyRyXEC
pQ26/ZDzoFPCYh5M8hguBO68WyIOV5GnYLYzuCAktPXteKYGpbm9WwG1rM3Uc0zVvokG19hFDeQz
lZ6uh2zsqc778DEXg/KzdSv3Rm8t9dv5u303dy9+iLtYICKbhoBetPvIbJp7lpH8sdKH7lFVh3uK
1xbEyylEAxAgqspdGkp5vp2ckbRgK0BKUehKMl14y/LWF+MN5N2/Ho27+DDGaY7i2q/386DQOGeS
/eGnTfo0DDBM/AQpZ4vGeJsk4bDSaFtemANOvX7MofB0cZfpFCuOX0yXR04XiWZvZ9qwdqBxrsGy
ZRcucuoW5RQDEUM61lTr+CL+DMxhnqt9AORqE1pm7rF6owbFyO1kRSjxPqU3Qnrz4BSoFy5+8pUT
WsWMLcEa1EmOr54SbTC7LRTsxkGTSU9Pv6NLPj8TSJ1dO5Et7pRaQbqMb2Vs8UjA9FtBLgt+ij4n
+9fC0WFQMyy0i1kechZfvnqhCb5vDso225XjX2ZArxda2nCeCdzbGSwYzMXeROfnx8pXJjsSHzmI
XOM1wySa1/jcwO5sHT8GMqx3dwVdwd8vfB/LY538PtjTHDyr0jq4mHPaPnMIUWz3LfYO8pVIMv6m
Raih1gaeF+xJc9ReFdXUVNuRalG0iooW+wNe1uFZm6IQTHgZuahdTKcXK8XHiRBDCEDamqpaf2Nm
VfLzwi8+MV+Tr8L0J+dItj+LqYXVRC2wDO3p+iEEMoCayC7o7GgbMn9dG1FVSwYEjPCwopVoKw8d
0HHeNlu73jv/W059TPLkhtifADOm7uP3WacQFqy+3GuKZNGVnTp4Fkaj/sKUfXI2dW1XxlHZ7EQO
iv83u4PUwRIMM4JbNvA6OyQkvCRFST81qEYFzmVhzChHuhn9YJho2QYihthbqQ2mVzXoHV+YwZb7
CMaMa6ocDSHUmvLAenzbToudHDbDfeNM7l2Qm+lTr4Xh92guh+dffsCuydleUFLlELWcve3QNxM/
Ve4JSR6vwbhadJAr5e78ReTPXXyV1CBlHIo03Bqm/GrfPF2bHbrf6c59CS7pCvR9h47cNZ6SpMSH
4LIpuDp/vfezIx5eeEHkvFDKwq1xfD0yCfqMzcZ9E+nNV/x6rbme84GUhcEhLHNlqEFt3lKcRDdl
aMP0IycxILrwCplvlnfNzow+lMu3ZHK4URezJKepcOy68h66LRIhlChVsCUGuf061rP7VYAA+cTR
m/5ECNhrfDUBz6lrOOFt8zhK4zsiYjMU93EGdXBFRgYqVxhlbneducF8iFefySFSGnu+AWai3igd
Ei06ui0PtatFN69wfwXItax23GtzCYwlFtUrbQKkPgIXZLluZge0uT3n+AlMklD6rchs5QX9dfLU
RzVyhpAV8rVt1GBf4Ex7FVYTmFsStBtC2aPUJplITMZ1kCVjc99a/YgJpBPZ69QaqbJuKZHGG3TT
HagfjewzyHPIQEnT9TspHO4mLBZ68sPOdXjRQ68pH0D0FPm615ucgy1bmWuo18M37F1TsomIesUr
kiQgIO3eML5LARSuOEXQ+Arm2cFVYEB+4+Lkmxeqmnc3IxS4buWORkfEMl0sgnTiEBzxVFkZTf9R
cxvVc0tXK7cDUgpQzm0dOdErsm8wl03A6rEJa5N1hIPnlO8MZEnTunBrJ/OAGSfuChIiCQ4r/i0C
5Fc567CCRNzonCs8i7q49x2LmOXJHaMRm7bijo/knDsetDT+cRcUW3fVGD5ZxnGkDpvWGHCs9eDn
gL37wVCtUMjCK3dKDLO4fet5T0I2WnO2crg22kLTiaGy0pEXSFK1wIfJp/mpBStIics0k496L+BP
u0AqLCzTBTtwf+D4iT7VEtUWnjYi0p5+mL+Z3aB+wvrMcgnSUH9CmaJrexPXHpOfjwdvnSHiS7cz
drj6SuPlfktiErHWrQ53Ga9FBkwp1lvakkrahSho3Ej7SRoj9E142t+LTk/nm1wlHtsLTL9+Layk
mSWiPs/WGv7mdJ0EbfEMV7TA82I6sbnC66TBWow0AaRRTz4Ec8UIAvWKw7SrIE4gTBixpxdwGIIN
LVJGteuXjbo2GmcgDgOM7rhj64kjMasNcK9YasGS9+NE3kA3aJO7DVw/q7ch8d7octIuJgsGO8nv
Zhu26i4wcvu5sKbxozHpVrYzozjsd/TBgFaN8Zh8VBGisBqqSRSSYtT0j70/9E94RHRj1bHcIwEl
avoHNqhS29W9q2+zOepvbWGUnpEiHEyHvrkqAuQ51zg6gFBVLsq0AWf8J8uetEzaRcOPUZVrd7Zh
KrcANcN8hXR8BmyNcdW6Jp+m/dh2bvQwtj7gqiiMmNoqikefW9XJjbU+hqiDu3kwmUOCqkGHbPbj
X8l8vyRr+H8NWqNJMMMZo2L0smRM8M//KVTQBfQ5SmKyeEGdiL/8p07B/Y3/U7XZl0v6jKsL/p2/
ZAqG8RsbZ4eCEk0/1ndW/r9cirBq2MnTfGGL+Off/RXAxPHiw9hCa8R6SwOLoiVyCrmxerPkNoCh
mrCe8RQAIiVXoxm7rZMr0SPBMPWzXVvj45vn8vjnav4Wy3K8ZZGaDE2nLc8JnyM+vSr5999cEDq6
SKw+RN8PXnlTa6ayaXTlhQ2/vzt/JayWRyurTdCsCidUBgRyc2yUFkcs1XSAN7fAIOdyIr5hC4DZ
D9Xn0sWGPFFKoE+Xr0NquhobOHdU4xn9MDGJNbFAWW0hgWObHdJF1Na+FgdXXRTNrucD9OmBoiEQ
fiKJp9zbig/eGKFptKEWkTx3rSOQaDmjAaG6s1Ljjkk9ra6hWg1ULLWyc7eFkmnF66hRpN2JYrAD
z7Jni/egq2NRXeWcBQNKxmRBwcpN/JYes4PpqMmczNxjbMiaxwJRs75tFaRg98jIxteujJrbms2f
/XsWj4V578yB/RiIyL8vcYW+ppjJojWtgWzAkQ9Ma9z4tjubaGfjoGkF/nOWhoc0Vv37Yh4Tw0Xo
mjTOKoS2QZSZ5dcCixhzYeHcsQEAe6AQJzZstFDhrIasEh0xUVGq+xqQ0ZB+y5WwNdb1oGRxdTtO
HevxSPoMQAXXnzLtlhrLWJIjNBYODiMz0WaLBVqntEmbL8YlYGwRzeXmSNp9lsTlqo2A+sQot8pi
+FqF8VDdi0DJ849M4dOA6aIQgtS2uFJ79bM9jEkzYZoyxiZd25FP6WgLbnmYiaRTRYHTwxqVvG5X
k68wq+4a4B9gcRO1qWfzJs6UsLQf2pYdQPMUKXB6002JcxiOiDr4GTbKzDQnAMZFKKB92i29IzYf
bWzY2cPc2Z36gUm2yr4EUPQg0E8l/AjCshAx/57mSoE5xG2daXriBjgBb8q46QTpF5nZkEkMaLqA
lACoEREJxQkxVR8o4jbZYxYp5oPfCqXZNVrUY0kw5/oL5RMGUdU3U7Yra71QCJLlqI8xr3MF7pQ6
7DcW7AxKWa0VZ1d9ArVgPeJoCnb0B+pXpIjNvG1J5eu9WS2N4HNXZwWmSv40FdX0hJkweFBGNcLb
pfsZizfPWoKdaZ/S9EbIizbTtStixQaAaSb58nwsroiujKEBzaBWQIJXeYZlzoaFxdvkGJ5sctxG
xo9BE0N5MzQkMOw1i3PWXdqPVXoLojo00LqqMA+AJs7h+Iy/v2mu/KqS/ygyIlqyfBX0QxWJMQYC
SaTU1nSEr0NNSBL1KsbrB2MY20j5Uy1SM7nCgDYFtw2pbcO60bX6hZ2KIH9NRON1hDxbvSkV3FxS
doxDESY/Bsm22zZ10rAzdHx3hr/hj63CQk9zS1jrNumz3uOcAQC4pR2heQ2AihyORpmPKyOcyit9
aixzNVklAF8/AiizCvVQ0DyHfVdIbGeT7LK+U9dDHYv8ikaLxbaiBZIH+gv8/dZQ2oR4QHahzVWJ
d+hjogV6cO/zITueqPROew5Gk+G7VdLUjD8XhT9aV0ZLfQfYgpmLKiZNQFHYcbOR7VuwnblPEXCc
lehqarAEbDpTB8esAte1ACOHSnkHo1ANr7HVpxWVQj/8kZNEPa/DWWT6ipQK/LwkZwTSeJAam5EE
yOcItFeIcrJU2Fw4eXWbzBSZkV0Nogdg1gnwjCwD2SbRom58ZlQOyE1DEZqfcChiq1lpbO2QxZuj
yxT9jaMbInuvLmEkz1jPqDV98ENtdpDcOuNUfA9zvDH6N40Ogcu4BF+D9YCObBnlADQgw5IHsi3I
MemGHyCJ86ZyCEb0ydN8obca9nqw5ntts/EHnYUmqz4dFqJf2u/8/4nyo+zwZk1+x976FPye/6AO
9vOAD5awrsO/8Oe2yBC/qSpddjYef2Ea/rktAuxAh4voMcs0qW7IdvdfuyLzN9nyov6CwoVdE9uX
f22LFGhddOXhQCB7RCki+3ALOO85WC97haPNAwJRSgNg79iiOPQ16Qgdb1SGdIrJQHA/VBXn3usa
jygM9KljnSNnWLlnvD9XFsWCNVmS+EXKA1SpgL+5Ih8z/KYMNk6DzBqgcNeaFUVeq0u/VjhpNmBc
252GVRpr4JAaCAgWkykkyE0Yz8NXlfPZdE17Ey8I+CHOYC2K6I992wJR0Csn5mishtnv+OKIe+L0
P1eEvahV6HtGiFkTl5c29/6TO8/UPln6hrzRdqjtZBJgwqkG9xmuUh1H4yEwcDiEB0LkMdYVpzcc
Y2LASUCaYZSRZEJM63NtBlbtqYQtEGk1yGjCoeHMQhFoHgMviNqKQ02fqdkqIk7m69ApNnWJHoMt
tiXIv+sQ2cwfaqdDlJe5iLAeOG4Euo9nqo+I+Vm3TacT8jojYl+rRVFXOypeNLCnGqXpymWqZp5X
hzjHaFXipocA0Xu+FSevsT3WyqY+xDgOh0hHCiTGdyPWq0/0/QO4xkFR75zZr+xtEbDbWw0mOvZU
NXkekHlK9zaOkCB49SE/kqpD8ioOqZLpIWEyGmTapC6DJwmjT7D7gODXmbGIpswmTaZUkpD2JZfR
lQBjGCdKKBMtCUAj3RLS7zhSnJWpl4OIOVXrLcmIh0TMJDMgeBxyMgESJPiFD/mZDupPd1vJWM2B
DS44hEPaZnJI3szMab4jKUMGnx2yOY1DTmdfyczOPNSosFooQYgQPeR6WrZBxqer5Q4pF/FMxkqS
JVgYlEMmaHnIBwX7SFaoAc2YSLVDhmh2yBNNxmJwt1pukDMay8hRiFgKOuZDEqlxSCUdOO/Ha+eQ
VuoGIhlWzTA4+1rXqbXgsyfbdDzknJItkrxoZa494jUhBzUdleiH01D6WfVuHkbbvrH6j1Fm6x+G
1vYHY2MktPnLbRLxBTRrp/MNWWdixfG/TQnhBH8EQA8EjgDcd53MB2N0wC8YcTDPnQBHVPCFJ/fY
qZ3XgKkf66s6mo0nU6XataNBfU6N2bCI8Jtqca+0TAfrsOj6rzUKpHvob136IUrnxvng2r0vfVmC
zfCQJPmr4hDWsKtNf8zuAhvNi+faZZhekT+jCWzTzeQZZdy+wMO1P4ZzNJCWAXDjiT5gP6wU2CIc
ARy86retrXTRdoLpe6WXegClhfM5FkY0b84YWWwJwDddmWlSD+QmB/PHARI34V+l7v6hAuTcu341
T/fABiricA3depb52N/UPqyZryoXf3ith+HngcAMEEW6nZmgqqpt11RFvdbCmGpKqYblXZGTafqh
GCA/rQwrZg8VOzltYAEAbdVUvfEtJFrqS5UZqoHVeDRwISWWTcnJVy0ckDohsqKqibkZSxGAXhbJ
Jyompr+PS+K5VrVbpzd1ETmlN0+MWQ5INlTvVIlo7GllyAqvte30R1kY+djcCTbQvbWzjaQghwOj
XvYB3nQE1aVMht/9joMKIZFscAM7nGGszKQ9bpy2y+7jzgyouYQN85yRV9ND0CatrI6oQ7UTLvsX
HEY1xhxfOKQr+lA1ylVuhnHzhDrcQtdHRES3mh2fVOMYwGizYcuexVeaavLnmIEef8pn3c2+NbbZ
d5Dz/Gh4calCtWBZwvG1Ym7/asCcfFHzTPtg5aGzM5pUBTlOSZeDG8kueQ0tBT8K9DPAMFYawbFR
B3x7BAckw43TDkWHcbcB+CcBYhSg/b7sVmkl5isaur67FX7J0xjHGDdVUvcWPvGkm7+3dsZnYLuh
jp8oQI+60a0Z1yj8JLvbEhCvBDu9McNg46eYgyh8uQDgc00hOAvcnLZuCnX4XAJHp3zGeL9B6QTy
RoiaEhRsXQq6/7s7+hNuhUbw3O7o+fe8Lf5BdMN//9c/pn881v/9f/LXqPx5tF2Sf8Kf2yX7N6rA
mkw4YP8DqEd2q/90u1j8HWo4spFhqBJsRZnjn2aX3yh7yD2RZUChwiTD3/qrjKQQ9EqPhcOjrCXZ
likQ2f7KjukQzvp39wYxt+GizhHI0DQEu+9aRH1JLHpVdSsxmYQDDUHmUrCOCw9MT92vhzaeAVmk
nX9tZzSrV5AmMQETvi4rHHb2SR2D6lH4dqBB+p8gRlW9sglcp/iIoWG89v0Isl2L7/7NMz9Rj5I7
VirbEx5uuSHlZ5saIxiGNP9Nr0UCo98WpBKzwOlmf4P7iCPf7/HihRG1bk50TfwEJ1WuKX3+ZFJ7
x2tY+8EDW5TqDwcl7L2RGuaN0ejj56FGekYX0NFux2SYI5BN/fCtz2CTSvU4YXuEP2xbNbLuqMTj
+3GiVHmtfTH8VKO+/DAQp7MTndG/xGYfwV/xbdIFaUmv6jqP76ZChx+BiX+lzsS/rpkkcBSyHDR/
iITQuTIqxB2tFEG8fEPyzflndNyadthn2yxMbIURAAsH+9TxI2rpXZGIyiOy2w0auH0IuGidwGja
6nYLr0/jlPW/k8Kfk4IcX/++jrzuXo7OS/Kf/svuZpu/aVJM8XdN+J8TgOKYv3Hq0XWh864szZaf
5l8zgG78Rl+Yc4qLxkRDWsW7/buQjFtLio9o4rPFM37l6z8+LVH1khVswaELQY0UZsq//6asW1Qt
3wsHFMoezrSrDRhgEUvQhY9VDrS/v9U/r0IwEjBvlKZ8tYtvFdTLoLJb7j3LZL1sNXcD2MckwDxR
L0jBL11pISgolcIuB4sceKXsjdUoUQQ6m6VNpOCIffOGT8xAiy60fHQk/ziC07AEUS8NPo4zgGPS
wYIUBFFuNPJJ7zJAukQStWHp9a5belmjNjtkAM03wFgGI+hfI+zE9U+8OmFQ5OapooTRl8ITTa99
N1WGzrPkCUxVXLYPvlFceHWnroJEgcHBQgQ3e/HqNCJQlZlOq5c0hkOqVUekYeheUiGfeG3i7VUW
r60pw0bzk6rztFJRsFgXIUGfU7VBRJT++g3RMGEw0jWRohP5U96M+NzoysDBjuDpqu8+0Cu3n3XX
yi9MvSceGzIT5FMu/iKqJYsb6uwBLgpoR690WvN2Kkb/aXKbS2YpKirL7wrPly0E84PKNL9Q8hSt
TgGdc6kHH6m+rjQTCEalOtdQmewb1mB73dmhCyFOvaRgOXV/ODTZ1UgdM+qd46eoxoqNPbVtva6j
vaGw198OEX7380P8/bBA/oryny0KP5bcreOr2LNaRFWml17uaygDRpQrGoertVbN9cOvXwoUKL4o
al0IOxaXot4Nr6UcS6/SMvtm1jv7OiONeF/ZIr8+f6n3z46dIBZnabrgnemLS/W90pVlrRRexnzM
Ed/U7qMiSK7+Z1dZ1MGMapw49qSlZ7eNcVWYibgdA7LVz1/l1Bt6ey9sVN9+TS36UxMjHVcxVHuT
N3W2Jrcq3imzrlz4pE5eihohRmVp91YXn1SUxVNWgQH17DmYrkRIUq6LNGQTq1n0y3OE3Kv/fSn5
3b2ZI3o/pM8OrtPzQdFBNBazR8/u53/w6N5cZPHxWp1B4vrsFl4ZZw6VvQ6l0KBom6bp2z+3Zf82
wkxO0sfrL/fjoJrEbU9r1VjcD8MdXIfqEIHZiBpySCauIrXNdpGTvTIbXtJnnRzgKKJkjgoF3aVK
MwyAvraOXXi4sZWd0oZ0xxTE2Oef3/urOKpKlRcxPrBe/ZDA8OYlccyw8yyzcy8J28/d2JNV5kI4
PH+Rd4POwFbIemFbsD3kHul4JBQtskG/VVOvdUhERfLV/jDCtoKBUUM3O3+tdzd0uBYiRRojmEDl
GfLtqAvnJDAIT0u9yreSb35ArojqC5C35y9zcEUejQauI5N2mFDJumMbeXydgvCVLMzbFCxQQkSd
5UZ35JUO2yER2d1c592DBhzxXjEG6tNpoj8krkMyJhi3mJw0h6oSgZ73NgFQbDjG+JYVoHlGwVVe
sA29G7Xyd/LQD3wC6VE5/p2+js46wjDndUHnfq9bX9BiBLikBKZNn7n/RQuJQK/hYmAgLge9pMb/
Or6eCeAobwI79ah8f55USpkkYI2/Omq5CA4FQAucummTLC6SzLkvErVKPWSZEJIzaAu+6LsLj+6w
hizesVwykUogVGG2XIylFA6YqnRK4jW8pt/LNDTQAShGrlMxg88EMpm42HKo1XU+Z+NXwwhdrwLa
/ZGlCQ0VKoNneMD63TBV9h0WSdVeQX+WfLSebjPW6mI3lAVgN3Xsy6fzA/T9d6Dr6N5t1DeqSQiQ
/CbffNi6Mc0Fq2LiATl1VlnXkhatTM6FL/vd3olaP2VVl/KMtNgslxMlcNXOqbrE8+uSynQZ01ah
o7Kbeiu6rfu6vvOH6ac9h+3z+dtbei4ZZ1xZqLwfChdMxos10yht+p/kHHp2GMbArMfYeBZETP5e
AHKK1kNn2/0KWMj4NMEUKjZVSZohaKIkmO9Kh4w7YvMa93syOtX3gJDaEeApCs7wwjzx/vPjbMH+
DhOCxQF06UlH5qmhVYwSD3UH/L80/k4ut0F8djatiZH9S132b9eoU+8D4rqts+xSWZGaqrdvPZWx
WbU6x15Cx2Cd5QK6qDwUrK028j0rKc3vHYVrr5ys/NP5N3JqwDEQ2MWyV7c0Z/GxhHotuyRd7I2+
VWyRBVprHWmld/4qS5eyfO8cO2xU7kzwsh96fIfkFgIlqgmgr2KKQ2DCNOIh+2z80DSjeQOryLiZ
Ji38NBM2tS7mwLweqt43N33ejtegSdyr8z/oxG1zbKQugX2BGXy5tkXFrGkFfGivQTvF4FeGdR11
l4bRqavwPtm8W4JFbSnmqudpnGmgRl4HAHEb6Fm51eIuvjBYL11l8Qq1yJ+QUXEV8BHZNmE9BxGT
KBfmjFOfLl8ukj+KfQcH4PEr9Mkgc7rJDL2pzx6cXDWeKTqSnilCAcgb9UWvb0hcKYyVhqP0Sfd1
iNB4/HJSXyz1OnKtQv4lelEUuMYf5WhHzubX3yp0E+pKTKAGx5njn9gWkaIFwI+9uBumq2x25kcz
NeLt+au83xcRuKdRgKb6LAtUi81rUs0aEbJz5EVwYG+ES0dCcakNsHO/ZN6Qn8XxUkYgHLVV0E8H
V9/ihsIhbXRolSF67OGPMbYfmgjzLNSCT2Xp72JHfzl/a0uzCN+pgbkMlxHfK9Uxqft8OxOFtBih
c+ehpxC97WUd7FuQ2UG7qTjCP2jaPHhKbbW3I5mcNPwCaIN4qB95leLL+Z/y/inLmZAaN+o6kwrh
4pdoeqFOLsJjr+zT+aPlxOSmOBJ+FhGYcv5S72f740stnnIxG20Y91wKUFu+s90MtZXWTR5BKsGd
1REf/z+73vKDNZterXyuh9oq2RH+Y/yIkmRckxpJfq1LztH568kBeTyKeKtyb0cZXC4wi+vF7HVa
Vy1CpBa+dlUl2CRQSZLJDeiz1+7RExLMYJf5hixU51sao9g//wNODSseMdYfllLYYku0WGgkStVo
jOOg0quneuiKzzYCHOiBvnE78Ja3lZ2lHmz15MYNKn/bOYTarsr+V4/s3DyyYfp/h/rUsnESjoXt
BmkdeuNAP6Pms1t3PRScwErVC3PRqfFL/YsCsCyUcvw8/pL8sa81eEuhV9ciwciPNiyZkC9CpJ5W
5x/vqfFrECzK1kr2hJYFt7aIR6dLpZSSrN0bIxyHLckS/jaWscakTcUXxtP7BQeUAYcoGUtKI2q5
iUv6GuIWnkcvmcPiNq977Q8CR/ILVan3cx9X4W6oMtOae2c4r8a4bJsKrrRa+P2XMlWI7QgMbafb
fbgeOZdtyjr+5ZIv44N2EYJe9mO6LRb7lIDaC1vNPPBSQy2fyUYbnkLNGC5MACe2QzjGVPb3FN0c
0ACLL1JBAzimSgxgkriTp2ROptdAM5sbMlP9vT5U9k0z2eHWzPWSmhJhXNDix0c04+RkFNhnzo+f
pelVzvrwaSgk8H0KMmXlC39z6girmQkkznjUHMIfEnZwn6FHK6ygTbV248T4gNVC1LRJjepnERN+
rmaTeZX4cXyPAAR4eZ6El9a+U6PMgvtG/V2CQmSI0tsflanaoERKFUgRpfETx1O/zqweouyFm5cf
4nJ2RI+FF5TNoCR0HF9nGgxErjC9vI6u1Euhl+42revy1s1mcYsFpbie3Brsd9AoWyw45dM8Thhk
/pNfQR/aAJFEP+jwit68AsYC+Gsb/q5BCt7XnN7sOiZ4adOGKSgn5PmUgCHWtnMckwgOqzjDOfv1
/I848cQpOdCXpytOO3tJButtpqzSdJRdptrJk+KoYuu4SX1h8J+YrWjgMbWC8+Nml1sM+dmFyK2V
XTC3nxUADfdRmO3ySozMX+7z+Vs6dTFUXeDOOIFAx1h8z0ZUGnPSt8puRGmy40hqb9lPiEeR5uRO
ogX+cP56px4hs77kY4ClsZc7/tCNHdGlHTdnEFQ1aMmwVjAkXKD2nLwKnVMwcTxD3CnHQ7bLBzZO
Xa3s7K6Asm3F7AV9klXO34vz/sNA5iqPv/yH5WWxggUpINp25iAREw5435ZDS5bWRHJFU5gvtjH4
V7jDEDSW/iXOwImp/+jKi70f7ZVwrivur69F/BhMTrZ1GznrqEGz7rA83JJBHv36Q5XNJHyLnNRY
txcXjaRGH8ufstPCbPTUnlk/RkTlnX+oJ7YFDEYaH9wgb1CapN7OalECHVrUo7vTMitdo60K1qJw
CeuItEtp0qcuxTpGNQ8CGX6gxfvrfRK9hrB2d2HYO5+coZpvB4S3N44aTheGykJIIzc5FKP5L8a8
PB8iyzm6Lb0t1HomiWpn1cjkRkt6A+F4EIASjeorTuR8N8dq9MOKnXRej6IPXgtCgvf6rCaebSUy
MiAJHpsOrdcKvySWhZLZcN30c3kf5sIhxqobLni3l5iZw68GOQuiTeqJdH1xklM52fi2H7k7kZBD
YKZD43uzZtROtHKyLiOYUenCaUVJc5KqSjJgXDWMXhOlIHEhEf5jONl6BHMDhcsq5b2XK8tEC7ie
hqALHn955ABf4eBpApVD3y0/1zcrRFckmHLocO46tcb1auvKFLI5KNy97+Bt/w8uRkuQ+hcNhnc0
GXX4v5yd15LcONOmb2gZQW9OySqynVpeGs0JQ9KM6A1oQHP1+1D/xq6KVduMnpOJ+GbiaxRAIJHI
fI0HeBo8Xej22fyW26K/16E5vBHzGh98hRvbdHsX/N+hdvevKLzRVrTRDRVZa2eYIghqTEp5drru
SJXuaKjdbbDICb/nBpcUjBT6T3XRqXcO3ZonLOimgwv9RoiG7khjmq4qsgB7YSCFsg883M4NBwsn
bAVD5LM3QTZ++TPdHgU5S6zW4Rbsc5eS4Ze8Y+0o30MFryHJtymM45dHufF+ZC7/b5TdshWutapz
KUCESiG+4A9F6zvelPwNTUUI32hXX+kyK1BHuxp924YU9PIPuDlNkkDUw9C+oThxufUnp9RiU+3Z
Il0FQtgyFj/G+/hgmjdHIfWyaX8gorV/sa1QCbUMmbLQ1TIt4n8h4FBXyUH6c3sUCq6k/fTA9xJK
7pIvSDjUGBvom8o7gvKhVgt50AS5udN5am89kO2ptv2KP4MFZRxenASLTIzmc5oq5ZdJca2ob+Oj
otvRUNt//2OopqvcLrE5VALI8qNGnh0N5rQG+dxWp5f3wY28gHQH7DwFZFRE9reM6cSd7YwcKlvK
MlydUsDsgBW/GL2MDHVuA6lW1etvbPQrf9/ZvNhoul7OT4f5u2GNsFZSk+ZuGfL+YV7q7OSB+T//
h/mh0YKaK6w7PtzlUFhBDUUtc77aJK0HsWSoXANfu9vAtH6mu92jrNP268uD3kiRXcC2QLGA6fL0
3cVfOcJBk6Diw1xO7XlricENSRTLh049z/h5G9lBxL89IuqDDqL24Ph2K9p2MArchSPQ5oX9XE2T
Eequ0uKoNjpvnNQoXx8+gBRvxf6t72TtE1lZWGurDhzsoenq05gNDXZ+yE+8eh3ZkuiyAFlEkXov
zQWmWV1UySiaWsjzlGBIZmw0y9HRlE+QGo4us1tFBAbkLMDI5yG1T1ixUm87ySKHXK4oveL33r/X
k6zGaXWs3W8wVhTfbI36XdK3dthmW2ttsrHxqItEv1fIXQ5W4EYkQOARISj66oBu96owhjqay4KM
e+g1MbZUy9gFqhpjz4E14H/4pKTo1Cq0TSHV0C9Piglasyt01wlbtGTfywmjcTOR7kG58Eas5iEA
55++h8Zttrv4bKWZVFxJnBDGS3se1RyL07H/P5YZ/9/u381RALJt1cKtNrk79cm49jlSmMwF8mCY
O+P3tZNHCsy3BkFLb1NT5ARcIUYKR6ptWWkOInoY2xpL6fqdZR7hlG6OohOhedbzmN5LM7jeCocK
amxoeFh3eXoD9wjLv4PPcmufAUuhe2ySuHOmLz++oSllZ6e9E/b94t5NSqI9xCi0wFRSu9PLh/rW
UECuNrUj2nhXcgxrUpfGtKRO2Dm1fbITOzsrvERC1LfN198zW4+Htye9Z5ALuySnSDXpwEx0QqAL
7Wkth+qu1XAqTJTpKKG7VY9nLFI66l0AbvaGDpqWA7gG7xFqnXWf4Ubqw76HaJj+5aDv6CuJ87n2
sIIV2MxvtMm/p0H8eP3KkvbTSQPoADJr9xHjKYuLgqYg0WusYaSjT10VZn3uhHek0nkjf91SoU0A
jejMvXO5X6zZHYoK3ciwb3XlMWksfGsTncdTrGlvrAx/zRnnnXM3pPI9lLTkP8Qq+g2gHWl+U6/Z
RZHEGwqFo2fDHitN3zHrIZDEyoPg+ztMXNQxN7UQrh6KXCiB8yS7nGWjePWSSWGHPAlNHLVTR3Cj
Ong6x1x4bR/bZ9zxms/jZMowq8f+HdR0fT74GVcRgF9BvAQuA4KJotvus65C0+diHu1wcNXq0YQo
/2BL9ZUpi0njAeiKtul2s4f3mXqyeFOLeq+M8Exr3vTk0wHKTOJrounJh5rS2FGReB8Gfg9IedzT
6BtB497tIMiBBT1tqAJ2J3pIa2VysgeJhVPX9+eXz8W2G/78jFTuSMIcEiMiAcLcu5vNS/H1xuFF
0sM2l1/UDv9B2aI9VV0i7grbTXBu6ufvL4+5n97vMV2uYRIXBt6fxdRZEB2QrKdZdvppTWYUFlJM
t4CAHQmYbit1OT1nY8NvHV0Amby2Lncp9EUF2SlbwIMmUSg1pjY2qnni2Yrrpo2M6stT2599ClL0
NcArUNWjtb0/fHrWLJWUo4jm2uijZtbXe4m9BHltVsxnLYV4SJvXvp+5Uh5pA6fmK1+Vv38ANQCd
08Cp3F+JwstLF69QES1Dj42kRez1K3WusoODd71vkGmieI7OwAbtcnYHzx018l8d4oXnQk4P2lqX
P2dbbrD4ps7uXW00ThVYx+jl9b3eOgwLGWdj7HCj7IE9Zow1lU3bIMKc7+8Sy++ga8WnVXOOeDT7
wMKfppoBKQjPJkBr+/TaaCFsC2R8opls774SeLctibLcvXo6cAmQcaBPzlNo30pdk0m1W9k1EUIm
09fJiJV7+hX1CcfT4jBd3o7y5VkAekes3D4Y0t37ZmMtkPcZ67SK2hr+AL50sGPfmyMlxzMolrgP
6qkZ4nORzu4mIdj2woeNrr/d+nXUweNp/cHBLWWwqGgTndJJN6O2NdomwB/ReVD7osfOMm3aH1bj
JP8UKahFKoZVDG/W7sfl5K32aOP1nmv/UMbJPk1Vh81kUy1nqerd2yKfOsNXNKPHARsbxCqanAXr
ZyMrZXOntKvxRR36qYkQP+oChYTwhGu08bcweMICesaTsbWF+j2Lp/JfVP3VZfMjnY3A7Tz1RyqU
RTsPsCvvTMVaxVlvmwo1PizqfjY6/tc+jGMnOwiv19uINUeKn00Ev4LO/GX8WbWiQ8gpr6NUwWnc
RGrOByV5RLS5jnIIu8J84QVCOEXi43IUZADVDIhqFeElmp88DZVOum7RZKIV3Stx9+oYw3Bbm4vz
sVWzd3cGfOq2qHn5RUojvYBOQBKWxXyEEb4xKR4nSOVjhgVzbw9tZ+nytUqtJhrt4qtdrUaQF+Zd
P1Qoayi6PMi8b3woThaVK8o9ZMR70MqQDY5FptZE3ayu742hWcLJU1+Lt90eXIj/kDdR8IMosP2K
P4pXZowglCa0JhJtaT5NpTZ/MRpVHHyf6yDJKLzVYS/jIXUVu8qlXrpyMOEgrGocQo2ixK1JM5or
oz+4Bm4tG91HkGmIzWxvpMsJ5WgyFYWiNpFsMQ1VAQbSwB/X8OUweWsUdjdQCcqxMKF2+1uhuG0h
zQZ/Y8KXWG/XASaCctQGvLXh6HaAwt1QdtC0L+fi4WXj1C1mRFMh3L/SpdfO2GLY58KTRdA5Ij54
V96aFeVFRA03bywA2JfjlaNWFUJf62jM6WSh/gx5OsUy9tVrx0agmgB7caPa7CLQPLaTXk9lHTWA
js51XwLotxvnYJQbW27r25BnEYeoEu2+EBDcpNOQjI3SSeKJbNYYnbNsIFEH72Coq5cHh4iHJN0H
6pDU1/ZttLYcskrJuZqp3g8+Wj+gl42vdI5/dGn5qyrlYzrWH5vFe2yz7pVd299j03vcnMMIgPv0
auricqLY0ETemCxBrmHvlTr10RRvrSaVMWjKm4Yl/jWXO0MnLPax2TBK04MUHgiwObL7GVZqp5d3
x3W+iu6jRaUBrzmafc723/8ISN4qbAWWRBMBiEnDWIwWzsTGGCHznz8ba6IHDcCPO/CgyQdRmv1B
/nPjCJDOMTSQakpre4oGIphOK8asiZzGW4JOwYCYBulwsGNuHGx2JFfwJnlFfribJAzESrWQYI/S
werf5asC+jtbEXCdJ5IGvy5UeTDidXYM+INqM1qevN+uZLPRNa9RbVjqqOwX8Wg34+y3CXKTnYaA
pk8apPvAHUR3EI1vHg2qs1jtsG04jdvv+uNzWnPS10qcEsLmlabVmCmfkw6/KPzezZ/oXaLTO6bG
uwHVtwed9PzLCPzn4EfcmDsAd5JmHgec1P3jNTMxXh9Vr0KrxlMe8jkv35gq5e/eGiCW5rp8A1Tg
CHxwYyMB3ttuB8xRODa7EwMTfuimlgyoA1J2txSph7xEMrx+u1pEa8pIPCZhzuxiKV7gq4uoXxWp
Ykner2mLeinlhvPLZ3K7Z3Z5+uab6W57le+4366p49RjXU5VFIshe9usrf4W8md9mvshPcUtZMxc
pAryqmNyEA1uxB2Lt/KGyTagGu8t5IZq1HOjE+hxt7rADQsN2sJYmnBFVuzgoXwFAiSSbk4EDqcf
ShCiLbut6qigiqa2ihTb/sk748lShjdD5p3ysnunD/LOniqPjMK9F7DTCyU/CyO569rm68urfWPn
/FZ2oRSx4QJ+H6k/joxei6QeuLSgV3dEwKqu/KEo1tfvHLi7lFi256t9VQE1UA6lirNCODS1jGzZ
sMLE7o9AwDcCHYvJi2MDP1872ahzJ7S+AtlsjkgR1XWp3CuA0dIYfXTHVV7bJ+cTbvQ6duomvwy3
6/ITGvGsjUPrFOjXtCruYnX3DeX99cCf50Y82V5QMLm4cTflystRKhRIM0MrisjyivnvdNbRiV1l
5zcI0j+UQmoPuUzQ9n55W/xuWe9OIZF7g8siyAAseDe5dPUQbYXNEQFUbRAkG4syquDx3DmlPUQ5
3vTnuFr09yu+wCeYCrShla4MkR6zA8VyyyDhwRpZKOodpCBXjTiWffO0AHvNXUYqsLvOFqXkxk5J
rhoDz7pcQXetSOsELJD35Jr5MzpAWYgo61snrZ4QxnquhKtj8D7/8/IS3Tg5mz84rA1qZ9ft8bzD
t94SsNYUe9Aext4T4bKM8iAa3hwF+QP6fFtFbY9saeUwo/mr5JEpQMeVht09oOz78+Wp3Ah8lHe3
Tw1GeqskX+6xvi7d1lzsPIpX2Z7wzVwDr4c5NXrjwUg3jij9HTYyLUsOzz7jMWZAuWu+5BEO10WQ
ZMS33kn4emT+69c1KY4eg1fNF7YLJCoNWMbm98xDYz+3qUDUGi6cu2bJg2XMSOlWiZJ9nIbEilpv
Lk/KnHU4f7uePy9L+tgtTR4g7lcd7Nxbn3Iz8uKNgOQ4RbXLX7JlSrMWV3mkqbI7r02lBAo4zwMg
/61viVQ8Elv0QBD12Y3iOmlSpo2aw8dtknCspDh5wGxOi1mrB6HpekKQGMmytpuaB7CxixHqkpqT
EwMBgZml3CN1+KOfzCPzxBtJHaPwDmBrguEE8Xi5bIsq8nzQDXjMebt+lZ1nf8N+REGfUenet1Wq
vdEq0+U+6fQHp1bjk+YWr+0WklbxGyhiAdwns9sfEN5Dpb7kFiHQXpNw1uXqo2HY+4PpHOXOtxbV
oWJmAuzcFP938X6cilHFJxVuOPrx52bBrpI08/UvDwBspDoYSm1UpT0A3msNqxboLUZpERt3VjXJ
5xIC2MFevDUXkhvIqKDyoHrszp6ZFCzpOkE1aptPCE4mGHFWykEqdb3hkTf5Y5Bd0p/qm7fVwiAI
v9c+/tlF1GYYTdHYPaLi3ByKVw09I0qNCKNebkVMrMbG6WQZyUTtoTGJOIwBOfrjvAwHs7oOlMwK
KAmZxRYu9sFiBUqyqHbJB+ra+qFvB73006ZSg3LEeNov6/mo63adaDAidwzVBfJ70HKXk8vjLvO6
nBHRGTfeoEJqBdaC7nbn4k21SYiEEuH64LU3D4Nu6L+tekbtcRdCiiKnsOalZWTLbHqQjYEuHjQC
LoXlqGVzYzNCg2DDExMhHe0dSN15kmtde0W0ZNX0pqx0+3shHOX1JcFNZXErAjEO5LvdjJy+wi+o
MxjG0qdnvW/6b0OdHBn73vhYnChuNZJdm/fmbtOT5XLBQHiI8qZEv7gV2r3IVG0OIP9qbyaZ2SfZ
Oe4BlOzmqBaXC9hQkOfmbovA3RvtRSxFhG3UEgrTEIE2zPmzHRdq2CQoyturZ0Uvb5Fb34050gLC
SZ7guwuIlEP1rUpSRAOuyXeZh4ixcHD7/A+j0C/c8h/yhP3UWEpT65uhiKZVJE9zG5eV31iyOYiI
2+17mVazO/4YZoswfzy3MBi2zRk1usga3PweG4PWAdNb/UT9pAi9rLejMvdA4i9VirDqEJsHef2N
L8jt5eAhuDmKskkvx+9rfYlTEecRTl3Ds0SKKpjNRASzHPWT7M3uXqmq5MvLa3sjZaePaG33N01Z
Fdrk5agZlhN5KwSKC5bMxJmLxnvO2s7hadYbvybX7X7KTnUeac9JNLzz+S5VFD2y4eK9UasiPthR
N8I4HanfWEiT7HBPG6qInfqsIPANAXtCXzgvz/WiqSeRGun9y1O/sXkRmtj0N9i8vFZ261258aKX
M48ENvbg56koznWOnPPLo9yaEIL2FDKBAnroVl2ur5mpnRrDD4zwvoZ3vK5tWKu5+8awpqO21M0J
bS1b+Bs8GfagWadRY02gfR6lwvs7wR/iQcUk6iBTvrVLgUbQvOEO1Ej9LuczzilECVfPI8ONM6DN
Yj639ZI8memiBGli2/fgEY9eCrdmRskSBRtqwlRLd4uYx1UzeiwbFPgYP1dXnz7MshGfX/5UN+51
elNcshu+HqDL9iv+CAAIcMWmXvEAcqxselskSfeuzmNUOMbaG4IhNqyDiHNrWmwJhBrI96i87N4D
+SLaQSYdD3mtwQREMftQWdQj/bxbWfqGDEUAlpcdUNHd6pWKWkmzkHnklXJ6UNNpvp8qLXsy2rF4
lyQQi0lkyvsGs6Xvfb9S/0krPPheXtwb54ClRQkMn4ffimCXiwuhDCjumhBn3NX84il55gsVeYUu
lkeQ/xvLymGzOAFMesvSLocapxFf7GrJorpR6+9eZrI7e68+vTyhW6OQjdHJMWBmk3NejpLrEwDj
pUDSRNH+FhWoQUPAp395kFurBtiDpzF7H8bHfhB09ZICgf1oLhIloMwkUfu2F7/Ssaf6D0OR79mb
cTb3zz4crlNtd62TRhhCfRPJHGMEq79TlDz+DzuB+uqGeUdODS+xy4Xj9mvl4iCf0uAOjWF0jznO
nKU+6LwjGsHNb7R5hGobJ4/AcTmUiS4I9H8dpRZTUI/qwFduzkbnl1du+yu7xAGJJECxDk1gQuL2
K/6MG50lK712s4imFOIGoPrjLHTawu7PkA3m84RR9xLEoDFWfyphHoDnUKwDnstV8OLtQztuazMA
0vXsXW7bI3swJD3nC73H5m0m8x5GSBb7YKCdU4Vp42vLxtt4wM23Uh98CX0XVLxB6xBmqvNIOk6F
Jdc0+q45JAf7/+oDkkCSVqL+uclzoZp0ubQmlm88Qsos0rzpp1BGeVIxsfRf/n6/f+vFB9xGgT9A
GYq6F7fX5SgUpylpZiKLFGoJrb9kPQAFBVG2Mu2ND27mFc/2lMcn3eyUyMm1McNmUq/eODifBknf
F1XgaXIM1z7pUflHm7TD4fM8AycMMbnA3yRLMY8R44prKE4d75Qlsw8SuatIsc0BaAA3F+81XgCX
c6jQP+z0gZUy06HvT0Jg9+o3LuYE/kxCexAsfr/ILpcMW53/QYJzd3n7R46ZmdjOKRP6IbqOEkGy
iByHbUp2Dyq1k/ihd6bG9MsOI4IpnsU/3bokz14zNeirLA0K6rHmPkAtrv9JbUOJmkXHKatPrOZN
VjvyOS3M5DyOcYaXHd4fNSfXl/BWg9pYzfthyN2olmp3V02mcS9i5TuQ3yPW9/XeY4obipjs+Ld8
3uWKZppaa7TpkRxqSut5QVHeL8w2OzhHvz/MfiVRbybfQPWMNd1tcTs3Eq1EUTmK9czzx1UP1Vb/
kAqs6WLvC8Y6j7C93qEXV/pmZYa8iu89s5RYX3QBTjXv5lp+ijeHk0mdMCCZulCUI5bjiMo0xnxQ
+rheEypSVIws4EikzHvCEvRkTzHpfIUmrl0Syz6syX1oAMrB/rqOZoyzPQBAM0BB3PPbkgJhB8ju
bljFq/Exc/L6R0MZejMCKasPK2jAgwFvTWzjHNBpA5rk7ovfRY8P0cjVEMaeVO69nHeXMaflaxM+
kq+t9Y7j0dYxsLfk+o+bwvIyV4Jag6/RdtO9OQ7ZadOD+y9zAbhAgr5VA/bvANvALa2tmEs+LOmb
RMUmFgu27P7lqHkdcHjVwHGiykG2xTnZzaUfSjMDSx8mGnyqU6uXauGn/WRgWIwv42uTBmTMkIjh
hAAZovi2bZg/Vi519UYWEySJQbTiZAucp9zm3xpsxsHi3dh5W+5IWQ/hr62ffjnQYGBOnPauHdZJ
sjxOAr+9xXB46Uhr+iwW+yjK3B6PJtUGvdvYcpfjZaY1VLj+2mEF0eXvaUR80q4QRhoQozxPjWZ9
efmz3djoGycNLCZZAjDiXbjBc3rQ0LqyQ1cf9Mc4tfIzFao5fHmUW5uD5y5fHrs3ADq7GxV6uYek
1zYrA+BMChzjrjcWvMkWrG5eHurWAnLzEaY3kNeV1ZuxuMjxGStsD2rND+sqjLdyBqC7Plld3h5s
+uvV2yT1UGKjr7yh8XZfa8ispjHizAgxU7P9tOv4UJNiHEzpevW2JhRMHUqvlEL2wLgmt9aZYfTQ
Fd6P1S60ACd3L+zUsTyoGt6az6ZHRi7ONQ6M8XL3DUKWxB9dDztPKQHmW+OpSsr41WGP+YD7JA3n
M4HjuBxlMRJ1ShJDpwmb535WjNpnpdfGTy9vhBurRqxDBIZKJEXevRq9hyxj2mDQFrYLkoCopGRh
3lrqx1634oOhbiwbqAJUsehbcg3u4QWriUBw4846Wb6476VpPY6VcySOd3MQPg7ge23LQHaRaBax
imwvg9glFnswgt2HbFKOelrXBcAt79javRQeCbH72nstS3RPq0oLV7fuPnUp7p0+V8uQvldMnhHv
tHjqe79Q2wLKVly3qt/CME7uu6QsM+qSU4plm23Jo8B4PX32429kHOQDGO67o6Ym1TBlcDlC3AuL
f0vwhnS/VXHQJ72OHhTpSfmp+1DGvmLFeNVS9aVVqywy3TzXXZBeT8onmYo2sKqyOzjZN4eD2Uhf
dtP33mO51VyHWVMlasiBWe/r1tTDzEavKJEVrmdqdaRVerWIrNyWbpBJcX9Sr7s8eTLOTLyNTCs0
pY1JoKPVZ3U1Xw3uYRSUImC+QHbjBbIbpVVXRNlG1wr7JfvHlIMTdP1iwqAffiqKVR28dG/NiZII
5CkbD3LYKZdzmtss70WnWuHcmmWAMnuL/7dRHkT6qy/FnOgQIQQAangrx1+OImDuZa1imqGX2kk0
e/QcTLlO933rgJg0cZx+OXr9XqSLd8DGQSW12ZjseAW5u4t5amfFkFQgQxNQ5nJexahh8NZVuEOo
cpxDTAuXf+iCKOkDR05AbFxy7QEHzGL1cfRLqC2YmTafMJ9DtUkOqicjiWP7LwzKC0w4ZwdqfBe3
8pFrRBT+tGiF/Dh3uvrZ6RHhPEtte7LhMC5xh0Zz+mBBN+fXyzLJNkGyHLbh5jSk7uJZhu+Uivc3
xG4R05htVznEmIb0ZReswoSgY5ptm1Lp1xF179dSt3zRJdMXHDhw3kwxUvqMJZfzuQTShI9zOg2Y
wjeaYnA7imbwx2kAdF1O7XLUN7yqefPLeQuCVYfwAT9pF4rGnInlmjBDYt78tQZXcV5w4DwZLfxA
tJLcJ3yPjYOqxHVg3kZF9g9QCg+tK+OucXZX1Ul48iVrWj43i/QePeQ2Ht3SlXepwDfCL+xmOlkJ
HtSsge2G1FabZ7PJ4x/SsMe7l3fojXNHrQjIGZQ6mgt7pYEESQdp5hDzcfw0nxekl3y1XPrX5grM
mj+OzAil6ms4BxXIAV+ZASGMwVyezKm1KQw6+utjCK0LZL5RJCLp3tO+vdIzK3cpzXBcjfy0YMER
2Gp2xC6/EUNAh21hcTMrAWx9GUNyakhqNrtGOPd94uLXWSkgZxX144CV49NUuOaHV38ivg0EKvQ6
IUDtASpz4SxaaZCeKnRlfZAdnOrB6w4W78ZxwCAPwOhGAeDi3AXgqTZHVYyqHpqbmLenMc4ZfTUN
d1zSFT8j5mN6bg9fXp7cjfiBzgF7Q4V6zFt9t5o2nwuJzYV8SJsTf1zm8lM+zc5ZaxeX+mA8Ysoa
q+9jd/n18sDbH95FZgbeOk/wOljbXWlNaA5S5YYkSdbH/jxggv5cIEd/v4y2dnDGrkuRFN5JXV3K
44RKXqKXWyZrvYrZr1q4kY78bomHNkBvrWfWc6sUp5j65c/UzK0TWGz3TMd/PNu5k5uBuTbDGQG5
7gEgzHoaumoBci66hzJJcXpxBsR9FbqP3thkj4Kj4aeLjlEPBorqQei6ESm4MUHfEi1AQuy5ZB5S
XCqfRgs9q7PvlLnIg5gG1Onlz3JzFLRCIBVuiJ+9yEpfmSrVqEELFbt7iyWs826Ic+1g0217efft
YcQRfCG8cwHsEQ5NT2F4VkctzJSVUJvJH15b6WiLyfulpwrxH6ZEtuvQXaXOsUd815mRjnHfaiF2
47hFDoZzX6zYUb08ym867X5SJBq8lAiAm5XS5SarcQLqMPpVQ7W2aiuAa959w0aM8ipVJfeHUlTp
lybV8yyYDUTbqMvOU4+FJQVfP8lHLIRzV+t/CWOOW79D5PNfw+nX71PcycKf3SIzz/AcuixQOtMq
gw78dBahbseNVZrj2iKv7dnfrar1vJNpLIiY8Q9ozI2hyYznRWzUfpab9d/VFLv/eHRI/9V43X+S
pjt9ngclwwR4McxvGDUUsw9f3vpqJj28ALgtg+arUPFAreouUMDSTNQ5qBC2/eAWUnUDDExoM0Ha
bD6W2VR8w/Z0TgLDrHSJZlazYqvcuthwr2gnDD4/fLHO/8ttHCd1+1oLZVzmtm8ngH99tXHrHwef
5mq7gYkltvLpQcXSh778Mlh1tisgMjXUeD+c9blsfay2W+yg5iOVpmuaA7sM+QgIMRxRTLF3Y6nW
2OFDKtYw5ZknAl606z0FiZoLt6qy7n7ucqkEhZHm46kcE/sLViPtD72Zqscxq+MxWMqJarNZ1M3P
V6/CJj1NI2t7j6LuerkK8yzavIGPBHVa6IEH0xHnUkPz9VYcNTK2P3V5FJA12mw/wCoR3/ePCa3t
E6+z0jXsYg0reHi8oaK6E9hLebTg19cmQ22lCS6xLafbnbpRHZTBbawFjc2YF7Um4va9tpoL9G4z
Ud4hzoXpTrIYiFW9vJzXgZIsBME2mq4k33ReL5fTGqwyjc15CZfJWx+KJv7lWZN6kBRcLyRyFvRL
MCmA/ohZ3+UgNo5A0tVLBqHgTGY6jEiANm5PSdM6IiFeT+h3arzdx5uM2X5CI3WRScvbJcwa2QXJ
aHpv0ykt/3ntspEYIrWAfBdNAfRwL2ekZXJpjKWew06ab1CbsAvf64kCr/46SLfw6MPxBkcDlDIv
h8lxj5etpk6hCt6S7hiwoFpdjjTSru8xmqegfMGXkfjq+8/jrkOPI1szhR48/DdVnlbvusorH7TY
MkLRuMYBTOjG62XrhtMs2sDunK3dbl8zYazYz0/hZKLVbsn0sepk5WvG/EWBrOK7tTADgQyPb63O
x6TK3+f28DR2r9Wxtxw4QBu2zdgykqvf0Q1y5RWpDzDF8uluahHdrVGTePVHZBToTfTxmDGv28uP
WOiAThJjGkJAjGCOO6c/lQkSoC/vyKszRqQmEaFAwOuLquOWIf/RBGmcucQjUiISFU/yTV6iA0rM
sKJhzsrg5aGujhja9/Q/uO83HQU6L5dDDfPQJqssq1AMTh90aZ296+dsOjhi/9NX28VfxNh4iv3W
haELfzlOu9ZDN2teH8bNVHh3whsW5VyZ2lqcjXiZ/zYtgQiI2iRG49uDZ3+RmZurBM/JRj1D9HF8
Spu51E7SqnLdR5BbMf1sMETma9qkpefZay39zGNhNs+pNYtPs7c2aTDF2ZwjNIIszh3uopTwReXN
IkzKHmUKC6nyc13Gi3G3TmlbBHNP98knSyw7n3ZYngRZTB/gua0qvJKWtXTyoLL05C+xSFcJWlem
7smrW/cJDHBi3tmJAMrvdI3nt8Wkf1LHUSQ+kp0Kr5Y4T+RZ2l1VnOOkyt7bqIBUtLsTdwh+ez+c
4lFNVN/QeUv66C91/7adFpcnQ1vs1i9ivfpL2F35Cd5O+V66if2PiEflI4hgWnJCabWPjtC0r6Mx
upAz29qoAqz+RO2LvrFsSBn69MYsNR22hjV7b2tOYex7hZNbwbKw68I+FSWi446yNk8VEmJgWtYG
YpvMlDEB8eBSvRGt62XPFGsqFS1CR37kqtM1H2cM9bOQbonpeGvIAtGhtar8NbOq2M8MhI4iYbdp
BZ1Tj/MTWAztgzl1mXGeSr1v76q0G78YVmp8p3I2II+0ibZknS2fbUVJS2zUsRH4HGdt/5ilq76e
helN6cYQbYxoYLJ14KqFfcrduXJ900rMX14X2xZFNWsB12umiYGP4KK9lRNpmV9kk/rFRHalC3m3
JN6ZndK9LxtFNrhuaBisaas+UCW2U2/wnSVX7noB+sNH9FWJyQzX5VvRF4JFcxXu9nRUFvz22p7C
jfRa7v0so5VfNlbaBrhsNzR4kvWHTMSSUu9yedlN+MM/USVejbDtpfFJSq8cea2p6UB+kExeYOuz
bmPAN6a/aqMxn3Rryt6B1kDIRSnd7F3Jm/WDm4iyDErPqeVpEC6dSzXX2p/dOuFvNjolQXBU+rgJ
uGcnLAdGQz40aWH9KABiASegAcJ8Km81z0meLL/arrA+6pO0HSwXdIqTy2Av02lyKAcEmCnTecEa
KyWdadxxvQPZ2FdBPCTqO2kryFTYgKQCvUop2s5TGs9+5bozYMM8a3/pjRX/Dd9YfKtdGMZ+P7nG
+56unxHoHqUmZHi07k1vv3Vk8iSyNv40tUL55ZZzXwRCjn0doMbs/DuZc/cNf2pdizqvNJdQl0ZV
PZa2OQz+lOXdTwiKVo2DZeqmoT6mReZ3rsyfa0gNeeCYi/u9FUL+m1Fmfs/qxIj8sHXmQEUT+d/G
S0cnQG5Cqf0Jb93vmFKMn5ZlUtuoQUSdf+t4cjgZlWY0wYi6e+yvbZF/oodCiFaBFGh+jbDGj96j
HnpeMLC1TuMSsy+K0or/4v+WAaUdJ9svkilPg8wSzhmstc3r3VKcDwNa5+O9lReub2j98K40WgT7
8BB22Ix9urk6ZB7foK+dtPUNGACP3qTH4j7GLUCGHCTvrZ2YLvaB8wIcydSaLvF7WwfHkSGG6fj0
B6ZPvJoQcucTTjlPLc14dBt7+WBUuRpMuQExf1IX80Gsnsam1VJ3euj1qYXZTqFkCNBbTiqfCU64
SDp2/6hYdvY+toe5PhV1aeG0JFXzY5zG1Xs7Fb3NJ2w0TP7sQbuz6Hy+azwb8p9Dt5iXGHph4tyb
mJAo3lCDOR6zpxWZ4k8Ct5w1tJ3WEg81PpQi6DOJ/PbSe6sXZLJInzZfJ/aGOdlz2LSVI8N1Hpo6
kmPe1lT0a7e+K1CPBamXVcDs56b/q6SV2QcpQI7IjROTONvW2C1U/WQ9uWOHJEOpC+1ZBVhqB1OV
IywoeoT+KhxRIzxuCZ41VpvZAzbmyYADUTppkWVLQqVA3+nT/2buPJojSc40/Vdofd7ghBZmQx5C
pAKQkFUQlzAUgPLQyj3kr98nmz0z7Kbt9vK2hz5Uo4AshHD//JVDWVQfmanNYu/k/iJ2aiqafF/N
mw5kwhHY2ufOHHCc7TJWpELk3RsfsMDdZJxksJ8HxiPVOOUUcoOmz97phzd7toYpXGxtLaOs8qoX
y1Wuth/GydMPVECbWehwJ0tuTt6Z0RLUixNaY+q3IRZn9VL7uU5cSaETa9V49vZCfz0ViFutzHvf
LKujNaKzCvO5b5fQskjhSApP5PKQsg7rsSlGTwvxNTLL0QyAxHFxtVcSUOru6HmdptMdYFdVaBZN
9VXl42ADFOTiFaHRcNWS5ZwicTUG+JzO49i+bt16lwabNtEV1dQs30PqLKFXFMQnFJrdcKsJ+z9W
S+qELeDBfuw9PdoEI+SYybtp1hx9t3H0K0KTNkDJoNRNXAJSXygFFJcCW7Q4452dL6IIEdmKV+lo
9Rg5w4TvCG6+OOmj0322wPDgPc7oFGFh6xzIOTZrXVwVDYfmdF17IxSd2+bxunra9VgT+Qv86mSv
lq3cm23t53zPamktcaeZbGWZUXChJrt2IzX0RnlM+2K5c8ZCvtZtWrWR1Xr5yoLqkIoOktGl8YY8
rgzbeXammJemChJRT+p9g4fdEze/+jBCeXnoB/aPuPA4076XTuluSV7OwjhmjZa9efpkd7GVOWYR
K0O4YbfUxmVybHcy74hOs62yN6Jm7eprrmUBbJO3so3yTRNdZCpfP28VrvMf9rq0XTSWyn3qBsf6
ygIXo7srq1lPKuXTFdHwy45hYbBTh7o/sESo1pW35TD0X6pnt9sTMIpQ1pLpChbE0iu/xDz6bE06
3E2T6usz54T6a9oMk8GgH1b7qZy0+UMNn1m1M4p6+6Sl3X9dqq1hlutgiZZUIYozUW/5oTZ5bh9z
3xx0ILTG3vejrz7UWE3PLeFzVdhj3f+eL970CZzBYNe5RjeHqykZ7GySQ6vHy2Ryn42rlu2nKiMW
NqAabwoxUmGDGxw1zhFBOEsWbcuGtVEP8ulpGEzvufMd9VL6uRzPxHw0HwQAlG7kS8MbwjrVhrO3
yPynoxrzxbTsjuOrnaY/WdzYn6Vpg9JSsVyLkJ/TPIx2Y3wr9dp7nPpVR39Ya9kYIYGq+nhhqdNi
3sYqODJAuUtStsZydDceJ8wLl6enxJ1F4lCGcdwXyrunWq+swiXrMkzUpBPe621liXjWVPPapaXz
VRKnx/hcTME3zTEziyQPp/6SaaDdNsPa3BSzsST5ZJRr0hhDfSk1ycf3um77j7VXOGHrNO22pxkj
sHHylrl7LhirD60li9clsOxrT5SGR60pgX/hlEJU8suUKwEBTVt+48qV02kiJul71mp5haGs1boz
5zdDiycdTiP2WPy7EKib3akoc8fbd4YB1UHIinA4cikzB+CQdXGrz+7afpM5q0ckB8ve4nLRkZqz
JKj7bOmHLmoCb1VhzTN7boZBv18rzaV/Rp9Z55jDmjXsIE84s2Y0KYf+WARrWAYEoIbIEhxxMAPK
HymFXIY8ROLSjUmpfPGdWungs4V1R7XsLdkWKrTHj2Xv0pWlXF17q+kp2pimq+xhNtlSwzwHwV4G
O91CM4P5CJdWtG2opdxX3stGNCdHGUtGkcxknWv4A3Mv3TH/uahmBJEzyzQOiqX2sNgul+NHYRkq
okamG6OBwF3tNNNSl5PQ4mdPhVdNNgvhqi3f6flep0MAOrAmNegRpam62yPRoYmYPScwNQfSwx27
nZtueXPo8VNdm4NSa1xaBQzTVgXlLs3NVhLlaTk/L13sDKZz4zvHdmyXT4TuXneqbUsModS8FEjX
FHVUYvN6sayWV6pUHjtKO4yLvDVp9q4PYhirIBpmJy9jY9mW742lxvcUCbiIynHKZGTOqnvPg3wQ
EQpx76MpNsqRx6bZXPJ+uX9RTtm9E9qaGp6VjlwAqWrtv1ftSOApcZDg1HXtiGuqGXot0ZVrFIkl
u4z6R7ZpK1yw5Yi4cgtdxNomJi7Pll8SUkW51fvJrHGMmd5U5LQXkeuzd2lgYK1xR4gaUbTWfCZE
ppnvJum53zSPHKnIXOttiDt7Nt/R4M3Wk9eB+nG5F+3Qm6t6AvkXdqTnVvXoazN7L9izC8ea+oDi
5E+TLIqNb0XWD8weOWLq9UMvK8t8rSgdGs+alJ0fEW3W3GSr6NtjUK7ZuWa2cOkuaOwm5MSqXonq
UneD4QknXLbWKaJAY4CNWAlwFW+OOaZR4yoCkSoTBU7o92vBqF9U5SMpbZUVjlMT0LArRzmHLmHt
TVT7gZz3iqfC3+cBfTmRLzIAH7OxgvWKaYpGFq8z/GPVdzqi4YZc5qgqvOGxMsrxZ1OygsZzufYP
s2479/VYclAoBCfJqyKVFWsN5i/6/rpWZddapw0L2oehmyibrUuS9fOFF3PJ5nYISeyy30mQkFlc
uk53tyx0FR00xoZ9WaJgSdpJT9/WkhsSD4yDZeSrXr/vxp5B05r1tkimcdKGy6XxxnvorTaIVTkq
Gfpb0Fth0VhcOGWZomMG1duRmWfheQNCRj+ERtkxrsqc9emUTYNqmVhE9+xpusqPJf7KV18nnCTe
NjFscR006YR+YCWQlolL7dUIuUL4eEpTr1q95asm4uQkJ4dz7rRRwBdi4SWwS+/6OmVV8+sJirAV
NxJr/Z2fde69qfks8UYvaj1Z/T41w8ll4oalKUoPSCXPAj5rLLsoyPygC81t1j/8aSCS0ewW9dkX
mGQPGHnTXbtsQRq7jWw+RmkNevy/rGxqO7oI5115OTu3pcmw2WuL/mcFNP9K9cKYk4ZGlB3QkPFH
6zmgll1L8DpAuwoOZ2LncYuPJZ04+WuvuPTQxP+ZEP9fwDXCuXT/4jDEaQX/+gccthppclS6A4TX
FGVk1IUWe6j6IkKw/207o3f5GCgLAvTQ4v7x1zM36Wypo9adTQtNmDM57TfkOn+CFv4LhPfrp2CP
wdQCb/0rQvtPaGFV1M082j18Q6dtCdv5Fm5G+28Hc10+hf8utenIVf6oIBW1N3uGalZok8UNHQ7W
u1zR3rhJ7bfE7P/4XT+E/Pt/8uePtlsHenfVH/7499vuq3lUw9eXunnv/vPyrf/9V3//jX+/yT/o
vmt/qj/+rd99Ez//t8+P39X77/6Q0Lur1vvxa1gfvvBPqV8/QHy1l7/5//rFv3z9+lOe1u7rb798
4BRVl58m8rb55bcvHT//9suvsT7/8c8//7cvnt9rvu/mfcV8+fUv3/H1LtXffrGdv5LwAlVxMeKD
Dl8s3PPXb1+5iOXR915cl4TQmb/8pWkZrv/2i2aYf4XtwjCGMgVRLlL+X/4i2/G/vgZ5j/9Cd/VL
Q4bu/PJf/7a7f4C3/7gtXIvf/vyXZqzv2rxR8m+//J56uHwwbgeShchc0KGb/5iWS1b1ZFolRqDW
CigkR/l4PbpZCQ1mfVCz/Gcd1r9/7C8fhzoJmgPlFEl1YMu/R5RtUGonHcEilEzNqLwgpKmT/1l2
6a9U/P8A1799zMUngMI9QDf7h4/JKm3rtUoFrLUEsXpTL05lCtWsa5euolHMB0i+RjJoae55yY2f
7WKb8Z+A9P96aaFJOSLzcsPkk7z1+991WHp9XLo5ACkY2h9FpRP9V+43SlR+tm3rfMqRUU9rK3mq
XcodNiObdgUt10NC03V353ql+ebk0ginqbRkYtpF9zjlbXaqxWK/9FPtPKgJ9QbSkvI6l3TQQnpX
xpWhoZWLPFkiwwtSivgYXo9imki0HjQSmvoMz3tS6DXDgar0T39ISzt2c49/xOxK8ijM8S2Dh3nb
hvXODrr07HaVEdHV0O4Cv56fPI0ZgBShIq4nv94iw5uH3+pm/q315P+4SvxuZfm/rjr/H64nMMz/
9CRd1qvfrScXiCJv3v+ye5ftPy8qv37bPxYV868X95WLhAcZGbTW/ywqmvNXXlFeZ5SJlwDsX0tX
f1tVDOev5NQQbUW3Or1k5MD996IS/NW+BC3oFzIVdQtRmP/OmkJa9IVS+58X8JIj6JGNxH/AU/Bh
f3TdVmVWGyPyAIyGFVEnU7+drZp+ZKV5mIMqOXFMbDJOloG7r6fSfG1Eseun7KAhlwaHXgIz7Mld
z1KVBB7uzpmzNcCPxmmyC7yrLaXwUlRlMpirvXPXID9AHuKpXIUdqpR5iJbUNmrsb8OgTuuMYByQ
LU8q3+sPowzcq1YWj5m27WfYI3AOkd7m7TJEsFg7fZAXcZe4ARPqEx/04daf7DFqCRgJ0bpUDfdQ
PQyk1cfdmt6v6/qcguMXmseJ2dvVWTqjg0vFcwDqzNvRXK9G5sZ1uenwB675Ui8y23cbnXBmb+fx
Jq0lSl1c0Kkuv3EocG6Ry1pH2r2ZrN2acGIvSNJ+lhxJiu0nDNibiUIyRotWxbIti6OZs0TUfOht
EYx0Z/lzee+y6h/rzBo4TMvpW+7VBBKOpC+enBQIOYG8dx5sQZxaL5z7Lp/RWrpvwVSRs1/gWL4c
WOs5xmjJ8Rsno4h7aafXvrl0UCytvd30arNuyN5rWprECtxmder/7DPDSbLMGsvEUZ4/hIiyxCtq
AxO4fjHlnQD6eK5AGXzqLbb1ru2r+mzxVmThcHFXOcKzjtKhCvZObktzkw/ezwD3rB2mXMIpMdW8
Hlcqgfc03LnkHUkV4MJ3BZGPqJ8anzYzOcEYWA18vTUStxzPog5ezML2yVqTIo012eu3HcHmdqSm
yjSeqHDXz0T/3DeuZnOgNPI+IkaqpO6jYLZXYtG4dn153ebbkLSFRREIOq36tJiVezsF3A34CtTu
Kt9u04GeVlPHNtBbzXKufIuCgr5eT5vwvntzY5an3LTJ1jbsA1M7Pa5buu5EY77VVRa3CEYitWz5
c56aAoCxAVa1QJ10Z99vjhWnpnf0g3S7XSmYOq2bmQj+iiXuO90mfmBszulsX9ulfs25Ah4Qd71a
X7y+uIHeS4SfXzWj6ceoVRORYeWtSS7IBchxox0yTBZZ0QFxedGWDdSpE9Z443nlrTV5+6qeIh9A
Y6nlE6cnhM1mtV9oYQjLaTkvIo+Ue1TWw9Q+9s5AIsgaCfOjtLaEhECup/6iO4V8GMvxFlssiHi/
Zzkad4MFK5iaVxXQs76mN5SvxEtbIeZfh7ArzEQ19ZQEm3/I8yI9VHoORtZzV7Xgys+7hkSgajdV
y1XVLREtR+YexY4BybMaEWT0scgzecIKtN05GZ+bFUjTtFp4Se9V3SOvzbVR3K3CDH39LS/9b5ne
REgk9qufU2seHC0qH4KtOdKreGv6bQSHGq3DdkWvapzlP21WFW8xsqO08uXbPFgXmRboVdHv7daz
IxohE6CQb15FLEspa4d1Tr6lSHaus2KdoqXMf7ZVdVcVcE1b4fkRIt6Xrp8/tTRIk5638Wja49Wy
1PG4VOeml+9VDoSlLXB5lkHBRrmIm2pLrXgG3dxTHZFW921Jqh81wOQ362SGwFrs6QjOrdA3uzMq
AmKV21wcZbMNCP+7VIsLaJkrWRMXg22hGMQ3EUwWkcjBToDhqKyMNSJQVlk9ijL7yjX9R7NyqSCZ
yvt6m6NtKpMunbakgScPKYnTHuw1lZ/WNjzomp4+DDWAVChM7VxwXrUS8HK0XBMHrBsnXcvYBEFA
CEL6BHRVdRSiM74jgpBhW8v2RWubKYL9TROt2YKHpihkHpbG9l4OMrgB/d2J1FSRp6Cah47RCWas
uKQs3OAmeczSASl+7r9Umj+GS1UQtRJMAGWTfj3kRX7KrC44wVmPkW0W3XVqrn6YAegXQDeyq58o
qoa9neJMoToYNlVd94Qs3KaNYu3Pvnkrb0arq2cCR1Devect7odMPMIYmCEBQF9+7h6Em54a2R4m
so0MlbOrWO5yBV7UJVrZfyAtvPHL8aNechml0m6jsi3vB8P46ImJjWa7wM9vEGMLSnBqC8W2ADUT
buTeJXQU60ld5RlFvo0d4kfwQ4JPa5ZAc46ytLHCeus+Upofd5VqToseFJ/TXJFu0zafpNOf5nLQ
d8DAEcaWqKunEbVTlpDwc17r/Lbv9YycjtWL6PdMkLNHad/FHUxXY3+nkmLboGmsqIe2zbjKQwNq
z8MmvfY5mOZrpMxkJNugJ+NycLTXXGv2FjUqoWtuzx7pg4X26g7yADN549nLE4JWkMGhp9aG4/cG
tNICKY96c0+ZzM5ul+MmXF4D041Ik7wTqru1xHiVd1BUJBr+QBVawSPJG3PTj6Mcjmjj47WpboLe
/pb22UtqaydKl04lD28LLStUcdW4AVClMUVgxm/pkJ3x+x7tdYtq72bzxud81U6mZj1pBG+E3qCd
vaD52qbHXnrZzphSrDtdjnhktX+6qZNYhUN0wDuYTkyllBHqQkTp4jyiinpZ5c/aqw5TLW5cdLzB
0LAC68WZGf7QUSEbmn5+R71WCBN+d0lei/yMPkSix3i9gY48qXa+n91k1tVspQV3/gNHw1F0ToI2
Iy46iKDVAOG2EZYtb7nvRxa3PcwWx0pQf9wE6bRHXaMdfV0eK78E04ZGM1b0GWQmyudsEVfW+rwS
JOHXpHfSsqWZRhUW+tyRJLHA0onpYeqDw7Qt91M2NdEWNMmYBp+8rHEmrUsfAKcSL12PTm/pERbJ
T7frjuSG7LhgEY8GQtXsSJcPWyCxEcOaoGulaeLJ0Yb3IdP3FlDPxnIh9LznxRvOGC9DvVEP5lCT
11FFjdYf1wl5QB0gZO9j2DzCFXT6PoryxpceJ6uqRvXx5Vec9Rr5YhrrbuzXg106oC9bvGUzSoym
jckOnVVxFN7kx9Wm15FNLf1+qCxur+6SBjvGjpOxREGV2Ob1qgdwS4a4H73xWztbWlzPr1uNSdet
2oM11d7VIrWCXzRYT6r+5FYeS5Nr0tbxMtY3vFrhIot4Km0YOqhS0OHz0OsQN7N37071EHnjDPQ9
OjedhylsQ/ckM/NBdOnCnZAPPQPGpKY7LWM7XIzYyebjgKQnDHQZm8QeG4sTu4S/zJZ8XDB7x62a
UW/D+8ay6cfYtpfpsEn7JQim5mkChk4sR2Jl0nj83EnXScvWnKfVyl+M9inYlrPqrMe2XWIHx8Wo
Qdb49BSY5rUHGj1LIkAwZsf2IE9qNdDb9Pf2YBLSMh0WM3+bdf9OjfVOg6eYtTjb9D0OQTi1NqYj
4rqe/SeqGFAB6OrzspDvaohYVs5pX0F/UGjxrW/Mo76V4WUm3ZWdR9I7u3WQpcng25xe69ib1M5b
n+0iC0Heql2TO+Ne+qeqbYDL88M0Zhn0Tm6g73B41En4dYo60QLzQww/moxkKkb0jEfJtpIaThhB
1qux+m8mdPYJfjIhAY0lwGC9MItnq2mSnGI2TMLct5K9gnWBvEz6jRyTHSPH3Wd56btypmicqrPV
QlDxInlNHlm1TFJr3snSDZf6prbSsy3Oaf7WtAwi9m1Vyv3UaEdH9q9yMtmREWWaXaR1+pslql0J
6ajSLJzFBjXUJg49pmj2tLDXhx2MSqxSmGnWmPeeVqdiWRP/0tzlaE/ejL8176IO6T/nzsNijbEw
Ax6euYsI8d9DA6T7vGXXKOykrxzabFov3Su7C3s7ffD6NwLZ1giBhrfb7AfLr63E6WF38U3tUs8K
ewEXkjvGsdCpzPS8aw52u9QRF4M5uH5Vfu+R4uSrdwhk+z0r5os46kdgSEQv79Kz71bb+2GIj0p3
lz0yFCPsi9NoPFut+e5gqhwb6ykfyoxkBjQ/ppciPFhpyLRlH7Zw3G9ZaqSvqKzYQBu/6LVwNtf9
NnCAhBBrEXMNj8PipZCZKVxZjnfpRhJNvFN5x+zgqvaoLlxTLRtaR23mKqiFjWXCvbLs8ofmWC8z
63MoRIrEQLs8ku6USJHfmav1o168HA64fzQWb9e283YKZvls9nCKjj0849/8LC57aVpea1odmsa8
H7b83gHjTswuPyMp/JS9dhry2sIBAnRbejFBs59oZSKazzCM+jfIe8+VbSeyKjVix1vUQRQqsfMn
eEGuiXWmsyTgmGcaWnnTTH1x7oIhOKwSgtJuqyHIE+zlY4CIpaiHMydcbQd9ZB2JUnYeK2VK0J4m
e1EgUW+pRgFJ1WxVlNumvHYrxnkFdP2GiKaHl5u0hORI/2batADOkiSGyDC7SYYynckFqTbtGmyw
mmNLG3Uj1Ly8bmOj3uyfU5fBFhEiM5/LwhpvhTMgSHM2HxVI0/buFgo5ip6pZ8jy2KBPrk1kbnbG
dct8O/f7ptTGNjgULS7nOFWw699rvXaHyHcgCvdat2o3qSvyPVRUHQpKK+lSRB7DoL1Od908wRmv
LLkR9p78HOTWzKFbU0c1YPOZ5NQ0yL8y4+SbwyborBNZHw5bmV8qC20DbgxT7kXVINpkAvYA2mCw
eB5ZR3Pum8kR1Ia7PiAImWS0inReMI3JogzToIF1NgR11HFW2e5uLhk2ZoPFm+FUHVzEd/bZQ1AA
6Vy4+RHYPvMx/KzisA7ecBVAxT61NTuBtFytYSRrtzrSe2xAqBFspA/N0nrnVEk4VzfQuIN88TAy
9YYTsuGbkTxa1iO/7O6BjqrVT2apzcUtEeGOuxtwoGxPjp1D9a6Lo3FyDAIEtYGR02zIMS22tXT9
3jcthmvX5l0ayvUydooV8lFH9Ck2nQ3M81KvFxHWVc34IJ2y1I/QyoSSh63nDKV1KLZSh75zqDjr
UJ/BqRtx7nOhjmkTNNU1djUdL+NgbFOkF5uBVqj3Fm8gelv187HaPHd5LEanMr44uGXeV95QCzTN
srFPmZO6y0udb/O1UvZ2ABtFSJQuyxwtg58fzK11jYfeHoc0YiUwrqgGDFiZ8qVf940qqnTvKB8R
wWwzWSMkbS7rWdf4sF6+j40CN5iDNG0p5rDlf13kJgKJSGG73At3K+SNKydiG4JSw780lWg4W4xz
ImpUoMZTumDz2unbmh4R7GRpZPXL5OxrkTLrkflRGGE76t5tt/hOF0MxaA/IeayvpgtQFwC436/G
Ir9axYQC3+/gLewI/qJC8wSf274iwWhIGSsdKkVnfdWJpA5Sj4y0ajWTxukatUfz2D9kedGdpiIV
96Rqplns95ubhy6ZuztMduaxWSsZOX2Wv9AJIK+mpYKdkfqQ2DqhYWHGMjCF7pZyfiiF8aXcNDg6
Uxk8dsrxH/rcb29MNTr3OgXInNma2TgNshsH3F5O8Kzmwrnvm9m8HLeLknBZRw4qdHu5AmisxXpy
67q73P25AAjJneCOc5MTLbDHR0Th9MpnHgZ5Jy09e7fQdvK8OJn6qQ8+z/qMaCnCvtc8NlATtw08
5Q5li3lV24LzgnGdX9S79J4yQ9RGV6PTQTXO86FbRehUwnwsWS5faLfvTqSBisdUDcwj9iwDIKwJ
lM1hGD8jvA1e5Liye9d5WlxqJhfxTp0KMqWaM3EhpfFRepVdhWoy6u9FiX3NN4QGc91l7XmzjOHL
EM0tz1GFPLQrfmp4+XhQ522CAlaSLYbr7O5cPz/rlQ442rC+MLQjJnlAzWPM6LaE/Wq1Mh3C6mJc
v1ad7z4bS8c0IzwZrui8KaijY32NNttUHY8XKRxh7yx4KBuVzd/AWucVZZ4+HYwAAWrZ2gzJ9i0m
G5aryqK+U7fINLPGsYJdkPIA/GYdaZFy0C740Oab1R6t7S0bHuZB4C/1Lf0axHP1vOXRm6z81PMW
niwXETXe19ZBvN0yPmtG/mWUGyMOfQ/ryawGQQSqbz/OFnof395kaDa5fFr0bGUPtCy5E6Oz3MDo
kL0muoettNez4fSoJJTlX1HeVdG7Yqt7ixWGsWNoknl5skqQARNo4VAFvRnaqtUibLgydAegSO6F
vlyVlgHuQnHaji6XNOot2Hx3bvRoclKQVHUe5+xGr9hOnWLPa1XF+lBiMHAeB51JuN1rS3C11OKz
sau9rCB6GG08WR3rYD2Mgc1QkTJ2bGmip9t4PfsyDdu8MKIOeTsPZ9OFvgfQjAJ4urHbOT3Zw+pw
+CmtT7dW2nMhrKze6e3sfi+JEZwtI5nMu0v104sriyvkBcOPhSLMm3pdiIpmcCjCFVPuVd+Z5UvV
rutXZVvVq4Fu/5SuWuwv2ZAMTYriDiTGGw64JLrgqCpNYp+guXPZ83zW2XHCKfVSeU3xaSknu6X0
yPqwt4syiVT4PPFKu/qGEc14ddugO1tStwS6ZKm9i6H3xtjTlmOWleMTQRFNEfpaMN2uptjuZ0+l
wO3ofX4Ug12eTNKZd/yl/Ygh7qAvtvvZGZV3nTEhGclsltP7oGzgiVn1t1ZT1Qe/d/Q9mkgi3Dxv
2zcIWzWruV8WcKExvVpXG72CysxoypbsZR3QWM5ZjYlRH+HC2lvBFogOi4hINxAiTEUeHPXUIjlF
nvqL9paNvA4RYfBKLrnaZVt/M821BHPu/VBM4go4q4h8S7gJlg0jmgTY7jbijJk3Iicb60C1e/ap
PPSqdiuvFAnXSTqO6tCmrh2Xm2PHi+Zde4QxIikPHmtNcphVcjpIKHlmhYyNfUowxtEE16bfXFjB
Pcb44hrHhx4uqIITt123O0+2r7SzfBVE/xQ4D4TZFxyymuY0AsFHJlrquDTEaVL1d60iHjftrXdv
Hc0E/aG2c0fGgn7cC79Jj51fAMTM7jfD5cEfiDO8HQnjvsq1etiBZSXrqBjpfK1HeToOt27nPFL8
15WgjriKpZf+MP3mChIinnEs7/WWDNsO5LJdyBWpeYyDDqugBiukRstL/OmzcGYOF4F56Bp8Cqua
7lPh9kSzcl0wPnnJ6E/P6L0G3mPnDGhDgr5Pqj/J81PC8r5Pc/hPau1Kfsz64JMjAR+EgQgKE8dG
myCtX5E+Ts5Rp6joGADyHmgpnl6JHa8ZrQfACgsJWOW8OD7VweNwoixKJevlcGO5671RBmpHR/fV
SILWQW2LhW2u3LZQH4jYWepSxGWFH1Ha5q2F0d6DZg4Nciqj1h/Y3prYJbjOnz/8bXYAPPQdx+vu
SB3nFK7gheTCGA9VphKle3ViimlJNKNPYGHeVr9dQdk6JqZRPdslkHlPiRIeDzg025nvNHr7KAps
mFY1t4z01OMNRH4qF3UgF3CMigzbzDzzxJTVcoZKUKx1brGrakLMatjnxyDVb4JAGsdRq5+ksV6b
YvlcFu/Ud/2Vv3nXRVd8D36F+mb1yASvh3VbV/cdqspPAXBnFtlwlvit3oq89G4xO1VgFMN4YN0d
E6eqqiu/JqG2MfllZnrH7l2z/KFGrw9T3jSUllZMX7pOr2Qp4HPEGan+NxvwXi/aGtzeZLIfjwTU
Rpss76EGD7XvHbIMcfTkL+xOM+OXVR9KOSRSG28bRyVEwrzgOfTu136MLESz96QVOe/tMvkPTnCR
M6WsdExLenUVKMFYsZj208JJIKqqSWKsssPBbZv/zd555UiuXV16Lv3OC3rzSs9w6asq64VIU0nv
PefUo+iJ9ce6PyRdAb8E9VOj0SgJyBsZGUEenrPtWmv7ikIds6K7gpZPOV4WQznJFPEgqS+3IR6m
b5ZVpHexALRdHrNHqd4puY3m6kztqtrSvO12aplvXUc7EaLlJl8Bk1PVGeY4EhuVgpjk0pv/ue2d
FNYQ5tG5lSkELsGCIqnfTMrzhClx12RFUqKuxvc13wyC0aJlU9SPSpY4Yr1fGG/5iJrbu6wkQYlJ
RGGT+S643vGAYz8VNd2aJFvscZGjLRbOSaFGck18bjU/W4CHWT2fF6EaCcT70VXbpvCGnXJi25aU
1DHsVrkW1MbFD4VJg23J3eR594nwxCOMpDNjSe7KtHe3PFshiAs6M3K1LdRTMfVnufy2UXycU1l5
AZl/mijk1QV6tQC7jrIgBwE9++HbuuXD97USvKKj22KmQwv8FKURKYV0YvTda56kZ3R1aBLQ2d6d
blwn31i7xMMvZw7jPn4Yg/Gd+SJPpLPlC7eDmq22dE5rRnBOEY6lYrwmrTvlyUXRwOu355wC0v0y
iZk/bdpdnn3K5YIqej5Ql4FG6BtQ11YSwtdsltf3vl+1OwaxjJ9Zsky6N+QwCtZ1OirpWWehpMQR
VG14amBqkX+0HtB8ZrxyYa7Wt4QURDjTGRfu0EusX5tE097Eo+ZWcpVwjczjPJmt2AsOcVsPFMSS
O7h2Qlm5cr2NhDB1OUx0UWCyyAtV53iYgeuapmu2qXiFW1/sbm/QiFJLcf8wUkIM6jHVL4LRhP5h
PjujUU4YsFJKknMCKJT2WPxLBPyNjrSXjc0SyARmDgSN/FWZlm25xohDUNwc8l6gcbhKTtmM/yeg
sv83QSBgJv4VCOT2v/5n8qv/R/jH7z/4E/4BkAMQh65bxsFJBxgJ+uJPTJn4h4QoH0p5x0xK+Tf+
42+gMlkBGmJIQDcZsAO4Uf07/EOS/kA8CziADGSD3Mgy/xP4B8HGP6E/gHbpuM1D7xGVLA2E2l+o
0FnfbRmVNwizpTyfq3ynEdZTtqV/1fXaJ0K/ee4ME6LrIdWZuXOaoRvFkwLFRiDIVKTdQeJhK+5j
gsPyFB9Sc5+puWXdPdRD4QZ/FCRVDElsd9Wli7+XrWku9qqv9Ye2jun7sDLEAzqaRHqmleD09aFT
TpPYN8n7IkttcqGRsVPRGUmrRD32S8C+xplWplj6MZHUurhW1Ru75lkio5airVfb/rqN/TyEYLLG
l77udeDBfQwFAdpUt3v7kCI1riV1un8dDCnjos/UwGVGNbWhmesGWq5M9Uq8Vc+FZWdeaarSyaEJ
DzJa02bxV92Rj9T+xCQI1bTrqTENQMULJfWw2oxR8cY8XuOf5ihDXS0RWVFuOp5AcmIIcyTrFcA9
3d7nHrSBIWjx5zQ103cSXbK5botrkOImYorTPFOIWnRzftxATBAfdJuauCIZzX0xDUQmyiS0VNdU
pvutcgc+v50yuNyjiEScEzeD5PY5Mthtv1U+XlI9x7pIY3vcyh8bkm8Ghs7Kb5DFTdFRNr36aGaV
nB6GYfpkDcQt1UqrEv08eXYrVct/VkrS5sjvWxMVviaDfCy2fQ/5CtCEU1hyujowbEGBS02s3qjG
0d/KyP8kV82nV2lZRgT1zf1ukNPFK7ZxpXaNFlrPOJRHamjtB2P4iAd76F6QiKX6xzZKaUjZiMET
1Gr3b7SItM9aKyxIVulBwc1MUSh9yjTS5EjUacnTU/mpUiY8PKC9Zo9DuBJHFLdQcnSB3ibNczmP
SutqhmxMP5OuX4vLMQPUvNQqrh9umqZvSswgAn1Q3pa8rii9Ih077Ld2T5kLBXWjTWB2gd+6CQe0
5zgXReOLtIGfdxLNs9r1lgt57DI363W3xq8JDjX4mqmxt5jUNS3p/80lhXkhhglF68MlNBy91Zwu
5bCgQJ6W9Xuu9c/QdnvPZL6IO7UUrOzVMD8WWEcuCB1qVR3SD9I8a2Gx7Kbfa2uQyG1vp2k5h3my
7k6bCt8IUL4VlMaDRh0Hf1+KgqCzLQP0xxgEZbnSkhU+NGQl3Mo2kAfjWywqXlNn4cDUeluWNQsC
oZTbgthDkNqpea/1j33T3yF5ndHe9vZVT3x1Uc1fe6l+CsRnuRkj0L/LT3UvUvhfKAlkDSnriuwf
M45lV9nIwLY8Ld1yMT7pGpLWb9ToU3lJXH0VXZRcusCcpLu9Q2QgJUZzmpUu5Y6iKUxvCZRFDGek
Si7W0LFpoFp/r5vk+9gkJ/gTP9XOeFpyFWZbVv60tDF2O+Tq3FmYbi2QmFfo8g+ybEZ4VSqbUk6w
T/KwgzM5CuZ3SRqHeVx+R/AjZ57mXrsgcxdnkMX4hfnf+uPQti9au7wSptxBNgcuMp7FPClDrZmu
K83DF5DCnWNOY/Ol55Lgo9ufoLSpYSxWY91OS6s/5st+4BrmxksTkN99gsx4WU4zjCN4FvJeoY2Y
1ZQ8ZnFH1Emfd0qis+wwaibzTb0RIUJPbZijeq1kFEFyTf8kCyyu3S4CP7H6+6SeF1eaFRBxsW5d
hn5mRQyG7W3aYN5EONFOO2mP/SB9B0LvQ7uhLZmqxQNVzzDPEYNUGi0aRDpma/ya6up7bXUl7CiL
kcDq+n2EM4id6GOfIrLm6cqQXusMRkMxxh4EgTwE0traNGLcCWrlSWuBcoGCuypM4zsnnUy7yIAa
aFAu8JDGP5vF8GRMw30r5JiQNkvdydg/mNj0WFExOulz2QcIvPwo0QZ56lHnd8plBWIkQufLRlkO
GYESyhIwJ5OWsJsYtPlbUXQzpbuM6FeMckVjgoHTr9miBL2avFcg/J/nhUZeNdB5nWg7yWzTvJMs
lBMyk3b23Iba0r8M6/RZ6c21KIBmtRuVlG1CWlN5RabAhJEXC7cVzgkkeUQDRqF9KDMIt5m8vozi
uvrUVE/isl+bw9Az0NGYAFdLAwW+Aj2AlBNll3TvMlUNkHduiL8Hf2zmg1bakDJbbrkJ7M4OnaNp
/mzE6gRF6aZIyCfvIhF6rT5g36qbwSRYezQJXHNQF7YGAxcJnhdNrL/kgRItxRimJiUgt5rLnG30
zqWt9OlIPpTizChpxiTawirQPFBP9IbG93RegAtBNASZmNAwgvAED5lOzN59NM12X5VgrZJ2/EjF
bMPiW+VZ7TMIgAsqRiN0Lrjsj9RXoOgM4Ctn6xNA1N04luoDOt0nfQG0IZk5fEQTQnId4tqLjART
ZtDLRw2fpPsSR7F4HhmJjKBpUjaiauezyBOwFkX1lWYHCtEYotB8rNI6IjKaGsoAPWfcpW9qWm1+
nBijNNqpJLOn/KEZu/XDUPodYBItNImKI5OeaXUogBqn1gXClh1+bEEo1Hg2p6KgL1F1ADgtqRI0
6paTlsEUMquGlF4U8DjNlyxNRlNFHSYDYBNNnxSQbDzks4RIBSoAbs7FDkRO8rDI50yiIfxTFcmD
DA/I02pKQPQKq5QDAH4L9cqYLupaB8M4rkKQJkMdWr06yy88PLmZb1siiCeG1Fr369atD8OQie9A
f2SwPvgKqmc4hnR96iFBN1poCCnEzKqakSrquz3RvhdLXYK7TAoQcUCD2EMPpcw5FLxGgMY1Rmre
JPRp8bw0lWiRMOQOXJnaJtWPeIMx4ZpN8yJK1VIKdxQBwcBH9KjE15Xx9nSN03w0nR3Hp8moGDfu
Nqlqt17yfDHBOsVZl6qPsqQzIwkdk9UuCiFhhF5bFhrlMyUBFyFbtJxSB1H0Evm0mErAtZJFAMso
gJRa1bklWrYmy6vstabYcdoakmc2CkQ3ragUzRlMWPyMl99xNDdwZfRah1jsMbI0HMyHrYJv7igD
tMN1TKhIJJY5ZK/Qcn+SaLXZi5TQr31apXxMIuQt2+Y9U9moHiHUPT3qHH+yy7HR+3E/Jtd0EJQG
Rlo/06VcaGWlVcFMvDat52CYxw68kwy9VgctBbviF1opW3ZPJ34df4zQeKsonkVGRqUdYRmVSxZd
/d3Ug3yw7s9motF7nH83/vY/u4BZ35uGPx59wjqbY/h5KCnU4PnmHIndo+EYQ9A06MzqEh2c3x3K
bAZXdUvnFSRVVm7ZEjAuUGzt0crH4aQcLdDYKjsjSGMxFzne9E6pA1dgLyoLB7pLVsUcmdiC5pkS
0YAiyarKbRVkJIEmoZ2WDDAth7GraMo0Urrd9VsC/iAWKxQQpLaW1W/oDk8xtcq+KUiQ98HyVrJd
oI/ZDL4pUXZUm5sMjvm2jyN0CL3/gQJfZstrmtsD7LwTkgqDP9GJD/qVsclyrLSv059tcuXPpvl6
NNCXIkdQJBaSwYWrP8HdX0cmkwyaQ3YgXFbLaCLSbvVSzNMS7uq6RMJgdI9NibXTNmHS7GFY3JGK
80nfqaftqynTq9DSEwp3xpW7FDyLWReu0ev0HZt4KELm5uLH0EM4m+UE+gl0la9kevM8lMLoDCLT
482mVWmhtuXbCPrylKdC/i2nH3ZBC6j/qreOKNEgxv9VxqL+1bf7SpXWkIV3c5oquIn0sb/DtDW8
pi8bt0nMTvKZfzcR8mSynxoVJUZIcx9mVsDi0VckWMAlPOgKIVYpVe94lPeWthPMy/IQkO7Me3o9
BZ1KK/XaXhjtDrh6uK5NqkKSVJGqz8TV19LtXWg04EtFtYVabyFviahn4gjTmntZgkkUkkKPaAaJ
/oZikTPJ9Q8cTukgedD+ULc58eiwLnQq4vRbK1ara5YjHfIBwZfyAMpQLzVsY9JR8ZiwNHY9K/N3
iz6Z22+Z4aYkT4656Wq4duOvwewSf9DShippd1/Vc3VJMjb8vjDJtzDx4sVe5hARjYJUrLJk4Fag
CtdsegF6nYJ6UQXPrHT08Y2aZZxBWreidJIS2LB5l2UfFRCCIAaSf61qqbClScrdIgdY2yU9WSNa
OXSc5/Y7d0JwulnTHDQVVGeK8XpkxNJ+o/HQRlPcG9z4THNGZsgSdzIW/u/Kw/9n4vwPxGPJxf5l
IebpV128FUgtpc34FzrO3/72v2oysvqHhrqceIzsRiX4mBT1Z00Gsew/0K1QjvEN6N0RxPy9JEMh
R4YCaokav4Eww6UQvB80P1n7w0DM22TqEcUUyrTqf1KSQeToLyUZqhmqoaIa988TZLV9gYzL/Olr
HiEsfBpuwp0QKjaunNbbVT4d/6nezJvuGa09+/Qow+0kPfWKLd3FD9lt9mOvvgICDWNv9Qle75Yg
O5EouMMpvxRvZVQ3tmLZMnoMkRpM59wj/vN1R/JjBzi3Sz/qNEeFN4eqgxryaXXloHWLx/gke12w
nlOHXkbYnQdPdQRvPituGgkhoasrhVnYR5s3+mKAnFEAQNjdPPKdUD+1T8lJcSW3uA0BpWVEftw2
av3W1/zqltyQA5N8xR1D1RWuSGkhOGdeiqsRdjdm3d/pQXfbrqmrRzS2T+Uti+aw9atwCEpf9YRw
Opmn5oFE81Y+FSfrxhkNu9MY9l7mSNxn6iSecNUCw4kj6k7ocVXX9A68Rnyw7u3iJb6fVHLS9+pE
sONBtuNjaSPavyJvcGP/ObPBBwa6m3myF3/pDuvqt6H++zJUTwr5BLcLFHcPKRpHg++J9/FlPWVB
ExSe4Azc2RTUbuovfhftHunGeXJR1Qr11/48uJUPasxVTsXF8BbfCIqIRud9Hc781fJYPaT+HlgP
oJuGyPTTh8XFpgXVCahxEcwOQWiwuTBCHEB1p/SUn0xf+ZJOxX3xKX9YP2lWch2DCwb92aGx5CJu
5cyedhou0J7umkj1Y3v2mCYfin7lpuF0MR7iu+2yuZ0r+qKrOIjbufpd/iheqs/9Gz34ZqZ96siQ
vkhRb6Lbe9pNuVnXISqe2pfa66L1S/RHR4uYl8iHZPfpeQ7kMA+0iKjJk7zCz6/qFZkRotsondBy
sLMn496IYD+x2lmgOIW/F/f1KXM1Nw8yV/yuhu1JPi/fyUjczZW5WNMbPxAL4p8Yqo/VGTBcaNE4
h/14Ux+le3ZiQD3cL72OcyLy2ud0Ll+k++yd88M78wcj2oKj6HBSA8HP7oqn/Jpf5FN50a/N2XzM
rwYnoL/kUXqqT+p5+DdSrwpcvX/k3v39qP9T1XVpJrlBokO60k8DicYpHF2YbQ6IetuwW66hd7++
xoDxl5zKMmojqqceSgTO6ArPSgRS36ve6Ho4iKHZgjv6iyc7olPY35iE5oMidmRH9oC8ZCEVwIgT
5hehFEIUyz/o+3vsIocREY7kKr7hUzLjeSvs8vGsJqcqQKiRf6NN19MlLg6bB+0shSQAbhIkAfC8
X8iclcZJG5zh1/5evczheC6C4sVE2iPMgu2uDS12f9E48/mRYY2O8E11e14bQyoIvh6RHUaFAwfj
xXxNrnIk3ZLsYrKXrjC0vCJKIvl5f9QegVH788m4VkaYRPMpuZTn/cZUIl+90wKluTd5d2wnDtSR
6xpoDo18bz3Ogw/7yZZ4/YvqivP2WtofNVZh4SxAW3MHTzwRbtifXzl/v7icSd4bO6ZDScquXD7J
GyIaTJc8nIMcw2reunD0gVP7c4R6FWhCj+6sk/nwN7bQYj/Sk/vOjnNb5023xQigt6Pbx8V9YsMv
asBDuQrn+rL7szt5SIV409m6Lx2U67zitvtwBDzzUTXsMrDYDnIgB8jTu5lbuKXH/G5Hs+tIuNtO
x/eW1+09QYIOlKQNt9HJvcZPPY5A1IX0zIMkFL3VZYqqI7v9DS05t3R0r3cXR3WQ1vAo99qZX/gg
YOze34IJVzN4cInsyf5K8Aizi9W3V7eONNdyScesKOddXSg+diEY/mfjNXFRDbGzHz2frrlKJOCB
BLYxjXPPdAwX9HE02YpN/zckn3bTU/uSuNO/kViFmf/XLsbfz9Hx+j9IMyxGBkofVuu185AIw5U1
zhAI9uh2IQkKQBluGElqFzkXN2EpJwdMCk8CdhiLs/Cq4D4R0fm0ufkxYzW+dbbmI1Njf9ZO7Uw2
ypNOHMyspOG2QXkCEnRGOoojN/vHkZ34ttX9aQZ6MPu4ZhsulZ94A15x8Hq/XOxj2xxOkl+4iccV
4lxn/loPJL+PzFOMoep9E1MeeyVHWPw5ncro+MAh1NljolPdVr/jpxSjiYIf/yavX89mMHkQxJzj
JXbQ27Gf6Xm41LZ4vH1UPKp8UOc1IdJRHkjiII+Aw3Czx4d3HohvNsvo/nkjOYHCzO4uPBCFbunu
7EpqHYF6NZ3FMezu28TdyWwf1Oy45eLGouHEmcrBztXx/SgDvuXPfD7rKtu9E3u6JwYoBrOeklt5
Gf90h6jixOex3OwpUBsvsWd6gImC7YvH4sCGcbZ36AxA98AWvAznjr2jBrvLMBundAVHj5i24GS2
iu1c/ZrHabFNLZ/RsDQZMHxmMPJst2Oju6I3uxsHBz4MT+b43bFm8JN5mIlPKyUsvcMxamzkxaaE
zGnk0EU1LujYyo1n8XeS2/AlNCC8irLChfzJjd04Om7nCJVGfzpvIZaApwfTKmCBeIdgH1uvCY/F
q6P9h3ldThvLMXDVDNrwiSeCOGgvUBFP3bFRXT0Q7o4nbbhbWGMDDDZw4vdB6fXOE80r7mFjw9XO
F1m2TUXeTrEK8AZ+r4Vm51w0jbvfizxy8Yy5YPfIOA4UUGUupz0uJ5TPY6CHejjilRGz8qxQOGOD
zsL9Eg7hxj4+vkslyjvOSOLmXvp7Y0q4ioULzZ026HVHiMhh+TbZMzh5x5aAPH2aQng+AdhYW2SL
pRgPCB/ByBITdzhwu53B23/sP2ASeTpg6gBzFZI29bg6Jsazv9WAqmXJzhPxyt072NSo9+E58Eoa
LKHAKT52anYzA/k0+0LY+2HsLGcrGkLoTxyHkbfUDgUkLPDsbYQhKaEuJtqBNBuNH6TdZ+ty2Koy
mFhSmS193CooP7dmRRW2Qe8a7CqZtdw8VjTgSD2YL8sDKG8CjYwARLpW7rHeLRejOkVI+OvyaXbh
LjwRSlEOMZLPcFm7DspjPZyM92zcf4NFMIOF57LcUFzGlphsyopwdeIkUDPnIAOKxlFwLgijxcC8
ah86xxd2d2DiYnpnc9s35v1i1hr+BvXjbwvHEfgRdwL6BRtssqXpaPDN6In6Mk+qjIhfHcK2MHaB
gPgW95nw3VJkepYLq4rPLVnk0WdhXbq8v22b+HuHr76ExTo8z3FaN2rWv61MHXBSHYX4k3nP3EJ/
GTQ2iYDVRI3UgSbvkiJ7TOJIWUbCncPrcSnzJSW2ADZi0+V7TD+b27HU3UnjQkuWAevJ71vPIiQ3
A4RfCbHbuyroCFRSV8E+dcF+3vVrfVc9bL/W8AgURiIbRryHfYjl4KjHgcTbrBtcAsCUxOMl57i4
JifQmrkvhfznqfarU3FKTk1QbheBv7tbz911uA6/UqLlzae/ZAMNoSxrVy+lT0oVci0++s8OYC6f
DWan7hJ0DkX+K1mRDSiGKKkJWj8LqfbxLqIRF/iFTdvX6YmKjrBLID/pnPT456Pu+AmslZzBclrv
iFtajwfkb9fptl50J/fhB3m7ZwUjgdoatpRs+HjZU8hK4kiJHevWhkqAZjMhO03iqD2DP32GwjPy
g/hkvHT6y0b170Ig5kHEQTM4oFzlaAHq32QBNmNFrghte/rzjDGJxnMcNS+sLxtFdeU7RnIH9Vm+
X6jnt3b2AvKICE75qX5CA7vPApaH9+ZPCZejv2a/rFt/1u+rIPFKn/onGpWJB50yeRA8wWPadICL
JMw84lBYj5qXBILXcZ8UypyElymA8jNiXc7kxvbHGKJpa2sBL9gIltr3xKZvNaIcTHf1EFS5JAiE
OZOvBIvfeoR54VC+qV1Y93YWWT81zU75sx/yUyy6GvuEH5pn3kzMdzxe4Uj6CMN64kXE0FnDJjry
MOv3c7P4wMHP39T1LPwkPGUDCsMlDgcXHOmzkthyxJCPPUh9RCzc/JX+pfsBs92OPxB19lfvDR4G
RoHGhm1yErlGxLA81Ya2x+6iKMneBT9vb+4RhoLvsVFP4FAlnHFIzfBZqYeSc5Feiq4VgKaSAl7d
KNCNXwNmdewgGtFw4nLkjyrKot5Lbztz/b5oVHsxX3dEt3SZV9Kvjm8o+XyY3Vzj76uwLcCjofAg
+7rf+cdljMTJOUjUz/KxpMcQqH6DczvCOoIgzBpiW04bkohegXe6CWY98QHZuTrngT62D6OTwLMO
8Dk8OPau8zY6Co6Wi3eOQ9Py7S1h9xF0Z/4RbB+bez/tzstXHhzx7LFcRwoC2J/LmUjzDu8hfmcI
PB85n0pWrMdlHxeFQbFzDJDMQgPx5ieJREDmNSQFWLIRv2hg/zcb9iL2fbKFM/1kYmrJqzF2bo5P
RYPnuA8WnTQ0qL2Ri53cnQsBSIGRP8JB2m+Eukxo97tnQLm+FSGpEDDqhtOJRjDvxP06653GDaih
dWIfPXcR64VTWrzh2+4XxB7QnfC9KOQFZtiSbeBIg6P+MgbpYYa9Y5VJATDKhAV05+zmayBiFPyW
L2KYMb6FwMXmD7hgAik/jcRTdsujI8Y2DRZUtslAVHflZlCO9tpfpNp4mCNdRI3t36knydS+/kFC
5u/h9/H6P4TfprBm1da00pUglUgTeaGawhJ+3fskTvGgZm74kBrtcTy5wRejyU5eQdLJ+TaxVB3h
k4Wrg1VAoLK7SVjeH/HWGgHApcKRYuCoT1FLIjK1Eet4ia/xtb9Yd30ke3O0BBIVDouIdXCoMRFU
LyeNmtHwrXzePLC+UUy8tzg6FhtV3aNQE1an4YoAxbkPa/6vuxghL7uOZz06LOLkm0/zkbZxhcCW
v6/2PUVbrwqGl92u74Zr/jT8OtyA9Hz4N3CrLtopIcwfXMDwAI/Y/pg53BX+4DBVlq3xTzzsPN4O
wRusgxZC0Nv59cwxOqxa5TCXEcgBcebhV0y3PwtYQ8k1T/qXROBL/cht6bFjN4H88I04mvBwKTuJ
5UKIyvc7VE6czYewQp4BRZOs5nBKKGn5i4uZ4D1HjBY/rP4R3WgUGoiabfnb7h6xwVG+A1HuDxiy
YyHwpYEQ6H7j7r9vB6UCgsIOM8UTGXAjjBDwmmg/1QjM6xx3u6GUNWPREYgnksaSr4Dtg4kC0eDr
T9w6ZgAZd2/+JjzsHDTFWz3lBAom0vDac4hjDjbsJeCpICfPYuwwsZIZ0DQnPzriSMutiRCPGJts
gXtQyOy18c66b6/i9/yhasNMJNTLrwvH+zAisi0kjlMRhDEjADY1WxCEK3ty4eeeVOu8nRP/JSdS
nCIwM5jpzS4fVt1JT/1hQMIjtSW55szCtSAFxMB4y90RIk7EP0eIx8QLZuumdnsqPZELOgJDeLD+
FOFasSUoRHLpWATCMio5BHWtcjmSEjACmNTDcmHHLvFHeUvuF3fFJh0lhwozUxONmf8uW9b+u9MK
qPAfT2tVtBpwLNO4xr+kO/VkNTZliCPeexEf9yem8shX+NzuEciamMYjtJT8+l64W6gyj69alD1p
982ZqtrD/lFeeP2ruBm+EuLjPfNkEpKAo6Z+fEQP8X1yqp/mc3uWAuW0fzXUNxNiHjiuVDmZOBQx
L8MeLyTQhDGkxtFMSEwS5/fhdlcSa+j3/dl42U/U99whwml6xalhi2SX6jKQYl5fcY6Yfle8FRi8
3fPg80Xyvfw6npDe5q8abOpCDXeiyAnm3tPDIbIezMRdPmbQF1Hnq+fubN2VEfYdK075nMqbciff
hrMRkXp7R4KfB9afwwn/oy4NXE/+98+Sin8RS/tv0bTHF/1NrfH/FuFFuhj/Snix76dfH83wF5js
MYr6z5aMIP0hiqKuwRKACo2Up8JsyD97MoJk/CHRWmFIpqrRGzFVijz/JZOm0JQ5pvgwJBFELDOm
/t6TEf9ArZPZb6IKvPZ3J+c/UF5E5fMvHo7WE0LbTJaCpygZhgZa9q9nB83aRKi35K2fVGE/V1sh
V7dWzZFtreqp66Ikq3OVAGys1NYdVwWoLcLwujUI7Ew0sEvGEmRyrZNLKUk9bfcLTIU2vhRAWjvL
EXtlgjIjVv1XxTiJgjZJzdSaZ8AiAjTeFsyLSmQtIeeV2JVSGxOBWzdY3fdELlAcVt1YAufRu52c
rXAw8gYV0cF05WpOJkJ0IWmA6KdWKo711VJXeZyZ2KqV01Of5lOJnNI0aT8UhgziApqVuiqMl7iy
dWbCWG8ZTf/8pGopPMSynlbdY+hBQwkZ+ZnSzxjDLZ4SeWBqyzqPYod+lNp/xakw9MGkynP/pCm9
1T5aE4CSu1avylehawQjMhZ56EOxmsXGRQksecuBYTELYJFB+ld6ndMETkwSL1Ree4rFgFBddRS6
wdWQxPBNoQRnpU1mPfs1ML6GoSaN2CFv1eYGA2m2QgjHvlIQV0ICjKBr7ibdTftRa5kL0WnhoJqy
5Yxqh+dNkwmQcAE/P3Wh7xY/QBhsV1rlItWhsV+/Wh2uyIeaoAB9Q9RDRLwxG5JnATo3ugWmEn/Q
cBzyQFmzdnlpNTGzyIkTZsIXHhMh9uytElNFBTndl+avrt3S/Ie1qnt/h361NZzFmU/ypqGB8ZTO
MC9P1dapD2j+tKavmj0dKrmqEtS1YoTOcvqHj3ThjRR61Kzi50AwUXtmgHjhtEkKVKDXdLC4WSf1
OF3F1H5qdVY/7dWQKG6/JvPzyFEr/CqfKdoXfUIDRo4PxouqD5QpzGJVXH7FvG401OWvWTaBYRTi
PD9lDFeBK2fUGh2HVGRoqLGYh0y+hrIzYe60W4xCLZtFW94RTWY+T1yA2yEJ65gYUmeb6UtiVlqn
Ue7QDCvETKaYMHTlfh1rU+i9XeRI29sqSKjTQRAvbrC928KfpXJ7aSexvYJuiPNTpUFNA+BmZsmd
gdBA4kKCo6EzMofgZ2kiRm0zCmT/YuKyqQRgczk2Yico+hU+pYzC0CiWj1W7IKm9LIKmMaJA5nmL
iUrOo4Op9rMyY5BQljYkQsZi7IBeBNg9Cby1xtd1FRLZqhvozW9jEZeQWlaxtLVh7HvAervZOdC2
DSEoIbYD1TUYg+dOcSu9Zr3YokRQNpa6O7IGoy8aYH3Qd4ArySOUrXgd3GmaclinyyGkXQJCtxg2
o3ZZtDD0iIGR/b68MLolrQLAZsVDmjYtJe997TqnY2UINycdAA6TY+rEreKVDLGsSuFSwgaCo2t2
K3D2ImPklgWUi7qFnE1EbWBpiF0bQ3rG9CZPaj0xqT02p9705BjIxHMB9o46CFxP+rGCOKVuEheo
ru1LPNF2qlBFQB011dIf/bBTlW0gPHHkdqEAOrRW0htrvSz3a6OrD/kILJKAURaEJ6ubEdGPV8FD
gd58k0AO0qheKpV8L666gtlTKmJuWV+3tZcAqVQQwVCATS4TcFPIwBCSCT5BJvfh/2bvzHIsR9Ls
vBUtQExwMOPwooc7Tz57uEfEC+Ee7sF5MhppJHejNWgJvTF9N7OrOjLV3aV6ESRAQKOARlWmu99L
mv3DOd/Jpmbsr45lp9y5uiux0beubbubpQrd9jsC0Ppsg4Tz7t3W9GR3OHMF554ggGgFST57W5SU
D9UYcKq7kz8E+2ZpjbcSedL9DHAKHkZO/Pa1GgzhaCEIQpjtOPqci1fmAsFcks6sSwZs5nPMtEEk
PZ9Wbqx2uojAWZatH4wjg4DchjvU4WtSWydRJBciAbjqjSN/gDpvxla4JNRZAZi3vvXdl6ENgrdQ
9MXwSg6A1DuPj4Y6ZUqL4knGpEOslGV72cH4mSOPxMdM406SedTcQpiwn4rA66Dp1oDAT6nAJ7DL
wsB9H1Nko4APTNBsHVUU3h1IRONsbauFD6U8omw3gmAWlyNqWVwsCBqsCGASDd8gBMnVrCr4ayi0
02mO2gkyZBQCiLTTopvvQdMMOSv4qs9AyvhLFg+8pQtodpxyWcw6FLk7+Y0ntHpXh1ixZJm+SmJ1
cAH5Y6l39O9x4q0j9HslR0OpDNV1Sajqa+pPhr4N6ePywy8a+0sfqhlN/CxBJExQ+auY42UM3C64
U8kwi0NjStSgQYGRZYM8HJRpPtd9suEWLJhyjHk13I8yDFgO1zN3JfI2XBvkszluXG+oUnJYiaCY
3cfKR9u9bl3E39tpmhxnk1iTXG7zPsXDKfIMQtcMJp554MDdtkZ64j6IMAsMWsfK65KjDZAGKxiO
hasiP+/lhX1WOuA8SMLia9GgLbwyA3K8a+syauBTrwgiCXu6irxK9WeWEI527gtbBgjB4nYqa9g9
VqjfwqVCT0rOsNYI18dMwLvou9mtX3Jwep67qZbQT8XK48ttj2XueHaJwnc28bSNtE7nm3qKAzqX
NK3Gs+gHyEywyI2/F24FZmK1pAqGJTCvaZi2ghuvpx2K4xD9BJG0MRxA22mhqWVXzzZSNg/EFSy/
K7JtP7vWhGOtGDC5HXl0E84md46C9KasSIz53mk59zejQxjInamV8buVZ2Wxem1dr5UX7eCpunEH
VIFnZHO6uA910dSbqDMBsTTAARZwMX5tzc8dhNnxm4Y/A/jHQvXKXCeb5uyIkb0LuNyySqlHGQd+
268C6TTfuwo54xkPBpgWIVUZf4sj2RAORu/07LhOdMMHRzL4Eoj6vUXATQDn1aAwfjeyL1kTpXEy
n6O28MUJQKVXPM+pSse3AgP3e1frGJhBM5bjZfJ5jY9ILE22ha4rzD1QmVFij8FOdigG4pzOc0Kk
8im2QlMfggIN7dfK7vlLhZ0lCqtlDsUAiug3HJ6O+8WvHBSs2KgV4IfFbrNDgolzXJsJqBBHiluS
MDUaNRyd0GTWM9bexjyaqJEV1KWqy9QhFClXwahTh18KZMsjCOrYbP+/Tk3PVwJ9SHfyH/dBO/VW
/8jefu2Crv/AH01Q9Bvof5hrMNDxDNLP/F2XBioaQjPFaABC/m/qs3/tgSStU0ingzDNgSftB//m
FRTObx7HlB8KEA6eCOhq/okm6C8tEKI0EWLRpj2jERK0Y39ugYpOxipua3sF4msqDgiilxe4fNGp
VlV/KYrBtv/BqOJ/+YmSKgz/o+sGvs1H85foW7uyWt03PSuVGhookVu/e+yALlFRKIWAzM2Wh1++
jn+Hse/w6f8yyuTvAkUfOkJeUxj4v6vi8NchSdPJrIHcwTkFE4hspHHG4dZPce6tCMWkOkpaUs8J
p823ZVYmXwfREJQKyvrn5Kny3bTuiA3C86bXSHsm/EPfST//70cA/FkvdP3tIvD0lCmSyiSAzP/n
385rBp8gSI+aGXAEjqC696FgLOQ5cnBZ1OSlCTe1bOZh8w8+lz8PjfjJ4Cl4hoh24Unj+Ll+br+M
erMBU2RK0buaR0oJoI0U1EkJK5bmNB0Qu5Ccw4bLd9XdkLTKOXfZQN4HrEDLWeNpYryEkT8rH6VD
vufqH/x2V71UU85JU1/fud9/OwnFU/jXjg1t5l9GW2ISTYUVsFm1ccPNZHkO0yPRX+OQCqzgqquy
4GApK6w30lezv8fj0PxsQlDra7LA+u+D1BmBOfDJUPBzp25m3yLV5R/9mrhzf/1FA7p5iO+ujXXX
CaVn/zUchXBAP5okH0YuYwZqCbBh/pr8XBSlfQhs9dGURFo5IlIvuEUE10WeKFgmgb5TIXitOU/k
N1+nVKVOPfYP1hSA0Z7LwgUNpjr/2I0JjXxmdQyMs9SZN/0onbdBRbNe52Ys14QZFSzdkwh6NRlX
erk3M2SABxFlzvsSU5MDPokHmhmIT3Vxv+RunZAQ1HjeQx5VC1tHpT2GqVUTgjZ16Y1IWNSJosyE
o7Lk96lvMkyI2O4RVEEpYH/D4Ubaz6iBkjwFSrYoM+MpfA8AzJUblXVWfxzQxe/GWVb1XtPA0+5j
swe06QQtmoycZ87CQKKOamh7924ea0Cliw+vbGU3mqTBEudjvqaopn8kFmp6S4LUJx8XvNiw8VNH
ZJeZOC6WJ0tRbDlw+Ddi/bU1vjoS/VZxW7kPqp9Jq9KFZCJPQ3kjuOMVXrYel51rUz6vrKl0kboX
fsLqvCnwUdpK8FFqnF/dvovwkKyaxSVCqQJrPu1ny7bf8yocbvIxfte5C2MpkWDNyrJVw0qapDu1
ceKInYayXz5jterPYc/cBz5jms93A8h+9ljQjl6cQDDTiSisP8p5CRhIw+JeQ+8nVpV42eDdnlVP
odXmIeRhUU73vtAc1ZC+iPwc9VStSoug1JUd9pxqbRMSWaToG3Ykpsc30JSvfP6WuqxKRg91raxD
4PHRsl4Go0fmOslwFOQY8hi6AwmmuITBcORD+oAZJfwAQsmCeCa0Ek8VJMS+cpwHWB1anWJAYXrl
5DKangcxNug9CC2L4O+HDo6buruXCW3bqnN1/WpxuIyH2Ev9p1YyjjpKi+yKVV4l5iEsRDavRngy
bIhoPyQJHGNzpN9t91ahHdwrIUF6Fitu32qKt0ULy/3B8EbteuzhH3MuZYdFBfc0v8I8OVsYHN02
Y4x3nhf/bFq9fGA1slcdYVV7L3PHH7Jx8xtb5fZzoG2WXIS0wLgCpKsPGoD4rY5ldUzILHuVaoA+
qREulZlTbYgqYe/T62Yn9cjfTzPBBK0MWYaTBE0io9WMO+gjNOm1FDy+otXObqqupNCezM9NbXrn
x5JcmXYawPyrQ20pQdPU1+5nzNWBJnUYVoBuriOV4NPHwfSMaTL6iR1bohbln4/WfV8yjAYE5qyI
IMpOjpqs9VyEwUbUXruVS98+5QSe4rXRdf5KD0XRTppvsjWdS+Ps8HWz4JmLxN7aSSQhbfYcYYuZ
lxMcIhDJSy7fKarrOzW509rvOvbXQx0cO3AUuNN931q1tmzOrXQ5WBoYpyOopCJHN5bXEpXcIFq8
Io712YSRuoEYiHfOaQHE102cnoyYU4RuzVD8bPqFJULsEaYyp9aIBspYxf2k4B3up6BB2Jmp5dHG
4IcXPBTnIunxUeXQGEECWEN0LjuQlQ7BCeNq0Cx6cPOqbQuJPVrXjLKoYpa7IrICLjatzVecKDys
MCm9G7dPoVUNXXIf1k62zws4ZaA3NM2lJNy1SBa94ZPxDgHkkbUYGvnSRW2DO2YmYm9FFOOyi/DR
O1jA3AaucR4e8jRh2jMYkZ1mQMf4sUupL01SiqNX2/Oe9G23XdXWSF/N6PWJy798D328s7mD17eq
pjh+0A42sw3mBIJru8XtHivbi9TBWobhgUjX1F4TqeyDWIvC4jxqgODjPC33Vo2zWNqY1EDplxxn
aU+OAu09xFpGZRA9Bft8MAhcQMyPwwc6ksp6qHjS22NmiAY+cCdb8XHkVag2zF3SHVzAq5arELd9
4BbryPhIfVwbNYGfWmu3yAfEE7I/TaW8H0NzxJzx3MShi/dqnncEaMIucfdd4PyoyuURC+Nn77SP
ThPhC3bf5yS5Y+i1E0t2n1laHKXquzvhXaNRyx5QvDcknKmp81S2/o1myLjrsxGE/iTPOWnO/IsB
q4uYuYbDi4z/J0Ju58LPBNHI0m3unQ3kQO/IPcdePcnyT4Z1jFhxJe55/FhB+Ua/j1gYz/SmGRhX
Hu4tbMplhaWje2mI1yXPxL5mMyxTv7NVCB5QerrOTkrOAxOTMmrP15gLBrSE4K5V4w7lShTDW94t
O2eq7ezGr4oBaYSVAmjMjCrpS0mmTN4sOQ3DGnus9QS4HNMTMdrJMct9j0LLq0p5IGbbRmYYFjLc
RjLtn0Hc168ukzE+3KICitQN8SPMXeTkiYcFgucPUUVEAMqpqnuXSlfLy9jFyy7Q2cQuWGSoZEHm
4MDMzHRbmDwiy5BRvrp4c3sNMQUcBrzJzke677FDJueQFOiESt52rCggZHmiJaq0AXmxnqdgtle2
XpZHPHktby+mcAd4dyW/dUOQRltyzcmCheAG6haaI/QeqqgvvK7dJZ9tMEe1FTKOVGNNlvFctfcL
Z88u9yAKb8c+KT/CRKPhicNgOyuH5AyvnaVgnJnlzwRK28RZYcYS69mrfGKpjSUeIOHFxChGxc8W
wOOXbmgz1LRlVh/7NEmS7SIIRyyCAC8xcShfJt8Lv6YE6w2nDmoeAyOdCRDEmRdzaYyz2ad20x1E
DWWJ+Et21lmn7pqqqtMDF0l5B0Zv+ja4VfsowDuc5soOH0b+6xtPOq9M3PtTUDD0a7wyeXFngyA7
dbXznV2XPMOaiQ7wRp2fee8FX5JBITJu4uEHn6z8pp3YPvPF8cTw52GXq5SL2zArpXr1O5LBcQFe
6VbWUELXBzroNhPgBgfdKIbnQ+8WTOmLFkMerz0FQCkwAR+GpHS+twWizFAV0clhNAzxcOT3LIA9
1jtml+SrMH4h3iqd+L6nCQRoP+5JB0AL2TYo9E2bveYBdd/S+uHJrpLOgcwKA2GFI5z8PkuiyZkc
HNaj752zJB9P1ZWrHy8+/2Gb4H22B6SHLa/bEA9Hkh1RJYWQNohF6c1tQ7S6mcvmcSilQRuVeIhD
pinZdlYb3hupnecilfW50g5+oqCd7+e2EpqGqY52hWnqbexcYyHt6WjNY/GdxhTkfWSmB3yw1j60
QyveBpVY7lKPNBm7zdF1S49+iI6x+8DPGl/gCTtnpaz+i0enzkxRdKcq0umNC/XhvrOLc5L3d8ES
15d2HhhFU/6fksA61tAavvpxY96wBDdfBuqcfVn6D3aR7anfrkPUpt8Li91WGIzlRQ2yX+Ob7LGy
+yiqOme4WawKeQ3DQu6y0uzwrsodIFRNeBjLg6Kr2mf83HTOuIb3M+nUazdMUxJzC/xGc3vB6owG
K9HDbVQQRWr8Kj27QUnKUhfio/AIlfWKIj4SzYquFqrUee5bDRrAWM9UW5hMZG2dR5MibYn4uvne
O0LHujRFM6GE+zInHWIGr13OhryyTT3Id1zRFSXIgDYqgpSI33/cF7H32QnVRLuBhNhtFov43FkL
W4y0v47WZvfOQnP07KR9jR3T9sESJsD2p9SjkCaLd7UMhdmFQarPcxug6yWV9VAEFgIMa5jByNb9
M0iinxEcz4/KRMUGXh9aiNRNwlWQuShDBoMsGyv4vrQ1+hESOiLiO5sL+MOPOSaWnLK7PgMNRnXo
YnjWHhDzwosJ0GnbhHOn70mnlkh5SvJ8F9vP1qmXKyK0KDrihT599HO+YmJFekbdD4Rqu8+BSPHa
dmONZaBLqT7qLrohzBzV0aCWdZ93PAeeync25+6PiKLwM1BQVobR4Z6JY/dY9bF1I0K/2M9sNr9E
IqZzArBgzlYJxy8dyxcMyZy5UlaruIRqP0auenUaPEWabZpuohAAr+fTWDnguFdlZ1fY3wwIJjXC
XBhAnmfdtFxi9ms7o5MnvpNplXoZOUdpjBc7Mi9hLOv1PE/lcZrt+144eN4s7menIduyrPCUzxnR
BZkmUatreURGIJgb4nU4XipobbUhDaoo6GAc7pbnLMs8yFNNdgwpLWjnau9H6dvVjsXLI9xdcgHU
GKWvdoaVIMmWneWGn74tsUuSqLFlmlkdI+J3AO/MW9Xp27mczJmzgMYNWt4TpdpyKIQu16mLkDOf
souLpXxe1ZUAURBHwbAFdjLvRxz47Pe43hNe7wODr3hHXfyN3M50D+fLe63yILoBOHe1vKfIVesF
tp0ZOEeK6B388JM7tkBjYzAzbXtlFTklO0R3Pli8QBjhhXeZijD/qMvSvJoq5COYkmnCtqhW3rzU
RA6VVQW5pQieCHxvd6MOqmHlVzZFjYRVI5fla0aA7q4XHkJ0kEIEr0FG3HaYzNfsgP3hGLIPQp02
gKQhMXrkK+wWKACCKf5KdHQHqzCh+LBhD8W6eS2nKfzoiFI68w9WLFmH1If1NMgbAQaKgBKlxNdk
aIjFGMFRWKCu3grLUffGaacek+WMXwhGnmhtX6/9ULU3I2vTt1LY7T3g8fzUCUvcKCKO70VfEdvc
0FkYJ7Nxc1vyFIdFvW/roT15jmiZ1lupc6xVOZwsctNudKYm8mBKddtlEf9vhYF0GCzvSVcTboZZ
mO/QMhzwLhoroqUHtZe1IWir6Iv5EBV1gWOGeddR+gFuL58moPc6s+0o6760AZij2BIIr4dw/gD4
3e+NDKedChrjrFjxlOcqrkFtW0O7n0r6n20UF+BOGKU6emOTzYvDBfwsEPq+8r4ErmeGbdxIis5F
R6/NUjoZ+xNbfo5WzyKJVUL30Ldl/uIt/CRyYcbhIQ6s+TSpgDFoUagfcTdFh8JxvK+EFTSnpJYf
15i7k5gjVHm+FzxTsT+Vo8wuXU4zu/K95QEUm82ijFI2bafhYNt2+l6IsPhsSZ5hJOBTZim9b0q7
Jzd+iS5a1dRIGPGfUU2ED3YAHCXnocFhCUfH5Gz7pxYWYT1od0+Sn/XoGui9c8uWUA4PQ+M6P8p+
QuQHLuamGM030HiEXqcOEJdrUkn7DpBuxNhAgvO6KZoEVkhjSaLFsik+VFDNvk5KwvRpCmx1fo7m
gQ8cMJed3FROjy2ytKCkZXnun0AaGqLGK7Q3K6pYPK0h7J0FtiTQS08gtp3JCHxsy7koDiPIeFJ1
1TTtW3f2PwPjo5t3TH7TJs0TwR5T8yMFEjSyBHFl7TyQzItarGGicTcWpYy3RnbGuRLHYQTAM6I6
HxYXpxkHi9gmTjGlLx2zJ7Ny/NZ+d6LWBz1TmuF7ROGFiEF10T7Wg8VTGCzuGUc5Mo9CMVwKiW5i
ZCTE7xoDwpux9wVzXmQHT7EX3TG/ozquZmjhZ9mNMYZCMP7hgfzrSB/rhVnLpXUTBmmNFY8ukars
KjckUpEWpkMaLMeUyZ6bjyC+xkTDPccpnvoOnBZD7sLP8tX1oZVfTUordAvYr/R/Mn8rWsXvMV5z
YjKWbalEuSCGeAdpm26v8FWLoNAHzsLBMvb5Lqdq+Rgdr3p2aQgiGZXDIyGXU3wOhClfNBKYF7on
+BYAQcT3RRX+wK41ZHMKB9/FXyrbdCulEbcDbxmdee7KdNNNaVZtZxrWm6SZp/6I/oMFa6fj/l6x
eaxPgTvojlARN9tYoq4uddlaxByEhJKsAwgqqE/CNKPUHJMH0gZYFXIkFOBE0mxCr1635c+ITa/a
OI705ReCO3W5b6BqUX84bolVDDIqEfShozHdGWPilbbgaNw6NsAbvk8AIAR8+UFx8Dqf/YFyXf73
9bLwvfbklNurpe+m+3Fhv7zxE1+M0Pxd7d6BZud/HlB2okRnivcctzyexFTZ8GdRKBgFxgJ60XpJ
UkGqQUw62yodFcWEjplUt4Y1JHmw18FI7lrTjZ/3AFYTJxheWXeYA2lxpXz0wf2tShbE3dojbUFx
b/BaPcnaC2+oytObJGH9sPaGiX1/A1nPXpOJhM4HnUcXECZfGJS9g8iXlROi/VmBWmWGPsKDQWWE
/gJGz0Quy1pTgW2iJjPBw+JlpNuDdcr8ozdmHvOM1jP3iUwsPpm6Q9fsLyze/VzbPccKqwhyBOvp
OU9FQJW8+ILgsXHmAhlFNvnHpQbkR7JixZkxNe1HKpRTrQca7m9Gxel9DxQVcHc5vPiuiZiAt/2d
6G0HJH0TAGCXy4Rdvq4msx+8WIqD9GOnP6alP4XHBoFBikpMXPHVLHQv6JKwdFBW3RPhMMv1MNbl
S9lbJXphxtXQXbsW0UUBGx+8Fnh5VBFTwL08pMHb0ploZzEj54ae0LhhnwnG6jVDxUUxX/VB9nOM
Rob1ThoMxaE3gnKfyXNd7Zi+9NEl4a7dR1Kl2G7CeIbrwFn3BhdbQmWz4pCnfZbZdpgCnjwkCeak
SKP8CqdWPYeJp28RcyR7Zgw8LjZra5xE1I4o47VcivMyFzaOrDaBcNZ4SVVuMlHxGudL5bn7arIp
qiwisO8lq3LvPJc1f7X2pVseLTerh7U1dqBq7TiBWRQwh5/XqVNFZ7K7GNKHs8WhpouezC7iMU4D
YpHqZBO2RvIYlcKyMjm1/saXA1GO1wSYVWZX5knoFM9AimRCAbxpUBWEQ2Ud537kmDdlQDkxx3yU
TYYiqqX99rd96kPxQjukqsOiKlgToY6gebM6dRlGwGv6aKFbYn8IBH+C4o1E5d9atIDu78+6HSbp
51TkLjh4Wrxblz/S27CNJ2WwJ0diPQ2q+Q7k14NsZHwipeJel0+MccO3rNPF95nIoGmft1754lJw
tryohfey2MwBEHNe3WNJgBWq1dN4F/Lq5bQDwfTqzEWPPB/hDea+zNQ01b8/WkHlFv4W3ZnG1pnE
OY5Mj9RToWr5Ho/Mmyvd8XIOib7C6RxiFvaBkegms5GSm58YVdbGE3HNgHv22l0RNlSuhCtVF7aX
M04RxE+3Iur40xBh2HtEjhabzdjCsxt4aASzrrVSnnZYekfbdXsgUQ6ovb0tl5LbQqXsVcZ6FCjF
TTn362psifshCAv1P4dWiTOocru7Ooo477iACVtDkBLvaG6q+jLkxlx6gTZ20wU6WL76omp+kDoh
+w1XuDufJb0RRLO0Tq52NeNicuqXGf9+2HRfjA7aZk14I+uNmeSN8fH3/dVcOVVF6lgmsJ2w/npv
ehPdjjmKoF0/Qbanc3ehO6NQSp6KfAQVOFrOlcMvkJGRWxxByZyDjF401I9RxszkGCpDZm4WJZ99
5JIE1iTUc00momM6MioCRhnqFynjZdqoQYGWb4pKMt7uuOZWNWEOl7hzI4AnfR3tUeYw29cM90F8
9AhR9qlf4l5L6voSO24dn4swqvyPIejTmUwo3SW3yte8vODRFn2xp7HjDWRI4iL6CXLA/CMZytfe
2SuPMtLxsukUmi2+IMTEqiHzicWZVby0XmfPZzMVbvzNXfylw/oxxeXR6x2l3+zMLpYXN75WBsSY
BOFWFmME35/5RPck4nxOuQEJDHV0NKz9JkyJQDAedlm/Z+Yzxh33BbuTLD1GfEq0lgbpjyaKkVvi
XSxpdlVKGqQq9wzj8/4BrYn7ZRmWBt9mF3l4PJo+kWtiIQZ5N1gWAuA6yTbhaJ+L2nEfh6QudoCJ
ndegLJYfSWbHN3JpHFpfKc8qS5ZXIRvskE3fPwbJ0hzaOcR6A8B172k/PBSUSnfIo9XGbZEVbeoY
kheFHD/JbW3iAmMZPAnP1z+KKkh4fKIs2Ntp2t2zwS4/nVaNP/slmTLeKuKUlnLsHsnhyaOzGarw
7LedrzZWYUxG3h8yPpPE82tgTxBU83ar3UjDcUiX4PskovhbD2noi0XZuwk0j0JQpN0mtxL5WWVV
SB6oF2DGmHN9DMbavkuFJ+Hlo1rAOh/PTom4tlWbjFDRA4eBPNBSKQCbSw7RK219DvDBWNNutr2a
e6hL37xF5AernOj+QxOdfU9MJ4luY+07VnSaU3hiyVQEt2nU4sOdNdS+qVriYiMmKSz2H7GzJ+94
eUozy7dZX9W2WCWK4VYIMO1A9nL25uo+JUE7Ku54g1CikulJQRmkyKaNF4HMICfAYd095hd9tQGs
C0YoHQtpFL6rhC53B5YuKrZNUKV3C7NWEujanqWqTIiLE04Ll9Lt4uoJ4Xr6ky02h50z0q2llW3n
a8bJLezqisyQdEw1gabELWypaeuT0a3Xb5C6EgpVDg1fq1Og88vi4xwZUmTCcPjmX/O5h25QF3dZ
kqPTlOzEnPhVhgy2iLCOLZgXTtPI7ZIb9Tob52eYify2HcYvyMbgC4wQ92emWRfWpvPdBJqN6Eek
ZI8kOYIUUCHoXyaecBbiXp70hDzCJ2LtOZ1F+DaXprk4iCvuGaTy4C8GvLQtSUefZMezEaF3XakY
xcuaXy3Czd648bEkNxHv9Whhj/Fbv4GEbXfpO1nZ1ol9G5J31ZLWkWcKx6jpCcjmB25EaHJ/ZeiM
18Ukn+wprC5oSBrgvnYYrDhPxcHlM2NJTZN/L4Z5NqtWmuZmiYmZoTkuX9g2VBtdoPedrDplQx+H
mbcWJorOOTjs71MGpHVl5rT5YtowuM1IcPsWtd0VSsNuKWc4/1o7FgyVWHOlZo1iWOEhBU93AxBh
VshVeZYWN/lcu5CFE9uFXWK1P63AHQ+ybnW5uYqD1v8VlSppMQV5qOTZMRMdhHa3fOyYFWSmqNeS
uDkRalAee5cY7BIl3R9qtv9NVQ6ijtBzfXoBtAguFhHvqmP6RRujOC/tuk05c/OOk5oEcUnq/TD+
gEfMms2ugrvcuFSV/7mc5M/yqN9/rERJgujLdqjc5F9+bD1kSE1nzR67toLwmhIm4k3JvJsjtQpp
DIJ6DP/Bz8Sz8FcFC6AzbB9BwE7HJv7gL1Ib1fuRrkqWznoU10lm3tjsoGwOrxXaIa126WSGZ4jA
7G4d6mlkEGF+YNdPtzcW/qK36ezb70SUQazUVgZjtA6Ic3wlfUNaR99iWk5f6A+lfvNRntY/Winy
n3AjZ6y+Y4g+BYgt9cGcO/oH6Tusf6B1QwP3mqiuDpL00IeckQY++3Lxbkc0qF9COlx4g5qy9qFR
voMACD66PqQDwcmw2s2Mj9wQfbdxNEloZEekDuSJWVy1IxaBSiufl44xWWQ7z1EG6HDV5doicQiT
CRsl02HEhcx8lF7tP05eXvJq0Se8m8lw16VAvbfgq/2dZ1FcrrtEYNlB5r1QFqJP7pm/+YTCoXCx
q9e5r+cj+et0apOUzDwQ9rQnp/A7tiV01a+1zkhabmVjfVZ1mFFlkPYS7NlTZd/8snblPsPUobci
duYfZThl9tpSEwYj2IO9TWrvhBKgSxdwTy3zZ3rHhoBgi5mYRWqbN3THstLX2OyoYFwcBUqdo6Xg
ggkXk5eohgCdrpKgIQO8JaeSLszK6n1S9YjkGojoINJ8PeBXN2nJMID4HQ5upDJQWK58beGUdrTr
8Dkd22i2p/3vr8X/MXfdr+a6/7b/bG7fqs/+r0a9/xsteFex2X8sPb28/ZfHT3wQ//I/6l/lp+Q/
/E1/KuVvoeuHlNiRhw7VEX/34PHfuE5A9gi9P6XBVUj6Nwue5dq/kWsRECfpuS7GuCvjrP8DjIgx
/DePjAtpe2hHObQ9758RoF71r7+o/EIEiNj8BCct5iaXUchfNIhuuBBpcqWAYnJKifM2LO7WIb2m
tRknBlc7b7bI3xFVRQycoK/W4KNny5wdJRghTDXlBoErAIX3XNZQ/mPUYf3RmVxgpGNHgCSxtRlS
8yLoeUBFm1XkEDOMXkF/LINNzyqazB6iCu5rFVhYeVIiL6lMZs5++KLqIxF55K2rbvAe437JCRug
flJrVOEwrzMz9AeRGG9Yj177tR/85kdiZcG7qFXz8c+/BHftZ/2k1eenvnlr/x94gF3nP/WQPg0f
//Lf//Ts/v4P/KGd9sLfkO36RKXYrMAD9i1/84/yDIaOZETlEZuC7lLyVP2rdNp1f3NdbjAeJpcb
DW/p3x/d6DdBLgvPLoZUh8UIqup/Qjr9R4zKvwlUeVY99Lr4WwWhYJHvRfafSwQRdoXm6f3aq2Xw
n1OEEkG4BnWd2+oS1owGPhPbqBwdYb30rfoutLFcCAZxDWOXfCFmbGph8+jbU1S0m66qCLlAXRul
CwgRsZQwZlrP0+6tRxhq7e7iLGRRm6cyh2xSgUPtDwXP5bJmJJfXG2RLRA/esLhJ/E0fYwe5ZfXl
868eOMsNYt3GboJixxDTSffJ1If+exKnGF53JJpBdt6xUiDpmM5FeeOm66G0E2KJZG+LViYS65op
FOP5qI0IOg6BHRquFnfKkiuwuWTmTyt1TaGwijw4Fb6VDOVWQxQH8Zt0XQ+t7vpdnqyulfIDjVho
3zRSyWE3z3PGnRinooaO6Pa4tpwlxG/YcSu366ZG9UG6a429bhHD/2TvTJbrRtIs/SpttYcM7o5x
0Zs78pK8nClS3MBISsQMOObh6fuDlFUpMiIkk/WqyioXuYgI6U6Aw/0/53wnL5n71ogxmiukXYee
bo+MPGBLm3Np1d8Isg23PLhS/aawqJQbNds5ehhFiG71knRzVF04YVjWEMxtmyKpeap5jlVj1nc8
d4WtoG9VHtB41xo979A2iZe+TaVVSHADMvS7M7PJO4ANQ4SPjMa6FD+SEuVDIFoahb3a6A9RQK4D
rc9kSaqzrLrqKvY5q9G3ult+Mru7Z07YKnRwK2U8yP5aHUcspTFHGuanHIqYrCcdhO911RVM/7Gi
Dbw9StJ6Cl4acwYhVhTyq926PrwqjxHnNrVNKPFZF1EU2vZTW5wSLKEXORL8h2FAxnhdBeSN1ggQ
8dKXrsLu1HYG88EzexNyDJFD/APsT1qaQefcRYcLqGat0fIzvGNOOtIB23p8mcWANLby23mpUK5g
QK841c7+g8hyC5tVwyxn66UU/K3onpY2HLFQRF1JzUVFh3KeBVRKV6XFiXsVadl5tBamMf0D0jMU
HLq8jL8OuEWHPUFHpcxDL+xRPVOXU6lHU5chdds9PhCct/5s9RIMbjOrZN+z44O30GLBWnXZzLME
cz+5qC6MKZ71xwpw2ewxHxOYrrHExCUqamnZnFbJrGGNmHJfT/vUM2xKnyNKyDphN1+trqZCeE68
qV1h1Q0yvEYMGDgLOTEWWKonr7hrx89cuXyNg9lgr44XW+qakA8274gC27WMOHWQPghqf1viS/Mh
YUM399WAoEJcLtgPRp9bTPTq9qnIHfOWECpKCk6ZzxgvmDyxySvOaWUtxQntpOFw3kVR55IhlDH4
KB7kwybqFi2YyQAXW6YzazEUE8VY+XmLQayifCo+xfFKdbqHuf5AOrwcV8Q1+xsPwP1jhkjTYAvl
ALbWLpG8NdFkLhW0r/7LUmJarFyTc+2JJiZWntcz/kdmlJn3NEZmyyYfmToYL1vCvmSyCC1zypSE
kPDyjV5TnLZO7HQ7lqtJbZKSs8VtSewrOxZhW2JTGuYy93FcFLiDV9JJqBciFpEnA4KsEu780GLj
jG4MSkxGZjIVuTbosBJfHgQeYrTWkWhVIRFyZR1APw1kxdhq1jbjch+rp+AqTU0Ttttgivow8nVg
cuzpycMtLCrnzAgZHx/S0q6a40Qmzzjjvo1c3Kpl4aFc+tXI2dstTVB5mEy9GVGEvCofD608fKU8
IeqfRhKN5comOavxG5XCeKC0OpFTtMEfHvfOCi1nwviAFKLFi8/+bU4xDBmhzJ0VSRDKVXxO8+H9
bDb2ZRzmNcHK0LXuqQR2s/OQimG1l05PIFlnHbuk/FFiMgFl1BuFmnLm9fMUmbdOyLMCv6ykPmpe
p8zuHpKGOobzvpMUFhexI4ApR01AXzg3THSbR72qeShlRb4ZFRXcK85fcIox3nT+LgtRsray9U11
w8HAdNdLc+W1Jxo7Xtc4uJi65Qb+eH/S1FVVyZBfBH2FX69g7/eMH5WAcx50Y4HvPsovGnoPoLej
EyXcVMslGbP7oxy8xnm45mW6/AJZNgEkAtyBOUelaPhiRJRe9HSU8UBtSHggyvi2vGybLJj2FZ18
w76ZouAqQElAEaLJdTrwVDDLNW6F6lvjOPrRQSqAAucn7rGvJn0MeT4tlwbMgzzM7Qzulol3dE4D
sjDRQIPGIXYanqAlz14Jl4FFZecaJTOMqMsY9q4T3U9gnae2fzbKXH8N/dFLj0YtaYtOukJTepL4
DsWvdMWIVe8MA5dM2CDLyMAyT4cJlymzPx4AWDgw/VSrRhlFuqqwI3p0OOQoQeHg2UxP3VCcUXrD
UBdG+vDk2QK/1Fj7EdVpha6BE6UuginWoBBEkacp7ZlkkJ5abgjUfppnTOo2l+uJVxaDRiZNatib
MZ78HXveiGIfYzLPLMrbJWM7AlDrsTRqmtubrJ1vsH9GDgq8Uvu+o/sAASgYuw0hCQesVj04t55Z
6ZhWITP66gRZBZ+xayfKpAOCB7qWHkghrfv6oisCSl1VcJNVdMCvfepGLny/9yY6iafiOe8afTcY
jeNtx94JKnyOqFPqyOSQyy0OCzHdTxiQycQ0cWCcBI2UCNbWyMimoveJ4st0Lg9JO/EQYC8SXbOo
KKq5O6R3y7LjbzY/ON9tnij52LfS6u6pvPW7veEk+B5rIB3y1OsXQ0Ph9hXkOSQNliM/Z4V0rcoW
29bJEVSuR1srqicLjHtgqVpXQgAy/fkY1LF8IVgX3lbKKme0CGG+EuoOcuybXceDp6zybkvSx72R
HB9SvDU1yX1cfPWdQybua211nLlrDOX8xKYC0cMxnxXX5ji09ppMgp5yC/cZroNHCYyIMGX5zKrO
zNYGODI1E0oVdtwUoqdrygORUACtTmFxCkpiqz9GoWDAW9fapFKvFcDUS5/9BQFjto3GrDknDVU4
hRTfNjErc5vx5hMxVy85dAnOYjS3P/vYzU4dDHQPRl+UNyJy6LZ3p9Si8hin6DGGaUHVrYsBZWX5
oVPQaNlW7abgYXtoEjN/Y94dnTcUUL81Y28+duwE9X7qFSzDzCRdXsfMTlelF9by0Bp09Q1d7whG
KVWA6WBo3iLbL4MH3Ikq5SGnc+LOiOPyC8mevL8jrLAYIMOI/MIeuUCYGyPj6KD+KNy4nAiW/J7j
k85k1u3LD3M0RF87NvhQUDFkSUO6p7EXlKATrmM3XVpPq74Wf/qaBAg5hEgliZmaRAjfn0IkB6ie
chuwKiLNzyylvf2cGiNNyeQt0qU196cJw9+kKRcqzrtTD6/nwjxgMvA91/rh9WxjTHg+CAeNOrzG
6Tav+Y67LclRf4tLBc7gKMBMI1ZuFdvFy1+/+jIO+PDq1DVQOMlVzJZafDhzzYAHSDFTswhowtz6
DviSURY/Dtr/OPt9nzxchhA4oYXk3MlU1OYM+v4rTVpdRCPrOpYSy1mjMVcWy7Ept2Hal8+//kB/
/1qOWNKwdE24Hwa+gUiasI5Lh6hf7m/a0MgfsBeY512dkGb69WuJD9Pl7x9sGbd4HIHp7PxYDGqI
apizUTscb1h9nMkt2MLm5nxSVxW6HrbSrWYDjiknqU4xB3gvGPNRrBX6ZK+XwqHBsx7GsWqfdVZM
p7OhMZf/+k3+9ReG/MQk2sEjxRlefQgI92GoKBTky09KDwpkH2cnlpEEu++v8kcDxX9kcb2bFv53
m7iIJX/6zyPD43NXx6/xuy6V73/kx8zFUZ/IHDAvBLCuXPx7/DzDt6YlkOswjSG2bSrF4N0yHRa3
f81cDGF+Usp1XZ+ZGf9Ppv2/hi7LLNGWiJjUqOBJMoVv/8nURSz33r8XgKVVl0HMUuNiSV6IIdD7
e3NOqqxIUxchInUFowR3vHeqpI4wn485/sChoxO5IkdStSy4JDiT54ED1FtVRdPhpy/ub1bCj6NL
3gqe/+VTEdG3EELevxVCqA23Rww2hDq1E1s684bYSXfiaoAn69yK2mu6o4PXCiLUb26S9zcyU1MU
KReEy/JDMMP9uOg7VNENjZrRBo3os9diDgmK8Vsyejt2suo3L/b+jvz+Ysza+OEYq6Fh+B9WfD3V
jm2kHoMFw5o2U9Q9K22kPyb8/7jm/v2LwHVjWM015n14kagv6jCzDRoS8lgcjJLo0QxZ5fbXP5lc
Vo+fLx/MZcvDmaEdn4Wa5g+XjxPR6JybHah//zLUt8WwlK1eR9ZuDj9X7CjglK39TmzsElwLInwS
ypU744ugn7Bx5QFv4qZTYkM2lgpQH2eHXtGUvhYjeOf5hZTlaQvS1LA2v37jFnfXxzfumYzjPd8y
2WF83FqUjl9j+3Cw4iER+euuAmNDyMWrHrBTW+0ukPOIo680n1Uwz8fRKP27yILRRXypDHK61fNk
I9jHU1I1GQy0de6PD7HqGXNZSeE9Wox6rrH8cQCRQW3lm74x6R0ZJnWNtYW/rI7YC3b9XK6xdpIa
iUTTosTxIx1kN2fExmUjyc7UhmQ20xHePPgNHc7AaKzOZn8fG5+LRH2GU1aFmF87TOGi7VzMTIk9
hyu1mGlWk2O3459ewLwHAYHQJy4rbfF9TflJyy3JGxsp0LwNRmIOZWZA00Lsu795lb/cky67Epsk
IZGuRWv5cAUv0bpctIwlIeJVG7+toemYwIosdrQ7kD/F+teXxF8vZYVswtiDzbPHnmz59z99KsfI
td1Bvtsg5GBJ7wgMgNRhfKQTBqdcsBsxVd6ff0jEIjQRaXtEou0P+y/fj3h4w6vYuGl31dQ6PWnJ
QhMw8a+KKc5+8xHfb45YeZbHEHq4JdiE8ehZvvKfPmLYuENWd163cfumQBIHo0c1+NcOj+T211+m
WH6ddwvDQmfh92MdZ6ovnI+/nmCGNrD4bQY7LZ48jy8AfqFOIYdhmcUxr6nwq51wM4eSKcSEd3JX
xBZxfzYx7p2Dy+MybpT3L7Tr/25U/oO53k+/0ea5ff4/31C522kRZ//vf1zEr8/1c9ixn/7xjxcq
yPc/8y+8qCc/cV9z4bOnYO/8kzzEU/fT8hhhk0J+0kP6/Lc+JOxPgEc9ut2Qb5adDk+A5oe0yS7G
NV1b+Wz5gYSA7PmTncr7axfhwHa85aTic1VhJfl4e7qZyfkpq5odvlSmOVTM37rWvKDdivT8py/m
bzYi71eC7y8FKWhRUi1cHOyx3t8myPPaTqhd3gF6O1R5e51oMNuevLPq4Kx1jZM/fTm+8mUDBjSI
DR9f07u7MtWmh1+fhL/TqTuLW5GRxGLboqq3mLIjlb3hj936P24O/vpd8or8wiw7GHI4k71/xb5u
bLymvCJ2OWDsDTjSnk4Ncp6/Wd7ksn79exlYvkrGIJxpHB4VNv//YRngSVHzMJzqXRUGDQ8psCKx
aCkE4PgzndJ6mp7ZbtPe2VOid0WBzjMNt/xNT72lH3MgNIgkRK5dkvQ8yupLk8De1sHVVdhVemN3
efWbvrHvJ95375iTkkSi5+fg1GQuIunPa2SCEkqaIsygM7ZH+sfOp7y5cum5PM8ZGvURw+7eVsTD
ekEXMqGD7a+vhg+HyuU65w2wIeFmQwb1Te7qn9/AyFRFlpkHcETUIF4AEqZnpRXIHdyUTYykDqM2
PPjCYMNkrBGVzmXgn46h/Wyaw1kZwq1ozflVlkyffv3Wlo/+4atxifa7ULQ40AB+ev/OYg/9xnbz
nM1RalM/EjjIdaGym0PbFSaOVz1vc6VhqQ6SXMom15a6+vVbcLz324JlFWCgwFGBRQXqj/Vx45bM
bmnFsCJ2sALDNyOZ7Kd5msje+7lr4rifM3KqlJFeFXGWfzGC+i4Y5nkTGAUlYIUc+i1bNL436dk3
/DGNB3CGTc4+cafc/o6xO7jtPqTVjTtkA5virmTsOdlh+ogxm7EiqOAGcO82dCBSbMccVtw+MxJX
bhNUQHjvPlCJc0lznbUNmHa+OLp1+xugFOIFPFFyUQSAagCGGP6XGvjHQ8P/Hgxy9y/TXA76oplr
yAqFcsnOLo3VV0kR58Q9/ACDNmZaBsV1ju7tNM1GlGZxxvSywOkxoWgRgu6/xbNC1yaFHFRrt6nT
54bs6uc6xTLFMpQCYx9HukrajB1vQXKbmFE5PjRkQZP9FJiTg4bZgwqxkvTgModkigkn8AIgTrnt
U0N/I8853SmG3lQ0E8E8JzqEyJWa7RulrQneEOEFFxlMl4cpbOpzDcHZWll6qlAvp4r7OSbcQ5lM
V2bnpLbat0gO0wksGv+h8ANKONzRyB8LNkYXaKDDUbgtxD+RUajSxiloGm31GwIyib1uMaEzz2Qn
chpFbUOJjVVSDJVhFF+4Fr2BKbyzR7iQ1YIecHzQA3Lsu33D6EXi3db0NDJNOvfnJsXmmsnmBSiU
cRl2tp4Okaa/fpuEGCO2XoOTlE4x+o3XZOujdsd3OVBkbZkJOPXKrA84UDUf0vbS3tnAA6qmQ1VD
8zpoHiebIG4X0msUu/Rw2Sl2Go2Q11Rp7l3iB5/CEzlJM9j0KlVneCBKuiIw4oEWUe29FdqJuQlU
Mz5Lq0LHE2gk1WlaC9/Z9nM7hce5AYq6MZPEWo1pmlwHqaU52ky5cReW3oI7rlqE46oQatulvRG/
gN9t4/XoIBrtcpe2dAq6XfuaPHgQHZaQ60XZxNlb7U7WN68NON01lSB8Fbj09phpgXrgtUe+uOSt
7nswOZN3BR1zXMNluPc9/wi3x/06+8WtVmTF3CJPCVr7dEMp+loCs0Ytzr3augTKSbyXGdgqniuq
I3pFtKoLnOvJ76MD8pvEbI+j1yJ4cjJrk9aOzErOIoyuK8A4Nqn5vt5EAGVWCfyILZaP8r6pwvI5
SIAljRTrEEzKTmCexIQDA2ruelhQoRfuMFyMm8yZgvVMMzSZgNa4DgMPMFrioeeQp+O7nqzrsh9P
PaXds8Gq6HlEKd5kFIsfEnBga3wXOCqUuCBMoLaG7C4n0Z0LWWrwBv4uTPLxgI+FDpSonU9m4d0a
buqtZEM/T28QZCrohjdL1a5sEUbbsWnFYejc/NCWnj5mY1zs1NAgYEm/e0SqFKQm5JUckjeiZTRD
xmGGO9+w7wx4ogdmx/HZmKQvFSaHI9Hn+W1MRHyfs24+1ljHaaluOJG2xXVIomul6G0GaFX7+VrE
XgHvBwu/Rl+AxJ04+yEhE9yEPZz2mADyqui7+XoMpprKRqxo8WbIM5IFpto5YXwpx4gaB136KGdO
hAppIsDtakmzPRnImyGOyZV7OOzvpMvxqhiK0yIVbUQOIcy4qvL6IqsRpVMkGdeKv1ipBLkF6PPM
QYkrsMjM9kOVivQCqlZ6FjtgETjTVacY2jvyeDJfGUPpHtQ0nOshpP2uzOKLIo+vh1ggbzszO8it
tuqaO1oPF302dW+R4alTQnnN3pQDIlaC2ZagCnhyGc7J3tEY3xmokCgawjUREncX6uYrcGNEW1lX
lwLrJ8DR0jT2Fay/tzbku15lfmLAgJrq7MQd2Fas9FjH2CM+j0UUbk0PTIA1Ov51kfvTqUBO3RS+
lZy6ias+RywWe1w11MLUWp6LdgSEXBWvKe7qS2jc+b4s5/nCauYb3yCs5hlI9l3pcIBSAEzWsw/N
rSrYqYRgSp5yOG6PGZCd06wY/RenbscnKFvktl3gwavYKNU5ENych2fMcwWlZdrrXNlX4Mj9VZLE
7R1e1nknumC4JDrcritXUc9TVWIbWuF0GCKfsnhpliOA27I/CYlE7tqxAZWczBS9qegLupvapwv6
fGXVU3PBI9l6HWM8w3ZaV+dmnlFlEst46WHn74+ieR/Hebq2VPWCGea0L+fnVLs0fAYQXDUfoSQx
+cJQhDaOvLjxGeHtzUxdKSz3pIBrRM+BpqRKmgjKZXPQdbiF8ltfzZFzqaPhtmhGeVZp+Roqj748
ifcxKoCZm0E67kIh1o0x4ZHuNQz9JKPIwKhwZQ/Q3IFIQ6WlAdLvT63YfYViHOwLmESkKXhuZ85Q
rPk6n/Ipiq7mqRjWWrfGN+kmN8TR0edh7GovgiaMm3rN9DH+5lRaHNoad3/sR/QZE5ZeWbE3EjHo
fG8Tli2JLb9MCfxpFqrMwvmRTOj1gS9eiNZ1z5GMyBFOdjNezKmmKGTkWl+FEv4Auw3nYubuita9
5JY5GbskuwcQVWXgnPo7AszhuvYaddcvUHisCN0V/rdOb6OU+GHGwAwyNAynjjd9m5Vx/8QELb4s
yE7i1Syh3Z/NJNrPiTP4X+aUQOpKBFZGtpGR9mfuhPiQRaqGmEEm/VtqU2e/9iO7fZwnEV2Tchj3
MZA/d1MyVQJS2aUiWHP5BsU6RrikqmcmcbOZRg/1yIoVe7pYmzGFViCHaQESPgQimYZVjsJUy0s7
sssrAyOLCaaiLj8HjjGaGMJHWZ3MIzQ9WJtxfAfzaKb2pxkSSke1A1UgLyysJF7dvDVdhw+LkBDD
SpV62HZqGxEdfZ29XlRnT2VVEIqaM1YhbYhzYNXWRYz6bp3iBHODU5w28KHIONtHz4uTr07mZXDt
/AiSvdOq87yOvBMdWu2NP+XQ+whJjg8Ja8C6sdriduzKrcrpVNORZYFGgVPFkmUGX6Z0tPZ5Hgxn
TYJ3aNChPsZTa72k0bLDXFH94D9NevDesrwa91zl4A3cMDgpQpVQLd5U+F1GxrMN9z2NUEE/+dCJ
MhK5WTHH5EGyOdx6U0q8ToZOfxP7Hm6bjuQpj0DH3iBVK/7aBrrB2Lk+cCuf2oWZXY5ed+AJT8s2
Sc9T18O9YupifBRD7h9NcroRRT9tawJgTyI2tTj9IyoD3Wx8dTlafdNQJG5F2jdod5h7Dp6ofMpG
QRkyya7BRMbN+N2iZJa3VUhvwlVfL4sBthpix6wbPIUn6iHWmHDKmyrjgthPVWlctHjpCRXkY7ZN
wDBsJXCcR6gO/mPD3x3BOnOoZmuz/lpwRjiNy6jF0DNTSzBl7bmLpeyhwdMPiqKZKxAAZj9+1tPk
zWyqugBTQDiP9roy/RITGPlHi33nrOilC3BbfM5im41YPdtHZvWkn+M2cbae30y0k1oWnX4ENQJq
3qMpwBxk1/obK3wNmCJWIvf2SuPEvcMwEgEGsI3kMPVUPnAg9EnmZaPdfk4BP14RJISS6DpjelPJ
ejBXFum4k6ECJJibtEpMFeqiEfZIAUkbpKsxltG+x9h9QQSKGJrKfPssxLgaE/Pvq9tZDM2XBN1n
3Ighdt8kCdyTdKLf2Jw4hYxmcz/mPHBc3OIPBNpjElEZ2E4HY8ueICltXqFfHpyhCbZ6HOVJZOD/
YfMQHdN6AvODfkuqs6Z3qMRQ5ZMt+SqDvAXW2IeUSXudeTdHbnf9/Qz5RyPAu/+PaqF3cuZ/p/CD
88sB4Xclk0rI9+htPDb/mX0wrE8cufFFMBhhfoxexmDsh5hpUECEtm8uEQf8DD8SDv/pIHc/wZ0h
LoE+RPQHg/m/J4TWJ8Qp/rFkqLtISH/kIH8vedlYDNAJuBFszOMO4+0P023ptH6Jh+op9vC2ZC78
AqCvv+Ntfxid/XgRF8j4Mu107MUO//N0htyEiwc5fBrI7J4UU+svayhBQj04v5m2/O3HYQBETNlZ
3BkfppChPfuZP/lfBH4mWu8Gv79pp6JMf6eEvR/qLMYMgXnBw/InSaH4H16mG+wedC84E7MS5rYw
c4JpdmZav5EePsyOfrwMdgzc/ctQ8PvU6yfpAUNtTJmKepwXkCtgZ/UQekmwCjoJTjJaaCzuRNlf
npG2njL9mw/5XlpeLg2kbajStvKWC/GjUSPlKuxqy3zkOBNsWFLh9BkmllnLNoKVk+YYmjNsgC2n
8ptfD6z+7nNTZMX8iICEyz3z/nop49KQtZgfKxm2CculNVDD7DQ0j+JQNsyTVuEL3PDgcrNdacuW
ggpPc+z89bv461W7+JaWegOuXBS1D+/CmWKdzVo+duBCtqjdd9jsQghiufjjFyLKhIZmkqZ2ULY+
3IODYUSTG6lHo01Z1Tu7YmA0QRjiAH749UdCn/945eLy8fjH4PsZMMPdf//VFo5hcNHS4jqpkF2v
FUcAT4KRm8UrdX4b1wP8Y6zibKfk1Aenrh9iN+c5z5m0mRwOJYnTSwYw7RAxFimD5IUuD2gF6FLq
GRwW5uxQYLJbEyAogo0zjykDMFX1VBxNDBBXso49Nu9mmDlnqipMl+NID2imnqkdWQ0BYGKK16yR
OOEMhgNEgKILUaQh5lsr7DlJV4rmI4hUqjkLGPsfwft053AAFoiJzZZzN4DafPZyfATHxvCD4trD
ovCgnBTOfqZGszwhsOvTi5YkC+hXqP6SlH1HbV89eID+HKLjKwN80q3TQ3NZE/Zp9VbTt4NBiUoW
etWyvPzKATqxt5lJKPMQWLK+m3oslytH18sOA/y7ewJOlRNUoCNKSA2HYx6TLaxPAAZo0AhDa6kY
Ar6y7e1x6u9cWAkMsQpnSlYLtPApIgL9tTZJqawWH2dKYxljt+BZ1J4ZvnSOE9wA/DGQwOH3dzQs
gYUlKu+MBl/sngKgqDqtWqki89bykkiZG4eHjXEN7r8BFCICMm6IBIFLfUl6FdhxWg8JB7Ys8zN3
pdh0CmMLEa7uNaNIICLGhTHbRl1/0ZDzEnUtZ0t7+Yk52Hlzs8xq8ItBkzMC53ZgR9niw67ZQK1b
hfE7Pss5+FBqKSwIGajtKaNkGzSg+lEjl08uzIu7PEObjxa6hElL2i50Y378NZVd0QgIQfyopXMk
OZqHoO9VR8m05Xb012UEcGiz6zWiWLTqMAS1d8DTltY7tTTgzTURVEZd35vx+h89ef2P1jxbQrsF
2a80JMS9w4AcPKqdm0ZR3DdRnZQVkyIKAmywnFrpzffdKrXbcairg181I6zlFqohnAMzNc/6PnDM
faPi+g1X9UATtaq9ox85oT6UbE4fVN3Dx21hW31LslKGbww5OtjGUwbmsq4C7V5KZkeXrZfFwX5k
1Ys+T14Eq0R4hSn3bg1FAXu53V/zbLBDqACEfgnBFMmXkXOEu+9r07OHVWvNgi9DDmP5EEkiy+T1
HY+xhRNEzgmw5Royo72YgxLCMckZIPDqESSySdPU3BTxVsyQHNat8AuGKsPo6pcQ/gB87ZCJCZFd
RCxupNEcx5WPvSF8HIKkr3ct6DDjfhraXt2JuQ+Cy7jtqMzyJmXaj8S9bHUHNwd/NqGQynltYnbc
nM/zSTAWR6OS5QOQFJ/CqpHb3T8mJlUPIFtb2CXHfomKUwprtkPgraoGjtY91U7g+9ZxHbnD3aTK
golZSSILlpAppH1uNOHMbxmFZMhE4lxNjGs4GjpG5xEk6rPrxnZS2GqxyarT2xIspsB7CZkyaRw6
6DsGSnTmzdFaizq7FpTgXWGQTAhY1Q00Xo5ezEQtcB/E4+xYvAH0FlTpxknkrYsGns2aQSi1Guia
TgN4po+OOStLs2bqCZBVx5whVnE+5ulyzgyuET8I85C6M9djsZhTOHcyjs9yjOTrBrKSuyqsvr/j
/G/fwwAnum2FubUQHOZ62PUJMZedNAKbrAeZ/mIdkDAFcObGX5pp6QGgonG8ElZkU3+FOSVep4A+
B/psw95ceYWdX2JGYGkXEB8/F4MMn7y2I61tp0bwxZRJ+dplZs/OZygXHIdMvkXWTGaHoovmyYH5
cGSun6Ubgf4QrrquNaPtgG77peTno1LSTlwNwLQx6L8VJXXqPm1r5DTqAn4UPqN1CJnzoRma6AvI
lfwFwUOT5KmL6qXNSwMefDyUBz0WZQztRg70kIk5P6SGZdK2TJCt3yRqZmDv5vY1GYvsXhidogzS
GB26kKYCNaGtYo7OWfMUjcK670xjeGWFShKyUJzfNzzmICkmbg1zXJOd2w2Tif/e4IT1BkOTkyy1
bz2lLtWggo02a6IjceYXtBW0He230ipGXqSGs6+dasGdLZMPYk+BoLhawKDnNvPTFlmH0NqK8TFZ
JQhiqPV5JycmvYkiFaLAo12YczOczWxIYQzblnzr4rQ9b4x+uAVNXA4bhwcrah3ojIwoIkfjMoHZ
vnEsj3Ni4c+MABRexXzj0c3QrTCzdz6BRm98VYUGFm/1Y0yV+5yGr1PiFpLER7TIWASdgUQ5Vgtg
ZLJLNKoAZqQ5D/qlHuzGgN8DoWnV1lP+DIizEhus7oZBaLqwCVCBRm+2s7kMI8IZmtye/5o8R+Q1
fbpN87I7j1K7d9Z53BQU1hlB+sgtU0APDgpYyfR9kcSss3bhw0lt36gmHucf2v4fnW7/hzpxXba1
/+zEvYjDb/WHw+vyJ37YW4T1if03/laF6w8vi8kW+MfZVfIvQHviZgM5irtEyP8y4gr1ieMknhMc
MQ7eKckW9F/mFuvTEvBgV78gTdh78qf+IPzsfJet/62tA2hH1LZs/Cbki8y/nhPcrJGE84JV1qMh
w7c0R+wfSpamf5gzc/IutBsWXNJ9nEbHrnXbdqParG4OCbcuAigCLRxn6dR3LoCDZqPTIRwuKS2L
KKaxY6BOtE0QVzzVrSgS9qJSyow0JxsxSuEbngWrij1CvEulWycnCH6Iq9pE3DpCgx5McOElJO86
Nju6LYDYCTAWXcs0eUxcHmwG7GIwqoJIVJOVkEi7JlVH+nCNJ2DOzkJGHpbaT9udjlbjh090DqkE
9Clb83Xh5GDPy5zWgZU1pDGUSKBaGqN6G+WA/wcKRZJAJpDFhgQhdXLGlkRW4g4tnR9RpXYKQjKI
MubBdOBUqTPBlreyR99N5YUVWSXZojBbihFa/zmidugRmKr3VQfShzww2WTyopqbmEdjJ5xH/A1D
/hCKqgUsZw1jfiSU7OenA3DTntyuXPRDm1zAwUKyLG/VDMxjM+t5kFt4pUBmXe2irZg9cV+eoJ33
uSwbBUMSbWg+2kndnftO4I38hnCnSUEjipxmVVA1l02DrHCQSee1rLMyPZOOGlsSysP4WKBLdrsK
Vidpx34sgs9llPTWbuBMkJ/gSqjVKsS+jcIfN9VLzbgAmjzE4tfIKYJojWQXNmjXbYTEJg3GgskI
CCdeZqeLsPLaBGVZbxJAMIyttYGMQkWfBK/NM4vnKHmhM0K4xoJt5c/saPStxrXIbaKK2AYIOhVd
rigAE7yvvd04I2GrCqJDWxrG1wjFeQBwhlIggmZJncbNm7Cs+5atJ4PQBiVznbWexgKcePFtB3Ie
kthykswyMSp20ZDj0e+kegDKz+EutcwcFORk2zedRSIU0g7s23Uccdhd9ZnjQ+WSA34Dan3GR9gW
iv0H8e9XCVSHsmPVCtqPHHu+rjKHHeYoRJzvpCp5+GRFP6fU2Jj1t0jmwWsw5MUlSpp4iU0sWTt6
QkK2Ph0DKRohuHVWbua6/V6PwgVxVQXxJgF19BBgj4VLOfkK7DJdQM9w/PUlikYXkkYERAlxpvQg
IdeB7a+gsBJsi9jCl6eyrRfqkympRwnthueXCSuakqV4ZqCQpVjh80FYLjpdKXGBeJSKcQHnuqEl
tprAeOBqfyOJl15VhnLD06hOza9VxXllF8YOgvv/Y+9MmqPW0q39V27UXCe01W1pcCepbJw2xgY3
YCYKwKC+3drqfv19xKmvyk5TdhDftKoizoQAZSp3+75rPUtB/fvMkdv70FM8+1yTC1mhzBIyPRKY
3dfHhHruVUuULQ7+Amcls00CEAh6P/5hqdmMN27X+gB6inGxQtUC5+V+UNMjjaapuBuTmAMoLtdF
32V1ET/Qc+KXCQq8cuRMmp23zfUygDfsYvcBUQkM+1G00efE9mHvOSJuLwM/K+9MiyfuIpnN9+AN
7eRqKBXJB9BYdP4Ro3JHVccksGgbwUo+I+63HQ9ruavfxZ1Hyd8FRzYj8gblsG2JflKbKoPvt5El
bAWQmCU/ZU4jg1i0AA/5ar9EsV3VfbPsOUNyxCDHav2GAQdXsLk1NvuyGFLu5MgiNzUKc8TXi99E
W7+zI28/S2N4MABzPpROa+EKAstFk4Aq0GroonuFasHnalwApySFSSrvqlDV+A0kZ3fRTDECwDhw
SVHICRChnY5l4WMUzIvYeRM5CpuRDqagqI6MZosxr+robCmv2tg2lo0wcjQEpdnzs3EnZdMkV1Fi
0vTHsswpz5Lxx7QtIb9MEfj1iuvBpdPCKoatXEBZJ3hClZekSlT1BXcTusMtkWp6R7M7xq+50C/e
+5TpA0iYZUW5tWVg6JRsKoIQAvmRkzdhz9QGEo+cMLY7xvOUPqSpmeqwg4pHPhcT7dZxPMBc5BTV
51FpCbXLYx9iQew0EaETzWKaOP+BIdGoQz1NH7EEqTSJwmi34CCJsK4zq7xPFWgICIGI1jYt/5lD
czKbeytFhxV2Ol9vQKlZAQKpCFBJenJUuawOud7Gk+zP8SSb1Qa9m/M4BSn3P7b67GGFj5oVucrK
HUdahyVkNTIdO/EIJL16r2EVI8UQizy6Ki+HQ0RB42c2WcV7d0LnYhnp8lBoq/ueGKyE4Qwq/VEo
dNYrM8S8n+osgOSmuvonsp7kMCFquygIPP6SCktfBpEAkJ5AlgDdihmn3rYtQQjklNfi49wv4pPn
ZvhOS1mjpx75258JxwbrToV9+ZinxvIzN/rhHM4glMkudfrDSGSehvkngysHRwiADNMUpM1hqAYn
3iY1nLFkEEdXS8aMHvM1Fo5Jk1KhRYwDKHTwbvPYMHPIy+uZuYicniJTFjew8qaOY/Xg5uZlUrTJ
dzVhb+Ee0dhO6BbF7HP/gxwYqpRC13vV9w01EGCGdL8mLgiBYIuHefw1D8wemAUMT6EvuKOVE8k1
pUsP1vJG7b+LAyKB3nmxMWTsKxMhIbdekfbkp/iZwxjAxhSd6ZyFZdwEcWmK42xQyv7QoduHbe10
BYB7StTVNvfs5hJGql9cVH0C4lkumfhOAN84PkLKi9t3dREVxpalF1jdhGIp3c4juRvr38SiWZC1
9S1G9TeGtolANGIpclDxk96IU5/QMzM6oqfTySdgboazUwYXgtueRL56W0QZQIIoHWM86B7LuwhL
8LP2+6C3Zn72RQ3RF+04yt6ZI73gs1rXPqmeQ1AMjk/RBilbte9cF9tum0PUpLxH6fswe5kxLluo
x4BxkKCRzfAuSOHF/OxJXIf2ywJBMcNGb3XJJbbuLiPC3iC0BrlY3F3J0WIat4tZmcU+gUwqL+I8
s+PQWeI6fmdx6Y+/YUbpgi3od4zeU+aW5OY4ER/USpCFnE2RduxpU06x7TzqqdfFOQ7POb+GpmXi
Zuc0bdA1bnvzPGrmoQ1NIrbkGeExuPqJM8phIGdLbYf2Qi73PUwWMOdxKzkJM5Dd6Q7qQ0WFA+g5
3JzMalv5EIxCIMw0JlDMvo5+mpoGNUKMjOpEEeczLu4I8uXGWhjM234odb/320H2aAS7fD7yztEv
zCZNkNDrcLldZSw8xUWSWfqHwSn60qc2/0VWsyn3gpZ4uhedUtbB9odg3o1VWlnhIgX30tr1Yne7
LDL1eWlD/b7xlWHvZi1MmDse8qZ3Bl+sCKVhg2T3OWkT0tTIFpsTS+PeHRTuJ4vMLId01HHwr3qp
mebCL+x6R35c0R4wb4AdlnA49I6auPmztc2cA3yQVhy/86W1d562WrrgVZJTshZyQkoOlp5AG01m
M4E8E/ONsOYEHjr75h1M4BWNbjvtbe1wmN7reVVbduNIOacEzeDtGplmH3GmJj/BTCJJLgZP48ae
nPmib0hW3yhO1P22riQEsbpTiPBU641ICuAs+OciiXnFnTSTT4ZoqJNoL85N6qhdVoaVS8FoM7S5
mSDbIXscZXedIrSeZl1fQMKn2Q5+YiaIcjSgwAZjjeYqZ/t26CSTRX4JQcRLiJHxW+siD+q54OWh
H9sNWg7UO5BBG1uaPVqs0JXc3UEO8JMw5x8rtibc14jtoMvVJmsAk4bxqGZJeEMyEiVDuNH3wSCB
AiJ9Uv+IG+ohuzaq2uxbUzTOTOEnRkCxm1XakHXtCYVkk+inwdehTdWno2w39Brux+LKRgyw5/vA
LbbSjS03AkkInXw3zyCp4KGpIbjz2ESjPcnyqfkxIY/B/eB2jo1SxpKoV2TYcfZ3butpzMifjrsG
WuPffbr/lg/+AQ3vtfIB8ouvy9dnPt5ff+Of7hjP/4s6gO87dJi5rTurL+CfvW8v+IsuOap9Vllg
/5hp/11AsP7C1SXph6/NR5em2L8KCEL8FVBbkHhmAmkJz/+T+sGJnXH9l2nugQ90+B+NdPOkLT2n
pmNQDbcweXak1pQjUlPpxaq9oEJlnuWD5VHKktW+QbFJooD5sPhE6g5qkgHLLWF268VxO/vUqXep
GuwPMIyncBFNt17JFecnp1HdTSwoiDtEaSQr1VSeiSRQxVkFWPTnMJgpsQND5NLCBCmWlOluyFAn
X/ZJepF3EvrKei7ynbZrN24wKrkz1bKlT9ScBYoN9IyJG2UwP+eOGLyhi/dTH+nzJ7/qb8w9L/wD
nDHA3KEPkKxKvLPnXUMrbpKg4Aq/raPhnO7O9TipO4ejQ5jauf5vMQ5D2eocY6g/ee8v3GY3P+bv
yY+i+KGe2s1+/aW/JxT2d4tCnM9Mot5K4Zbf4e/55PAnVMPQitiANy0KUf+aTob9Fx76lbBJOx+e
CCinf82n1TSPjUBi4aQZiu3IFn8yo553zH2LsUHzAviIXH1vL/QK1aw7bDUWGhIC/vZz7XebOBrt
bT9PwRvSiHXE/bv0989HSbiMrBR8o19x60+kEZUzkspj+Vy/IkR2NIjYjqklvNGZf/kUli1cOyw3
FvXFU9JHW5O6lbYF8CffRunWKWdXcQg/PPmVfzO7fvMU1+cfp47qUs9c3YBP5THa5DuAfeOKxdHu
jJgMJLS9Sv+eVv/Rvyaet/7XV7a2/CVm1lVuBNz5+WPAX5FgWLAo+XJ+bDU65w50KbfQTJPsguR5
kedNyWFkLt65Otrq0ty6cb2tTcSzLdTD+tpqzEu5JDevf/9VSPH8t0TgslIEgFgi+FjFU0+/P+Zd
t/RN0q+zEvkq8QY3dez2kGuSEYkJdv9I0Zh4/Zm/BsjpQxF2UKW2aZmTe//8oUNSjWTTRcgsqsw/
QpciadO0aMZNUh24CBA06IGA9/NsPEJ8BZMpvPdV4k0HD/nlMfGw7JA085YH+Bew4eRzIb3hcG/Z
aH54Kc8/Vzdac9DTeOXqTcDgtg5mVAnCgnqfIVTfaDGMQLdyYXysyuhaJ6uu0s68T35GRgrQ9vEd
EqHusEhq2ISVxj8MEl3ltrBXzrsGWvgF8KNxgY9n+ThY1ENBdtLdz4wU5xWVmTLsyKYu33jdL4c4
zjcJWYEfmU3XPPlWoyd7YnxNdii5YHSx0+IAq3rcvv6jPt+m1hHOU8Bz4LjFPA0t4vm7W3Ib535K
dLnhmssO+TVwxbj0tk1tt8icM/nGIvRyvcNrv1o18feioPvVn3iyCDkOUSZyjbBF3i3DscU4RW3V
A27wphjpdy+QhssKgac46p96QjsixsymBc0qvQWAlbmmTGfWW8B5a31DJ6PPc1Dq4XE1+amckzco
dNMnmckbXJygep+O5nQlqa7t8tR3Dn0jzb0pUnuvNf1CnBDyKsrwjC0eJLnxcojIgpTjsclv+oQ+
cTL35XUC4iFM6fGetVb2BT9/uq1jQ++JQFh20HPVhUuIza7I7GEzxODOrcL3jkD9ijfWv5fLHwDf
dVuyMaiafLfng8Mc8nrSyZSEfWFTFpI+IDxuz1vIpVaobR9KuqMv81ylb4yS3/x0HtwHb8VVY748
pfhbne0pLuQEts92chaAPwKUkNVvjP3fLKJsu1BuPMfFMnyqVkOZUXSVRb9iQMvGfjVPh2WiJ10N
gRdSNkr2EQvaGw/93TtFvmqaJrNNmGL9UE8mQOP25sD2SHRc4gC+wT31zqDGT0oghoEuFeknjTBx
78sqPb4+1X/zUtmXOWLQn2Q6rPDlp0/OmSPLOFOpI/sahUdl0EKT3O9ff8pvJjheYnS76ybBIepk
Z/J7pyAxxWQxBhAR5pY1nUl03NsGTuYbw/OXmPPp1OP8htxwvfU4jBHs38+/EWRODiB942xwJ37h
0gxFdSIjwMgOIymW5ASoGxwEam9AU7yeu+qWbBW685jxD1XqF4emtfWRampAFG+V/eHr/vvDSXz2
9HVtVofnHy6IiPC0BR9uwY3wAW8wtW5aGW/MFOv0Vz19zMmvim7Ap/aH77VKqBMJ6g+UXxvUgsu8
fMtN/JXKjdQ7E3LtbVtQ5qk1aSGpTvSHdJrdbd9F3yeA8sQPO/axC4Teg8J7YMvwd9If4w9DkKEg
kVm5s2mZ7susLHdCBz9eHza/VNPPf0sImswz1mqmvreiqJ6OThZmqLUt1Zbe97EspO0jdtHgnomb
mttU6m99VKWcd2gkA6tBRRiOStCl0jPnrEYlxQO+p5j8ciavQE8p4x26U0kkIXbJmwIdnklR3BVt
qIPemcI8HRGekI+e4i2HVuZs0RUR7aSBAodI+7I3tvNf283JF8RuDxKdnYI1e5UMPP2C7RKVo6QH
TId6pWKn9fjA1yp2U5qQayY5NXKPGcKATuCOC874MXXRNgWVt4tKIyyhrr6xEp1u/estBuoEgngW
+TVo4PkHUlYbB2vCFmeeerovXPun0eJ/mls8OZ5TzG887iUCjOfBZkQW7VMbZVd+/ryyz4GTMplp
Uk3hNIh3OW21UE8kXWji5Q752vhfVORRwW2JHspLZ2MH0xvT8gQVwbhFM+yz6HN+ZfWFN//8Y8x+
3q03Cp9+Ydkgrsrj216TZ8hxWwNmrlDoUae+tApVXxACArciaIneLmufPhiuVDg94mtjlSwfTZmf
p13b4zVzgtshH9pt7zo/sDa8QQo5XVS5hiInAXGDzo0Jv+ZEPB07wq0J6456mtLd7O3RSn1HRj5u
8rdl+r99EjJyLrYQfNzg5DTTty3K1XY0NoZR/cznbCBGj8jrIDGNN8bD+p6fzQdiO9erosV2wcA4
xbDN1DWF2wW00VsynL8cJxTf+7ocwYCnonpj9r0Y63TWVrwnxhJO0hCDTl7gkuiWki4nGbVYB4dQ
qjAonEMN7Byr/xsPe/nN4AyhAXK418OZs04mVtC0SGVGFqvIo+u48Ye626Fbazdm4Xaw5YrlAiBJ
9sZOcEIUYWAzoZli3IfxIXDuPRkkCFLNvgc+jPQRY62pb4dyuqwHZ5N1BEGl43kunQMF53ec696Y
VC9GDdMJub/HdYKCBjiT56+3QNlCehc6TxsSNbEeTRRmCrmQxJ76py+XR1EDdV1nhRq+gIJlUdO3
ck21K+LK2g7k4mySqZG7qiF6JM/caTM2bb9/fXdatVnPBytUUaYgLxguC0C9k7VrsLrSjTQEiJRL
2QEKJ+VDUcXn7TjGhzqnNVMFoczs5qqJe+dd20X9lYh1cOzi/O6Nz7I6ZZ5NnPWzwKm1qAGDaTud
OH46tDDjBn7nfqJ1SGCTAoanzY2nxyYsItkcmmgwrxpvX1YcNM1q2vSmvnzjY6yj+NnHIFQCqA9r
EtwtFBAnU8ocHQenIMnxBqfra5aS5tKzmnrfcd3a2kH8mLtddEi6Md1a2SSuvKhRB7Sh85bKgft9
Ku3Dr0/035bCPyybZfg/KxJvvyLnOfHT/forf5dAHfMvh0OoCxmLYxVqFAbvPyWJwV8UQLn0Uwfg
F4St9e8SqEnbgPAt0KDIGCVcrZW5+E9RokFTQbKwOdRAmfc0JP6sq/B8JAmKSRxAVjwpMyxgnvHn
T65ESA0xLRn4iSNzystdELT1nlStKf57gPzHct7JJsBz5IoTdAMu6mwmq63w6XOikY7c5Opso6Ui
V4xi3j2ZkN29syz1p7wFhfTkV7j+ey78D0qz6zqtevW//zg5mv96ns0L58BHheDFAYuUy6Bu6xHh
TzdCpoiRQBBFV7xxNvjdt+IYA6kVBhq+unXpevL2EmUTNBhYGe1Xw/rgKrziG2I/k6vcX2i+YuQu
39i5T1Z7IQC4UgT01wGDze6UHAUnQ/ktDEE0iyrh8JMi4k/szOG4ikr07PWX+NbDTjZTro5cWm1+
r5au+HQorNq+y2MbxiWA9vZPfzEKUpxHKCrjFmWNPTn9JL1pVnoNnbOb1gDHJqttPMIv++OvBPab
2jLHBKwbp1g0Qb2rR8mApr2ZswvSYvtDh5wzVGztbxwKXgxBvhAVlDWTkIsoKT3PB4dIC1vPhPts
kr5BdcOXCZnU4xsT63dP4bBjsmCAmHROHXJ4sd2CLCDAP40jDrn2i1BEbvZGR80+2YTXcUethtbF
KoZek6WefxnLkKC3TOhJeUw+wrZT3BB9XmKT9AdifnWPvKYf1GUzuO3XuIPZ9S7XVSsOSIQS7GFL
2XW31sRsx1yyiltIQMALkxIOeDlXAleVoA9IzAPAejoLU++5ByfVlTqLpFlj/hhF/BOCBiUiQlnq
InSHLPjqFRLfy1LZxIFiAFEfA3w37THFXUeChq7lQwyJWG9eH0Prd32y+/56FwxRGlQUNrkvr2fQ
J7OedSBWCRlEm2CmsLNxZ8/cBLIuiFTs849IZI1NgXtoTwXZ1RvXSIM/IrpzsKXavja/HJMu2Dq0
nn+AXg2AwIFukm9g4FAcu2lj2qPxxvj9zexfcdbI3uniYa49WdziZTEG4I/5hjRYgM2D5V7YFNC2
Jtrr76+/0RfrKIsZVx5OVKymAULH518oQ8WZEmdAhlzeVY9yGhCXV66NjtSjvH9TuZHlvn/9kb+Z
N1yG2ZupX1F/dE/eodFMKZBSHilExleEOLtPU39+Y4M4fQoeBLr1HBp9KlHcvk+ektpVl9oCDkMH
PCRHUA7bYtNJhD/bP/s6VCX4ibg1shVxSz0FTIIXVnVioOPMcHqdc4lGCuOo6ebPn/L3cQG5GUNv
/R2fjPx6qiD2GISh+MFkb7Rusi11kz+sQAu+i7WCmwlLJB7iRfdlFTz3lYX8aB698gJdJTFSQ2Fc
v/5d1lf/dBYjsuIyTymCaiznMPdkec6IL23jVBLIpZbmQ0pg+hYx/PwoykcLWyj4Jmv3+hOpbZ8+
kx3BNzlq/Xostajn76+aUI/hDG9JEOgML1RmRVMz4aagd34j0uro68D7hEsOhaFFlrgVstL0VYjv
uz0sZYN5VJiFVZwlbFx6N5hC+dvWi31avojwyx11xNHfQbrpB4Sx5fxNBWKUyPe5RIV53eU/l3ak
3jZ4sJa3PiE/2d7D2oAb0u5Vh9+2iotzN3fge9lNNuACsBef1JDMMq7IUasahCXS6cnysscbF33Y
l1itmT56xu1JPE/UlZuJeK4zisAeMah9V45hZXRksxcAVn7MohkXWEjYwsJoHGuUv420ixDZJ43C
ie0S+T7aWIKWoyL5jOLLW3YiaLIsJDywQVrZik7vlJ+UwNsSQQLWbI2UVoMO0/X5ouMxoBfJDval
mISXr1G5jbkvB3JPQm9J0L6lUWeucd0ETjaz0d4RmoQ3MetHJ4ZhhcKtBteNgcYptnHlYdowA8S9
qOpIAvxkJQmW5SmaWHPlUqVNmFJKaQ5J1SLOjYtpvCU5T5WhU3pEoHvDPEYkfI2Vr7aW9gmKiBrC
qmiUDpM8i5WdEEHVVDamNkMXW8MfvG8YYpLxnkyk6KusByLxeoOpvQHwMH8MCs94xBeBrFCXZXs7
6MwxvjWeudw6HEZSiiwtDufaE+MNUushPjbZSK6KA4pn2RHQ0xp3rV9NLolBqfjcE1v/xZgbop6a
wGoe4O2kkG6IolMxHpGR6EPHgp0TtoQTk6xulaMTtmQ5+XsvS+BvhagUW/scCeiQ7R1tDF/6ajCb
LzIve2eHITVK9hkuDfegl8ae94ZXONiQ1GAbeyyudApKtRCmhcw2W4tDOBc2gWnIL2julN5U3opu
mpKYcR7ktv2xMJMUcVPmtf2jk5INeaFQIBhH323TAXF4EePERmNc7HNCAa957yL7xG2eFKEOuW9/
N3e1Ume6FQWhQY1Rie0czfLzKsrztvHQZDelMaf2saJIZnyrgqIdjsAEc0o55RCbe9ccczts57zE
9YMmUP5EOV6SZqhsJ/uuoBwZQH7MTOLhICPt3A8IVH3Xar3Wx0mEa74hFC6zeFN1esEAMXjJcuYy
45vH1mxS8hXjEc/ErJcJDy0V+AY+4phUOyIwyZkevdlC0w35Sm9zUSDhrjQNd9JztEO0+1y2d8KK
HfzfRVNWF8E0IDppgoWSvGunaItxcnP6rTHKlpcEJljqMknTvKx2qDDG2DkouxyhPymus1hWKZXj
tyIkDWP6Lq1dJNi86Tw/R6AGHD/moqdIOFrqL/MQW8cyk5O+ZslJFBjVTiQzrRHabu2GLr/bPShp
677H4qe5woiNBcW+ljvweLGfnyUdMKb8nuBIEYfTOKVXw1Bk9UY0mbPUJqbbLI6D3UKgzThuKAsl
osdgWsbkPBVL8RXnZeaDMe30tGsaK7gNYnaaTUxMNXXvuW/vJ39oY9ZeQLrIQ+yi2tdjMYjN6CDj
DLvSMbrQ4YKALQX5Ln1rqij+Jkg6iPxKGOYY+jkXhTOy9NwOrUfh6cdx6ZCj2gMWqIs+h7a0qTil
ItWehji6RPo/ZDtiGnFfNS0JblsiIrmLonI2nbMJ13G6MweVvV8BZAJfzeiOu6yP3eaY+goSYgsq
pAytEVh84WBI3ba94NNnnFomWi9ZedNPLg0L04u5wLRUOlF8uJjMAAo4JP3MTY59y2sa84NRmEt0
3lRj1DBRmvg683D+pBmTgNN0lN7wbxCLNpKOh2IPeiRM4sJnbRazqtc4d2/0wzHzE3FclDlVewGi
7oY3hfzCxnT7mXQjGYWihhJALVum+NQthDHFEgVpyKJTpefYrqI1IIc88YY7hL2xM0lCeTMYzTeI
mrgM+yzJb22R9Xo/UW0zj71YnRIR6YaXxuqxPaA1igfuIX60TpYyKIiV84Bm4Q9pIKN21u00Vdwe
EeMmqzcthq6nSs8BzDkv3teGrbPZ4PYgDjwxrPpLWfeC5octVjRCWpMjqrgDbSROe2QsQiz3huQ0
vrf6JMFu7vXjBZPDRZ1O2v2lk0nUPp02tblbcP+6YWK2MVFPjU/ffupKxZfs3fhOZ8p1w7IaO0Tx
U+0kP9KaOXLHx3TrY1cSU8gAMjIXfs7sNdhyTKkvcNlT5iuFbIud7jSBhRqbcfTF4a9pTJ2tbI5C
CdxYHcmK4zbwtANHFw+MG2YtKqUbPeHQhDEXA/2UHanyoRsV2DhIOZdqi+eDbNPaNwbFAM2t+txH
OSlD1BuktdZWa2iYGEFt7peERMTjnJE3967KaztDlNMJ6MgWCLJdjXPJ/QKXAr8ebjc3H4+wRjt7
LwNi9+616RAj2vYW/x1b6rnvyRvrqZfbedWZ7wKa4YSiBhUBux9cZBXdtyipPXAUGZXfQ2XnbnkW
sztMiN5nIGQL/Ud/M+aNhZ2LtUWcUblK7joMcy2/qjfO4aL8qN4VaWbAaYugqBGAN9NwRPwBIobY
wdWc53iEtOITdNV5VjTsRrK3gjFMsDrRj6w8hE09Zyf7NjVtbYfWVJlM8IJb/1mFHCVlax4AcZaW
q61jBi2At2vkI0nAyTiS92uzhqLI46xWeTl7GNfjmjNMWsfDOfFrLPfpxKFsTgx3CZMqGGlRUv17
36VuBHmTYwuit4V966DzGm8sXs7658wy64d+msR3kngSxiQrRXTh27Lz9sx9+qeGCZx1y04XXMYD
8JGwpUTUhqMoI2crsJHcJaZA6rjYWEY2PfSXFGCMXt8vVo37slyYIyBAxWptLX4FlsZLFxapwbW8
69t3+A4jyoXJTM+hHqc1y9u153utoICotkWeYgWd99PnR4MC00LsJvnPi8zdEFlRChSKcsH0kxK3
+xAZpjfcTsk0gamOOH+GRuLPM/IaF37ryNHvk51H7vfUBTP4Lm80qzwWFp9lzban+dweK0ysTkW+
Tu2Ntd6UblqpEBc4XRC3SNwx1I0K7rKuSPB8Bklq4OZMzc+ZRoiJiBlrK/Sizir3RqUlsZO4sm6g
gNndMXZsgImqEyWatE5yqZeQPEAkDyTdbHoFS31TQ2ngQeRc3hbEIH5zZASRFBj+Qm2JFdUM8RX2
zsZ3DU/uCH2a/A+yoqIDlGRQ8r1bZeyBIsfDaANJSMKqsNrzJZ2wJNZ2LW69vgYXkyx59XXoZcX7
6YFbrhtxZ6DyaMESq8mhTNd1HfAY7gS4yKnD2I+67aSFsatw8L8lpbA3GDeaz1CT8KR6xVJSNqzy
YA5TvwM8LLyFvrcwE7Yirv85nR10Rx+0zSDfWoNGQQHxTxBRqAQ8ooExaQEAVs59gyc3wOOdFRcD
dxt/76oGKzgmPByDXp3OH16/Sv1qWD+7vXExpLqGyMXzTARtJ3VrE7fnCC0UDnDPoefcYXLQbemj
aH5Xxx3uTEhRRnCYm8ghYiodW5BP+TJfL0B2OcvnXZ3v55TFZJtUxQJbegJFsnHguNfXBRbD6qMz
qMEPYeC4y94Hum0dY+zHD9icq2FHhHMafeCqDUS+nCsCjW3UIA+e6ScSgIy0j25feXLrA/q5d+jB
3APIjYKruUiFechyxsXBiCKD2EPDIdSnhMQxPLz+jk6LKhTs0KfSRpar6Ac11/PLZtImsFYrt4KN
IsSdQT/0LArQcAAKysw7hKr69vUHnhaMfj0QXQ3KSbRH9trreFodGMBwmPmMQ3UqzOL7YnTllksH
5+Qat1/4x8+iJU+jVSIHp0dyUpyKMMYgLgHXSqnI3i/AczeIS8dDYMrgT0srFsmJtHiJjEQl80K0
ABkoRfGL7zrym89Bms+Xs592b7y7l5UBj1b8ry7R2vOR658/qaxkbVC23oANskx09rPMrOS6K5vx
+Ppb+91TiNahHcWc8eRp/QZbIFcbLjnESxTDmUiB6AizKg+vP0W8HAjrv09JBbEdKhd5MhBcz8wD
VyGptDGl1TtF6RimlSE8UmVV566pFqZqr1VDLeHOm5Bd3GRc5dDATgJnizXPjvWOnan1jmiqZklu
VpzLMJLl9Oc/LnNSoE6AK4lowD5573bQGA6Xad677D/ajTCOysDz8voL+d1rJ1NjJWTS1aMm+PzH
FQiyrb6ZqWYqriGca5sOynHTkNv7+oNevPg1aJBRSouNdhu5bM8flK+hu10fk57g9f3eGJM+Bzjs
E4XhjG39p1OQAh26fEmtzmfwnraiMPxTuHKhvVJA6nZLYagQw/t9Z9Xm9vWv9aJUx/q16qXEqsY2
KXg//1qW08mUZpQGlRvrDSHq45HdLLtKkzq+jDwo7GRtm29U6178aOuiiWCJKvvavDmVbMZ+py3l
0zxISyz/pP/We8thNP/6av9tnP8DqcaTX/mFe4jEqvTbc5TPr7/xd9/ccv/CJYNESVA0h9qzShL/
7puv7W/4spRsKNoic1h7Bf/K1PT+onlALYcqK60wx6PL/P/a5pbPnwWOTTgtbXeyJ/8/kqoQ8Nrr
/2mGoeHHbnPaDmvQGorZglXgUeX4oKb+i0IotvNy39o/eSu/aWTT92d0Pz3qMPrkiixibjs4En4V
lZ9sDartBEwX3NBm0floscd2P5o8OivKNQeoiijmucWoQvgO3ntzKJJd403jjSyj6msDfPR9bZLq
0eqkPPoQJ88Gh6YOXIV5UyTWj8DAldc0BBvWgX2utDKuU231WwQN1nUOA+DBnmP/Br/f+0RwYHEn
N9gpd/gxd0O9GcGNf08RLYR+FH+OggUpgddwQvacEopan0YzvD3Dp2gXDd5wpcr+erDa/kdkR3m3
gUn5zXcTdUgDBw4KpTHgfNl5Mcx2SITOgCVYlgGl7A67R6Wrx9kvPRYckzsXQGsb70La3nStnLNt
w4Us2WmCP9TGgyPxY4lzohvtKU73iaXqbW4jACffouTy0vXU+QIjx0JZxlRGbqAd2lCDzuoyrakE
2toliYzSL2lD/X6Y6lmO53LyjfEznKAuI+I+owoRjCQcXnUAaa+HXGiyxmMJbw0bNiIpQjm+AsQT
0y42tXOkG5Vhsaz7meqA6o0Hwn68D0sZ1Y/kwKQfBTouP2yidKA+L9TQh9nInbpfWi84Us0DHUO8
Ou9cwKqMz93Elp/nugKAM/VrlbTC/nCuDQL3sK970dkSDepO1aPIN1QUU+/cWcih2Qp4cfPGIT8J
kgyUl2IzY0eHtqNIuDFUjq43BnuCXagtZXBeN9j7Nmz0OfcLEtjdXVzmyA0CHlxvq85tW/Lgbbfe
N2AwzyFbGtT35wzMU04ywb3r1XO/5zv0t5npYhh3yIA1Qd5oboeTX8/bpRgKngYxDc6QDy1+Eznl
qGCtwA7dIHTC7GXPZhJzj5L2J4D0SU2/AEoNJfDK+DFEiqZDlxbWI+GDxnIIpAo+9bY0QHZaAXc+
gnwAhQygCYZNnXTB+TKmK8pOOpHmjJK67FxYwDOuW1b9HVtXceWYUQslSflTu5ejxADfjTWbASea
9nHJPS7Gg4xgxRqVJDp3zIGYbAlhaIc9uri5jz/A4ptZF1iU5kb9yDvfSbawL8YHpzAoNFDNnc4b
q8iXnU3EKhVS5ZF3mRCy3uLa01Vy3roUq88kcPavHiHtn7HMdgXWKAHPchYDL6cEhdZi+gLoiLMw
h4lheOkUbcF3xB9sN/O/MyZS59gAnOLlFkPOKiIzH6YPBd1vXWLACgYeZBGF5tCq3KEfYDVh+JQP
+WIaN1ZGhM12xNp5tQhn5rqo7AL0QTYh5YSDr4D5zPH4oRxSTyJj97hR9gUNjs3s2P19Vmt9p6rK
koTc5JC2WMGoNyhpgIafRjc9q7ixc0GYTPWj8gT0RkwSFEsqWP9nfTl4HGVqB8SwbQ5Wdg2Rf3yU
QFWmEJwJTeKkrmiuJoZhXIPySj+b8Cniz3YW2I+TcPV3UfTFxy5KSntbj//H3pklSY6c23kr3ABo
mAczmR4iAjFHzlPlCywzqxKjA+6YHTu669DG9EV3U2RTRl1RbzK7T7RidlVmRiB8OP853wGvsIbZ
Q8GFNIMEtNQoUlpsAbca2Ph+M8WKIlba7+4SplT+qpPcKWLLE/kCoSNtHxjMh8VKWthqV2Uk0+8S
XS2PQTS68ri0Ss6bAZ5oGbekdrLYFHMz0GenFz4v6F10vDJlwHvikAHYUg7bNrE9KWi7WTIG9hES
JsKvYpC1xND/HVSt3oPlahUFXOcKB/96sqNxl4JlMGGg1dcPErek9KwR2Zj4RpP246U24Q0ttqmM
J9tp06++pKJ3BZYO8Io/RyO2F9EncZM601sINq7aU20DzRQ+ZILL0qZqBpFcdOFrV3parE1iDkQs
G9YBLpXEK3OzGl+u5cPMJ01L9xdKBUT63qCr979CZmfiW1HmMn82AN3EBolCefaqsqypxaExu+E9
NHLIvGvbqzGvrLIRv2MMEtycHiNjSvMbrtTWyLMVJAxBatHZcEu9JKtHucbXE0BWVV1jOLuh1cV0
y+vMwV2ERpNDumHGAgyYfz9hTGqUwynNtMuvNLtVNeK4t9PE+aa0RwrI3L5fou/0oxFekw2eDraN
QsyuV4VGr4YtPFiL2mCRS1iRzEB1zzTNw4JYL6UpwpdA66JjcU4L9SCVi6IWatteoMZ7jbsDmxJU
8QRNmqWkB0S3cikCy49pbkl/71W4ie+MHuaHt5ro8rMA8IXDm8Cg3OzM2nadXTIUpbVOk9zlE6WA
ECCmFMD/VujIyn0ouay4+7psh+BgVFB2wALo0ip+OiC2olfd+T289zZC8SVV2Kriaxl7u3+Sgz/a
F03bobh4nrTUBvlDU9wy06qUnWXHG7ojZymSZxM23LjBnTtmO5txjeCn79olLg0x3U7Yw+i6h/qb
XVh/p+lXT/1MsRnLFIYps1znPGesr6eJsfO46crMYeqs/bl+KKPI6OlzS/wvaVEutKEZrhjgElR1
sOlhcQx3g3bsTw9te/gG75NkHzg5xHBxh0ql58anju9QcnstzBUIRTCF1BMp+Ny61go8zCjnYoxl
Sw0RmjyzE/doLvrn7BFtmGccdNTViBsSSxwXOKXAh2+1jLAqRYu3HyqZETMWHbPyRufFWlHgt1IV
byTEjnTvufNTYfv1j6lU15FSkRqbkcFK3EeTuuHMMH97jVnFumfZAmhldBAVGKtYJN0Qe+b6tmWA
uLUHZUumHx5rLoV38ThO6kBkpNo5HTq6zrribBuiWo/0Ir1AvMksIrXU7Ia9YvTacb3TWGdgmEO5
v9TWHO5aNOoVVyJGAaF3ExTtfe94ydWdrR5gFQPa7YKfUpfjPuth1gYmKwmqudwyx023RT//XAaj
3/k27dRDUmKQQVJ9VcVc30VzOQGXzax967vFWz1lyQ9MoxBQ+F0BgY1hHfEmVyi/q2Sx2eRszSHT
gPdKQVWgGBl7exBDdkwfcq83HcxYHmhJXQoDlNTfJC7DHDNYjK8o8T95TLq72QXn7PSoskVL3rF1
hgmgpWFj0AirNs6cYbnTDdReVj55VL7ydpbXG1+p657DjDZNZZRiQ02LcZv48FmlUuWxCHT7ONI3
RgAiGAyTVQyMdthl30PtDmSB8I6uzNplwBnl3k0/o7Ny93spGSHD4sJzNXWT+SATY9zg/wkoAEwp
pctq8SiTWV8SK1SXvi/aQ115HH6E6W8KzfA4Mxku4OJjk2wSedRdlbOzuSAd/crMKQCzH+c+osCq
ufovUmY4vJ05aNpUvbW5PLZm/1QmdUFSye0+qwEnJfOMqXc4EzKphLv8QH3aAAeq9G7csbra5OgM
4xy8MWSdt6uwbYZdkJv6pUrmRW2zyH33ONCi5frzoa4dtAPXrPppA2RPkFAzQv9joLXlzpnZxIOo
8y7AGcVOWtNLMLfihx49nv9ycI7VHID5Ear5qSJ7XDt0Qx6p6qwONW1SkYLalk01570ehiUcYgp6
CkdEAcgwF4wzMelnkmcEQlwJhwfUqF/EJMXbb7uzYRW6NpaYwWOqAcELnFtHVSBLupPT32lQChfa
ZolZoS76XzCOh01N6iwm4rywYVhvRekF3Ggqb2OUpYc4G4EX7p3JjO2earhCZSTP/utm/wcX5Jox
+deWeOxFH6w5+Z+oINe/8vvV3rH/iswWYfPDT8p99hpD//1q71AmjYca/TMk1E1IF+Pl3672CAIk
ZzFyc+sOXGQ0xIX/dbW/ts+QvTEt1/JNok3/FqcXC+efLtzIvISUAoot+GEQ0fDF8/V/uHAjkDq2
hDe2Ss10p6R8cmdj1Ot6BHGwa71lYZQTBnGUXmkUQ1HfSgAIp6lQ5VuF8vk+26H+MoDNYpzGHL4J
wlLZh0ZiaBgMnyQkHLKy7g2G6dlr6FPDOOafIYr61ivcY92bOV0GYcwFl1OD98T38nYNGVmbjuVr
ccJmqAkV2cPb0Ko7WGH+GtZ+BqLPnmN7FE/OkJhrZ27dF2H4tN1x38PKxDXCjBMO3sOOI3yfPRXC
Tn6Sep47CG/otI8zoxB7nVmcDTBiVtz5BVqCV0HsNA0v1ZRJmOomrQOxxrrf3xmewK5NHaywd2Ey
jazJTJ3SF7tx6uGJPW9i5qqQnGNbDGH+s3HCpjm2eYrnyeHybUAASyxsrNKiqWuj+8m6NJmlrrR/
g9+y8svxdXAdDYUSm8COrMJIv6JMTbq92vmKO5ZDep+53nTJOFtUnHGbAKulM7FWOEgFsTSS9IlK
ATXcOHM97KD6spY3ZpheXMaWLzZdHrT5+uIyVdaO733PEgMztHGyVaqpMJtMo9szNE/PPDQxeEDe
PwlLw2ja6GCYAxkzu0v2KszX0wTuq8g36ZDt3Vy72yyQ7EsqcE+g2DCBVNguilPflk8qUNd5Qstp
t5dbmnKX+8AqyzVw5tfFi7ILNrNi1+ackTiEcC/c9NqFMKc0fMrXEBuXYIArbIg1vUAE3VBezYZq
1K6jyv+HdexW/qof+/bXr/7yIf/bVdz8aqS+vlP9f//zH7vf/5z+aq6K35/+EP/WVH8//Gr1w69u
qPirv8dHrv/l/+0X/yi2f9KSvvuvZqjhtD/8SpnU/Xm5QRX81yvU+4f4Z+nR5y/8sT4BICIl6xFY
JICDlMhK80dkx/6ryapEGofjboD8yMLxt/UphBWOvM/X+Q88ViOk97+tT1b4V2YgNkZWshu/h4D+
9qv/IQDyqv3LJM3VnvpPCxS3IWzfVxWUbBBL3z8tUIwSjAH6A7WjA+O/jecgiRwjG5GCauO8xtOc
UTKTkrY3zJ+0aIzNm5iHWt9MuZWCysunYPo5O4Xud0VYp+pIisWcrXU/5uEvD0NZ7q9akYrsphf4
9WgoLpPwOY9ozK02ZUoueCkK33q3ORFWd4JGl3ZrFRikMCVo855bpJMeIuKQ9L8lS1Zf0txw2g2X
n2WIxTC9ubKuNTfvQYfMVikwpPldlEJz3KERHSmrnx3ceDIy25NNg4SLmQcgy5Vbi2PzPhHU5F4L
JgxDxObV/xoPDSUx+yAL6nLnLybnaUdxI4UuuWrImlzyfsyeFsMaT5lndo80z/TQzvL5TXUVB7Go
Zr0duuGxxQy8zZPmhwt4D/Rz/ZPiwnJja2s6Tby4Kz6I/WYwAvURmNeXGHTLIYlEtc/V1O48sK8X
0xxu4dPgNbAH0NUCAw+lJrBvs5nL2jgNp64r6w2Wkh+6z8d1Is3wxCU3uLOFmcSFa37WfjVsElMN
+3oOuBpnzmsULOOJoet4zFyz/s6oBDwmStLRGLbhi1xECmszhHeYNNWm8MpuL3sS70WTTEqtKyqB
QJZUxmD2t52tcV7S/6mvE/R07Kby2RtaawaC1dqoXIkmr3GfAuRMCMqjDpwGegGTY2c5kBB9gTIR
GoIj4krjLCTniJnRgjVO8qR22XvadLwtxhzDaJGeXIbF+IFLoUDn6uauVmZC86Q/yOTqimlpFh2w
V7L1l/aKeYC3UACiOA7aEpEObf2JsDpulMKkxoG1bz0brs5WAZfQQpQZyyiCWTQSBS/o08lWUOFH
Iw5RNKKHPLcrf+tDfL50Bad1yiOn+8Wt6wD4HF1ljzTIUvI0eEzfaZkM3b0j0ayPC+1DxQUOSpMf
edfL4GxVwSeAZdM9GE4ylEdPmiS8Jqd97yqem8avPQqDyfukuyoNbblPqOPdV2FN6RAsvDaTHEy9
3juUDCdeSnf5jUZp3RFzAECmoV46uPTAO1nihJIRrm2zxZ9F+ryGhTzlejuk9EnjUyNi/NUB3+GU
UHJBXFczJRVTUCC7jsGCt7zSbUmJaolsDKpL2nd+JsN+BXcY+dP2KSQe0weOODdqWKqdy4nZ6aRN
PU3IZob8AcJzCpq3LlxUc5IdICJ6jMzyCOApqT9TRS/qFZkmpw0VApW/mcvaU6cqYLYLLaIyZmpv
vKn4Gqvy2j01BDdGQ2ELvFF6aiCkD/TmuvWYYcj23HddeBmQHU2/bsOFfuzkmVXKCq6FPrynGQ7w
aC1TaPeHa/7h1Z2xe/B71ltuHebnqGvHB749tth6eu3MP1kQEIDaJahC7smtvk5KAF9sYQ3n16fd
nkRsLM7YHanKVgXPBIRCriZZ+zlW+CDprKwNSs3GpLA3kbGUHsMM02s2bBtJtDfUmBUxlHoMMBJD
fspB99xjsbjnEzzHCGbNJfCDYSfTvNhhZ1p+aDSIfNf7RHSCsTM3ppP+dAvQJ4Mz4E1UrnnImBmk
q3FanrVZ3XK6QJRwCO3agHu3eqh+0XmiT2zKxtZOjOAUFr2DRTBzj67Kja9wyD1WT5DZq87zcU1a
LnCObWstLhY81Xn48IZfZVpGGwsz6rvq69fOGL1tDqaDVoKm2Spcj/QpYcin4xeztddTzev95Lqb
Xxjj47maahXzaLivk9mSz9H5cvTzDIvWbza1EfkPqd294pv9YKGAilKAqjZ/RRStPrDoJucoXDjD
JFQHcLjyQXcBf9sFvvAPHibMVS/95R3za7OFqr68u34AVqZIkuJcVHV1YC5c3oetWx+LWdxanv09
K4EGHIRJePQx+51Fr5bjNIP/bRLPfigX1DTlN9OO5TY85OWYHsNRJs/OTEWvx4KoVipzGSbrbrrN
2WfaWBKSdta17X1gYowYfdVRTKJzuhtVUdxrV+3opxHbwFLOfq7yel8is54lt8qVxL+3ciafF3Fc
Q708ToF/nsf+lOdVcBNM3VMNTcTbOCoCzOcu3jcCxYPHinkopDnu2iI546dDQQbb3jfNvpH2h7QA
pSBIG2Kgh41NU1CV9kipEOOw4l7M6pSGzjogiL5dIj2dbLjz20JSkZE5/Z4SCrX1mEbgWZz7tZlT
121TAz/wtm1bVz9guhhWuvQ3TC5gh5vBwbWWLub1d18id+Kfmnq51pMb7bI8SC9zEppbtn5Wi6xK
jhQM9MDcjfTTtYbhuCxMBTxdlhvAWs3Fqqx90AhMrxHZjsrTX/BdpvtwWuimz57aTkPOMexbT6Z7
LZvpachHpAiopNg3U5rBE2f4bsbmvqQuIunMgRv7e9e2m7TIjl0jVyXMoVUxh5t5yV5TNW3GwbzN
W+sY0COy6v1w6+R5eikYmaxUWzxkgTpD1Dlm4VLEZptaK2doXuzJ22dYU+gGolfMU8XRD8oTjhx9
oGgQgylNP3pnN8sztS0WxYNabL3AvMMOze8yb6OGojpCgBvFz/bDd+CUFBQCbzzKkQgnas7+uZ+V
rEsuxN8yiZ7KSHnrZcz1G6D79CVUdY7I5Xaa7nWZIhPXI/HejZwDDLSRpCX+sOSjoajpy/Bjt51f
fdjOcitrT8Y+SZiN47dIz2MHLGVY+BjWRZt9kYupDvjFG7O/WKUzMAIeJAUaDrpQhk68zbkAs1jT
AJdByHkNp1Cj9C4Q7Gk3pHKJ9qXc3/EJkltLC+cQ0j/Nlj6I224ZMuD8rhyONlOLH7C8iEa0Oqo2
GMeDrQuZ/96oWV1WmJMX6O8995gdTpL5Y6RSWRgo3ganSZjstMQhtqOiLsRxL6ljj8HrCKk2iq0e
GHicj116Z9p9f7t0tr/v09y5HVqvIEaSagvxSRNIXGVyLA5TxIh15VZBc+ioWryLCu3eSGzDKNJO
iWuvpH80RfGf6UTd28KK6CaGIt4lFXOwKQfckPYmty/XobisaJl8jcMLNt3qHpL9fStJQZUpnHPt
8OwuHPl3oy31yRu99gKI4yE35h+KA/19yDmcWW95yzlwPrsDGHpw0aW3mau+3jLNfUy7gge6t5ho
FIThfdoCiRCebXOhLMDNRNw1rrmp6fS+5dRirpygvpk6c7pN+UCvm8bcm7nDq58sv1Lf+KgCKztm
wZjGWZDvdYuRyS+mDy8syIIglsWTufSAIxV8SpuNEx1zqp94W8cfWM66s5FGX2BM1HZUstw3nfcq
ja694R7kHCYuxUwW60cGxWxhOtBZXMquhbPN6ro2ZF/lqwWLTMynNjtjTCVCNXqy2Ffz6Ny1qloe
J28pj07mMLK3w0tlaW+HG4p+GSJFsWJC+yzQH16joUsf3MKSm5Gm8e1MtWEcjQb7atT/nAaYxc0s
3wRJ5HUgzHfaXcK1P5niHjOljC2iHV94HKNzEy7mm0c4OUsbjn2+at4IBaP01mn4sMz1o5nX4q3P
h59Atw8VbZPrqC30D7Mbt8Te8n1FN91nU3bN0TPk8NAPVsskJUk/ZR8En43jDbdt5rrPVNJ3IdWU
QcEhJfEe64lPV+o3/eNgLtXJmOe8WAHGGr49beitZ1AlUVpmtzP6gO3M7gy0dhW8azsfbivF5Cn1
TaJkTa6M2HGrJ+3xY4dVMz+a43So8GbsTKLeX5UJsQoiocFAea7fu1JlcaNDKy7nobgdJbMiJufi
tgq1+SMXwt6afsWMOqxfR2cmmO2MtJWEza6ZMgaTmONjglrtYXCjYS0DG+0mWZJ1EyzUFplBs1s6
K9+pMZ/zlTnYAYtR1CYnFBwKcfpB3EdDTzNKOIBEbAWusMZc7kqm/4yCh/xoMIp7XspsxIZ/zXZX
wUMmy+6oTQbC2HTvM+SWDZXs1mYuiNtN+LJPM2f4DRG4eMwNdSCLHBdDId/y1rTu+7Z5oidTnWYn
vaSk7ValP5Cs4a65d/qwvGU+6DH/kfPacNLow+syPmrhAJx6zu6ElfonuVj2o0UG7+yya6xLl+mU
n6ctaQb9nDTRsZyqaV80mfNQcDra0o0REb2Zq41f426cQRgiE3kwInWd6KdxvFbvlgPejRW3bXdr
uVz4NHvMzwJaVMypNr9riP88cE3ndpkgp9/4pfoqyhmmIwQb0uJhlp4os4/OFFKax5y507WvBhT/
4nLd0IZk8XCXu5zA3cmgJOE8WOphdKhVQj7j2pN6yACG8G5KiHOXsEDNSrlfsTVC44SL16y0k0d7
pTtejalNN7kNpa8opfdQX48+OdWbK9eWX4zIDxThWpu8hFCnEppYVzAZg8M0sZ3akmJUp+1eChof
qU1JnV3ZT5K7t2z2unKZSdU5GGVvdn8RKnwrzMx+XrKWSB82JUps9fzJ++Udjf63i3L+1nHpf+Nx
PiQNpupgqQgOCheb9DhKxa/vi4MriyoWCAUIo5FOIZkZsMSrNgJ56Jhds/IyTPRRMjtHl4HX1S4Y
Mg8uzukYhrvEI49lmw82bbrrAqntZsjC5yYfN5bZRAcZhRcHdXQ9U3G0nsqSV6qO7iMqm9bWACx0
UfkHOolgwyeP4evSPZEw2g/0FAA0WQ5UBL+PlD8XK9V33e1oRi9GlYMnsrIA43ddnZIokXpNh1A1
VV+ZXaf7zOuHC0Evf8+8bXgnFUGao8JYQ1/qztDRSZKUezT8Iv8crxtz78zxQGXFY5fqc+UH8kwz
Y7mlmVcgKhKc8rzupRui6XZgCyBFOBICyL2PUBo3jVV/1V1Wf0BDb88QWhva58is7JtU+lcfsAd4
rOw2jr2Ex0DK2KBc65V5f76DYut/FJbvvc2Ta+4MW52rMZvXLDJuRe8GFSIqcdr91I/WtZXtndjC
QKi+f/Pd+SePSMLHwmkQym1jNyeTec7r5ozOn8YkHIqt11fut5u405OPqMNkFuf9EDGsJ1LGrGhI
OmJ85bzvDeeL/nBiKqHoYBsp09vU1iier8QA1u2svSs62R+4rfkb9lxjQ1qkRTK2YW9YaXisUFFi
gzwv8ZCKVljhWWuzga/muQzhF5JMKxlZ6pkYar02ZpCIVT0t97brVkda0rj8mt/LHGTbyDLTLb46
PP7QNbtHqZef1NcxYdOhu4K1115qQ7BNhqTlZ7q7yN7Cxwocp9s1JtaiUI/zyV4ik/aT5QaH8nnS
wSsnI87jruhuJP3WB6w07pkMXrNuMEqAz+zpKanh83AqzL6pz6BfNQzUBiBEfe6LWcZBEgXnhl9u
HUodk+R4qTLoZ0NL+Z8UKPnRAAUQ6rDYlV09f1S9Nd90qqn2XmOJjRLLG7HUhZHjEFBSXQi+te3+
MtLEWJvYXO4rQkJ8euBwWGkv0Os7zHLcfJlb5PZjXpvNtrPNHjXheqVzFniDxKuXjZJGu1NweblS
s8YHXDFiahjulZyyTdNiqMFoLPY6WdRBYes6WH1kUWxkfxvdQtOuVzx2NtVW1eS5K1NBbQ+yer4f
wY+SiUy+bXggp3p0/L2waX6xLWwBivBfLKL2zsfHhMhim+vJzz32wI6iP45ON1HY29NKdwUdMj5K
x2FCaKQV1+CyNPXwKkfHW3dMDu5pHmu2WCzopZUttSei6jbVHHIwSqaIPiCHSpGxm8d14FXPbNB0
FBo42usE148Lfmsd+TVUbroS2fGM2JaTebqSJw+pPTmQPb1bXYuDzEJKjdNZ7tqG8GxCZfzaYX3g
Wt+HxUa7TE1DOsP3xYyoBODC2jmqm7HYSOoPiX3Gwuuem3R+0SnKIvKi/Z5W7Sdw6Vsa7lom4d70
0vdRd322uoNt5eT7TPt2XlqT4iP3F+Czct03WRljGiy30gjoeaz0vG79SR3tpM/PieOzsZJawh5a
oLym465L5+mwpLNej73WW/gBHzMQA+fIdb1PTtBiSemOioaVHbVT5Xi2e39+VBk9P1sayxjiJylK
/EoUVHVtgtFO2XKG+dr67SfUL63LQnUJQlk0Zi8qcIpVmSQZ8mNUFPXb3JU+V2ZzpplI+iJ8m5au
UWuJdPtaWZN8yml8pWSnj0r7gJnApV7Hv/LkC0rrudFllokBrHM60IRUQtHfNoaTHsl6SRa6zqyc
S8Ld54WHzfbvUsOzCJn3qHT3lM04+mxzBmD6VDuOWFb8EL19348m9+wCyC2mjygZ5MWZWts+Knw5
3Baj3spOUnvOGHuUjFPwhhzkPDoGlpQphcZ6pJCDQz8VcGI+C98cnNViJPYtXdn6eyQThS9jNOlQ
njvm6XB0puEO0T/aB12u936dPollKLaj9jmhQb8dgufqWmDUVchu6VS1D3XqHZVrfSbQX1dlZfXx
KKjIMefg59gTeuUZmAhUCvrFzZmOJR/P8qtF5feqLBA4cM/O2w4boBvbJZW3sg7lJSo6M61JjS/1
9UQeqn5j0Hb6MmOm7O/tbqh5FFrAB5GoC3ttJmP9kCMbFXEKCEg81u0kTyYy0LrsECu7NhWvWBLT
aSUmOVwmudzAHLD2tgFLtsvKcV3ZixGzazYv8zi+Vo14EipIPtqwdB8G0ooP0tL12s70ebY5HfoK
z07vFhwreu9xTiU3AtbHayUDpgY1yPpO9Jk8lJERIHIimb9ARQ0Ojgy9rSry9s0mnfvt0A+0g4SI
kdahlZXwX/JWFb2O054YqzOm1JIR0T9MVlJ8R+0A6z5jsSCd7jWdRd1UK2kNnyfrJ3WuGBuWRXr6
Q/i4kPYiHys75hSuvD1t8Rkj6C6Jipc87yKxyvtm7g55JixMI6lUrXOasWXlse9ZRF8JebbcHWy0
fC7GeMWCTe3a/LgrUMJxlLMWUEk0ds22bAKB4XVgxPZUEnSfUdLKnA1Vx7ANhhmfhtLLovYpfJKO
E1EaTMD61fTBFCihYZn3ZtsvUbbOF9Doy7C8zllzhyB9ZHCqVzb25FXAPGFvLeizwqS2oM4EZk1Z
S7REbR5FiK9tleVY71yvps2xhkLqpIjXHgvdyp7KZT2kFNGPZnHDqGM1cVP5kbbtbRV4hN3HWexs
qB1bCrH9vdnMxm2LTZFxekOLdRES1WVht7y1b43qkJC36VayE/YJJ5Z8J5gG9mFMgrOy3JzieGd6
z1SYHWeEUSKCGVos1RRou2JptikJs30I9uw4ZI4YtpPsW8n7k3cLSXs2ekkDlrGpeGRoz3MdEQcZ
neNruzaJ9SflAw7q9yVNrEfGAWdhWYdJZ5JCsDmbvpe2nXdWy4ncJJq95vRdx6PtJ+uqI2JK1bS2
12ydVIoCh6hWS0ikWaJPbYMRDwsWJFJdKxuh53XpIk+uWKH69czJ9ocPcqVrUJartvfP0pElTjbO
zBxQMHtJu7n0VPF9jpIisom7VjHk/ZbDeXQozHk+kjGWlFAJ+z5rnBs/ao1d2+sdyJ8bxYCplX50
snAktGxFhbqNwpG5OjMB+NAYndoygkxRpdKCwtIx7OkxEBvszk9GkNww42A/5B59rwKeShPp7wGE
xsVX+ZZ07ZFg6q4ltSWYZtY/lIElq9bBhydRp6kyuGbYivTB0pm/RwDI7qugaOJodO0d9Zlothk/
dBQ1sbaj8lMuxaGLxo9aYgTVEbokZMVphRCQYNUW0py/WG/F6wibiU+jSra+qW9do/M2UMxDsTYQ
BzatU6IdEVqZ9oNsvUfCWK5FY6vAmzFZzt4paNfTS2k/ocX+mvz0WXgmQy8+d2dP6HkfpLT36RCk
SySiGx+X9l0qeQ8xIHJMqJjBHcZMhAc1M2FqO/brSvXLKhmx0TW9Y9wMYHs3liXFaTao+8hc1mc+
0KHxWIWNehzH8iEXnF+Txh23IWPNVWaVFuYvezmkEHBpwRTNgZTzK03tJoW+IQzRaRIXYdjc/2ji
wJTafaaAzGJrSG+C64vaWm0Qc3crNqZw9CbnICeF8dbiWNmPycDJrWheslLgaoG2wgV5+pgKC+OV
waF9ozPy2j5LyKl2anFJUfk3bup/1bhtmZ865lMdshc45XjxvYxrliWWg5MmW35BRGi/+E0gu6nN
EsW41jHRFuM9IO69kixaRywnYmMNi6g3qsyyp5HcSXcigj+2NxoT5dXrDtf6JND4k/e2vXZXtRH2
71PZU0YyjpZ7NAqHymRwsvPOmJ2TOUluHZHkoIul1z9SgWrnz4w7qPksI+7A+1JPTb/hMpipT/h0
/snuF9E//ZeB7HcDmUWqjkwX6ax/7dF4GsTnXy4fbBB/0X+5/MJn8Y8Gj7//C7+bNjwPmipxf+wV
lh9Am8Yy8btpg6+wSLg0aABaJVh7tXP8Ydqw/b+ij8Ej5Wcx4ZO6f/dsXL+EAYzkNP1G1tVT9u8U
Tf3Zr3Gtx2H3vWbZrnnCK9Hsz4YyyxYLu/ngMkHs1yWgHjy12RuRjk8xZC05CibvlfpP0HP/lML9
/btiO3Etl346m9q6P39X/o/c10XmbSxC7aseF9mK6cGx0Lk4ji4e+7aBHuQ7u0JUd1TU4sQU4tri
lj0X5C+YBMCkMOFg/Z5o+7cij/+/GYquVSH/+lldfbT/4z/yPzmQrn/hj0fT/Cvh8WsoHmgryLfr
Y//Ho2n+1bkqJ/Bc6U6iOJCv/P3RdPgazx4gPHB41/D+H3YinJDkqin5smzLxd5DyPGf3EP/RzcR
/9A/pAt5SkjxWo4H45F6EovY5J+fEs/APRRUWm38jN75ohDfjSjyj4LQ43lRRrVxikFx/ZrdHUnD
dD80FLnaGcV9poYU5jiT+5+F1LF5/m8/EuSCa70W/2NfP5b/6L/0QBQZxpwrtq2F+XheDNGRQ3Q/
05E0jKt0zpMPg6QVx7t+pMdFEh9TEkxVbSbFpfCGDE+z497Bi/vECc/Ag2DGI54W6pFLyaYCBZb4
DHPLH0MZUVMxTKh0M2WgQ5DfWouc39rSrUxAdjJ4gabFjD4YjZ0O+txca/Y/VGDfN4JVnybRJned
4FEvxD85WU3rzi851Va17XirYXTRXrK67OlGDcZfVSiZoBFzJkBoM+X8Jl4NzakuxexwQtf+u26h
TwnDRL34hyfyDxvZ/+TuTJIjV84uuyLI0DqAKYDoI9gGmUxOYOwSfe9od/OvpTZWB5RMevlkv55p
WDXRQFIySATgcP/uvef+EYj8nf3+V4z071+0odtr8pUPILH9+1V1JAE3Ja7pM7V7hBKd5JFOfZjL
QVKWcGzCy1B8arW2wwSxMbrXsnB2dvzQYPFcN4uV/Ri2W9veJvXMgG46NDkTvp6DH/910vH+zJLA
0QhJmM7erJS/QJ6vt+G//fYGOVhGbZiH/wzYX5pMVlGKwcTMoihwQKL4GBnK3X++SP+2UPMwcHZ2
1xcJeJg/8xE0e+Fk1aKS2HMJvc7iOy3D+74453bxuthUIeUQovz//KE6j/nvfxt1nmAhVV41GFh4
i/3+zUSM0dNaSPS/ssGyahbqeSxmScIwUac3S0+NL57ilNmdFlX3ZsH4xWsZqH/UVVGcrWSuzrlh
6ne9qRYqAIlYOaupnv5IGy17iufcCJp2zHaTmC09IPxn/tWt9W8PLH8Ay5trgMkgfeL86Q9gZVnY
y2VtEOfDxC55lL6VMUtZVoqQngrA9D0u5YXDFvvqPt8ms8EDqNLyW2nOdECaGeEmxRSyCLb5Uq+7
/WIoWVCMlrNbpyGW6O6LHKgl8YI0ALdkX7RKIYDEG3wnavVBLnN5m6VRCWMVLvZ//oZYu3//giyV
hjZX2MZqTGel/P0LIkNBSRe56yAdzHavt+2B09jgR7r5S6N0lfHm8hef+LsFfX13YxY1NQeGg4sd
/s9dr3mmUF1a8Il1217nBq7rzCIVZMqxAij2F6SDP7XD/P3TgNRC+3XWePx3+eAfDO9VlqltZ7YI
xarwc0lkpVYT2y8BLAZpYTjbBlOTV92pe8FcJUimX//5+n6v6L893ZbKuwyzPduUtfHzT2tTHyrt
3JsRQTtQgDumOOYx74vwkNsokDDVwiCe9WbTly1j3KahM4qpp9dQuOx3fTv42TTYB3XAC1vZcgvK
9LoM2bzBDOD6SibVAEW/DESGXGcUaJMlXY38NGEEbtcAMIT4cy2me9NJB2+V0e6KkqRsLCxrMw5u
9IB30LkOcV/u8rDONqSqCm9xWUM5vs8FKr5TPcH7Bl3K2hGPEKdaJRWHCVf9cwKa8ahV9eAlNl/d
RCb99H35/r/eUOnrRuN/31G9JsX723v/9cc9//c/+adHm9DpmtCAuv+P7dE/PNoWG3cbZsTaj2Gb
GMj+uadSNOtvrO3f5HzuMZtd1D83VYqu/w2eEE0LK0KZcmWKY/6LXRVotd+WjBXZgNUbCARjHdgo
zne76R8eKWiHnL6HUfU0WuH7/Vz1oSwfo7pkEHIBg54q1HMkqXZJw05sG82ogApq7XUqK9frQk6m
Bhy4Lf7Eiob2ZKwO7oQZOql7FC9ZgzRMVO1htp0f+GZPdqdPu65Oxl3jWLDIQwRjx2lSprTtcirj
aNgzO/UYYlkfyHNYGevualejs+376VlVR2rHQzVW7p00qkBHQuOj2Mucyw+D5fpA9mDN/PU1BNOl
PKT8+ntOx8NjbTpRT8C1ck56pQjiFcxDyrDSfabLlSciEum5qiHwmPWLqcl3FueTIQp8D6pK5oz8
Qu5kIWNIwriOGQ4nPvSuT7WtO5f3duvc4AxJfSOJ+5M9R0wzId0zel1iIHK/jEmd4cdGTN48CJXa
ziRHfsB20Mljq2binDAueWsGkruYxCp/Us1HkPQKo7ds3MFkJL7M0GtTFmW+jXN1D1JAK1YzsI1z
ci63LaVhwfjtk6D1Zjstw0fhyPG+1uf6tpmjnv7MlDkOQ4LAWb3tKng0L+vCJ3ILM8nGOq1x8lmC
uAgd9Hnc3S2urA/ImNMBzFp3S2ad1Ew3UHelWGIt5Gp8zZDRIV0zbU0ZaVcArmXl1UMpP1qQZ9sx
6bSXpRjM0yxi4xX1W9lhVSr2Mdfv4ODE4AtMyP2KRCfFUsuyDqRJboVWPD1QbevcI9R7zGsWYJ9s
3jItXuEi4zjvMdzXMQjO2myZdHBYtephuY5J0fqOrDBrpLZ1XzixsrfrNgkmKBkMPuvs5KxMB1Va
5i7Ke66h0EkVWV1uf1TOVL04FNftM4csOZtr/WCSPbimgz1tGa02+DaIekOVqI5xpLcnsp/agbkf
M1j+6hsnYW6epCZARoaubrGi8pRtH2vmeUS5PYnU1bqgiLpReJQhabuwzau3eRyH3WwpKkP9hZG4
vjC2MRpHJZiYMmsb3db0czeMzkYrl4MeNyP3tQPyFFMSVDYgASGRZ6hVg/ERD8o7M9GdXc5oUGk3
Ks9urpVBRYyQiHblvlVl1zwpZmw+cuMs3Cl2FhDC5JWiVdZ26sDXxrbsPkghK0cVcshDmy2Kb7XJ
j7Iw7Z1VWsD+VEo+VSwM3rgM8XmEHOIzajcQ4RaNahaj3VqRqmwmpFrpqWoXF15mxPavBof/znVL
82Sn831UMOPUSa/fl9a0G9apeB+7u7ao9vSaFjdTK461LNozU5O9HJvy0V70GlNSfMMg4zF1yzcE
BPzHDYK+kGnQ4j3mgg14lFzlslQYtAbzfbE4ufSp2e7iZs4R1I3sET6MXXlGot04rfZiT6Z4dl0t
3Rql2rNvMveDXbxluNm2ellpN1OeG36qLB9Gqwzv45Dfru7Iqqp29YwYzRExgCpzGy/LU+F2xOmz
+6Kf30Y9epkH+ynEB9Khsm8diXfBpumrE91G2OrOIjbKOSg6Var1Avbiw9ZDPLDNGG6w/iJ5NbcO
PrvXhD4t6HQUcS/6FH+Fon5wY/uGiTl+9kn5USXaFtYtnRV5HHQiOWEhP4hYeVGGkbSGqQBFThrc
ipjQOPTVRhf7VR3fYTQ9GrWtbMtSPcLyqKFoa2eq8XZABeFtGvWWnuOVNWGwXNg2Q/nafBRS73Z5
OrM02tqSXKfGsn7VZpNvFTt6NMwQV5SYT07O9YtB4aK5uTdUXtEbWIJZZBNOjMYerY2pTQI10p2Q
ZSh0LD5NI6u3RpO0PmvGxZl7VGvFzY+zqPQjxeQ3boQHrFZgRQ+1u+zb3DqDf148Do0fiKRfyaLs
LBBtOOFjVL7mmKC7Er9VaiSt+COS6XFpoqszlHuhokzF5rRJnPBiVFgd4pF3imztrzBEpgXOfg8c
9Vrk7mniyfBQe6FbKDxPfZLewsHt9lOMw9hmgj/qxobM9F3O9vwX1SNoKZkU2xgl16ta5SZNeHum
IosAe2glmJlipYJWRJxdMDaLRBQ34dyY1goHH0o2got9wp0LHT9entTCrjlJ4RHxGE3z0pLdY9y0
PfbO5bXvtGETpk7+5eRd/uAqfGlGy7/19YpWL2g5csdkr/lwWnfyknYyPcSb9nOBDRqAEJI7V1ea
XWWDOwYsPsbpabQb6d73tuAG52wE9sOEF7ClMj68qWaYkkz6ExwpDf6g95401mPd8J9Bq5Z5T2tz
PyA8zPhlGlvc9zF4W6V3kXtW2G/PhBFGqFoe9bwLffa1AwnSlGinnmGMT3AhLCEtbS5kImHhIOHL
tm5Sp9nppDN2StksPlbcbCtmpv1QMqe3Ri0IpxI0UDFLA9rwoq6pgQsQKZmOnQQQHgxJN0zXQvAa
PAK1zRqinoKicjgj2JTupjTBbwzNBCG9JiCpFdu0NKA8hMk+YrCQ9NUb45oN+Xl4sVXAm8UnNPlT
bUhaxYMa+bisfkxpLw9cmDsVurLdMJmsVMzqUGHGJNsAfLkJzSxwc5w+ccIbwK8nCtDNRDup+fxe
D/NZILgH4aTe1ynWn7gWd5qWjORAebPKMBo5mjb8jUBCqzArfjnqrPl2lWSe0MqJM4WiwlBaXOgu
8zgFTZ6/pWIm/BsKWDjYqNgMbXBkwBgt9WsLYZurZDAfoqhma43K+1xN6a2ounYHseelwhPv9R31
i/BPItyJI8e7SjwlzXzBVS/3bmNw3LIpwsnXWVOoUpYZ5tylDD9cb8zmJQiteThgBDHQi9UBXrMV
zkFmRuMlU6L4pDljtsefme1wW/O/duVPg5LqxbdHMoG0HCTwfmmUP1fEGW7MNs/BySrp84gB6DQM
rnwcbOvVjptm25SOcp4H+YuwxbZp+FVUbknoH8OBbZh4TTuNLHRqys5b6NraVbELf6radTitNOmQ
up9+ZHPYbPMxizZrE5efzPIEduzFwui0UaM5vRYFD3xbqSG3QEWlDh2o3gjS/71vwuQI1X7OfGEj
kEJuHd4anNmSoCWbG3QqXmz1qgthqCOlMiR6DaQMpQ2LxlJwAao1GUhtlWJv0u/EoD5OGfHB8jtL
qDXspgGYf6cMTbNe2lMl1/ShMWsTUcRkbnLsJ0iXhBQNSrmd7Tjhnt/qUf8Szcncb2hnIN1YxETi
Ls536nEgtRkd7DUMqX7nIjEydu22UJckv1Oi2dBeO0NlhkZxGSb4tmB6/DSpSmbCuiDTdqPVKtN7
FtjZ/qrLaCSciXcaZISb26PcIb6On5WMmEri6Fny+aYYna56YSipAj6KDJJ5RLQhh/AUkVZ2WW3i
o8Loxg2Mb6lKWVWr8lvAqqXTU/zJIFjbL98iF/7TJXmqV+2rFj19vQorGcaWJk724aqVLWrHCX3V
z7DFIqV137Ja+S2xiVVtSzD6o7zl3zLc+C3Jtas6R2FCF2AJSjYdVqb+NM/4iY99kmtkDgyH4Qok
bDxRhVvwtxJE5YVfUaToLXzEm2PPWcMMCFA1gLlGZOOZaW2Kqj8UoX5jiXngTKIr7XAwUGWvhJis
dzctIqa2QqO2ql5E2m8MAgMxWPq5o66tN5cV40cPnX6XDmkUH7Dxrs7/abULyLhkEjorNCJUwsH8
jsdOw9PbJ7X+Mkadgu+tFYTsxxL/dmAQX8RDM3Yp5oBoaiflIQO0NvoEdZzuoUxE4/7Q7I6l2rDn
hHr6HDfcjqdLBXwh+hESNQNGmXvkazPp1Tpu5qAc2kbZlVVVlrz8ZSQutlbg/Z80nZEZpmKZB7pC
SNLLWTPaTxhlI++dWBmhHeWTdc6McOGNF7rRM8062pt0WHghqYftk5PkcxHwUijGfdiGD6pEeguW
2U6mC5b9bp9M1aJ9OsbgdDt8QCqcDKlpHFa8hi7z0zKk1Y0ief3teLjEeKywKGIicigChzHnDM9K
J+HypylQ/ju1GQkalsXMwdhIoSbnssbggM6+mvA0a4PP9qUqHPGQqFlxIJJl+XJ927RdUnCOpWqo
HaYM+3XqbtIURb2DKeBPut4fnMVQ7+xGze5ITmIMGl2+17YOiaBA/Wt+umOogbAxzZ9hTNggbbk/
tV7FLB2X9NDrPHZ+r7nFyziI9FZLhn4FSivg8cpWDoy2RUgacZ7UNzpYzDlAXwOnXdsSMzW78B+c
9aQStM1kd8caV6YaxMvcn5qpFF6kd80WX7LUfdFoYeVnIXP+I0S6EjCTGLKrmKI3meniAoWx3Tah
RjjQMW8Wfeg3OV9AGfUXTIwjlJn0votMH6NgnR4Lu5+IG4wQ69oo/cWksIMFUGXudsaQ4o+G0DZN
Y+K9g0NUAR5zeqQTBI3/fgJ1ST6oTql+yd+BAN9TlH/RAv5fE/70VUf53+dU17cZSHIn/8///Kb+
ff+rv4+qbPRnur8QvLlD1qgzA6m/j6oE2BIqeRhSIcAxeHL/pUyb2t9U0wI08Ac5+x/ynyH+JhDq
NDRuID8aP/G/GVT9SRUCwEKmAdlh1T0M2KigU37T2owi1ubI1N0dx9ARO0Y2ywPSWn5uytp4l01l
Jb4ayWqTjkvlZbwHPTxgWHdHlC8RC/0JCxmAS7vDXjYV9aFTiwinkczY3uVrwH7ukSL4/4y3ABmX
/SIa9WdKaeZ7NKaCmP66/MwYKokGthsjivK/mG4jtf4u6/BH2sI1NFPo6LCrEWAVYP4wjOO4R540
JfOiU2gE9rqrn7i4tGtMdhhq21BdiFNa+FECwb59IGERMlwpy820zPlH1zoc9XvVuO9p2IAU79rP
brxEj9CXOpxt5Wiw8bRih0NeAo6kcvU955bh3smwOTJOsrAox5LhwBYm3nCH4iHeQzoCgjRPamSE
KTzXzsLgKWSp0PTOC4u4fcc5L/dTERlbymCdt4lSgAXa/ahpRLQUgJdMpyERTMWYHl123AtSrobV
rSi/IOwlv5jX5PIgI5yCu3mM2irodFI6pqRzq7Xd/FyPYXShP6ICt4B/3CswEd9iYVrPaH3dfFAq
XT9mFaCcgIxJ/FFlpfvSILFs0IuJ+nQaO1hz7aohA2P20WYKs0EDw2rZT8o4dC9mPuop5rwF97Op
pGt/e0hOBf98msG+KYrnueVI2jJWmIBxjgzW58K5ONTMHWy01M3AOHcfEVwJDMeQft3Oyj6rsvSO
IvmKwQtgVzw46S+nHpVNyYHoxglTTp9mpPcAC239omOawnWhTRdMuPU1txNlOy5qu8/CLLsbqzwJ
sm4ot0014Ckex+mntJjje7T3FNRsTfnLEkbaaVZ78zIM0bCdU6N5NvtC2xqUaz1x1CFjkCyR7s0o
5pDeUnWbmJaTeVlbN5+uGK3b0GwlL4No8GslAnG5rMQWSAwmzDC1PSqGrd/UfVehdIUTlQG6RGRN
Ol7TbkD+4wYKxkYzTSoui7HalwYGUOGozT1vRuO21Eg3MvGh6aKOPlmJlCPxR2x+ixZtY1CQJyYk
sGhqSrLSMteeHYd9DVgBuWO6MfhprhavmSnt+w6Y4S/2FUnum9nM2RNyB4Zhdrg+irYEwTEP58Wx
nP5YVur8086wpqmLEwH+5DxOmNaSwEwN4tFFGbESLPNhMfUPaQzhuY3obuNJeCdqwBShmJnqMiHx
mbHRWKHMd5ZQnC/DkZc4JcSqYdyzhmnbWKGyseAw3HJc3NQLlyxs+vRudGhTBCNo8X7VCFYJplBx
eJSR9lB3JqVsxfIpKvPQT+GGJEV/Tt2u2DLo9ZeIfEmmS0+bm+HHqGvH0NXpBiPrb6jRl6I9klS4
WWx4IDmH3XmI78l5P1dyvraiPYaJceWA9QhC84Gh4T5FAXcNZlUp/tU+uRgiw7U/dV7MVtIrJA8T
VHbWtfZK198bNWfPrT01ns3D7oUIuVmkISo9za4VoJm+x4Z5jTP9daak5iIUUd1yAgz9xJLGHRTM
T4z0dNhwOr9ht3GmbeFIdZJHA9DexOG+tF8FSrGXM2WsgWh5coiChr2zL/Luqrq0fHEJsANzE/bU
UJm1c5YJUDslba/mnJMcgbWrTpuYmXkEB5ENG2RdzeOixuy9YmlswsX4yIVIiX0KeemNOD4g2GX7
0imvJj0tx3ay6r2M0+bDiJUSATHKtpNmBVk232qyelHS2PlSXEPZi9Y60uNxBQRrblRLVo+aNWw4
xkU/9Gk9XAyubxDAbvL4OGCtN9Mf+O7IXmn9hu04LnEWTLqMmCq/WkNpEG2L/ChLv0q9eUC4rH0y
JNtQipt5BBa4JFFB+cUT8J5r7NzEZNBTAxZfkZWfHPux7jd6w547vEgbzLyEPJj244PNab0UxQ5k
sa/hbvAdK4FQrQd9rL5STHY7TeqFebg3O8N5lLlyGcQ4bGaa2/hyg6l19vHA8Ahn/WoT7tCqpyBV
bewrVbfRBbFNhcPzSLuSYiaXprU2DHh9K3Ea33YZCvUEhHRWqjGtgIk48KWZDXhgIEgxJC9RIl70
miIql+8qaY0fqXQ2iVsyICpuScfca72Lc9NJj63gYKESLSSwFKMqrS5nzBwZhhpPTZPbFEgiD/Wj
QtNfYvPTIiFgg7kHLctHjgtAGB3mjB38v40crFuOBKT16/qWUx4IhP5nPZY3ocOWPWQza0DEmqfJ
D2PX3s1qclqcTgGIBtNCtS4aZhpuV/EQ9f0JUfWmXIh8pcqzZZRnbaTPMiaMHxfDfcbLQmgwbVR7
3tCGyVyvIpIcjUi1i+uptR5oaxg1lJtyIiJmPemSRrMcA7+fTL27sdiTg4Zxw73U2vNUWJepFpxO
6i+erzgAD274UFXsUyh7rPxRmm1iFvizK2Lt3FBNvstUehtw1avlXclw4Lo4QjmWwnzIV8qSW4Dq
lCUfsqTYY2EBRdzrIzeNUrjc1ipvP5t7NJLOPl2A2HQV1u6JDcUxUSELDEw7va6fN9J4q0expnwG
yqcYkIB5ZHjTJGF2ShzlYjOw4H5h8tklabkF5hw9KmQcW6q7puVtsPuHsCqeNSluF6MwniebzMF5
Bt3kVKs3N98ytWa2Yh8dkwuUW5vOTbfgxXAcpdPFMc6yeXYoq/MGk2+nU5K7Ql0fZUig1XxjRnkw
ltqzrdhP5twwM8scn8D9T+zvI4tenG2tok49eyqLW5Tv2BuxEdmivVsmIir0dvkz0kO08CJacGBr
EvJB6HL/pW/k01isdGcrO3oQMXx7tg09KgE54rXWwHpZm59DaT9VZEu9Glkq6Or8nTIm35WKDJIi
JRAiAVMpbcR9xJSAneRjTydhrYh92SR3XVY/xsTM8y45hYrpzza91HF5B18pvylb4trgSiZwMAVQ
gHACtVDivOgbFFwXDL0BAWOMj5kVN7y+mmNKdy3TQuuJ3/in23PNwuqgt+o2G0HRLoP6QqNVkCXV
cc7krzQkHCMb4lDFjjq1nwxGH2qSjnbtbLTUArYbUT9S5bUfw/VlQpm8QtVdCQuD6eE0O0bQX7S+
9jpMIYy9uOFnpQiJEqr7Boau3y6MPdU4WKYpiAqgmCt3Y7LLczfhIrcVRn81N6pnjgeKpZpNkzbn
lLkP836i2g0uMGgBi9coLbJG+Q5olG/LLJNdRJ9ioKQNw7Z5MjZyeoyAPfg6sFs+UGydvj5lkL+S
XujPkWXrHhmCh3TgyJw4Y72H9cRvjSI8dOPaVT3sB3IRnpo05tYsKvbHy5oWNEW0q7T0aWI0HZBT
R5jWNqOFU434FUVqYeET5SAL7ZAMUztN3+Nzr32dPfammOMXqdHBmudHJS/vzZid2MhC4vXSfnVb
LPLtFAdiNsgy1HQRKuwqqMBNYKMYbLerJHrPwhrMD7RwDybkxm0a1ceWQ5Q2vw+X5YJ7ZWQOjPME
dZJr34RfUw1MtJjvq2QkYdrayi5X0m0561zgiaUwhYAjN/FcvhBVTY6I5OCVC/IS1txRsBZF+yhy
DmGCpXBo261akxuN4Sb0S/xLc+ERRGX7nCn9HVn8ZxNTXRSSPYxaVg59TehxU4qsOJFTgTfi2rcT
XPaK3N5hphLL0y31wpAGAkpRv+oUMnmqDhFAbWmKr/JyZSLRHYrRpvcjKte5k9v7RSbPqYz3ONUg
tgFEEY2fyIK11v5B/rthaRuMXawzgMnBT3RT9mQva/S6njYZgjRbKvks8pmU9eg1Ytnn9vBDRItf
FNad3rv7pJmexsnhPa7sKml9Ek6Loo6U2kqCgX3ENGk6JYb61XTOEERgodiSncgc/jQ6djfuUpwW
w8ZiablZ0DTD3qC97q3uw41NzH8zAA3z+3Z+LZt6hMm8vPG7vjlj9GJ26k2TxKsbwyS6ZCghMtTw
7hT5vTHH57azpkBhyQxoIocMPVm0yBKw4toQ8jqivgahEx2kqZ0TxLkybXYdsTzw6zA+kL1AiMS7
2komLxsJOLVEM0dzviDz1muceBMRh2YP3ftEH4FWmkFnPDhRe2xtEWgiWbZ92kMOEBnLjtoy3ovS
q5FJANRZGiyW8YtGaU8rhnM6xRuhz1ca8+ZNY8udUSXPrdE+5BlKE5wl7nhaxtF+PFORALKmYdfD
L7jSWUeussstQwZCuNV+dHmuV4AO50QCk65dgNeK+2wHGnTcVoPuHkprEPcNu+1NC4gmp49Dmw6Y
fsuDGtvFFkdEtJPdYnzV0tJ/OORVaYsebeDnVQSJj0iP5AiB9WLSPG1Sw9u0M3FVEeRpYSd0qgLI
zg0/rFwYL6o1MA1kdwG8sKYC446DFC2w5dRweO1WOG9O+IciTHrWr2IoOMUNOQdKd9KMr4wDBmtG
oq3RxIzSSNGvx4h4RIe0aCutTHBeY13jsreaVrllrJ9/VmNYnYYKWISCEXSTDel4GOXS75tFKjd2
L8ASTCXDXLqe8weGJ8Y2RNBGIWpK8ZLo+P+sTFAxUVDHwSSEOr/ShXyDJaf5RG5qzpQAr5F6Vw+f
RNsMHzo9x0dHZvWL0AWVEfmCiIlCNR1pRB8yP7btCn1GK/d6UoaPqawcCD2Kse/VKP7UyWnR02e3
mYIpYSycfaIWCQua2zh+U1TTL5nFym0Rwu3W7fA4TfO4qVzKvWazmVuWu1Z8hr053bGd6F3Elti8
iZjzc16ZOus4ZQmrFTyvq8wEBceakHupuyaSkKK9VQYXH3za11K69uNSLnKjdxkUMBJxN9IwDnmc
PTuJSrMsHund1HW14jdOpW+MKq4uijtOu7bpHQ5W1bBLu26dKSjufrSUnJu2EsqjxN7j+rRXjrSA
8LqDzONax7Du9XgX2kYLf9KJv3BGDK+pmIxDaxXDti1Q6sjuY0voC+Wihj2vwnAELA8Lfxu5a/EC
Z/vdNMQxiBxOzRy6sDOthfL2fnDs7A79PT3g0uhObh9BQBzJbbYjvbWDVk/70cHxwXNT/WiiYnwT
nfzRTdz31XiKOELtytawMJBHInlXjZR1te5cstPh0ieUbquhi4LZihkyLsixyezTDzOu0pNZmXQY
AyDjgSeYEqS6bXupkYZ3GE3BC6l9fRy6obk0pshgWxvQy2eQ80QkCcXRIWbTT4XV3MIgxRGuwn0z
Fvp0I8uesGXG5H/fRaDH1kJMHAzd8q6YePk1U4tfqkEjbeim+X1DRfHPVLeMg6D/mkFUqT90oVZc
mn6YVwyDHT+5LB978HUuvGzRpKuSQjDdnDubI5dt3cCEJ5xmhGaxJfxQBjGeFr/S16YVO9G/isRK
f3JycD77qJ63cziiOeJpgN0Uz+iCenQNRxuNFUD3rUkGkTYBOpFrQ3YbUHLUuOptrrAy0FGAsSU7
UoOd3Kp2xqo9Wd2W5GT6w3RleZfpanGLmx6mu5mqt2Zlj/fIZMM5xp77mmm86UTcW/ex5kDzIuN4
Wqk8ty7C+yvvB5OdsVOKIKtMHG1xhidet/LkApzfIfy8VOVn39VsIdmznmu3Ke8stwaN2hn6E54y
xYupeDvR1DRfVbvjLcMBD1e8W0Y0zyxKjehu6tslCTtk524gMaYkB9euxS3njDrQKaAJCsuMfcBF
+rWGmb5H4EfqVy08LZObovyDNUfN6ytfqlr9BpM6C3iVqhsUWCwGNj9aIr/4QAxDHwGiACcRLqdC
qwxKTJTwZOvyth6LR0E5884Nh4k9DpsKSns1r6Wz6HGxO+wNVswglMgKB2IkfcJ6i3zBg9N77uAm
p7Yq5VONl+6ohbhL0qGMH7GZpBvgXGwgHSwVtrsg6HDba1cgNnTbuBV6nq/PFn0XqtLct2WVY7yK
spdM1kO/LdPKvvQ8l9sqbkDSFLKHV5LMcbzXG85/eS9jnm5gcj5u0OhUAF1S0WFbRV6g/zM7Jaw8
JJhDwAQEalvKa0HD51MS5p1J3tPNbxsLk4wXJusR0OCB1O2SuXXPwY+Du8lB1GkdcS3qhXZ127SD
ODWHk0177G3O7gSeLL8icVUNHo/rcmCGpN8EIL7Z/4hpbgBvVCBC9Kb+QJLEvxbnyzrZrG6p0eKl
QLO4NujZTQlX8aGYbe2HI2V/R3UHS1TIIfbSVrm17UX6E9ULOACE0PAxG5ZyJxPZvegF6BMlUcWu
apP5oCmNfJ+yIvwY9Vp/7xNVf6zRJwEyUvnhs/DBI3AUF8aBYCxLu0OeTM+2S7g8CCNWZEYdLXf4
qDmX3uw5UybNmNAxAvLl1cmj6q1L4/w9BP1ab9Iwb/fYoFeUUyJDznqjm+zjLHeveUE3sETySu5K
dXKZKNmRoEmDuupoM4CfAUk8luHBdIvVIBh1NZv6BM8oZ2Dj0dGncTcqs3UXp7pzRXxgE9DAxDyX
faJvR9C5eFoyl3wPU+x0T3e9+ywaemmp18GZxVwcWyNAEhaMuh6Oi1UWbGpNbAscqCmf2ZBl0U/j
grA89fnk5zMxc70zzNcQse2nqQBD52qXVGOllu7XID8ZMIq5+Iy0vjtMJGJvR+rnnxU2KLdWB8HJ
S/j5flElzqGjdJZ0cl0bTyi6Sb51G1xbNV6l3YilEuPukuKnTxV6j1JcPSJSdlqpmQcQSCz3c221
j3hJhg3KEY1JZTzPt+1SK5ekFNNHZMQUq1tL9ZhMdeUAG4n0GwAF4100U1YCGK7L/NU1Cecib3V/
ArgMf1LP4uv/5e48liRXsiT7K/0DaAEnW+ck3IOTjA0kMiIT3EDNDLCv7+NVPTNdI9OL3o7Urt57
mRFODHb1qh7tgasfbbuWr+4yWUd2lnScxKioGDHlT6aWBAorHWLYayin15vwzrLctVOy5VQCEkfW
HSwod1vIfowTDhhSQMTZ7M9UBANyRXlP7WsVdtHZn+2arpysGO6oqXPPMD9t3lEHEA6fiXZt97NP
JzvCDyfYTyY7lOjW8S5eMA8vI6YgWCU2ihG7anMyEyocRq7C2joVIlYsm8ih2tE35DzI6TNYK3cn
dGv2gwtRMvG5X9FAxsUWsBjMDuIuDHXpmaK59syAOWAznLpnnVjOaa5710HY8IJHVLMWe54HrKTy
5/OQjAw0k3+b53IBn4lekn3tIUnmXR89Z22acee3CvnStV74PtyMzpLf6S3QgcBAOa+bepEeQbks
/wJ3bVmXVgcRzTp5E5m1FuVHPSxiSzvNLSHD5mlFfj25XTBiGLKcISSSb1g3D6F7fpOyD+8ZMRxx
WdzA9TYptfWwC2kW2TWaU+fepzcK/2InqTmqBI3PFB8Nv8Y2KL+Rq2pGeZHnWMXH6c0luPAo6wxJ
mLbVb1N24m/jjt2Oq4h81Q1wtLpO/F9qlDjkIpBQzyMszMPsNdGxz2gu5WNRUS3jZvX9WEuJ1aoF
LRiUcl0Xfn7fBr1318sxXw0k+OGI2FAKYBaCnkncr4JkN5mJaeGS5/rBtK0ypV6RxahGmIps3Gai
8tbx0gIRkUkDYE3mx4JT6UyRovfK5+NnpEb53kdd2qdlMj1ZU0K4Y6ShAXOM1T02HDX5BngDH4W6
ycVjnLBtAA+oN87Ng63aQW3R/sUPy4N+r8WCQzAAP4h1zuK7M/YSp6A/aDJeArE+jeTjIFG/nEDX
L6BA7K0vEvfENnBcVlPs1dtoFO1rXmES57Ab9n4S92QAF8hZwZRlvwMdu/XWLW69XbjKJH3zp7af
hm/eV4+RDA50pN16M00WDNFkNtfJjtydk7susbNQXujxY3jyo3FCJqmx8DpA27jNDA9pWlkPpW1e
kiJ5ARc7P2FgbLaBFVL4xY9KE8vMl2qXtYF5xXcfhgwVWlNhGjQDd2vtY7h3VWwdDQblgzU6UJza
uHsaePit2yGCNxBn4rMp4vGTQ0bf+eFiLnaZeuecuQZql29eAfXgao/C7hNvi/txyzyvNau/33VJ
WblIx58myRBnsbzvOiSVO9dndbaye69WRIzZKUmK7c+Onzb3qpy9r0VmxL3i+eQO/Kx11cKTyNTY
HxGi54dQxP4ECQMFcI2OR4sCJILmLmXCMuFcP5QBbTCl33Tnxo46zU5ATFseY923JUL1yimE2MGI
ume04nblmvPixO2NwQwcQXg/Vb3cbGONm7MUqbwBLPG8FAePZ9EuNEVJ/LElxmMNvvMnjBAS3ZYF
3ZzWy47xVl8GY9S2XNJbFcMoTvPggsIuBz4m4bvnD9HB8pS3WyonfaCGvOPmW/jpnpIxGFPEwJqr
HNk6EJ+41kUffkN//Kqo83iDMrePh5Ruz8ae9sEN3sTIxWqdyOqFL9x7W8mRcu9s8dctmElKL3mz
kbwJJJXkzVdxB5e26OM3gP00GVUmWlMUCYFa4o5qMfhrcWu92CD7W0+gY72zqtDjGH/1Kr919NjS
gdjWLbAiWKPMXLxWUcyvHbEr3VS94KWWwz4adPg8u9mx8wA4sYg3TKJm3eblxo2a1wyTEfzP+FjS
WXfkknGC0f1pqen2s9eT9ZiV8X1ddlcN6hXN9s5r7c/05nTqCeC69XF2kifapx5LPVxMaRpeCq8+
YGZ8zOQQvTmegWYrVLrOYsjj1hAeS26eIYGG2X7n2gnGB1xKLaYnHfbdSpEJ2A3W/MKwwVhft/tQ
c6OGXt583wjXoN8Xj1aTcFCYbbgK/i5mHWt2ykkEEa7A2OgH+OpaLr7dDi1sOc03+1+hx+5dc/QR
Tgm6tSli752ycPDIsHXXrN5uUlOnnya+0g0QgIDlJxFwxOyRtoTViAlyXOIE0lEJ8HoOAYEmswYB
1wZsf+O4+WS3zUxd4yPsabfbIFGweJ/9q81suZ/qpcM3KpXE+O3+LbuZX8Ju8WK11CzstWdxSo55
/Ygvw78ykiL20lMp9tiazJVeGvKhUYOfyKj3UgKNHNnAb0w1IeUzmR+xx6dvdk8kKdQJC8PJ9xka
KpCixcoFAbaiQl3vHJByu8ZSY/eYAW7WB9tlUzX0Q8WL1LJT041D5URptrOXgBgguzE2azopJuRl
e8KOFnuGGgpTnRdvXO6YFv1tt6CKCkblGquWlh8Ja8OfClIoPu0+mz5tuvae6tSbWRVBy/ZMs5yR
gjF7k98Njo2pi4CvRS4utnXjRk3BeMejWr/SWD3cjfhuvkJLjmh83DIgVjrT+NN303yayzCnFVeM
53mJWva8SxEccZU5e0EdHuYvLBjZmpoDjyuYnRUcFJIJRemY5y1OTzzbNrcOBJZFO89ob4pckIIW
iSUx9HBAJuJumR2rvWGj3PTU41Ht15bxh2bH+l6AUmEHC9lFlafYRP4lwtXLrr+yjtZSSbZKs/PE
yrBHThBmz500PePIoWIIKFJzSu2iq7GyO9N9WgUlUxWM2W1V+fEbsAeSU+wiW74xIm/fagPrjR6G
7KD6Xjw6s+PQSTjdKtxM4ly4MPrQ9xeMmF7WurwUrc0FLbeXIdk1tQ63qLctpiDQP36duMMmhDdx
srvopa5jBKogz8orJtH0XODq3aUWRn7oVASBJ1Do+FD3YVpFf92hKh4MfXGsdofOu/ckX8C18iw6
GqOwPkfCKdgXTf192XECsnRTu8KqLaKdgDZ5Yt8aTOWZrT+/XqF99ahSwQI5z4DpxpFeXsjZtK9h
mmaHBTPFKgYAuDNhkF5tJ6WzIX/M3fbTE8V70IeoErfKTELb6rlxTHuwubt++ODxH2q3mjbcvdTn
mFvufqpKIPBiVPW6sttw3XVJ/YDltnheRtk9qtj8Bsxu6S1yX4f4VAU2EEOHaPbKKuiNu8GV2yfS
3emTEFX40PtVtIkKUGbrjFD8ty6C+oh1XbH29h2WDJxhVm9bfx3eQ7zfZf7WMIXuOA68YzZQwUEB
I+Gv2jM5W1EnvCRjm+M8SNSpkwCGxm5wflOORNWiCoI7m53BqVWkrbBax/jK62yXReJ3nnbPdWrD
CemYF1FX+Tv622dJOvBvKgnioBtjSo0HupYGJ/k7VsZQjJiDs42LP17Xj2crqmGyJqwF4oZ8B6px
/MLGHBR6LOXjwlaH6ki6j/LUAK2SbMZWOS1asPCiHot9VCZfDPiMTz3T7yqZmvBxdrGQrowZhjUw
VwbLKKZAI9dVTP1CHPzh44/RA9TC2wjv+cCQnyM1WcmOefRA7aM5yKBxfFDuYbRTlsl3XiJYrtWd
k64wOXOJm4Y8XRFYy68imahPzGX4aKvbDpPBzuwBo0frogKfChEgkBmEWHCuVJxmwRERyyFAHLcE
GXN51YSjLqXOPb1WCbt9O4qdm7OVDQOGeGiv/fi3sYv8XVoBfCxeQRDmibbibVs3rwbl6x01Dums
b/277IbwFKbrty0lDFsg1d2aZSeoTq+e7kttqV03VBCTpkB+p73fgWOPFemmStwp05KoTmo2ku7A
KZtE05MMjLh6C61V/TTh9GugqZJI4vHp4ePzNy4XOW16GIl98ujl2F6LpPae2q5aLjQKRmvdxf1b
BMEbSwJkzOkhTPW8kpgU7A64XoeladvKyHfXdagSJDX4+7frSXoWBpVFLvZ8w/pHxbmmr/AcKmqs
pFeUOBhuI3M28ad6PgbgfhTvaIs4Y7KSTVxbnUWSD/dO1BV7JlvY0sab7hd6R9a4lJtfDlPePmtN
/5GOefwOVzb88WE7cJ9o/RXGtHlN1bGzEblTvw5d+6rHhh4BT9yTZexPNjmkKwRvi9e49y+uP807
Wcj+vIytBcc0BRhaK8pskpHf1QGoLTfIRvYRXTl9i0p73pOq7/INtzBrD8p9/IKa6Br290n6kxO3
Ojhej0OZ8hI6xKKqBO+dsbLEf6gvbDE03b8OMNgoHjSASXem/poDg/LdpPB+bAx3GyR+2HjEt2hv
yCKcD2g1nXvbm1vVEpwkCNbrNGq2LToALR2y5npxHMwCvgVfzhrS33BHbgeqXcw/LV6dB8n4Hm+c
2qYLG3w7vTq0gWN//DM13D3wM78oe8HR4qgTf493rtDXtmk+EQyD9N1/jnhW9ik2T4RP382fqnFa
U48Qbqmn7C4zKMKYsEMb/ARFzh4/4D53RVMrrwqz1zaMPYqee+gK5P7ZbHDpYUPu+xSaVpnPtt6K
Hb3ma0JL/H8x7f4/4Cj/IDD9HwDBzSGKym7feG2QsmPXvfEY/otDdGqoyeY4Kg4SquhaW4Noj0Xp
csBQ4Eqehf9n6+Mv2LbMandQxHNKNAZceP+M8v+35V7/ijnh54gD33Nsz8aTSAmh/X+BEIoC9uuN
KryHZA1IMM+nbeGN5T8xJ/8jYMD/p3btiHfuv7drP8sfnNr/9vOn/rdnOfwLXOD2H/4nXCD49+TW
/Rb5QGCCf/qy/xMu4P27H/gk+3mTcLES4vnfcAHHhTsQ3qhMDl5UKC78cf/Lsf3vPlCLKEHF870w
4n//E8c2V/t//ZBErsvP4IMxiGPHA14GquBfPqzCicMWAsCbYn7Yuoah/s4Cynm2mbPupcIYZXI8
Xys/0YSjcnChaezul7wNCGXBcrS6ejolNz+CWpidu9FBt1c1RpKg2Bd+9dXIZj5z7B0jLR7KxGBv
1paP1J9iu6CY9SAjZpg0sP5kURKtkKrtFdLV/dQ0j1E/HavCekJ+Zw1WmQaTxMTFLnvH7HxPr9MV
0KMPmplGTcdKj9ruA3SfoHrwKKR8mQRk9lXaefOZKvvS2cd+tdS7egKrxDwDD2HVUYYAy6AsPzMH
WrKaeDzRpVKcIklbJqmMAp9F8CvwsYCBzBnbb+GnRYQmkKu7bHKdQ2ORoV93UhJ7HmNBITurik2f
pezt9aAOcQXiBW1DPDIoBV9ekeYHEwzToUlU+erK8Rbap3D32hADGje8S/nWpeDo0NTB37LBlNmw
xPnV+iAm6XLP+p3W4j5Ac9nIKfqgvnPmmiyKu6Ivrq3JT8ZPH9K5vOInp7AiOEaDfLJK99lpscEG
6iEtnbuy7R7jSD3z2HueBYXEfbGsPXFbtzT6xVbcmwrNcpiPqQx2Gsj5DyyJC+wIdox1MUmSrnFG
NB3pjAoj67mU8k+XF1TE6eTktuTwSERaXRdYq5Apuf7LJnek4VmoSFB+6hNDNgmUV8u5eQULUC4j
Cjd8ym7rAUGUsJJEERXHcaZRyz9Yqpo3RkfB/KslWLpEcCrR2jEw080UoxgVVf8xDoP9znM0KADS
N41+8pm1szftYEPnbYwTY+3yIg2q3Vg6dboeGuE3+ApHg03jH67KJGd5AwuGSYEPjjUSjdtGSe6B
tsPEC4SzJPqUeg0OtGGywhdnmOXLSGzoRVFCuFJcsBgFfC6xDnIzj5tO4sdx5XN88w6y+srOcSCw
4Zrbveq2Nt67bBXQilg8XdnJ4QSMu+7NNq3/UVcie2winoobOjr51PgGHZFeJEC4jJcLDpGoUVO6
baJ/gMGDWxPLmlqnW61PYyMrOF2ruFn1OTtPaK3DJuiKpqP5yeMz5/Oh34/L0h5ii/Ct9vFWrHq7
VCTAPZ9CRKdw6HjQycbt0wZDdpSbEwlPeWGUCB8qa4YuqyNdP6dw5reV5/RwY7um+rAqYgXamZJj
7PQ8XmM2IVjYjUMlX9i24yflA+mGyKr7Kf2aYg4SXOTPknybcnk/xrgIpB0ml8kNoDMnMji2Hg2C
PpziPwy3/SOvs894ogay25K6HlvzpWFrJxXowbbcTraNfcTNG2DmXotorKKluy54A4/sR63THNrt
B70sFTaXLPkbBS1r1alrv/NeRDuW0N12QVtdUxZfbvgJlzNTuEQB8Nsd1cH5nkszFRlLgIEpMvMB
zgnUEFnniBBt6T80Sx+uLUUNbVCriWyE7DdpXqsrDdnpas478zz2XIazsYgoRjTBOUkCuLCYldV2
XhyaXVQcrxekzzULcf9gy8qGCk9nA1VIZiMab6Ycr3M2CX28G9wsqGkqxlLctAshZAHdCZcpZF4d
jNAbouZ3D+f3vuN42hCfBSuispwlIp/K9ejHICyMbkh/5lkUnvpSe5QdcWppOxV7mdK8QdUHpqOJ
Em0JStukrbmf3OktBeu4zp30WAa05llOtjWx8112xOiUG5Qo5P2eA6/4cavqz9Jb+UEgfa66jLDJ
XHOAdvWZVrndCIOLU6a1t9NCIXlXQGweA/wVUiXiEvrxHqycu0sqFrBpG1D00FbuiRa1EGObGKmn
n7nM+UXKK4BYKY0u1os1w+sv63PpmkMho7/aQzpLM1wHVscIWDt+d+hdf6Nz33vCIehs/YD4B9gE
N7MfCP9QJAhx90yuvqMIk3/eDNTTjy1ak+hKd29mi9ctqLZ1HLww86VEagxORluNj1OiALWUDlFU
it1e+XbhWXVJxffjpcVSQT6nebQnDtzcoxog7c2XhVxF/+SSbiAV/Z5L/c465nMx4UuY5scIE/AG
QwBf3+TGHvec+QQUwT/TnbFsUwLE2zLrf3gmP1QmcM9tp1mSD+5DYTp5CFyUoyaKabpL6x1r9ZtB
odPbcAQV2OLgR/j1142IHgULmsH1v9uBDEFBECsTs7XLSsXE7rbH3IeeneH7B5b0mooKLbMYvrWe
/mQMM+c25hWqCBInNaKCBqRsmostA3R2zcHfDN20WkhebtOFJ24cXPKBEUEFNmq8/z0mPNjo06EV
6xOW0AmJxNvMik9cV8snY9HMB0G6mOjHSzFR7MhGMBoK9rHdd+qNP35/CzeMn93cNpslyXZOJ5iM
A9/fNLb1oLLp2ZvoTZTdoM+4aSf8WA5TUSrAixBJmOqKjW+YrHvMAZCPxMvIu3PEEio2dl4j9lWv
DtoZMydxmGghTFAQOp+IgcDnyebtHMPHCUurXZcCapIWNtsNuw4tsMGlOGGbCu6imuOldyWqr4As
nuENAQj/MncJT4naHKaEw7ThOYP/9R7j8g9EkSM72L2n8OnpgSozHMK0Bg7uW1HFD7wZv+Hn5CvL
Dw+J1acr22NXHRYXPRSod4X4qYrwV41uXRXxsyt9YEpjmeA+hQkCBWD5yMrpPpw6fnc9/ApGBA5a
lxB78c8e+hJnbJNM417UtX43DLQXzWF/9ci0vpUtSYdQWWi9gNzYjqgNe053XbWZtx6Xbkf1qcsj
tEw3rdHxZimz6sXxe7nli+1vjBxeKjvF/MjjnTRatwuLKea/vmXlg0Ee+f3pVyMmtJ5kfQrtaifB
5KxTZbw1WlZ7GRJyQ7RXUfPqtNXOkZwsXVySYXaRX0c3FZ+OWdItlYen0nG/JlUz4mMVPo5VvAMx
ENLytFSQU7yBjqDU+QNYCXYEoJ3FS5f1kkR/lU2RNvxa1k5jzy+S2oQIlMt6SuDJzFX0WcTOQDo6
ie9itiqbIaH8FN162nZ9nG6CDAMK5VLiIu3kEuPdRCzqH5TjzpcUG8C5XCLvNEfOg2PKcTsXqvxl
FzZZPd0jltdVfV9WUlwnx9brSMzvFOUAJIgpYho5jzFaDDr5C+TGRq+PbCy8zZCNHxYKM7uCvH9K
HOs5STqLnkjX/Bp5zZ5JtHNSLXJGNskxhjr1vLxEEUFNHvTu9CDz21RKiZWF0VinhNIFz8s1ug7y
TVMk3+PkUe1rHPsoZZVRA1d820RWn8tuAUdQ91e6hKIH0+P1ttLhlDWpw2OntpBu6gxVxT8D9K6B
+lubuctfJQiYk1Jzfa4FOPuKza3gOJR1Vz7n8Laejdf9qkWpzjMWi7WnyVfmPb6rKEVsrqJQH6Nl
+A0ggTCG1YtD4aTbXCCgj2F71049hlCgXg5pqZDI0m4qWwGLe5LcCNRbMnzZUj0HefW5UPZE7JDc
H7QR8qW0M1qXsUo3hUlizKr5ntos+i5UhfnFma41wCtayozO9zQh8J13bAoCLTdnjVOnQWn72952
i+4vf56Drj6ZaP5QceVGmHhtpaqV31IY8mwBFSx2ZlkKh01MM4eSWp4ssi/Z0AXBT8MoGJzQpoCZ
cI0jJbqpjUlnanloS+FAdAf+dfzcrp3h8WrU6BOg6Mtz6g4zRoIoYvaCyNXum9kUPWkZFftrzJl5
uJ1ZEF1wwpED5XwtuE6XgVNF1G0uYpx2FuyhueI0H+PwdyhROPdhiGRZ7dKuuHmUB+4VDHsUl1BI
Gi1eTyrGzoa+ObYRn3bE52GAIuVT7sVD3GK1N7lXNgdVweeAQy2BAN/E7FNDb8kwzHcuCeODqQ2T
xlq74yivtApGzprlVphEHEmyDblpNAlExpwqVXu4g6Zr9GUZE/ooyR+NY/hCWNWnzpS3K/zj6GD+
3URNdSlFIbJtF4YVz6Oldhv1onnWzDvarspmw04yfptkQQpCpvigeZKQOhZF/IVRckjfB1+Sxoro
nB5L87cwcbZRhovwNDqv0qcnzjMfeFvYwaFnSlvKA3RjKiqioT8RdaYNyJmISPBU5P7TwY6MTh5S
MyVrIMR6MX1IF+LZUPHcmG+14t1I9GFoHdJ/0TtV3aBphkBfZ/TXfS1Iqw08QbfY8dP9UkXNRirB
cyxI3iPKs/LK8ViIWH9MOI1HkXBNvLnfmkPr9BfaKui8MwZrPvP6Ohr4AvqevCdi22JjNtmeIMAb
b/ED/HweWPnBm2w2vmX4mmP33TWp/hrm+UzjZ7ni8KJyyP+gdYToBLGTTUwj/MYtUbPrMX6vHLA/
BVP30gbgFJgk+K5BTxuqcGuBbw2U/whC4lR7/YexmrPTjB9eVD7FtbnrvfDBlwbX3EB9gIsZMDbF
W912oJgw1LJqmFjmd4BVgqj5azznsbS4MqAJEuS6dT8HoQ0YjEgG2I/XuajlSRUeTI6eg7eFLuT6
5Tp3kYoXTXiJAk18gUF5wGzYHFTHpV4tk70izH7vVhGU6oaHPD0pIM/G+YtB095Sj/bXrpsdNiiL
knYqhKUdcyuVE744UcqjKBgJfYAcSQYKEDnoSOPJp+rFnZkqhtkifaZdr1izO+3P2qvQC/uBBEP+
EHSD2deh21KcOz5k/Jxw0jDPdXnyVBBtSaIs30Dg+Bym4CvHInXIPOasCH4XcxAVd144MvBUFwxh
itWDy18SzZ8YhbEq2hVHaRVTLt8W5WOXjjz0K6jNcsiLbd54vxPRP/neuPNsICf8XAIM6tJuYYmB
XbQC0ppDQ7EV7L61Lebfdrd8RZihNiIC9WY1kbvtDbZtdgyrskmvpRkOoQoJXtD6lzURC3+dN3dL
izUrzpeAK8donfhOvrMIA6h4mxvzWaL7LsWNOh8St8mzvyAG5M6b23fPXa5a8ocPBnOU8Ov8XHoD
1TBgXGQx7xuU4E0dIVojTnFDsG7Vfv1fpXroYm274QfEP+WMP3BQyJ3jPmOtzgcNkj+3DvVVWsWH
JOq0bsronJTSQGPBHW7BxSxy6OD98GHf+mIpJY03SLhmY5RMucs22V4PWlBmVq8NP/I2cLFw1r3F
AAR7uZ/jaJ1j0lkVljcBKk4cxCK7Oix9RNFWQQTOmkt/RdyoO6ANjUfPde7bgSm3YwMNgzx78lT/
Pk4Z44ZN3E1OxXJwiCKuSFdfgPhjynPhoZVVEqDiqF8uJW1uRBulZineGbxxgvDzI6aFfFsLv2cL
RxBVztdZ0HGklPnyOZM2bbZM24Ee4G2a1ozFUU2fxoLNNa1C+4RLGaMKTRZKh9Y+amlcETE2xmzO
7/nK77EZbvPAvFuee15AzZEcxbwsIgK/LfRAQt42PyLyHfa75aI6bxcn+c5BDLrdBVa33W85j9nK
WlLWzgJrUJzf2Zb+hXH53UIFSmNawqB0XRMqy7mOVNjY8z1yILZS6wKAPr+32/w7csfTpNJDexv+
3OmQLnaG0S3YDS6WMWuQuLEM2aJ4xChqjb9LLs4+wuDaMJE0Y3vk67St0A42uDAOySjuKSDciiTb
2GpYd26zloCMXASpn2B2+82C+9Yr/1bc1aUElkP1zaq0gO/4E9s+rvNxR3m4WI1z9xG3DV1UsAh0
exbD8hoH2SGNpmdiSRSTZfpXFaTPLpQb2m4Qcpa5pnRGmJr+25Lr4wxemUuN6IotoomzUXWYXmqv
wWxjhnVm4HKmfvoGLJb8/OSuaI6DClqGoBM8/QijzTA9pfk95ZEugoS872du6J4ghZ4l6KHiGU/h
lr/w2fYpia9JsrTJfMFOcuns5WAA8LWgajouLzmKHmwlrBm9j1rVcVtNzXg/cSfeVu3kgHDluKnz
d0VUO3HVRswcA+MYXzJYkBtY1BXeK5Md3cLB9uXGK/Z0W0ObtiBCNdzKYDFCJvQjJRlUZGy2b5yi
m3i2d76rf3IM5XDZrJSARobLb/hWQ4gdVlJmWP/YRG2XCTsx/gDvsXDJsjvMxJav76BnqlMRYfDB
8M8RFK+7tNvkNlaKRgDid1vS51m3xyZ0ypuORX88EJZCcy59ve3iAA56kcCdRZRx9PAlp5GQIPky
VQ+fXmX0GX7vfRvwrfaj2t8nAT1oM/05kbdwoQp2zSC+cFe/xFV07tx82/TMkl4BSSxF7oVD9Urd
DjaORjQ4LLBkS/yARSzuqYfEj+g6t/D/7cz9042uxVRF324UZgxlClprcWccvIkpCL9JI12o+OpO
qnpwo1I+hcBfB/Zg+QL1oC0ztznA4+JKNoVjdPW62VEv7njr5xb5LdTKl52acAuUif2tcySmuanM
cqDrVyPg2iW3s9yH20EBYrL1QIKpB9n3mFyCZtr5nT9R/mNq5B2/v+GFwtnO9aNV2wWLOmVjv+Q1
T7tkO+NU+pEuQbA77VPyk3Nd1Q+V5g628XIDZwM/AjBXxPEkUXeJGzbOJ3bi3ygQWXj2C+yEr/Nk
042Q8Y9GOsMgyfOl9/1I7tljd/mfYS5YSkOqSbAa90Pz7GHEY3qeWD5UcumPKohSsAVAxs3aj4X7
XJfjcJqVFnvuocGyD6aYLGBl9+E+Lsl7bbk9Un3IUKarcxi31fCFVY6u3Raq3LADd5LNe4piuSTg
5B+ubV1nuDwW9dICuZk3YgC/iPrgk7tCuzP2xSa5jf2JPNwB1dunzR1jCuIpUaEGTcLhRG70bpoA
FwOs9SAGQ2QmF9hil0HQD5385qAFYg8hBaoKKsl4Vm6P+7v2fX+4DsLGYFpp0Csb3vYC9yODH0YE
2RDsUZkUeMtxRjVHpCJPHCfsnPocTTf7npDjDXyxs8QNl9Abrzy2nSOO8VyyCMZ6maiVS+CroF1z
DBu2BcslW8ph1buBVW3ZS1EyF0eu1Rw0IAqzDeCPcHWRERUSQRTIEw2+DTdSIW8yVnzzMBV8FHF3
iDgl3TvGn/BWbr4k4ZQeDuuclLSEUt3ww03RJqSDdZ1gANvVzkBCMWJcce+VdFg/THMZrWjqzjc0
rS57VvRgY5TVbADjVRD+jNikzdQ8FKDeDq4XX/Jg5G0DW6JOjrsoKsLGijykSfiCZu2p971LkaVk
ihYWWKGpv4YUCkw6mulgMVCdHWKum7Ii/apvX0eLJmxVQcaom07t2G0NtGNrTtl83idVSxGBrOBq
lj3CcjtjH8kkYy7k5SaOloMCNUF+t13WsukfbWtkqZLE9tbxCMP5BUOUiEjRiF5IDtBsYqky7Hi/
1PpWgv4zWEa+OaPJgBMHJXiPRPNpGqL6sSbKsE4HoDaeHl+Rhgku2L1FNp8P35FJAdZaTzEZ9sHg
2Q2d8dzQzLzVRAmRZoQ6pb4pDlQIPeLCP2DBQnVKYVnajnxqs/jOldNJDdLeaIt8uhNk0JSLlGul
N7/lyv/jubm+Tnm2EAMr9KW2nLekaKHvqxnbeVineAwJX7VlEq/g9ot1jkeKl48NTjf0+xA1iAZi
uU60IDQ2azzTLQ4mhDnUmgkzg9TxASM74r6qk11RNeIJPu70iD3jHEpc8PPEBUZmt64AQxQn7Kx6
LzydER4iaz3SAL3L3Cx/SdLpQgHqd6zTHRh0farRGHd01Pt7IlT+d8q2YFsWOdp6ANI3UgHveola
DLTdgzuolqNHSfaxUZTshtQjPCyVT3fwkk1HWhvfZW2nh4IPPIvBkde/Ty1MtB2PjxIWSejSAdBF
SbeR3USBqI3vQwqLZ3hOEfgGRC+8wRrxrOBNv7JQsx+b3nO2Q0XuC7nJ2vllrfe+E1nYEOR9wxmz
wqZEr2AlinNXkcuTE7uUymLLapGPZQqqo0vqU+ZIIgv4b03H5YjrnkgTt9I5JMIKSAN1qB9O/cgJ
o9KQUUq693LEgZHM/8HemW3HjSPd+lXOC9CLI0hcHmVKSqYklyxbnm64XGWb8zzz6f+PVdV/S2jb
WoW70+v0ZXc7hAQRgUDEjr0ZwHKp4gTQ+XaiCyBbpyFHJae86IMuJfUzZ2YxiuQw+NCDxZttPayr
yIFSTcyCAvMKrj06OUeL9y3IsdwBpYxiH300WX71nep94iwZ2amR0DbzH8x2dAEauzCALvHnVhho
5OYNTCKu3Xyy23IFVU3qUAOPjvKYqcp6n53saaAkkQ+tEU+/cu9n0P+k13kvJTKpAm3Jd6Tnzrtq
ByryWIwfJ+G8WfL0DzgE0OScqsdyHx1Zu+rEbPzn3HbiNw7isbdQQ8z7G3qDEsweb3iygHkdou0u
MWF8yKkqXpQ1UD2Zp/PFrgbAO7doHiYB48pc9t0RzkUA6968Rh+2mDcr2uX+2Z7G7k21oBw5QTby
paKhDLlIzkSIH4AlFwhLwPDjMWdT+oDENupfZrNcBW1uwbeFvjhVDuR0Wy/+whDlQ1EMFJFMwwuz
xouu6qz+WhbmeNugqZ3PtCAiI6rv+yliXChNrhbKAqVrde/hDSmPW8wQb+433SGb+54IUiH9CCL0
IrAkpA7rfOMIsVCy4SHl15a4jAbS1pkJjrB3rUvPn34r4qV/Y3Xydmra/LiXzHig5h8oJMU3Xjcz
vTcPztsyhTchqdv0YC/TQ1yKMzQ/xdEj9Th57pocARiWl2Lc0PUzze+griw8v37sGEBgsi0cq+Sb
I+ziYmhaFD/7rP6YwqrKxBoDaXU7ltciC8Trdljv+96gkRLnDsMtk3iHrjicdq7p3ddjWxzJ4CB/
kPBvg+wcgQ5UsxNGTgTXs80QY7LelbHhhwXg4YPdQK5DI5E/g6LOTWKUt51B/EtBLN9GU86IeJ3Q
XhZM26Hc8AWoguTqFItzGlpjY6Qkk/eAjqF4aKS4EpZh3fUtiqVQfWfhgjY57PeBCN4EMbXjdLLn
9zgeGnG9Pe9u/LFp5nuzrt5zGh6THpr8YPV/zyijH2OmGWg9OaS1IGUPY1x+sVfLeKA+X74mYzrS
W9w3gejfrW1wHc0NBDhcy5dWVJkwDcGIXA2y/H1Yk/doSXzbfMa+bX/9YDpMBsB87NjXdi2WUwLT
GzINtaShFT12HjT0MBucUvb72oKnNGzcALGfVsYBTwlglFEyfUUcYTiIjRLNwkrv7DSBvomqJS9t
njbEz4xJOtQs3kDMF1+T1i1Xi298SsUWX6aTl4YNXn3ykqqiP4jy8zWphB/iPs7BSm3vtNmiva2c
/MsE3U5oVkH7aOzchBGzqw0g1FMGru6w9VVzvaAFftxcSNBmehOo0wqH8AbIEvA57uw562UN6fSl
76c1mpzGjc+4BBQiN8tYvwPd91jabn4ZeHlwZ05+xlgXFOJzn56hkHbIwwKGQbPxD3ds6CFlEAv3
oFgZZusoI/e0O2FhhsQiCI4wuH/ppDW/rWZ5O6f0baR5CTPDHbi/4QK8hHVEKjSAZHT2bqKIUqtt
8IzFY6wRptPI8+7aiqzsgKQDbSx4iv4/i+dfgpOe80tYGLRY/+fdlzktniLC/vw3fyPC3Fcm+C1h
ClLbPyFh/+LwdJxXTFEJQXuXgTTbteHP/JeEn/3K5D+ESd9hDtXZqTf/RoTZ1ivs8D86AayUkHz6
/wgRpuiH2Q6JNdNziFg6Hhb9XYvmCXjR5WjawYaUQCGnHkFv/j8kqRvqu98BUiUoJWWJ7MDnMso3
0Br0YqrdMRQIGVQgpLVTjhZw2Xnewz8/T/+v8b1a0LP+HD/4f6HZTYsvT4/J/g/+OiWGsF9Jjgea
jCpw0BDOK1swrQluD7oAgIP/PidW8MqWAiZLdL48lzOButjf54T/ydoVHqWDChiadCAB/4EokSLz
xbkVcLwHLnSv9M9hWFXOCWUDnhMCVHftmNy8tEhjei+XKyiaWg6/Bymjou1KD8LOm3M/jRStXCO9
eLJhL0Nt91V47IIDG6tLL8f1FPSiW/BED+YAAhBqDTdjMJ2DqvzWZ9m7xehv0gzutgBFSlrt9W2/
lfNf2NefImx3Ic4nYm5//X2fXQ4orfmeVL1Frl1j9WMLvsANjPSISzO+4+btb00J6JZZ/G2gykk3
hc6H8KGuBtPMBPfW5/PVXCA7PJSMY1zEbUwmH+QZxFItyAC7Q+q8KBpoLv/7vQiMKthUetoomAoL
3E3Aof6FW/2+fkufOtUP//1fXmZj6W80rv8qwDEQ5DNt24dHjwD7d+y1zL/CMqedD26ZHk76t0/J
Vw5ii8CrBV7nBMK3/5FPYejJafIZaXQty2RsAdJI0OO+AtheYo+qdTN8hlyiETx5C9HCy9KRzsGe
kYM6Rx9CVE04VyjIOS1ljPSQM5QYPDD2HTNI53RT0XSfYdbuahSO0rzzj13hmyvEnWbi+n/8958m
MIO/Oj3v029D9aV8en7+/Bd/nRdg9K+4Y4l4XJO7lDOZwF/nh8/2Ctpc3n9C7m8zSaT4193tvCJU
7nc33MoeWtWE67/PT/DK5b+DehtGHnDgGPkn5+c5lNtAapFYGJBZPL+yheOsyA7VC3Q2grf9F2N1
Tk/24Adx9ieWPdzlaTKwpMLqiqaYz8kw/8E77A+jjT/rmd5ptp/kGU1Gob42quU8ZP4GYYj1kDvl
9BeV/E/j88/WrVxO+y1YLEU2n9ETYhCnLn8r8si50ls5Z+DpysHR5MFMmers+eOttGj+b+RKL9xs
P1v5HiKebEsg+qLuRlbOOFl05eQM19SIcR31lr7/1SfWl2qg/Wn30xnmSyiiApgazdX2NdeuXMbU
A2CL5SMye4pekGi66EYibq+5drzo6drXaE2ZLhbjOd+bZ0EBBYb/whfdz9y/B3f+14H2CPHU9Jyn
E7w263QuQK7bJyAUfX+92Vneghejg3YY1wiYlRFNxg2lPsAFWp/DVX5SME6QD8hkPDstU/lyqNtr
a6Rcomdd+VWwtXT20EUDLAIewkk0ganqr3pfw1VjThFZxUot5CymFGbXsmzvOs/9RwNM//4eivEl
gF+/WheowdP5WwIli1X3X/U2RYlotl02UP05I3jzhql/JhYLOEK2eP5Ny/6efz89Sk0+Bl5qVyO9
N8YlOrM+ow60vNYzrsTMwKMSJ0ZzOBvlAo8BePN3Bs0TLeOqULrkqPjZ0LDpA4A3inP9Mr3TM62E
Y2u0aCNZ/nhufUhJaLN01T1KOZPenqtC2+gQmj5NxvEMK1z2YBaBe1rJ1jXdSInIceEOiQnfwLlt
kc+CQQa6/Wh7o7czrnJcmi2mSMXSO+lIcAOR1fyO+kT+5dfm9yvpB4HNVSIyFB5SNCYhwI4Ng/Hw
Yo7Oo1OWD+0m1x7dr9QMf/2X9gX/4C85yideTLhU4U8lHqApc2MFlXkFLX+u9w32AsxTr0rRmxfx
7AznCjrP9LrN0vS3JfXp0emtXvnGM9R2c2/iWFXf2ZdjBsqLaZK/suV/mow4yjcukLFkMKccINEX
8hMF3PVjs1n2C3fXzzZe+cTMGWTpmvOJAaqNB5RIYW2p2vtf78v+9X70VZULyi5aWEZiNIgyQIff
24K5gqrZ4N1bW5v+wxit+ZWsHE9vp/b619PPbCZ2t5bdQPvIkHdO0Q+MxRaPv/4pP9knW7kN3TiG
OwWI8LnI2iuBNMaK1IWeaeW6GrKemq6xdOet6j9QTr+Egf+sZdpSrhMwjuC1UlY9JNZdORTXGbqn
eqaVy8RDaXeNQKOencb+OufrrW3MeqveJ1uffsdZQNUQMPt2Zgo9TJbk+7JlUjMUKJvdpXZcDcAV
zgU4BAoz7+jmvdXakb048GzZ44zSWhMwzopgbmZO4QqMT8+0stkmqCtsxySvgnHTcjQ+eR2ILj3j
Suyl4VtPDbCV8zCa+R1jdst1PdvNBz3rSuwdLVTfhizuzxL25AipCPRg9CwrUdeDNiE3BxvRGqCO
OVNcDNZquuQeBZ48dCrLB0jArBl9Qf+3cUkf68DS/JRKwEV8BPkhlB3PxmDUwIrEu2SBIltrS/6s
Nz5Z9+YPkLQXaXe2cmiGwPTEteaW7KWLp1uChi3TGqJiFMOvv0hreIDFUzNH2svYT2033QojU9yA
jaLIdDnXAOcZIPm7pfRPL1BL+ZgNDAsJtJzd2fHag4uW85jZmkFQ+ZhTYAdMAefd2YN/5Ch846v0
t+9631K5zTzhFwNNZr6l43xO1vpNVnd6l/6fxfknx2SnGxf5TvrO3oAR/Ab5g+YBVMJrg6xbH+x7
nRggaZw/KBZcam2HqUTXoPdBvzVc7n4Vf2W6CNXKuf9dz7YSXlfIezMQud3ZXiD2GsrxW2S5elHK
VKJrABtK2gL8OzPvdz341mVeTHqhxFRcUvQNHT236M7w79wDVv0YlcwS/XpLdhs/SN1M1SUDw1oa
n+udxjPkd4AV4AeSRdl+K0vbK+F6DjqtZ6m/1zefen+QlxArxV53ZhYBxQBkSOXVkEQggn79U3Y/
/9FPUfyfuZJyMS3sT+ty5/X2Z/qhD3qmFf+Xcb42S8/H7RtonGUD95xhuJaeM1HdfbYxcQ+x2TJY
XBWyQmWt/22der3yqammWJt0M1lywW1rwARjyRgWTLON5o4rUaDOlq1cIqM9M4t+GScjlOwvKSn+
+GP6UgkDJf3EeEu5hhofPNUi3Q4RB/u9zueky/58w0mE6EmOxEV06Q798pYk66hnWYkCPdwRtMB3
mQ3wMS0zInCM61lWgkBsTga0XBF7LWDbH4T/Dg7y+IUTuHv7f7oOPYbnG2JOaJ6IZe7PkdUiAewj
EiAfKlF59fto9PxHrZ/gq4ex7mbkaCG6CkBjX5Qp8V2g4KJlXCreL7t2YF6Enc+W+JSLASWISPOj
Kt6P4DEZvi/RX5ra47RUJ2SFNE0rrp/3BF0kqOD+6r/2ZocEs+YRV/aaWZ/erGFkPbt9eQu13wnN
tJfa6vuW/ui0KG6PoMQEO4nPVlfAVucpYuot08s//b2J+/SWACE7IzVGjuhPW7aD2fsj03e21lXq
B4rnj5AYRzt5Mv1/nxlH5rm3XO9TBorrM0u4zOiwtuclyK7G1jimSxRqne1A8X02dzB9H98fKu8a
Gvpbi3eWnmnF8/PeETNdZDZkEaBa30qUuPUs76fnSfJpwYriJy1b3UMz0gRI1UDnpmdadUjfiR0z
ZT+ccj3UC4J8/kv50E/OdqA4JJO4HtHPa89jkTO9SSyMLc1VKy7ZulWRDysHhMnHA7M3t+h8ah4Q
xSPTbG6rTDgtslGZzSQmg2qdk9l61n3FJS2ac74duMQSh6FEq/Pf9fKlGtDuHT+IJX/KKD85Jf7S
I1I7UvX0dxjDlTvSD4Gflrlmd/Hl14lJ9wWgsVu+RL/3kw+sQnG6Dc3AsUJMb2AKbnZ79CYQYNM6
lzu929Mjn0cthJnr3J3zbssutyiQDNDDJ6ZnXXHVdrQM4PBpe56X9VwGLUO1mpenr/jqmlk7oBDT
DKe9MZlgkqm41Vu14qtll0przC32e2vPgtFZaMCu9Eyrpx7OWc+QeXuGD8M9MHKJDn3peEct60I5
9Z3lt1B4Ne3Z2yJYzJnjgjBAr9DnC+UeYk59QZmVU1j3wdmTHHexICOit3LlJuKxn9vTxhUqmeK3
j5vZddY1HKwQL+v9AeWcj5A6u1lJIsfTBalQ5wKRCk3TyiE3mC0XW8ZJ9FEno2NxP7STXhgTyiGP
xiaLV5m1bAsj/Ut3pCF4qbchyiHvTVvO2cBJ7A3zKAVExlX5Rs+0/TymwHzXwTNVdmc4uooDTFgM
ljaFXf2hZ165lBg8yqB6WoFKlKn1sCQeoG/0tr/pWVc8NIBch0nQlpwos79lXfLRCGAG1rKtgo7W
jSnd0Srac95HkKl3r/t01LWtuCdEsQZyKpzCopPfrLw9MInTaK5b8U5zGkXtCj5ozTQWsp+LbBhY
aLxg0jsxnuKd7RDMlS0JXHkq7QtrKmGcyfSOy45xfHrDQUNQrFaND4l+fr2ViCy1QgvN4XuKezKl
V8SJFZNlGPaHzoMbY3opNd9D9g+SDBX+mziIJkZNx6u8WHvvjdUObXYVwPA+0WOxJvSfks17j36s
nzFzAYf3MWEAdtL8YYoHgzZwCuhD2zNSHN+hk2FUyW/1wFS+ikmCJaIbpn5vjgyIzFaogCUbgzh6
Lqa6rzRmxo+REC7b9X3lBO9Jzz5qmXaV2zVz7KWcGkpH6D2Z36cUzpsNlaOXChr7ofnBF1dRKtPW
o+XQjqTxfnYYTLLHkll2PQ92FQ+O+gbFyIptQSX0foqaT4kJ9afevijOCxNLklQNhwUAJ8TQ1eM2
2HoVJFfxXQGsrx1okZwXp7pckvgGxoUHvVUrvjsg6ckAFEImo8OMUxRPxcU0atZIVHRKNaUF9GJ7
9rgTB5PEMOSoudv283DWN3HBqDWvvdT0PtqTf5UXo57Xu8rFKseq2AyY2c5z7J4mby6ZPme+Xm+/
FccsqHQDwvJJH+34visjmMcCvSq9ikwrXMRJJkjnz4xuRBcQHggoXs3ftdbtKPcqeYxbbfsTWMr6
cyHbcjxYgKbWg555xTGZOfZgj6bkMCzRG7i5YHex9JLH/4AWIeTWwUHM7QTz8kUHdR20vXpgBd9R
PNO1IoG2Czd278wRPFTet1JsmhUNFVfUGvEwOp3Z7uz5DyjW3FVNrnlWlLR33AargnuOiNKl5yYi
We/jB71PqXgm/BiToILbnFHCeG8v2YM9OZqmFc805hWKjwinD8bsNhr791Uwa1YAHMUxl77IJ2fE
672p+0oMuIWMRS+XVmEnPdy4FhN1++FOrxGBvimDRu8hvU8NPs3qaogD/AWl3bNA9M8vkAeb67da
31Gd/1o2FOUyi9kuMxu+Lp3/OmYq9kLPtnJXDmhppBLuxbOLxAzkqq9BlWuaVjzSGFDhCwI80qqm
N36TPEhpnPRWrdyVQbM69uYQYJ3RfExcE0U5TX9USfohUmEEaCqbs9+aj0j1DBexDeOF3rrt54dk
WOw5y/cLjemVK5jshothtjVbCirsjrn3tkSAhDdLHRgo5Fryo+HPvV6yaSteacGx4SMXhFeigrfM
8reEjqjWrqjIu9JBun2K2+a8GPEnuLXfVkahhVf2LcUrJ2+ZHMTE2XCvTy+yCqU5ZFQTPZ9XIURu
s6D6ktjkJ4YsDmM1SkQZhN4ZV0FE5A8WejpecxZj9TYYJKKWyye9DVc8MyE0JWnPs3+eRH/IUP+G
kirSO+MqhMgfbSg84E4+Nxts+66EGEWUw6XeypXb0jfQHID2jiL9klz2uX2EzFTzYyq+mTHHtBod
BTmvn3fixwlOXhMUlN7ClQtzjoZ5yL21PUd50cOSIu+hl9UstfypkvOkAVD1o9dHMeFwHB1mQyCz
S1NTD5Tjq2AikdrNZo58zwUCPLhQHiE81rvY9kHQp3fmlOcVRHJkEcJNmgvbF2+teNJCbfgqlghy
WyG8kRdPNks4tuZyu3TNodU75CqcKC2MJJrqvjmn+A26r394M1yyvz4q+9X7g3e3CidCCSArtgRc
2LjM6Xsi2PiA9lV8jshuy8shhjRLrzZhKteoXGw3Shq3OUdRe+1DjZZZmV7LwlQcdS6TQZR7edto
E1TekzE+Gkvr6HmTivZJCs/fIu6Nc9J6t57phDsHyq93f//tP9p9xVGBQDgG2odcRjWcYm2TfE0n
aBD1jCuXaLS4vRj8heSiKy4hcLhfY6kVvlAZeu5LlZu17uAC9pk620CJr4CpavW0yh7IXT03vvnT
YAQIDp8RGLsNtu51kWRaj0JINZ6bprJteFUr92JNtkKO29/UTI2/4Eo//phC7i72JDDGYh2BmRN1
xwF5Eb9o7zdP6mHlhAr46czNK6AXYswBSvmyrR9s0/iic06YT3++bmcdDacVBHTXpVaDsjqE3PSP
tY44LBXPrRey2qYcofuz4bhXXT48Tr73qLdw5RLl7e04tjCac5vKt1ODFvncvtczrTqmbaOuUgFO
ilDbq+D1y6dAyy2ZKn++IRncLO0GlQS8csAeg9lEqnNGSFlr4SoaRxpQ/pkoUZxH27gGhf9tMPwP
eqYVv1y6UtSlQTzJoHztoSM3skVvT1QoTjG0zGsOMQXawa8PSHbAIj20esdEBeNYZp0vg835nszi
k1OOt27sat37IvCef8tuNYNoNSj+Slg7ZVM+TFuk9U4RsLo8iyZ2m7U2sDUyIT8pfneS0ru06zTX
tK54pRX1s2SclTdtsFlXpd++XuEZ17sdVEgOs+i2W05k/LH9RqKq5PaFpmXFLX13lFY2Eb/ztplP
TT/MCE959lHvgCueKWNrRVCYgyLFeF1N281itddaplVETlSg+NH5HJTNy64823wjc/lRz7Tillu1
ws3PSs8yq78vCDpAX/2gZ1q5LtHgDNCjJsD6WdNcDVu/XeddOZ30rKv3pWc3taxob3SLd2s1sJUW
8Ts904pfpjIBKtiC1vAE0mRuer0KvfE6oSJvIjT0/LjHc7oEwXhJ+Q0BIb1VK07JHVzZ28IhiYU4
UWa/iUy9EKgi+RkMiKvG4EOu6fCplFZzLFI31ly24pTSCuqhqXD3LTEPtVPcuuZLOMr9oP1nfgyR
0vMgSLkQLqWOPvDWSuF+hvd6+1zUVpOehjEyxZUMevN+hcC8e+G37E7zgz+odmf7eat8ahU5gnhm
lBzQoY5vl7iTN9sMpfoB/tb6gWGLCPlpURd6wdhTfiWUpba1ph15TD1kH12xoUu+5W2m52cqLooO
QhREKR8/kO49DNF3tVXrrVxFRSVSADOMZHOuamTugDJ+Lrym1wvHQok+kVsM9obg+tkXEVIGxWvH
X7X6IFDzPT9XXH9jVPesu4d+1ez99kI60CVqubFQgg+KNWPhdew3cjPfq8l5HFpkAn5te7fxg/Op
QqLiJJHznLj1uTGTQ1GJ7mFyMvEhWl9iQNvTix/9ASUGMdVS2nLxG9J1uL/dof6STdlLpaOfuLOw
n287RZJ0XS3q/+hzcMRRI//WpOg4IggSwI8e561xH9W1ZtQTSmBKo67LYPNvzk7Wf7BW+w7tV61S
L8R8z3/JMFZNjIBlc95QZ7pAUKNA62XSmy8SKlKqTrs06jmV52oWzvfENEdwTTNkwr8+RD/5xp6S
MVhOR1+H4v159cb10URT9pODBLCe23qK2zpFKzrfqtiaWdQh2izZRV1m873e2hXPXYwGLb2JDqY3
9bD1G2i4TEgH6dUHVLQUFNluObi8npJpYbjLuzecSS/kqGgpSKazWViUH2lxZ/Dgu+3UXYhke+GG
t38SGVTIVOU5MRJYsj7P42DlWM7X1wPAixQF+GlCrNWHqJZCc/vQJZb5WGXDgoSvW/pfA7fMb5IB
WaarKh/kDTrxxiNMk+1y4ZE3vEGXsf6UB0UHwX9qLl8HtNWbKy76Prq1SMdvJqPF1tRM0Y4zX/Qw
zsJTokXV9o1bWlt13pz2pmubuwylYq1TpIKZ0mWe3LmYZEhe+C2RzaGujT/0TCvOVci66mSOade+
A7DebXpXrYphgrtqmNIOu/FSHIKEEwRJoN6SFZ+aIisVPQ/C0MyS4M1+W73leVV+1rOuXIdVPaLY
KbDetaiKwFjYpF/1LO/x7UnBzYrzrpjihq02SxQ/b4JSb+4dRfbnlqNshok7gsy66i8NE9GVUW8O
W7jKobYTYdoLUrOh56C61Ae3M7A0ve1QrrvZqbx2rDFtyezK6bcjhWW9605lBUsQ7mXOhsNXeQi/
xTFt5ADW1UuthasIJm/t09i2WxmizmGhvFTdTxUCf3rGFX/MohEpIx/jLoqXvnclZKV3jarUSHFS
OP3CAFnoV87RC5CFz97prVlxSG/rbK+wINm38uwA58WFnLWasUIFLmXZMgfIWYrQdz0UzBA0OlhV
pIc4gL73udu4Q2QUPpJqgIzN/hiMSXKxJUuhdzk7ilMCFo9iQ3YCUWovvfE9L7mstjZ94QLd1/iD
xNdRHHNBDlQUfiNCOTj5nV0X0bsWQRTNI674pmwNG1FB4YUBKq6TZ121ma1pWklFs66Yl22avNAy
p6Ndf067Te/hqAKYUhkEc28NIhwQ2qujr+2mmYGq+CU3GmG/jgosD/Ajx671gBpxcKXlPSqCCbqv
Iu8iF6WLefot2pa7ftbrIQtbcczV2bLWij0vNFtUdIc2Qhe2Fppp/5+p3ZP7LK5E6nrb7IWl57xd
h+y+670HvT1RPNMKGBExc0yTm4SdFZ87Vy+vVSFM84QqPDAJj+C9pidIs8dTVKB0obduxSs7tMws
kC5eSFxJrnzDHI5DXSZakF+hgpj6NXP6qcR1JsmYJDq83qCH7BIqgmmeAS161eiFzSzRVpGH1NUL
VCqAKXZR7t7S1QtXKygvEZUwL6Xl6gGVhYphQhJYRmik7YEKPTjkQ52DSZal9zlVDJNB8RTREo4h
c0u39Zh9qDdX73ZQEUyDm7hJX+L1/RhkX3he+fNh7jOj14sqKsZgTRqPgfFtCWVtnpLeRlS+1Evc
VIDBFhm520XLEooWErF5le+YLdSL4SqfSLV1VhCjDBIuXpNcNjm6g0Pk19da7qnyQ+XD3MImavE9
mya5dngpnrrB0jzoSszaEmRhzQTFohRSqyyqhoNbIQ+kt3IlmQiKCeyFjfE6bt0LC7jbYXYnoWld
CVuyFXVmWYEXznEGjYuLxhe4lDTO9MZlhEoUxTSqT1+wc8NyaxCq7g62LfUSZhXfRXk9aM26MEME
dQ6WFYXObGsedPk8P1xBns8MnpjooDGGuuzqzFIvC1LRXQ3keEXVx2bYGu3bxi7etaWhhS4SKrir
rJIib5JpC+3Sfg/9B9xz+ax3UFRol3CmBlG0YA2h654utlR+mP3ljdYRV6FdedlNW1smWxgxMGpT
AEqnd31e6pEMCBXPVeXZYjuZT9QaxZ2oystemnqvFFNJaZmHlNCUZUs4mj5qdcVllURaYRzdlOdH
UMjZ6rk457BqKIrReUTmfnU/6uy4pyKXakG7yEzlHDIQDQrIu6tHvdF5lCSerzuymyHZemMMKWof
/T4Jc9/VCuJAkp6bHpti7NMpmcIUwT/XtS8MT6tY66mgpRrSOQTkozHMxHKZBdHVFH3T22nlbsjc
tUnq0R05IfP8INA+OgWNozfewzT/8x0paqdcHNT7wslq/WMCW8ElQpGa263cDUz4O3aaTWNYoLpX
etYd0mdaOZAnlVemyNwlDep4ChtnfN2P9REkmlYQRHPs+ZZMThu7XltPYVv2xQWSEaFRBN+1PqaK
WWrnpS1WCNDDxPPDuTOOcSe0YqCn0gcFcgpgluYELi6MBwUS6FeJORh6+63Cljz0cIcOBVSAZ850
aUiJ4o8crKPetih+WbYZFMHmMoZphWJfNiNqKn7XM+09/5o+rAeLZ2ZjaBl5GNnVGxQp3+uZVjxz
dZl7Sr1hDKGauo9s+d6u9PD4XqC4JVSe08gTYgybvLgu5vXka5KeoL71fEMQ+luX2WDVhY2CfOXb
N3Hxt6rOP6Q5RWnouW2ryCImwZoxtMXH2JwvrSrVSnq8QHHKaiiGXXAIy4zEb+V43Xov0fzsh+w/
y2GI4jxftF0VLpoc8xj6dbPKS7/s/PRyijr7U0xTWFz4vZvp1ZkQ9nr+t5ZhNs1ajgRzJ72xoc0c
GkMrv/JU8qBsdGUC68EQyrw5RMwUmJ2taVpxz2hzmtWuUQ1dszl67M0mvUWKVY+xhfvr+Z4I0fpc
QsYQOmVionFa+DfOUq96d5AKYvKTKRszLyXiVjuBgjzmcaoXcX3FSR3TDWYHHu9wHsS1I/tbmBuv
tEKLimKq6VPCxm704dbLC7+LTk3uaz16PJXpcMtpgjlzMoTiczBdOrWmWcVB0XjNZFOkQ2hNxsHz
dzXX6FFrM1RUD9qoRD/KG+Fo+LC1ZCc4fl5Cmeyx+gfOr8J6HHeZzKRgN1J/iG5mvOhkiKzXuzVV
XE+5iGZGpqgPu8x7dNagvKhkP+p5pYrsQdSqNUHKD2FsgM8au/SxSbpB6/3KWPdzpwRn4Eiot/ow
kOVV5vunbPG0SpGeCuxJEj9Lp7gcws0q3mZ2d/SKRa9Y4AnFJY3FQeoBDSckye3vVmZ9rkdLr14I
nPL5logh6IKsQE3err95S37MZaqX/qjoHa8YWzsa2Oyo3g7AGa7gNtG7N1X0zryudtPtBzou+/kk
xry79IKhfyG4+j/2HhW9I43KGn1YGbg6M+c8g1j+0iIbiZZqnrbu5WD0sXXhtNAf6515FbQ498uc
NbDYhqVhoCZed+ZRFHr03gglPv/A5orkwNQ3fZjE5nbRBGN7QCNKC4fhqVihcmhdI0CDPqyMrblq
RNYc/aqs9N4sKq9SbgxLKTrOJuJb5m1h+aQAnSZzMIquzzcmYdo8sfuuC6WFPF9Slh+9odDjJ/NU
tJBX2bC1220X1tJ/XWVv0li81bo3VJxQvLSDy7BPFzr5dDFL52ue1HrlDxWwMyTp0lUZprua+Sci
8YWYx5cGFX9yJ6kg2bmw6nRr3C60LIhwCvN26Gu9C0lFAzmBE8zTWHdhsAZH048uqlKvI+6ptEaz
NOFMcssuTOvoamu+2WakF8NUPJC5BPBhm5BKWrZzhDngEAya7yxVd0tsqZ0YcDGFHdr1o1wugqbS
S4hUSqO1rHPGk7Y2LOs4/hjMS3q/mbH9u9bZdpW3p6yTIEIYqw1jyFg8dFPLRTMlUhFBwbAm1Zhj
eg6S4ZivY3bwm2bRPIHKLVqPtQEhLNZbK7vO6/EEjPqktyfK6xMOvziWcVFy19nDEbWk6pSMQG71
rCsJbrPPmzlbFYcWaCBSuTdBo9fQ81RUUDqXXhqZSwZUxQJZG1XF/L5E61mPkxhN9Ofxm3ASRX2C
/WmYrWO75Z9Ho9CsIKrYIDcJHLjwDe809fI8oLruwxyoteUqsVGSlls3ual/qo3xONsL8gYF5EZ6
xpVLbYWMZDQaV5zc3rnYQB4JS883VWyQOaRu26bpdGrTyb0Kkni7HtZg0ksWVWwQ4Eik6714OuWG
uDWS5FJOzb3elqi+GfSWN1DEPiEnOV+Ynbyzo1SvUeipilrFPPc20M7plHbruw45kovGkJp5v8pt
JI2SqkS/b8oYIyHnByHs3porV8FBDrJX7rzI8SRjmFkDexYH1q9XRFDxQWWUTEax+BiPordw2HyI
Zr2cUAUHdWVT9WvlTCejaA4Wuuz+5Os5pgoOspJ2NZLZHnkVJsfJDsAHfdE6giowaOyscnLFOp1M
L/tUGOXVnHea+6FcmVySa5fU83Ty2uWmmdIruenRAHoqMqihjWcnSTudpqyMrmRsWBeTW9t6D2ZV
UxB9ESujxTGdusVHBD17jLb2UW+7lStzKnPqKu04nYbBurPjGBZf29JrrzPq+fzaIT2eimqcOIBe
+1pKv6ba3OmFKhUa5FdmWrfJ/3D2pUuS4uiWr9JW/+krgUBgdqt/AL6Ex54RudUfWeSGQCABQiB4
m/ss82JzvLrunUrvnqkxN8u0zFgcx4X0rec7R83HxW4F3ugQ8fm6fXKJC7IjUXGt8DC3jgQ5D80u
iLcrS6n/AguaG9EPpJ2PxqLNsaot2YFR/ttVT/MSGASZhzl2mEc+Gj8cti7JsUjXeZ1L+AtJJ4M6
OS7NY1W0ti766joJk/iS2EiMdB24wqW93/bZfCbZyK58lBfloNENBAzjODlQdJ1yo5v3KRmb6wII
euEtB4xFxaPX81E3pIgjt9PJlTHVJealiUk1U/w9Zov4geZVIYfk+3V75OJQ1ixrNj3h4EQb2xti
5jxFtf26JbnkNNLdasemkfOxM81LqL6YgF8Fy48vQS+DNlloDRY7Ih4+IT5Uw3RdYH8JeiHghTXN
gsWuLQhvWnnAXM91yc4l5sUwsIFRtJKhx67zBNIaCfg1rnqOl5CXkeKkqK6Zj1W9lYrfTL25zrlf
ol3acDbhHATu6CVky53MoVh8XVvjEllIhnEdiIb1q87StXWKaeftSg2T+BJbmFVNomiF+86y8Uu7
xS9zuzZXrvaFn+QtCYCTx7VldOdoWpBtu/LKF+expXJLCBKFo+vXfBXf+/TjNRuEXcJ/pkom8eSx
QYCnKYHkzpd2uMoZQJPoZ8dO+kSOVqfuOPg4ARkIAHmTssGVVz8Xm/+EDZepSip3Drctpa4EOOUj
m1t/1XKzSwTQOcHmy4hbt9F66P16WMx1VHTsEgJEeRh6DgG0Izq8Q27O1DFZdd2hZJfMRbbmAsWN
yB1HprLCddvw7LPF/kU09buv/dc2GLuEAWXThnTJEHskKJqSI1nlGDzIPnOiiOncipe2oU2KLuS4
yAM4G0YI38TLPB7GzJvm0JKuZjlZM68e5OaHpYYyZsuuKy2yS+6ZuIW/mpfWHnsqwDlH6Q/okn25
6phcks/MKohFBxXC49Z3n1lcNagUXyczxS5RHLOJmOShssfU1se6TeucDtfBwtgljGPbukGlwIEf
/dyH+TDMaw5Wy/S6Y3IJ5DCkqv1G6/OKK5VzHp0HZLfr2D/YJZjDzYOx04A1dziLeUWFKaY0/nHV
A72Ec7hGzGCqxq2LWH4i03ITjcFftLsYLNC/OSWX6I05rDc5M4H7DquS+eiY8esmvtglemPqpm5J
LLZKSA0rIO5Diw1qh1ctSXYRqYo5ThCAeHukbXQbN74EM9xVwQK7xOGlM0nHJrO4dLaE+RIHNwpU
DVd6ggvfWHdVPNfBYo+KuJ1v8AZgbL6OZo5dQvGSKnKyE6M9Vlp3ZTyv3W7JxuiqeJVdovGE4KQD
Zu6cRPIBqUfHlgoz5ZO4KrNhl3i8pumkokTj7vFkb+pmkHfZtCTX5TbskkjMZUsF0V0comF+Dx60
e+Waq4oZ7FKHjCx9G9fYIkcxmc/GV094Bn9hyuP/y/E8f/9PgcO8JGGVpi2qUhnTt2AX0ieXRSvB
XKnlv111lC7hRBSDcGQiMUy65mm+aPtVzP11JWn2L4CiGsKvbR9iv8fNIbSfvU6vO0mXeCJ49wAD
pLgyydaqaCJSEEicXOcsLhFF1dTTXm+4uOTDvRhatF6Gq7rm7JIVKfHKmBhT08eE9UHZJeoxqMR1
hQd2iSvqMLI+kiWyx/aMIcDc929dra6MYi+BRVO0bGPdM3tcm/qejV0xTu11R+gSVSQGcMvwiGIP
VnWNQqkUBajcrhMhZJewIjlGZjMUq5L201HLqEROf1WDjl2CihITNF0AUNExq9uDSHSRdslVeCVI
jv989onxdbKCtg0KYQHmKOZc1tf1Ftglpij2Nm1BzoFt4mkOxEaaXFXrZpeAojAZBzUGuPAMCaj7
oMrq3DbJdfRG7BJU1GQuJVHo7JGLbqnKqR90lfeyx9zdVabwEloUgt0zBS/h+Wn2RR+791F03Qwv
+xdcUdwPaz0gYGl9F5ah9MfFZfI6c3UJ8xlG3kODGSFL17LDMmW5zMh1G/wS5BPQFiNOLS4dtfyE
Ekop++u0KtklwkeAXGSboxkbPMjkvRId1rxFa/SqZ3mJ8DnDtkHvSfSRRRU9ycDJfZdO6XWH8xLi
s3UsG+kw4Oq1rEluWmu6wnfVcB0/BbtE+sTBqpu47fVR6K7NB+QT/Vpd5/EvoT7dFI6DUIM9unHL
gd26VbV8f92qX1SVZGMzO9BuOEIF0+0XGW9FQKAccN3VL6LnFfXBaWwzf6wzFMBj85Q003Vu+RJG
tEVBPKp+88fZB3UJZqpx5w25Muy/RBIB62tlMq7+aNr0Q4Wyb65jf53vvMQSCQVhAxoO6xGKfhYk
UHN4sJm6joGFXcKJxpCN6LgKf+z4OnU5MB1RV2TDuny/6pFeYoqkNqBl9HikAW7ZLc0uGf4KI/Lv
oZzsElBkFHW1n/FI0Xidf2R4vGxX6WX8agbWglkLhOLNh2Djnd1d91minz325km/8oz4YzK9C2wA
oqdrn8JFurvprmKAcvpjrFw+uTaf4uv0CdilclqwMrCTp1gludjHhtMDvVIgh10SD/F1C7qppv6I
FAOEh2Zr83q8sihyiTCqmAD7ux39UbBavUftKHD5OobRX1UYKPk9s/03xZFLkFHTDRjsV1l/1Jjz
Za/QKJanOZmD+E5OmMt/B2oz2r/aStUQ5V03Zc2bT5ZoBfWo6Nu5y2t0vfSQo5JothNka0Cp47dK
ji+0S+Lhlo6tq0/jPKzTg12rOtspgnHfmwlUXmOp2zB2N+uULOk9g6AD3WkRVV05xxVYHnIRZ9Un
FsRhWrQbTEDZisGMpY0T6GxGWdAux6lGMeqJhS6I92oirDokHripp6VPWbHFq/c7dCpPcxeyDwii
3BdGzHQff+if9U6+Q7lJ2irdW6Cdvzq821rEUA1JjuDAA7tRlJL0R4B+JChxYDYqzPfXvNpHq2Hm
hTbh/GPzoFMD1Wo3RNBHgXzEjfFR3H2jekPXKw7azhxlw5vtQ9PL1u+nNAnWPcfY6XiDEaY2vQ1s
Ng/3cRfr6DfQoq/uGEFqoS7SZGre22qNq0LEgCQWjpq+vemqpRofOjBsrq8JpEfrUhkM+BWqynRS
QJkgFvuJbsKezrLksiRarewRHeZ6yTMRBtmXFYs+3sShddDGbLOo+Vg3XpCbYIlTXvpETt0+Tbqw
KrII/YFdwn3wuMSbZDtQEaxpwZgTyeNa1/rdEjaN2VXSafZswK6Au5m0PtORmZQUQ2XbNPdTo9We
gPEmelQyHNtiAK88+lPbDEZTqTuM33C1APC/MFcFRaa5mcrNA4VekGWiYFofRALKJsqMOaQZAHb5
wLLtw2IB18qbKO2DYiGqYvm2Oq72IJwm2a6zrmqK1I/uo2tbCg5MSRZ3iOIk4N83MFhFx0j0tDpE
FBrouesjCP8EoG9yhRiC5cSJ4CDvBmSmKrahD9/wNhYEu7ydT0j0+yQHV2JvP7kmtSpHWZdnxzq2
ZAYRUYhKumc4Rfmko8Q9uYytQuY2rOYtbzoTrWXsRaD3TqVrXdgKPMJQwdk2URhtMDe9RDy1u7EP
AZtlLRF1EaZSVftWWOZLCjD929JUfs4DYgx0OXTjRJkSlc2vg2P8IwoHQpb9Emdj3olFLAeLb7dH
l0bTltftwNJHtA4Sm4MWeTEH0aX4/yA9j2UeJEMLAXsFgh9fjs7J9RNdMwkcH7jvG/Od19mYlaTu
XHTXgjbye7jVnhyCNPBfR0io/LZWKnylqVYJahZ1ML4TldoICGaSZbuN5QKO4qJhY093kwgT9rR0
a0z2rupafbM6EZqDXLgachu7+XGYXav3OFuRK0w89t+WmqHyJ0Ch7Y4QEgqaQ7DO1ccswQh37wgb
QPc4dvz9EpvgpGZ8J6/B6sI/Tn3atf0OvJKtUbvFzqx9rhPR6h/o5tFkB1qZMHXAEosoOfkpAqty
rucqlrpQaAv1UZ6QqF4LfNh1fOhBODAfhoCF6V2/9Oc9EPAKZqnqKzwu5IXiBWNsNX1RLqg11Eut
oEPeDxWqaEnT9e81JaT+lg5RV32zUKEYSjIKhNh13SbdbQ36bn+jE7q1j9vYJB9ar4KoUGRe4v1o
pLMPsKaBL1jtTLJH55SHOegXVfce4yNR9r4yVJzSHn19jEQLW536xCc/Whd2QO8yrpd7rTXChbCb
7UdQvDrIr0nX/JjaeXoy0guedz1OVFDYLVTdS+O2QJR0Q4yRg6Fticoa8dJwID32BAkSmT74TFTk
oAI3VLsGoVpQDCmvoh3HlFlV2rQOTC65jYNdEwTLW6JTPdwYtZXRBtuRL+h3npf3XZjN8DUpAkgp
WC7FCire8XGr7K6v7bMKxmzbwSRw3GGlBKyzTgUj+6kVhN4EKLsaWkaYcPkwrDHqZTSx2dtII36b
Rma5T8agMaeM1110iKFxEe4ZDsF0Dwd46ta+GEAF6Xx9ny1JjamShm33aaKHO5S14N0j4EbCYuVa
NHuj+CLzlaFinOOAZr+BsXN9yCRreQEa5M9hM2Tf4myovoQ96fVzz+sNO6GmkhYJqdPSD1TBIYIs
E9RrqwBnYQg5LNXWX9ic7mem3ElrMuxQQJcleGz0zkziUHt/ZKQxZSzROrI8OowRJXlG10fR+TGP
xNblGcjhcgmKJ+zL5hlhhMtbTOIWzgdLvoGTQGV8KwVPXC4MN3dNGN57qsqYj5/EEsz7kDR16SCI
VEKu/G7j44pSnkqDcoK8Wym6OSukCeYsp+DRO/gK/Fewzi2/z9L21a2jgz33X7gQ0x585axMZrW8
8rky5dCA3hrMAuNQZBABdNi2aQXzE3t/AqNdmEOE6VUxZBABLDxcm36/pgHsYTVkOcPDLYChoDmj
6z1dxYE2/j6bR7ID7b2HkGoni4mrulgteWgT9xnLmOwGMDceUcj6IpnYdlG0lIC1irJbmx/QI6l3
gUNHOYXiGQIA3+6ll4e1E0NRZWQqSO/gVhx9Il366FZ+inpgBesYEB8MC+ucV+7QsSG761l7X0m/
lEmyPrd67NW+9sFnBumqXFXqdpq3e1oJkwtq35tFpSebpOOuWpIfqp4fhEK7uNBYw7g1E06C8cVA
0juknNvZA4DC3M8GJkgHE63zUIyItqI4snsZJSpPvZyLsJVBwfrhXcUFP4aTAH+4Ic8MQyRgV2qL
SIZ9rtyYNz3Ba7jGFMIM3O+ujZm6QbEiqXK6YMZEoeicj7qNnyBcz+FpqhIfSOhyg7inzHu+2adQ
0OTHklRTVWZzHb7WJnJrOcwtmo40bFRzR2Mao3YwO7o+QG2IlwvRQh5E2kpV4PPRsIiDrqJ7jsqU
PxET0fuEBNLkTGAWNfejSb+aNdZl30RBepO2VfKx77rY59E6+U8QjEzIPhuH6uPStotFzIe50FMW
stRjZ47gMBZ9vb3PGDqhuxTEoEW36vAj5GHMmI9NPX7k/SB+jAKdn9uuc1gdp3CmcJwGDuXputng
QFAoe0gC367vRp0JfeKCpOF+DAUB4roLJrbr6dixMm21ANpJL9WDjSvrDm3E1G/dNqkzYl0yDSCy
xLYKe7su6C+tmSvF1OJeGcZl2ucoq+lXy6Ey914a0ro87FFsRY10GT6Rthscgqq0bo911esPZlpZ
/9lMfPkxJUAt5WMSAck/IiJG72rRlJUg0A7Tp1l2xuxC14KnTum1VUcOhaYXQlmldr2R2JCDSzHO
KeoJWqrS8fFxWhaxITQZJwUdKu/0Uz/0oik6pyMKw9KQKUeFNbb7zOqN5qMS61Bg6Jk+DqDFVy8D
6Cbs42gJGfY9cVbuG1ohNswiTB0Xiw8xDYxPoaf93EdNyQwhRwTNYbaWSAXvQPNmgX+m9ARaD8tv
wWYeIh6Lt23ctbAzH0kYbf5bvFaAe5p5CKbD2IPDusRccCOeFWRKo5shSlmFpWiSKJ9nKmVBeNjB
riTC5wueZ3uMwUkNrmKvMHwXi6bpnwPtdfNIaaLrMkbIS/PJgAHpCXkL5MKZ3Vi6Q2z9BK7FGlNN
JIUr3eZ13UrHZXLbeBbLU0rFBHxNwp0EDNCmVT432/DiXTq+sQGkeIcWOPqgSBropxdMyeWHCVIZ
5hKzwe/1GoCGUw9JK47gu0dUkngMUZTzhNg9D0w63k6NCXYKjvyNuSh+tUOgTgnPkFA02p9gCql8
iKOJzblSs2enTIqGIQWYQZ/Ntu2HmmP7AVldyvO2H6uoGENyDCshd4Fauqmcg3Rgh4gF3hdmZtQ/
T7SZ1iIy7VzC1qWfNqcqsGpDnljjjPX6U0B46nddi1jgboDl3R4VwtXcQX1xXyXakC9kstFWINlp
9GEKVmV2W0bFO5ayrN5tQTDTE/eMZbeid+srJCjlD+A8ZlHYwej6MCDcatBPWgZabqy9m+ZuCR9b
dQ6MtKuguAOuRPMtCxuWPHHBtl2/assLdP+OHpSePrcQ3zR5FbD7eNwyZIgQjtGQMqlWi0Ibi1jp
EiZIIWulEI9BWPt5qPvgnRpnCU80Kf6cLly6xy22/fi00LX7ohftQ8wVGxnkqwzhnqyNRjDu9lv4
EGs5P9VW9RCCX+pPsln98KmiiZmLqMKYWZSlQVDiAIApQLT2bOHXYcxg7dNpLPy2jPVhUVt4mtOp
bkDUtjFfWINcmIC7qf2EoK5Ncs3CBqrquJGXLcua77GUyzPK5dH7mseL2cltkjcWSrgIkqZkbXEg
k4CcaiB/ysbTeVfxSR4lOnW59FvY7Il2vrpVs/XioR6JeD/M8SNEs1luQgzvhnKSOw4x+qhYakD4
dknka3Vr+2gBSVgbTaCUEyumXESfyd3kmWgeXBNtwYHMityF6bh8rJYouNcBZ1MZJa1BCQEjSfy4
jcgrdnSIovG+sqH84hstVU4QyS67MaYuvU1ox49rplqgqcJ5AOaCJrLf9fEQfFgVZTmKCLzQadwe
XNQNZ5jN134mD8z10LwI0mRDTNHyoNScRuIgqsE2+Sy27Dlb2u3NxEac6CLmByWRCeaZ72hzn8KH
r18gQ7vOu22FDzxMeu6Pnm7Vb712q9kNC9fwNtL3815XlPSPqMkhKZ9DhIeQIRXfkEO3L8pOQNrW
W3Ic0nl+GWEsb8I1qpJb4qdaPaGM330XaZcNRS/XqQwH352iuEJ8o8bxYcoEeB1BBgwz1mcs+jQA
t8XyEASB227wm3mY+mYSuype+COFvOp0rMSEtLRbSfwVJ/tcrCF8Dd6Ng28dEtqsv9Ot749x6Ngn
Czxmh/gqm5ddR82IXQWn2OTK1tlNAhpVlq8NN0Hhs2EOb4WKRVYOXJ9dQlu/0No8qJlFpVLbqdnW
IW/inryDHON21xOId96HUepfN/iKYdeKBSPmI4gQdgM1PLnpnffhSQvHX6WFbBkWXXaqgLIO/Q2r
xqJTHSm9EUD7h1BbWB27+rJahvkpYRx2tKaBfZYyrSA9LLvs1rTLd4A+k+3NYr79uw5nsPmiiKdy
Jde18AGIYA+LWFeSrwTTh5pPt2Tzu5i1tN51nfT3VdgcfdU9rZ1lC4oTIb+B8wfkDGR4RMdFgHmo
b6tI6XFeN/tS09CpAhNHENygLbXDDetS8Mqnlm3vgk07mruWhW/AzqvPc+gidiQdfFIxR7Ef9s2K
QSjVQh9BrOFyb908IvxSJji4GPWOYhmXTZ4IuKXd7WrRlC3YGIb9XaBIisVfJHlVFZntQxazjO9D
oECHF8CkjS26Ze3c61Sb+geaDJMp4YJnlGFM1eMqG6Z3wHbo4uYu8Fj/MPLJU2w60+7NsEH4l7lx
jY8xEKRhLjKwludLTdljk4YmLmYY9ntixPIm67bjB656ANBghRqwbIObkJZNVZt+D94i+5lJjy4v
RO9gbSbwbKjCMArPB303nOXeyTA59lzP6qZeccZvMIvSv3CV0fi2H+sWm5qZupw1003ewaHJHKF8
n53WyIUmR5/HIcAlnZMf07MsbQmfAQmUeIX82J6pjtlyHLus3fNI2/rBVEYg6wnnpN+5Sc5fJtBx
kYLOIfqMs0xdWtChTl9AhtaIYgiSuL4jESoar0gCsvUmctFKX8MKAsbfuARK/2FJ1eROMcA44WGY
q3Z8Sruuj75vlVbyAII/8WOeHK1vKbL1DSdXjfEjrVEgKOVY18FTFW6gCMmpRCMCJ92mI5woxXhv
6dYO6bSXkFf4ADEjDiaYKYwfIlQ3wy4PYHXYUxhrciK64XO58KGLckewGLcNhmOiQxNmg9qzDiv4
YemUDXe+8isrZw5tjkItU6c/uWmFdUOLa/CPvUeRMndxpNtcpIpUBdjTJ1GC8XR+6aIa0nZG6ASQ
nQX5dA4vIj8mrrHj3okApQM3uR7RbmJp/6Cg+xaWYuG8fvGaBH2B+UqyFP24+emJu2bYddohb0QO
0qm9SGua/UAZKV52mrfxgLYVIu3coiDVvwO8de5BGYkX3LQpSUKVV8bJeS84CpmfBlpJRnPULzDd
gVMWBY+DCWBpOytTkOgEOqvXnLPOzncKUZb0eTKHoXiroiyTeUaYGvMJwlFvUuH/CJGaeMm7bsPn
AK/++IaqdwLRejRDp6JqRjyhTvNtPC54g7Y0nmBqr0EwnbwRAyGYY9vHNn6XLd0idkmFTZ6HKzdP
pCWT+pqOAVif+rapmrJZieSAFISY+bBlx7Rnv9l4C7Kv0Wx6VB7mwTU7QH8D5E+dmljBjSVZ7hGL
r9fB4C6Hg6dIqqYWpj9aCGoedTamjyiWsSvbMZcDwiPtqSHd2B/Tifiy1crkm5Z/SGP8x090ZvYf
/4mvv4Lia6wrOV18+Y9X0+HPf55f8z+/8/Mr/nH4bh7euu/28pd+eg2u+8f7lm/T209f7PRUT+uz
+z6u775b106/X7/6bs6/+f/7w799//0qr2v//ddfvhqnp/PVYBL1L3/86Obbr7+c+z//8efL//Gz
8/3/+kvxpt++/a//unzB9zc7/foLeiR/T6Jzv4JGoP1MovPE6vL99x/Rcz9Mm3GSv/6SRn+nDN0h
hm2OgjrOzS9/swZ279dfGP17wnENEifJ+QfxL/99K0//bCT9c/Hxyf/4+m/adU+m1pPFi89t7P/T
b2IpTeG1U0JIlvIsjsML5E/abyQwfKleeJRt2/rFSqkl7JDV4D1+36WxQx2CoxqkAqSfDlC1p6aS
2TCVOCW9XfYzAcIMiVs4Nw2c2waiHHYDYaCKk8OUbFHzBvy5sfVhqxdM2TxmMxurEINIPc0sSBxR
venuo0qoFICmjQdt+JyEW1q/kJUyvE2sgrXfXoR2zO7F6MKRPkA8PY0kQhpO8VU1S48y0x+3ZVeb
Dc0etcAxasv23EkYX9I1CEOcU3BVmLak2jbkXFPJLKPImahIG1iJLd0Qs6JGjPLvX3T6f4cL/WmZ
ecpQ1kSqCnBFllB+KRrR4dj0mqXVR5qgLYyoaLNzQnYk5DCdhdID6BZA3raI4Uvg482zopZhq/1e
9b2rP8x1spgzQLhOsSRTR4HUAGdnCFzLrsLDadYbhBIVugxjtMUdy9PJpdlYAJYSYbFhxi2eADBU
A29h37ol6iHOwg0ysbZyw7lMLJcW91WROMR9VQEmcrMDgtAoMShhdiKcT52HxrvZpTwk/Dlauirl
hVoxEfJtRP/bvGdYR9ydDsj5gskIGHx49LKaASpZExRXeBHHXTWFRzRwBH8JIsWtLfmAsJjebmCH
cPygRGBYvE9pFvfdPcQom/7bCA0It+y3aTEY4W3Q9uLnXDKdcf1hqIN5vktB6oxFUNMk8BXDSBre
bYgZIovD0FOCWxhRiGXBofUITociceR8/7VzNT62bMJ4+AscLYzCn08WHjmnyTmwQ587ZtElaBQK
1nECKa/xA2rmqMreRDEqnsuJQGwiictBmgS5W1htal1uwOuxYZMHEzx/g0qDiBP1F9gk2JWfbwfU
gCASDyNIsSZxeolir2M5Qa/PnwkIswRbwzekwvg5TZY16HZIX89LNS+y6+VzELZ9Mt/52mn0UP5k
DP+Nxfl9RvenowD6yTShABlC9yVLL0f2t3SpG9db/p4bZeLuYUYoOzeHcVR1wp7B7liLJK8c9mOL
oExt6DSj/gyC3ams15Qt615s7vzPDAL8RZad60G78MibeUV00fl2Tr+YaHKVuvdGQKIl7RT9K5rY
M2fjTx8iIRnlSC8iAlvML2cwYprBNsX9+h7cSw1cZjID1dPtmFtMth5kZIdoPoHgy5q/nA6lv8/5
/fTmnMK+JSG2Fg1JdGmzu5EyJ7eoep90iVvFq8MgOgddv00GPEMBYT28OUi8z2eAmbFrwoIEFmrI
9xrlEh099FCPxYkAyPN8Us8FORBWOGvoeV9UAXjwSmi/8SZ7NK4Lw/gAwdmzOVlmaXBNIC9XNLlC
unFYYTNvc/ZZYBbe9+96nTU4xUyOrUbvI3YBy/aQb1Q4ZLZvRDLswYUZnw+utS1uc/WAsYwoRvYO
dmed0eSv0DNOz6cyQAcO/4jAJ3j4JMN2Gotx9mqySJdTOfKiH9z5bEchX/Gz9J9XmVGvw6XJ1NT4
XJ7Zs2HxSETxzVRDrB0fz+vzZ27qDOfeGzvgzZmhlMmvom7dst5aqKEuULNJ0Pf5AiOqscLabrDU
u41YFO9LcKVDtw0as0TCAY5Z10RIpGjK+/pmBVdzwp+bvkbCftA9OpLiuVdOJ8Gb+aeBbDm6+OIV
E2NI+j/PdGpx6Qg18TD+SFQ6NfSubUKj1LFBK7ZBPwmh5nY2sNs84VcxCnC+a8iq9vhcWVPNwQub
p7NVA/vN+T6HoF6CF93bsx81Ma9kU4RrOHZ0v7YLsWiduKSN0V0lwlmygzuPhi/AuaHzvP/jUtU5
6kpQQfndovqpMv5d1xG7oJOj7FwdoLwL0fRXtG3OD7eOE9q0H6d5SVMk9xwShuKkpD7vs2VyWeJu
Q7Ja2BgtwgpL+v82Lr9DW38+GqhBZAwuCK4Wh+MinJGJIHbb0ukDOL/rTRVi27JB/2/Kzmy5blvb
2k/EKpAE2NyuTpYl2ZadKDm5YcWpbPY9CTZP/39YZM4fLVVJZ+dGkawlNgAm5hxzjIHjHvOstpt5
ZXTAVibNVGU2X+qqnbi7/VfcNO3b9uRm5WBxJjmYcnhwa6djFIfJ76Yf2nQo+tNYdDmzKkwcs8ow
CbS9O1Vmcd8e5tztlPyR2bAJ4vQgwr6p1Y+B48eH9Ts+RX38fZozNXuPrb8uwl4Pymlaf3zgpCOz
gTpur/KnWtDN8u+2b2wXdWB3rLfZbuvF5D1ZkJmYraS26GGotITg+hlwoO2tb2T2BULTQ9XrejCl
4HW3s2dn4YmtuMnGkBo6FFMLcLJUjAfbI2kVTYsUmOoYyywW4lJlWED5jzFoef+XUBal9Cd7oEjX
j669jogKrGJoe++zymUcQfYwxzDOd5iVw7e45Jjh8LpVYwFlfkCbvp4u8a+RppQEVPMF8c91PSLx
zUg3pXSJSSr/4XsrPYtLGemFLNCpmJzOcU8NIylLODwDoH2bHQJsXAAv6M1MROWVExpS+V/uboEg
XyevD0PhhM7bRI9DKxyVckbzr2rA6UacV12bL0XfRn34NDRaNd8JvkFNvB4Ehox/hUXoN8vd7ART
Yv21oI8hIQ7tGfrTnTPRUQmOVVRodpdyrqCCHGCKZdJ/soLMk/ddnJFcf0DvfM1ipChwlBfSJAD0
Dn1P3K4itKnW2Dit88NeaOhZnGYNlQzUOye3Jbem5a5a996xpmFq7joQO+n88v5CvslWuAPWse0p
JjadIHGr/1i7zlbT2k4/4rrKffXbJOZZLRcrtEumfO7jSbhA98Kz0TnaAbyBDJll6S7zB/TKt/cR
Okp53IBU4JG3byJvHaCDtm1+bLHRUb0JyKx8tn3OxxEzwzIV8CRYEKx60pEhKU3e+/7ruEk3KBaF
i0gVzQd3I53byZ7l49AlntszIL1Vl92Brdpyx8NMCesE/4GiVvb5A67+vh9/ULq8eQNcmEzHl4Kp
wFu4pYMudZdDDWl+JFbqUf0RLJDknXQUWnzZg48L/LPU926i9fISRTZt8w/eAKnz65QrsDmmAFuC
0HeYnozpzYKfiqDmUJKw+QHnZib8gbiZlZVkFaP3qRgGwvldkAOVC8C0axJT0mKe9GNSc06nOOSV
ohy92HliQnZuCXLDdEzZ8pJBmQ1BNur6TNsfdkkkEyrUYoG0c5ySWUFPS9oGs9BfUsviUKqvQ0QX
yzoLP/dC5x49MQyHB6fSJtGYIum1P5WF0q29dP5S47haODJOu+9xGJhZ3IhuzJbPVEiFTrHzigI6
6FkiHG4l3cqxIexKkwh502R2qi38Z5rZ97Pv6O/oz5yj22b9o1azm0Z3iBrNpmE7aex6h5AgqsIL
rqxr/Ws1rx17DIRIyR6/7YCQzpfBbw6qzQf+La/AjNn5a0Wp9YBGmjLxIuzIiuzfLKWK/EsV1YM9
P0WFctiOhizmGS90N6lpHrsGv7kUJDmKRApqGEVwUiaZN7o9yaDCS4E+9UgLnePfPQvald/W7LRr
agb7Qj2ZcwurUsjgLvWWs0xd6SjrkK6DnyxHAn7Kv63OYOCEqZZmv2r0KriVdFxpjT4VgVopA+Fy
JPwxNS8Jv+JsparF6uI39w/AijXZEz10U0ySs5kXHLlLzJ/2OU+KHLFMMOP+oQdpgASRaclZW2z0
JrOqJtIFctFmxi3j6Gwzqq88k2gNs1ewnwI0mlzDVhEhlIbZtRS1Z8vicnKGf9ldOJwtipKLW1ZL
zPEyVSnzQv8+o3lf4ocRAekwQiPJ/Kg9wy0jHxFDqNb80utqmP7TRv41e7eHhXcElQoblkOQ5ZFw
j3GlB4opK66Y456bwo08+tvSWAFliE/DmrvNIGiTlTqwHss17lL6AHG/tJwOmVpZkPynpB5wYFSF
Hvbsz7IYOEzqcxeGJm/LKrn68acyqArU6AdYJ8SOFwuCt24/Wxnbks0pGiIjye7m3hXjJerLeH3w
aijMzZcyWuZw+cGKWWsId2UkozC5E4VHH/wIis4JkicropQt7+1tPQmfjqk4l3FTKn3KtFvznKRp
ruOdFtpRXMjnOBAGYK9u9vGmJWnSo2pLp6TyzV/Zd2WQcRO5Q7pwvJIthX4/cL+JnoFDimK77KbC
UbBdCGr/EtW2RWtPsqqT79v+AWJAaufyRPOzmmbN7gUZ01Qi0soT6sja16zt9+/hzeYR+GbbCMlM
APvcWzF1m8IW1Z2lnwXMk/k5EbWXPy0VxcSLVbnUOpcq5OSqjwCH67P9O0OzuZjt+Io8LeT/3xiY
eSV4VTh035M0CoP4zi7DNMyAPJxmts6Q0qakf7LbhOOgOD4saf36zFrMF/UQ5tGwwhVK4HzHn6Zm
ZbTPZVugmLvYtBmt8FPvKJexTtbMJusjqkVDdkRB1urvcLU7QMs2E0k23TlYAef2JU78BitWh1LP
Lu5SQlfjngo3wiDlgxrkKiP593M7gKke+EBAeIXdeLtR2V47TbFXjN/hknp29ydElI48L+36kfF2
oYNSNdvBxGFKd1W6cArKMavlancnCL1O8Mswx5KfgeKYStUWPQMF00rwC3UzT352EkvUDoYDPRrQ
Idv+sLSSLONIjNGe5XQOLXi94cHLBevrwQ9tr0zPyRCTv9x7UbiQvsA3hZf5MFTYP6Z3tmvlqfy7
5XRbvOo5OJI7iTGuRR3Qp0As0+e5megDnoWVdzIw3DSnRTqbOPbclKjGRDimzzNnK+FIS4UfausC
uVXb2Gv04cjhggfFfjPiFDwvixnlZogwOufZ0W2IC2u39D5StN0mshSAHmkTGQw0MPUGds36OQ2j
ZQyfXZnSvYRQ2eTz85q4MWvN5CxE7yTTircxO9KgyP/d0gMJFUwBalGTRr9JH+uWWLsgmnoGYC7W
F7Wt9QV9I1PASQrNFUngiQn/9XVd5di4AvoQ6sQt2KcaKLOTXOWzkBbXlU1vcNzJqU187GcXKJ1O
HuyXj6oyIzt6NfcNzB2aJw5Nk+M2by+StJppja/P2mbq84wDnc/0uKerBCh4OZ/r0vd96wy/Zm7U
t7agZoMzx8k6ZU+JKzMfN/MESu5ycHryoN+BGIJpGj9I7W/cekinHVsAZgtqDcHN3sancKYdm0o3
eZ6jYDRKjzwxE0F2Xh/8QQ6QxeHJwZGy+zXTnIPUHqt4mbO/qP9gmdzvpUjEsa1rA09pKLLq5NKL
bqdT1/jmRb8/pjd4MrdLHaSEy9sNPAck9/VW0mNdGcxVqb6pZZkJJF6amFk0S3fhu+a6caRTG2Y0
0UenXO4ErTp2ltxxI+qS92/mdk/hZrwg8KgSzX/+Lbht0oQBCrR+rrwxZS2JERlyd3RVDxMbhvnK
BtdXU7q+vH/dqzPlqwnmSF9SDfm+Ymm9KfvxkI0pDiWRxodqeF912sCv2LOgMj06gzLw4VrXo8Ze
AjZfnT/vOVfcu2bDGMI+Ih2YgsUk1spOV257R+TKpvUWhAf2bIBQR8MBSb/QwF6H9eTPZU3igDIO
e8v/vP9QVwXvq4eC9MtGydjaJl+4Xa6oUpJV6Uw/74hs2NSh93W0Ufkk59RfvabBGzVd1+qEmKPN
408pvv9DA3m9MK24uJ8gyx+GzrFJBTV1SwHFogOu+o4Tvh8h5slGz7WO0EMoXQ+unEMnv7TeLAo8
OssEqd+9P0gvd+/kYJH8/qphsgvrvCULDsRj3kgqE9M56AB1rl8ohvv/SdbAU2CTfo8Q5uwvoinc
O89KpVqw4vaErs4FcqMg/Dy2erB+rPVQyOHnPhzrgnNMcVjHxQxc31e1S/kibcgwRy8u7KK7oHEw
wwHCVjKbdyy5mGHvDqeRJlEdUDvhRbY8Fm5t7q8N4fBPd9R5AYTfQ4PRU2Xhai4aKIF+PpMNI9Cy
06T7IPq92W1ox7p0ezzyLeft3PQUXtXSz4dnXblmha41yOvPIolC1ilQsHmHvl1wyFSf5urD4Pv2
8mZR2KGAys1+HtzkmuRaKXa0unneoUzpVIL9JR8Dj+un1xaXVLnLXRQxDjh7o/9Vn//fveSrJfKr
aQyXyfU8qPaShOLN2kwGmXHiNCSw2ItNVZUV5G9gpG48GoY+POaZA6RGurzjQwvkwAA6K0f1wiML
25qiYq/NLGcyuOFIQOaHUWMZGL/aegJ7Or/UIXMp6lUnfMRdsYYaZ6nrVfeZVUrcD+j6xeNQqk+L
r6tSwycZxsw7DfbiWw1EmoiokR6KtErKj5xL3oRrDyzQdQFMTJvevu34wgbNnZ7m7bc9RFGOSIZ8
b1ZjH2q3P/MlIYZ5XuUyWxYvqebnqew+LADUzaYsPT9gPtAygrwvnduOW2TPhYqXYv6lrAYLK0Ni
GdeY8rEgVIcB8/H9ePYGm8WAi6fxlTRdshAI7/VWNVnKg801xr8g8khd92gLunPuwV5Ar0gZ6yTU
f07SL6PD0A8R+piCWIdJYS7AKLpDAo+TL+/f1Bumg/QDXoHJB+kNvN2y+rkYlpoj4X/hlAMTSRY3
d9nuc3popL9bgjbRJJqfG2vknZSzMAnSet1n2NZk/qSSBRv2IwsdD/mDtyqq6z61zOhtgRJWWLm+
+JxdnjV3q89YfG+niPbzsS9K027dEtCW3JlV2HsL2eje10rd3kxzDze94b6w4U4jAOj1Qvu95LhY
FGtGCfnYhtUglmNs+Y1CgOuapd366Uj9Wo1pSRWnp/aKc+AtyOq3ZWlze8FomWJz3sC799/sbS7A
oqepTEPeJiMI35jLjkhgBCJA58deWXIC4KAvdSp0dKE0XbLsoBqW90cJkYln/z/cKNPmwcjDFsxu
gu2bHMRpljTghPL522KJcG7+riK6L8ULzZEy/8BjBrz19cWYM47je/gCMX9sgwe/ntISNnZQs6V+
S+oaGsUhB/l0xSFRTdNVCMCknutPHJxh8KpcCeZPHDd2phANj+ZLU0Q1vxjR12TEXNHN1o8NcNC2
u5jfuzbwVASZQ+EaKeCtMMoYDP3hwZvjZxlRhmoPONLUj+Mgwyh5kCSjnB01TO4snNOI7I3fZGtc
uY0AeNz6Yfc0ZjoUHOOoXyYbGc18RgIBN/lYWkBb0QENi7lDKxnNg/mzYz6MgNAvviQFpbtzX04d
yOypWeFD8njgFbM4zLPbh1xza/xVNDa66KK6OAyLX6vtRUxURfPyWzlDPpJHxx5G4X6lc6vT5XOZ
9bh9XoZwVkhFvbmnafkcA3dyK5Vs215CIckT3lnal4aikIQUTNXBbjUy10+LyMxGBhc58cpPuAw1
MqHThPkF6nBSlyI9Q+TV3HXiRO2YP8Z0+Riw1YB74j4hDVijb4X0Uhv9IKw6RDYDaSuQalJMgILP
Ed1Q74+oCMytpG6l6N/kwCRsSfsY5MjwzZ9sZFtF3/d1HIrcAxSt8qmHCw99fnXdL6MYgmY+hqi5
IT25ub3CErC62NzfCkoHD8cOi6mMSGgHM+TWbB4Z2G7K0N8KQE73lPToKxLSU+Ql5Kyqprm7TSGL
TImBcSo7HK1zhBxpKU81zbEuQVYkW16itJueGQpxzi2tT2iEYn64NzDmTtgi+pwK0m7MN3Koj84p
5rjAPn4S2qFjfuiiGMz3Ll+gx/pfGtHOc/JLEjll3704Xq64OuqugbfR+DCkl3u6iMzM+7RpzXwv
Amn+TbsLWo8hbQb7cU9S6PiTMj0hTm8VusBwjs+xI3sv/YopX849jqlq+Oj7IYsBv13PPiGLVe1K
m70KeP71eubq0FQQIH/TZAKyO60wZyw0W9DT8dXBMHsmdXQHJC7ZcWMJ7HSCYGulLsloqxKssnYM
4cHxmrj1XyxoE0H8O0JvU2/brmeFVIMbYgprgR5xK5aijI4dZ4H19YkKx6oQ/kjo2hw93PSCt6tp
SJn+BrJ6NoSdmBWKBNRuVhHbUEpAJt6vG5VM8Sf4vUT3gScPdpTOdntOZGdZ5aGhUxvfxZOFQuhI
hyGk9KFucMHIMSwq+FhpaQPncjCfwbX3znKbVQVd4EPdgeuB9aZ4WPtnuqdTMzxgIOuW4T8fXJyi
tYIj+u95KY9tq5Ein4JhlXxRrhw4tJHTYabqtz2Ni91Gl83FmDPo+VAjYaVw2f8tcXJTsG4tip0R
4qAoZrbjExChPEZLhvAhiPIG5kSVhW3CXbob/F73SVqXD52JxAnZ1GKSxz2H7Nc4shCJWSVnYVEE
ypBjpb563lB2zM4m1APNgz1/3NkKmUIp0H5Ddazs9lOOjRtZq4MNAfsYRY7bRSeFyEmkd0AECx/f
SReYDpjkta1ml0HcO0s79cVpSJfY9wXYfYMCFHmMcxhE62X/09sgktXZgWJc1PdVTgLjH3dAO2TK
oSdsVouG+gemUq+LBjAi+udOwHVop/ucAGY2938B1J3JDPGsWL/ERW1amxuOgOKRzCTg4ZnGO07m
J+JjgOx1lszlHUA5pqsPRK6cN3u41taMuWcwf3EqaSrZsZUG1NiTZcJ5Oj/HaSm4DXw1zKKqSlw8
mMX/B3DhehTIvzIKhwVJ25mms3Qpw91bm3ygWD8HGcwYNgnF/6kYmKRTe0qJBgISfdm7iJ90U9es
lXAayKKTtDEzmELHEFP32UoLKPKzb+AztJmQcZY9yxUjFdObyq59x9i/dvRGi2n5JyYdcam/53ll
trS99ZeyAXvlOSZwLx8l6ACgt+EPeI6g6Pq0U4GrbzN0mQyYS8Dm+VrFNT3NM+lIUNUXUhGm/bkH
gmIUaHGanWYt6Gh92UM46rqmDA5Lzw5W3jtBiwfHAVnpOD4OkcJKI/JUxmdZLjOUWlejqXeTLllf
ergh5Nug8MCdY5EaFuS0dOYKppc5P/s4KLByvLA0PwtxsDDBACkoXxpA4lIee4vSYTnrEZgZutfY
mT/ijQ3IBMqoxG5/SmcgAy9lmZtFyOYBHFUFvinHM8AOGthQHA2XEJ6WS37cTplBrCyMSyiIdyoc
1TX3mAlC/FfCI11/lH1evjw6Pk4P6gGpYMcGXujiSribY3cZjXtIlI6HHHFVkVxGpzHgrkBt0P4U
UwLC8+zSGs5/NBNU3fst95/L3BAJUkOXMVMb5tB6Gbu4rEsOproSpfMBwhsi+tHq6WHPDEPzsBUr
jRTm8dVsGVJGUHZeWn/WE/tdfep0STFZW3mQTPNBYAS0jg/xWpqKps9CUyB4ucdeIvGR4mdeIcgd
aZ9fIdAdoO5anRMSehutt3+fea2pYDAKEKQm/txWyYm+RREiTIjscPmc2d0Vb9xu2G9t9FaXoQsM
p6mHuck1hch78+KcPvIlSo2i6KhbknqJ5FElGHQ4OL+7cTx+ReILc/gumERWOBenTSQdgymXpuGR
+nPMfS3byxurUJOu5Wk+o9nyYUSm1sVJi8W0V2p/AasdiGaswCwepzB+TvXUxNj+ZLWX3CfwpEns
mnUcuQCTEgMITkmUGZ9mxzdMyiW06OTrhrUs6mMqYqvrXjqvMbDrnsUErq7a/GHxo4obs7Fj4HL7
y4QmI9FKB3Dn1+FCSA8I8N1qmRRw/7iDLLurDy7/KNHF0/6tv0Z+B9EgLBzT30Kq3XBfc1Ca7uUw
m8bCcUbV3HxfUs5J9k5b5YobhmGksEkyxfZv6mLt+SwYhxn1Qc6E1J1QtHfPctsKYvHJdoJ1QOG0
2E2TXDSHXYofDQhqTg6tnM6Q8D3H8ClqC3Ng90HFdpUMSDivcoB9MYq08rV/wF7FtppTvQizXuJt
wGZPmkm2wQ9hQzMw/9SNxgllOfTbXBv1Ku+nJevL4MFh99HxcqoRiZpsZM8SCj2ZtpE9wGW96EIQ
kC6g+ynaOM4udqMfdK3sSXxGmVgu3tlqIE/Up/2J1dQ11XCYxxku5pe6xu2FRhgH+w7OsfbGsfpZ
XMPIxLIkHrD3N/P8jUTM93FCY49eo+ChaMha5js/idEVHFKBmfTnxrFk25wKSO86/DJQhDInB63M
eGWBhx/X87ShgtbSGjJXqJiLYDEB9H2ITRPD9CKG1c695Lg36LQWptOwc9mcdVEEVjYu01uwCSj0
FquwNZF6oZnIGO+M6LwbTeyxcoQdMLx5Rm5if3srpwrzyDHHKI33a9MH3+CF4G2lJ1RhiifEZJLD
Lq55ZhkBiAPO+dNok2D6VeuIc20XME5hC2MUH5MFdmmVH3rcdzLEgTFDJs45ecZSnfNxjH0EeHu7
AkiY+44Cy6zIPOoas6C3jhSWbSYwIW6zl0taorH/E92XQ3Ry8lB6h8FbWix9sr7HSwNAP9Gezo77
MpusKbJcdUinbgVjPMxZl9rFt4ZfA4c42Nta1gHGiOVTWudmBru0eJR/n86BeUDIvAIKLsJ7s2ns
a9Jf6eijZsPGouOnjQ5TM/UzwU508VMwjjg8kP4l432rRjjCQT4bWDxfWkyoHmKelhCywTldit41
f/DIw9vqWxSuJmC1NjYO5dNMwcy/7en43qmzPJHrEr2/k2HiuPg+WrmE/J0R2u+n3PY059odxsNK
Nu73fbzGAsYPtLgxk9TFwACWCdgJbWgj4sggzw+XqUwAA5926loRu60JkxufTTccqgetrepIc7/X
IWp/dUlbqLR/x5Mg54lS07FMtEuOOF/xyqSLDXth2qCnHqY2c5rwfH3JhH6+C7K41tMjImZclD41
M3WuOGsfK9nhqHqEEtOdl5Rm0XG4nMNsiI3+52cBHtD+XMK1DiKYq9dlsj/gENBkZNaI8kr8LCoT
FnpIGO3PPcTQtWABuGFmUM99u4yKyVwZApPk7e8Ruxwnj0feCBL5htS3TWBWkZNagtvXHnTX6ptG
7GoO7asRydPE3zpsReGa66DRNEX7uG2QXYXekA1ira/p6kZXSDFfYxHEa2JIqjti0OaNAXZUpU1n
KkbMwHe1R+LAMs9Ks/uPQW+2gb1/nG8RcL0Cxt0VRFy2lvYqcbJm1vn+Al+8HV26MxfHCgaCgxon
w5bcs/nMiRN+M58lgKezUVHKGeMhGvLtYJZoUWC/i8gad29WaimV+bQHpWN9SeeojxRGBoMj5s/4
y0SwaPbn3ifR/jL2la1kbWgO/dYXDWa/Ymbtj78H4dBnGbqHgUTMy9CS07whjbGhUPvooaG13Tu6
4P1dpi35q0a1snEvCqC0fpiHxvKLR9WV+TSiO2ij6W8geIIlXoXRQE7r9K3v/SH5IbnshqG1OnLd
/pwj1cFkqxqUQbdiMn8+pdg8QKICcE8TdMci4GPRaIYGm3yAod709NrDWnaKLzrwJy7CrO4AKyRa
3CF8mtI2M/hV5br8xU4V5ksoUyh1AN/46vzpaii1fxiiKw+GIN8s1E4F3CLtSW53wMbHKU6Qd4rW
OXiZkze/4uNocDq3CwxO16+zmbkbbEQC0fPNDhTFGwzYdI3Z+Mc0NdjkICMDGb8Pp9xWE/TRjYyd
isIx1dyt5Sw63A7/mNr9MmFGibdYUeA0hp1Ezqv5iSbGzJzemdY6hfunMzd72Obd+3fxppaE5hGa
xjT4F6Nya2Lui8TypNU7TwFObuP9vnTyhNlA2XHtj2ezNhlItS3YcuuMJ1tm9P7NvAbFKWxp0tNr
EJ7Ax5uN4gYvziBKtr2K9FOiZkNTnTVZFhHmWg+sU3pditVk1CHvX/jNWCjhebZLlg8sboNxvS7o
HdxCxySU45PaNlwfW124wXsLd5QtfIY9F9AptuDy73jL29+/jdvnN9wKoruPzgt0/g1bYZxs3cfl
VDwhi9lQy8RjGICwU3ZHyn7Y7vgLXWv59698Pd7v31U8oAKsDkfSiqUr4N/Wtq1OY8imkfWYoAGn
diywcMdWMMjaBj8m/GFh/EJCNG2Reas/x6A18RgowkR1Gflx9IvdcErIR02o2ymKIoB3oQAqQpum
yS1twsPBjxZuJB73ClttrL9hDMnXtyk6VTHb6t4NKj3PbCLq/wK9XGfC6/cUCsgqjm3TrIWrdwv9
eEYqyCEOj7nO5QppdHsncAG1+L7EQysxOrAHX/xZ5J7Z2Wy3q+w/2xFKPqakLQoNYOjYD73sk9JF
4n50cPWNVJDOaeiyoBHZeVCZ6BHc3KGIOOrTwmnncSqDYE1+c1U3NPk9TVtp/QiI5wQ0H6Vx+bvD
GwKTmXUWkuQM8TxZ4ZcZX4EJ0wLAFR9zu/YqcJmK2myscAmD4A9yNbe/XxktEgn0RJE1XN6fjbfL
0bO5/8DxHFqvSr4hGRE1NWz40H/6R3G2LbbGIhMAYQky0v4A+wYEP/QR+ou9lviwfUB1ujq4/3uo
PceFFxD4hCNYXW9oWexs2iDSy1PW1QVbjW6xLupw6wuL6CWeZ5yiDvhAoZF7XjeZ3a4cTj2I2XiQ
0sWUXwZfLU1+16ytqP/TREOc/5lYNlIhHDl7W0MXCUYyToTGi2W6+nUcQKCebCcGIQOepRsloZ0x
a/ZktC1B1xC9CawTUngCVw1gHc96gJRegVO3P+FyQHL7h3Oyo21MiZo/OU7IIKeDFWg15WzVNQLh
EydXO8lEKxm188qcDgKSqj3geQUwyo8Y2VCaHFHN+Z0+g5O7Pd6BtD2M7lHni9F1CYzMmpgnSMax
vMvd2tA14qA3q7HgsOIEFyBFatachHL7YfjctQmMO2y0lkS8vD+Frkfmvho9dDjEDYT0ADM2pdTr
kO4HROmJbufTjnQ32+OTyVDfYULjiShAZDkVIZ3IjsYWarCN57xDiu2m98yz0cBmYsXlLDyscjD0
x01gtj92SWut/lXMTiymU9sGXvRRI/W274J1ARQVIiDyHohOt6Q7Fz03ILboHqltGlX9hfA9casL
KhuS/V3guK/UtbIMwx+dJNXVFrYT7RsW1vvv9zU9AtQZpoqH3shDvcQJg7d8Xb3AX/JptT36qzV0
EAP6qHTjkzUDgSQYI19xk/cvaQLXv0fUF5BRlUs32Tc64tujhumZtJRnqnzcG4p7MtduqRoC95S8
sfUgOjsfcDNu8X5CgCKqoqaBcea+SdVy3RrixtQ8pkmGd9W5pA7z/vjn+oUPUfSbH/am8xbZGvXy
p/ef/M31oYQHrrqC7FLi8vx6LldYyeE2YycPO2d/IiCY8uqVnKi0OVCsvm8dJKsfsZTe3ADDDOEJ
yQISI0F4fn0DHkiih9a+/wyT7ho95LXe2je/2BoMyMIWUbZIK7sUv+L3X8Dt0HNAApxwmAvsCeHb
DSGfJ4lGMl4eMoLL+ksQjH1wSXovot7npjurv3jYWX50ToCDl8irKUcmSBwNYSKRGTLnbp47V652
17LuHpC8JO34xZdNvbxw9kS23u/N9AoXB/e3we5MV5t1Yyof+PKmIZNGTmag0DYbqWF6H6LeekTD
AfqD+2ZpgI+9W09/44oux1XJHEIhhH3pnXbZWrA6xbSx/pWuquEbvP9abzMr6LFMbEimcO/I/m9b
N1jZN3Pt2NnDEGr3umM5ae4f0Kt3eXseOapCZf+IktQCYv5zRN2lhSm3IDR+MMi3ISXgXTPMgbkr
Wlu3pchUDGHsDkv24F/pPGkMGQ38z2R2GyL0/sO/vRyRi0YOCj1IsaR0r+d0lipFD3NVn/HL8MFM
cKQiu5YcC4B5kmw/btupN6kZmy7FDUEMTwmBiczNJfs+mtuQHPHzTgDOrkI6DNqa9WXsJ9N2MQJv
XTzgnYfE69hVXi+bL844rE1xQb0bie5BNvAk9OMOXO1KHyz2JJEJhhTY2lxEAA47swhjsxAdWI3k
6JtaR3ymDx5/1eRuC7wMJFtYyPFdM/Wm5mCXN3O38ErTJ0kiYHzUQdA6AIiufPxio3ipUZvOBsZZ
ppE+JHHHrwcbY6quJtONymAMgtLVeP6RnG85XJW3NW0tXRp9UYlPGcwvOzVpHRPKrIik0yl+6xyW
QLfniL4HVlC69WB0hSsrrTW/MjeKssUgVB2iLS6yFwV1XCkQKt2M5pGMfcE/2h2OuTJY7Q6qRAo/
XxLxKFhJTrqoMCjSVlEUpgT8ucSl11/wtpIx3v5YXC3eXV+iyAnvsQNECb3V6UJME8+dAZev7kXF
aL+/bS9rL1b2cJxt4tcdQ9lx43p2q/Vl7yEDcZnqzrmW/xtMCM5iIMMrBxW3PrFkdxGytcU+bpS5
vRIMnNC8TL/VRkO7t8VqORnzifSKN/6bZ7en1LKSqXwuAmYSGgfALklWA6LV/IfsMsgO3Yo1xZ+D
nDj9gR5/kQ4Yj8YKYVGZ8JTAZOl1ula2wwu0RhwN0zv4AV11aVhWofe5dJopfEhHvx9/yTAvQKMG
1KzW8LSlJciBKpIYEZV9SWsM3To+rhn+rmBGLRL0PyE+pf5xAHv32rMWHM6hDnGKYPJlXIaE5iUA
uBVDpoeYqQ+ercC4znWRI8k58CPArCHPhLrr4sq02CoghbA4wCeZ1e/rBnAXnjW4X+PcQ7CKf90V
j90b+M7WQ90RyWiElviT07u0qZ6AIOSXTrRTnhxbnGTXX6du4b7cFlfRv0tYnPg4YKeXqJeZv7O+
0GYdx78AM2z5Qn9Uj1/xbSkb52LhwLi8+JITI4avyMqMEYpapekg5mi5e+iM2Wr3xanfWoI7WIzs
3fAvkRRdGw9BaipNH+iSyUqt7NlUbjjbA+z7tKDWy94XJhoSC+7WMvQ6/exj9WfRhtjAViKvwVq6
LQrsCVy4eDL9rQyknT1v03rEspXnuS5cLYBb49OqAw5MOutBmGm49a0jC+j7U2M5ls6PemP2bKV6
jlqRiblxOvFtz5SAi4nhwnrCyloBF+MkZaDsXdHlZfkUd2fRlmoEzSuSOEHB2GFw6uduPJmDFjY+
ZzUnbLb7k25TLFg8ZGCioK2JZnB2V0xJNmBtW+p5gIHtb1p12j2HW+ja20CuUpUJf1fZ33DlsYqr
EHB/TbuYvcuwAU1OHN9hZMUbgA7qBy6xY7i4+xGJd+qqhD0MoIvPSixe5oHsgjbKLsfn/MrhR1M6
fnKuXaVL0NwN796aFV4wG0R8nNaCAQStMW9ondFZ0KjmzXBCwdZQWR2B4fiD3ERTeG4bvlIIls3v
G5pg+3N3oBkmmnzq1MFzIsAv12nqg7rSeE9sg7e3dqKSJ5XW3ooRyhYo0yoKCKLlXOPef8jrROTZ
sQotPCEOoSUhLLTbYpu2v3cFvjt3WYJfMa9idA9RtkS1OqDltQWzYKOpb0Pzz9y+Rr2et0CQ9+HG
88q2SIlQg9vDF93QkdhkzS6QDYlpf2yd3L2/vLElZNUZgCKeTZNQj951c9ugo73t6l7rpz08bCDj
mNlmCUo8DBhXb2MJdDBamJdV20dFER+bJmVMw9byMwSTFQXwiKc9jswQRun98763II5IV5KlI8E3
5Vey1cH/aC+vjdj/nWxXAdCEBSvrXmMpyO+7W9GPn5l5AdWWUcaFYG7tAyTEbAADZy2SNf2e9UsG
bWTf5qQ/kNNMAV618EA23CSvh2tXZWMLLatrpoaWeMTiJUeaQd8i37xzhi2uNHYBk+8ymmakdYaT
qERNw3swbS/ydHo7vzfRaBhIhQODjTRh+87eaEnzdvUtd4NaYgqHnZaU41jAPMoJqDxcNFbESDSp
hlvib+ocKs7SfsqsYBGPrXftujScgfJHh7oq+S2mz1hhde/W1t9F5gW7BLgotNnV9/5UAxOLDXGH
tCcZk04anwE6+dloJOsaC1mC9ia/CmnWWMjAEOIB1EWcSJS7F8uDA1gf5UZh7yXeVAA1zWT2EzBj
WQRHpDhRXJ08AMCxP4//j7Iz643jyLLwXxn4PXtyX4B2P9TKXaIW2tZLgpTo3DNy3379fFERaljs
gTwDDKYhmSpWZWVG3Lj3nO+YJpSY46CE6+q2jZRBXlcCeruH5MMKcJ219ogSEIDZVkf7BFA4Mjyb
cA9jO5WdkN8v3xBvXC/IunDUNzr9OtmzL1aph9Gjurpj437UJ8TSq1Y5RlQKlcjAbY8dq8EHZSNq
uNS4oyqqtNwHi45UnoB/lUsmnkN5xzA84bnzatuj0AIuJ9dZJx9GbhhUEunycWAUCZM3U6adTrHS
YpvTnNjlFjMwuA0kY6UHLUNADySrSle/IvUhr8iOLnujVTpIuZ+WCTXtxKkjVIIOk62Ad9UzruTJ
V/tRZEdodgw0wcjK1OqkiqdOlYcIBeRqoYeAidriYQohg1BDQH17btlF49jO0vuvClLV5OlVZYvu
2AfrNqUQ7RFYIU7hSrLI0zO6zis+FzN4I5S4GnU3jwmyUGQI6pnLpcC53THacNB2dj0youA6hGYt
slNmxr77UqkvW/hozZ+GHLs+FvsUudmj45ty9upMSdJPn2LCtz2BJ0E60aEDSmUQRwA5e1biDiO/
NOk9NZ2kQ1OVaMq4pjb0C5dqeq/HseRvlRMyqhj/V7ofe1dOfLTZJVdyJIvygu+/7QHYgnudM8dC
gAQlmu/VL1DUMuS7rNb6GUM2v3XjIQyzrfSvdbPCSOahsPYJxITU37X5dGk2s0sW9X6YWIzm/Woy
02Ngq/RtTulxv8rfA6FgF6xJWQ6sU5cZsq5ei8WQ9yK4arnv6ousLYjs0Phh91J5lC4PvVKTYEit
h/DIIWQRQLQzkhjzP35+nnzbo4DKB3cSE1vogSB13zbpNs9fREZGxA05TYizEWKren6To8NVTbK0
zeT/9YtxCnGEpz1Dy9xjePW2FVcWztCGArJ2XqZtSESaZwaI/BvQICASWmOp6iOpEFLJ8fNf/HYY
QnucA23oMjdj6uH+hyDSMEIojVWdXtXzSmTdNU3JwU9uIuAnSLiZdo9BeN5IqLSQVGxj2pc1iU+r
A2bFZ0/t7LvisrQMJkiM4h3isHFu3v/8Tb7VpyJKDUMawE6AiMH8TxbPivAhCJrJOWuNilKmkZJx
4Zh1uWyXmuHSlMYJHkqTBvkuXsIg/LgMU9M0Z1FCHyOvpupog3eCGCii3ah8ZIATt4EDwFAB5Nq0
KuFNc3MZAKdHrysX2DdUqk56rOCM0LRXT4t36aj//GPCefqxV8UM2fJxzlsm4EzsjG/bJyYqD+7N
yT4NXroZIaVTUrvA3CKyYOCrEQPC/wgro/bfb3O0xMkR2G4qSEa4AM58h4qb82PQWcaLNbKoQEy6
DCM0r03rselvosbcVQE6cCL6YN+S85amm+juOxS6q7mvgjR1c3yzpvR91HM5BnBwwbBwspvB9cLO
4+SyshCq6RJKGikHdqdmwmAY4WCw2dzlHvGigTWCoF1iR5FbbdZ0bmC99BnzkN5r7gVlYFGdafr2
9jPkSxTZx9WrnOCp2GIPk23gGmNfHONpQxx629oxdfV5G2EcPCDMgUl+oIBqmpLAriIT+blcozq+
JyBRTrzYaoy5O6DVaAjHWrs+dBrs0JnsGnhGuCUoKidInOu12eN9Ww7OHGcGsVhq3ff6PlyM39YV
ro3Y904HMnQnMBobn9zZNOGkc+LriLQgB5HW8zkj9oG1fl4xA2C03iDMJ8ds6nsmdxfldKWmETFO
p+ArHJg0PyccQVqadmTjOMWha4eZ225ThEg9iZqRu+Y4vY2VZ/gwLX3QJvuBHMyk3rMyIgC8ruDp
jN0nJCQb1iizjYBZPHIyzDOSRHIRmGRLccAunsd0mc0Xql87vB6bzrKSfbHEJUkxDUJupk4aK6kO
TVmYjnwh5OuMa3E3hY3k+iivgmZt6lrA4CulTFDntmkT0uA8AOJn+5kwAo09VezsjdXOpsKbvqkH
KclrZmVp4M/YDPwVHFd3mB0xwVfLQyN/+ptHDAzEj88YPWCawCztYKhdJANvh0pY9mp0BI13PYk0
c6YdosZE5J8sFHYAG1kJ46sAJrTHZLAUdRl1DdwOmyiruYTReVgsGTTCxC22Dg3cnrt5Hhp6c6OV
fCpLyPMIuMnIvLeJvO33KSmMNybXYORhZr9Miht0j/Txin0ZDb15GDv+W3qu7MIQ78iryvsbg/y/
9Txii8gOKcm9z3FfrPnJIUETF5xtdR/AIGREVjQDqZzdFnorMnHfnq995HzEJThg4w9tnAQkeA0L
2sSDNRSLdRtFdfNgBGsw7UzcPsFurNL5MHMa3HZ1GjYHujMiukk8HDVwpOvgDmhAHR1nhKUhH7YI
PpbkR9yPnTvNOFMc+4vlR9lNuXg9MR1jkD+QazAeuiGznpaKOKdi6J79NG2fDMsuHkrXWKzdNriI
QHZM2uJqgkOVQsy8o13FHPmweO6WRYQ2dlVv3uHBMb5FU+KcAe9VBxIsydNpuFkDrw+v+KzWkaAu
1iBB/+OTD1Rl1yMAgSAVbXfDFpO8RBzc+tks3e3EVN8V+8kq+3dT1jbvY6fp7hN8NydyJr0PQ2g4
5zgyxVHkjUTs0Ty4Zd5en01ODqQONqVEywT30LaTqwbS5iez8bw/VlLRPsf90D2unNDuErhY12Xf
kVmFIM09iExY1EvzdvTJrsHLseXLtekM463A4fFO2L113OYuPxa5a8PTmgiKwK6yfmvCmQSr0Z3f
V6453EDPSh/mwKwKHBfkFJRVt93iqIo+goMqb4h0896HCGXdXQ5mlKg3gl1NdJCfS2/sPpMpmp9R
3Bh7+iQxGRpkIuyoJqo97SLDpWkaulfu5Ncfm2GuxV7KsU8OIR3PxJWJu0g0dDw4NH5EpGujuO6c
8xwI+952EuMwb9P2SriqeEn8DDbPGhsHMZFe0G+x9WKB9roKxFpckdWwvtsIFL33k745W+k0Xadz
jo0p3lakxVmY77NOuO9B6JLiBIC35rdYMVkr63rbNO66y8OwC05hWcR/Ijp9inwxvlhsb2cka9Gu
APSAyctjPcwK85PLAnw0liJ85yVBcEXCo4Cb1fMBaAt7n0KKeazzMz7bgwhF/TxWOSGoOKPFHbcm
x4SoIVrNs2vMXdCyqC8K6y4BMPO8ZK5x09od7i+OO9cey8mjEBkWUhjyTw6znp3Ypvw5rYus3M92
jZDam2s6JbGFqRlGGYLRycGHOpf1CwsqGRk2/5Pv2HgKektY8narbbS/r0Ywnjw8q9fFSATgni5B
8Qg7b3ic2WyYZPf1eQTtTvKeU3/00d2RjVIJqyj2RjalnJDpny/TqUyq/g8rGOqHlGLtSLbXFBzi
KTCzXUJr7oj/82nOAdUto/gt3ezhGtT616l3nnz6/kCpi+VkEG273yK7PXHwaYxra2iL6I5eXXXF
ByudPeVR80BFkUYnRpvxxBzdZktODfo7WNcaltcaOeSOYZX5jPqADLbIIyLAbYw/jGQgjY10FZcw
QzMrv/lb7V3lqeHeim1tv2BbI0uVIw0Pl0smjuvMN2PW56glfK86QLZo/5jZO26t1fM/w09rHwlP
NN0D0U3DyV9n/8m2+qo7xLHR3QSDF4CRpyB+NdIqXXF6NYRdIRjLrWPq9dl9uzgjUJu4bw5N4QX1
LgpwHYe/o6sJ93bfrVDruMI3I7nOBGHNqJQ3v/8goIsdRztPsxNdDPNDwiRgIhy0ivlAgrUEXecH
7PjGowWc7FU4K8tPlDl3cE7zbMeFN29mMgCOoTNWn7Bn0mVbtvA5dkTymVydtt8JKe/YcRWaj1aU
eyfSs8CFZ3FXnhMRZl9cf+yvAmNNX9weiY8bDwFElJnTob/Z5W6J65hHE8vtCfJce5PZGcmGVUUX
zC3iQ541JMI2JBlR+IaPHZ00IhHc5KokvZwDfT/gsbCT22qbmts2Wx94419zQs2+tptVQy4BXycK
h7W7dYYjSs2Mf8WM7qZwh+gB/4p7XDOvOzntnFQ7b86aQ+6R9e02i78LGvMLbB33dikW8ktTFqGK
Zgz5ADy7h6xryt83l0AuJ/FEj25liK4ad+o++TCIIKkVRfZgJIa9ZxMWH+puma78yNiuTVazM5G0
8ZXL784PweQaH9JwmqDO0fcsT0teZPW5SMI0f1VCa7qEUly6ZaREHorNksyQbGtlI065h8h1kY2u
DPQ1VaQdJRnWHX1cVGQJ1fXQ2BGtautnqe35oEXNBQsK5znV9gyHIqVxiEULcudxAEtXRvulTOYt
ewowzlLH5oQT8COeYlpRXMlDqZrnbfBixnpnNiMemh1NBOZzSzYk7W8kmFfENOtGC/GGoUPZj0Hp
Oqq92v2qe6+MLmBU7vsK3OphHSdiQlGmJN1VFzPegE6VNGuz46nz64e8Godp3CWRN+THkQCL9Gj0
ndMdDKOmoWHE9Rq+mrBA4xtY6laFn6WgxDMA78+nlvF7/ejObZz/PniJGBrwJb3IPkCZjC3Sl4gI
tc1bhr6L55/BHyRtththnULhnSG7r+Tu1ql/t4wBndJtjQH1n+I5Z+PaAd+Qzph+YeKmJ5x5VOLW
Gi0qnYPqGEUXElq7bc0aoXjJquEVEm5xCR9mFvLtO4TObkKAhQ6twZvJ9SmxCPVtzgSkMmSn71Zs
/vMMJCA+GO5mFsQxWEX9XuPiSemRtjazSZgNqilJhHgs5AxCdBDbxGT1f3JmlTIbc53lcWHxKtmK
QYKP9/hBlcaZacg2mh4vIPDGGbjDsNT2jxohp809UeyWPvnRDptf90AtRbd81r4WNTghmWqr8v0W
Gv2anCF8NfxONVg0SP0GvHE5xMshCPyqy6xEa4VRCkr9Kve5lFdBjpMuQzWSSNXf6XGM9uCI2Zaw
7NSc5UBY+WnVOUIr45XncVKeoDarZYuNU5BsXZvzBbcUKDuEniGpd1M4Id9trYTLunuoJzuTJSdn
eAfjmuAjfnCxrtNg8ibjmlmfk0G/Cbg04szpe+3sd0RydeLPIfKDLr/lXIwraTcxATabmy0hG4II
WzyBDYYGAOk85CpMoYYh3qPOS5V1JhSMxXG8ma4cXcQBChSa1rFlwKnu7AlFBijuAncgubwXA4Fo
Q2nMa9OZdq8egap+nW+GXHTtJhtsMt/SQ2JzOhiOYQbC8RWyeCIYWcZEUQXcPb5sL16Us1KJkIbX
HNZhYO4EURZgCbZ5A7xyJjtvXCHAq05r69rLgugjMCYbLN6lezyp/ANip8gFfDVEQft2VzvURFi3
lBdCN5EdNYepRSNnUN81vOpr+t6WZVhNA7WKxcZIakoj+YXGFCyld5cXbkP/T3cdg4tKXbsqOVnI
tqG/pNaSn6sZ6y21T1x0K9UgWEjeimtj/cGhVTMKZM7dk733gs1Q3o6tVD+8rIpgOG4MTATmkjlN
yGefm9b9DApQciMH9DNmus9yTg4Yj7yFQFM93dNzaO3/8ttp4oyyuFFqNrsSrtrytMAF61+0o09E
GeZRrazo6UplvIu5b9ce4MlFj5CSupGfW6fzjc85y4L5yQQt27A6R2lenXAZTtMXTm3Zcy3xtzPz
8sgqPphpOcLCXZyOPn3ftbn7lG5JXt6REM8233Ee8x/VWjL4TPYZqF366kNS4aQ2PPyD6Y757b87
6eqh02NGbS+flEOqmjJ5Re1yYKHQnldtt50uKnESmrgla1LC+DEwDtibEEtUPlAepdnteGq9L3Ow
WNFXkVJKvxTeIA/6nZKu6Yf2YvlWXaA+NqWqA/e1HAQNDX7lD9Uq4uq5sUGUEQ6+jouMQXQh/WZ7
tR5pFJHS2MDWlW8HL/O0kY0dooiJg9ptOA9euE5NNCP6UJeoK4qG4E0vDteYe4Hj4/K7moxavUi4
Uq6Clm8XTKSaH6gdm1RyObQk9Uzu9nZ4MUuTtOvwl3NsyqmR0jOpNVpv82vAwKaJitV57T10GxWO
X5D1j9rGiklE6lzUGIjcNUm6LyGz2oRHIkz2PqmlDGKuNFnpabiaO5PcKq+rCR4RecGsdPvV0Msf
HC+jjpg0GVRdyndN30u+RWtZ5ZPaTNDlxncavtNVYACI/lb6Tho/0j6mbhPaZnL7EW0jP7xi5ILi
l9uP9myI2l4Ew5DJrhaiONRC7CMX4GnHLSplP+jtpd8/m0BxpIcIRTBfl7pfBjV2y7NZihccUqG2
J5+8Stb+ZWXcBQ2UfEW3op4XRe4HhIFfpl7tkmO2uJ78Uq4EtAZlzaMmqGsTSTpCjRiA7FarFBkr
vfYNKA7jd87qSrIqzXQMlWxksxJaqO9Nox30l608XgIKO6/bdolcbvw5lttzphwVgQguA4HLBBIj
/ciKR6aibcBJx9sYUfxeXP7dxdfvbsU0dldxVvfOeAQaI8ryhvZn2HZnqyeYgnl05C8LxEq/4uY/
Q+8qTAyMaH0R8xdVKg1o5P7KmIoRRQI4oV1Byim+Az0T0wp+x+3kPAdNsaxKcWs7abMv67IZvval
JUb7o9ORuUictDmtwXyyrFUiwEzQkFwZNUMXUyS9IN81dBTwcnpeUj4++pctxyiJRK2OysCfcACV
7riLRlnb2yiJ5atCI5QXEJ+8rACayzQsRobItTIVLVNtXkzJfJy0jrRWMkhU0L5JbDWp5wYMB+L/
0HMAk7sRkH15a9tFEucO5iZtrxWD5/IwGRwpD8gOCAd6IKyBo+khcdIlKA4a2K8JFVEIwsD+nMM6
KiNkt5cnWd/G6oEmKHlw4vskM5YNTRAcVdF+6S20VEdBSslErrzyd+pKx1Hff1YZgTO8EMVxub0u
crUkEYJbmxBb6Wnwgz7jWpluJ1ddbWfVnnBF+siUAgI8ihRk6QtYdLmUynmUmfwzMXbyCc0J/uZP
2RLIbbbpLhTQnukJl7AzclA5kCj7HH0gDCRul/QC2R1dQj+DRy2T0HNoLRNi8CkH7rYa+GsQgAa+
GT3cUexKinWqdTkNqnu+Zsc1Obo8ElPd9s6DoOgjta3OcRXgD2UL5t8lotrAbRV5OdKiX4Dly9LA
jBMGfgOCSS5R7QNkIlljoDqC1rbgOjX2W4Goi44zqkSCwFUZraWF+P2IubmeDCcL+sN3oh0pTdxd
lso9ailaeGPKYqJ2xCnCeOXdGlgWeAfaP+v1lRxWr4TUMIfMV7ewu+ei8C7Wc1Xa0oTp+AKVIlN0
a89Npu+ZrrHlIB4xj8TdDHEH1v0cRjEzhnOGPeviE64px6jK5GOjRGRhacqHTF9X0N/ySUFcIB/D
JR7k02vOLCfeLuohOpiHpWvmqtqrvY2dQGotVpqR8zFwzK0WyBaJ7uZ8rh46ffKAQn85gPRQIK/1
sp8pHKYWWRJ4ID2X+pi0gvHtrUONz5T5hzqREtkr9WlDng5cM7XJ62eaoDL12TkT56dWAfdWKyAX
hT0uBgByUgZxvWAbynrMh5dWch1rVSkRglbrBEreEK6OXHX1jNVdyZvpcFDyirAgLuhI7JZyy9FL
NkokubaPJgw3JJzKH1zmEC68g+JKImhwmzOiK2e2rptL9a3VgUbjEOlzm2YWK99xhFjGh1EXWt1y
EQpFrpH6K1vJghT+w1bW6+/fplJOJl0vv3zTXeg37RCAU0JtPRABnNgk1fPUdsiCvJUu3mj4u3WL
UG6ysad+3ewSJlu08Wk5mUDHlIxWfQ/OEMovXWmbujCRZCKlrk5Uya038oizE78qUm58/SfaB/Ir
0hotxLNyg7Z6Lw3JAgjdxJNR1peHou1xHeWn74hwpeCA6SJv11r5o1Ml/+2gqVNBods0+H3fVXTq
LQ/NQgtACy6VjDCFkcJXpLVeSsIDfl/e6mof8FVDgx7lJWxq26RgqXdaee3NdZHkAHkxpWBFGYXR
EcqlNsLmwPVObCFPYjpdbbIC2UeB9yUxC1uHvx68Ku0NEMLTuMgvY2WJ5sUEHWxeRcPINVZAH3o3
D7UEb0KZ10dlvB5JwOA15XFNvpdLDaOrxSmaEesdJNQXYdwQz0mP5EaJrDl/oWsh6UQu/sOlYlNN
m8QJ6WDuPbqDAVGjbDd8NxxGpRVdO90rg9sWg/2FyzkvtlTyqGJXb92ERlJlusr71KYEG1GGKWEp
WnKq+3ZIZZXkX1ojSoeoeRqqiuov6uBKVfqJ20gpZK5WiiIfp4beKOVNbNxYKl8K8B3nH62M0fsC
o7ZLt0zd6/raGSkB3qxtl3aLfuJUrbkgCeFzaOe+VoOg+JDSVVU+xRCj2hdk5hz5AxYy+fWqdpeZ
NZc2mUJC6BwAsymmmgKv6I2tBziajsUD1BJzm/etuUQWVY88zoi8k4I1VWozU5CyG+0ac7awWSWh
yYRGg/RX7qaAqmQZayFvlzuT6s95Ti5r4iK2uM2VRpGNfJVc54SwoCeNXNAOf3Shcn1XR4FQrfL6
UuOjkNt52hbyWw/8i5g/WOLUXu5D2om+u/dVtKJlU8t7B81L0YpILRHVCxBRBy77n+p/qQOQsSAc
uCd8xfLoEY/OLEK9iVQkO+NE/g4o+GvYAqK1y0OnRInojOQl6p0C82LNfA/Zan0EIy4t3N99ukpI
xFlM1vr6gC9d0fzId52P0iPymHJKVLeDbmGSM7hCFCImAP9nddG86ZZLk+RDYBNNsJin1Dfkfqj1
e+pGVjBpEsYGLh4sHvmdKCcddaKHZN4x+l7zdjoc1/19xfIt8KBM1fqubCG7hzulWN26Topntd1H
744qqEQHJGh+V9ZyTLGO6Bi3brqxmopa5YTbrZuIajESKfvU614wC6kx1NCiVtGqvutaLzVagleR
p1z3UwSHOr6+qZvko6qPSo4/y7JBqIQSvVhpspH2OtSqchNeKOFQKeIWCirbHCQKgcAoJ+zZSPGX
NWckC/IdwdyS9gLLC9NhAaoRF/SY9Lvtowwv9jstl2WyLD9Q4q+L2Z1h+4fWeqBHJ7naJVIinkul
6vXl4Z/Lp1hL5EFx19Eb46t2oPbxqXiIMU+dlLhetQW0WlM9REFO659DaevKMqMzfcl6wWMvXzWo
asY7By1zbluWMjbq/mKy0b41+qUbH9fbOnkr6MJkUtSQTVVSiHCliFiSIuRrmuHIP+hVWaPtFwaR
lgETsSGHWbxXtpB4A8JkX83eEFA66rOk1pSr+sC6HPHHETlhckxbyx2Kjyx3sjCHuSwveGi68iu1
VgYjNENJtwxjVB4BDlO9jqcl5hx+cMC6R1dCoQu0L9p1ZRHdFMSjiR1yN7m4axm6fiiCBKTbS0RP
l6dPC55hz8var1fS0K5O14Ans3B6Us51A0IBlbS+PFr6ZDxW4YDnj7nTpRTVLWetupfGVr7CVFV9
oYKYzKp5WCvRpSYIzLgXXHMv5rpfpycjpcnLiTKsLWu52SxiXQib8Kty3O4bZP+L94BdDAqZ7JVu
cVOmr0tnUkOdgqK28w9DgbrGP6e2P3khFicrGc3zEIBU3nl0kcdxn/vD2r4mdiOm5YCDcSseOGpb
5cFv6MKNv/VAGN3wYGN4ASfrbZsTHJuY5tB5m4LGP8hulHXf5xCebqcWUVR6jkpO4u/XdBqd63qt
RflUcxv96RmMdZ9Kf4ymE6zdjblmXq0+7XikUzdibsffzabtxAOuuLg6xxPvDxWVg6Jb8NwBf/KO
QBDcMz2/dHy/dNxbp8qOV/PcCHPebm0AIYdC5DaKemEH1AUJyy9yEzcS627AIT0ezHlB/+X06XzT
eZMv6NRwvrPu6q2uZwxeTe6f4JxEgGDsbRa3YVZuZndy+2gYxG4MCebKTm45G6S7ZcIY742gWMp1
jzYXRf8uYwS4GDuvjufCIYDLrJ2Aaa0BLm4/bt28InUK834iLQthmbvsRUbST77LyFJHv52yPvgH
k8fAwYzumt5djMzYFjsjLaYgugEalA3+zpksc9kOEzOr+V0p/Kp7Fl6NqiWaUm++xUU6ihMgX7sm
Iq00rzJwFJCdcbu8a8h4ba5bOp7ufVT2wrj1BEjEryGLcvO1MX0/pwdq4O/+Um3onYpjOi6TO+16
ZOYNnWFIAS9+OTNzAkD+GzYUxlc7T9OXLupmbhEpqffYuNOBXqO/Zbt5DBzxxdsor6TFbaHbpkNz
VOMwsJLEuEMZY/vvEclwZXadG63CIZ+iYBYF6p8hVLZWnnuVSNrpumOuKckHalk2ELGwrmrxty6U
VYmvXAgZ1o3pt5BOO4cDVSKJRFoCzwqqaatoJcVlV2rqBcBEca/kxOpFcjW/ZPWb2JzVq1jWFvCZ
yFRiqqNnGXnlzCFPGM9BvB6USFlvOKrlqUakMRCgy9oMaombNUBJb+5HQSsb/T/oE4Ji7G3zPsdT
25nhu8XdaiM8FoPF8CLLAnlE2iyUfq89KVECGfGlEP33mU0WR4vVsrr1eC/Ep6EJ4/olGwo//jYT
XY5B0pzM6nEoBxcmQy+9jerTrrrvdPkrpa7P1jmjw+yV5mAzDOrLp4CdbD0KuotjCPHPSBbnAJZW
9icKxcjJLlVJwoe00XAQmpzVd96YN+F5XQakmbFpEwX3rrXGpMTnyzSaNJzR4zjRk5trzT0lBe7b
d75Tx9vvI4WHjbQDIeW0xxlGv+DoDAXOkGe7tHPLOIu+zACFfQh6Xj5or5D6WNF0m3Yjy5+Bl3JN
RQQMO8sS0hT3bTNBp14q02uOY9d27Q7RlG1gZSMn86FZohbx0zonOSWAFxYnGEjdyRvmtDxHw4o8
CR5AECFcT+2PhWm05kOPw+owee3CyKgs/ygwrz4B7y6uhB2OX9l8huYQbCYD2MiL8e6sKb+0DNLh
liYixPtuaubXKaMHd8W5TnxI6WI+VPnk3IT5NB3HOeJBHOgvu98aYnXrQ09iYndOp3L52rlIynbh
Zs/Zfu7H5qVNGvgsKxqgA67u4GOHWfkWJKZ7BwDDYfA75+l6sr2qffC9JX9BLt6+Y3Ur+ZZzN4Wl
Vzmf06YzroKYdR7H6Dpd2aU148XmkG1+QRbNqlY2YviNWj656fnyy24Xi9EJDglaz2ub7vc3nBfL
DVzOFNVHFyFFYATBxSua3n5hBFF49zbHvBr495xb+5SBdrvruowOueVP/jkJqPR2GWMt/9rztqzA
5BImOWIwu3/Z6goFUmL7DuAs5nfoKEoAHquNEcvOzfae6ASmxXVQ2sUh54DE3K4V10GVOYfccua7
PE6s30NTBF+gDmVfs7QYb1A+Ou/mxeIui/z4FDW2iX6pdG/suS/C/UDfftnZZtzdgKkQf7C3sTNM
mJb+MCy3PqUJzx1Hvc8jyvvfY85DxCTP+fvajKrTYA/R2fPM5eRA3f9iV3b6FGeev/eiIjvNxhZ/
SHO0O8Fsl0xiR3vZg0NpH2rXYUnNjHQ6oLCr2rNTBdm3RRjWxz7s0+VYTGb3Fe3rEhxQNtIAdFNj
anZNkbCyxAAN922HD5LsJYjApVE0D+GwdP3RHO2qOkxR7SA0NbPpjE18fs4jzmKHOunNve3GE8KQ
xb3NYfTee+zxt1syohtMV++jVbflacxjEs0h9V9DPkvQRA7zHF+j3RyTI+uS+BiOa3IH97MPjw0V
3OOcZPM3uxkSTm9TyETeyZu+O/BBnI+OjON8by7EEjGJzkNz3wDHvefXYlpN4u3UTkP1tTSgDX/K
w4koav7FKZTzgT8z9szn2jDr+Mo0Jn/8HK2Imbz7cF4CHIUcv7fI/+SFfENLQa79RDjGGYA6gl4E
6wxQMTkZY2qP9GtEbDnHbaUVjM9yqJZ3+KGK4d6esZBcI89prGv6aIX1sq7kEOT7MJpD7ynBZ5GP
u8DiaWNtsWkZD4eFXOfqnWnaFbQkFKMg+6tDsRp+tDlYAInQy99lBAKgJBo40VAP3gDOYX8vu3U+
VHU8BveLmZtMooVpmnfzmjDarSd8rGd7zbb3AvRIsDMLr3+f5REed2IM7DTqECgiSdvlJgP2qxU7
nSBLglnRgayTAcPMmLTmNbdB6bzPx9Lb/jbO8EedMNAjKB0O7YUAkQpZzG9ShYCQrJaHkuvKuVgW
9QFxYIfTOZX//UOAUP+vf/Lnr6KhL5Skw5s//uv8Kh6eq9f+n/Jf/funfvw3//okKv7vpz9yn33t
RI984e1P/fC6/Hb97g7Pw/MPfzjWMtj+cXzt1g+vpCIMl/eQvAr5k//X//hfr5dX+bQ2r7/+8pUs
5kG+WpKJ+hf9n66//fpLRIjef//15fV/kxfi11/OnXity+f6WwZqR73e93/0+twPv/5iWNY/uBVc
mzhf2pmmI70t6AXlfwrsf9D/hs+AZTyQhAycFrXohvTXX0LnH5zKEWSQc4A0kwPYL//VCywLv/7i
Rf+A5UeaS+S7WGIC75fv7+69gtiob42Lof/811Sot2AOK8DGaMrXIZ/Ett56OQRHEywe+YyWcGxH
8kLCRT6ow5gxorL7xDHCu7WiDCcGoZ/D+HpmPNs+UelVzcNfLtz/8lbeJP4B5SOXiIQs3oYJBYsz
z4+cjMDzcpTRgXXf2olv50eAjCnopiGbjc9DxUkIwpLok+yAiZHO2TkB1Zv/lqEB/CTjp4i5HaqC
ii6EUnAm8tYJH3ujzra/YfT8xyXj0YVHBB4GzLqHBevHtzktZhAvnlPeG7ZZJjsZ6rHcLyzv82/C
JTH0UFlZkp/nzk66HQxUGdGJqV78DcTkf3sbPPR8c8RQcMHeXC1nbcW6hGV5X9FkqF86Z5rSk+1U
ebFjVCqCEyPnxe8OXZ000W1uTuVwk8CmDl/+5mt7y4yCkuNjSfMATrse7+XN9YjzIef4Okc3FVSy
1LrxxVAM2K7GKjJvG0IO7U9Dhp9yx1oFQZxTRtFc57YfM0uqzfXu//92iKshfwiCDzXSW/TJEpEz
NudOcCM97vXjyE607sSEgBblwIJVwD2hPSiSBR95QK+enAiwlJCI8eQUj6LPnfVvoEryAvwVJ+X5
eOUcPBxORCwfD9qPN0zprNm8ECZxPfp9KSBmJ4ztz/mQeAha+yQPGqz1SgEXjV6V/+kNIEWL3c8v
jP1j+CcZwzSNiJ4DL0ewAQerNzfMgNO3s01ru47XCAPrl6BjfNjdeWYPgpOzq5Eh67dNjtcZjel8
E/E+daMmdXcr8+oh3hUjM48/mRx55r5eceys+5mkdWHvJwO/wXq0F+jRt8lASO1zuixhj7bWs1Al
Qoxri2dkqPJQF0WIuJ7jyeX/D2OTDOHh55/0LZGNkTZORYt9EX6iyxoqDWx/Sc3gzEUSL2jCEz1V
p9vNvQCqGfUM4j3LSXw8S6F7Hkmzfgnnkrz0jW7P3icMUaZ8izw8l+1ggOHreQ2IAJBndmhe1uMA
hwCpCWG/p3G0o/hvIElv0Zi8bxmX5RGgaPnQbN8+0ja2/Hwy/PLkzj4pMHQW5yr7rHShHrqG4MOw
oJT/NjhJXTx3Myng72sHWPMfiPgGEoZwc3Ni/Zur+QZNxbuySQ6zAo/2iIMr+83zjQyvMRzyiU+9
KQT+uqUvR+4Gw27D7J1NApN/M469YYx7YyUZ/KkUWzB92OaRrIljUAmG66fFJWb748/f2MXn+pfn
indi4UD0oNvybXP0ePNc1fj8p8A14yPBFh1wYid2gSnfOclUzGjUEFe6HAshsePsYh5VPNemPdOa
UsQdQpP5q9xsuA3zwiwe+HeLd9UwbR3uGiRA7g0qLyluZxScL1du1OfmN98PW35V24eS5P/zD/SG
fSY/j2PTKTMJfIGS+/ZCM2rN2HHNiJknL09E22iKW2NACn/E4dtl9J9jDkb7MUClf/vz3/0mFFCW
kFSIrsM4krOR/R+FpOHlwMayOT5pG2eA4oJGPV3wgie76q3aKPdb0k5cwADPPMfbsR1AI53crItq
g5NnN3Bb/PxtvVk6gaEhnDJtEF0BZQF11I9PMufwbB2FPZ2qIR+KkwESorkxrC1B3Zwm/gN0D4eH
k/ZmeG7DsU7+bjd5w+7iDZDSjD/SBltLVv1byzMOETxE1Gwny2it4R7SRGnvqnX1vrn2/1B3Xstx
G2u7viKsQiPjFJhADnNUOEFJNgU0ciMDd/Rfx76x/bTItcqivM1/HW4fyEVbnAE6fuENs1leZXbe
D7edpD4SUaYcnrO0aE38b8rcPR8qMc6XaV/J9oj2aLnmu5Kq4petL5ftg8NDn2m/bAaiRwf1STJn
/HFAsv06Un5ApRHv3AHvAMMLDqIvoKpgzNH3V3U1lA81zOTlg4vtt0UTIGhmBYJjAa6h95tc4FDa
i0YOjIex2czgejI3Ca8lLwz3xsn6eTswAE36MAWjo878DiD4lepcp48AELNZP1gs79yHCUA8QhCc
kvA69FwqLu/OfUTw5mK2y/6wIfB1E2AzLPYjnnrV+VZBQDnSqJjuvJZm2llFJyT28N29q3JUEuIs
8Lcvc1Uk3ktI8+vK6rGj2TteKWCzYrzrRLhr2QvUPB/qlp3Kwfjv4jn98MIykaQLEaL1UMr7dQLF
qpw5bPruAIM1mO6Kecn9BDe2xUanaRms5231tuVmaqGZ/JinrhnopQTuyz9vuN+Y9jwGu58Vjyx2
wO387jGcwaHOxj4/SDqHp6Wwxd0441EVY4BITRs7Quhu+xJueHuJVleeXnBGpt0OmveyHCtlJM4P
9ER6tF4/eLL3W5EnowWONKdlug7H1buzQKtm51botYfMcqfxRDV19uO0RPNwB5yirXaGO6w2d3dW
j/S+M2iwg4tA/aHMndJ/hFiZLGlcUTZ7KBHvcm8WWsDFDSu76j+w7fr5LL/uRu5yC/lgUjQfhZp3
zzrCtF79IRgPbe9XT4MPD2S/lh1E90z0bXGqhBgx20DydIy2ZHZj21tFema1oxKf/NUGUFbB4cAy
BYnkAwIa2cGfxbjs00RUscM1W1N5xk8YV4jN/1asnlxOS9VO99AvVbhXMhhpgNB+OUlZU3yOJuAl
+VUI8Lnvom5J1YNvU6KOvNbhG/y64bdEbm/DB5Kyv11qONu6rs8//MGmfBc9pMT8XatZEYvYVnln
QurKoeh3yr21mTyF5J4rLzXM6+mf18vffjE9fA9VrkBrVf+6n4agSatpsvGwxLhp3oVur45u6KXZ
waxqNZ4Q+seyouzFMNz88ze/y8z0Tg58gm3YFC7xiacX8l/CTx97zQSywnio8A1fHmBs+p/Cpate
NkRPwi9Qm1MLo6a2ELuKq3iDkdGVxQfb5W9enxCfoo+He5tJ8eHXh2jsMnUMqPyHUpqqP6hxEQRo
rsgpULkincGBe1B97CJNP7iJ/u6bichcfROZjP27PEMoVBuCoB2wKxOjRzExqZIfPXs6lv2M83A0
BMDb9y3ibB/dR7+Fqp4uiuCfhDwJZTr73QUABGeslzWk7w+B39ylXr/omoEITx2ks2NoGrnYbZgU
NIcUKn15JML36pjLMukvKPwxOP+8FP5uLEBHhhQzHAi272cBil8LV3/uOQea2r1EBq59KYMqvFQW
jLWXqVu80xYs2fjB7L+PmwJd1QlNohbdLeQI+nX2t7Y2Wxwt+oNLIzXYrUsdPHat1T/CNyGnKWbV
QsoH7bJBm/WMfP/Pr/2+lMMW0FK2xAVsAMLz3+QLNiE7a2t7TVsv6fSmtZr2U+FLf+fkWxELszCR
SMytFqShClzjplmwQQAqs80nm3PoZhpANEZJoboeZEI/eYd/fsTfZ0YPD1qKyMAG/OvduTR2wQg8
K+MJpVyXXVF4wfp5W4RxHuKX1n+GxWhLBIam7oOp+buxobxFsdbnfKDq925nOlXmj+G6dYfWntXj
CDdq3cGrt5PYQ0mo3NVOvXwqwsHu4U2W3sUYevWlJ1Lrzqy8bUyjVSCKd+nChPpmjVMSfHB5/U1U
F+qQjicj3qWm8+7ywl9oA6mVqMMA/ucPRGXyDgVXpGD3K1rCXowefv5FMvH39iry8xKKwBTjpbip
D4bq94MUv2ogLcKjasoR/u5BrAGlgbatukMaepnBWq6gmqF3YRnnNd1kuVtn+jwwCvJ+bk+plWR7
bJhT+/6fl4rQV8WvtzkRJUk5tRu9Wt4fK2Gbr64KqSeMXrNVO1WM9rbPpzKB7RlWU7Dzsdv63qi5
8iMDX+0vgAKpH6xlWV8VYODzI2u+fporUAMfHXl6DN49Gw65JsRCEkafTOnXnZ411Yhg5aYORCOe
vafZU14a5grB0jTTC0ILumRDXj8ZTbC2O9cYOitKc7eGeTdXL51Uq/zgzIPx8uszoRmNgDVrRzBk
HH7muxWeWN1iMzD5cW2hxoQ3S9FvpI3hbGhkSE682BjxYoTztHxF3MTxp3NoWxsKAeuW1zeemr3h
y/yzZgSjk5pThpQHuaUYM42/H2XZLEFsmEtq5mcmTa5lPJquORrtmVWwDp+XemnyH7bfGuVjCu7Q
/ZIrzpYkokrqPcAU9/KABzDVGsSiIqxMHuCK40QUv2Km7JVvaEApIwYCCmvLwyTcV3nTIWXiFQMf
GxdOlyNHJP1QA+DmqjFVe4BIqsrwiKZFwa+va1dQ3GLu9VdDvJP8FNQq6cEJ+aGuSwhiRFT8ZIjW
yrccXRdybQRsdU1syZ2UYqGNbToYrTQ3WuoOVPBrb7lHGMGbF7A05rR+Hat+HT6JBkeu+uR4JMos
yKnm5/0C2yNBMWQyYHzGKTrRGJ6yKh0nnqGU8hoVVoE6UM6MoscIvkgYud04obpTxm3h9d51h06z
/m+EqsI9C6oq7LdziPKbnx7gTW9LeWNAaJrtOyPE99g8vpEyW8+B0aYiw3FbV8+PJEq9mBFqrbtb
U0xEAtdvTysVC0kctm3xqSfky+i6WeSRQwAV2EYPFlaykjb6MS4jwnCjHLdvCj1J1whemWVUAiOi
n0mN0ZXh1BuwHC3C7EMKbj8dT3CLbBYeaqMhQ7/YWIeG+zcXSaCs20j20g288ZQhj/hM+tNTLCq8
Nv8Rpq8Gp29lpGbWGlRFXyFMuktqpWtBbz816zYxQD4IGuomnqXC5tlKrdK9D3rQOs8Ie3bDNe3u
9IdHa6B/Qqxgbr/JiV7lJd3jasT+qVNjYiKICtV1xDIvzJjLsTD0ly4Zspg25oO1/81RrkKdAbtv
XmtRq56tbiwoCoqyNt0nz6LwemjlOs27EWzd+Aw+JOeRy9cnzxzqt998fLBWBJjzguPzrrXwvwuP
g2GKPonycaNJuBOLH7ArhsbUJT9nSEmCoyBIlXcdhojg2OfWjIqVQUSRoht2Mp06HMorqwkTO6Lr
3vWgiBAray7WAXijjLDWm/tb1N7RcdlLaQ6BCUd/2pZLMOUDuEOqGHABIDG5xnRMO3RYGyaOwhVu
XzXJ9+O8omD4LDqBQbUcGk6gqAdxsyyRb22N/XVrUEcc4py9xAW+ICpbbHHeTnM1ngj8eMeDryTM
p51JJDndmyUoPwq/rtJgaaQSGWv4MqwDy3T0X3MUi4es03Eb0d4GQm4sQej/Hv9RODJFC1p6QH6M
69IP0QjYwO4xSrL2fOcM9AM4E9xICo20RJbxJ8J1WmqGszfCIv/xusvsYdK/BPlKl9usLcwn+aDZ
IEaIsnKt5bBw3+M53Uyu7BWOGD3p0kk6faw1iDD/yDu8uz4LI+nUWbg5zvQVnpqL5EGGYlt4luMt
mtzXUCMpf7yKpJYtGvkvJr48LusoTfW+WNyWszOlkQCERBaDN1lxW026cDqnARKiI/wt+w6sZSef
W2s0i6NQFMAC9NSolqyQVps1f+AEnMJ7GHwb/wcB5Y0uOXJkVnOZKOI5Fb/N0+a2mgr6xuFABYLa
8esLgxTxUbRxpZjDKwjQiv5f6bTjHz7qB+OnrkilD2renmkMAguqFzMKVNNu9V7M7djuHbQfjD8R
KlDGlcACragPtA2D7g7EYpmfeSB6MxPhl7EBTDRuxkUxjOmU7YIyt6szRDDb8LqjhEQvC6g/KhJd
aRgzyMNWJumzk3YaPg5nl6LT25awEzha/+5pMH61ZQBTsdLlCYdSMITRlnVdU+ystdP7aB5GNIUU
MH5+SJpU93zw5NRXZTABZb4YMLIsvtnoPbEMl3pU7nla9O46HRCIqcL7QTnwYSJaLwtzSsVR12gB
hmjiQuUOjVvGCZIU1cjBsg0eZTFfNZf2OEl5yYKt1Xm3oKsWCVGShQLYbILgBAExYEMDdKPri6wD
MlSYm/eDxTVncxcZxq4OnR5B2reLjTq1u0zHrLX7tKfk0onstlTA5r9vW6/v67eyuyOQzqhPb3d5
UeaaulzD49eba101Opy9rztEb9dvnjU6UHi7JKzExf4j7oSjK++vNXz8W/V9hUyD4tf8wdOHeDXS
Yk9wVRb6Ls4Rb2BH1XOv7094x5LpKock10Pl+Hrrv916jW3JZIzp7ybS+nevzjMwQ2p2vrd0oQHl
eLb82GTUtyVyXwveZT3//GSkgRj2ELQeH5m6q9ZCrIPAYCzz0iSIGaoZiWisC0vmKe68nC0LfjPr
0/vVTLaye8qNRBlePJtFow6ZaArEljqnn9mVCvQfp63z2uKgP77wwkhqh/W669mDgX3KE35uLoYB
KKM4LFBO+QUsD3Q8YA4uBfzYTHodU7yZrhZ+pdcNcY2mT0k8tI1lP1nFz1be6zfA9K0daB0rCZS5
r2SpL1A3rYrCxBBqaVOiXBC+zEulXIDrT7ATjbZ87rpRH1YhEoVm/jWz4HYXkdp8UCfgD3GNaPC+
cLd1hpU4VlbQcTZOg17mdiO0uXOPiD7rorHxKRHXb6KmJuxr3oLmTMlA4tfsOQisYZwibi2F2Fj+
bauRNBA3eDMUDAWydC7qJIALUR4YwOMNJrEfUDcx/RypOvP192clckNfpeH1qnx+CwuELOTwvcUY
e3xaDdtmM6JrMuiiW0l4DY9j0McwFhZSP3Tr6JjQ1giJIfYyB97Ytcwzrn05NshXng0IxDMdb7GH
tLqGvw8YX78kWlRExA9zp7zpvgsUBpanKQSUBMi51B+YdDigNhfuODZsItAExkJoBfmytzw66hwY
jYPwmGWDkkct0qx1I0aC2uLR3j7Crwh2MbZuAVTJa9fuNT1mzfqKLWKorOFjRCMdP9g1dq666ap5
Xc81qjd6PYMq1PfSKyAEaprHY9mVTRyAdMnPrwMNwUcWpHGUfl30pfMfXQ/60toR4SOjrVeIfs28
7IZ+2835WFgXqJz3EusZEy20am/Yhp/iY4ZY8bM/GV39Ocxg8b74Id8XIxRqOsMRZGxbf0aqA3Qc
mV8BUhHOQtW105lAW5U3rkpIs2wcIs9dTtm6+JRnpuoQzKjkBsYlUz8JrbLvw/EWPtS2flJ1Y4Pi
HLts65DC6go8fnaTYmbsK6CUpB1REboN0EgEI41p3LOgg6x8WtIVLO1TtXWV8mJogOCRd36RLH4Y
KWS3lr1aKJij4QNgZFXAdllQt3yuSxqWDaUFsGiA0Q1lIrO2BFjm0Be+uBymAIW/+wBQjlkeQoz2
3OHGgTUZjMd2AjjHYSdT9w5RzKAezoqw199vplq9f6+MRv/klKJ1zhIc0ypjX1nWWN20/STN4GxR
Q9Bvp8Bfh9qmHw+dEoG/HuZQEivESJQ40OdIVu7IOm/yswVQHM+WqRpkgozCBW3ULqrsrDaQYl2A
HSM3wfLWJ17ecIEnr1Hz25HdSisEFkNsY5ScxJ6nz3hK06FAQyrI1/xb37cuQklV0mNMvh9Ih6oH
iAutiUtMUabQ4VwIip8wWEVlGqR76XtDhH6iqNarAYS+F7kGcu5aKbB1WzMOEDwZgk/BJlg3HrJj
vUWTUEiAsO6ow1WclnTaZr9ecrlWriljK19XXsF+/Su1mTqYa/QVtmMlYp+lTspIQHqOjNfc1O1q
/VlOb4J66GqX3ZvXeD8st0mCFADG5UnIlc5CIZjcfqYneZj/vBdKfucCwqa+6+2VDrsNMlpnuhbi
m4wmGpnTKHchkp7NcqCIleTy+u24AIRRcyOMiFBxUBD4Jagexw0dmay77CHODfKePDGZROQVCLJA
BBS40GPX60/6aF97Q8eYOYxOLmCQvuxUziufkz2bXSsZvibIcpTDDkrjz5g0qfSwvPV+YQqRZtlp
oA88OJw+dwZGTbxh2I5aHNyqWw0WySujradDMTp5V5x5XputwTEEVaZFE81a3dmDrSzmemTYODVY
Na6ZFBb3KqbudN3ernHUpBfOSATzfo7LaxoDby4VCnS419e7rg+mLKbaPXCyAT9llcVbFm78lt0A
4jqzXo9lSdxKgvQaOGMPTve/M2wNyKnR6OA8q16PPGTNQuKZt8v1jZRcBIZRygizSprzkC9/uvm0
r5GPHBChbsCamzpUsIJUH6rDa7ieJpVOBxsqzzqhWHGWoPdo61KDWLTc8zEY5cgFEfRCB1omZoBd
sy+lEWYXsIOT1fq6GuEyb0eXAV7mHSskCB9MRw1NuquxFEtfUFAckgeo2ao422RmJFs85caEbGzI
+qkcaInKWWM0uVrRndH2K4IXygTmo2oStXzNZlvjoLKUaTw6yO6059aUJutzmxTVHG/eZm/HtB3s
7ZHQalPGsW9Cd5GnlaKZkruuaLbieVHQPL5YmLnWe+wOkEigUIbIQR+lYuzRp0WmamzuZaU2DzZO
acvgjBqegWRauK1rsR+axfkmknKxzo16UPn3fLAElVE4MkcoWqGqTygBTd75NkzG9FDRXUhuJjTt
2Jd9jQhReNTM//RHgqxlGu4wka+LnUP73SNnKYtWA3Q5sdBarlpYQzuuSSeRVzo1S46mWIa6Bm7B
yBE8Yl7aY9ooTYFtdab67ftbxvUWZRMG6KjntUjwmq8YNs7rHHNjRlaZhi0BvA+l3oAc0IwA6OKs
rX0WJTQfnainvG+ze13/cAv1p2FdrXfVsm4gV2CdIoZ6lIAvi2+vKXeRbDrUfItz37aE7046rFaY
s7BqDXtQ5hfKBrATplVC2V4dPe+HzQ7aeYUCM+IGFIGanicObQvlIfyIhuktHNGhtcwx/mx2fbF1
+eVAiSxHARZ15TaqDLOpTv60IS+4W9NFHxlvKl0GCQJfHzrtwuYvmirRyUxikkq2qhCoypmjQHmI
tiYz3GjyQsKeKSSKxD84l0qOLsTuRLgv1CIXJPqbZS4f2VLIukRAHTtzjnqXrvd54uC+fc0EtvN1
WjTBhqqvaW8m5RNPbeYe9OXSv9hhOPYvxBJj/j0LkP9+Brdtsgz7bh3y70MO7xM8vg9OAXNS3+uc
EfqYqfMpiDgaw7FBWFu/Imyhy1+LZsG+5LTDJd5YPTYtJOurqacLMTZ9fjftZApW+c/ikU9fskHB
sgbhmEcFYskaW6YWk4O0I2IgNlLS5QdEjDvvGkUXfRMswqqZqrczjB0XUJ7I+skmwpHQjFCLKdwk
zCPhdkZZ3WKBo5gw7/UeGk274nHK13C+M22dbSSrryXIENkmFnUNi02xa9kSzrb79yWti04Me1Po
NVAIlzKIN1uj1x1X1wS6SNE0aK1LzCD04pO4y3J9VyMRdRJZva0LGspr+54vo0vRqHjx7WnMd1Be
Ehbm8gYepAhchtQ8qpXF08CrC8PIGsOiDXfraw2gMmsqJugzkUQbamH/JLXAyDsOBWSg82CYJvPT
1krs0gBatt61L1uLYYM2n86PqSPG6fHtTjXr9mfxdAboCRcIes36HaVleFB7G2CKHrR0HRnrGYgd
r03IrYcpyRaDk9kw2eUN+sRr38ZcgfrW7IS1DtyatkMxOPYNq2IwTNmJfoh6+IljvV9COzF6fmFE
EubiDdpIY0lHGhQgCg6H7q2WRx2WyGEYfL3t35LFdEp6Uopq9NCjiUgrg8XdSTVBHGKDrt569JU9
BYTJqIRynHS9C3EsoqFPRexMWq22LBGD7blDRGk0SK2omHL9rzpoeCaKeQqqPWsoq5i6jmY0r5Aa
ng7wK6lVMWVj6x+gxOJUdSURTq8GFa+vFTUJP9K+ZNyb9rocqPe9wHxMTWIvsWzXTmbNUx7jbYoC
xKefDZj/inrwv2AV/K/YCf8/UQ+ERzfn/809uPo//7PIP5q/8g5+/sYb8SDw/uVbSHiCRgC65tAK
/g/xAPbAvyAOOAFAIxwiKZ3/h3hgw0kQ8A00YIPOMZHPf4gHwvkXprgArIAHCTDwvv/fMA/etahN
SM3Yb5jQXUGtAXzSTaS/oCToxAgJFlxd4XZMW1iB1BQ3haMK6w80yi36FAboPGpglmsckhIj1Oe/
DNbta4/sr9SH93BbuBXAiODlefiZhOAk3rXO5IzYCc2c6bLpFWmqNXVe+OCkxBXnqxtm7WlZaXDf
Jl239EaU52honDAQGpoqTl9FZrwelE4WffBc79qNqDrYvJRGOuHR/vtzWabtDlxO4tKah7LfBVj1
pHEngxm6HCpKE6TujUujX2ySjAJSGDVLu1olYJZJ5rfITRYzGKHM8E9IEMMj++D5NH7lLy1HMwTW
ogGRsB/QU2ex/DpzaLs5VmuD/5K0ZuB7I/K9XtitEdwai1nh61hQmrnAZIsQarIAlaJU6df4xRTZ
2KGG5cKihmw+XaTWUOE+5U6hvJ3rSbq3HzypbjT+5UkRYAD4ErBoQxDV/PluhkVDhGoslrjYsBxY
zidOvORcaZXoKFVg6jDFq+qXpslGFMI6ohN0eHr3TDnLID8A2Oqv+uVRbMD3kEUw7mHh/cYaqVF4
WkpPzBeYNEwDpZ+qL6+0l6cbbQWM3S+S8lmWfjBX7zrodKwB+4dA130asVbw3iqopsjugVwfALcI
d9rBj1e4fXiFCesfayr1uLldbkYGHp3LsaG7b8arAefvgw76uxXDYwAHgnlgs+NtEFHvVkwFpGHq
61nRpMstVOnpwo7nTpUvW6Ra3Ac+QO2+6z/rr2P3CFanhkCFgR6VvxwtJNQldg4tms5U24s1HtvG
IU5QYZ0tx39eYu9gJOCrHL0H6Jwysfpo/PWr8K/w4JRbC7Lvxjru2tchFJlnozpIsPPU1cRa5yvF
eOeD1v9vX+1gVB0ALGJmeQxHD/pf3tLwUJsK6aScPEPkyxHJCpLDorW8m0ZuvKiB7Fi3R1nT6D5Y
Ve+n0wXMhEKEo4GNAm/2d/196p+ACO26PfVEVDB3h4qd/nocZcj7fzTGAueAd7uHO0wQ+PF/PPDx
qCv8+q69bJekQVKVzNNYm32KQPQP8lHo0naKgcqefQ07Hwj7Fndh7u3zEgeeqsQIcp+0ar2x/QEu
VuGE52u7ljtfOR4hTxNcJHSu9rNVz3EHWypqu2E6lU5lf1KhN58p0/Du59BDXrmrxd4eh+vFTbIH
3cVsnagME2AhB0W+Ujgn0wCma7xMZYm8EzH1jxD+/Pd27KdDaogSz6rNvWY5fK9AHh1dE6orBUsE
j1z4yyTq4qzcggrBW2UFFx2EjmOA+NojkoDBjWxCDCPSxsEpAWqXCdz1EoMxtaO+jmZLXpcFg4IL
BJfqk+2JDmK7VWAGViFyN7r5yQMPgEFJ9TQj/XI3zdayR+u/200k0UcMVLyztG+yb+04/PAH4NPR
jFBLHM7FFiVwpncVHc5jGC5w+gkNybRdGrx1hmU0qaYToSgtUNFsxdlA+TgCltM+JwInGMvD2wKL
2Lr71hWjpW2F/UPtJs1jCodiv5lJveN6FjBxaLFHq+ooUAFduEKT/raH9nrnBgP9K28QdwHMsfup
Macf9CuXOMjdkO4/HK6oWHGuuLO1aZzPk0DmStGXjHFWpYI4guj56qLL0qA5GqpLC9vS09IOW+xm
yXB0ke87jl5LwbG2T03mUaByFIWxRkGAyvhr9dgPau8BbzAuaNxvl2h9jI8JXodf8qkukx3HQ35T
UOJ/EEFi30CGmp4rfOQxYJpo3VADuFCeA3NGBmsYr6EjukhVgTjSvkeWvqxgt3cF0PYdNZz8jwIl
Hwsr3t7bwXRKcxrWhsrd6kGlBovreoGBNZ6aZP2DUpkbL14vojJfe8om6XKBgqz/mY6HXLAEq/Kz
DGZOGg3SH84aswOSYJZ/wuxGZjDo52NuKwyEvXK6Vr4hI1j0B+RdSb9h9o9oSKRMqls/rTje7Db0
s6LJ2fxDaUlSQJqdiHb5RWRZ/RSjvIIcP+UmKlRi2gPoSqqIsu4DPZZLPK5K3DKbPz1KTtHcpuei
XasHSpafVlFQXA8gCUFIQ3BNLOYXIYPj5FZ2PKRje7mmiNQ4EoXgZpqPYBaXvV0WlKVRQd9LCxsR
et4rqw4WIoVrUjAykU0XacMjtr+Agqq2gSi19g/ellTXUsn0lh7uepmnttp3UF8vsKiFwNT7ExCL
bcZCKRpCwb5srWnCvszHvCry17KdcFPJlhebmrYbN2MR0kxayisBcKS4CLK5LD9nRVIaX6S26+RD
ghnvrTX08+yqDSmn/ymSXPxQzByI/tru7pHvcb3dXKthuA6gRXqfQtpkyTOoacsEb7/JXJ4mDyWW
H0EzTYB4rbX3HuCRmX92AV0vwsGx224nJ0iXoyUD/Jro04ry8BqY1QZ6/2XkkT4750vm8FTI/dj7
hTajKWNjmR30jvqpkwfd2ciIMTOiun6kTXcI88bKzue+TIIYpyw+YbIN+jXGKpEOFSmYnGlBKOMy
rc3NifullsXJXRmCOm7AQHWX8C4cHJQ5iR1nr5pA69aIjnPlecyKhcQzsXwzqkEebLGNmWm/dzhH
vRgtsdm5dFssGq+A0qjt1qGDNe4sY96Sl21lf1xVbeF8s7Bxd084+m1PdcgSS3GD7wiP3zTYlEzc
z4sSjA0aLeYU9wZE2M1qWjsFXOVRNovaDWJiU+GgRZUkOdhioBpdVSotTmMGX+R2qJfAe6y8oCn3
wg7ncIxZnZNLTTNog4iJTUA5KG76+qXG5A2MoAVc5MKCYJmdmyGGSXlcGYGcacKbzFC292t047sD
GjP1lTfMln3Aede+BzfHfF8qs14dLzYAyCPCjR0UsBD6fxX62ohrLRNnF6c8jY7Vnk0mF0W6+oCd
WFgfpdlgLqFVHzB9rgNq0jSyEBqH9phtPXpFojD9P0HnBRmeVAJNcFQUJtxe9j6qSf4Rzy3cuWSW
okjvTE4xHl3PnoMIxdyguXSBeOC7uPiO8xyiWde9VFgyjjsjMNup3xF35dyWM38sR9LPPFB77DNk
fmnVdTF+HTB8AMKpsIOit7JOSeO8OJWpCxE2JnpoMgGWN6kICrtr7yhAmts5h6TT31NIDwTKDYTt
Z03WpvKpHSzgaVO/boxUhhI0uMturTmykrEC6aLgma9OhKd76fjRTFKFbU+5ZnRZAJyZXQ0epZ4w
+4OKpBotrrfqahJAkjF/NFSYffJTnHYMiRZJiXTxdASirM7Trkz6eFSJQ9nOXb66VI+fxDqFpxbL
j3iWogVCIrxnwvJPCrr6Oa9XH+aaHAgRXXpVkE8uAMfN5UGN5ppEbdUMt+G4fFMTDeayc+QxCfLg
yhiqBIzCyjqz2v7cWxLjwQSzddyslrsFRaLYc/ASIOIy71rOlR0qZf6N9CeaejL0duAlcRZXSkSd
H3gQGUN/3Kttag4wtMITusHjHl+5DVTZwsESNEux2yZzKO+R1ih3gUG3FJFruu3gsfLylAWIiuI3
qZor303L4hyUkXlugZw8kwgBndliAoFbQSKU2fws0A3wIy9MMZtDYCUyKwed8KVbTw5wowsLZgsK
Vk55MdWsakQ9cDXCIS6AId663620LY82gigolI4bbbixPh9qHJMoHS5RAMbovNvQgqv7/MXZqu5e
pS6m1CBsKS4C4xBLk903OR/Xi9R/QihKBHHtBO1lZ9Y17g1Z69/kcxcSJdhuyoW3iTjsBjRpXGOc
nsDmddTCKdJz54GBXmObchjeFMMsfuA7GlyixWw/w3+Fx1aiwBb3LQJFUWjm8oDp0zBF5Fad2mdZ
4j4XVA/dgx+mVfDF6QAVXk/zmvdRwOFL1un2OSEgBpe72g1qK2rroCMYska6rRvhAaDZcmwfMEcu
TmkqLcyFmuSisGcLAaCymeIpTKej3QYijALXWs+KIV2NXddAcIvyqRtPSzogTzB0zS0AHQIq3j4A
P0QDJmo9v3isQYEs1PQn65OEA/wksQo4ZR0WRYNM7PNMJ/Y7Z136c1MtlBo6VHD3KMcj8iKl6xxM
r229PXjDgUY9Hk1/DuMaPrsCvZjYG/EAjEbKljKiwBPWUQcQuI4UnqBYPucDlkcLWi5qwlMLwSUq
8cviD+IwdmN6QiIyjFrb5t7CWAcDYUt2coydsR0vV9l1X6dAFg+iBBIRhWrcPtma4g3/ocwPPoR/
Gxkew4REgKbPHENNy+n4sO1PAWLeTwMJ/x0HeomgEFXfmw6HSZSh5na3LBA2Dz1tErlPc0UN3oD2
GlP098ZDWK34e9l4xJ3lYTbPjC9VXjrjhWtEyZqXF9aaGnuRbcs3wLr+fumkeJjGPoyBq9RxVrjp
oe8W99glaXPok0o+FuiMgPmhXynRzYuhAtqfGFqFRjRMip3VSOHvtLwONNgMReGsx/uPvOloe2O6
U7Zv00FAvH26DokPb5U05ydP+li6zXkyP+G9NiBypQqscIvqqq2rKwOloj9mNSRXXqmCG7p2w8Fc
VvcMqhxoNXv26QHI9BSEQU6NqcD8D8Rid7mZOUust2CScVoYZy3yeDcuEpffAhIVvLRw6/mDzWpV
O9P26i+lXNtvlJ7nozMGf1o1ASavMwbjHuVgBwuzdCa5kmF+5kjSsaoLDLWjjfOCSZB3Qr85Q8VC
iiPSU9txnQRi213dX1lD2e3hIX4fh2IODgtsPjiAk3jwyIJ3U1VlZ+Tk7b5e3Rd8SVHJ7auL1B/T
g0Jw9M5MLPMRC9vkhJO6H6OcNV9T1nbwH8L/LfG2Ae+h3P/s9kl/beTATQNjyI6NU0D1dVr/3DXx
/6yc3t2LSpq7MqBWbjjqUkD0JPoB46iWuQc8S1MbI7/y/zJ3XktuI8u6fpX9AlgBX4VbEiRoulst
tfwNQiMD7z2efn/omTghormaR3O1b2YiRqMookxWVuZvEGD0OSNVrn0BXafuSzpzR8DYKizPFCs/
2Rx83zbIxvrSMfaGRUY184P2Msp8F/+m77UhQtBkirPrabWT6LTTIbf91J3sjucoff1dhtlO5Y0o
b32fBvNDadbJKWnwSrbiIlgwE+/s1BC/eGMVTz3vyAfa82qzo72Q5LtBKsM73yRBdmXTlW9gwebi
fso4XfD9A3kO8TqJIhCp0uqwxGotY6OgdP4Y5Zby3uJ5JT2JsUZ8wJczxtBLtv5Xch/Nla0z04u0
s3eqoeqfp7pqvCIqgXFIPDWYMy35KMfUAD+Y4oKb+9Y7xJZQ30uc9BgV+pdu6Mt3Q4gMVFb5/WNe
VsMJxnxAzBba2bcnYFLkCU++KvttXADmiUaNlM4y5KfKxgURELbyJor1j1iU6wc7nCgCqmlo0/1P
7zvoaXtZt+JcAd5y277MvhPK6F2Hyvip6JB2BxEp0uO8CLzAaQKgAJBF2aWyHx/GWkx3nO10Y/Sm
czdWoQ0aL/mLp3H8NuEZAteg0t/myOq4WFx3hzHX7X2gBiRl7JOQAkSVHDOggzBs0ugpdsr+AWcH
tTz0QAa2ULyyr/hrl5/LqqoeTAQEtkj7Voc0qpRvFE4J4nOa79nRIjlIXZn3lKxnOv6Gr/2qB7Pd
zkKkuxKt1l1KHWvXOHVkI3lSG8C+EoHnbUlk3JkFTJ42CiGeJlgstnXyqCdp/c62jWQbYp0OXHZC
SA5P+HsnIjdTwVUeyrL/EZlJjeF71dgF2L0IxKhIyq+ziM0NyH8eqDn3NvsPQNOObPgbsJ46w4Yz
0jaxqj1CCCxOQF2Qn6305myYlbwfe918oKxovG16VAw3cyb0Qx/6Z5DdJroccyq2vGpCBL4QmvPa
SBnGHTyl9imMZf6mo1X7zUlbDmA0q79CChpk9j7P1QHcokuhzn8y1VZ9KOxe17cjOeFdburtvo7K
HqM+LbdPpa8K6B/O4AEvOfZqqWHroqhw7Bsrw8VTm00c19T2Z0etfHlN9kj+94WXFuaM72Vsf20S
Vf82U4uBzIVPkUu+z4TJRuxrUtYdE/AzNZ1PZZCAoc9M5505ayUAZhHhL5WlB22Ap65VSeMNVR0f
A7OutkGAG8umbrTpTkl18LtkiNYnVa/atwt8mpKIZfETxJknrfVBqafxm900+Z4KcGbuRqOeeUWJ
8gsGwNOjrCar3ygK6AEAhWhhupQbuw3ii+nXdE6H5gtiB3Q6Z3Qe91qe8GE5/qffcQgdf3JZ9tuI
hb2DSBmD3YSNuLGGyXzqzMW1WKD7d5ciEUDEhKpWbg0ZDG6E8Wp0pmTkB3e+LQE0JlSO/lIxxMAB
lWDXuTy7rE8QC4cPmM7jC4khb+goubOJNbut7hD18bv202hr/VDR/jd73ahQ6tdki02pO0bo9Y2k
huNwP2mh9gk/IKzXS/NTzU17r9ZJ9pNaCSlHCejafExarcI/DegOTfByCxtNiU/98xumDqkMPPwt
8g5OLzU9KjDow9rz6HA1CNIknL4j6p86VLX8vkokgpM4/vFfJuQa6fLSiJuxxCxVUfcpUH3VeZg7
uvIunEizfx84rXmftmgQ3pcDytJfu9zQkWMdhsnHRjCVwhXwJHIPLOiCEMehj781VSlFxBCNdNxN
wTNa7ybdQN8YsDVqltCSUKzGcJPetemVz89nArc/fldCJ2npD/tW5X+oIfgYGJLM/FgJuD/7GTlN
O79DQDOlqId/ME9MaDBT7c1glMIzNuRzfA5MdFceDaVFBRgQILweagN6yL9MDS4KmX4gK4Ihup8i
OMop6uLDQl57SGFzzI9zbPkRNI3MWDzBZx6P3WQ02OkUeiPkCWSGPr7RjYaHf4Kemn4GtbSIkhkg
bjIdN8SC8kRZQTVCERCS/OMwK6W6LwTax489Cn3xEee/KTsDmab0rTpYrh46Ig29jd4Pxk8Wbt7S
3GpwMRZ/ap5/ntRavfVITSkWBAmWCMcpQvcCEdQa8eeNaWGwqFJe6FxTOIiHD88EMyzXSh5BPRn6
sUSnEQpTp8Km3VBjbqdfsybrGRuMYJb2L/y6gFJux65hP2lauLTMioKJN5Saf4IUBAdnqanOu7S1
Zzp7tm820V0KdDU+Z5rB2Lkgtf1MMI71R3KhuCZD1qq3ODZp35KQxn+1yXit1bzhjXrcRQFPY05O
SYfEX3IZ1Z5QBmj7pbBbW52/MRzF/lU1ita//we/mfZywagAkF02i4UCjo2ss1aQPGXC5zVS+ohA
hD4p5vtGw8ULo65J4hY5D/FJb0Jh7ms/JkhpWOAYqG/NRbGvfGxo9qTJU7wzRz23NkqAde5jHMd8
Z9gUCYXFGUPa/IS8rIaip2incdMEgxWSx9El29psjQNX4ODczaS6ym5pfJn3+dyY1SLLPutvQ7NR
cD+LAPCGPvgKylzS2UMJz9p9pc58NcUO56zV3YisftovlTOsJJN75APArPktGcE+MuwhozkW5747
NFoSboeqJLci8I3VKe9N/pYpeiHJ+ei5nYAWzvJk+bCsjmQ8WJJCBlq6oubzstYGBIsnPe2cbFtB
2quOfm2pQCoSpZ/vlCa1+02RlW2/R0VW6jtn7of8YWiqJnXhwSlnNpfiPHS1WRxBu4r6nRlrSfnN
aTR4GJOwE49CdlyeeGrq05keXAeBrpZ2fkgB/KrvQlAniNiOgzW7DtzU+AH4neVQVtCa/H40c8cF
LF36+5lknxw2d2znjocRfqZSTUZ8Zagfxyer1SOKu6ZTf/obmf43QI4yTetsk3Eumu8m/ompq5k9
VoeAgx6DjCXC8ESrmx8OllQJSWnBcndBnYGYx6D302IZa30GVsRjSp+D8ofBUn+jRpQYBxQ/i2lv
YyYGpBJpacOdCAz+bjlhhGjJo/4ARoat0cbp9Nffh7OtNfaoVGsHaWIYimEC2godmkOOpTo4N1un
MAiwdG5OepxZwz4lUUSNvKaSSFMIw0kszpv4DD8gh39nGG3uhuC7ppM96XXwxlD9ojrHSp5CHBrj
hRPXhEXMuxIzednjTTTM1B9R34t2MRtX7EXrJN0WeHF87ifkjo8CkNgv0ahD+MsoLG2m8qz7dszE
mVR2KkVHuY6mSJZ9NuuOMx/p1aL/VGcL/DUoUlpz29ng4x51vSdwlMJMEw/f1MAbdHiFbpP2uIdt
UAWsUs9qcTU/8WKnPbzIgwH1jantJCeuAVy4rF7GoJIslW26p/1LZV2xSjvfl7EzfaymfLrTp4Sm
OI2Imvj5N+xqTHLy7rgeqgD9XmFnJ2uOVejiZrTIj7VlofsfIxFalecollQ0CuVk2sTpzEdM3aQm
9sYZo7DYS6RUuTnbNjK8Me3pZ4XWiJjYFl8HhW8oMyXJNgjzYUnXZFIR7qDK+DCDJ7cOWpi28ZHn
hvMBbRe8fjjBUBYDqbacV8i6oZvNTfWX2kc8u9sm0qw9sivh57qS/uCaGH7hmPJ8R/zdKh0zgHm7
Ioq1Jyuyi+CeSbKKt4WJf++mppnafiynsLUf/o6YooJs/KGvwTgibqJG1haOo27MMF6NPvSUpmPh
HCFp/JohvA0isJqHB30e5/ios5THsg/NeDt1Rtv8gBOKXjUSCUtr3sZI0JvIwz5AM5amq+Zp86XU
hIqIwiRn9G1EUQ56uw3HziZTZpFRDp8CILiHXLRsCw2XV8NTkF8qH6E5UTxJp3ZUPDWPRueNQuUT
hkgRdPJrakkrvTfHxP5OmaGa7hqlNU035lrs35MRWYBZyXznR18HUfxeBF3F8R2L/mjGit3fpXmg
zu/ACPKHdI3tjjIIOyk64mEeIheNd9pClAGdjwY3XIvqJ/dJmnChqGBbEetX01l5QB9EK70BppR6
QCBqKQgrnW5aeAsMjT8O27CHdPrdz+oAth2CX8WdrK0McwHClDa7iiqLOXSLERsg1dUcGgrDOQc3
WsIglMUAVSQzsn5nw+fTv9YZRn+Yr2J4ATil0hxaBJEDDmWjUTYnH67xbe6fmjrty7c8JqbIox9r
yTuRdoO5jWM9yw6ln8VfsIDFHhtpRFkvNeyRLscBxWypPVB/yqodL73WOAU0TSm2w7SdP/6TI1lq
hz+JnAI4TE2U5FxdoDJEyynOsvkhUJP+hxZNRADF1haUoCSpLL/Wlt6a1ALgPN8vnPDxSZZobLo4
e7PPcpmzaGoMVeVI6aIsDwq2NDXm5mPSPc0qOc1BTXn1HPpZKB9pNDWHYVCncmuiERDf+b2F6Ns2
wPRyBLqjBD+FoPf5jTerkn8OUGb6C+RjXH1XQeryDhzG0BbtZqjCkRyAnmWoJpsWo5G/YGEP4efB
GSv/mzX57A2f8qbziwbLWB2mFiHzI+65kYsBSzJTww5pRZyNHEGa+yYgkd8hc9+oTxP1LHzHlok9
IFeptHc5bIT8wQeLAagZyH7yyaLPT6BPIMngYhKGqGzuDTQ/TNqHJF0/wjCyewlovwBLmk8VLcU0
bnhRNVoYMK/ZowHdmOMrsDdDOL/yB9y8jSSe3wJS5lotcIRo/sryDrHorRkMEZgdulDdGUmVsjjU
YOy0pckSzXdz3er6AxR+iSE8OnkT2qMDzzN/MytFO32Gk1lFVEdya7jPqjY33/Ual+MBlhuxueKF
ntzH+HTNp77HFDzYlVCkBRLlCb7Mx6jxC+cx9oUpHuSMyhCtFjIWm6JIqS2nHpHP6cyboet2SMZO
7SdhKZGzowycdc3uH2hwN1g1tUKszPzK7VpKLzWV08IO0l0GpkIp3xhK32rOvQIcNFyw+iS63W5m
2Ci/AXZboQCX57sF4UCgpAgzDETLJbDDIqeu7b4evb7IbOOpNVHv+ZTHJhDgEaH60XM0Ou6Pc8oK
fXZS/Jr/Vh3+I2zpf8WEXqhc/3/BS6/DVP8PylrrIJX+O7T07lvzP5tv4bfsW/M7vHT5S/+gSxft
agBlpkQzC2DOs0D1P7LWUv0P8rKI2dGCRBkOJ9r/hy7VxX90w0ZZCrnO5e8sf9QUz7LWuvofNFtV
VEq4EwX6d3+ELl1BwJCNQWzJQKB5Ab4y4Ar5Z9VDMyF4WXpO2Bc0SweLsgXacb9NyhUI6QqC9c8o
qItJAG7s49Xu1bMCwIajl17aQPX2sR/YJooJ3L5XnW2Q1/SBy+AGkPDql5nc9SYTSRhbjTkXIZeo
aS+VZ73YTXWD+YFKf+D1L1uLAPFpIMs0FEEt9G4E8kOXB9N2ijCSMDG9WZH2ydT08Us0QhmZ1WL6
2Fjh+BCManiaY/PHKCHToMZi3vhSbQHP/YaZfP4NxAX0z5FUA428yH39hnAbitnpsDKiojgr5qNS
NBFQxbjo8BnprY8ofsu306Cb71CbEseY0uhOdOq4QwelI/pWYrgxKS+nHhFl0MogSbleyNwuf09P
NquIXOTeECT1UUkVc6PQMty+PvUrdB3JNihuQ11E0Plu21otsBKpUA+HIPWoQ+J6hHbDiaKC3MAJ
u6VF9WL/cjxtYYBP4oQgVbgswG8TbPKs0yjxh7C+8JbCMnv81Bo8hjeyyD+o46j80ALMe//4AwFL
ItFGzNeQvX+WD/ptVL+KbQhHTkBvyRRvQHYbb0Xbia8RrkbHP5xLAepU00B+EWqoMa1WLNBFX2lU
97yI5TyF6IRQsZ/ic0u/68ZXvdgcz0MhOkrsctirq82KpS4lgmaoPAXb8/f4uZ4bRdQ3pAVXKGKg
w9RqCLhIcxFwVGuFbI1zPR1w8ii9yKfABmQxOejt2L/Jaqe+Tzuwda/P34sNIhwgtKjcq+AvKfqs
ogC8KmIrGZFXyOFRN6I7itqN2yn9LhuV7xbEp83rA16ZRce2GJKgLYELr4CeKC8Mc25Lopu0Eeuc
Yt/NjdD687ViFMfg5y/aWfpqGkWXQ8BBHspDncOh8kRupGl+9m9GYQI1x4RHYa13hIhaBDFRLPFg
9vu7KR7+GjXR3BhkzWJYtgT3qS24gwnUtH4uz7DfIsnMruRbTGPeDhr9Xl2b2009ax8zbbLvJIK8
B2ildM7TLtpXeh7sikG13T9fOfgmGt8J9Iwwefk79LxPIQ+zckPZlPib0sGcAXre2JDai+jI5wLp
5ESrJlfD+nMpeNtQZflcJLkA2lC23cRhvwNN8gQ+7X1Yleg7GDzF1MILIuptpfYVoCAWRughbrEg
UzZOUN/4Vdd2rSCYMf+k+igvXn67aQWJb2nkAZPRvVd8Xdmb1XQr2bg2CNq8BGp2LfnNEht+C5uw
KSJbrRkEfnXuKUqfb0Fh3VLvvDa/JBUScDcSu6zm5ShNI7H3q8bS8+tcPXRJCTCBqHYaGxHfALCv
c/9l50pbV3WQamBK1NXtM7EYPRCPktwf8Xo/h9oGrD8HRB8vIiEJUjtZBfNueZ++vldfHhoJhclS
gUc5wGrFs4PAb3Pp24HPG6MoPXto+i9xZ+WnvAkUD7R26Rp5ZJ07HEd/Nuzge1ShUzDhiz6jb0U3
ds6yaBcpjoRKJYROfFgE89YylIpqGwVuPYWnB9UvFZb4rpz6lGI08Oqk6/9QFXbRT9YxGEAnGxYP
o62mvPEl3M9Uyb0Y9kWyrXPaKJue7fsQ++1wSDJQxTtgntOH1yf8xd5lXId8BgsBczm6K8ZAa9lD
HQ8dmRO/6d4WnNoUn+8bt+OVUQwVkMFiJGMuWvaXe1dxEBfWxZR7yAlZaOuSAFZx/+X1T3k+Z6sl
YxQBNw66B6+c1RwiSoeMRTLmQHfS70EZ4eiGhmwURQpE1T5ysXl+DA3lCUTsjnaltQH14eHhuNeN
JEcPqrwrxhrjKFCjNy7PF2eXJw/sMZWaK7w/CEeX349GJU6Bg5p7kFqHbUeNi77FJNwMEZrd67Pw
4uyuhlpNQudHfSFRofZifexoTdS1O5cAtcBba5AQAvaSznkyKYu7r498dZHl8kxc2GfOi5Sux3+P
4l7uSeBTqIlU4bayMZb9F6M4+LYQJYA3ieX7fwsQGHEaSEQtG7bpQFghikClyv/454PAouQRp5LT
4bB+OYiqWIC0oNx7tSYrF7CloFg0aDcm7NpSLXw9Ii1PixchxjbqAP5zzK7g7tz70kw+h+iCuhMa
7fdxPNinIQCtmNQK+Ng//0CbdMAkgVzyrNWGpM2PH3c+Zl4IweyjiVerq9SDdbgxyormt0Q1zDOW
ZeLQa6pcnfvRhko5dlPmpZ3SfgATNx2dKe0O6CYpZzRI+61sp+EYZmGIvqFIH0QjjR0Ab7kNoDrz
VrRpGLupNdilG9PQc8Pcdj6Izvycmen0NlHIfHnY956tN8TlBNlyJx6wnauD8mQoXQvecKRSq1jd
W0OY/S4Javj+aa+e824Oz76K6oTEN3lntEaI2UAeeW1LGpIE0G+ydEweymxGU2EmlXl9cq5cMARC
bhlqIdjErblwM54QaP1HmaejCXTOaZk9MDVUyoPI3NaBGX57fbwru43dTHmCh4q1NMMv97Q+4v6r
23HmYeAKy8lAYh4XYcOLCwmNp8tB8PeCOyaf6hubbUmyVnHZJNUmLmuIPjr26ungpDLth6JPvRk+
PF1NAyYHhEfXSOr4yWbH7wKBMR+CU9WGnqP2Z6TDZRNeDL+KGB0nrFS6JkVOC9PhDJUcmDn1eCNz
ubKcwPi5SflE6k7GKtNMRl8v/cZiFGhvh5Gs8xAH2lL21ru9ZdTtje3zclIXBjkhEKQF1jRrAfNZ
GcmoC/xYC2QIXbpqn+kcW18kwMyt09kchiI06ScBQ0e7UR5f30wvnp9gLKD86QZqk6Da1u+0wQiw
crLVEhW/5A2tFd8Fl1K8VeZiPLO/1AeRBjei5XNMutxGjEmZhwokWTAJ/eUG7qAr0LlrSq/QYIC4
lLzhZcFmQhmSiVZLVFCj4A6AhzKhiaSkJyMnX9wDxLCOFeBofdOl2V+8Yx0YSTnKs0+UO4zO0+nU
RhuUxJS7CeEs/bHDalzfTxEkyndTEIXvX5+7Z/r6+kNYOjJrhJ95faxyLs2oMAEN/MIToo7Dd9TE
hp949ZTDeUwr4yfPODqBU9N1AJ+CLkFOyZIl/bgJ1ZYd6C7n0wghcdsJUAIbmzL9FyBnvYDeZSrf
6NQJdEimaaw3bUwrbqN2rRluxTy1IDcVgVM0DKJ4o+NYEWzHgYbCXseX+yMaYt0R24HiK1qX0bAt
aWDR4Rka7JeD0dVRQJRf0JeSIdDSIfyayKz++frUWC8ihcZtwfuR/E0zaZZcLjFy2UlOM6z08Cv3
z1gblYif2sZHMEfhje10ZQc7BohWYKZUbRx1NVTez0amINXkKVRpAB/dIWaKLbORv5cTYjR6I50b
YfBl5Ra4yvKuYjygZcY6dalU0G8IKuYemNbuaEPHOE0q4H4OOswdHeFAPxlQKwH1QQmp1uM3jRhu
XTsvv3v5EUstn/IbhjyrOJUhGZfogO08pKR5YqROX526apZHbQxmNIFFoJ1VVLR+vL6y1z6eNAeL
Ow6vahE2LpfWtv0wQD0pAw4qYCeWhfpA5FaAbdUxrWQ4dnS05Fe/BfMqCkCRcRXP3us/4mXM1HXe
tktdiXyL1OfyNzgQ5DI1nLkC0Sh6D9o6OuIX1O4Eym3bLgiTeEPZPj7HYTvszSQRN8Y3X2zvy/FX
EQwYBA6VeMh4VdR9C8Dhv7PMublxz1+f6d++cpW8Fg1JceXrmdcBBnhbgUJ6O0LaBeUwKDBarPIc
IEuwV5CL2OL1p2wiHBtv7PVrX0qPwn4uURL/V6erxS7U7mFJssuM8LHpTXWjgXK5lV9emU8NPY7n
SiFJ1GpPhUEydGVNFit8U3VbLdMfa3+SN27al5UtvJ90E6sxbF/J1qwlav325DB6p6lNWZEsxxla
W+YQPo0ou7uw8JX71orybdWNIN99ahJ5jnnx1IzJT4kKwG4eFUCqpZUcUDVC8wy14j/Obi5/3CrF
7mxgTg78Ca8CZ+HhCD+9VXy4Vq+fnJeBmVEAzaJwIijO6Kv1DFGiqzqNKcjR9/xgGFUO2i8BS2WG
N0oFL/MoRkL4BWTs4nWxjhN+CY6kM9PMm+ZI22L0joyycMJdGdVfW5HfeundGm4VDkG0YrFeFwyn
pv7WKAzbtevAP/KIj4+wyZQbE3l1PGqwXG7UuUnEL/dSg1B7hXhT5uFGEXzIjEIDjwTXAenTltI6
1p6vL9z18aRB/s01IvTlz3/buwN4SxlMjOfnnXKXDoHYJZNZbh3ZTJ6O1tyfj2dQUWcw0kMKAasQ
m+dQaPHoTkFA54BD7S7cSav4NmtzcxZzVuxf/7wrSaGOsS3CR47OCxNu7eX3KUGhJwhQIHUO6Wdj
x8mvFuWGoG33RZC/UdQowJ6eLDxK7mKlOkU+FgwZipsanoUFxuw0UV1UXvaRnbtpgTBlWnhZ7bsh
KrY3ln6JRpdpn06BjY2zvIRfdlC0pmohmRqJl0C5PYyZDWXdt0Dffp0DE8bh1DpurEhxIxRfHZYW
Ipcv2eYLIRQRBHDgHfCohloPHgjd5dEdYQHfxPcBphUnhM1VqmR2cyNuLlv5xfdKWolYptoWbZDL
pemDYs4VmKveNHSWq5Rx5aJk0d74vLUHDEmCbvJhEKw5UWhXrU+wUOeh8MPEa5NcblP6c5imhc2b
sXXEYYCKekLYZ/6WAmV0Ha1TH9R+dI6QmRK3NHv5EKW1dePLr0TLxd2W2g6lVXAWy5//dujg8CDo
MceJJwpLPULvI81BJ9A1UvnHLVu+fgkn4D14c76QyqqAhVOm5usTQJ4emoY844M2O7aJ8+n1o3Zl
OQlaNIfJYKnyra/0TK9wK29k7FWVnyFGXdX7FnWIP586VpTYT0mMQ2KuVrOBGD4hChF7GQxWKGua
8yRhnnyAknHrHXZllRw6qOaySpbkSXm5Sj2sYZyhjdhzAs080cUZ98j6TyfZ5bcsEq8ORYOI5o1K
M2ptPNeh+zxGeht7YYZCgIFZMUwUQz/aXWzeuD+fI/rq2DkCpSXCok5LYW2vhyFs0XUId9FJ0Ib3
DrS5LWLHhWeVOGZBsGkOtVqrByQ0w71d2eb9jBLV0aALejZk6L8NI/QgJuqePwwRQFxA5uZnDf8Y
AlUduSrCNTjt0ASBtRef7SRFXTv3+zfJrPuu5Y/Otpnq9Abg5Mreo7coKDpQP6fssYrynWonKL3y
TSMdG9fuoedNVpfcuLuWJOZy5nAll5pt8jBi6uQqydFQuY7AlUYeohb9vgBvvestdL1HMy48OIX+
vuJNceMGe7k1uBS4nakAkicDprnchQa45T5Lw8ijbJSgOuFYu6qgTCFE//71A3zlYbBUmXW6TAtI
Qa6fP9hMhmoojNDr6kLxhk6ae2gC+qkrKmOH7VC0rYqqfWMN1ESHwdG3dlDn7us/4uVK4hgG9otU
BJlBe51L9zzt4ABlkVdTadlbRdrurNG65e63NroihDDMIoRokRPwfFmlIV2HgwsGwqGXEp5JAdB5
2tWx6rvKjGhEUPvGIZ0a7KSzIj+G+DO8wSzna+CX1t089IgQsInPxjRX3uuf/xI5xQ9jmSk9EHI4
oatLEXLojCG9vqyB4h8V/OfhIkNWt7IZBlWejw+53rdYWvWZm+qzOMxlAai1juYdFhHTjcvz2uaj
FCy5NwnrCKRcbj7LHgcUNuzQCxrb+uJPk7rviSpuCF3+bzgnQMzgZ/H49zH6XdTxZRrCqvPxdB3I
1yiTroZquJmN1ko8le1N6bcpsTKiFj8hTLuxc9PY4BaWbyiA3CocXtv3vF2wWRP4HdJSXmbht+tY
79qon1Bo8PTYUXbjqMcbmIQmdZd+OLRzeWdOyr1voYoETUH3ZGjUT68v+5V55k2D4qHkAiWC6Ze/
QAxd14V6kJCFV8XOoOtwQCej29bkDjcO2JUghhQR3FYTy13mejXPBuYW9vR8q+l6c1JCW54y5BU3
/LZk11h9tekWnczXv+/KqUYIHsAYTWzsPdeYRKRyygkJ5tiD64iDiqLVLm2Xf5Hq4WdNLskQHHBn
jUEy8krmc2XGHjnRwzzG8o2ElIhMR9kOruprpO+qEh3txpjcLiKnRnS84n/kukW/LTtqpVZ+fP3L
r60sOqV0NsBggfxa3RkhVrm2hDfizen0kEhEBhBpLDehU5g33B+vzTFXBKETWTREsle72ITnUNop
3n1GZcfzxs4y7JvMrrmlcrrcpatbUH/uEEkeC4t74eVeJf1SYDrnJF+YSG6B88OyjJqfsa6+IVyl
NyLQte1KfxCMFIhWnSh0OVpb62pogYPyeDjCdWtMsuQICZLJzHDaEYjd9F1q3tiu1xYNkAVlc3P5
QADNFwEBQXoHrSaHJDMvoj36KMHedshnjd641Y5/Bqysp5NXgAqEnhuJu/5yLNWJtHBQfTaIoj3B
UdpEmM2Rd97hhLfrQ3FAcufYJJREfQ2VAvFuYXmORfMgo8aFCv3FGOoH0x8/CHxUXt+71y4j3TGp
aXHjoJO5fqEJkShYHluxl1Lx3CaAPrf2CJVeaNHg2lli7Ye4Lh9mSy+OfGKw61Dw94TS2UCBglul
g//yc56RWgLKwRr7UzWkQkm9mHL2U7mLVFs7Y4P0DYGdBBVaERw4gCUcXKzOErsdTxPCTXv4gLUX
JjT1Xp+c5ep7sW4WJqsL0IDW5WqP5DSuVX0g1sS0h470q51NXqoVvl2qfoTLDiwgdOxPhR72B2Rg
/kWehN88tQKVXQOqbJXx9kIUoYobn+egC+kZWmVuC/Ji7198JI8F24HoyQt9tTmR5iThVSZGoVOy
DSlyflTlpLnUhpF34shvJ9mrm3gws4emMI0bc3wtpPFsX+CytkB/djXHAFj1rO+G2JPBXO+avEEg
EPLLjczj6mkXNLyXGhggyOVX/Hb9Y/UQVNBReXzldb2NjFHdZ20YQbBxnPevz+fVD5ILbmypRSGP
eTkUVLUZ4fzlNlA06YUOukpBl/4x2v25LmoyDs0yCgyrVUNZIAYPhiVIHjjVabA7Z4PbVPEv7hsH
hXJ6yxSyQcpefks1Gqme2iyO2UHjC3w1dpVs/GMcOHcZjAbiIy9jg51wOUo5ojeS0470KFxBn4Nx
jCJP7u+T8lZv8cq9xkh8B30JR9XXJ8rqazOMTfb6ZMv5rlcSc4udmzwaRRK7cVIWN7bdlb0AaQa3
Zp51vO7WmT6yHWqRIKvsIX/kuHAHxD4RU+T+8Y5jFE4+JVdeE5ZxOX+8hCGTkwp5WQeRMc0sexf0
3CD/YhRbpQdC9mq9yHIEqdaQLnMHZ7Q621i5ujxashuliysHFZQcCGUSgWdY0uW3cP/MuhF2sbeY
w+7NFjb6EOTlzhLlLfntJbKsovtSEn+GLjCaWBbvt5igQEdH6tCKvMyi1oQOw09In8FG1vGjik3E
qWikeSPWXtsP3OsgoRZ0HBv+csg6NPIpkxTpRJspLsL18w76Y3ijUvLcH1l/2fLM5wEDiJ5c+XIY
nDiiQWlhjsQTcQ8GKL4+2KhEzXCotTJ80ylZgRQCekT1Hnhea21nMu7hVJuZxNQw9OezUDAx2hAA
CmxakTf9VId69T6ZnR+WP887ZWytjxqNNnUDLTYyEeCvcZLHOxR936oUvXnqrFK3NhHC6U+BOuCf
G2rItXnjZCOtlwttCuC1zuV3AeIVn3cHEhimXogGE8sq7S0+1Y6JklbWf7brKIZWVGcDKiBW3wlk
XRe5uFzrbaR0AIFiwocKlcqzOt50hZkdM63HM48t9h3gC+I5RkbBPxdF9qaupr2e65pAD7WLUGqk
3fU4SCAToD/19GvZOvry+6bxAAGZn9pCPU62jczsz2mpqu9auwAqItu2/hRWWoOPJl3crZ+B79rK
sGy+2cno8TfRKLBS1JwMNUWOyymtuEVIure/wF013tW8VyzQVgMCuXlvD+GmSkQybiZhF29r4GaH
LtPK2G3mTrtjzrr5hJlY8AEJm+o4UYh9zOyw3nUTKn2imPX7atC6vYoUygHDhkjdIkQ4Opu61Cg2
Cqx3PhnNiPiW9BUEUF+PDMstsN5u1OXAEfAPCWnocrup6qAOjcWuLqt8QgUIfPQ+WVoxSlnPe8NH
88MsePUPmfzw+sjXjjC8ISTlF/d3as+XI+d9NlMRGTFispEoVgJDvlNy2NEimwav4l3xV4qo8O71
Qa9dItBGkLGn0Ljc8peDpp2OiFoJSDDHTOXELPdHA08mr4jH7/Rv1Bsx40pEpBJpAZzgDmFfLn/+
W5iq/U6gdtXw5sPZEYk/C3PNMvqBUIh+48OuJd8MRROB8icd9XUvXepzjbQYz0tb1tl7PyXYq7LW
3Aq8Bm7Gldho9Jp3RoPg4IC4/rnWy2YXzIAoUSG4xdu4srgXv2YVLNUisBQfk3CPJaRAFsbbflIK
/LBA5VSJkh3TWP31+tJenWsDfMjSSFxoQZdz3bYcdoEIpdd0qbMzrbB0uxJt0FkUxo1Dc608ubCq
IU9ClgEwuMruBxl3ow701xMzAK0gHoGbBGaB73YdIqGSVLsqA9AmKM79L2nn1SO30YXpP/QRYA63
JJvdkzTSKFo3hCxbTMWc+ev34QALqDlEc+W9MQxIdjWLVYcnvMGrJm1wmXBJdyXsdNSsRtS3MbQ+
Qf86SFl2TvfVz1rfym/HjZiKj3RXkCkvmbgAtEdQLU0Lr6v19iSj+xTc3vKdGoseLQng6mpDAbLd
BsOhsa8IThqkCH9ouoo+aPFdFZN8Sh0rP3WICJ1RBZMuatUfXa7XPHkTu4AlMxNdSYiMkTe5EyCY
qUgtlQgiF3grTeWpdGxvzOrHzuz/XSzzpM9JYGbNl3BM74BAPJJueZwOX+qqvxDN+Wap4Z0w82cL
+Wqcpj6pvTMfhICdtIEJFfN0sKVwNbZp5AClKKrXocSIeoLXpAWOYH05/nmC5xgK+wBXCiyctska
MrD0ciFFtOVne3T7Xi3PmZ0pB8+yw+5ZObrAkG0qTpyFNndMFhqM6EQJg0YCfjzWDnZfWZdd0LcJ
71Y84KMjpdVLiXb/SW5i46SajXzO2+TX7YP39qDTRwNJypFbyeHbXEzu1ajBmTYMrDnFGBAfFn9a
0Ois49lAWb6pn/6/1tvW2WPYt7MV1jS4YnzWUUIrL7WkqWcKxvJHXWvW5fZ6O5Al2r8r1M1cITQc
7uubrEoiBQ5kOUhOqXeZ1msS4jcYcLgdLsKePs8oF5XzHNCxDF0FZ1s3xjqIF58kzzYynveJIy24
WLZ97WOReRT/3oZ3ZiD0qFXslEgc1PXQ/xZo0qnBC7VGBKy1WgRgIlwE0BlxtcLwy9hSPBLlF0b9
On36UQIEhBV4hayprjM2fTFngJJh+1BZxce5OcJH7hwNurk6cyNgLPQHNzHJqupZCYlHgdXFj7gA
WQg6SvKHDGG1zzba2gdv6k0IJHuhLaHIZFDIbWxZAEjCpjjiLMlZj7A6CVHLwSI1HZ5sHQPgKY0Y
2YbtKcmUv6Zq6Q7ew5vXsC7+6o4D9Wtl81+/hmXKtX6IsQmEDx1jGxy9N8fii5Ih7VT11S9DH97f
Ppe7C752XElq6PFtcrZEWux6rAaC2VCFZ5EhCWrOQP+dWbZPCCqbbm+jC3p70TcRFEAx4BciPZu8
Xonrpywk2FDxwFPKvclXcxSOV4SIcN9e5c25WVfhO0Y80YC8bM8NDtCWI0U8GkbJ1V2Ei4y3SCI+
xe3cn8Ywy/40Yq/r0Vqgc0ajELr+9VPVQ9RMPV4F5xSJYzdfoiEIh/YI97e+kKtP5GaVTRwpJtVS
RFzzwgzrXV3Cy6TZYD+FZjG7TLUwmVAr432EGPfBvdjZTqLzShpC5A/a6+aDhKNbO6jJzJy0LPqz
tGRW0C1TcjJlJOky45BW9vbTRMa3kpS4jOs4dHsXpAiXnjSs4zOSiKgQ90J7qaJJu68iTmprY73b
zb1A5BpgOhJ3eGomGMxhGy19un2QXpmlmz0H3o6C1sq/RcFkU2NEgMIayYYRFcaozAORST1Vav+l
MAS0T2R3adPeOfUUIGuLUzyGnnM5p55FMHOdMPVIkpsT+CTdHzMZodKVHTLHJ3Qz7xBs69xJlj+M
bfq+y51nDfQTzqFW49JPeKAhYp7armv//KxePdHmrFZTWuNcGcXkefPPwtCidwkAoLvb+7Z3Yph4
rrMMBswEtM2F6CvMn9QsPrct8h8j7g+nzJQ/g4YZfPTKjkhNbwsmDgzaFIBhGQ8oZE7X601WjnN0
Z0XneKj/sRKh+qvvwPsMui5eusaLoWGdDFQlfgQnjZo2pNRgNi3pYdD+nMyw/pYVNcUAlhC3vS2F
ZnclLOno7FRaepK0MUL2pV28UB0piIWJhLZYjkrGndiw9mzha6+YGYAp1xtA0RLlSsdbxVPhAzbP
6icn6rEOYkb5SYkRgi562nmuqKzw4FW/wo03V4SlKcJJ4Ojp65sDRbhYlDlJ4vNolQ+RgtFWFoY1
4AHBHM2iNYLjOCy/6dtk9QTI8IOwrDvNrH9S4f5TG6GXjfVAt3T4ZcYZIyXUBStp+EGf+hJBtfLb
pn8CuY2zQF3/sIyyPfWYsp6iSvrzb9NKBOLLxKOg6LF+MH9LhPq+NI3ZYQ9XObrAsTorcBRI7rev
xs4XEIj863tiqAsD8HoVuqAUllGIECWlhM+JVj0JucKDW77zcWcVtFVhOJPkb5PcPssyKRtRj2Ea
v3hwOmU/zoRyl5s8WrcUqbv2VA6Owu6jARdHtAqIvrZVIsIoKXdwv43Ore78rJFMOxlRkp9u799r
F+vNecPSD8dKmj8kLtcbWDahnmK1vCp5ptWzXpuKi2KN5fIVNu6LSEMTFlmEE6gj6bNU1bhINkI+
ARlLPoKJGb1xmHQ6ebrxPCyoBHaGkFyCNn5dZmbfh421PKQVXlCIAfJPSRzqYe1uk02WQOsZtu82
zUzTJAk7Sebd9M7omio6MeYQ/7q9TfuLMM0gMycEb3uBVVaGjV2ziGy23VlDx/WEA3bl//kqpMsg
vlcMCK/9+l1gGJiNjCN44wuU32K2GuzBSQ9ur/K2RUOiuM7sGf7Cc3zDV8pxENNDqyOkRnL6BQsY
cQ/qZnpnLoj6JxTsvmLZFZ31McLJcEJin44OSpFpfxmnGfHgDP2pDFukg8RoL1EBxCSzAhBFUIOb
58d+x8wjKLzIOYv+B5AWrKIhnXhyvtT3MiLbWPLwgQHbrGPrIKA59WaQplV7tEPrQptLAf0ecB0a
N8yftiiKZSmTos86KZhRW3uOkukRGzz7ssi5Hhiplj8XWLR7sRP+orOZ/8Llm1RjGaYPlVEqH26/
rp2jZxM/Der513pyk6dGTjs2uIhJQSVmNHHNSEFqGlj/n66yTr9IuYGNwPHdtmPbUgHYvSCdYwqc
Q+Qube5ikR3pKLyNo6xiQn4hjHKXtp1YXZ7NrFCwO6NOVf2mmudLEg6Dp6rJhGOeMnpyoU4Ht4o4
8OZ1sixfID6stJuZyF/fqzaZtcaYaN+LHjWeRHmstLz6uYx0i0+yno3nCkwkhj9O2Whej0nuixFa
E4qsTDoVxGIXvsSVJb+A9pk/AFaR+BLLz2bqOB8j3Mq+TyVwnJMDwC85a4uaf4pjTf1pMzxQPL1K
St1TJ23+3gslx9VKt2cJX9AuxxqvmTBAdBhHCQgTmdr7QlvST2kz4/CoMz2a3SSPw8i1NIBLfquk
zuQnRhmFPmp0koOUsNpgfGKK6GmYu+Sxyfvwr2nEd8acnOpHEvWzcLMUEhW+9338Yegr/bMyTvmv
olOLv9MqQnR7iWRjZOZiDBxnJ6E4kJK/M71z3iUoxJh+W8gsFdLvnDjlJo4huCtUIA1MGLfLkMU/
sVzjBmArkvxALR0LFDjcydcIv50vJmL7dxrA8y9KuVSL22icgXMaq8V5ULseLi6Yup+TrvTPZlI4
oL8Ms7nMUGg/5EDBDdTlVelRwaAsPGnxqF/iHoNsV5Vk8T2W7PFrUentB7E6X9ah3GLYabZebOQ4
DuUSilR2j2ZsvVR0XYox/GQOtfFAdLE+CZpWH+o0DU85PaMWtx8H1VVmes6lk1Jmfxl6UvhZ2W0l
/42zSIeAO0Z5CR0chOhx1gudMYBXGn1XCoTe/V5R+nfpEGfzuTEqSff+h1Q0ki21ytgIZWq4n5Xu
fJAys3iHKLPxGSm/IndRDAzfT7XTvURwwCK3sDPQmgrGfXSG5Cz6bAtT+jAmef7l9o1fc9jrGAeY
A6IskxGaQW/gylHjWFOYpWEQtVWJw2SRe32pqGerNT//+Uoo/5A5MW6libDJpkkpaoTMc1qjqDQ8
VG38q4P6/U522uQg59x7JvSdVNkge2e0tE1m0ggb1ClmJWqCoI7y5gHzAMNre+nb7Wd6Tfk22we8
DBgT3b5Xuvt1TMnsyrYlDmVQRS3iP9qSf5IsRpfEA+3CxwPld71ldAmy0Y+jAV5Wlh+FU2UnsPEj
+AHwSigO1U1gGyttIuqETpDjbRCICQMtY3KmoNSLz+rcP0DMbFwztEfPCNsfRWrTTumd8qGRun8j
53sqjQ9dF/6V2OaDiZfDr75aokubatXBl33nvdBBAg9FCUsfydm8l6m2Fh3J8jDopHY4N7H9j8Bc
7wQgNvzjTJ1C0VwRNSDRyWc3pbIdYZFbaCIMQsMs8XEwmC31luVXBdZqbiO0ydUZbf/5uaPTvmog
rSpNlM7XhyEKkxGJ0LUnbUXyt6FTZjdS0/HC3zX/w1bCqqBxxMWlc7G5TJbS6U5csJSTxRjcJRlq
5FZSI8KHa/B/OOPYX6/nG0w/9Njrx3KMrB/RDnCCoRmZ+5egAU7okbbYE6nOSajGcDfywUW/Xxn8
2q4KfO4PP9/r3m0vGtojFHeIhnKzN3troicxK5buBEuKvyzu67k/IP0dJAvDS8REm0/1RFkijOLo
re6uvIK+18pvlb69fnxDzuNUEvTLO8ikp6JoalePa/teGtCjzJIx+jyXaXNSM0M9eMlvcz4wTxZJ
t8EQBw7cZmU7Qr6hiaD79cBrTzPCMQw2nCMNo71bqaysAZjPnCZzs7NjnfVyUkxOUEhh4repGf6A
XfIIEMo6mL7uPg9VB2AKqAJckuud1El8apGpTqADnHnHiKrk5CZHMKR1V96cFDpEoLjIU8D+Xq9i
MDx3SDJYpUADZ2jQutdWo2S5SpungpbrQazZi77qei4AadAU0DZXcUDhZKqIt4FUxPWzMyOyEVVd
dSrLISfKDPgBdhqWhq0WPxfNeDTk3TueRFNqA84KI45NUB1xXwVFw/LtJOSfrRmmD5qVJwEUnPzD
7OgNTMZG9yXL/HQ7LhwsvA0LyOiSU9UsjDyRHKh6JL6qqSW5PY4gCAng21Nrsfg7y8MD3OZO+QBU
ZNVOBMpBEb5pKXXmtDTAVHjBDM8QKmhK39aEuMhd3WCEEZcf0S/6efthX7+h21PFbJoOOuHHZNpy
fap600hxxm2dYDLE37Np5qfJ4oe4ucAPzBuwbwuwMy7uGzRO3Uhq8yDsDMLznLfgs6SZgYn11ZCa
+n1rdOY7dVEcD9PmIVD5nFxq3Rm9YajzgDGqeidoqAExQ4sSDFrBf6r1P5sij15uP9TuyUWCGYWe
tZu1VVhqO72cm46NZJiDy12OnNMdKv7ZXS8bg7+Ec+OpfZg94CAovJyy5u72+q+djM2m0tHlbTAn
RdZ6ixKJm8WiuOLL0pVN9yTjwfqUTHb/1Fh6jtVMUT7xQ/JHu7Mct+2c0K3jenwvUbb5BV7Svpnh
i5hjqnQhnSweBhk4WLfY40OLHhUOtyOs+UgHcItIscuxNJ8SoUQnyPPyZ8PGVrOtWst30Ik7yVEb
+7IK7gBLRd0zF1V5QKUObSlFY4A8JYuX9adeY1SioyHEZF2Pcbu086V40vtk/qYoUXa0P28jGeJ5
qxTUOgKDyHF95uRe1JLccIqMLh+eKntwTnISawfxa+cer0hu5lBoAq/cyetV4txIsBCvyR6RGD9F
OX48WaWkfoTPrpvMmcCwsMvx6LHs4Pb7f4V2bN8/1QedW0L1WpdfL42t7DAOBp9WEIX5XRVr9fAA
C1bFENqc5BAJyWr+Pql4c9t6M1neYmTZFzFZJ/gm0+wlY6//hal3/7GrkGn3kHqRH205LnG7jsL6
C2IQyoskK/1H5E3H9/FijX9Molhh8MwjkDDn+ML4vH6CbM5sxNjXzSsU7SJFovMsdaqAmdalv6g4
zJqGBuifNl8gOf0Rimzn203tARACCsXay9uEwgiH+2nGazlAcANTLjXU3a5qxcVQwoNo/wqoePOu
YImQvStIjG8DoJjlrF8W0w5mq28/aX05PNRSnX4BkZj5vVZ3jlsyzf8bjqP6DeLH2Lht7/yQGjoI
tJGT+XmGl/gTW8up8fVpekpppOLnZiTpX6qkIOo2ow74VWQGTuRNiW6gN4eh+i0LU+WIAbaTiNB0
YeN4Y2gK6Nr1W0ta20I+jLemJEMUJLbReliiygcXa6fDyvfCXr/LELHIHjc3a8JkKG+XhiS1Gcck
UNrEblzQpBMSrGSbwqviJLmoYxF+L/Is+tg6xnI/hiIRl0QSCfMb4IrUcuXc4W0zOcnHg/u38yVd
m30QoyBMg0DbHJ/SsXDCtIQTjJ3p15LzfUqbVU4tPxWRcanK7GEoxTsnpL8T6S/5KP+dDctThSNh
1FQf+no8jVXiGXLxcaChX3Wal1nTRVLKk2pUnuRAR464Aj3mpNBGGldFjeNgk/cewaDqInTRGaWf
uHmVwuwxBlXtgEIP8GYPwCbHNc9rdeNRcbrOt1aw4+192/lu0iRlWoKIm0b02r7XHsnvuJjtoHN+
CJEvD0ip5ndFBRTYHlD+beTMdOO6yU5aBIj79uI7Y1mEvVaKKOMBYu4WFixCnGQrkD1BygjYtdL6
QQnbs5Q2nzC/ZKSuFIHUi4+Fo7zEpvRLh8+gYoPr3/4Zu/tuMS2iMgKJtQW6YDvdY/PW2cESOe+U
MV679aujVZFEJyesO9cK/7294t6lBYJNIfSa+20P69gLAbOON10pI0InuW15ZczNvb3KXjOFhIQx
OyNLuuBbylaZyGhG9Hzr8LH/Dk9wvb0oCVXMSu6wn2suk2AqI+et+ckOJ0hyiaWfTSWqz8uyDmeT
Yrwwro4fZ8TgHpAg0wJR0Z2dzFi8Q/X6z4eSaHsAkFlxP/ba77i+AO2iSUVbaXZQD2r2wBhPDaD1
tW4cqc3ZWVLpKZKk6eDW7b4LUmFYlSjTkJxcL0q7e4EIutgBTZiUZmVtulpZGwf5wd49oydpGaAd
LDpHm4+ruTRVo4X4qwvFLgMYFyYd0NEJ6qVMPxt4Oz8mS+JgyjzYHxtRi4Pl12u8/eIBvwcwA/kZ
AMW6Cb+NrkH2YyUrsXyTrTN0gS+pO+D6wmzAie/hTPy6ffR2N3VFcdkUx3jObDZVqhKQVAM9DRvP
PjyYLf2CKdURjOtglW3SbwA/nOiB24GkNS3W4QUEZEfqDvZudxV0EBT6fCCut/QjejEzbZOWU6n0
qK73ioU7IlIQ/2HHgKagmkLuCpjq+g0JI9NyvR84hgl+ZTjUfizQVDsIuHunkCoTwha8Jgaym0VU
u+hQHyXSTXGhPgt7Sd4tDomWNOMHqQlM6OSphUdel5ioMi8/eMa99JzUkoEoUysmrpv7DeYgroZa
sJO5WlyMtFfIswiAUMbGS0r1eOq03vAm2ZoP0oO9EL+SFpH04fYxI7je3UxVa5MpMQF3ieL3DarR
fm1m35Sm+Wj39ktsLUeQv70b9/uKmwuvCxv4BlaBAQKlPrOCn8JSlwtMFw/TO+ngiL7V1VpZ6yvC
Ca1MA5TP5sXWTZ/0Wc8HRYxYDOZNOdVuhervqW5hgsd8ZB+XFknHYpa+xGbn3I9IvvmTZmdeb/f/
1IoVH7zrnVsDII6Yw+VfzSk277pxJLunXrGDCCmlS4Gj4v3/Q166816vVtk89zLETRStcWaeUKBK
olAPUNkyGZe17fssmhNU5Y7Kh90nI7Apa9fGYAZ0fZaMUholZ406WrmMZInL7JlrGX87HuyNeIHK
MFimK85UcMslCC0tK3UdI2KhxBbKTvWo30kyk1KAAubZ7niuznTSb7qWTaWLH5OMU7lsSJlHGTIZ
90Y6LLaL608VYdBThL/6gc6z60jlYPvg7KzWzQsDvU/8nDs3qkulcrXGgZrcYy9K44e2/GpUhkW9
p+G8HLlSVq9DRMvJX8glohfNEe3320+9V2dQf0KSBV0NM3trC2Gi7KyUYBxpHqnDB6N3Yo/pa+1P
sRKf2kixvzRpN2MKHzZ+q8/afakV+g9Gi8OzYoTiPs4kyVt6UBS3f9hO5ARnugI9+VWAsjYBBOFJ
HbctVC/ixWxcImXrDV1I8UB/ycuznLmYJinBYGhfbbkZPt9e/a0wBVrwwEeQ+gBCauBndn3mcurU
hTlFGFBFDY3npNH4FIfGUHkJLqWofSmK42d2G70o9arHkC0d7ptKKN6r9BNiNxlaJtX4miJbKDEE
PqX1JOIgLROxRgBiipvZQj/42TvxHgYtNeNK/QM5t96k37IOa1INKR3X/pKjjk+MC39Ko9mdHRGj
WjAgw2DR5grkNjQPKBw7V/QVb/jajGNMuwkLTirSwVxsK1BmVLxcx6601jX0Kj/IHd+GH0ayoBpX
YhTuCFsQlSysRivbwQrC1hG+LGXxS5w2qWfok3WeKDjc3Amzl9uHYWfRdcABiocSkWx582XhnFRV
pmBCoYdqW7uL7czvS0f5Gppq81hWS/GzsSbzIJy/wmWuM0gmEIBHoeJA+gZYd/0ui0KbKiAbgFN7
ciU/xC+4cEO70yx3QYC8f9dWQ/VJbsYk8qrWKD8lYat1pNJhr5E5WSuiEJfSARJsoT10cWvPtGXj
qPWryBzt00wfrPX6GCCn12pGLgMoCZWXEO/Y1BVtMqWeI8pUxbB4rmvEZ/o0cuO+kVu/7SftR889
6EBTFZAj5CYs/3GKbPxh0Yf+llhlB8kYdcnSbfS0GfxuaZc7fJXVOkhbropfyKMtPD1DRMFVJGnh
eyLkF7oMsuyi897Z93YRZvklNMra8RJ6So9D0onej0wph/MuGYtLA8uoVpTKMnhGjTO1D0KxAqya
T2bmU02KD1Nm9clpnpOvmSG11UkOw0l4FkySb3M46B8mO6krl8nuJB5QEZtsH3XD0RpaJRBU77lv
OouJQOqQT0/8+vRxaPJG97K5yIDJ9rIGUrBPi4MDt5Nd0LmF/0jihGMWYJTrd48LR0LnL7YCxJGj
e7rc7cts0AOxI9yxrRJVwVqpwneNA65nmkznHcoaVVCaDI1bG7SAblV/XrWpqA7QuSAfp4ewrdri
3g4ju9XMQDihuGhZ3Z8xK61Pt6/a2ySOVeCYorcGdo4S+vrBK6HHCQZbZoAtm8Ch2LR8RDZ8nEIm
KsXySB/0aLlN2Go1p+2IKGYA3cr0WrnC+XwAKi1bq7tAMvx5/USPnIqbCSbWBszDrx8PR+JGWqTZ
DCatas5Tx8xbVNJ4EDrefgVYZS2dKOvRVNoSR5vW1JDsb83ADNXM18J2+jBokQbMUWI93G0fLRAe
3pJMR8y69fdvYhZSHjQ/iNLIiWyhEyKqnFzMlRkANZe8WbTInemivksya/hTZW+aOQ5FDbB+5pZA
UDdbmRqLZWSjERiL09wRXsK7AaPv5OCDs/NEqzYONgigJVYe//UyNG7yqEhKIxCxFD1kSapeBmBb
QVlb5cE3dGcpKKy4E1MprirIm4Cv9zFqBUUMpzqRSjTSltrDXsLxq3I5asDtLrUqmL125BkAXD9V
3MZJ24yOHhRGUgbkCMwJR3U8KwTFg8O48/HE2YuhJ99POo9brUmml00XL7oeYGgMqTULEfeLI+Od
vCTZV6VR5DON0uXgre004thGboEOfXn1ytygBWSF9ByjYQ2dUtoT9YiG2VTxERWWfj+IrEHncNBf
xkj9mTpa8jHTgGpi+JEE0+I4CGYZyv2CGIVvCr0LIjsTwYLWB5OZLEICM/x8O+rt7NFra5LSDaAw
HZzr10FxHFJyLEx5ct0m2BEbAk8H+Xdp8jC+3F5sJ+Y5aPqi+MjLAKK8/pjfckQGo46NMpIeYHCt
PZAQGmdplgYE7TC4mKV8/GN6BbJCwKlAzyK9SN52vd4oqpErDOo5XIDGNgoU39zOk4On2jnRr6ww
MnVeO/D361WsdEjrSiSsYs76i+mI+RSJpUPOnXB+ewPf5roEgpUVz9gOeY0tFBiPHVFoqUVrdm6U
59BpIxQHkqP65y3/nre00k+RgAI4gOPL9RPVuTUZSHKqAbqK0r3k2OFLm0UV80AkRTI30aXyZNfV
dIdN1vRvXjZzUEz6dNegzfBsQWh9cEwm0kZSlwuqLUJ4NUksthdJ7PZWvLTeokjme0PEc/CnG0RD
hJ7yKmNLRb2tQjqtLjuzslWkThhtiCr8adtN9F8WoaUPsYvd4d5cb49SL3mPSK4aYDw9AEks2+9m
VBefbj/K28uC7ppGO58MnGnJljan51GWwvynob8oIV3cPvaWrqN2AyuDCnBy5N+3U3deL6heP5Y0
krGmk2kFaiV197NoyiCb4/zfscyS+/gxhlSp9IPHWNlCZaWnPE6mOEBXaPwrx86I1NZyXlITSRAb
eHFAGmBf2ipX727vy9vrxs9k/Lf28Ncx1uZnaslSA5K0LHygstqrexLBapR7FwCGdvCidygdrAWD
glY6vBnH2ERHfGkcMHN4RCeRknlw/BpfKUvFY4A8BWFRMa5AnvlOrsrWR+pn9odMlzyzqIuDGPP2
4vND0K1fe+xU2W8Og0PdDKPGCqYeWcMxRDtcm52jPuYOLJhleE5mMhCSgNdcH4GoWEQbAhxg9BNR
u8AKu0Rh3Lu1XVNZGxXKK7M6egKrqYcKxPndSJP74P3uPSo5Km1EqKnQ4Nd78dtHokxjSl5gF0Ec
WTougXHpaXKv/3EkJdGnqF4RJJQW8ia5kitbKVfXnyDpRssP53G+pPjUn26f1fX/cp2UsgpsadR7
VnWN7fmR+2aCpaSu3EEL0KWtTBdlsf4dY4tWiKrAKBuz/F4lBzhIffYuyauMNeop1DTb7jvaoV0o
ap1NXCrroWuN8NSGAj9rpThaai9OAcUi9aZ5CRxqc2bQzNekauZ9jf1U+EPKWFFRkhTr346PuqH/
eSHzWqIxpwOxTPa9eXMKSsatNI1WYKpzeaf2iXDFENsHqcPuUxHfV+94AvA2dRiUGTdwaaKrVFi2
xzyrogWTFJckHz9rUy3e3z4or9CNNydlnYaSg5E+bsvujCGhHMa2GcxdWSDz3TueZSSTHyPp70WR
VrktDJkL+p/mZSQ9CCCfoEs+NvHzIkTjx3QMXQlCB0UJVh6i10dvliGTDG2uuEh5D089diOPcU8l
O3ctmsuhWT3a5jD6/bJiP8dovrMoaDxAYnLpOkqtX6omxIQXYwGtHSfXLG0XCXbbLCdcf1LjrM5a
+lBOiBv8r1KaLkqaBi3FHCJlJS3tPVJQPVya0f56e7P23s3KwV/97kHjbkfHWt1r1bzQiZMaoQZC
ZGFAywIsDPwN5seacoD/3bvFRMTVP5JplrbFM1dKHQsjoTvfOmrtNl2ufTE6Q3muw1Tzak01zwid
GZ4DjOvgGu/EQoYBSJo5VICAJjaxcIpKR2+thCg1GPVjP6EprYi2vdzez51gAV6PL5zFsBBQ4ybd
A6Q7ZSas6mAQHS53wqguiVY+TsbUHtyqt9UGXczfVtp8u/NcQ+JZRNyqKDI8TS1GHADAiEsLSCFL
wuq0kaXmv2wi1A1SwjVn2wrcS9BJurpNCcJGMZ0Lp5KY5qRHcOpXFPjmBvMdWXVFEYSi6tjkCglD
pBhENd9OsKCnEoixFzo9hZuYw0CNtOhu0Qb5YtNHBu6fTPcquFWocZW45BPyyZR6na/InX4npxoC
O/kg/E5K/qm6UX0CEKFAkjDKi9Ip1X2XDX8tAhKao4CCGsK8f54QjHiUutD0OgXkXpSGBYyoJT7f
PitvBYzQ5cKcmG3EQ27tGVx/nruhcJIuz61Ai+JZDRStkiovkjT7b1ExI3STUjZdG+oXmhfJOD/j
q6A3bmjU7YM96lXr1wjuX8y5BLGFvlH9Levk6aiXt3eiGd8wRV7npMZ2IBnXcVTpFU3MrOmRKZKl
whvLUb3vJOMISbm7FNFohVQhUGdvPn+x1CSRoQiLRDir/dpRP8LwTC9tCYzlYOv3osGqkPt/l1r/
/PfMKBd9ZsWmGUimYT05VlwFbVhmjzp8vGBywup7QcXwKbFJP/uisdyIbtx56ZQPaSQtfoeC0p2A
/XGQsO2Ui5Bv11k7CaMCGWPzu+jUs7kDW6DHpjsacVBhNrs41nfFWZ5jCRikrFC86LAM4/S91k+X
QY2fxhVi3mfJ+7mS7kyl+FIanTdr8rvWkrxxaY50QV4/odsLSgINB55vOsF8U6fT5rCWVtDgtSUp
ZIraj/ODY0TDqUs6GvE45gS52laXCG8Gt1pKCFAxgktqvAyg4tL8NE/aeJKQOT9l+ZxeJCH0d06f
Lo/maIKb15lspOaifP2fitzAWJIrBaOazRcUhscTYCGdMX1jH0S3HVzdSn0mw1w7KzzXJh+al3qO
rIy1Vl22n3PVli56PIOfynpxx8yh8yRtUM+Smi/vY6cA4+gk1PB5bmA4T2r6Hw4pzTaGR3yucDDZ
HAZsQqc5TR0ziFfwTNvk6BGpkX42Qj13U7EgfGpLCQRUNO1kYf7bDMUAR11kLgkqeoqN3AcNjNeD
bVpf7puXT08AYBx8F/Di13fHkYANCT7yQRuHj6ROxUczi+qP3YCoayXL/5qJVV1y2MGBtqBqeHtT
9i4uxQYTSnS9kOHYLK6OQ5aaaWgGVDyzryTwL0iWnIOSZictor8PnnrdduTDNslCr4RjSw+XWWGJ
k6kR9uNjMYvPOhyPU9o5fw6VglWHNiNgToaheEBd7+hK8+iTxjKDPg6tUzhpiV+rKArf3rqdeRTL
oGKj01sD7Pt6/H8Lenkba4o0Micpsqx30SgSHp3jr4taO/7Mv38fZ5Q5msa416IS/V37yZYMP+6n
L7d/yNvdxVptdXRj4mkR7TaP26itYkZiVINpFn9Rc6meIcGbjjBRB/NWdAfn9e1nheVAeL96Nb5V
hqmNAYc0s1ADfZGk3gXi1buDyOMH1Sz1P55nXK312hX4bYspo5rWyjP6WaE8PRYi+xVW5VFTcXf/
MEih60uayZDm+riIMsyMxgTlOc9QW+3ekU/aXJUnq+koraz5qMDf20AAO6BLwHsCTtwktTiHziva
WAkmq+rcEn27Z9K/4tQaynS6fTT2lgKZhDonXTqInuuf/7Z/hZwjPoFwFtCHQj71CZgbubNxiLLC
7GCpvV0018di9gTDcruLSNHCO0f3n6pH15+1sqrum7CuThE4w4ewKuqDY7ie6uuwicsAtT1ocTid
aINePxrhes7ipOTRFpnO1kh36pRgTkll2OWnUK5zX4LM6E/COboBb4MmS6u0uiHwMi7a4jqmXk3U
NhJKgB93cy7xInMLaJMHG7q/CqEFtTDU+rbdiwVP+lqxEwXTUUX3up5GCTIJRzZMeyeEUR4lHDJF
JKXra/3thFR9UwEp4LWt6ugwxOYFh8Fq9mq9bg4eaO+E4KVAF4+CB3TV5tznOtJfZVMrgZy2wk2j
yfSbuFf9qO4Ht4N7fFDS7eQfYI2hxkOQX61Cti332kkZ/hehHCRjYnt5I2WPko24kC5HhpuhUH/K
OUWxqyFLDaYhVC9yLS934DFqrymsIyD8263m59AeRnGG1B+4zvVWF3KpDPxY/NJaG1KTXCfByAcs
ADHx6fa1f7vT1yutv+S3lxq2FLJwGeSAws08zaXdg8DM8LuK5fwERezH7eXenlQDWBVaiIjLkJdt
PbZaBBjyvODBVmmQs1OH40ko/4ez62qOXLfSf2XrvtPLHLZsP4Cp2VmpNdILS6ORmCMIpl+/H9ve
OxLVLe51ueqWJwkkCBwcnPOFvFogqV6YPkHByYOyIe55SFE/v5ROc8BeCmOEOB3NvUhJAycHoNbD
/XOpU3rhhQBkhY4TsrIpusxOVApYaiMWyuiMCtSaoW/MTCBz4oVb04WvhFHQLtPRAZ7yotkL+bzC
NFUcHYWGFUrz6c5P/L3QUhWLY1iCTn19J9TegB8BDwOkfhx1n0crmY8pk3rRYaJUOVBSSaHaQ7mH
75fC+Vt/DssoSoJbfwbbKl9kyo28yoKUr3mHMepLZsf3/vOYi4pkVR3klUjLUT+xutQfkc/CNnsT
A/RcOkFdhGyNvwJpLAZJoXwDAm06EsZnwp2gwf3REhEsLCBRg5s4HvLO8/OxPMHlQYUuWmlEww1v
1O+Am5YP8IOKBeKXbHyMR7/uSFMzEFLDlhPRnIi7ND2EeqdWVibElQAcE4ellNQAYPda8cCnncDg
DzeV8fqpy2J9P0UXPgRuytBTAxoEqqHzMgUPp+tcUlve6WnWuHUf8bidhuHT96NcgLBOiBro203K
MPArmVVDQuTyYMtBJd7vOXR7oy7c5/lYQ58Q2hPxVikHLp4mzogsn2LzEtA/tMGMY1Fxg8KXbyOV
L++bMfFBwgSwamHxfz2+AedA+gMBJ2RcXzTKOz6JxD5PBkfq1XwzcVMtqQuzfd1wQEWADgIaN80P
MMdY0qf9Ov8YGU1+1N2Qtqvz+jksFdFLNNDfreE5sRIBOLUkPW8X3u/CKLizwUcUiCMQKebWAEjx
ZK6LsbkbFncQfh0hVi/36oL9zYVZRK99EhlEYU8ADvDzpi5quFNiW48OpLfrvQTbaAaU4sQc5MXc
zHXK2Vw2MEsq2yWVhAv01QmPM+kDAgiEhTzNwIdDpkprqa0GEQ12meF6HPZZ+ljjXlCvU04cK0K5
tNrSng/yDZfUYBCHUgevjYAfCo7EEqerdjPKzUtZhu0Wt/XQd2V/qB4MVFxDsy45MMFKcOIgXFUZ
HDHqkfWkKnJx3/ggWVptJcRLJbNLXw09bSRrANRC/GQ2n0nlN4FUw4WkGitmZdVQOIYEDtr3e3Np
lFkiJCiVpld8MzpB0UQbFfAwM1IzfWEFfj0v8X3whRSgDYBomqdbnZ50HCS/sAKTvCJFHUlETvLR
DBCAFq7Cl14I574CeVXAMwA7/bwU0ryL4WgSY6hA5q00Bs091nve+uvTBtQM2A6olwPKPZu2AOBQ
LRr0wcE1BAU7JessTvKXkvuvp/IE+cdt6QxvUOZXppqvs15kMsD9gxSeRqVtXIDdUreAao+ZgQW/
8FYXKPuor6GjjVCEhtEXkE43qmnN0NBzMkCnN2kjtoUpRONjIPnQ58YyIX1Z5mbPKfkPH1vrgHQO
oGVacj/rfKQejE9aeBEByMy1PCTaogKYmE6sVnJd8WiXx7/khg8fsJPzhejzdaqmjYJAipQCbe/5
EaPSUmN8JfdOLQudE4PvsGFiKt37Si/CAZSpC3nmBdDD1ArCrQ9ZDD7QHAgLcEBKw2mqhqo0jlkc
BWu+Lx6ZlFOnF/kHtZdiB6Ii4MNAm3CFXD+Dam25pLt26TlQ6Z6y3anTi7P883qvBj9W+b7pAHjM
yx+A/aTgOaFddizKoH7nOFRD0GTustyWqm64yQWt1mBIpb3kcpctqU183ee4VE3abEgogEWeJ3Z9
GiktoGuTtjeacFKtsa0CYTgrG1JxIaR83eeAm6CWMBGUUWiaVy60OITfT4qh2rYLnmGvwywK+MdC
on9pelE2RsqCbg6ai/OzExZGhtqqaeegsnwP5R3fTFu0N4cRKi99uh0bZd1rnWxyYuspTfwT9/wl
INWFuyPuaLjNTPcZzOkcfSgOitamQ9g5XQLNI0UoZNjXicEhlaWKoKhWrKLIkJw+Z5nZdANd+zFM
F4ooaMwsauWFIHFh4iHcCgkm9NohLzBHwSYlag4tp7ROFqnSbQkWjdWxIligPV1YSWC/I1vEcY6e
4HlOPpzoQqUDXk8xCuRpKijmB/SuGYHkJzwn0YU3Ovc2P18UJkAB6pXoTQFXMBdJGSFNkdal0KAB
2cO5Ry1DE4AXHW4enT72Vl/I3EgUDqw0t2pT+G8LKXzNTaXlwIenfic3lgF21gZ9Jv9FoXWUwfs3
bVKvVH0pW2lGg2pa3FQSwKwRtRWqQYBfqsroBcjA1nCDSMEAIewZRkKlUkggnKFrMSkAts8Jyv65
QIA5LStTpoW/khr0uaEvJIp7sOnHbaRR7ZaXe7gb81WTU8vXBj4gkP8NcxM67swWRKgBmoKvGD2J
C76FBkcr0u0Ql6kZQyMGejxZkr9QJYdbO+U54SlCKW8XFfBoWw3ZoL6m8O8RbR3OOgUwwuDAmX4M
pw9Cw1rurVRXWLuVjIyiNyGFECQMgT8DtgJd3O8P3i/AYaR5IB4D0TAJ5SLeTQfBh4XBlzknQ7wM
NBUgsGwRR+FT6LeVCw0iYw/KMNwGmlC/SX0lfda5JPDkotN2MvqvBALS6EdFUNou5bbe1JkmDiRO
eONUIyyuAEyNt+gcxn8xI5me2ABAboL7gzgxR6jXZcmBXM4qp5NzzQzHUUMa2Y0LidyXxh2GmbQT
0M7Fq+JaoX2emK6DOAHWWOUIHS/CGDJuoKTHi2FEIPuYQwAKV1cY7nVRE1p6MHGVWrVgm1SonsUs
Y3D7E4GaNYcO6HkShHKfkqaUYOjVVHCqW5XooIEmH1P1EDFYkEKyKWxPWlh0v9K2gK9UrmZe3PII
f3AgU//qFRJvB8QAZhB1g6mBN0u4UgDIwhZJvlOEarjXhiraSmlo3IiNWnsCh0K80sCuD44WdXEL
5utwG2vF1A0YgDmJ5bgUzZEW0s1oyEvy6vOAOD0aDggU0pCogwo0m/h8iFF7KOH33cNuGtRBKXSS
IlgyoZhfrzAKehkYBbh5FJ7m616reFjLoOPghEOd7sFGoztwwlqTRbmyK/1c3UHKNrFDaPMubbkp
Zf4YHqehYUEDHUssXtyTZymGn4kQ84NZi5Mq2SlTCywPie9yUic8u+th/7T3KajGMvWfykSFwHPS
dwvn8Pw4UHDOo3uu47gBZeZLVg/7XkXsNKl12lEqzKhW6bqqQ85lPZLL7yPMxaGmDhYOAwmAoulz
fwgwkFTlokaHdtuY6G80GSRvKKJHNSuXcP5fcKTTS6loR4MyDVYBoIGfR4LceJGVWtY6lQ8rVz6E
vY+WJNKdOtTw8kqg/9JD+s/yu7S+T/h8tGXpL2Pl8Qy4X06Zo4FbBpipn59BDabZbg3mjDqABVKU
NeZYNUsh8MKcTrdYGOHgEgippNkooAIZ4IT6DPTaPAFOkPomOMVsk6EusXCYXxoKnCMF8zpBWs4w
jA+fL6SA82mFygCvSHlLgHDhuiiGat13SwJ78x05TR1op9gXqKJL0JD/PHWjIvVdGKARH2p8DnAP
+i9MV5JVLcGJVholegt308bReyicfb9Ez9j5jztyGhq6TihBQ3zqq4g+yJVS3ZU1c4JoYDAfkwSi
lAzyBQYkuoVwzAuCs7+6gyU9ahr86KoMSDIm1OVmCI1y5YuhZmG7KY4kZQm88uTxvvLzeOFSdulb
4BI+oRBBz8L/+zxDLdoafgghbofvAFVQoXLv1kHZ2sDCKgtTMu3KzzMiTBhipAUIEag2zvYSrhoD
g6145RhNCdt3eYT6aOf3C7HhDE+bDaPgbOWBrZ9SxnlaWiVB4rdRUTpCXVWKlQx0+CnxWAUkGDR9
3cOoB6QPWHHu057SmgyyCnRsLCmdQWA+XBYkkagSOWWuilYaylINnXVZsyPgZ+E4I8CN1fULHrlf
LAzSWxnlVUGoolCc33B0WKN5xO06X+bfQBfmwNZJw+BZQg8Hp3xaMZTueXjrksHoKEBGcR1RM1Vz
/VebJfybIrPmoZSlILDilra5zWCFAZnEVtH3OjyPIUyuhP1TxIWKT2gpxyewLGFwJ6ptGzqGr2gU
hHmB3SitAD/XQEomeSDo+/NhNt5niQ9MEy5jqPpJmQlv4/GhE6XIieVK1AgHrb3ARIlQB+5WLelR
9sGL+YupFgA1aK5NOcLEcAQ2//OCS/UmVWqqlI6ShQirA6yiaSznC6NMB/psEaBLMjnLI92aCiaf
R4FgywBwclY6QLXWVmaIvgXh4ASoHHS3S43zLWAfl87/c0/p86gThGSqOcm4fcEN7vOotEhBkIN+
ysSykFtSQop0sHI54mRrCDn5WIpCckjLjHbmiDUqQ2Wx5l8VLRRsfRxAzIjUwX+GPtDY2YMaDfuK
JYXiykVDQ0cWIanr176aoKWFy43dQ5h/8FSjjm4HMFVhiByCxmxHVeOLJIeBhO0bIRT+JBQYepOL
pR6ORZOYlIXaMAQGtKwJQAsO1IY58BiJEshXCDzk7qUKZqWwIevhH54PneB2peSrhFYaSkoDdqw8
sdQHHtZeGEdm9xy2vULkDgrJJgKx0Cx8zS+JM7wiwNACOe3cjfripplXDZ9xJU1QrcHnjLkY3daM
sfEYjWWSgVZRJETkaynHQ+itfqyyBKXjnMIYZ0yhjuXxY1u8SWyMgI8DsZiwDHvVlCM+rsy4gis2
ttiY4oo40saOyxLyspClah4BgzP2DMdvRHATNjqry4ciOy6cFdNq/LRu0HEGuABXdrjCgVI4W61h
yKQmYXXkNDBjBj2nldloyRJXHf3B4GACpIdwmyp1A7T9FLyx2mr70oAkLCYFECE1PnUG3GPOT/Xf
r/3/BG/F8V/j03/+Hb9+LcoB6M6wmf3yn7votS5o8d78ffpnf/61z//on4fyLb9r6re3ZvdSzv/m
p3+In//v8a2X5uXTL+wc6MThhr3Vw+0brh/NeRA86fQ3/79/+F9v559yP5Rv//jjtWBQhsJPC6Ii
/+Pff+T9+scfwHh9+EDTz//3H+5fMvy7+5eoe/n6D95eaPOPP3CP+BvSJFDzUPfHTp+yse7t/CeC
8jdAFfCbaJ9BWWMSrsshmxtiQPVvQNQgHogoXxjwCUCeAmbo+Y/4v4HCfj4R4f8AexT5j/978U+f
6Pcn+y/UiI4wvmkonmaKnr9XEgdV5knHF4N8jjwtNGY4vudhqbIVDv1WP2Yr8ZiIRN00D0u6TZ9j
6+8xpmTrQ9oGcx2+B3dX2Ko3bB+eSOdwS1fIKUBeevxpyA8/WjOSCPoV+NHSVrv1t+1jsS0c/mfw
Li8wIP7FAL80xCwV7DpFa0aR8ts6bJNjow2+rQWQjY9ZXduNpjQFjom6X0OLajWIlHpsiPxVR/ne
SUUgvUlcyS6kjnFMdoCwJ2lZkQplIqvyE3SbqQTS8QRFHapaNZWwEiy9RdO8iXXd7mSRQow2Lm00
U2szMGIwtvmws1CR0Gy19HXCajqhiuHJKNSq/qgLqeKIjR68AkhfvHdGgi5/qcirvGJAKkV9YLZ8
lsHWVEWojvMK9gNQOXRVLdvlYc6bQnDb0HzVGG1pK8jIzDhl4QquJjpJWq7yJmEuO0AT7shDtbzR
lUIiMZwe78QIMoJAtel3QS3JbtAJqCYVQfXGF4zafixnbhbHgYnTvfhRxbq0oXVdumIBxoUCR2dc
NFPOKrSscGkivuCeyblNo0cQYafCrg3V/H6oB5gVBFG3SY263CYTqR1e7BJ6TdTAEE1PAMzXXzXY
UFuKnPJm1lawOIN6gJfwWu5GkgJNzdDvTNHvBmJAqsGcxLMJlNZLGwKdkhdL1VMGddldLHK6nUON
yf0QE/699T5utc9Xi9+7YEqoPyxVJhcaYwOWqryLVqrFd0RyRStZ0q6dYdF///wpi/7w87VBC6ph
2go1g8UNUXcxs/tjhsyPY2sDaOhbCG3LJEJVmVQtCSwBlbxonXNkbG+/f8VZVfv3M0ifnyHmWOvX
fSVsNWHL4T21TT2uwqoiYMJCyH6jTjqQnm54ATy2vx/z2rTOjkDDR15bcKm0zaSuM2EfI5rNkMRm
zfDmqliJrs/61uZCgdrfjzjrTP9+y1kmCj2USjE4Y9zqVWQbAb3v4Ac/QiwCGPmdLEd2nhn7vJB4
wseJlWjaE/KT2IZoerGuRxn1WDdSNNIJjyF4zVUdmCkXgx6gFU8dV24QURbmZgril0LXLK3UmgYS
Cjkdt2lFray96RRkI5aWQSGLbpRfbMn2YtZj/HNGzoXdD2tP1QNJDcVg3MZwh6nv2474KWTbGfmh
dQRaKJI8QnHLLsKNtu5SM+JMsSDVg8YdGwaZhbsyWciMrqyGeceMNrTgxoEbtrJb6BaD1JG0Vcuf
sJWwjc77/vuf6ycXpvUL+x0oUUFIk2ErkcZKNgc0MrZAtFjKPtmhU+RQAnS/x6zC7GzeRoeSAIRj
7ivLcI2byrnLSO4N9l1t6vt1aouEbZZO2hlH6feHmB1WOs9yFqOwtRV0l+dtwyCCugNX3+yoVbxL
IEaoZt6toTFFIoFUP7+fkWtZxPlxPnz/fijydlTAAwkiaKySihLaG3aBHqRC98VDjp7aRtWXShDX
wswZk/RhOLhBZQ2F19FWd4NVaAqkJ4lpIJpK68BZmstrAfWMy/8wCvwz01A3MIrq+i475V69pWZh
osJyZzzkq3YNfU3Tt8Odb3PekjjSueZ7aXHN4xnqiagsNuMWrg9kVF6i+BBLdq1D1cdpwj1aAaDF
3ocG6nk1YGtQcFegXY1LxsLqPnvkXnqAWXSDJ1yR+20xbnOoZDYsPUEoC5AfSKEpMWhtsRlrXmts
6uKZBoZVVLjKJTLKx5pbgZllxUFqR/guSgcWX/MC9I5OGkWzs2ST5E+GVFtQcHP4ftzCIWDUIxOp
rwUamxPWrSO1DRCkns48Lt7S4lbP70WtJVW6qUY4+xVrrjxR/pZBWz2XbiLlMR4YCcZTx0OeXb8R
8YSF0NlJBHNpEeqAw0GCnhoHQbIhetVAlqC+548/mA6Dd3EjpMUxLoL10MSbEHoNndagke7Ch8JC
oR9iksdAbryedhZKOFCc9wK6a3J11Sst6btbpDtdv+tUZpY+7ylFhA8lD6ai3qm98NgY7LlvcczR
brSlRtkDdvYaCmxXoan6/ba7FnbnDWxDj9KGjQi7uhttFJHwu3QjrJINi8z8KKwae3zRX/lt/6A+
NrvuTtwu8WavxRl+lmxEbGhZFmLkgDuKsO7oCKoVpPb81FZPhRiYNLDHbD3N1FDteAleEDffv/SZ
5X5hfc571ILWGHqT1eO2T9lulAwTuHzbABSCsBA1SL09jrHiGV1B5PYEn08LmDVoIoKtorsoOQS0
+kGN27Hf5DV9htsfiaMRljD3CuD1DBZnvID+YxJACxR6bsyteDuFGiiEwLe09a1ebt2ygopkzZMG
rlJ6EDpFF+8Qc9dxlZAaXFAhjVDs34/BVvChtw/uZ/JU91tePfjMLqW7EM3cDL1XubLVkG2ZiIRV
JGWyKGbxuUb7+xSYnfu8zvV62yCGMFpArK51e8EKBcBhcx6agTshe2pQykbUMNS1XpdEUzrsG2gx
ZAu8misPMBcEAiQF0usp9jhVoRfaW3m3BYdpIasRp8Ps0gqY3ScTnL8lNSpxG9UVD+eDEErDQETY
YOb6JK6N1tFaX3EKgY/MOu7FtQYG1ToVEgNv20lQ74FDg4zGqKmPCdwdfFVbUR/kgFIG+R/qzJD7
KLnMpG2ROKOhMrtrBHoLfEGPJQSK+GvSAkG88DrX3mZ2hR0zTtWbAHOFhGVoVzoOTfidkKR//X7D
XDtRvphZ6CnLZYANt8O620M8zVRszoQ2HOKDYL9zvyInXOdLfcXPNfs/l95cm2aISkHuaDpsw8AF
H+8ZZVabz25w9/JrhInb3FBI20C4nMj1pogP9RJM6do0zo6tKOwEGOwi86lyN0czG5SxgjvUEAv+
fhrPaLNLq262qYwOjhoB4G/bzK6eeVt/eqVeZ3lAb5ycbK1tYiclJeltfZWTI0/gwGS9Cmbjahb7
mfzEqf3r+wc5l2a+PsgXM0a1LRv4c2jDNhF2cvcK7KhQrCqiRc/Zid60kaO62gZIQKKT2uXW6EFG
9/GO490adQjeAlhCeM+eWhhFiiRcswU2zFm+7tJjzXZlG9QB18rxsI2FgBjxc6KfmtjJxtYd35Ok
NrugN43qVdpXnauU65FZUQj9jIEAksD5Hu0tha7HEJo7u0gkmbLQr5p1ZP9vRaK18/lOWgW8FLMY
322E2LzJvTCntTNLfFSRtS18kcuLHkW5z0Og/TqOWati0W+p3Wy7W7qrXCQe+Sa28pWxU39UR6iC
26XJCOAbJ8WCMbYjLNx5zvZpl2Z+VllAAZHP0wERZEgfjdBt0PeBxTcUgM0IkiWiO+YcziRLAqlb
062wfE1XsX+awE8pkT0d/aDqRo6ewNqyalTrf6JbhXdhq+9n5wzUvvR4s1xBUccw63Vl2Po+byvc
rjk0SrMfh00NbZb2AezRQrLR5DPR1mmgm+6qta0MJCxdPtpLcNwJwS8CAu6UFytFWlPV4nKJpDkP
Kv+OKusO6ixRc6T5HnglIhdLYO0rOx5a2J8/K8SQDKg64MFrp7fAbDcRuiy0PyyIAFuIYRYlqskR
32oIOmZeSlRPtdzEg+mOWa5xNyCwtVyoHl39yLN7QStQZQDbCWlPFG5qtXc1/SkbPU67ifgV5IRN
Ju3hJ0WAkYYGr0KGeltN+GhoAafhCKVaSCnGzyPD6TLAjQCM4dAviaLiRgGPH+mm4zSTb7klzYFZ
O/v3tpvF44TTCq2rp22H3MNEyi/gmhxY489qH1usILwENSiS73ntIYgJqMxCv4ArOWNXLi24WaTO
yrTi2cgJ2yKz2EqEg645rmE7OrmLAR/lFSgEEoDcTvQx2cur2MVpBGI1RJj5A8wohlU2OvEPYRM0
dn832OpddgOP+L3KHcv4UaLouS2dlpfzJAggfF5hmdQKuq/jSXVXskYrWEHnBldZaY1nPiRWvg7t
pWb6laoVOt2fx5JRmY1zhrGifePJa8VK76F+tAZyGf/L7nMSuTLR1sEx8YJ7eEBtDEuzvg8B0+tc
+CBz1cuWK9MxbzG0uoYzw0a1gJhcjTttIdu8Un4AWf7zq0WVH8KCET/fEEhz399pq/aRe1NR/NhB
CVdfagVc+1qzOBuhH6NF0L2fqhxwas40q6tPlHC7fsVGW/RgU9xskIuq0K6xv5+5s83CpambBU+1
Ffs2zAJxq1RWWZLux8B5deYMLnsXS1MSbFxF7V4h1Z3emsbTC24b+qF+wKaPzUwk7Skm474EeBSJ
bUT6rayZVDeD5P7755saURc/7SxGZiMLNUXAnPTMDcFlYGZmtxQ+yhbo2LFTymbFEfVu1B8SF/Oi
9I+o1pRm9xYwU1x1XiEhTN0U6oFjprrPl6oYM3ran+FHn4VLoYMoVwR3um3Yurxhyf3N5MFyB/EE
woCMkQ/Rtq82Gm9TKLgnP7+fjZmQ5O9RZ0EvYz4gzLIvbLv1UKEWITp0VK0g+NExWxLwG9Ira4+R
knuFukmZTirpyDwI9XewaVxIxGYUyd8PMQt/oZTkXK/i1Yt+pVYuCLKFbwpwe3WN0iqhBIDbrj1w
7+KRd8A1gSx1FFiM6MALCHa9i1vHaN958dgllgquu3ED+e8qW5elAzPcQiBAgTThKmhgzknGp4WZ
mx7uwjqfWyg1nA9liSk6SQf/ASKLL8JqeCoAR9jHC1vpShCay1eIUMhE+xMj6DeCdQ8b8QM0RRdD
+ZVq4Rd6hFZzfVBPMS725BQbrdikLggMnmTRXSQTFO+gKm0ivnrDUbDT3swWFt1ZQ+XS1M2in19r
nWgkGHlISbCPTjAguC0tus7dYQUzHm90spf0KGxU0py4nXos3OgB9sonY+2TcI/Vb3VOsEP5zivu
Fk+2KT5deqhZrGwgjWmMKR7KuIOetobSyl41UaTFwfaDtwoPx8xhKcO8luLPPatEni/4Yor/4Ptz
taWaxm15kjJLsONdtHCGXYt0cz6nLsicmvUYpLUSO1sbjmgXbuqUTm7p7mipFpwDbwev2chWtW3M
cNe4/EY5Du5zapcP/+E2mYU1MahVeLnjISQnWfH2m+a2tuFy3lKWcC1tm4vIdyK8a+kUzyHcTab3
oq5q6feRWRIgLs0Q2S/n/AoX9uS1gDknlgZpzyfG9OVC/2cJS0K6QwknMqklNmA3rKXQSiFZdhe6
KbZQRMIdN7rGwhe9UhhR5gbcIZfkHexncZ6fipfudvS6936rrdQ7/rW451zqjCd2l759/+muVK2+
KLIFQNvptYzRRFN31fX97WgCBExuZfxntATnkJjqITB1AkqVRe1TYPmmvjDP0133wm5UZ3dgCFnr
0LXE2AmR7cxEJLCXsqKzd+alnz0LP81AY12dlmTj1Ki5uqOjo/TBk8quvczOblMLWnwOtQFuWEmO
QICcwJY5qqR+Ea3C8ZF0K7t+gxYZrq3WEpnzrG5w6bEUTMWH7o0MleQm/td25e3c6bfs1JJ2LRA0
HrxoBSUuW3ZZShKbngSCLOq92PoH5mTb3m7cFSoQnmhpLtR6cEp0q9ALHM1bWArTbr30bFPQ/PBs
cJusE3naZLUTrNot3KndcQUbI5dHv9C3jF29j47yD6gk7kIX7ldm5Hw/8llu5dLIs3QNIu2hHtdI
J3mg0xLUu01ft6rYBBii50ge4eq4A5AVwD6YV6gHo95xxbFTSYUyzUns7gLDBmxAA5r0BM8T8aYX
YP5LysoGaafjOAtIOxCk5PgJ0FaY3fAASyvHER0qY9XTVd+RSiUA1PLxG/NFU0uAazlBsyFjx6AB
KOQQ3BaVrQP7uiS1MeMW/ZkNzSFyUgaAQKtgrpkJH4lD5QoOGkQ2ewjsR1Tp3N6VHd4R1nSztNOv
1Q3miPgJaqAlIFptFTR6YSbhngR8Z2a3lmiGOARDB3AB8iagGww/IFsnpVvZjfUATVlXMKkXkrvv
P/e18DpX5CyrKC6G6cYiHMZtZ6uubJaHyhSsnogetQKz87Sb6lju4gU7jWsxdS4xmHA9l/nTiGUw
wsnlEHPrkRwhwhhSQHCsgL4IWHmZ2ZqJrctA6SwF82nvXFjZc1FkXir9tp++M1BHdrZP1oXpKTc2
kNj23dLGvVbKmtOBQhaNqlBiEKgJooG0G+Gz9ZoyGDzZI76wgI105Pat18fEGC3oe46r9rY1ZRDv
eSKeBC9Jn6TCQj+SP/roxTjgbnXBXu+ODHn5Evr12mefiy1pbZBGQq8L2/GV+zHeo7GFKlD9C9ex
lxZwBCiSWuFIBk+66zz5Z/X4n602ZRZyAVQtm3r69gBO3w7vo1UiqIVTqBdMYNRwrMUogAZWvbTY
ph986ZvP4micNaj4ASG7HXFqv/nSHatuEvQBUwIvPQt7C+0GiLJY0FYx7hde8tqYswgqtimNUwlz
O9wYB1zKM+qEv9rG7AkTUWQj0nONiJhot4O6i6KFIva1QWdpXwfpRr+HbttW7p8F5WREFe73S/q9
18onyuzW2nBxotUtplERSKYScRfclk6yk+/4HzWCxen7mbtSKZgrwfd9VxdqqmKDDqmGCzmXkCrk
f5QNxARgiuIWpY+TpI8XhruWb8nTPfDDIetrCip6McarQHUg0Z7t/VO1iw8J8lqL3dcruh3XkVeT
6J2uxFW5Fh20rKzmIUTe/v0rX4uGX3S6o3gcOYbF0r0rlr/DxVD6ER/jnIwurOTLd2ld3tb78Ea9
/Q8HnCV6Rq+kagR27TbYG6+Gf89g7I0rl0TAUVHexEfxLmIW/CnUX4FfWsLC7f1abXGumRXC4WSM
4K+zPbR3xW0zzTF9SA+dlXnju7EO7nK3xcLaFLBqJCpuptWhfCgWGgxXNoc8/f6HD934gsz8VAbo
kA/Nrr0NqxOjS94g1+71czW1qjOqpoe+G1BAUE/2IrswgW6aSsoo+ocvLy/8arRHe8oRy4WzTL5S
DDlL5X94ozRXg6Ht8UaYy20Yb2WAKH2S4W4fbMRj9lzBl9TD4X3gH/1Hbd3oZl6eIk+57bpVmxMg
biDYi3Kfaka7/l06pZSUa/0nIP/do9rgO4Q32cISvzb5s8gEMZagH2BatwUAxU7uo4Wz5Eqx5gy9
+zADHGOGwSh+rKr88Esn1Z775jZ4gnoTPHyFwf1+u1xrpZ4/wIdhAi0HS/Ec+V6jWzDuPckRFRJ7
MVCydn4viUS9V3b6QSbBg2qlBEcKyjh7wGdxSdjBvAv91XihbXHt6j3XaYPjaShXFCttsAEQxvoK
Td5MHcX1iWq9SSY9hHbkLFFir4CHIAv9edtwQ0T1vsRwGonsCBeP0QkdEMsc1TrCG9dsbSQxlrpu
LUzFLlhY29dSqHPV8sOUpwOVOWidIh9fTxcNEfQbSFyYyT5sSbQxbtsNc4WN+CTec7voyFnyTf1K
N+FzeYMLGSoAIIMrDv+jWWe7+tDb/kYOyPerYYqRF7KJ8wX3w5PJtFWbPGpwDDY/Uh13ZMB+RMDt
Yp5HZyxcGOV85740zCxcMaNWghjs022qAiIXJq05gvdHuchOtFdfHYkW6zsezlJArjdcZUPGnugw
MR+Lp7q9a0TOFgGx1Kcskq34CIsVAOIm+an9L2fftRup0kb7REjkcEuGpqPb7XCDbM8MUORM8fRn
tXV0ZPMbc7SlfTnbNEXVV19YIa/0eMgA54caRHdIOrMjjxWmX4nanhmAmYRUNeb4HfqJOdh6Bcq/
cILfQE0lm5PgSK7amvgypNZYqF7I8m8ZhrDZABKAS6KbBmEDgHgBPZzoa0OuDeeHMnsrQPKKU1mf
+6HSNd5PudAh2VNaH9MYRsos6nu5MRlxQJtZSozfP9RCGfn/1XRLSbBKjlmuH1uUNR8iJMUrk3kH
Xa156Hy+d/IPNoTruFVuhKLVc7nI+PI+g3YqMyOtZd6nxsyYyQLMBW5tcEZurak4yZPb7mGlyqBn
XXs9cxdjBgCl0qH1+/sbyytbcxFl2a5RpDLET+gb3phS3An23Zmoq4uNB6yVycIiB5zGMs9auFGj
JTGY1Epdggywc4d3xhK9D3K5V6WZw++YK7B+v7/UCogQRu7fI5CYj3FTRD2yWoda7WHacTvyEPmx
yfmy3TngitBdsRXq7y/yw7FbEp2yOANPWQE1YeTpVaKhJ0TTlc7QRqWSqZF7A4Ic6hjWPWplzFSw
phCW0sIfCjkMoRPcauzBskzNrnkVAQ5NZLTLQV/5fSlWZjZwoPq+FDLfSVlVICoS1Zs1T+L/QVcv
KSwxtUrJYGEilxXSnU6jpzXoG6LPzy6belWsw2WuyXwG7bTcTJsgQYcdSinYi345xoYw6yFRjJQ3
awCi+ppCRCIA1oN0L6LwlmPZMaaqq+ffX2NBu/x/B/Ozd/4lhEKctRZ7KqDPiBxpL7worvAwHAlm
gKaQv8ploGA4aIRxgF8dSlb/AGQxZ+fwMH8MgZoHIHHU841zey8Cf/rgyvclrYuOpH2I3aXSt0a9
9tpW+FnJTT4Lji8vmahlSaawQmFBjZDzG0wu4d0wSF6rPcLR08q3BI1XKqbPVf7yoJygT9hNeIM2
AVUnZiG/AytzmFnRzMnifTv9+/2zrcXTT0jXlwdBAhra/CXOBoY1x/Kt9sfH6KxY2Zv6PN+G13Tj
i3wahf/0SRaRFEDyts4lrJzotIcmyLzYgG20ORsasg0ZcBpURoMu6+yuesxcNEmettKOtViz9C4f
MBHNuRiPbk6CaAzASqMpHL0ql8KFD82H8Abqeihuw/jXvt0innINLLyl+6uOBnNEpWvN5uTGdobO
G7UrJzFfFCMyJmtrPLX2vEUs1fqEjiHF8wT0HDX92ul1sEUtW5uvfV4aX/aHqDK9lLH44x1AKvQA
FQCduJPFIz/8fQfez+QPG+OzkfXlAXE5cKBrYQNm2asw/pHOtTeyZjxstE/Wct3Pq/3L309AhB+j
+00z2KUPY9dj7tc+MYmNZt1u2HUWfMePqguOlg+PjnFHtmxLP++yn97sfqN/ebI0tGNHBEREfJXn
zB6gf8vrc+ik8P6R3LlyGc64j4ddhoHMx6XIrBZGSC/RqEe9RXcCArRZd5jk0sxkFUMxk6Nw+n3R
17oTn2fly29TRri2hiNWvQZm3ZYNpH1/YIzCXMBe20F+yRz2g5ObTbfxldcyqSVvp26qRq2hSBSU
tzlIXwUT0haZrexnJ3wARkXzMOKTD52TvORbec1KKf0Z8r68I0W9kUJyCO9ohefUvX/tBPgq8Db+
Y1D7X9kQfkpDCFYgnKHxOJ47L/eFJ0CCzDQAQditXGo2huRnbwV6BKyjXLfa0avnchFkYIs2jvU9
LZQESyuvJcTmIPOhV7uJ+PEu3ihMVy7Sz6d/WUIWLr6MVqO5k068QSvByEb39x241uhY8gTIzPAd
SZD2lJlJXqLZSC8CZzTHUHjJqdP0ELQz+8EKZ0Pq0Mh9iMSLBi8n1VYeh/HKu+GuyA79ESzLXjDI
meucWbSif+3fOEFOZyYhjKcNn6Bl40oTMFAPv//utYVfOg6JURhReo+2tYVOlx45xOY94H0d9fIf
n7DIXnIiVFWtFfem1keYQ9Oh0vOx1ovSHKgO8hvAJLdNavLawVxSBLIalvFqOeI7gMdqDc/KEaXc
pfMKO/Xmc3wLH7oDwKTVW7lxLleuK3ZRBFNpSKnMknuvo/YhVydZEkAzfzf7oCvZ/pKfJDLDzFHc
KpAcwJZ6ijFmrvasiaCm/9n4Qit31pKHRMIEvkIMIvvAmRWOOrHaIYf8jVOgbq7QKdQC/kGt0ULw
cTvb4qmhKcakbrNxLNeev6wJYbTL1lyEWRQKg3/Zw+CHmTFsjVbu99MP9xa7CC1cxNK4qhk2mI/T
MXwbvLE0spP8OF4ifxx1zpkgnFLqZDbk998XdCWtXhq7hHI0sWqKJw49jCT1DqmgX3pdYpSnLY7C
z81KmKB9v4wJxBFipsKSoWx/z3bxluPOz4v1PyqQKpVgFd/g74YjfK2GVh+YQ1zrWrp1ca49YBEN
KlartGpSoUGRoA1cXNVzhO5NoJ0HIww4n3EKKz8y13AL6fpzyIcS7PeFavuIT2iqsUEmlWY7nWuh
NkfoqMuHBA66oTljnA8HHulQXmPpWvTn37fAz1saDibfH8vx85BI93UEuukRB2Zfb9b/K0Mu6Eh9
/9uMKvH5FGIJowO9kVN5EzCeFKgxv6XHrTJ+JY5CyOn7Q7JG4wig9YAzeaIFfvtOeZ681OcrHS4Q
IFsQPd7VR9yfaqSjYfb7qv0cS2EL/v2hECOZe5bFqnUe5i7lI+dkbv+ubP35tY+yiAQ0HMjEjshv
FA0tNlaCp6cuvvfKxq//zMT+N9LA3fH7z2+ZoZ3klN4HqhQCd70xQHsJuh47TZ/nS2jXmd1zZt9t
DCxWkMGQtP7+PNit1HUKJZZAYfbcu7SHiTCkhyMvPoc5JvLoggaAJm48bSXiLEH3tCsUiKXjHrqX
f4CUbSROK99kCahX2altOHiVBbPc6h29MRXRpZsEB15tA1P/2fj74bMsMfVlPjTamCq4XvwKeBUJ
HLfE767FSdkBQ+NL58Ksji2wZKVeGSzYLrKdmDEAZkD239Rda/W64m3h1z57Kz/9mkVkwJRJHTVy
nxoAR1bYrM87KRqT4bXa9QFGMgYaW3bnxwd4Q7u9y5jI/0wRyCnp5fdDthKBl6aOCQTtOm5EBdnQ
kwyyTYJJI4W+35aF4cohXpqoViPMDGo4cAWaLgTMASIpOnMKL7//+BXBBGief9/zfTl0uEDw1+fs
NQnibjeFjvI61LeQN2N0+QHV6WN9a6y20myBy/z3x1FGZhqNmVASgeczWyqcdCq94bw5NjCDTJBe
pjCIA4fKyG7x1qR2LZAspdRhS8qm7X1qWo/vb0ID51F7kO3aI5XJg+/r9s1T+Iry/vc1XeE7iks8
eccooVAqeEkSzMA+TppeXuCwDPxesxvtSa+uGIqisyWfpn/Ry/SWHFuo0tzarer953wJMJfvizxF
k0IiyEIFk83e+lt/iHzhgFGlKVllQHx0XD9kAMqKC5wy/ltWCIHS78+U27tX/L2Pcge0SbvSh7/w
udolGFHCZPWF3XXnzgmtjRW+35o/HHplceh5pdbUakDw5OzbYCOX33fX2iGXZC+9T0HolUHslh7g
hpj9OJFBDv8fzKyf+wYQR/v+ppAzFWYxwU0OhpbLDeide3PhKZk+l0ZMrRzySTX9T5k87Fm/P4sL
Cxjbwpo1iAVjSqzhIcxeJu3GP/2+jiuXxdIIqqr7UGlbbJRwNDEmoxpUPS7g3NGtweladF6CxqEx
BYU0CGQGnCk+zh7/CDHI3AlPwtM9O0UHCQh1uL4a4NrhXPjk/rGc1wKlQ79xGlcS1iWOHAY09UA6
+ILyIhl0yGfuy3bYuApXuhSQyfv+ffJQInCQwOupZayTyiuuLG+jJhI9QTM7uI+rj2F9kuvbWJgz
2HSVVV9UahT1U1nf1BlaJfmzSrxJ8fuwxmhSMjDpKGZ/QL8D1ZQUDBI0CbzJGaG+zbjwmuuVfFc1
dgzCYj1s7LKVG2bpCF7KRYL6B3nWfOyiR6G7UGiTJLYAfZQtSei1JHuJM5cr+NRyScIF7C2+Cm6H
JtiEsljP9sgLjN+381qSvdRmLlu5V9q+Q5LdK+deED+4+JHHuF5yc82Y6D9RS410jC0MNF7aJL/0
EsSnmFPLg9YslcdK27pWP2GfPwQoeRGg+kKV4u7e+mPTnURBpYLnYnmt+0tNjzK0VKGraihP4pEH
wyshkFpzGjrb5UGuHAEAhhgyWHNrFtldqKbDyQSElHXJMRf/ViSzIdVHCP4mANOTralWXrJ6DNAa
89RrOhGdBLbiPdwp8FqZEYmWzP9lwWHlEqKL2Z4o6JuNiS6IfpHsm3oy+8gE28HiQXJVu4AVX3//
Hiv3kLyIlFk7a1JVYXLMGs2D7P8d/MIfnC0Tw5WDvXQnpSKF2FbYIA5LH2z3EkYbh3oln1vCwqEk
GMFBEJ9uzo9oxJexq5VUjzYlqlbujyUGfIbPr1RAMDYYiSeFZv44+ILPWcjYJyR2v6/8WsazhHf3
U0YYZUCTENr5NiRD9MrjXDg12KGNbp12yjaO3H0//7DPl6Bu+C1DXlxMsVgCSCrZi9LE+tB7v7/F
ylRQXCK3NfgpwG8JXWyIOHFHrtcxFRCRRuVu4wGVtEP7HGrWeuMWN+CW/e7WOOl1E3W1EhaXkG5e
hRCrWMZofepZbiCLE2/FTg0S8PjvgwnNSByoGVuAFWsvysvvr7wyeYFw7/cbpUxJjNiBXZ158N5y
WmcIyDXZ5ZZqSo5qQ4pH/aCB8h/3yRKYTSmLrkqBIzr601H10z0gReKJuWQAZrNP2olu1Bkrh1Va
hIK4KQeSq9j0YhbpAiBTRLpurNhKEiMtcqSpaztBjRD0ub7fQ2cdndQY+JfwqAhQE5MmS2gVowwf
J1a26hkj5FAwJQbMkrxFidoFkEa3xOHfxq+5P/WnA7Gop0JorkozQT3VmaPVXvp9vv/bYTF5U3WH
fbyRbq9tzUUZlcZ1VbY8PlvDpQHLD0Y7ldZQz7t8Ss1GzL2inTYO4VqFuERnj7CEuo/n70oEog+S
ig/cjx4wTgmKlrTxkBV4CAwjvm97vuThLXlH2BUeb7XO/SGRle75F9EE4tABW6jZgUbvRA+ZQx6V
E+PFmk5RUmgbv2BlcCMuAdlAAAHocH9NYDbAS6uNBIADsFGNrZh8f5Ufdoa4qMqoCpuchkN3KW3s
OsfV7bap2docaD6d38fOxgZcOWlLwHUzQzFXmbCSjNvqMLTEJwOnxgedDdoj1EyPW7iptfdZpDgz
M2cwEkBw7loLuI0KagKJl5ya8xZMZ+VgL/HVUhjmcErFA2S/1ZEdn6f9FjB87U8vYkY3pL1ESvxp
QXkUxNsQ2kIKRvmxijf61SsHdGkWAHecXmEmPIByTn8JoamiAZFVg8EGW76Nu3cFmScuodDTXBAG
9RUWP7cgrNeXb3FmwH9r9qFan9IDhwKjhdxQpEcFdCfqf7xmQg050SALZf++3dZ6HZ+V0ZcRMGyV
hXnk8BtSTGJhEp8flSwA7FGB3h28EdibapbMrUxGk4BP1z7n1JWhKJDvVXvAuB21T7VnAohP/fn9
B62FqyVWmoZJlFcjftD8MJjMrjzwVnJ2OEeSdPAprI2nrGz+JUS6iWUmYUeUTB19kkqvoTu2hMQ0
9ARn+bVWKbwn3SQuUd+ZBPPLmPdL1aXMTpmu7Fsx6km6hZVcoSGIS9g0UyhKBBMWNpBG/tRHjZ28
JAU1NEV2B8lOhHFPhH0inCmBWYg3kBvU/XLOYzuUEvucBQNzFxbxxp5cOVhLpHRflbEW1vgxDC2M
vgPdiYfMuQJeJ6Q44w3QzkqGLiwiD6rVfFBihLhKcecZ4y7pUsPMIt+4ClZy2iWGuJ9TyH1XeIei
BxuJq3UG6rixtDVBW8kQPvVcvpyYoh6YTrtfNCA+O1Uw68NOOAwGWM4WYC5of/y+Rdd26CIRYaDo
3+UqHjPY/RuUpfU7PYENtgZaa7n5EhYM7OggcvfiDm56kEN9oEZ2TH3ZVJ7zt+GJf1YgNwN5p2jP
GZlmcI2emhEUVraGQ2t74F5dfVnFhKuyoh/urwdYSDp5kGXX4tysyMZ4ZiWA/w8oGPbQY5zcXw+M
/PqAdMBQMXreOCZrnYolHLadI0buGKT5KlwfeX28Fbb6AOl3Sx313pz9zlCuFC1M6Zy5v++HFeon
bAm/r1g/x3NZ3utlfjRhAZW4nAsb7AzsU6JPmNHwbkNMOULDND0x92BJN568grETP5uDX74VX3Rs
UvJ48vQBvl3WmNzdndDgrcgRj5nNGOQGVQy8qbZPr3AlwX+DtZWmrDB5YBv7/b21JNJoCuUKjKui
1xJfc7ZFI0SAfIjc0KQvqUP3/R7gUhPkneLCnGf4CaIvRXayXbo9vFz0+O/GN7jn5z/kgEs4bRRr
YswLiFyjUZiFPezmc2sLRuW0/pboy+p3vsedL6vdcGKqxhKwe/lBey4GrKYxBDiKt9CsDcglB6Et
WSJ8nXUJ6KeN47ISM5cgWh420CyZZiFQE/4f0wG0p1JIDVfFx+8rt3LcP7fWl5ei6PjHpYyF044x
yJhtsAV1XEtgPq/VL385HaEDS0QUbEXAv6EJjpPx1H0INvplVTCc6n3yiC1qJQ78bwK+cbPEyHzp
hQ/oxtKtZSxLDK1SQyX4ExDcQOPgDWrBsK0A+6BldLjKGNNfVY+jrYb8Wn9hiael7VzHDZy8oFUD
WhUZjAqo+z/sCSZfsz+jz/UBpez2afRHX97sy67UJJ9R8MsaTwrDhvS+Jbvn/FaDxoF09EM2BTP0
OovdpfYmrXalufb52l+eNFQCN9cTEA/9hYFIiq44E27WYl8jzG3U3msvs4gnvUoHbk46zGLVvHdV
fpyNNq2bjWt7rQ5dImHVGuZjhMN+jN6gEcVYgwENt8h45LZQG2vh+LNn+GWN4PZC476v2UB5iC4Y
v5Lr+E+8AcoDm4IkAfUaXELuRP1iP5pZpsNubL/pmXPPPn4IgJ9n4MuzU5H8XzzUjCLAb+xZOeaO
ZhUQIoAHGbEas944VisR43MQ8eVJLTeRbBZ7AJXQDJ/ZVqcy7O44nSm2xBRWMqwl+lUhShNR/j46
D22IdjcMHNmgb5sDysMURgNZSLJRTa5tiiUalsJMaO4UhD9lfJgSM2zeekWEmeag99EL88xMz8mW
tulK4vM/ANZQkzIxAoC1SEwBTNPK6/I/vWbD0HBqM/M/hXN2kYuIOadKbFgLQcjF3JtMqtzIJgIt
oGaMe73KtUH//UFr8W6JXx3gRRlxVT8HsUFG4HFTAoeT5yw0e2AJcxPS36YAIc+y1svCE2dzGF6K
JjaFrdO2dh0v8aywk2wzhQxzMIT+WO56yuoFdF0KiwVREKK/cC+eoSXvJ5OXhx79QNjvo795FlQ5
u7F9PhsCP5y6JeY17JRcgy4/5GqbK3iCOlcRc5xfWAWenAGZrDmEAps6H/rqkHavtA6RNIgGVz7n
iR3WpTFk9eM4FYbIgrlZF0ZFlQvJXAHKzNoUWU1fW7kAb/LQRacD4q0ZSjJHhtgwl+/4qrJy8jZi
ElXwkAhkLT65tsof2tv/8RMvEp4EpoH1lGKFmV3o8/+KK9AVvmJQOzs0Lncur7AefCCPG09bOfVL
GfNEGwuuGOD90RuRy0IMdbQw97Wju3gW1OviN/R6IfENVWt947CsqAaJS8RtyYUqBwMqyCSD/c1f
2xadpKI48hFkCrPHVgZHIzqJEoS15mtBJCeWwU4vUitLikBW5mNdXyFLAqMCHAEIEsuyFQlAK8R6
TiYDAps9NSux1AeugCPCpCuxJfYH2skbZ/BzGPTT9lvUaqqSdrMijPAACjvITWCcMov2LLkpUdCJ
uMLeUm9bnEu0aHqeOnz8J2UOVdn8gTi4HmUfc/rWl5xDo79q9lRwaGh5o8jojeh25Ikhxx7q4NCM
1h5CmNqiq59AyUIi4y7HKZeh7d0CORVmZs09yRjksFJxFEsH/uw6w56F+C9UTowqhrBczOh58Tw1
2X5gnEyzWhhlUPw5KOJoQrFXNNVQGksGhXcsN0akK4M6YQk8ZhKlTjsJYsgsegGcyVw4tzDRsL3V
XgzAGrMx1Pw5qgtLN3oiU7mvJZEGKpDoIoSo9Qg2GFEJaja9asPL74djhawqLBXVE2yobJSgiz2Y
4x6+KZqd/mscgDcll3dw97Y65oMzpxq9QwLleeAsOFpJis4b5VjpfJCieWlfmLv1UesOsdG3aGZC
R2M4dFAMUTc25MqlAKu67yVSz3EivCFwoBCQ0+IdUuw78Thb7F2KKH1WjK4DER4kE4Mj5lahscL3
EpYQZimUOzaaCIuWcAWgfHsWZwwXwPWTj8lTpZpRdZy561h99K3NnuvQoKo+qc8iB6/ernziwU0E
9eujD2dTwNQKlrDDuKfUiDMzR9NP2pNY3qjYV0oSGM9+XyDCgw/NCEgROTiuR7OtEawJ1Akhs8BZ
bfSigbUPpHTzwtZbLZG1HbqI4nPVVVPK4pHQ47tkduTJbnvaKk9XqjxhiYQmtGjT4o7vH8BMcFB9
8wepwgp7w7t4RZscIvhQkNzRnXTVzsW/4dJkxnziID3ulLutKddKw17Q7m2BLzkphY91mbX3w36W
ffICryGH7DmPM1N/2GXHfI/OBwPtt/yPiJ/y+5mU+M8R1v/GX2j+f39sq4qAdXQ8TAhycoUT7pml
zxWTvhdDfy4FuVOACok5nUuBKpqhUcD1zwJ3SaTIh5O02bTFvqwjk0cULM40PKmJXTbnoXwgEnz0
YC5bY+wA60RdgOtTNE2nENrOSU7/xGHvdxE9NFLuqiWm86SC+w+B8DIPAe60RQLUoNjUQiOvYUOZ
NLs57NCFGa0oi6wRCp9ZbAkhOLJsd2E4jeoN7OyNobQ1njPrSTThH6CrvFfkQdbX+1F7qMGSFFgP
mDarK9QYnLcjF1rdpBoM/4Yrz+zC0e7V8q1PPFYaDA6vK6kvhIiA5MBzgtXD/j0v59TIsheqVUah
/ItazVWn1khnvjZx3aSdXU1PbG4zHXrqpdoQI4sgi5DC0Zenp1jMYJDMVYcojyGmSUfgnJKxsucu
tbp+8pEsqY0Huywf0//XMMp28O18GgisgtPiEVbcTiWKLzG8eKc2f4+n8dhNscdpTl9B97QrWLfr
NB1MAb4lQZU0EFIScQopTwooKIlJ0ettKSFwCbJVzPBzgMQV/5KmTs77JPpTtr0pQgGIVUU9Jiqi
b6ErAziu4gAqR1+x3bke5ddWFQ5aoxGnUXo4Fyu5TD6GnK/f+7LOIctSwyGi0CasINS0YOrETIUZ
wV3RYyI4euR1q+hYRaoPjYJ/OfCyRWFfLQkIXmDIW4UGiWumeY7lJnqWyuKJ5K9d1g2BlEoON0lm
OaSqm4n0lWtp5paC1D7HMTSpNbH4N5e1M48t9CUt0j2E8XHsHxv5GMetwcBKo7IplCjqwYWXADJ6
pYhPcWOkoWYJkZNyBgl9WuSwiMhhsahqPSY0XhPDsPWc1hQcrT+hqPPJSQAPN96RyMuJ21X+1Bxb
pMJxGhpCX5kh5J4mHZp58aiznQltWmzdGHFYNnPGmaBT3SWB2AcsNXrxDGHxTHRRiEIATmUuwxTE
LSAtsiM1BhrYigXTecEI0xs77+GxkY9ASTas2XB6yNBdxtb7EKIhOeYokEI7qXN80WDYSMHkKKvD
mD5U2LfKM2VhMVbDxfNBUvugbP7m9d8JZ05sYCrCv1UTNokwXNoudtRUfMK4DtQqBSUJM5mJSAD3
Y2PIfPYGqnQjxhnnqmshnubwWo586SkFe4TYyDFruH3DN1YNly+PdtFTz6l2JKOfOF9S7pCDETaN
r3Na7vAadMRskoFwT3sL69kYtG5H2QhaE5o/CqHmdQX/IFDxAk9b4aqGY+vmsMJlYpMRpmwnETQl
cHirvIBhUwEhK2wNEQOsBlpPRK9K1hCzJ6GOzYmSK0RKR4pvHsOatlbssj4M81wbqsJ6imDlQ25N
KYxWGjuf5qehBrMbVm+DxiAX1afo0L9kVMai5sdhhIcuAz2peECrPIGUBqxhmAiDrM5isFWkLLFR
noFtCSOd8TpxxG6U2SwlwSiVFh+JrT2uNgveYu8kKai+lEHBFBH0S/eMYg7oqrCQjLbgGmXe/44I
V8gpKCS4BPCaQxJJs2u2LV0hhnqHJlcvdSXC6Z2GQR49jOOxr/92pNHhPNxRJ62vKr66nKBb1JkA
7ON05HJpKD1rtMJOZtxELeBV3x9mSLiqSR0wceblaPZHLIzOm0S7hjAXNgfchgIjP/BdC78AJvWx
wKNTZ3t0nrTIggxlEyiIbEcWrWvlNHTQMAXlJ87OLHzis1fQi1XtAY4r7PAua6GkM4BrvGaaw1IX
ziOg6RLZ6DKDe8f/Wc8e6YwKhiSqzo0GBygjBgKCPkCRX04OI/yLyoCd9Si/lNwpgeZVYXUoYKLa
VrldF56Z+V+cg9tWfHA5dC/gGaJArDbto8ehiV2GZJ4cZ48dqSFIm5a80+Z+jEFH3eaOOsSKLYC+
JmlwAJ5kp8V91Qs8xO5To+2byUihwAuJUglXmoQoeJdy3EXCFZE8obBTopAsepUwSoiknYb6SixG
aDcoMKqX3JidO6MoKzwh6rp9XSjJO/cAH/ZJssIMJDnZ4O/jWeAtc0dQFAcsKghoT4rByYmOzWNF
rWgwJRAoCQg80WmUeHNWOp1RYaWo7FsYFKkRgujs5f+yGaIo4EtcKnhZpHBP8Do5NboSHnWkGF/E
tj9OHawh4EiB1ge1iiyAlVzKQ64MTnaD1XN+JVhMbNUCZsZQtenwXFUz4jHpICeDVXtL0kMLOdoU
ZdEI8uK+mD0hRS0p/hVYUPRFk5YHwj7mM6OX6AR0viJbXIsRS/MI6ShHaoNINKMYhLq6P0vloRqs
FpJdIhoBMEbNYYvVPcznAQAf0l3AYSzCBs55hQVTFlWx+gTuAuIjpYhHxWTL4Gy3fG90dIJhtdmz
ryr5o8DZo0MZYyd/exVBAhTUEnEKgBeAZuGGwXmlJhg8b3OcpTXXJnqUSl+4hwpdHvZlscM0KsoP
MrUaiG2jQy3qpWJUFeLcCzM95PO1RNEi9uYQejzIYL1TdK4G50/0+J7naIf5o4jDMcdvcN+yVV4L
NLneI8uDb++ITr7CdVZf54hDhF4qKnkRvmgVsUcRVWhWJV1AYHdUNA3GURjPGWI9W9o8+QSqHVbE
trhiaHqUVfSNuNgisvymvsaNlRQzNi0xBJl3ozbbQYrKH+6Lj46uOqZ2D4fQeoaVRmkPCPQVvgU6
N900+RC8MLi6Nwt6yDClH2rl1HSG1vlZ3Jn8VDu0HwqjbupAQh9AhpO2KNTHugt45iEUsl3Lv8FA
uqAhaO3dcBIS5gTKiVFDIBQqk9deQU+J8WUG9qc1JCankdPFySAq2Y9TLSA8FTI8Ostm1/NKaWgz
RWbFuXz03CtoGfWigqSKbZHsISmLecWm+ZS/zwMufKIIJsltgJchhqyVjhjJNhV7qDC1Zj8Leo/u
P5qW7F6pcH5TD5eAIoJ9Xc6+SFWbL1BW8rIT1+NxGp8xL9ZrsTVYaAc2+Wjy8GCkpWjEUqBlEnDZ
Bd1pcw17Ymhx4GJL5IdqbG0wEuEfCTdZ9AI0Jod9Mhs/F6HiMOEbi5YBum36rPmacobLqaNFPIxP
75sZRKCwEHX13DSOlId+pan/qBAJ5kCYU154YcW+cQT+VQk+tTTUDl+NWDF05h87jJ1mR30AkFyS
VF1TdgB818hC5uaV0snRGugjDbdce+XZWzffRIq0zqqy8wy/Fa6zKYw7oO8eejE0K5EKGLxMLiMv
/B1AjDJYGKFA960HKi0/1km1LweN14WC8eQKO5ZpXGWw+dJhc/IhKrUVax0kdO9jxXKGeTzMWZtC
tsZMJjpo5xN8pqJdXeRjMMotzASLLvZiOvkDBLd1sGAvQ8nt5Y7GrsAOLyXucBekRc0pmzduJlZB
tL/TBI/VkhiDfCMy0ndA9tFnT06wdocpJ5e/pwSFyZDDNHCEVMpQm20G+BbtfWSzXh0yu4IjblyF
DmxGb5Dv24ki49ARKc5QJP8EDZLKETz6JJjaK+orSxUkadh2MlzYES2BkiiLAy7nnQB0cdsEM3lN
tBdWQqg4KKkW6ykOfDHA1BMWBalVocnUSq3F1AglwwR9Goy7d+08wd4ZVCw90fo4mDrVbULhWClN
IGHoFlX5bp40yHWhGGhCO4uIWXIFlq9iXbErMSifaTBFuZ3MiSHRJ1aUX6sJZRpX7HIOBwodVyL9
Je1LjAypyyvYqYMJYNWSZM19e+STzmAFO+bfW8x6VaF4YP4PSeex3DqyBNEvQgRMw20JS1I0EmXv
BiEL7z2+/h3OW83EzDUiiK6uyszKVJ4aXEe6+YVM1IdSFNdliNk0sPiTCEo6j/wNar/i9l6sNG3a
W9/VH6tmh3Wfv1bJ/KqCzyzqtR0flir5JfeCzFAS48gWm9aIexH+ppTwpdlFzXNMoqjCG3gbyBLh
LORe3pypsHXtqf0xh4RW/NUOyuJmMw7Qa9zPrmgOg62GSkXmG7d/O/OWkCD+bI7tvk0pu63urhLK
UOVzlp+N1R0zNoeE8qsW47s+//ASusxj1A8nKkuvSzI3yhc3ar8Nk7hx7beevM1sH1YauX5OHxRN
3knDr2FJO4VU6upFsx7L1C1NHMmBumv8GxawVK360PTsakcKmU5Svl9ZJ2mNlRoHhTrXrmq8b0lx
WK36pU1RD/RlqMpOKWNozRJNobumfTDpE7XvLHaprUP+T5g8JCdlDSPjyY1hk3oifY5YS63eE821
cL6QpQdLDssvCMZOd2Isw6uPWXvXrT1dwrYEeQ+SoRzSmfCkPjmYtq+33NSMKUd9Ga/bbJ1inCbY
N5L7ypWge4eBlhbD1MlwJmyghhzPVHqi4WfZyMQi3Ux7j9YgI6yhY886LWNPzc6i/TRYX7KmjEBJ
RrvJl41TDnKLCSY5bUPut+bBqM9Uz44bZsoeNHzp5EcVY8mF89MMriWT9ETGo7Bc2/oX40XTkYyt
7nU4yOhzfUkQJrR3/+FS9c3tdWGlry+cAdCJlBFl33Cg2nOk+Xp0smwCihwmnYaOb5Dc0TwPWkkt
OhYDbrebfbbogkXeegpGSgDCY5e7Sj6SXETJpsvuy3gfM3Fpdu7FTAtqzrGW4dSe1grQd3CbNT7h
EBf0AxPFMhykIfFtBc/M9A4kpIREtV48/EaksabF6rdTTY2rd2kXTHHQ6QVOkC+dwJwmKBXPLCI+
RHfMititM43eOHUNebnMtbnXY/h2of3IMS5OZRdytV+lWfhS4Uc4LC7vEfsbXVXsV9nTjENd/pmU
nqVi7PAU4NIo26soK3cW+84wOfux/WeK/YS4vl4/++Yq2PqodvBLA0k/VIBiR/edT16x7qpfkh52
bW28lv1eTc6D9E66dyDN5L1ZbNfjwsbTtwaX/FvLPikFnVF0tLlqp5oltaypwclqPf25W0MyLZvm
+JjU8/yht/LyIaK2B6q0RnGQpNrX5iXIqsEDn2idJMl9g3ToaGDyVdmVzuo/i7MWVx2G7LM4FN1y
mOM0UG2iI4ztuikqG1O5P6zTvlK6n80w0hMt8LMtx1WI1MTB6uh50Jqntpz/4pjBTeBDEEWJGQxJ
9dRY7E9Flv0kr7axW4yE6WWNSP+VHmt1dXriqPlcrryOX1YxJUEcKX+SpXj1GP2s81Penrfeaf5p
7Tcc4cjqBzPP6GqFU3wbOHNlU+et472BM4dj/Sap5OBg44a3mxXcyRaLiUycmpQFP8+USMtylXm3
Vp6y+EP9Waf89DuhPIt+VzROIu7rCXtOrKi9tDhYiq/3sRN1PqFyQAxr+Y4/JY1gheTXHeSjAmLX
tITB78kbsO1rWWMN+Wd8KRfxqn1Iq0+4txIoo6sYbtP7RXobs9Oo9w7MsX4duKz12AWsYJO11zES
DPL63PFfCz7eAtq264vTmO0rrDcnp8qCFsdL+6JlgUF4NqLiyvRactyYguODRKNTvxi4MUVPU6t6
Y7mb8u/U8CNU58penDSUiPWGTeGXmeW7IoLyfG3ZWuvDTDuWZbPPjIAQeFZd5+ErGV013UfZr5R8
RttzPHxP+bZvFL/DxqlxGf0qYMK4wyR4R5Jv33p2c6nNjXKKnC0GA8sPNHJbU/uZ9WlP2bnQ8RQ2
+GUcD52gg4acYVE5S8arke/zm9bETKBPbeZxl6yZq1Z4R2XJCTVx0PbJg7AejIvePOCYaeFAg2ym
ce1vaWqZsr3YfC1BJqpLP+2VjUT4HKoev63WYA4/dtmBNkFi310m54ClSvultPeN/p4oLCAW85Mh
vk0MejMAJkLqZ4pZ9S46MjElwxPtQ1m5ifzTq9j9Vl82+rnyr5muOuy/xm557eGQqegAHCe1/ABn
GpJL1Oxb/Vblp05/qHEKRQJe4hSKuEmWPC69tdsr6p6GYKt/qsgryC0vStcEtBs87FB3KlhVtgz3
NUQc4ZPJcJM/rqSIiMZFvFS9oMz6owTQQnbzeKIdadgy+6bHc9smVPAyeyvrnfXFpdK/1r9668ft
c2HsBf6j5NwTqzOw2YGl8aDZ0yUq60eSX3daw8MkqF5+sqOA4M/EeuGzmPVjdRPJa7xc8BqWtpdO
o7NJUidLq3MzMMczVBtJiZRpDAyZD7edordK2liZJjFJ3wtM1vIG5OZY2EVgVhknHm8921WSq3QQ
eEhXOIc/lG39anBLFjRhasIwW7zq9TVed3X5GA288ieDcaYSfANIAmWB/TN5pasTW9c1v9nbRtt3
glmfugtytZ1pPqz1tdJe2uis09DWsGCFr0XupIZlcUzZsx41wMPcB7fKqn3/VFMHMWfuVV5Z5ppb
U/mm8W/cDqUExhu0//o8nFn8NT81InJkLk3WBpd/fC4zCWaZTEfluxIh4OauqA966uNeQgSJbfrj
L6dMsr1BhDCgMx3Idk3Nl6b6HYtPo+0fwdtRIWj9QzM4Iue7e+dnrbKPRet2bQdlaD4hFrX5+npb
DhOwiKZ+XMqPNT1vWGvE730V70rtMYuCink83pn2i1hcYDf7nHXgYFqgVXvUWY5JpZoYxACBCvJP
zDelPRrIjvLkONHKUkcMp+t53x8y7v3RYJxXqCmb5AIN0VJ01Z4OiGE55TwSPsS7EC1sVO9wZgf1
sllks/2Iuy7+FPX3XLz3nSPYKcK9xb5UdeVg0WuAlSjHvgZHMS6IGKaKUKPAzK7MTpXKtWkUO1N7
tWgrIqfeHBlFbP/YYsJYcnn85fpVq69l4RhxEGs/ul24uvGcx06R7ZMuGEUIycE1PJnOTJxD84Jv
cFbg9yWd1urWk0HenMfsmvRvegWAe+yl2ZvYGciKf4u91+Q/OrpWih2DLkWlj0mO+cYKW+5KCxoc
p21JxdhVvPN0LzL9yC7prP0cidtQx/AnfD4cToiz1Xf9z1yHnJQmcbMusLKw62hennuSN/v4NzKO
RnTYEMEmrlkE00+b0aphfcSavu4lrwv5xYur9hf2hukFewY89dkGcX/QiI+2GFEAl2TOcsoVGBig
JFK2b+PCLbrX3CBFvoTwOGYjTaO5l/rPzTIdIz2UGAX2tSObYYXEmaQNles0MM/54gn1dfvV0jeV
KHqJ4fctYk2eumxUjlzy7ZMf5caVa1KxyhNSEkn/6YFbn1dhgW3vSkzjO+poQaDw4EssTJLiBCOw
/CzCG464ka8KEiDgxWduIDPC+k0NVeM7X967a83FkoQphie0adGvUbzNKIGBsgpKrXC0IXLR6EwG
7TmwI/jHbu73K2pJ3fyItVMvsJrJ/TnhIS0v6nzkTShaMEJHYx2vde3+LA9IOwF7XVW8pYAP5nVa
XGyTNOZI5VWC7xYgyVJruNMCJIYYw9yZ7W8dnWdspe29+DDAcxLa5nC1LjW5WuPOsPAdeJ2l2kX3
uNvWnzse+IHs15Qf5OVxQVLE6N/Uwdp7TebLs1NLbtR7/bDHtlpO/1nTPs8qd5lhwuTxUZui3WZa
QRzjM98/VgsnjPFTJ9kAld4la57iyeuasJ0P3UtLCCgO83/MnhFSSPEWo1a0vOg2Iij/MP/G3E0U
p5ZxqA9Ve8eWjzWH02GAPxg9lTv6V8sOym8pcO7HhS+OhDfG/6zhfVEexbOGDYE6Pfbv2hrU/ESa
t60bUOVTFSshPQiJZQ5TfJT+2zTZ0ZBsYZ6gV+aeKxlchmmB5xDkd8iO0nuJ9U8lpVJ6Q3kErLfV
3yR2i/4rLQKQVpLFreVFkY595+ZLGMkBA5/xJ3LT6T4y8dOMn4C8RG3vsn8qLfUtryxesuauadDq
oAR5L87R0u474wSPvSvWB8GtK42gsH6jgQ8uRMx+jjgAWI/yX10/MUoURijietcuR73mml6YW/dm
/t0qP5r+dMf/cVCisqnl9T9g6f7KiV32kCYh1jG2o9ch/AAqLhlgKNm+jGwvk2AtvxR85TO/eWNB
Or+BN+/gWs3oJt/gTXoyrY0laJcXvbhlvFNJgws3Hq/zk9gPzbnRAnN1o8UHLUEQRhgA7tUl6kZm
GU4XxkBBJ+9bxed9M5d/I9dC/DDonhk5YxxETeUSCVvPty3B8uBotzeg4vl7jFunfhfixtcu926B
xbcRTJ0PVD2z8vC1GccsItaAaGZc/lqaGqnlW1tfdeiZ9LWXfrfOUXlxzBXe43gPIhB3HZtjx6Wj
NZ6t1O5Y/uD2YMZedt26N02AryjchFjvv2OyJuUhXXSzehN6KYnrP+gEEgAyr7sv4mtt/VjoQZaH
heLY9K5E5FjYcg2BZVGj/YLRlypE3LxUhvkYcDSN0gfhlsjnA04qfNl+TT7XgUm9hJtSnSkJdfOs
IPNTT0Mb2ur3zH/c9pO5b/JdJb1FzUvzWanRIcpeYE7uQ489ItLv8Mfq3/uTANLvFs3RisfOOCoT
l7nC2vKLHb0tCaKQ2uFLoFdTaLQ33c2gxKjEPZ2zAUM+7eTpbvaeunmNtpt/2hsdVfMslvK4GAxt
wsc2VM1ZQ91JzwbLDuWv0JSPWmH3tgDLWyAy2K7qVI2b47hW7mA0J/P/1zuJDTUJUOs8OwkpTXX9
Kcg/YHPFeDRb9V0CgNhJ+njnsOvS6TtYe64hC+RZL3NQItJq4v6509pDvyZ7taodY2zCron+5Kz5
Z0/Wl6SmQQu1vMuN1BF9aOS5X87CMy1PNSYull0V+4Jp9oqQCQHpzlLcOvlRky8VNYJ6jKyAEZyw
wU7bK83xDsMlrmz8QdmXP7akhamGWzU7e/WlvY1t7I3r3zhpLgqUnosLzDkU/Mmy5imbNgbL0CYO
vmf+pHud4m+WX0G16GP6txgHFepkscaPSngM423vCGs+5S3mxcN0XAcOcQkmprJeA0itpuf6ye4/
Yl32sxk/tDb3YzN/BALw8/Ee36U+TdN9sAeoXYjIbbp7nyzji88VtHSLF7eU12Y7galF2/ShWLdU
yx7raJ/xq3VdehLSDVPOLueawCH+miQn7s159TebHutB/4vn3xmldQwCsKPBx4LCdBVxnJEuaiQD
xKQHOJTae9MLMzzc0YcV4Hu4znFYTYcVJBayCipBix/tCv4CnmevK8fNAHJXvSanCm6HegUm2m8b
bNyJWzgdHcvwxXKrMKrudpHh1SxoRqSYBJPc7+v1XP+YaK5yc7oCLoNSTNNVGg/S0zY8EGfBDuVk
fuhWzNN1CzUozdBuYrQNvwZWKfVFvS3avswxvdsTcrfLiW2k6k2jz8AtumdhP6F2wYcZOYGk3lRe
ffpkvqNZuEt8zOgyZBoE/FosPMggjGKMpMjgm/iFgNf9V2F+jHNoqvsVpyLiupafCU1gCYF3majl
YqRbK70cmjhaMOrWkrCfLmX2ahundT7nsKwAvfpBDOjtAHfbewjg0vrFmIL2v2ONA3tyo8mjRVEw
NnyZ1kur3IY/+6dIjd2Yekb03SwAWGl6W4zxQ+FmWPnNY/JWN58FSjB7Pk7/BavPqQ8pqg2uxHrX
MDnWQzsptBIfOd0jbWThg99py84ObZKqokuRB0V1s6eHbvKk4iLDLY/5keR6S7Pe1vcW1PNXZtYG
9wyanzr61S0ntxn60SrnssNzl/Xztrg6z3txsJw1nFXQuDrVazqTlqSUXpJ+NO1J/rL4NWPuLeVP
VL+OWKGK/MoICAkJeyTEaaszdxDcn2wM9sohrvuj6OAAcSSCYizl/TYxSYAcA/X5nOWB3ulkFK/5
Bp2OnGVEHFD0vuDxFm9Y3yxiPbb0carh2sPDplyK1llm3JIDjDZ8cYzMe8Sp8Nb2Y5Hh+R2h/a53
OQWKGttj+tCQrbQ0G/f5JldpLFCRFE4N4kfLgNLHZtE3++ifFUaTxhm0cNk87cm+Tt1r+5bZDu8D
IChghRJDbkl/RfUPV7Km9O2PikZTee+AWeIslCvbXatdjEK2dDVz1ySyq17TCjrcvfduH+vqR1HI
JpBsfbXkrV5Az1mxhim62FwHtcJDnwMxHJqRicYmNEM9tuMXK7kPJmbZYvMlaMztK5pQS1TP84d0
d4IZHiRUGl1Diu3gpxQNeb8wKtUbDnmnWEMVe79nYBXUxovG0xaf8/WjTd/jxLPlfzIUXSrejNwO
9IdF9hYD7vFYgMDb0D8kXsip8WIr8tdYSse45aaJcEh8tcD2pebdyCizbkKiO+7h0yde80nuMmtU
qAyth1XH4srgy0GoL36X6FBmUiDDXyfRXp55QNltnFrfLvOgNeFwIO62S4OWLoYARYg9PTQRdSJ2
DY52U39nyTkFmY5jp0NEEneh1ZXOSjobA0PSfenSs1bOiINmNPmse3JCYpPmHeljlfjZVtFDgGsb
3FKt4Zn57K06epwiBnjQ8stQzLtGMU8jjD7GyJKjqY9jfCNiEq47thFI7ei3J7NjvM+fkgZHgKnQ
OzRQICZqE+YG4TYWU3hZ+AmzIswziMnwZjWflhLwXjKMAylK86mrPwubdyIFcKE7tZL6rFiqU1mP
Uu/eH/X0KIZLyV8YF5/8aWaGjNF6LMRP1GAz/ZbJyPMVBnD1WSJmN9H9ZRuwOWLYpU+OUIVTKspQ
+VMB7e3EBxlp1w05ZKQKtzLepIaHcmwohdtnbX/1cXz/LUfe/wxVjBEzJpyESd+dOqp4mpcE5Vf5
wZVtKcCJprGbkGiXZv6vN4BQiwVPmzdwENZ0EJBBDLzL/UOV/PXw8CvT7vS3id79T6hy2fTzCLUe
M6O11ETZst5rWqK0e5+K/KBZaLKS7KDyg8eWeSQW81guym3Ek2A+VOI5yq8CLWMcvcr93LubrVzG
YYq8Tr13m/VHUmRBeZSWD1sBv0bo5ox8lPE1tZ9UdfKX4tBv8FTRYxWDKGmPQ3yoVZjDJ0UKdcvb
7Mg1pt+u9hLYFcPcE+5Kt6tX+1R6SdWJTvvbqL8EEFM67HUB3bLLOhInK5D3HCvV8mmYh3NWqk8F
xss74suS8qBjo1h+iw65xLDKsM4lTOf2OfdcpIl9w/+ZM7d0X8aSvkg2XHuz6X6lTPBPKB+1rt63
Iyd8GHXqmvk9DiAl3MDKLFnhmFufUbIeyOl7jsfDor6YyIprVgjS9k2X4sceULtjwEhNaTqlsPvA
aZbsVCnEbk7T4uuanPiNqj+ZRpzeNIFAqI3p6aut3gs7vtUmqTcC4Wj9rca5p+raXmpRM5bb2ybf
ISBKTizb6P7PRQKTixBKRHdlIHOjsLu30iZKT7Kmg5gndgHwVduJSg1HO4mcNjNzZ5TbKUgG8RV3
ZuzDhKJaWJOTFSEgEdpEdqhCd19dIskfilAoNvttLnsHsza/StzvkX5dp2fGzy472ha7E23qViiS
qi/dEK5JgsC20zvGqRwXeotNGKeL/1LpSSPdhyGUVRlbmx/JNoKEUxA25Ao7ZsugERPY1k+FJR1b
RZodS9I8HV8OlYNqu9ZwG/XUVapw1T51C/5LDYqBt0H97BZG/BI1RVPBlcBZWneCDvveWnNMjIy2
pj13SfNmGAqR2xNMlOohZheHTNEvE8abwAQrXawFhEXoMW1wmBpwBdqHSPCoTJJp3/XlwzSPAlYr
gu3CmTexgraV+TJZmHNMq4ycSOrFrmuF4iUxz9u0oUlGNVtdCJ5TX3XXUrUdiyoiLc1Z6//ZmXUo
MRppp7Em+kh3Fxsdqq41P7r0YNblPo1HduPGFHy/DOTook9+RnyIzVqWRg78Kl00CydYnAKqc6bR
ODt0kaYSkt6gcVss8Yk9pZSucy1fVuMgdb5qH2o9iJfbZB0FaaasB3DahmZ45LWO/YGkC+gssYHV
ZxJ4pIYGTEGapXjZooH7K+YL1qlc8xUmTen2r1+6A/gK02g9OGX33BA3ETPdXKC3JfMokidD93qs
JnrXTsGZIHpTbpaRyaLYQiYAmwUpVlotyxvZaNA85A9+TVjXuJquFvNxm33cWvtxTfwRBcKoMli2
r8nsteMYtoW2b8Ug4N5omTI0h4ieqb+v7VMNnDpa3yZ1m+Z3mD6LwcawRvtouh+As6irzkOcnpU6
LNT5YbN/hQXYXTKhdOph1Xt/NXgOjbS3ki9NkHYiuayf4RZ1KJS+cexK/pTtgMhHt2uQv9hd9NlV
LckzWYSIBDXeoghXqo3P1FQ2Oh+CAfvxbVDkUM2S2xrlTtRapN0JR49SlBC1hA536teg70zsPpd6
tH+mrpG9UV4tV1Li1FP06Fep0aNyqLWxJ1CyGZANZzJBBaWu1fwP6IOk4SbfShlJZ0+UlhnbRyTY
mgsDyOnox9LPsywcW/uYLAtMHqkxqJhmCPl6icHGGn1xkr72gdrqWiA5m4BvrKnKjtnSgksl15al
thZ4ZMyrkwQZp01KuKFEXMb6Y1ZsP7XyC/Lcc55mj9F9QVEDdxpp7zf2VkpUN4ZhyJ48VqNvNHeF
2HnRj7LIrKcNaWc9G7Zf3UW76NydOcFfPkr2xrTbrDK0kfrrNFSC6SRjN6lGpaDdBo58C70UlR0t
2yB7xvQ5bf9EG6rMnRpysg6lTUJ7wo6e5MbGU6+eF9Om12lckq0jVd+pAz/iX99g/RcZDzkKhI5G
uTLp0o3PXGqZYCTDXcq3qslfFGs1Lis0N1hCwWh+V28rueYW08VsrkbyKnWg1Ae5qu8HrkrxnSyN
r8bgRdPe0bT4Y846moyCONHavwYpf+5M1nsax4GWQla0oHC5LGxnHaw9eTtEFv31KjqshR7HviHh
6KbLVP3k0VcyAXdyhK31F5HBTIddZuzjD6AUq6x4neFvo9+zHSFfJxGY0WOknLVoSK45m5saKsSb
vmw/aTPNh6x/tYpgKIxfvUzJJ5kCHbkYWX4+SvlauxgzhvtTAbHiDo2TD8+poToG/rDm7BSocXNt
CIe78g6jaLQhi43m1/LSoQBiuNbtaU0QPKFetdQSlr90jaQLjQQltoe9nbkSgcDbtZsxl7o3tRX8
hAyzJ4V2IbE8+c7li+wECVeHCkRm6m7+pTj7lQrlVXhdNZ+3eZ9GR9W69HrmxJSYfHqduidIJ6jl
uYRI9e0K5A3Rqc1ariMpuj/JXGswNMmU/5uk5JLTjYvuuEj/xtn2KdqPqWh9aX4RmsB6dWY3QXOr
XNIfdXq9skDOMPVU2uIxNiw9HLoNDxDaf6+ORnhT5ZE/f1ITBxETDTKHts6Hh5RJrCy3U6yQSghO
oQECDVMGrbperMK4q5iUoJTDov7cVhw/FuF0m+ooyscQ1Qd7KfgcbMHmn6aJdorf2N/hQHhI5a8c
EcCq/c4Ekx/Y1ai1InUBw7fVYOUUpKPYDjb51ermlk0CQUJoYWnFM7oCxt5M+i0tAwUp6kaE9mkW
JLHf4A9TA2DnaTg1q8V8t2+t6brIK9stU582mKpCaFcFxLUYGD9bDFGMfgVz0Pxp+kta03pCGdDu
pqQar2MCok/ZX+C14kRZXVlmz8MGqMoe5DFrnakRryYyFBY8akO/NpUWpOy5HDq2kllckarQKslB
lGi8x9XiwG6IKBc1Sty7o9N70+D7u25v+TZJiDdCZZArLkDQkS4dAjU+LUQgNaawdq2aXSrJKxCI
jDUGc5rGuGhKMAuyxdZj0YXqJCFpXcAAacQeRym+xVPhrotmPQzL+rlI4IaaLneupaIerk37qVXI
HLOXJxDXvHvr7pNyr8Z/tY09e6pcNRpR0cy5U9vmVe1hlYuLGj2jUi+8PPvXktSxvI0dl2bT3iLr
UcPAGj3hKGPBb70u+XfE8NW1b8n8oVDcEut5MN4WHVRXeZEBDbO7IugtE5DFGn+Py2tztmd2B6Kk
bR/MFZIp0gslNNNE/YzYVi0hTuMNTq6OItemuZInX7sPdyPEebS1NkiquZ+7XHwOW+vNastCc/S8
pFOoRaZb5ovyLFs/0Sg5XAt6m6avSKQINDAQZHRaY6IInqWvTo7ZQMk++778jbcElOyt2fp9m0Wv
EvCCPD6nC5BsYiC46fUiDxNzUTk+qHpr2S15/XbUIUs3FRYB4gdhhIX8vSak81kaumLtu0ytE+DF
uFkydDK9CWs5SN+o43pNwTSDqvrTKgOCccCSaFHGo7wkCmbB3/X8ZozsCYHJY7HIfZcH/VqGBihe
PH7WuKSPyTObWMjdUSFOPG7Kw/wyzkhDhVwxrWSuDqKibrBDpkjDgTYaBB1sar5/mqzzq/YRWrZg
kretj96Un+LK/lc2JQ00+KWxlhLagru5A6LHoCy718GgvQNwy4zphCFxJvnoxuNhCUwWolAwCwgR
y+06pp0uu8vUyZbYJRL0BoR2qaF60Q3k302mR+8AvxSw9tdQm6+JbxYdh5IgHcVsL79iZAxMIj1J
49kiz8XpmS/ctX3D1xE1ixY75QzKiVvyyFqXMlInGebKWn8s+aeSb94wDftRRgSyWUfiQXesFS8K
opbOcoohDdJoJccYeEZ6W2O+sVY5NeYDEOSpmwC+LeOqxHWIfLqM5+59IUe2Gmv2h1Cr4fBsDvx7
BfvBsLxuAaEB+77jYOlYGzZ/cwSQVy/2+5h3UM8JU7fEhnNpCHAZ0fgsJyx4nJ6Rtbf7vrCtcLNb
4NdEPFQZaB+9kOzGtd2etBGlmaV0iI3lQ6TSDGe9m2U6U13MW9jLE30pmyi9jjY9sWELRfRozAYA
kqmfJdO6mXnrKNG5XrsHg45esxK/twCLLYcydsxt+hUIsLh/a3PEKfMS1kK7kKYHdfcCD7myYxHM
86/amscysz1h8Q3Df/H3PYPuduUcxlO7T/mxlB4N//RSK7OvZ/8o/OFal8fUNsOoDxiOk/Gkv0Ro
dpqGbG9UK32tOBHY7mZODjLsQxJ9RB3VkRcFcU2Sbg9NrPsD7LZYFqBY66XBIq6eiXMxrgZSb9at
oZ5lp91+BUqtIRr3bfXPJsQI+4d75zSjjat+7PFNErfR/EEHlqSfsQyRgo5tdFPpc8anWxg2HxVE
oyMmN1/duZlYIstQj8O5AfHn4qplH9F8pT2tBzCshlOM6EIyfXmQbmrdhXai+R328c5652K0Jd4z
pQeahQJ+rcNJepvbPDBwsrXTo7q8NiwjqROBaEJ2rLS/0xyGUnROMUmAkfdDP1PYMwxbxm9bn5NQ
qNE+181/CcGwU1sEiymIFWfhrWLxpkSQp+YGKjOECYZyTOmDBMubUR+f+uk2z2nQrKz+Gc1BY4WA
pUAPQ8X7HvwoeFLSBNmJ7MoUO2bkifX5GrSMMSnWl0OO2kMHpSuTW2d8SelNNlz2i5Cvfazql9p8
m/DySour6/hRVxs7oNn8vS41u/VN9aHU2bVJMbHtteGqLOZLssn4F5Sb09jrUSqOjY3FXE8snLVX
QMUypsr7c4gTfkyTFcSO74mFFjlOfhAlcR8fwY45W1TP2syDuEZ+nkNlnsbmmkQ3hpmkhhQ+/o+z
80qOXMnS9Fba7juqoUVbVz2EFowIaibzBUYJrTV2M2uZjc2HrJoZJirBaAuz+3KTJITDj/vxc34R
OQNtcpVV/rLU/DeNwmlz1wkP5PteZl/XGq2rFgEA0WkAW9sl5w1K8pz/d2UADlxrmhsRSGoP0tbq
6k3J4cQ0vXAmm/FRzrpFr0W7ztXkW4ymwMQqJZxJr2yXZgUCV5Ic1u5QWqda9yabxmssvxjhdW9W
8zAXALjIBZCsyHKOpta+gGBPAmtZ28D4JIg7lW9sFcUI91UyZEmJHT1IOVV9jsILxy8r5kc8dMQH
lQcynDbtOPMiv6HEtLQ6zsapY2xEcyXluBR6oEzjI4Yzq1LO5wZRjUa+air7IKLJXJr2rg2UO9V3
V4GmLByrhZCxTv21JIAwBeJeqQs5X8f+UTDtW0gRpffWNMaN0/3QnHcov7T0OY3qmrCQ3VtJu/EF
5bqg3p4b6VFoxbmumqtEF/Vbow1ARLmGsuIwh5BT1KygJP70GthXDUptkemrL4YdoDpbZ7hphs0/
03YhBFwqBRxTzEyggZZBCa4qvpfWrnoX7BHEyTZ+Ms0XEIC98pbSNFCAPtSLViCXYWFJH029v+fs
tNXZfWKJHonliMcaMpRQvrZ9cGSsu4yOh5MsvDiEYmEAHuo2QdutXdM5CmAOstY/aH66kx0Nrkyr
rapUlhfwgJahllF9EneZTfXAS93HPBCXKsg2mLbYx4McTopVGTVHp7DnDm2WpO/A5/f+QjGNRZg0
YOmKTHpJe0t3KbEg9So8FUY+ryxW1g1ODhSwtzIgtwZXAB3W2iJ0KNaelOaZBbiSnsxuq9p8tDl0
S5L+295FxgX0+i2JdurcMT9U6wZct1lsLY7OtnmfxjpdmbteX7XJVUlGIWUUD9Ry3Zj2HXEWi8jq
CR8JYHmlDea5WhEtYQpA0UqBTPmpsJAUs5x7TsEAS3G0C4sGTTqKvb6/yDnBO94io2+TNc3OSPVb
3KvSRaElN0Vx17lrRVmonrJPqRRLykOZJaTSDgeCZRLayizLoKYlK5Huq2K283BQYeLUosQnv60g
kD9BbdtaYrx2pEBe91L/1uq3DTla2l9bwnvUPtEW56g+MEMxx0GgVzP7uZ34K9q2YaeB3zR3GQgI
s9iIrvRaFylg42jXUpCR451ZvztKDwzdezPkkJq4wB5ooQ/2WCbeoUUMHEc389XtObTZSr9X6eT3
5BRVe4L3QjWlW3Zs6N1JIMBrUYOSIM28qv0Bdai03j3lU9I3fVFcR9qJjibt4g7esZAd3TxeKDDz
fS0/hP11roZrTFOXOT0kJbrJ42fDf+xy9kM45+Y+bMC058DGlWOORlWQmxQrh77FKjGgUHmLcEAj
0qfVSF5BoxW9cciFTwXp3BD+sJ5DhxnASpWXwtE3lzCJXPTpinKD39A88twlrd4Oy0EZ5u0KELSs
m3OnrhdJf1T1mF+mM2fTGPHYY4WMEiOAVKiJcbjp0qtIvpLJc8R12e/QjqXAP+vRQzJaiK3949AA
c5ZJuoWp61Gd1LYUjlR1XdanrJpHlLucO9VZZjHJNiht9SMbzKUokJjBgwDKA7wEiCX3ClD5LFBe
Tc7RdBXAWQk1Ddgcpq5wrFwgKfjHBoDyLA7nssI3okvgnehsChrbLAiLzI7mXhGvmq65SguaHAev
2hfdc6cufF2by8G+9G+K9qADHJW9UyoKTE03eE4jdWuYJqP3ZqXXuRDvdINub26BzoQiKbySfmw5
nlP2g7BNPWlZhO6iL81dYln46kHg4qiblPS3W+1RVD+1KAbfpe88p3/wsxdLqiL4K1AeskZawFJd
dHIJDCJYCz5AWXPvDG9UvXJc58uDm6JKDQWwUu1lXKYPYl1debRlKgMB6Xwv1A50MWHp5s694w+z
wrvRLG+XMdKyLa3ovsyVvNqWysEUOw1lVFJZ3ymwyws2YlkcIR2T5N2bTvIDwgZAABoDK3zMlr68
tQMEk2sNcEnXx4uuftU0hbJRRZnASdfoY1FXzakANBWK5cZctrqtJHbdImtUpDnjq8QPUWhxycbi
uqTKotdOu7LNErOyjONv1lbrPqEQEeSwPKlAVW3x4OUJ0V44IhZxGlorainL144g6Q+Dfp+40Dnn
L5xaq7aWRAHBsagpqBb4TbMFLgoVCmqK0D1l/QmIZyD9CPJk3hcoFoCLz+hBPxts8a1zl9EM0iBQ
WPnK9vMXtbzOdUgTHbywpo0+4gLSc1fY5KoVCH8pezTw7M2jijSsKd9cRb7KM2lnDpoQaXSdomGk
J6a3SeqbnAIyvbVeCmYOxTCTBrIhsS1CnWk1bZXp75gcoXfkt1u7+XCgKlsuBznXvrFq0qXY7NJT
nANWg2dfcwLFwFWD49dIJ3s4Raa0RBTxOZS0H0ggCUm1jUL/WXHg5cZRd2vgKXBH9XRDClqq1L7q
6yYEACXBblgWxFpe3ZrI9gDf99y3rtzKnrAU5aVpVFu6LOsUwac0jO5cdLPIn3oga2gMkqrj0ADK
r1N/OsEpihYOMG3QoV4HyqG79lA3n5FvoyMABNgVjOuo7+dKY8/9YukWxZtcpmtiaVEX7r7iBKUE
wlyjC2mEtLAzey1TIXLbO7UjQdPvTKqvi8Lu+rkRhaTaqGQJUf0ZDRPOW2Fftlb0K4A7mX3XqLga
mtk6HdILqm9Z+hPqb9WsTA9WGz5VOrVy3hUKQiavABOZCd1qdI0S4ySC5fM5Z0gBos46PGQ7b1tS
Cahv8BhdL1z0ccw+3hdHoxEGbuQNVZ7Ev8+yFQRcOPnXHk3RjlPcA7hRdARE3rp1ZPhjFBtWTnRv
Vku7u5XQZhG2hCXU1tRa5cLPpgRg468qbd7mP8F/OxjkireFvXOb+07a1vYmcIRF613b/lUIBtVa
tPJdmK265j2Ollb84tGd1396Gk2qx5JuqvfsslY0j2K4NDCjag4yhU4hRqYm5lzbF5zzo+s2onJu
SgPY07tyDBKbU8CiYdU3uraI26NcP8bqnVnrJ8HRfqbsnaF5JBdeiPWRFmUhVg+Zu6usJ4WkOaUe
HtZ2siws3T6ZVTOXCz6aB9ejkiGDcWjJsChpKuNkZYgeFqDtk9BQ98pArs0yE+lP2uPzHK3zSCrI
RIujpQHx6X2WqD6i1hgppzIHlaUk3aYSTDpSSbGzjYRloerkdQ0Qa55Bv5Kip0x8C/1uncEp6VJs
bvO+Rwin9vglbd8p9lby822eZptQgDUVCmsJMoCJMkx05Q6+MO3S7d9dc27a/klMSotSs75LJZET
iASKmurm1qL5X1DeS5tnN8AJPpZJYHR6HNIafa27OiGLBxa8zzUSog5aXhb9RH/uyhU5TCdwg333
pjZilt9ubaKV00brUj8p8klWtialITqRonEVcmQvuoOpSTMty/Kdarj2wne1H/QoEB6h3Z27SEnR
YHT54rWkvjmyufHhegU9ne0AJD7dDrdWCHFlpstwsxDKEv3XyAT96tKi6WR1TRk3VUlqzX6XK8Eh
Uoo7TwX6K4QPguPtbTAamuActcJTZmYKGa30N5bpbuQeYgRKa23SLZDcqGkExjdoAM2U/DH14TU0
y0S4siuko7tIm6cDDSmgW3xTMVVrFldlYCzrAQtdlumgvHVF4T3LW6rctOiTmc2p0ZVbSANeEc2q
TPwhZPaz4NMepkOl66geuNq7zmadh0sJgL5VbFtvpXukK2736fj+PrZAskNYIIPSEop13YDwjNeV
VS0N4GyuFC9t/cZ1vEMJRkcTqVYM+XkIEzfWrZ2UI+50LxvIyRlgggIKvHTYymzhw43HBFyDZVgI
j46cLyw6BGXoAty4cXgi4N2+li36nh5v3L1nFnAQgdYM4i91BzHKjK4Mqoc5QNPKA1oEOnCm0BeM
wnhZqNmtncQnPXSv8U/etpF5nVYHv0Fcqao+ANT4wsYUTk6gLZDe+CHZ7t6OdHEeuJAUyPJpR1oz
almHwAbr5LcAi7+XpZIGXa8/iFKNzXYDJ+4jw2qg3czE+Wv/BPF5Nkgn3jQzuINnpBP/LEutjE12
08CvNVHWQPKpK1e4T8vb0n488wJ/1vLm7PW7qlamumIXKrK0F8UmHYCicn7oZNcHkqjRJZK6NHuu
ggaKrJZrZPQuvdePyjFpL6m9CwrhzHP8WeiWbev35whKOc5rC5RO3x4HGd0QXjutwFW/AOcFX0le
ZuEcw3F6n7Zw8Kk7iGdubUwNwUgKOS8VvdcNdoZWRWAXDS/dsUWIee2Smh6o6bsAm056ONBsoyrc
18q2kbZ69dKWCB4UTDAhW5cWnEVYIV75IwvlpS9Y7+xihbshfinQxYymPsuoPajFjax1c7kjU7N4
qezW7Z5iluHiRcmkjQcORLQgm/uO/uI2D+yhkKCgZs5NmGZ22mJBUW18TdiFagHMHgX4viKjhUDP
xFbg5Ecz3bnHmcTIUTrLiOwXsYZeGW+yKt9IQbmLXQFMkopZK1nhe8j5QM52Mv/WhjDwFLq533/S
CddMZWym2rhRUTtupuzdphBAhIelraBsGQvPXiLCLPeoPLw3MqgRtTY4ZuqySM1VQ45HLUOIhoba
vuVBOBTxw3Sro/6IVk9cxPuyAZ6bBXJ+0xpkLHJiF/eNpft04huJWp4FQAtKkkdjMOzhmVZmYZ8J
eGWIiz8F/EhTsE6DMIliscdl0r06LaKdfZ2svdnr4rHYBOVMXIObEWdPwhzeIEDg2a6Z3VULc0bl
fe6sP535GwSrgwjQe3lumKdCZ6Q56JqCXAiGo1w5cr1BgEsEwCJkP9DP/5Eb8iy1FGqvzpK65NDh
A7ILJNbzG+hXCocNtClpzYQlKeeuohdXk09vMtT8X/3iyePAESHXql1n7rUlhRsDGHvlICnf0UJr
UGcVNfkIhve6eRPTh1Dbt59aN9zAQI2s30Txra88CkhApkugOs5JdJHkGrAPR7kxYW891YAPY30H
mVetlmA5b/ChXhp3lNx796HTViLaHwFaqAeBLK1aGOS1tNeJk53zXErA3cE6wbxc9iqE8lXcUM9f
o754O3BFKUJ/NgZAHniVc2xrxIPyhr5eet1ULwqbDRsyMz4K9iHdrD490VBuU0QMhB1o09xsZw0K
bfXMRugqpqhDqax5NJ7oTWvKlcLeTBJc1Rv6MrD5imarI4pUBcdBgixS7luUgsHIye9FSmRzsLfB
SmCq1gMGaV41FbC1W628qD/Cv2TbdF15Joo60etch7kD4Ul9DGX12vMPTgLgxzpFYCtRW/CpexXL
stsWsgpI9c6Uj5X9gVNP2Z6UNltq2Wsf7+FL0YZ/zCGY6biWpKw6qERB+ZEoz8l3AeuElN3lqlch
K27eyWl9nVfxqxwYC4uDnEQeE8UcXBHhQ/ii2weaNed45OXLFhkETtCkpTPTf5VtfNLbdOXSQMYB
O3U2kf1SiMeY0wG1iFQ1EeZF10tGqgXM1iYIWUqVIxtzT+tBAVcc81RBswY6C+aw9xFpScl8FRzg
lKcOpgN0NL94yLtdFe9l4BM5QG4AgpkPp93z2RS06tNEkc4W4XKqzVyTP/WeEgcugBA0jPa6Ug9R
dIPEjeRsLR39H29J/tvg815Asgug/TnPhez9MF33MYg3sTi30oegvEljeSHVzq1AMhvVNXxufM5i
c+5W0GYKxV23STAD2Z2C76yi5O77eFb+LP6vjF2hK0n2fRGdtYNe6WgPGeSVySpBQgpQ+ByrY4qM
lKLE9KcAkkczk0PnoVjQnRzFG2pO9KgK7yOuors07NYq8KuIRr+Ls5aJP5IDhibPq02TU5KCddPk
KQUIhKoMD89n/YwV75/VpZWx0Hsp5LFjeB7r3Ke6FI46ZI30ADD8jLvAsNb+YQ3+N3F3EHCORMma
N5dBZryGxblsaCKdE0fZkG0ViR4WSXjQ5Fly5NDB2Q81gopU/rO7VzlsaAv7yTnjADU1TKOcR0hQ
GPQ63iPgWPOY3wu3dIkG7dTkwhuMMpvWzJtYRXvjAAqpB7N31J/le7Dx/Yt2Rit5KgEWR/thkAmS
qfjcwnlp3+K34FP9LG6EW040pbQ238qDdO5O8sRXH21zkeQbsgLi/NB84tLGPkdLERzzrawiET7P
d+5HdUY4eCrfHp7gi8BthbpriDOUfGUHFLk9gU2UdRuEUIJo4PdRbk7MYXMkohuLQ5ISCu0VbSJY
SwgC5gjFAZFFtlZz/JkJcjVywhWol0MMliMNrgTvzUYlXbB7YGXtIqqPPYhl4SPIqIN7wdYpaD7l
wsqMd27AKitRnU7BwhdUHaN6oUXWQgHE6w2sgyxe27QiOQei9xcU5q0bvknSnevXC+p2c/bUXDoU
yJYpBcXawHuu4mMClBxdDytky5B+5vh1Vu3KEh5T900KxJu8pwXpR4vaBSsooQpt+bQMhApPvcdM
valx/i6jI8CPNsWQof2Zekio481Q0b7prJ1ggTki475q4re2f5Bz2kZudMxbyDScROnY+jTNvDA1
5t9/gl8L6h+WEXMkKMxeXJtWl0IMQNMLsiP6v0L94hVUScC819AhdHAjLsf9PpRuBPXEFFxn6A+D
pmrcfAZUslXgrwdUzEP70GTGp6DCkonKgdL3kjJ3RIqSVIFqTDvcG+gryOzsXWgxMPSCChi8ns9h
A2QGZ2HykGArFQVN/0Mj7MrwIJi7OtpZugRI7z4EtxECsQyLm7TbdH5xXdNOCC0avmlVrkPafjPN
dW80z3pLbG2emO+FvbcBjYqQxKLyjo7iMi3bm6BtXhW73qhtN1dQYWlDROdl56j2P9t4q5QHo+/P
JMvSxMnKGBa+L4EklpRcNL2giVSuXQEpQ9jXPwTVeVAdKEs7O0JZGNmD+syJY2I9NQZR7i+3I+Vo
OkA04r50Uv3OyIPiRCcS4kiUJBZ6+3GMWExoLIDZBQjlmYZ2/f1UmpJiN0b7hij0IktTp+yFIqeL
29vxKuj0O6EiMYxBB8ZG60CZPGliSQ30I8rEZS0U4HobyiYVVe6E4qkleua55WUqiRgty61q2aIc
WAlKUw29MAA8c/HFfkHe2qfXgOaKqUA1NDeaQnVqAQYzBRj+od2lN1790jwInAVoGr42R74e6kDr
fi+AjSLiAbKTUeBxgirPq56j8bEx/BeKoqjZyjPrqfwMwivQ7LzuR4gTPNUbdrSnHM8QUoE3ckcB
eEc30z/ALwnFMtgVKBZApcb8bg1kvYxRZJtlP2FQ5+IsukYU01SXQXGDKkrvOgAS99Ts4zPGBfrU
lBltKnInZUmPitQV6vArZRPs6INcAeGcudhWC7N7E88xda7vMG+duysL9OVMwPQsXen4P+mc64KF
PSOz3FDIG/5qEc1hWy7QZZmrlIJelCVsunU4h9Z4gj9xDNcku1fILIPKXdN93IbralPt3aW5gsN1
Ju4mU8jRBqabjp3rCW+FffMcrv9aXos3cGARmsZmvFmg17TUtwzzrJ2pC0RS5x/PD84iWJGH7KGX
Z2c2UmnitPyr5PIlIr2+ClqWbxmnONqcC2gr82GI9Bkw3TmKAjNv5T6cicHh5f6wnBuj5TynAhAE
w73sg3AXb/FDuO7eUPaex8sLC3G/ZtGX17FKkCe53BlXtgU6PQuOpgwMMG4D+cyXmzjK66MVrBTr
zGyDxriShIFzWWGxk/kJwuzCygqzs14zE6uDPlquYsXK0XnvKWLQXk2baqF2D2w/4ByMVaNjl1Ds
TdJq61y2MxFl+ijRrZKmzuwQtH1doV2PJKaQ7SIqvajZodrSLFIZq5P4zESYyN704d+/fCSFVq4a
hrToqA2te/FFgWCunxu6ibRNH62rjqqnXaAquPQ4xk2dwQVElfH7CTxVWtJHa5FhRGaiuxUl0DxB
KinIaeEHrqWXc4gb6Gu3eq8tRQOebgqc5yS1tJY9DXUrXAPcZaS5JI8YyaKurSBWUGUllYvEcmZt
L1YAk2XUSDpQmJjkoMkuCt5eL2RxG5quuK+Qqli0JbyZGgo5Klex+azKiENi8WuDbvN6y7gyIwlh
UdtGeysUrfcKddt5mLZwBkI1QTABDbzvR2Iqb1DGybHe2FqlStGhu/FBRWII8BGlK5kuwgDvnwO9
onP9/b0mZsuvJfTLbDFsN61igVslvittzThfgeFVFu0Aaf3+DlMxPVqMaR7nPTBN7DIKlISQKGdF
nCPGMJO1M7vY1CFMH42Xl2s6/CRu4SqBt84BGiJq7mrL2gC3p0mGuGxaozjIdWqfPDevdmEEQQ99
Wh9mWNovfJbpM0f/ifHUR6uw20V06w29ZRZmpKnezgQH1nnZmc81MZjaKKMUdEX3xdbproTsgBmE
3K5MC+Gbcy4jf95CtNHyW9S2mrQKvgZemFNoR8q2ONSyuLxoImijVVcsvSjMgPRe6SYCOKpo/SxQ
d5WL5jWs/XOhM7G0a8PAfZnPMGXdXu5FbtKR91c+gPcoqXd+pFIgcvem1Z96pTNmCLYvZBUMzffv
NrEuaqNFN0MYJ8tsuYW491BFz4l/poIxjPwfNnVttN6aBg3jPOO6jrQL4kEBEEC5BEHUXer94rJn
H627uldWWZwMzy7QTjdXXhCfCf2pURmFfo6MhpFHXHmQeCuDu0Y8Y4Q1FQajgK+wPo1sQeLC4QJ1
5E5aAIpG8O/7AZmIYW0Uw3nROI4gc3XNcGc4ddgymvbr76898UHVUQCDI2odf3hyC3qqCMlpINTH
t6Y6B+f5/S0mBueXgdCXEHAj2+nrEPSNKsNRV+h066hEvHHQ/v76E9mMOopjL256B7Xe5KCDanfE
3p5JhiFv1RolQGz8TCYqa68VAgBIZCRLv7/rcPU/RII6Cmw3BBvWq3FyqLzqNQkUjTq9Eq2DECWI
JKigZyD/+/2tJow6FXUUzXpVJZCEev8AZSg4ig99BIt6Lty0D8rsXBF36isNMfPlK6WeZ6YYpvqH
Ukk4csSZh9xtZr76BnDVFKL/ObPgqRk3Cu+w9SxJsQsUY8HfQwkKvUej3Qsd/LniR+2mZ4oPE7Gu
jmI9i4RQVYGkHmrR9B4yPvzethJ78/0nmQhJdRTwruM7lpPm/kF1VrV379cnMT0TkVOXHkU7ze5S
sNXQPwjIiUZGi7TvMsvP7KgTsaKMwr0xyE+lmlGJHhF0jyF/IcomoX4479GUPbfOTt1l+PRf5pKm
+DUI0mHsabrV6/ydjoyPsYQ9a9ED+fj+E0xFxa+8/ctdOlMq6y7kLj5yXPnCr3FvQOhhBmmvEnY2
LIfszAo29T6jWA+8MsBBmTuBPQa8Tx0Voq9ZLJGnz3GTOPNCEx9eGf79y/tYGOTaQYIEZWc91eFz
GBYodbx9P1hT1x5Fdxlplt16UYTKwnUNMRcJb7f0zgzPREQro4iGK1YoMsj3g3pAT76CC0cB/FrM
lmpyZgWcCOZfHqZfhkYtq7quY+5QlY9IpkElPPPoE+Mij+Khi1MzdRsBVkXfIgL8VkAuLc+sQBOz
Rh5FQSzkjQ8kJzj48gKxDBH5CnTnBi7DIkOM75wX8MTYyKPtTw3TLjaNPjgkiLsJ8kkJt9/PmYkd
4ReO5Muggz1Tc92rAgiJEdOFwqOh0hQAYarF8uP395g6KsmjSa9IVHBM3wsOjeOjOa7HdXeShLgC
HMxyJLlUJ3tn0Hu2En8JVK9ZWn2sbMhYXoPSFDaSUzdn1sapgRz+/cv7WprtVrGehoeiPQnqFWZI
ZybZ1PlZHgVI4XahmYVReEjRm7DoG0AdgGU/q97sHwVkWxzMzsFPpl5C/v0l0l6qXDPKwoMPKj0z
HsvizAoyNRtGO14lxX3v6lZwMHthraIlk1Mr93ADMM7tqRMZlTza+KpQzYU05g6VgLVAiUjLtS18
ljmyrIq/+H6+TbzFLw/NL9+4czwgSRqdcB+edqXeBTYABrAXSX/Ov33iA/xy7P5yh0BPOl1qXdpF
cvQYFiUQY+H5+4efGKBfVd0vl3Z9RbDyPggP/Vt9L72mn/YPeLPfX3vqsYcB+3LtUinrEDJ4eCg7
XUMsTn7KVeFMDWLquUcxXqIl80/4QQX8AO/IR33l3nz/2FOXHl7ny2O3IjjFzHeILLwvaFuCiJRV
JG16X8cbDplkO7QuHKFREBtppFdOyQhBz8HZq0JZ4vt3mNg+pVHIxhmmbcjlMWNK4D37eCVeW/E+
fTm3D01dfxS5VlVosekw5zH/lO7p0Q9u3DnU5Bntzu9fQZqaPqPYrdPEc8UBYVJps+hYvKTXwi0b
hvJTmTvP5mZuL8EQf3+viVuJo+HyBVEXTVsMDkIMSM1YWopw5spTbyGORsptbLkLh63UFVDCSRwc
2wqNUx0Kc6AgCxEOt4dHRRxR+G3gzi2E0kiXpl5Ux7JI1HUSlsmOhdJefv+qE19OHI2qqhdJqaRS
cMjwkwWf9sN50Abw2Ayewfd3mEii0f/4PYAKsYHBjqnhIX6D8w3aMDRn4ZP8ZtzYPzgSfH+XP38y
eewTbmWJIWKtEB4MlzIrVewkz8+8wNSlh4XhywLgpmID5p3nFymyRwbWpr595qn/nBvKYz9vMVK6
HP4PcdMzzWIBhr9Spy2KkU22+H5gpm4xWhkT0UAmoq+DQ42qF3x5pD10KvrnzmFTlx8G7cvgRFXc
4atL3hFFtMf2nbdu3DNFlz8vvLI1Wg0jUSmxluTSzQ3S3Rjr5Iv2Jbr7flgmEibZGsV4m3maYDZA
bfBubO/razAvgyv0qfxZnOqfxeuZ2wxx9O81HNkaxXuYechgBLwEPm94yHSDh8QMOTNp7dEMw7xZ
OTNL/xzIsjUK5NazLdsDt3oAe4AWl1YiOrhu7Jn3lp7bwKcieUx9GEysVVTvyA5cbG4xXoHxw1K/
NPIVcGu0/s1z7cOJmBvzH7IqKrBfZtgyTAltYVOx6H//RSYm7Jj94ItS29sZBf9aQNINe2XhOUEw
6/uLTz32KMVRGqHqLRjQV2WKwQQ7oC3d/rryf761/+V8JNf/nDLFP/6b/39LkFfzHLcc/e8/7pOI
//57+Jv/9zu//8U/Dt5bnhTJZzn+rd/+iAv/68aLl/Llt/+BPeuV3U31kXe3H0UVlr9uwCMOv/k/
/eF/fPy6yn2Xfvz9r7ekiqGn3X44XhL/9a8fbd///pc0zNX//Hr9f/3w+BLxd9cvgVeU//t//fvf
fLwU5d//Moy/mfjNGrpkqiLd96F12HwMP9HFv5mmKoumbliShbU6O0+c5KX7978U428if6JZKDJY
iqJZfMEiqYYfycrfDDgvumVpJmqlIj/6v8/22+f5/5/rP4DWXideXBZ//+uPM0E3xtU7iWN5oPfY
S8J7gI6N7OesgSz2ZSD+dbP/ycVHsa7rUPADm4tLQvTI3vRAW2d90aXH1bsyUdTAtyJtqWrIm7W+
jVab3+sXXn1YvL7sFoEteU1SJToJTXtKVWuveACyL3vy0TbddaZuurWDclot/IxaBJNFWNWXXXsU
127jFwHyWtoykdW7sA1eiuYieIFujEtyjipkat9GKDP3kFgD2uCLRoOydtmDD9Pzy4ArdYExn8xM
sVM89Bwj2UYdujaXXXy0QSupZnQ1yEPW/8iZN5X2mSkQCS67uPz7k1tWA48+ZMixlYaxGyHUSNf+
sgAaow0MOUdYosS1xaoS4aYuRRPN4wom/mXPPorPwnH12mwrbalF1bNdNzM9VR4uuvS4mphg7VNE
KZc2InD9Wplhh5qdqcZNrFnjamKYh3HYywW6dylS5L1sg//Ly4/LHnwUnrZftXZuJ3xPKX7HVArZ
huz6skuPopNZYimI3XDpDpHY0Fw04GC/v/QfswXdGNcOezUdEDO+tvSVEiVDBaV2x3MQnwvsMyXc
qUEfRairuIIvdZ62lCXIfSJq8837988+deVRePZqbvWNSF9SavRdrgFPxq/zskuPghOrzkyD5kzL
MxKbbQR9ew+J5QwAYOq5Rymz3iFOFYp2u6wV9Urvo02UlcvLnnsUmH3TaLDZiXu1RkBelneB2Gwu
uvS47CchhCfKgqktsSQyd44hFJ+WYviXhf245Kdqci0i+MQssbsntcqPuqZeNibjkp+sRxXWnF63
FET5vW9Aj0H6PVNOnPiUv8DTX7YfN+hiDHWcbtmYbbfS6hStN9jEly2z0hC0X64em6meOXXRLkNN
v7YtoH9edn/Z1xxe6MulhRihTaXDfM1L5YdGU9892zxXIJ4alFFchmqgOHT0UQXPtL0aasc6qM+U
QacuPYrLqNcrIURpDPVYpI/sEvPQxnq/bEhGYdkpkVUnIkZGMWcW1KiRJlaql8uuPYpLWdTdTPeQ
PrQixA4zw/oUov6yMRkz04q8waqdNu4yF5uPVCgeHeXnRU89JqVFaiv1FhQVfJUo1ibVUXQgN152
7dF2KflIx1oBnklZgO1b7OnVfSUnzmXrtzjaMfW8E+QgTdtlo5hvoabeRaF1ZsecmILiKCjzRIPz
3lT4sOsYsqM6totthEQuG5Xhpl/CssYNTJHqpMXRpVlLhXwL1WJx2aVHURnYrSkg+tZBUJVv0A6d
6bZ72ewel5NDW+uzHHULwJkV8FrNu3IrLPwue+5RWPpObusA5rpl6gU/Yh0T2si7bGcY14Yd03JC
c5glQSyEC6vmIGvGVIcveXCO279/S9tM7cJmJi5Np5YxgwqxQPbri0JTH5eDlViOzCBjotSVsPVi
5Qd6kheNim6NItMRgloVJCZ4oKJJm8ctxmNhcFEqq48Lwj4abpmgIK8ZpuUPEentWSWeQxD+OTJ1
axSZYda7uWqwpCR562D7jeinF1y2qelDPeVrZA7ld7RR2dT0Lr0tHRdBYP3CAR9Fpi/ltY1iYItQ
t6vdIhhQP/nhObTS1KCMdsxMUQLVLBFgd+34XkNesYcTeNkEH0Um+on4njjRsM8H0ayrzQ9VOwMG
nXrq0X6pxq1eFkVI5bVRdhFlZClU7i966nGN11V0U6zk/8PZlfTGjXPbXySAEgdRW1WV5yF2HOdL
b4Qk3dFASqJETdSvf6cab5EwcRsgGuiFkTA0xUte3nsGWNqipQefN9O+VGoPHNsr/0Csx8DXESsC
bbj9pCdIU0BaI+hNL/zCLjJBJnmmkPuM6Q9YgMNBc4I/ctiqeBfmOi2pAtseezABz02U3dehc09h
Y3txWSVDtQ4EK17F0z1V8Qls/qD8W/xLRf7pvsxmQnUlzwY0EDnd1uw7I3vQPS+kF5VVz21aMetO
TQrH3wJEbUiQ1M9hS+JF5QINoonj9XCSnXtWGSooqVLvtJXeiB2fhj3qNjE1PFxODHSXi43DSiFp
YbgTNnMvMlMyQXO1wBafKpKdYOYCq4Koq8OuB59dmyqoDptm2NEa3s6ih1P2tSjWNaj+I3wybSO2
uJWWb6e955+IaJ7TKSx8fLLsRGPoO5aAgzLYW9crVNRGCrHZoCX3RYfsqAcy7liUxLCnztXHduze
eTucw/u37p0QvjBHlDSLqAl0bgk0s80Cx5xp/bZC7zGu30Nev7Ed0/PPfwpRVmtl3YzW4DZUUJYs
L4iMw/Zi6oWo4EU2lxFmX57BmJGZP62oqIQtuheh5ZaUqdl7d0pnE52YArZx4dE/YYN7N6cioxOq
H3dIIU+vzbj+NbyHfH5rtb3wLFJdJUtCcY6v+m89pf/gLduE7UOfKloRycdm27cTafsvfVJ8INW3
oPXwOaJubzaS7QWutmb6YJvucwWthbChvWxWk7EeIGiH6/6scL1lFtYTY1hNDJZSv+5tulMNkXxE
5l67j2VnPpIpCISIkb1LE/KxcklN5E6dgd9xJz5a8BzDlsSPyNYIiRMFemNThAyrEOspCZ63F5PL
FEUFXxCTw5DckIK8ZC4wBRdeSFb7FGcjJw5+fctnJM03An4pYUviBWSviVwz0Abh8gmhLujU7X0a
eEr59EFRo86W1mI7jRG8t5lA17yu2KegifvkwXJvmFLEwNnBbLebJE979p7Y3RtHic8cdPVoasKw
A1tqXqLBwoJsXnjYgvvEwaYvB2a2BALrUGKHXeEVFIWfw5bEC0oxSWjxtRg67pL/1bC1lgxM47Cx
vaisq4yphCN0tqQG5x/1x1TOn8PG9sJyIZYK5hweD7X7DrL3F+g2vweSeutbelGZwRXcbgp16syp
x75sF6jmti9h8/bCUpMYxp9Fn+CmhCoIZFgMrd45qc6H9B/SE+6FpZAKPiRiR3rSaPqtXopDByhz
WvZ5itDncLAJDCPv2kxGpyPbo9KZUv1lBXUfwo5/By2Pzw4spkRBJhrbkeDhLTb2aRfyf2FDe8/N
lFj4wzIsDzA2zwrWWFGfBQ7tXZulmCEkJFEtLMn8WIrsqLshcGgvPhtWO2trzNrUsMzreYP6Uh9W
FvNZfuOUWlup5iwGaWCAot123fWReydbfiOK2PnnP6Wy2paL1OmIEzFy05dmG+19W9T2nc3+1uhe
jG4OGtBpiQdnJ+LvQEmDF7yIr2E7xYtR1vLVTOdM2UA2cN7gMrGOWdi55SOBoMuTbgLUqHOdE7LK
ChYwBDIPYRP3AtNOUUNAykFgLuk9FB0PJaVBjWnhI4GoTgpRdViTVRd3bhEQxLPqJWja1IvMVYt9
hRUyElr9sZPD13bKwioePmMP970tUlpC2J+kULhyXfmlENP+zpqc77E/HLjUi82ErR1Un7DcUw1/
1mNZ6e1R8x163VVWVcegxfGpPM2aOrtw/ApcDrcwe/wcG3kZNrS3zytDRxzkFSzjXPwVwnEPjUvC
yio+jsmZvksniWZsAfvFfCH999nVYUci9Q6WiQjIKKyoiidkumxieZHQ9wp7b31R71QBbZvEkCtC
pck2/TXnII9W4C6IqAg7FH1e4dxD0L92DQrMvfpYJdGn3cm/g77mbyimFMaPrOrQsupmDifZpYRP
XLmF7RVfJmUmBSthfeFOurL/ZBBhP+i9C2vdCx/GxFYNfegMzytSgZJX7N0nOHa8E6TnXfGHIPVh
TLaRFK5+551YZ0+rHi+LTQQ2rXwm5BaVHchXOBSzKIKcbiW+r6Ktw5J+nw2ZNIlOJcfE28pBt3WD
jZMNhDAKH8k0geAflw5l96KhPCeAAg0WTOagnZh4AVpF2QSzIOyVblrBkW5B5lxoFLYREy/LtTae
+kUg+lfirkr4fcC/Oqye6vMBV9IMroUFDg4Wcxiy+WZRzWvQkvh4IKGXpK4XpFqQGKkOXIBfuCdV
WPHdhwNNiq4bRcv6NBbqMYVv0cgDzysfDlTqiuuuw2oPovkWI1GJCX8KWxLv9gSSTtZwt9lOpiou
YV18pWUUVrr2oUCxAg2lT6HfHzugod18C4RD2AH+L5Prp6xWiGVLmy7G3mb7RWHVw9xkYSntv4zl
n4aGiH09S9dBOj2CGx4qIbdLqgOn7V310dgDFFlzh7rycoCt7EdbvadX/cYB+y+l5qdpF62Fm2eM
LKIAcPYqLfYKhi1r2CH4L/fkp8F7F6WTyWBA0/IIZp7Z1RCVp6D95yOBBgOj2hFmq6eVbeZhWevk
Wg9b2FHig4GqnTYxA8gV+vRRldvWwTm068Pi3RepxgMiGqpUIs2HeS8Zu9uiHwMXxQvKDXY8yTBS
JEB0m3Lg53+kXeDrxMcCyQbSXdOAPWhW/jBBsysDoOG/v+W/R/QfbnlfhZoSWYnJoGzIhSrhewEK
Sw/Pyzq7IYzZjwvTBLq2m3yKYncQTq/3sZz3zxVL1luSdcln0+yzu1g2yubLbenM/Zqs9pESEeGl
M0H1GLXx6smtJHpPm/uNuPG5n/002S2Oz0ud0s/wub3l8Oj47+V4a2jvHZgUixgBdFtOTaxfk3GC
Wd0URqzgPlDHVaYzmrbLac++mUE8QeL3JWTW3EfprDHau1PUm5Nr4xNo8xDobYIWhPsoHb2NoA/E
8KBIO3VnBooCsAi62UEh+rXMES11J4oNhd81guZGArv1XKXrx7AlOb9Tfjr+qnTCfrO7ORWphc17
ATE3cGbC+Df/sp5+Hr2u1nJSE1ZlIG17sRflkUg4i/731M+//+8RyX2+JgSxSVy0+JobANzPWb98
hn7VQUFRvNVjFtR35D5t06bF0AO5aE77OtUQOSym7AH1w5EHHofeezBLV2X2Cu1YCFLeab7clFn8
ztDnT/j7+ggfBgiQhxkmgtNQRrZ5HaOz6baF7xtsbzus2n9/hD8fBNznmxYuqzubDHAjNJM7Lmsr
8ozDeShsdO+Y6bPGMsVHc7IFrPR0OoGPXocdBj7wyO2Ox4nCzMkcXSqSXHTN8FfQtH026b6scb0N
Fpsm03k/25toMEFlD+6jjlrYw8UDECqnRltYJqYjmOL5BlRt2My9s6aAAVePiTPgDFN2XFHIPrRR
Qi/CRj/v1J8OG3CTxdQKQLqpWz8nzZZXYxzWDQeV8texd7V32qKwetrJeBdXMO3dCQv8nl6QutJw
2UkFopKC7flS1fagt/ekVd+IIOklzoyowU1jx08VF3U+1fv9CN/XsAX3nrIl/K0g0IpFWUcIQS3d
dVrLsIvDtzYYGB2UklCNKCOYpeoVzoirdWE8Qv4b8KileqwtRq8T2HS55qam6zvXxhvr7aOO+rrY
02Z2HJxQ+bkScDIFgz1ouX3YUWzTdGMF6KYVFEryqsz+KVJkGmGDe6HZgMwWyxHzJnN5nU7p/UID
49KHHY1FbBVVYG3SMYlOQ9MeKihFH8Pm7QUm08M0t4sRJ7vv8orUCUxjnQ5cFC8y1Z5sQGVAGcca
8zov8ee9W8IyutSLy2VIGrMaYMj2tX4ZRAyz47BWB/9Ns74WC+xGsU9E19ZwdmYXjOuw2hj3RerZ
nsJTxIK6BQoxTICt+pT0Ygz7mD7miO+lKkWRYhOW5EF25GKP3tMufiMufdDRisuB82EXpw1VrOtp
nBiAqVUSdoT7evT4mGRhJSa+FcsrSuSfzSg+BW1wH3VULdwlHAXQ07amS57246Ee07D72IcdSQn1
c8e0ONW9uSVuuNVDGhY6vs786mTT2AZevXMal6dlVE+TTuJ3nstvfUwvLku16XnpsSZqj27rdIGH
JSNBfE2s7K83fUU4kOgzJk7kro4EpWvXR2E0cO7rnKd12bK93vjJQb5cpNA2b/ugig33gUfQmxVt
WS/8FK39XbFHJ5WG4Ze5Dzs6azuJHRDm04DohM8dfBBjFwZ94z7waCoh21kxLAlfx9diJhDGaYMq
tNyHHQkzO8foyk9g53Q5fAY2yG6FbUFfpjyd4U6zLlgTOLqzp7Yhr0vVmqAOIffFyIvVykqn+Jbj
precK03y0UxhG/w3RXKIRS6bAuc+GuR967KXNVCIgHMvLgn4d33bLuLUzv1l09QfainDkh/uhWVU
pyQCyPqsFGCgc8ljkYFt2ldB9WXuY4/Kspqn5rzFHZsu+Aaj9aiMw/iJ3Jcj36I4tb3D3Fn0mkwd
lCyjOayFx33AUQz8fD1pFAxcwb5u0Gs/LW0WBqEHwurXsxBOpmTNzltljtb9pYYF8CUhpQm77X0Z
ctxpG+ERBBrieHugDDpMYf0T7kuNxxvgGAgicYpgFbG79aqYTFje5mOO7EB6S5tZnJhOYK1QngBL
C1yP82330/uVoMkGy3Z8ypQJuLVTW1+M2xD2LmFeaPZbApd76JGedALrsrl5UU4HLokXmm3Z1XE6
1cjvefRIlXJ5o0p7CEp/fLxRfOY9Fh1SlLTe68vMwld2HNPAFfcKQEufblFisOKd2DTcEbf6m6uj
7HvQ1H3IUdWPOMYZNF8M/NoOHEaEH9B6K8I+qA86Mj00U0uCVY8buAwXKFc+zqrn38Lmnv66F4t5
YesMQAAUA2hysBISiszZsLqBjzsq3FZtdsbgqi++b2k85+26h+0XH7hjErSp6hJPtgTmpPlK4LmR
rvy9VxvHr/970ZP70J2NRSnaKDgQW0are7j3luD6tpQu8DZaTFgm56uDD4bBzaMG4VQV1UM1wPKY
vOcPcz5K/jR/L1RFo1pcFudTYOTQyh9LmAILt4fl/D6CJ0l61K4NtqSukB6qAob387azsAzAR/AY
eJaDEyCQ9I8cNvXiZevSIJgd9/E7qi1TN3IsC10Ee2hIsz4s6buqO28suo/gacCyyrTClqSSf1m6
/dJ0Nqxe6wN4mkgjaemgEjaNM1zW6gTZoukDi54+gifdTFpin0MYGLonh2JSc76KPXDNzyH20203
9nqZNlDCT3MxcxioQeqdyb0KOx19CA/8m2EIHaG8UjX8DnkMHODDAFncBzTqtY5WqjFxfq6qxJWy
aOzHgR2PxIvQdStHmxnUVIVgec32JAfVsMiDTnUfe8T0XqiuRCKalaw8Fkn8VfeBfUQffNRsotrF
hjd54ZbbGNJshXuPt/hGAPngoyri8/9vlay92Bb6gyzLc9CK+NAjvWVlVCSYtRJFe5FW9fdONiJs
uX3w0VBSs3BNsVOm/TqrgcSM2XsWc2/cRL4WEY9c2wLRDAmlDa7vZu+KO9xO9UW/LGHyJNxHIW0J
nvuyw9pYBu58otLpJhunMSxr9IFIMttE3XUEKz8XDwqqb5uQYfmFD0SCg0RCYWiLtzlJQXuDJU/7
nkPvW1vRC88YpvBLDWE1FA8JNIj157QwKix18YFIBMq63ZyiKxFZp27WbZcXXHVh8ifcRyJVEOKA
FSMWRUfydetQCMmAKQ/b6T4WqSt5y8HcQUNFO33dJwCR4i1jw7aKD0bKmoLBgwyLntX0a6nWEQzG
5D2L1ze+qA9GWlkl+3rC4JWcjvVEb6V6D1n2Roz6ukSmnssSyqywB1YUntkdS+z3rYtgqU2nKQ48
1H1YktsK+NZZ/CswBGnuxi5aDmzTYfow3Acm9X0zDk2CTblR5w7zAjX3MnnPdvqtBaK/5gB9mirS
jjgg12jpnl31PW0EDMIFC8ukfYyCTg3K8sV58uX8UZjhmsRhzAzA6n+dOmNF1MJJBdedSWANMCTX
jczec9x8a09679KxjAs3xSU/Taa7z/r9qqIyqCbKfPgT0NKt2QTmXXcNBWBjGnLUAYNKi8xHQA09
kI6uQy0Xdlzk1Hbkpov2MFAYeEa/rngTD9O09viYJppuBhM/C52FMT2hk/zr2CRhS9SzCGpwWf0g
WHmVhunMMV+maNd2JxM5H+qSPc+8vZddqoJOXearFCVxKS1jKBNvlUnzZh4+bw5OUiGZEfPxT1s0
jmDqY0mW1X2spuo6601Y0ZL5sCfOIjO4CBO3sAwqxvZj1KvA/e3FZRwzKHOsOA3TLjlDY/eLCCqC
QTc081XpKSu6ckkFO0kJzSkBH+HZ2D1swX3EUFwNmyw67JSxqJ6Wdn40Vfwp6Fv6iCG8nFnPR8Ql
wAjPjhB7asC1Of734H8+xJmPGVKqBRwBgBUUiZPPRVLBhLu6bMc96PJn0gtNgLOrZRyhDyqqyUFy
oZueDV1VUKoISaVfA38aBlgKT/iik97YcSkzALaqpA0COqMS/OvokSCdIueladXwzCm9FiSsYcF8
wSJYuayDKhBCShkY7FX8Q7lkMnArJr/OOyuRQNcrXs/LoG+aTr/ClS2oU858vaJoA2RZZficc5ud
bblXc9jSJSz4fdRQBwfTMR6Ry5k1Og5Tf+s6GvYpfciQiHq85qB3fqL93uXUNurQcPfPf4fQn+97
5oOGdFOkJKOYdwIzr3L4X8fox7CRvUtTCbLszfkNJ+vpCD/5HTDHNQwQz3ypIiJplMaoU5xMHN23
3evGzEvYtL2wxBlLRJpSjJyJb82Y/rPu6bewob2YXGLN1hF6pCewvLKcqmk5LYEKZczXKNKSzrTs
2TkXT5/Rhbqw9Rim2s98xBAMHUXV2wQH4dIRYHtgjAhwb1hY+pihKluWTcxYlZKTA+umx24WYQe4
jxiaknosExfDyEzswJZP45PdpqC2LfMBQ6SqRiop1rueGpcbA3df2rdht70PGWJyVjAEOd88ahif
GkX1i3RTETq8F5rRouKpMFiXpqWHWiX3bRZWiGc+ZmhcyrmNgX3AeeL6OI/gaHArV8AGw+4HHzdk
swhKcIywk9vXB2arY1bJsHPWxw3FI9uVpCNacnPUw2Oo+l5R9xoU+sJ7bu48Qz+VYsXbpHpY4Ip2
K+NeBG5F785chphkZMPEZ5E+TJH8CO3xU9i8vZyW6yIh4wxg8zKpheRTOczXTbo177GP3rh+fOgQ
F67kogD0K7XLq07aCh3oNnCv+OChXQA63VZAI26FPA20fCjWMNU25kOHoPsadWxAb9gMS3Ij5oIc
Yta6d8L/fNf83itjPnpoioSaVjMCJ5hU7JA1hv5TJjUsY7OpqsK+rI8iquYRek6wBAGdfpX5kK75
EqX9O7/AG5/VRxGRyu14awIFQfTA7vsIksQgzISxPZkPI+qlg8zIjOVB+ezWKfotG9oucOZeoNpY
NHVt0QEd+CgPRMnrsemXY1A0+Ugigv5nm2kkt86K41IVzYEpsYSdjD6OiMNNQ1bkzHBQMOrNG1uD
TzWXQY67gvlIotbapR2SAY4Pc31ByvbjvodRkZgPJDJLHK0Q00ErsZAqL+u2zwsXJq/KfCARHOPK
GIcuADmZmw5S7/ZoZR34RX8DEm1kW9YUPhgiLQ/ZmD0SEdYwZ78hiQaUh5WKUS4TusyxMf9e33OS
fCM8fSRRO6xKlSvgIW2TDfmuG3XSZRTWAGW+epErxZBtMsXJwuBkR0l9G01zmN4F88FEnVapK2Mi
Th10ph9YV86nUZTveaO+tTDeTRondqZ8izF6Mo05qZeHfhifg4LfhxPt3dYYCCkLoOTcdpPuk8zr
rR7DcgDm1W0HXtGGtucUffyeNNn/tAyzHmE+lmjYOlEOwxmV7IqvWlQWpbMqTIuK+VAivD3bYe81
amblDqBsWrvxLhJb9ilozX0Ro8xErRrRHwK9EWAWMvEriAIFmbkL5mOJjIC9W1cM5xYCvYRe6Wl+
lwH6xj70oUSFkZ1G1wyP0JkX93s7fZO0UGGvIh9JNCG5UPGMXJTOQ3Qi/fwD1rV7EPqB/YYgWmwJ
D2mFIsuc1adGDA3QG1mYsAvzNYDUsKkxkxi9a+1RNczlax9Iz2a/YYimqnf4D6WnPZ7yJqZfaLUE
oWWYjyDq+1llYsaDzkzkVg3JV1mqsBX3EUQxHIEy2GezU1wUH85DC74G4Z6YDx/Kyqwj04CTfNqy
ozTNPSxYw6qfPnxI005EfJV4mhfLdNiQCmWaDGFJnI8e6m07D/sAnk2nmg9FN9yv773j3sjMffGf
srSZgAswMvOakhPc6fi32Uao5uzVmr0EHVo+gMj1BYkiPLFOgDxcF5aqvEYdNGxsL72NyNrCRLfC
F63U9KTVHl8CDvWe2az887vFRxB17cBp0eFxroutuevMWLzwcQHAEkSLSOeZTtI7DYvPH5sRNLA4
5SOLprZYmmEp8bS27d1+rsEUEDl7J6nO3viNvGt1FBQWbTWuVZCHyUs78hYKuAB5qDxZWDofh3Xj
Ud6Nu+0PRZEy6B3SyIZtBB981Ls2s7WMKMSCy/QAj9XXYeL0GLQTfPgRqUEpXlp8K5OIz/B6VYc4
LsKUn5kPP6LzqFlWFvS02VXle8qSo87mNCy8fQASGutR7Rw2MW/IIzN7ciXcwMIOJh96BHHmrcgm
TH1w4/VigPcs4rCL18cdbVvHuihuzh0fFJiwXdcn4IX1O4IObwSfDz2CTY3MTGPlaQOxoTvVMpaf
iOrR8l3ODsU5rkwyXKSdduh7zK0cw6622MuZie03WEWihJPNjMMrhEXZXRF3lgRuVK8ERdCPhI8H
okA0i8k7E695FKuw89CHJu2ZnUha6PRETZu8LGxuHutlbJqwneqDk2hNShXV2EypqA62lHtuTRzY
KvOxSYmZkrUssTB6XZujq+iNKavAaoKPTRIiyrR0GDzOmuGCRO3XaXdhuCHmo5PwxorGJTofbJUs
LnX3amnfhaVDPiZpAazEVA7XQZHZp1617WOsSBykiIgy86/dSXs+3OtSw8WULMg9hfzrzMP57wP5
jdSCeFfz1sdOK5IB31cN8zf4EDUkR2I+0ONktPv43//IeaJ/qCz6sCSrTKVIhNVR0faKBHrK4y4O
e+D6uCRiQSNyC45lIkZ1aGsAkzvNQ3e7dxML0mb9ZnF4Ck7LvIeA5MWYtM07i//ndaE+NmmjbS0m
OFghc1m/JYW6g0h60PlFf4PKFBBwlJBPOC1bfID48kNfsqBHP/WBMmmMnnNPsSb7TlAcrssEUkQ2
jKJEfajMxGyf9hq1Lb3TNZd4mccuzKyX+uo6/U5ISxpgZaLJvkDO8LFPo/qdnO2tb+ntlBZm8eMw
t+fysIrABZWnupjfK1j8e1n/HkHUx8rs9TQ19cKAfmhH2V7NJVnTPMqqiF222uoPHSlal/cZTtCD
rOr0UwQE6XKMOZQQ8qFV1XycAYI7/30YKF2spkje0zCI43+T3j/MzofBlZncSbmg5QEOkizuSivs
lNeySaJ8nuYyzeuxFc91OavqEIue91ddT7feXCbLNC97btwOMVwAoxoX42cbWB0Ni6vrek7dD1d3
aZYDPa2OZZnN10s/Je6i4pGajsZ1QCM7ONzPUFmfoRbH16iDxs5cp3khTPva742Qp2ytt/bY7Euh
DsncFd/44kx3rJVaP23EqPIe8MN0zgs5VMPBuWV+Xt2ypz8S1RYVBLAaNd50fbs+Orj6gTFTKSnu
IMa1l3c7F5O8VVFXlXCx3cfuFd3HdL11a9P3bb7GfCr2XI6j2eCDTuAHmG5TC9VI+D/J7QLO2rsC
PraPASCkupiu4NKq6st+RQHss3WJyy6dkzo5jHYsyk+wcRw+tD0efo+75FrnioquvskIa8hD14wx
PWQG1ey7qK/a9QMfh26jeQVZHI4DLO4zFEU1zFrbg1aaLnfzmG31Xys+trkunRJzDBKZGOuniMJk
565K9hmqS/FM0v5pZnNp0LaNAdPOk3ld4qdxJp29RkZfyrzdemlh+KPdfgFzWXhuH/lYaHtiVdnz
v6YuWoc0H5s50e5oSWqlhOC5sisMD+ZWZd9XMxTxDxgtjMMLTYF8ujOar91jxNIoux3XKGsfZ7kv
+AByUcWcw7R56fgBdH23nyeJNl57SMFqqF6WZub9Y9lw2bADG+C4ZfJ2ivvpDlYCQr6qZETjabZq
L6qrhmCVwRGpywtZ7UVvcgGU13M583h9nNoWRYi0q5bmsLZrZ//O+rUY59M0dJD2p+Ngb4F0lhNF
ds2lIKA7b8vHrmjQV4BIk45fdFHR5Gj6Uh5Ha0hzjPY2xlfnjMCkr2N9dSD72uxoz7TTw5Amw0O5
1AyKiGWbfSmYNOUNLPNGvPRsUY47fqGo0Xj7Daw/CNmeF8dc9liF+EjjdbTHSfH6M9n73l7SrI1u
UJEcI5Rpq5ac3GjYh3ho4+tJLnQ4dG3fJHns2jm96GmpZJ4xuEnnctCwyMwYL/p8WTRq0xruDl/a
ultdLktZxnkboV+lLBkvJTwyLiAhl34B9Rs9WzPu/aGrplofWbGOLo9lay5Hs9L/raNwPLfcGAWg
ci3XI6yOy/nScEb/Zi4dP+1r9Q1OfeQZhjWqgTF0sxdHnrKyv+oHg07NMu5lThaevVDH7bHLxLpd
WEieVA9bmUUXEcwdumtADO2XYYjLm3quqq+JijEzpSBZeNCrWOn1lBV1/2wiuHgdqhi6Osddt0OW
x6bNxqfBSfWke3Dl83Et4g9boWR1tA0h8ii0bGDe1vbXfbabp8JEeLA5HhXLcerss7aDuHIpTLaO
G03X8SJqO2cupjF26wkZNFc55Dbmf8ayo+SeVKqvcqBQhua2bGf00XqQxNbrrlH9YSwi3V3Rvejs
Cfeus/dABl93ch3/ifey7y/bsjnaaClLnDUDvVZ9PL12FcMfR9dimA4NekVPFRj5Mkf9hX4QNtP6
BhZMHHiAsrH8grJNflRDrOZbZg3oQFVvVnUxz3sd3fW6me0VLGe2207DMTmXBspMh6WkyfohoQ10
Dumw64t2dNsG82fi9k+mk9tlij7JXc2qpjvGFCRjzlDYuMt2oclhE64HY7JX9k6LVXQ/xlV36UXJ
53TLMyXHJI/6rt6ehqxCP6Ske4v/M7CW0QVUMj7FKy/U0bXdAlTQltX7c8+rlR6hJAx2HZnH/Rkt
3DSCy0Rm1Jc5m6CWDVO8hR7rrlrvCyB80eSW06ZPq0uoO8gaclC5moWaL2utYW+bc7ronILtfRvT
il4sbTO+Zg52hqsb5Xg1KKB6b0bn3PhhbTtToO8EoK94Mr1r5nvcRwW/t1PmPrnMxPVFtIN8fdnI
CLoLBzVQOKPBp0b8KFNhwSHPCC1ACaxVdqNnCPRddxDoVSpvyoGa4zxBCet+WuqshjNUTJpb7Kjh
vpJ1DWr72pbowMKt5+SGKl6furNR2iPlTU8PszLxXyyF+hxKem0JlfmzdsonadKh0re0lCk/QgqT
FDWUN6b4WDNJTlNf/mgAPH9F0X4/gpCCjV5l2XCIUujZ4YnA0ieNvtVnYfvle7brbcjjZk6zQ5EV
/NrU1ECGf93umSXzc90A53roR8gCGtXQW7ssS5eztW9vUbUpDxOodIfYaHLNbJfdbv0+keMqBcwM
Jf5Q88XYyvzFwOH9oHpTbU3OCiP6I+ux758BErPsaqQ76fIttaS6aLTKmkOz6oUfh2QWX+IiE6iu
R9O2HxDVLMr7ZB7iVwTVXBy3TEXDXan3CjJ6zd5fKFvU7BJQq8bk2Hr2VjMLUXSyx811ReEhfIjk
zIYc8nvpVV81+3SAHMVYXUmVpfcwkhvmvK8jvV3yqqnZDa2X2MyHcRvdtOYjcZY+GlWl7LB28Cw6
ZkqXT3owYjgaS+qXMhmtzkmx0ulgGz3l3QxHsHwUQq0PUZOl86G2mbruO922t1ua7vpySlVkn5Mk
3ucDIDlo+dESaUgpXU0vpDRRf1U3TYrqz8zaHFo/f7fx0nUXI+eNPWa8jG/U1jf1pYSFzXDqV1If
9f8x92XLdeNYtr+Ske/MJgGCBDq6KqJJnknzYFuyXxCSLXMeMRDg39xvuT/WS67s7rSqq/K2nm5E
ZmTaks45IkFg772mhKucxhYllWrZ+GARcGwzrXAOZD7qPnd8Eec1VOEZ/HBvmnZGlm1NG4LdHjKa
tqhcxNWeoOrIHB5GmVEf4aC2IW+uXFf1WR22a4g4cHvULfqIdI3SjI4RzfBOY7EIee1M/egnJAdT
x+jR1ZZjEjMlwL2pxllm4gYOn4EDN/1Wh6ZnZ9JUrMytm5S51NsibZ6oEplK01wFyZ5OMySmJWR+
xGQoZMr1FIVDOued7ps2c2Rz7X7iiZ6vqK2MybXuaXkctxa+wq4WVXqmU9Qk2TxP1nz3pGMii7cO
6X4WhfhaKLnyrpjnkoR5HaF+gAW7C5cHXslAFXPEpSnGElmd+EBOfcCsbKrzDf7TFyjsodunTNpv
q+HwqBljGdb52mI1nSfpLK4wld3kIWAosA7dqJj/IJalY1jLZA3zodS+v5krSx8nNhE8Iz4YUaUI
Gcw5hw1tD2ycjHWhFGzeDjSAE8GeShFHJ8RBdqKgPCzLuxL6p/CqF2xLM5QE5bEfooDgCvREX3GC
RqOo1lWKfOpE9GDSwLWYv9VJOxwDg6DNbKhRu+aC1T296sBSqPK2VtDeWKfaa0s0oNAqhpFDlmyg
6x2ZqNrufK549AHzeZvm2DeHQ0oift04H+qiSaZa3W3Rst7hc4fPlEsYI44wPqhP4YY4lAxGtdx+
3aznZIdAb8zqXK9XXzRprdJPEBgnyzHB3W/TfEkjUT6bXiMcdauB1GalG8QHxkfXwNi5SsJdgFzc
OveBDod9OcBhtzCLNv4cPlNmyeNyIHPRGbjZISGNhxd1OTiLClh1w3kPr6sHuKXwMAtQivsMjhsp
ts90ck+CDC6qQDRZ1+GoLDboo+r0MO7U0kIhh89qBSLmG1aBIImjd2foHHTX2Mdbdz8a6IzON1+h
XyXOt/3JObjrFkuK2KZCumjjRaRJHOdblMzxsV4Jx35jSQXXbq29PkZbglZwbVBWfcI9p+wcYeL9
8jINOEIPLIm3+aklkBjlNIlKd+NZ5aNbagNT7WAVJHkxNGG/T+I0ehxJpK8qirO/INFsGDqGXkMD
QSEsLrp4llshhtGY46RcQwseN0NwEhUYd7coRqnJkbVZLx95v03TZQvHN1RcdnAYf1R62Yd45atB
bigy+76i3ceGsN5cNAN8LR+DjsXjoyV9mFxHTq/86CNOP1jK6IR11k3Xo11YfVwQ8cMKlNZRm8+w
/B92zsA2PIcAIhQvlIJfOGZ1tK2g/nkTXARpIvVZPAH6yLdu7iY8MdO4ZXPDBFi8KWh36RlWvcD1
h4lPcF2HUgY3iIZCOdDIAE9QNk9NlXSQVOE+7akP/Qr4BAZoWZRoE0KzEC8fYt0lWHTQjrvx8zSa
Zv0qYEQpv+pWRts3YbFy1XdC8KCGr3GN3YI2VfBE5qYjocl8Ojq6U/NrSlxdi/XctGppis7h9Mra
pUSDW9a6for7JHmUPBLVHlaAmjMkxqd4AoAUreXe9DgzfUED/FciB6A1qzuX8TqP/iZCyGXlc2Fp
a6cCe0E14KYaDluUBo3TWJBGoYPRlSew5gMOKXaw+lVtQevWqxxRCCTMwMYpJ+wKDk4hFg33J9tC
eI5BNOSJfVqgbAzh956kEoTgjNvOx48RaWiKSmOMgjyuurq8ttFKyxdss/NQrAJraV+ZOeUnzuyE
wAUm3CI+i2oh6s5UmBLcDWM6dbliyVCi0ygNsoQ7is0vxT4qdyyKylqA5KXpdonbmtTnG6JP7smQ
1M0hstTO14GiESksdpjmbBzn9R4ZqAhtnQZTxbdT3VpUp5gXhC8GXinRLg0hLzyC2GS3fEHJbe+V
V6HN2Nb33ZlXq7SHSkUUUNdGvoPds4bZOpbuKYSQ4J6b0kASEkxqgbupoUPRjSaeztN1rV+GwUs1
ZYrAXwwl/NhiFUZIOWz3axemDX5LntlSTVf9xMcjHkLzWIWd5Bm1hh9JsvHvTZiiZU3CLmW5B2Ci
drSt0+5S465MTdbOBpPqzOt+7LKtWSnuhNnYDQKwIXzzW+yyELe3WJWObUHYTG4SoclwTgHZUdQ+
ON6yshvYAhJnZwjshxUOPYRfCronM3xVd2IitP3qonIwO3iLqhgJh1Uk8GyhwAZ3FSszq9JyxsHL
OnZNBBLubhhCs8acYhQ95Bsa5a6oN62q883VTGF/6yqagTANoXiNHlSfKEzoL70xZZMhWGrlFyr2
C3qoYKS1yhAsmzywTvFv1AWh/hxGSrnrKoUab4/BLoxlycgkfgU3MISBgaFW5Qmy6G/xEjO7sDzg
GvtQFBlccjjJwVO4n5v2GCZrj8x0w8eE5vCviD5FIaZPmYPdxH0bpZjMINVFotN0ychPOG8gKYxB
mDphuj4mh960VGCmAxuGPAzmpQZdANsczF6sQxuQTGFczHIEl8305SzPl2jYEEYepZLkaPH43VrN
Is1CsfIhn7iqHxMYo530KBeSl6TnH6XhYEzPk6g+zOWcPLQmbVkehW39BAnYds+RFIGhiQ/hQuin
A7qfWGS2ouIGw7UAMtnJ6iQP1nY44Z38DfU02GF3bW/bstEEFZNb+9xIrg6sdDo89Y0HlRrSrUjm
U8sQXNJYBCLtN9QC5R6u2lOJw84ghWqV2DfPgmUdq/vylQH8ZWon1DoEkEz8HfrcsrrvwbMHVhPh
qMLghqN/qCUmblet0N2F8izcNSaAn0+NazLvlqVp+R3cccM1TwOCrVfi6BpMARydyWIxqPBnrLIg
wkwt6JaMOYyT8s1VPdynMSbJWO12rRivCEv9x5W05lh2PPTnuhyH5atyocSJ0WtdngVe9ZBDhrym
wmYNtDU3LqS0y0U793MGlUwQ3NDZV5eaVjzMSz2lp427QJ7U4GAEPrayrD/2JVL0bjDJM/yiSQkX
uanL8jZMCZKYarqZDyak7YzQQTn6S4fO+kTndT73ksQmRwMFuyEmcZpq9GXtzQAW6nPUd11dtCnK
k2xktbinSBk9AyY+wc/K2AWlpq3dJwxrBpTRARSv6G+aUZ8HS5oAoV1W/1AZ0lxUWz+MWSdkczXZ
sf/eRWk6DxhGRNgypO+2/ry36PrO7cJFk5ktMi73rUOzz4YugEsUwz078Kazqsrgp1PL+5SVEz8P
mqA+66a2W/Mlbl1wRqQxE65mql8QJtiWGTO6SrNoi/18iOE29dlw52yOYk5e12QlF7EUt8ZUYJHC
+Y67AnvndqloPZGLDmj3CxT16S2HE8Fnz9FhnA1V1MnjEnUhO4Rx4s0BcS+LzvS81ncMOsXbWMtq
zhaZ+s/QL6aPZFiHs1bTYRcOdu8rDFzY8HWloemyWKn1EUBCnIEmg5INsD22zzG8KtFkXlMMwpGh
pcAV2FnUUJ+qaHOnGQfoLcQ0Kjj1icOstEvkeguh8HZmVcrqzEvRnZXT4eu0rZn2SDxzcbgW6UEL
eEzkyetIuIqa8p50ZfUYcSyumtcDSEwxMwdkSEKft4DHOOW6b3ErGsQRXfmyI1dJufkniWnfx55J
de0noaOjGKJPIvSZX5fvrLQftq6LMGHWZXnWsK2dMPtj1Tmbq+qEGxNkk0oSPPHd2vtCq2XtM1x+
9lEGm7NFggp6yU3Q1SANYdD2nW6oe/E0UAyjkego7gQ65+taGH4d0KZXOHp8qbIIyxbPqfLdbROu
zu63icbtrqo9BrA2jOfPiHMJCY5vSjGm74PbSAT6FNFQI+NFrsPXmG3+hXs7hZhEejbjXOj59wGW
aN9iZhv8aDLbNpfYfCWGH5jRYyRZkXtSYlINrd1qPs9k6Em2DhSuBt2yaFmMIm2WjJRMOlSI3l0Y
5+omZxjUfwAdhjpY8gRDic5UrV8wJ5yGvU1m/oIHixyTZLsaAtpfiSZqL+m22DZLJmqu50SUl9iz
0+e2Ryj5n9Av/hHq9EZTBYNnrSZWgx+fWnKCiNXnlIr3GeLQty4BXYj5BmkHUEewxAOLmqsjwef3
YML0rU9AWU/1bJtXFDFqjo3FdhSR9X2ZN/St/nu2cT0qhAfvnHtdPxMSxOvNBO+SbNG3AvCIjr6S
OEt3MN2M+LFOwu2MKECi7yJA0rcKcNDWGzECZtqta3IXygsimsd3XfS36m/vG8xbqg30q1hlW5nc
BAl530p8K/0GygTlx4C1UpbyeVr7z9HC/4zh9w9W+VvttxnSTtIKr81K+aD4ljfp+6L46Nu4iFrV
HWscYNsqGL6wHoBWab+872K/oRBR7K8UFgFwNhsQ6cDWhAINfXnfa79Bm6meK4HWEOrsnrxsQFrE
HLn3Idlvld/AkKCMmV91mmnwjLA4XURlF7+LjUbfKr/R3rieMig1YYPTFA266E/A0ub3URPeJkbQ
2GOKqF4XoYnkRYR5xUS397548jMNB+m7Zu3bEaxMo64S3+RkUu/ykaFvEyNgGonpewIVVazdJ8wX
kaRePbxrpaSvz9QfbAe5BmAWRFBQycXTm7qt4mzdSvO+DeWt/hv4aCK2qoLcPgCes87BKW2q91kx
0fQNx4+tYQgDrwkOXhQDWgAY4DCguX7fdXnzdNrSyXSDjxc4eOKTnQFMYUr3ztd+83T2Dhb9GHeD
Z7KQY5eaXTdE7zt73grAbbLNMuX42Bjo7teh+SLa8eldV+St/HuBj2bCXh32Umq2fKWtP9ZKbcX7
Xv1NpcI9GAalhM9jY4RCcPhSREin+JMT8/VF/gcCylv9N8MwB969EMV0q0HtWFKJQNUldOBf0Ang
MGZbTTsd+yRyv2dp/ctX96/ly3jzt1dXf/03/PnrOGFwgJCmN3/864exxz//9voz//U9P//EXw8v
49VT/6LeftNPP4PX/f19iyf99NMfEL0LuuwtEGF/96KQhvjj9fEJX7/z//WLv7z8eJUPfnr5y69f
RzPo11cr63H49fcvnb795VdQA//lj6/++5deP/5ffv337WV5fqr9//0/b3/m5Ulp/HD4G+chmigO
CR7HmBIP7fry+pU4/i1NKEIJYhqHwAlelS4DKN4VvhT9xgXMDASe5yQVyWu9pkZ0eX/5lfLfwDCj
ML9IUvpausa//udn++ne/Pe9+mUw/c2I1kfhhX9aH3ArIWGURBjhYfAZkfCtZ+dWhVXjTRXu0m2s
j8Esg88B0LA/4ST/IJr/9zL88TZo8jGVhbSMcPp2VxyEjaItZREsgYf0hDp0Qg2gyyzBXOLB0/gb
siqnowWTcDepwd8kTTkdAaO0TwC49WWyWUD6eqiTo2VtCqmktiBHyT87yHBV//C0/PiYLArxOSjD
9BZzjZ+PhhrkE4XyHtoCGquDG6tBZf0mynOj3UtZdRItpgWfgfE/E97/oIW/uUKIg8Mtp0Dh0WG/
eeuhidYaOCwBF7ft7tZO6QfdAwmsAQfvN4Ptfhu1fOolhnpdFeqHsanUA4jS6rJPll3UWf+/Yt7/
7WJgrI6lhg+VAAX6+WI0VcSj0AwR2DEEiAZmhe2+S/v+6x+elt9X5J+sQCaQgyJe19/rmv/5bWaU
UxhsIZ8Z7Kzl1Oh1zhmCQP5kH/wf1jkyM+GxyPFMReStkm9MpmGO+ewwOthE3lVTsOehfP7nv8rP
m+2PKwbWKwhrCZZQEr/NdpFo3rloayTMg2t+GSehL7wdxjuikrIAUKnzTsR/lkz1en1+WjjYQfir
NxAMcRge4zflDEIC5KCtJLu1WzE0HOubjcOCCwBP+YWMg8xSgGN71QMNEnZkn/75r/x31/X13bGD
CI6rKv5OHb1tAYzcZ0FgSdPdMDGmN4kEV/Cfvwm2w7e/ZByTFC9PRRqlCXgfPy+SEmoDPI2q2c1j
4IsVxJbLJimbsxZoxJb5smw+S9AGdjEZlssFIMlhI2hhktcJcWfUiyBOf5lC3wL7CgFPggRD1y+o
idmxk2w9r9q1OzO8bvYtIA2SSfxGyIEGhaPlvrkdom0uM7mBNyFn5CxnQRuqAwe5DazOxtaYayUI
9WhhIpgAgwjNR7P4erdoSs7Vwrpbhzll3lRL8rltxw1kWJHmcEhsvqdzHHxo2IjgXrAHC4/bjIhR
bMq7Zk7sWdylw2W3NEkO7026Z9PSZHTuXjAsmoC4NJe0c/LMNBwhvGsoxx1hkbwC7VCBS+ea9Dxc
O3FG56SLMm3p9m2LO3PW46fPKrk2H2EmROeshI5H5VOJeMASVwpciGmKPpukWXHODg821Us+1nOH
7wFp4aLp6zFHWDHYhmlp94H0cMCbSiL3pVJTwbdB7wUo6A8JTX1RN70Au6+Lr0KYFS4w97TbE9KD
QERaMDfMLYz0u3yKEWO9oFa586DpPira8V03A7MgTcpYUSfuyBNTZkBm2gzSmflEgKAfQYlsTmkc
tJDPsWA+o7iFObicj4hesLuELvGBTa48TtjEM5zS0WkJxuTUNElUbCu3JxA4p0M7aoDFyous0gjq
tkk4AlmSoPCldL9tVBRjEuibBoVaVq4aBgnhaI9j3IYFWddMWnkPxBTkSO1Pcxju2yX1AEJG4Olq
uEBL8BTbpsolRqRZIicwcwJLclm25kK7uM4rIAO7tmNHjXnxWdMEEsk8o/qSGn2kiYzyyWAxweSt
H8wFsOA4N2v90EVLodrw3NQE8D2ksmXM0M6ouyZptt2GeRIMG0txk4BGcRqDmJyGsTuvxvYqGqBq
hLmWPcYh+YKI4rEZv2oKECEwn0CaWLLS6zMZDo9sovbES1w82J0Huwh8jIKUAnyvSvqcJYTAzykC
J6xcmNnVmJ6DXq+QWk9mQH6YuGswk8aY3I/IrTkGSxMehRFl0cab2YOA8Io9YgrMgO8MMaTEFb1+
ZcLAFA5Ifhj36LiHJptgkSIzsjTqKpYRgQmDOME8ghYGDo93ClDzqZqtvIHg+dnxRB1qb+wlqSoL
5WnpzrbYgHcdLF1hh3RX972/tJPvwCOzYc4mZY+YVZ37eT3OsfuswnA8YpL8ONjwVeHArpttuA0G
yj9iCGVvSBeKz4Bgt1MTdtfzoMXN0DOf1ytQ2ShYth1Z7Dc2B3CiSvGx2XSTlO4wtPU3aTaZKfhq
FpWcVGEDtuR6Kz+OJL4YmevOZYuLJqIvtp6Q9Eb8Uwf6XhEM/Hnj0zFSkbUZChfY/JGa6HvgTWEW
j9uyAwkIT1kc919L5g9oD8/LeQpzwDeP0bhND0HtvgWcl2AxVVvRdcExXtPtSrnga1BRmXeDqMDs
a6i/9q9sqGn14Mn1SE/1IZYWpsXB3iXqWfoID2FSHVZRfYGf9PU4gslTV/NlknYapE6FZ/V1P/Ts
RFjZYubtmoOvX0n3qTi0kUyyKQl2sfO3ID6d0PKw/RiQLrf+x+PUATkaeQ7om2FrAOmgEtjLVXpQ
iz5b5+a5afyZSQ09Y6XZ4qz3T3YOhmyLGRYKbvE4mYelKpesVR4sx/TKmH7YzauoixD44y6mQ/wM
ch8S4xIRneqw+jio5tGvUMb+82ML9dvfHVtCoORH3YFiAO5Pb44t0J/AMq/TaSeCYPP7zqwYjRPg
angomBRlLily7LKgAj/uCmIAmRxBDE7MSSRAppAGC1eGAjF3s9w7oKV3fKiHGPsmjLbzrh/H51UZ
8SQ7lNb7SIXDDnlk6wezjup7Gc9jnEdBEIRg1cxe5LMy/osHYes5qKFOyFXrNWqtAT3oHrzu6VI0
un8CiB+YHQjh7OvgUYnXU9eDR9sHkSs2RL1+T7ugfcLUKimzbeQab9xs01yEYQPI0JepCvaY+/fP
WH7kWgfhchMC5cJGbquSATgK6hvI8MctB4jbZFaG8KuFM4zqz2plV+DyWzWpDPaqqi8CsD5BcnX8
Lpz01hy4InY6uRV8gSqADQtNTbI9wYkM0REGoNF2W4EyanbhvExhMXK0XYUAiQO8LVCOdQ5cfQUA
3oP5sYcuY/wK6sU87YUNCFD9ZcDGFkvdX4Of4xqAoD37yBTCvrOA6PaGx5LioGFW4WIG3HFg/URc
BG2lUnQyzi3ZFMdRnysZshXuk+BrZkSE9o4mY9oXdbeAIbmSdGoztGNAffqwAnmshTfGZU1AaciC
ZIEgWxMKfzwapqvYLXRNXN6HYCrup2kA4oAZR/vgAOlWRW2saItAw4qpSEmzVZkse9LsuRl6fy5S
h7SEBWqLY5qULMpbCCw8ugepOJBG6aeTNFEHmDxpvoWlJyLrmxJbFlgo5TeWDrYqOlnOLF+tH0XB
Ala/xKrDdt9biNXJ5DrgYl03oG6o+jg9kLkP3W4J16nHiW7hCwEae58c8a/9YjzYVOd17+Z5ZwiO
jqtkgy/IRcoWDmCpBz87Ous4GJh1PsBHTZ6wNMa2sMp5WwRw3jo1ltjtk+A2WAuBZvUhUGNNc1m9
6vXqFLxSOF3ES+G6iLocJKcIhZNAjbPTvTMflyHEFj2m0t2vFunCRYXTYcpmthKdpVgLtzMBZaRA
BimYDK6ttM4n1rY037yKdiDwkzInSCZ1OaHJgg1+Ln0ETiAHtcen7XKfwEj+scK4+DYByPmIlyxN
3lZN+9Wgj3uafeeeiJ/ZDZb9Muc2qJk5epK6sQjLxl57Og9AircePIIIQpQZm1Scfi5n8kpuacQC
FfGa2hKHrqzBLNHb1uBmJPq8BmEJtwvaka+qZtjsAmk0jkpardUOZIwlwpq1DJqjdEkyCJ9RW9Wg
nYo9tvQ0KdhUNg9BwDuZg4lmAIuPm73g5do8BcoqUIITgiMtjhwQtXJWwadIclwIP0XOQrkzW56N
faXhNViO5CyGyKe9TiNDcni0EZm9Vt0XQ5uCJyOiVY75vILjnPWwTNdZQEt5uQAeYPtp1bHJulLx
LysdZix3kirwitPWXo+vzv8wpxEtOyjdizaPpalBKwFx5HEDB6g7j0ChNGdNZUBoNltSIWmPv2o5
WhO6EwoV/sTixX30y0iSfQT8W+HcHqjeY6tgn3rAQXYPdH9qDz5oNmxiRvcZ0QnovQPws2+dTyDR
AE1gPnfbGFytPpQPSGEnyZnA6qh3EW7YikM/rLozByrulm2wnkcfUTtsRqAWufU4RItgBduWVe+m
IfbXbiVK5ZVv5e2catnlGuL6BtUKnplssOnW537plnAftMG2ZciGmr5hj40JDC/RURY6mkOeKVHH
95TZstr5lII21EUxvwJIGZpDC3u/K8tczMEjamtIWhFYG2bhgHoUFqj10O4mDD0+gJgSf+hWGiC+
YZx5XVTcAfxm6bxeC9RMz4T0k85MUi3fQq+326i3DfgPRtuH0TJ6DVt8COmiLSqfLbPxybMRy1X0
vG0KAaInzogG4t08WdDyZSoEIwi+DWL8lIIYCsYgi92QO3RhyzmYK2GThV21PkN+AY5gtQQxK9KJ
gJ0NRtuQJYET4LhtlOaLAfcFVC/ZgyKWRPMVTHWQ95kgpaPJq5nEp9S1wh3haxzyHNQm2J0s8Bb4
DD/iDYiobuYZPUA3ffSk1tUOLrEdmLsr3v7kpxWCO7BYGTtESsuvZHbxS0iScc0oDeyN5mPwIlgA
LkRLmKCFa8r1wMcSh+YwUfYl7MtRw/vQlA89Nv0W8rPZjuDo8AB75ECBkau1N89ztdZ2n3g+xxlM
6AdMblMB/sNC6vajHSb89Qb93JJ34LxoUBfVZg/wO28/dmgY1oLjCatAB5zsdSp5fdcCp45ywhDQ
nCNqRbWgISHULbORQSFRonTZTi08k59oCTJhCYY7VnsJ8m0goFXI+rSuPmqGhFZ0QG2nkYgrQI0j
mkb9qYLEJilaM3HwTDeuu3ybMEWCJAoupuD6rB9IHUDqOKptvFuxCLCIXvsYQfgHItf1TsNu1hUN
7/ubVYsV9QUO0hRsIYhRIepGy1TU0J08V1bUdT5CqGogFlvUJzga8msKqBy3PR0j9KuQotUZyJ9V
CTpP1d0SSD9AqnBOx5lg44j+pZQLtk1X+efJApvG77a1DxpcFQ/7aY0TPAgQ4AxQ33bzYRBqrj4k
fRej0m+qz0EfJS4rm8Ce91DjsfM15PNVi5nF3eIG0uwIkRwKB+xdVd6ZuJP73qYM3BPXjTOSvSW/
x9EQL3nLS0WhGcEsbF8nq3Z4X1DuUtgfSAD+U/Pk3Aqpw2DA0HtAU1SrQnK3bR+VpGQ4sVqVZ1AF
yM+WjKC4UBw+Lq9wGPodhpb6fmqYA/fENDp54NBk8BV3ZwCtlzfQyiOLYMUkwqWL2uuIyEemY5zK
0Fmut51hLd+lKBig+wSvC8TWWVusYxRtB2oFXKrq0YODkkJzs/eN9+JyWtUWZDyIINvrAxK9Nrgp
uVSGbawot8rV2OJV2O0p/uKw9Rjx7Afi5vulKSV6gnqtXtKa4NBboaIU2VhVG8sS1G8ml8juBGNS
xd1L1c7NhgAi5BFlgnTNWVX2erqOdatMhoScRRb/vHb/4bvy01gNwRg0jRMScs6J+DHR/gNKCKqU
S0lZakQfseEDiUsBbQYDoRcB3FO3H+cY7HzA4xdNDCOPaNLLzvSTmXMyWDwunVAcJEHrTssUTEHG
yNCu+NF+pbsWLhrfmho0rR+f+XcA5Kfh/n+BKm+Bl8v66zKq8bt+C6v8hMRcTy/DvV5eXvTl0/T2
O/8/BGDIqzXFP4ZgTqp7Ur/cPwHi+OWmflmWl1/8L5f1bF66n4GcH6/zN1gmYMlvISAZmEMTTBUx
jMVg9W+4zOuXYIYBXSplEWYYgH/+E5ZJfwO7UqRhzAUCXwRDQ/c7LBMnv6UsTGGBzkMYnocJ+d/A
Mnjaf2od2WsTj5jgBG8SRhGm1q+t5R/WXxwYCga3rQ4QwqhjinkP3nM/w1sprTUoldB2Zc3mS5Re
usrT6k637hwZYHzPbXOoOnwFM8jqyJoeDUVEv7AVAhMTzrt4wE5F6v487rczbIr7cAzvzdh9WZfu
ezzFuWfpuUmCM+hAwsKGGDagYf1mGnJCqsYnXo02i6TTO2LGR1GhHo8mkb/+T1OyFmrQaspxJIEo
wetjnW6QG8XcZZamz1ukXiBrDnYSJ/cOJSMyykM8LVEc3eIXRgTw8KUOIa1hmAU0UpaFwn6XVXTJ
IUHB3H7YUCiTdrvc/LYdIWq7XFyMGo+u+AR18507C5VPu9CsZPNjN/VfxNjvhkieaUNxqDTyzNt0
H1V4+163zyFbxKGXFJnJ0TD97WPViqCknNmhw4Gbj035UQTXbqI328bbneXjl9UnV1XpUETp+lsl
+YcyxifZgK4WQyKGrNbhp75CGiiEHzwL4qDLwcoErxpOVSZtvklXNvnYPi992ef9jHpxncxV/B/M
ncly3Tq2pl+lXoAZBAmwme5WfS+lrQlDsn3YNwB7Pv39KDkjLZ28duWgIuoMjsLSlkiCwMLCWn9T
i3+WoMv9fHwevPmpbXlzmIBOHDCSV+TvQcxmzZb0qtnPRdpwzPSu2oUaWWI6rHaKGytc/rmMjBMb
/sARWgEc7W/7rrnJbd1uM7QBqAjR/xgD5R6dRaJmJS7M1Hecu7bUv/Sh9IMvnbS3ddEPh2LwLGYK
uwFeauAqv/o2VanRSjaioNzt1ulrxOHsPLCKBoCJY+3DWeZnSQ2wOCR6bpZZ3npIYmTeAD9PWO6Z
aafiNIVreidhwx9g4pN7KXc6gy922bV5vfNbIykEehPS4qXZVBO3YJUD8PsWnDfkwK0V9t1egcR/
iGZGp9JuS6ndZFsWc7ot7ASWuIzOMkOCG0/yOEVthpGie7SKwd148Mln4I8blTA1i9FSm2Rhsnuq
3/iN2IP637pZeIr6wU6K6nlphnFXKe+QaHEmZH5XZObGt3n7ie5uSgGmNAPcn/8BI0WA+6Wtw/oP
QHLYkp6KcrA0/Syu5VV2LWPq68egaDQbhzrOmXfCBgTuUP5Jq+pNX+nfu93Pq4GrU2z2VME/4xqH
niOrlUTx0Q/qbuPF4dH4/RHC8RdyGywjr0Y1QvyjQkGB+Q9ImTdXu79dnKDq0UlSDs/7MdRVJfjB
Wjnxsc7zV1fZ9c6z5q0zo3mxjMSatxcBKD2MiougQsdh8f/QHfzYuHt/fGHbhHQi7dqK/3gHAOol
mnm4vefDcCmd8iJOvFOtOXXRrquRoflld/oPLc+3dvenJ/Ydh/2Clifti8/SgjDcWzNEvFx4Z3LT
GY+z35PJr7uGJc+pMNuEbfggYY/SGxifMgnPuXl1tDkpYHLmJI1BlB5UV50rKZ/C2tqV/bnOhqeg
Dg69k59A6oSwqI/Ld6srqq0usP6Ym71YiEdV795WcxBwkvBPmzp9ycb21Irb80hTKQAXZQfJD09P
wQ7UxfOEWeCmccXFrGuz5cblJhk6ulOCtDSBppOML9oNH8qYqJnbrjl3zGJth1F+97X5ghAatGa2
sGPTi9tEgrIsQpMeixi+TT0vT44mfAbOUz4HD8liP806ZZKZANZBMG/rIDmr0v7A8e+kwbpw+/8q
Y/q/ALT8r6nX/48J1aoG/b8nVPu2e/let//nsUr58isUBsIk/3wDtlie94+Q0ran/MClVE7+8a8M
SvjOP6iGs5RC+sNAXwBa/EyhfPEPVpPvekQ4saZWP/MnEfyDHrZ6gwFwSvRRIv0vYC1v+rb/XmHr
FVc0AcgWh3bxijn5uKIL2NaVGHP1IxBR14d7p5EN27DdDOnypFTf5C/SMlBxKj23s9x1zqSSaWsh
+vkaVwaBwG3tTLl/FiZq7nfkLJU+GUOkhS4L/PM4tdf5pJpX9AEytn3GqsjcbeyjqvmDat7c3xXJ
5BcvbMJN9M0tacFe0V/VlL9KkaLCuZWNMuV1IuxurHZomRnKLPWoyvJCIFLBLcdwrOZzp3Sr7C9K
cKj3v8/+DzitX5EXH6MeSAub0ifQC8zueH3OZxU1X5RwE7wk+BGNNYTFE3AYoFoLObTGP1kQEE7H
LYzgIv2rAIxJe/eXKfUfouCn7gjXp8Xou1RfA4D0dEc+xf0lc4MWUEP6HWIAJahtV8NZJZkLHUtn
B0OZ33Q7k3QxGR5JFMLUN6NE7sPZCrl4o3vWeQB08g20RNeIK4QXNT/7/U1+3IYldEV6N8EKgBGS
8+dnxOWUpNTZjWt995DKsx2OtEiY6EMRyM61KVx1nvecKzvqTn9/3U/vZr0ubn5sEsqmm/c3pGfT
z4h+WW7wPZ6Zc4AK7KZovyQU1yq6MVnap9cVWRRpTJJAdvc2v7/8x9PH+tg+xlzA1Ug/AnaqdVh+
OX3Eakgte0rc75Zf+NrdKhSQ1AsLCbZJvUCZvEotUYtL2Fhzf4/cjU3voU3SgkH5/Z0QEX7Jg7gT
5XA8AGQC0pLR+Cw13Xmpnc15FX1DSQpi5XFVu6HUYUVlG87HOTDwGf5w9v/7wwc+SDXSEfxaEIr7
lA0kfhIV2Wyb79IbWeWHmaKyyA8KeAI+HWkQSe8ZsrRDjxtale891/Y8mHA/pLXdjH+YCJ+AYesA
oFTFKmGhonKG4sCnVxEuMHObznpNUuOX1snUJeuCAOORIHbbj5lc5DYt0cVCjiF03LXzTlOzvy8b
L5u3KJ2a6j4sAVdVO61q49yVQ1q1r79/TR+Rc1Dc4RhJhBiVAPrEamGX+HXC9GMUGFsv0+tEJs4k
sHsQMqQS04jI5GYy7mDdN9Rv1kWDh+f6JYWP/N8OlhAeR3lIUMAiAdJ9vo1AO22HqUf9iuKhRQxH
6h8swWZANWFW54Bgiftt3Jv8pcxURUQ1TWkAAQVw8OAl6YRou0b+OeG3qnQphnNJ/fuPhlJv4Llf
9ifGi0HyHc8PHN6w9xlaPLlj1YTV4r62kQP9fZ/BWir6G9hLaVNtRz2jdECVsBz4GTW3sp53Qb7M
1v3YNJAmQ1Nk8bZEb3A+LxMwCBTRQxvC/rZXtlXceWUY0zSg8jEREh0LGbnqzKZPwV/N02jkgPb7
9/8piSdSeYITC2cWsJPeCuj7OAGYmZUeqqF59lWtMrVt6KcwFaOoD6HCAf4ELADa4z16UiHlZ0jT
E04a+kj8aBo719OHfnT/vKDfPDp+HW2HbCNkIaHQtx5yPk+LfMpbVOvq5rkxrCK9d9s8kJeOSNz5
3KUtvp5Xo6FYOLVP8+xD5TOjTrYEfPhGsV4i68SUMlueDLVa7ypIvTVBmORQFmAaerW+nrqF+5pv
KC+o4Q6cVr48LQXqNOhaFcW6aaWMPi+oBmnBN12A1ctTUFKiRgRGZdiKrcVZhAl2jWrd9uD5/fru
cvTASDD02+XDILZmNCCR5uBP1CQP3HlqVWtu0FGNzF+m1qveOtpGDPcSp8LuwpgcNndRlKBrtxbd
/ukklmyuX6ugiuTTYOP7Uu6B0JNnDLqqSVF+Pzc+h3BGn/K1j+oE1THlfj7KutFcxSJsiudFlC1F
+IlDES3+EdRRcYr5wUig+P0VP0cjxycWOYJ9W6yI2s9XbA26GZDRx69whtfJOAJpIfwBI8nZvL1B
K+85ytyFSTg6fdfGl7gY+szT39/Gms5+2LxcHxKov5YQgVZD8/60KBaUB7QVeuUTze0SNbyu7pX1
o0ZSkWiU5C3gWhi2QDaHNoD7vEHVp473cdA5nLQD30euCTBArM+RMfDuJ9egBbxpR+ENd11gQQ/X
CtWMcyaRDeLTlhFNXRkBRWGxJzbzsB4SsovTKMu7deWjl+leO+z3zUzTz7jTcPz9E3+Oa4HLBkW6
wVPztC5ngo9hIPeipBp16z+icWGTxCpjHJLYYVnnLSAZKU9QowECQHs9dPkSU1RYQ53XrFMajcTR
ie4jFAL4pqNTSkAnsJjR5eDIubS2OOhiQJPkuKg5Z9VFY7nm1GJGOuUJKRvNMvr9I33S8MSyVdEA
4GhCcQSivvis76zdqlxqHDQfgy5xWVtdE6830FkuCmQ/17Fj2+CkDlECpb3bEivXkGIazUZjAQeY
z8Wk1m/VOm/zlwJmzapIg0SY3uh5rL2rSE98Kk3c9RFn8BLtIce0zz00gRncdjuzX/C4f3i0T1km
jxYKVzoQTQJbSfK9j2+rA2HvF309P8LRXiNVZwCd3i3FkoIHtIPcqRDDqPXy5DuYyud0eOi2mZOJ
xlg8I8biiS4+hK7Vj49kqVCFN6Ofucw+d1iIJlVqhUwxORbNGt16wuZJ6tAyQnWGjIQLpl1k8y/O
WIKhKGPJUHSdn1jdVqEoxJJIQifjX+/js4bC/A/knk9rNCBdILvyKSdw7LT/luqKcYH/7mnrYShp
QevDe3rr0PeGJ83JMon/5Gn25nvxy3a0XpKSEmQLtiWbXsGnZAmkFClkM/kPbS+YIYgRdUwo9n7G
R2aNxPskGi3kSTZe4c4MeDFEFSkLQY9RGg2UiBvfa4MoO0SdDAgGLMjhztANYQcoLRZ+N1VsVD9f
W6xHGoCbqQhoRm9YRevriHP6jM7WylLBl3DOwuHOrpG/SY9AXtibcg9y/p/OnO+u4R8fft0ECBIY
cZMFfT5RkQ62Fgia+SFJZq+INh2yH1S1QS9nVx41aTPvNUDpJqDRB8+XepjRqT6zC5rFakOBTFvn
Ji4teRmVie+CI6mn+JudFvbJGPWSjrQPzvW7zIrF3JW1V5qXEYmU8VoOwp6WXZBVIY1ZTf7Y9odx
VMFwZXQSTajvlDYNPZSQRLirACUIGqVdbyJAoIEGaJNUg5HTNp4oEwLEAb8BiHSyVCazQ+iIXt57
RTdLhDAm0Y/Id9KQFhH5GzIdpyg4kJltEaYbl4VjLVMRKFs+I9qqV4nJwxD6sbtTpTUtD6NXO+kT
feQ42rmyc8QW+9SwninNdm24CxF9QNZIFdjUO4jKahRyl/MImxj7KEaROIfYagNYPfABSvk4gwnJ
LdCr9jQ9TIjddJdWi/jsHTuG339XqOihMAqsCIGLpq5F0t6G01LkxwhT1emw1DJAYRRenevQasJk
Q6+6GllQfU+cph6mHVNl1j8oy4+orqFj0cJg7zB8UcGOc4AqvGNUWrl3RZvVyvPj4AHhKJIfSQDy
hlGehBsYeYlpyMCUXgSKsMmt69kd2mMQqBvEQiCWp0lxUamJHvA+G+JuHC5QvIxTVCRrWafeneqM
qU+9DG3d4MBc8XBsaYbFZlunlZ6OYLct6ekO7K1Zsvl0jFsrSY8jiDSvpi8ySgLs0KS9+lJbPcCR
UybHaEUQ/0hbxFXfkHWFSFG4weRd46Hi86V7/6YFUIGfgQCVXG6pW6lflx5exAAiDeEl50RMluX7
KDMrVGeOE3yfstgoOaz7oq2slMeJXcWm8jLR1bBDvKXRk4iv57EZG/8GQS3EGw9+7qKYeZr3MyC4
aw+QLPpNOgzXmoRvOpXkT36MDNdyLiWKq/Heomwrykuitk7UueVG6KNdiFSnogDPPqJstB8zAgHA
4FS43Dsha72lGQEj29nbcTKngDvRqDTonXUI+tASiB30AQ9lVoThYx8HWm8N52BGFom1lB0ESetk
/SPcPykLwoDhmtPLpOXpt3jag3c5ZAl8FUA1RZfzpUbnzLqvSn8N+XLokODchmNXMwEWhAk9RD9M
yeea90dNOvSk+MOZz3/sJW3E1YpEcMisBI1171o0MnHUP0UxreNcyRB1E+CkluFVWBWqtfKH1hxo
9MGkKZkWLTExQ7JKg0T1Fm9Q9rp/6rKqTyvGy0qW+piANxbTZZDRoQtpKCF0sdx7zCyu4PIj/Yrq
2TrBgAaub17N0IxfixCMabcbBsFH2WIDPXIPQ4Wumr/9+TzGuK5+peCW8D01NbV3nys0XdytHEMK
QJvGTwRj8XP2REsb8if9zFofLupolDEYUIF5fz9zXMQK8brlANgqRDfs1Fj3P4faev/4vwb5/XNU
Cpz80neakhsQlZUMrzn069Qc0wqFyulSIwPJRWLHjVP7ngN4jIIlGKr1RQEU7JhqnLxRLj2tRDhH
aiNQsZu967CEfrrcI09X8BGnocZmtpQ5oiGkWzCvSW9cKodvFn5s61eEotcRrBtWEHHt/ZkSepCz
3jZ15Y1oCvcoUrNo3l/t+/TworxgfDyZ8ht75aNBabZI6ibM01iY9TKJTDy+Odfa9pPHxUolbU+e
1F2H930iLf3cc5c85PpXRGpafs9VvsvsartkvfX3AbWWceEfdYE4k7+3bIXB1eniKH9qjvFa0bL3
Y9rXrOkQjgGVj3bk/aaD7+hX4cUV06dVZKw8PH0gpmtLLXv9g86wfpFDHPClqOx1OZSLWu8fO+44
GR/7Ii7i9FDFgGDvE7yMY/ckB5kounOa4OtcSbMW1bDjzyEPs8FwO1Pq5vwRdoCai2cIt7HPDyvh
2H4kc8uCYdcAmAN6a7eo9hjEXaDQVLsO2d/utKBgQMmG15T0pz5ybSznnv2V7+UzPKHgkJMsTvOZ
G7bFVJ90srbRHV/ZbnRuozZeRWpC0fP5pNMtX0gaVXFV6p7/z+VIEU3ZANusjaaWX1wNK3AtIdXJ
uLpALH148qpo4hSAI+k690Ei4GmHhJZ2iDCBSZAT2hclW2wJPLPCdOQUPqBZpq+2h+Kid4iRtMrz
k5/l5KwrEpMd+qTgvPttli00yBPEChmOo/u2ZnSNRymvPRrzaHlCtaoeu0ftjsnonXTvjz6FccsQ
uc205DwRQmkt0haLLYhynZHr8ImpWWcN9ap1ir/XT4M2RzZpAzR2fd4uRY7L2hgmOJ/XKaVQawNJ
kbpyKOGihhtKFrNXXrqNMHzCm8V6hh1U3zKv3ossi1CFiQ7oiJnIOY0jOBUWsNO30ht6LC5VQ3CV
OfVSxKo4+kKAyetq2xUUJtR5maO9iMSSHFOK8GhJd4RKaEczex7ifSHDzFlvHbw+dddSgdMHObX4
rKhift3MBU/5dSQ9iywEIVtj0qvQzdYiJWqOhB8/j1yvu0W8qpwjTKAzCzVIb2zQoNtRuoBJufEp
AnnPMoaojMwaezUvf7EkYrUHDyg7A4pU0zrdjGMEk+99JLOuphKNu0/qDmfjosrIv82XfrTuzSoD
hJJOo0PvmXjL/LJGSGDzMZP2+gxRU1kEf46Xa5WqAHSy1gLCsh6bZy9E3kq8yqnwiivP080cHVCf
bDvrrzEV2RTt2dFcVGbbgvo39hJIgRlQ6XLMuwcbVgOK0pGa3WS6G31yG42IZTpo52uLMpyxjybv
hzLcWs7S5k9wkxxk7Xt2h4nDvhA1OaXvq7AXPbMcZ1hnO/BNy1+hF3Smpt3PJ3l/l0hsUiDewiie
18d6CzcFKs9MtxALWL6Q/a+LN23L9RPVW/U+ypz1e5ChLT4xx/P6QZTTFJ/g5L72NtIialjKMdli
dLV0MzYyGQt1XZVhuf7k55QlpyQShYpmDy2At3r4Gk6tGHHn2bjIljnGDm56VA2xNRjtiuq5nBcY
lqcQptZVjgzmWg5sV6gWyCbSsu5ULzbzW6IKWVxRt1zvPE/pND7/vBC4HbY0zVSx7t9PbBWS+D7a
4FXTy9v8PWDl74VGHYi1GG2tXp7co1mxxzuwN7qOAHF4vXXfp6rhmbuRLt5wljrxmsYlcuIa/lCs
t9W/LTirRi6EOqbq10XeOGubcVeN0zon4Ys6OYrhSVuVCAtnBavx8D4g1IHXoIdFxppiyVZY2Xni
uIUf/KHw9elATy2H+MAMBmTse+JvZeWko4dAvdq5T5BL4q79OJ5YDWNNmNWWXFdQgfAoozCker33
3xcU1oPrL2e79fJg3zwF3QLECgv3Yz3B9FNtja1Pqeo9NGbUgLkLzgGspN9f6lOThtVk+6uqAmR5
yFUUZz5eagxyHUSkkv+aIzZS3ZAKmkjKaz+kZ0VE9lCosbHEQBbxvpZ4Rajtz+D4+3v5WEJQuBtQ
FRKKh6cdzjx3Pt4LzkIO5Vuk6MAZEsZSkCSE6LaFPrpfalLnP43z3y/ohOEKMgQXSHHxM1wnT4wt
CvTp71ZXYO85ztnxT+F5E+Z+ruzfP+BnfBBPSO3WVj46EWB45edC5lRkgNER6r37GTEgEa5F+9nD
bEIdJtkGwyFrosXc9qM7Z8BRqjWeu4bQYLWLZD/6wx19nOmMOUepIGTz8kMwLrTqPo75HNrW6EOX
uSveF9VIXscan1YSnT4g05DyChLZz6xM4IHrjqjRseZL1rgaOZdBc7I/qNKtlb2ZCC3zllCv+Tjr
IxJXKVxsrEDG935W8x5mf/8QH5cL5USwnYzriqGgy8i/Pz7DOCPgahaVn/iVZVAi9cvSd59x7Ur+
OGP+filpo8vmoELCwdT/vDLLCAnNPvbik/edExWNtQc3Qdjiy++f6vPkZDpyLVvRBxJCBJ97x2QT
unMma7hK2nyNt5CZmJdNq6r+drZApP8BTfWfrqdspuf6n+d5n2aCP5FjOYHdX/3czKc4gVho1+wX
9cbgE/dfFQzB+KJ7gaILy90lAP0tyLkYnwhUb7Or982W1H+dY35esNqrVq/b4O8H9FNvjdcFQiOk
Gc/1OAf8DQuI+W8SZVMTfrMR/v7XsnK8fE0VjQvy6mSAy14hm1tK4/gb3xR0OiBi2KLdItk5+Y/Z
aBME/3Bf7xCRfwd8AMoOcwqgPOI1hLbgcxvThk9XwxFpj1Dj7KTdO2paURI9wMa+/qtdKhrt27qN
qflCLowWTrGbTsWdKM/JIoAGxeBgGypSFw68n8y+KSOFNcHJikVV9VU0pbmYZjCvtMK+tiDyOJ6Z
zJGV3pdFvzjdFvCyB1M0MIoS4IU7YQjj3YTvfcbc45DkXkcgDPV0mePKGALl6QcvhWlgZ0BITjgA
+Wm5K6ysYc39TJyQQl4nbv6e7nByCNjEvLfw+n4Eyt9Gc0zgWqotR9Y1PRkHYKrWSe0EnF8qBzrS
Pamf1/tXblusSab1nnM1NG15b3YTCASsc3hsAkZXa8Iq3XmNj7cMRhnvpRjNdp5sfiZYb5kdHb+R
8V10sCYXvh5cfcqZJ/ecPaLXXLKEbk0GY9NFSWOUlkt0V4/0GYqseHRJx0MXobYuxD8682xrLVK0
AyLVWywx1vNhOGLEoeFF9iXlYCpDPt0PdNohOEVbq69hCJUbjbykcm5CHTb+uI+1J5V+UHM4LPUD
fZC100ZuCj3qqu6wsvIe0oYqeLxjngNzOCRGC5FtS4wwzF8zR+I2OFMeFLhnoaa5C65kOUbNbRWG
GXI4WdVaNid0lv4EY6tL6PHvqxpfrmA3Yk6BQ41tUTEZtqSMQgFjlnM0XuTQClGloE0+ppzyw8DQ
r00TVDukXXTjKz6G+ZzsIlxTqgouUFWaLxUVIauHmuutrcCf0UTTp4+9i6BkP8kOVVJ4DsyU9/yP
gvyav85Vt26G71OjeMtS0WfMOUqaEKQOyq3G9kpBLIqx19tOTp5Dd8mtIXxgc6mDewS5LOyCUhWD
RY7j8V5BmMdKNB2jY4pSyUlqu8tpaabhhApLfQeDE1pliLUTXAC8g7QczEPEpD6RsYKFzepLXjPT
FF9iOwWT3tv4wESJkQcO4ZS6nEqdB439XOcsx2psvAtvTJudLxMMSLRtmUO2GiVmddpfL5it2HtO
C90+mG0XjGfrld+Spr93BMrsRloxusctgOyW0jgAmfhkqPtwlyDDfes3mMflCJt+T1sd7ZDdiTez
rFBEjkJ9FqDRcpijiu501SjJnw7maos1AuRs/uQp3Ljk1Ux1fwSPEX3XeMIc80msgi9hpg5JZtf3
DQyeBXIX+HZYpHX8OE5L8FJYlaLE0JcPY+Cke9vp7DNpY5y0qbE7vZCUDw+ma6sfbeZHtxQ1U3BU
nRt+F7SgOGeJRtwNTpakB0yzkL1oy+6uHSSFEELBrp2n/sxtDdxMVY4BYrphlARf0gHzjlOQEf23
1pGZQBURVhDmA2WC7QWKUz+CTkEDt+A1neEmUqudFF12Ow1uzvmtrM9VC5FzC6y2frGztrlAGds+
h8y4ztBIrb3deBjPJtLsSxs+7ClVeesMRHji7AKi33cxQpndQFOA4deBd/w6Nnr8oXEx3zo4O7y0
bVY7IB0aYI3L0jJzk6IpsPGtTb9DZhnxETRWULqxRZNezcInEHPUA8yL9vyZDOyiOTOTNgen6Z1z
VZQgtF31pMb5m91H0dUqHbAZ2r7bUfIE9h9PkOB2aq5d1Hi76qrB7+Hr3KBrnNm03RE87nOwGTlC
1rFCnr535Qsd83rjOkV1rClgYC1RdreTqPLbNpkxx86RG3/Uyay/mAmr4I2ekHaOhAFNnHF/dIJx
hoCkH8LqhIUSjDeh0ybFtlqG7CUrmwV6sl0+waCFWt0M4jakuXHaOJi29caOziQCCy9t4E0XGX2I
gXYIyuIUozoorvgmzHEfX3hIO6abQuThi7FIS3YBeWO2wTRI33ijlx8I9B5+L+nin+Cvl9yAHwJz
MibmEUGm5jj0kzhmzeC9GDd6xOQue1x0uQRH3cCYz3QZ/5gZkGPS+X2/Jz2d4XKFaKQYqekk51gE
2MkwnHph3hw1+bGAJdqGjyFSJK8uTJWHzET167AMy4+eCb4b/Nq5lAAejjY7xU5Pursn74WVNlbD
hWXa/Hmxcf51CwEbsqLMfZXMtmQvm4hINlQ16lQq904gRiFk31YZfOLePII5c7n/wTnDMcg9ZJ7b
fqVeqG/CKjEn+OiG92VplvO4zfR+8gm5HM/L9KqSdndmejneVKjsPJggkN9Wb4144+h5uJJzyeKh
1nYt3K4/n4w/nqbj5NbUkzDCibxS7ji2g/ykHBOeLpaJLiLC2+3iBAkeKkZ91UvQPbDhxycsNv9y
Ecj3sNWnB/Tb1QWdd3S4IZAXiBXNlct8N9Vhia36Jqc1cBNPdaMxjSzsgxkz/bXpepihkVqWCxPK
/hwAVU7VoqwfsGGDFwgZcdq7fh6cCHqR26FZ5HWAHRwdA2N9tyIHbNzFrOSShtu5nMhWd35PqT24
yJU7+NBqawO7FmR8E12MVhPfUP0priw5V0+YDL7wO/HKNRJPbUkGg6kYZlFhBixUNQKny7pxnnv4
/iPCZqN9CQSpf0ydYdDHxClQCwoT4Z/LqDbBIbTLKjwrk6DZ0V+Wy2agD78LQoxVYFt0qPeXblRd
1RY4hPPZ0j5j7dljZy4gM9KAEpMR2PBJXV67k7Ru/SqEieRNJqn3SdiYuyxOh3JPK3pOzssUObKd
hSovSM0oEtbRH9DPvJuDyvTJcU097F2op7qoc0atHuP8LKdWYIqt8Mlcttg/RMMlVZwM061exA8j
MoWwAuzCuwBGGIndiB5Bft5RIOieVMqp1BBHTNMh27lKDgB3OsGzwT9TzmRX2cPiwpuGSzRpO+zP
HIKdfRpIOhVHXcwVsjxDq/r70IrzDGQQFlBmY6woxgzRkuF0n7qgeTZOIovbehbWchw9Trtb29eO
fTGGGdR1x9BfuPQLwukO4N6yq6m4nWVOB+Vd+PlZZ83YJ18Xs4VOLBZQJVIX5Y76UZmv6LEGZ5/r
rpNZ0O1mL/MKh8J/W7MeAtqu217MSCRK0RfJRZ6sxoS47OHgtnQTUgluOdOQwuogP6lSqep9PKrx
Mk8p3+6yKZ1O3FgKnBoDO/Ep1WVGnOaxQY2k6bF42DgjXXmvw9TKwknG35aY3MFMljn0u5la4pNo
LPN9CElNXNPMDiL7kXD38ZA4yDyQwiVWvQUzAEQOqmvi3c2WrH0Ssx7HtWJLJO34QG2jRZR+Iwjp
wNsnDRIiKtZiCnHiRfwt2TfOVCt1KWCX9480mcvoJNOBfImH4XlZkvgxxvkuDhv0fjgmlPcjmJN9
FCDXZbN52AQJDyGOwF/OC8zIrowLf2RIDPZcukFdyQc+ivFpqcp7UxXezhhv3iD9JomvQ1d+6+Jo
OWC4TEcNRdxLOp8YVoipHfVuYbORNyEuHPeIlhizS/HFIfFLmDDYnKTjd1E3+W2jqzbYt8gZXLR1
Vd/3uu1gY07xEJ1SzYYSb5VTeIrHqN45eFYcch2p+yq3xT7skvo8j5R16eSTPHcamql13K5CThyL
drDMh5cK9aPjMjnwbSAXFeXODgeNdj8+wlfgGkcglZhzwiAakefAPSLbSq8dGmQ3yghsK0DN/rTF
jQiCHcX3+yUyCFPRj9fHjL7fzrAoR5h7ublil2fzx8gMw5mM/IJbiO7YddIDtobetq+a5ClLY/FM
RRAPgFyEx9pGcsZv/OzGymyDgpOXfLGr8rHANYnuoawOvhNlX+vRwe1IwfvC0SAyZ73jIgETmSkL
tilF27OowTgnj20q7ylOF1Q13Gs8hvuzYRTpN3TC/GcsQ8SXXLjjBdxNgBONrk9dStlPNAWcfI1p
aLtgq4Q0VYRafw7iYFwnofwm87XqMVfY1uB64rSvNUzUdI8JMA1aitwoxGFugchda9Kpowe21BQx
/TGDGVgQR9CdSDN1WTSt85okSZdvnIJ72GSFn2D+yt/dUpZjTiRzo7C36B0fdygApggJsX2flU3d
/bPh1IYRXOO69jMbL8ImoRWMw4nV5d6uazLrJNXKeVzxDAexDHm/SWeruVZqyl77IWjYHjh5HvBF
BaVVR8q9oKVoznGOFtBXY1Kai6ntm9fc6aZ021L+HBB8KaZvXTezVliUnNP6VfTj+0A3bdjQKUQv
LRtcZLZ0DJQrnRaSeeCsP+BEDyga+El3LmfOb8hDqKhDHEhbam9pVINw6x3UEz6IxVe/GSYccN12
V2DjY1/1oy/u6fqtUjNAnXB/6MakOI4kVWdEv2rcT7hqZKRyIakn6BKrvkK1BtOrPloRgnNpq2Zv
mgHmA0gZJhFuWGWSyXw4xINHi6fMt1lOkmb26zF22EaQyBxyahfPtC/4WVb5tVOLsd1xqohyQlro
oYm2NaKPi/mIsW9WyWvEKCDH5UKn7gt+Uj6u2QMiT1l0oJGXTza2bLVXh1gTsTIbxGXwyekhXo+2
mncJfbWg2PSgzOW8q4Y5KvPzOYgo6WzbfoIhfQP31PVQFQJ+HvYH0zc6/RLHuazj3chSob0DS8it
Vt8l3JC6Q0yuVp32SW+Vf7W6nQa1T8BloWWmND3A+8h26AkdGwBcXbXDqsiys5usb3Leg7SAcaGr
1ff0Jgbg9zz+jxJND5txbDMk5UI8Q9UXZZST3L8Xka1mbYR0BWJY9wg5RFNzHq76xLSCiePUL1iH
i/89xoJx8o7gvRfWmxaIznztmzH5H+7OJLl1Jb3CK4IDPRJTEiApqpeu2glCug16ZKJLILEbr8Ub
88f37LDfwI7w1LOKqtJVQyDzb875DqZgEngNMAgWptUSckVwHE+vc8FAQdwQjmavd0TN2wZ6YT7O
fU2IMVZuzRaFUNbq2wNapdskaKaZYD9v5tfbdoCaXXe8UFy8Nnv2pkCVYRoioC29sz3PvZHoo8rp
QkT0/Lw/KCXIvEI+KJMaddSFAWgo3VXMiWlIqhsn4R/LKWoN2cOFr5nwApuiGmkWEPkdMMYmVQtK
ILg9QyfFzUbpJ9LMIp2G7ZzOYjXvHL+P/TQym0ciqju0r0rMzYuF6mciOgtTHMFCvDspKpj2l93B
OmR7ZBdDncpwjIsEzHFHqO8GXeMRI9Ns/lL/n+My1w8Bqt0T8+nyRtqZt4eYNZNubAxcZK9FRKZj
FtTKap6reMW+2VPCkQ/aKeOTmk0w1XGYyPeYVqGI2UTaXf9SkPRrjla/BezFPTonk7eZp7G0lpUC
wWqIWJzoELNKBcFxCP2pTbJWrN/Wlq1G7Zyc6IMnAZEnSBbyLH4ONov13VhpWoNuszTdyFA5ZDQO
CLdOZI3W+ldurZeJCxW1S2RZXeQH/GMahmA7OwLRkNvHHTxMX8rUN/YI2VBGH4DFfAaW5HnlhDxv
bhnQoUZmvGtBNcyJaxOD9I4kAznHDhpmS3QNgTmaAslx0Tsx3LrL6bzbnd9Th9+uLAJXEDl1lEZ1
2JyxuEok9nOA6QPNn2qRlLhmHoHmBIC2oM4UR/wUfDARyKqdh+bv1Kumr/YzA7PvDSEFz8YlaMkC
EDkXmzqEjiIXkg878SG8xJDc5fLbQlTF8LBS+Y3FMTx+0lwuxWNUtcOl6vLc8kQFE54HH2LdN0ek
Z44euKcnuXjZLfLN/Fc+OPzlBRHtyOiyC1VoI0dzp0p7eRFrMD+Aaij4FbDXsbWOWslpGmEdXusg
fnIYH0ZJXEmCXBlalAk43PJt8Xz8jUFNLnDnVxWyySF47rNcHgiws9/DYXTw7KOPLIZmwzkwbobo
5cDc4fV0y8SdR43ZrOkQ7sfkcuqrPBxQzY3dhkw1zxYsyUvcXCQbdMN71UXGPVxQSASyeRgek5w0
QY5eCx8GgXEqQvYIc4gsr7wjwNub1XyTu44WyYUWGB0QaKgfC2Ae1NBTx2+JSiH69IdCgJ+kAL/v
rUvFOwoffzE1tSkJqM9iZDIAF4uEC71CEca45GFrmQDstlCpMCWVsCLk0W7LdOtXviYPkPkhZ2lV
oj31ZxmLLnVhGuyXKTAfEaeFvl6nblBJ02vxNAYDbJzJCgJin9EanQkbkTB4M/daFE0dIV+6JLEO
hCtf46d3v+E01OeVPMMHNIQACkrhfuHWmTs2BREogzIYq4EgBwKGk3kxFe7oQUxZSnqjaDh/B6+5
rhwXLtoULsGrlRVqvWNyBQUAgUkLzE+1zkcJ65loUAQidxLlCzD3JTA0BbGL26IHRtimkDyLHzVk
oGXPvUlVR32eFN7Qi8vfLbxfvIUxtOfK7E40rfcOGQvQp56bD29s5fswSbmDR8LsEaUnAq5c88g3
w0duLUBSaziie4vK43aYsR2NzF0+u3y2rgbSzppkKOvofponeZ4CTPV05PUNc4HoZGW2eGViXEY8
Bnn4rdzNS4n5Gp/0YNyrepSk6lWwTS/Vmt0i6ekY8UTjKE6A7bow2WKLwqktY/iqgaubJ1y8ZTIw
3EoGHnV/33twaSlfnOvOyALN4uK8g65d3+MMVJ0aZxtLZ1CnLeC7P8id7QQ8+/QiKPePDrDZb4ky
/h1Mowl21sofDivCO14gcbsiPjgqPfHWifkL4TShmLNtMrJ3pe3wHmwPMbnYVDSO3x65D4aONmMk
/DVCNMNX3yy9O7yREOgkYqVR6UH4bzvCeuUrGD7/uSo8v937TPWvlOocllkoQGvP+2lmpv9DWivm
QcM3F1Td6oTdPO6qdzpa6HVPgz9KP7ifqqLnlB+FuGimhh5fNuKF1VRtz66BRai89w0SH3NcwFey
WPCkvZLKaM9FW21XCMzN9JKV6xL8DDpf1qdKinbyQVcP9mQlQgf+MnB41ahsWF6i2wC5WIZQY6be
2SgbiQss90MdkjxxNZuVKeYOUGZw8H1iKT/Drps4VHqi71aSeKOgsIOEOg/9RGKZMM8R2vhov5BJ
U8aj9iKCl21QibzeD5CoFkr+tnvLRGPCShIBYTqqxdRA/7Yyr1ExqTy7iNt5BnvWIHmVb3b/qD0x
0cKU3hoOw6sURJJWCQtiQd+HlQnWzV0Fy3SWybgACXJSW3nz2H/P9aYJMOZfUSAQF+lTku02VXAy
nDLsmxUpnhaAR/LwwtyOmyOIGB31b3DpNjfYlZmo+d/Q6Efheg3ijIb5ujJj1oT7FchOpA//+3ru
n3tRtobkSoR4Z6EUsaRjJ/PP7XIZwJUM8jL6RaD2ZaHR/i38gL/T8IGTBQpl7H//jv/cyV++IzZu
lpUX7zDL0Qsq4B8mUNGJycYv8bv9+zvqv1U1XtANrObHqPCJi560vVpYPkryose/f+X/EwHrf8oV
+QcA6/8ZzgFQ1H/7pC4BKP+MKOmmf/vXARYRm+6/A0/+SjW5fNHfKAfsP/+JbrD++s//AWuwQvtf
EPP4sWCpz27oL8QDW9lLDoklgn+xAxyVfhDxIBHeFf5fiA2oSP5yUv3XNjl00Jcg20TZERKEAXbt
8kT/N9e5MnYNAE9AUCpmgyrVbc81Q4VSOO0ZJXnmOquAP6KWlgjg6Y+KRkhLDxmmZHirMAMQRsIg
HVouObIYWt9NZZ17o3XrFbni4GhEPFf9OTLV5md3drn6KxigPCsI7B2NnLzj0GhSfp9hvvmVlW5W
P6/6jFy9a4u7nMMsR53eDUZw+84YRIfFmvx7IOcopFVWOdAZY7twThCZDHzMcWIUalo/Nj8JDBbb
Dp4clXyFc0SlhNgO7hGE7tbKMyCBHLbTlI3WpVhX6A9OtJItEWYGHXhd7TFzLxRWePInjlcujfow
I/K+ocbp6zsm1GN5JrpNUQ5ZcCbkz3GlYXjb5Jo98eGBsF+aOSqSylnc4jYbZby81WNgUkfkOdp8
ijeSC0zcpyQBK/UY60C98B26L7JU1d1qFYJZaOUV7T50s1CeAqJBz6OzeTnW49Atjtkw6V8Npr7p
GmBV+DBuWUDcEDnLWXXjI7g+1h4L+fcpbvor9DBOuo2h/1VPQ74n+yQs3J3xSvJ1W1vGR0pwez/j
6H3VmmIAuq9vG9Lq6yU3J/5YE87YCeNQZzfkE9caGm+2aH88T8Ug3xZ2bohEjVUnGaPt6zWe12AP
OGgbDwte4ARjTHfIyPpG502upTlVLN+242qhc3CfB5LZ69eRdIvqzziTvQsZhMUhZh/O03sLtEee
sCfFL4DA0XWviMueKz5pL4+vB8QCgMVwnB7FRHQ2SM32ZOD2XGvXBwW5hvGznu0GFXZBrDOmojJK
+rC27uclKJPRFRRQBg6mMBaBBPFSP2yEkiJ4r4v2U/S6OKzSrWB754UN9lzmRMVa9JdU/y43obcO
LEQzKzvU6KOu4IsPb+7Yo/fdQkPEa9ZDPIfJuDzEoVehV1Rb+WNjtzzvLTVM65/OUYp1ricX/UjC
fL3fXLmM973x+DhTkoSRTabESmdF2mHpOI0mZ6ExeSuCbxY2zo0ztFZKXC4JzhikQx6YCtXONZW5
8a6BGAy08IVFi8hOeowbhi5WIyaVgiPhpxxKLV9D2Xb6q3Ua74CRdTtlC1f/ecZLue07d8mI+CM2
/dKxZ2ec/KN1U2TSH08ISzWR2jZKW8RN1fDaRkwgH9aiXhMUE+TER1irx2baVMq2Tf9eAum9kWff
nlzMN+96Rj+2d7MNZajWkmRwd2ueY+Vv+4z0KJhH8VxgEbQZyc4z5XUSxdt4XxcIG64HAhmXvTtn
frfL2f2C9uwjhuXME4I4jXGE9YhEu5zKPK8AtHXl6KXzvInTtiwq1SuTVtaMXi1ufeXk9qNtk/PA
5o3K5icuxuGNBPBGXQvZCzzclh7rA7pgq760C16RFFuxnVjuSxxVGczlm8s441YLOLAO8Slvvc7l
y2Tc5c3UJk6oGgM74ZDI997g1uG+y3GUVzgksHshsQiGFBVHdt40DLUtrPMH3USuc8yZ7+f7SuSQ
YC21MKarLHEjMULd4oEOp/2FU3070iO+IdGfvdfIHxnmttlCmn1U6DqJmHRtPBUmuov8nMHKkIWX
SaaObsdiFH3it6KTOBgYhOxmE2V7PW9MHcXMmrbLmvxO2DUp6EQPuodJWZ37Ofibxm0MNgHKleQA
2euRaanWG+Xq2EVbysx9C3eI9GvOfC5UTHS6im6XnnlZBvVs3bksiccErKnr7FZIErewM1iIrWu2
Bh/uIKuHTeXs37I6dAi/kKsTXPxLOruxsrV9lqEZb9i8rs8yiolKIpfCS+wmcJ6KnoYV5H32TZY6
vRqSuEnUydrJcGKH0eZhx6lLdkbhmiZDHFETad5uJpga7rNynXNGinw56z+v7Pc+4sf+oQ8vqiRE
vKM8LIzTl8cocEDEEdSsj2NZBp+bjEAx8j0w5dk5dd8hbKv+1BWrShzaLT73zikSEWjL7/a1b3m4
mlyNbHvHe18+hdNqXW/ExdUfuLrLM8wVWv44k9G6V4TNPIaBMu0eoSb2JvzPj/KiEAN/G/iPcUT7
S46MyT+ioFte5MTI/Udpt+z2WHlsv8fRCd4LjiiE3+zm+LCb5mhf3qu8jgWBRbypdVqJwhW7YOJR
2VUTezNMA8pOs7UqbvOZ/G4uO6bXqXajSSVLsHXeKe4bSeaBjCZICeUAbJmvnOQ3G+PLt5haLmK3
rvKTWw/KOY3Uo+hCvJl9CpjqTUEw74JC7HrU3dz0YwDy3iErZC3b+Efcz/4OQwo442GI/Ebu3OnC
Vh4Fgy5+tCFrj7g75HaOomC5F6Uk8zVDj6IOK1NMfqKZ4z7s1FTMf/W0xMcUXlEkDvqTAwLA7TBP
nBbwZ50Dy9e+ZcaMYdg5+LWjz2IcV5e/lRXmV/l8IR2yrmvt70WSYt8nHcw3vLQQ/s2B6955WFs8
p1zBebTcUz4ZTsKK0fs28dfKG5Ybuwod5xdBG744FpLU+x2QhtiSTBMr58Q4umQMHtf8bWruxG5f
wmNsXuKmJSent2Aw7lnDsmGqsHYdAj6yOws7nCApyPQhvxS6KiLSy7rDxVPlWIgi/ghHbt/lisEX
XBXH8mkNesnHFDck5WJnCwSDJbcYh3MfZgibVbAR+tIDL/9JENOQn2BiD0rCs5z004xKr7lFN1k/
ANaAQuS5bERPnY2ud4eHx310C6UwSMwxh7jD7OvN5W132Ihw6b5ktbF/2GrjR5srP36xh41HOCLT
4KlgBvO56Mb6qLwyVreZ1sFwX3Bg7Rsfp+tOtVUldiD46zIFqqAf+gXA8d7B3gNYE9RE+XaRIHy3
JXbvPRiyjj0qWyv/hhDcubsWm0W0ih6GgCurt8N5x8DA+8W/FO+2YC27JyGDfj2uWDrNyRW+/y4X
oJYa59zUV4myl65JA9fe1kRMnrkibSPo0pLRXY2lnnXDBYl9kbzAEPJ2Hhfep0I7QKz5iC3gsCCc
a5+0B94b67NYl+fNHZZfW1mad3gxnJOdXqf5wE5ky3dRIyL8NyoOH7XVLxD4C6afL6aaMpWOwRbz
+KqtYsnj5WFzqJYhvuEjZl62sOk6DbxUj5ul3K+VUVyWopZy2PDN5CHufcT8/HzWzKIRSQpqE8Qh
DOahinCQl76vw1QU6GMpeckkPQ/hyhqkJjtAXg9271n90du2LRx2c0y0wLFRLsueCIHnD8Js6l8j
EyNrH4EyTMZx1BbOuoLMZJaKimp8mQT+xMlyzsz/6zKpUcvJg+4qVe8dF+XrHW4VqpRmLPqStaoY
bmWTs68h1TAbbyfHl18QhULKEX79Ym8cF/Z9PeTTQ0C2OujZQNlH00zZ08DTExxl0Ebqq5/acstR
yosuRQtg909rOG/9I9avLSqxb9WWs9euwMG0y2oveOk3bLqgXYfiegzySOx12Jj2COIHFmk2tCia
ikgs31lnBc75goLqWHl3TDlnqeOXqYhjolmczr0JqL7gAFQ5wrJws2SVOosuxsSq+hDF+7TkTAW5
l+pDnuMbS81qlyejmxhMKzkTx8wLVIRpiyUXbEnWQuAGRjJtOmsDet059rqjvgefHwB/tQ89ct2G
j0MHN4C1nIDHAvv6oSfk6E/ZgLnYLSYMfsDZDJlBxyq/q+bZKz9Ca3NQgPmdu6YiUIX7UKst8g+5
AM5zjjpXfLcTeHXU+1l2jpq28nf9AJ4j5W6GBOtbVfHpdd1iXSME8RSX/xCND6K0vd8D3SJrU7ea
b3smXsNV1KO2urY3K/9C/VNcb9gmH9vKsvBaShQi4HSXEmTQevGhrtzbUo4ur4VB8VNeQcyI/Rt3
EcTaMl1TRFON0vql3IKgIjGzy/v2SafWv2z4OzMWhMEbkDOVC8XnErbfplrMseh1c63RK5zDpiio
2fL8O6oDVqDT2AZvLCQmRJm2Vbxa0RZq/hXZPoYYHV75ne1hF7Lzwf6p4t5wNo0aL1VbRw4TYDm9
aHtyM9iFUxylnErlzHJmaL1bJ7YCc4jKtelfFy8cyx/17BH8EoJvrJ/Wi5z33ALpk4mSOe0fSjpR
N1crSmD7dll5HlJ12WmiUOyZEYdcZu8e47P86Ie++eF3mw2GgPxssLIDCPo7dw2zT4QFkooX5Qis
03aGY802EPF4YsmoWn8vNjSjlzWs3fHYbquTVFOgSfXq86d5i+xX9PnuC7En8xXBOJt69XsLpELo
Th+I3S3xiONmQ4koSOGxKuQuCZKYjdraEWxzmM/ia5aLk4urnAWKxeIS6jWsxPZ+DXPcGEMnjmVg
6TTzi4iNWp3dOmuGNTarnVcLZytP5QhLbBd1/cihM+txV2nquAR9ZzzvQjq5ByJDnC4F8uRNOxH4
3nbskRdsKUBn9MxwYOw8DasovqXinT8oRgsyjMJGnuzemJtpograMQkNSIkKEBAcpGSvs+8FVvs9
cRsIa7kEeaOhWcjmjVFo290qnEfbfgUcbU5xi/FiJ8Kg+tECyyN9SvkX4+SCpIT5aXXMunG9ai1R
/wQKR59MdNAz4obMvqtI+kqJWQkJJnH6W1SqHb3E2kb05sYGoYyUL/sSTkMTA49wvJfh4uwLRDTd
OWAuerewf5s/JGqMc1CJ/uw2hnx6IUZ9PTcjKYRY36IUT2F71yC4PWIXU+QtVRqdF4ySShA1VW9P
HWhEAs+Kkk0JPP7pGXG7iokEVCS6aFjgbDqLYvy1BUgrMy/S4XkcZOETcmGTtziUUfwSsk18nnF5
7z32Hv4OZT97I1TVgDlmvzNfgWWcZ2vxnVf0Ffk+h167pY0spiNaX1IlpqjJ3kevKf7o3qUwI2aJ
2DTAFTs0hmZPXuyYUWGGPjVbA887HsIFvnq/VvpodcVybxiWHmPyvOIEubZ14JuSDTAVq5fGG6OE
m9mdg2xfDn6H+Dxwa5IC19ZB/DYA4HSssUlsNY7QxovMqt+DyuLDs4UCyIBHX7iPTk8l+0CPLbLf
na7yd2RftKAEtrZnvDrsbLzA/QHZaOuvKAWn7l46ucl31doQc4k22j5vVOfDkXJA/XRC34/eJ9RX
iMZmOIlsMRvE4Vnn3tb0sOsTl1rw2aOsuRJGe+XOn8r2vYsJoTqzAi7RGgfxI7FoQ7ef66F+Rufd
s3szyLpOmDuXCKroMl8HJiOuA1No6F9lMFveNxaiqHKHMnvIt3mNsKCOdD4xd8lFvU4E5BZr8bLG
vF/puPimua6LaNJXnYmsKKlcS38Fa+DdeqGVHR0UpHc+XI2fm++r5iiZMKX5FMO4LnX+liviGHez
uxh3j4l+vck1HEDk+CSTNSwantvFReAV5aw347lU4x1VcURUWBY7RxmyguZszdtDmRHJS3GKV/TR
VuVFJYbos3xuKjxCO2eylgCaxiXXhWYtDGZiU7rpvoC3fzuHSLefkbCSH7EuhfeVF9NwXWqWhIiJ
MdSeHTjNz55N+cMLUx0vgXpXPgldjwFZfg94cvIlQR9PwhbhvHUygWY8s4ggNiabXcm+RNboEor2
1LazYiuCt4Cx4RJ5hqs56j/bDO/yK/rIxb1G1isHzgtYKsSFoyKbOa1a1FiX4cReVbHgWw1xduS6
jJ+LCtkt0uCGCJwaFMBjNhXVp5UFHLmX4cPtwF5j2se+vKQCTuA3dnZooW6qARfu+kVYH1RVXXsV
Asz/pbjPkqabUQBrd6Btt5DIFz4uMrMjZYSxSRXL7Nx3doRVpS2cW3sgjS3V7F8L9i3g6IeXiJXx
fF9v8HP+SLmsD4KLydwRksBsLIRYsgcJ190B8yv0W1XZysAiWfzEYKDpU1JaSyKKYFotQ1ogCBnv
QFlNTcLmqLlVU9B2LyQy+BiBvHUm8YxzCuFg1IxG7FVphUyA3XD4rbrW/iziQRQHNdjtispkZA2/
azB9xI/b6GTVzgL7HT1I5U8o5U2G1gfVsQsmuwheTRniGAINwIY3gPq6C+H7dXthSBINWyWKvbPM
2d5jZvmrYuaC0C2iBT4s80ZYkqzi+IY6X51Cl8U6Pkjb3PMqm5c2y5anKUN5wLm4FD69eaQTQKEG
US8q96PpgKIwmENiBO9fA9npPP99jcL6piZnrtxxKaC1dwwPSEr6I2pnpRYiWVemUuuVW/KqJSVU
l/c+d1F6I56aHi7G2JeiWWyCIDfh11cE1RIW0UOq+9EWOI92q5l1zMbWMStSzDbUN2XRTTulbfuz
GevST6euqwhJG41eXowj5k+tRPu+SHvat/DS8p3fILkJB8+cLXsNGCz1y/yC7ocjc7Z7m1ycXohT
Gfo14W/ZZdvJadrJx6y2YrQLQELqR5/AFi+1iDadoaj24qsqGLvsJEyWnFOgUfdurZZjS47059Z3
SDvC1iRVQVZiPCmEOmERM2jSIZ4FZiHBqSwcpOCGyXhN0xTVv+a+dQ+M1opjU/XWUXiTddPN0woK
Zg6uwsEJ7jXioc96ABvC76XuC8+1Tpo8nOsKGVR07Ar8FcfQWMHvTsim2zV6MqfZhOpovCz/XaKG
eKn7rStuu1Wi+xoXk71VbdM9ooSuTtk0EQcN3GM8O6OXAZByLSz5dryhmSE9ClVPZ5XMFLzGncbd
sBbiJ/HK/ndfW+OVx7D2qg8j6u3SEJTs1aZ6LXsfAAuoHj1VBzC58tNlNM9rFEnncchYxp8ZcEr/
XGJcr0jqmaM1xemGCrmdqvE0CRgk7K7J/twjo9081CjKbY5AqPExZZPLvrzBtsv9LyUap97xi/g6
M174RnKZ5e9Xf1uYAcKIu5krr49+M3YkKiBbRVxCWLAzfWjrmUE0GoRtVwA/OS4rZa+HZ+wu75uA
OE1KrOXQm3BipGB5KNho13sWL1bPKwd15VFXROkRVt/pJd02FWLbyyeX4btwmwdY3/N7Ztz8R9kX
YcmxVbCWCAbCH5MAufb84Bdzxa6cum/db8pvmbI1RVk+aGeJHkmhmIc7XyFIxiBmCvsP5172vgVz
KM9hVIlbXfXuA/N2PoILyQMDmI9u2PFQuMORc88Ygyr1ERVk2yHjbm6zRkYpCLf+PVaqHpGBCIpU
hFrYE7x2qS7KCLs9aKgFKLhGMtlOHDTWjQGS2pHsgUjzQrup78NNNI/NWpjubPWi9XdlqMSXx+vt
pE3gERyXKXtNSpUBR/bZAbB22rjAR4tgERjDDrKbqSeho8ZVwd2CgkDspVkwboz839fnKcrrY+uK
4Gz6ZvzaCHXZ85Z6M0rh0CK6s7C8UxBbsU4Ekttrsq5lS7jjPH7iSExkv6QaYfpBj+7gkCk8VVeo
fo274ww3ByU86/fsGSYquuMg3cqBuQyd9tzvoHFeiGaub74FRc5NaY8WQ19LrfeEBPo/c+yrp623
5ifOlTVZ4Nhkh0xb2U0ATLdJI1Y5xRFbC661rWNWkAZqrkCfGVU9bSR0RtxN4PUO/WAzKdga4kRX
/Ekvw5whQwUV+8euJvspl4F8a8jJOlSVjtVbOTmICtBot3WKLyB4HIXl4mJWjv1nwKJ+O9WTJ88e
2V+a59FMK6dh48tTH+d1u6fXQdcaG4Zvj0xH1oE6osgfsOHVI2r4eFyvi1EXxRW1zHTvxRZRbJ0L
e+ohcP5iAvJfhQ8YfeMjEw9PENwb9XT3koj0yUdgs8vFJbZC5LrbV35JCbDOQRckA0uYmc5qIEJk
ErwsHMIZy6+LR/lg61l4H0W89lHauODvcZq4GgOKY3n+jlDSykkYepLQs2daEV4PjIk3WPqwhAqo
XtlEiYmQ2r9dKJF/Zpvoy7tm0Iu88lXkERRkW4LcGIDSQCaXuniL/X5kHWPp+dlTlXZ2XWOFCT0l
jVeJNpbn27AmCnVdPRc1UuOkt2qHmrcCg0RouE5pCydd7ALGchADWzxYtMteFZBYODcZmjrYUlW8
C6yYvL69IU+52+N7X44Lb//zZgsbQyHfH6uJ7gYUXpOV8yTX7nfsgZCB6dNH73zt/FRAP7xakbGR
x9PMX1ia3Tc7Hs0PgdwdXWHWk/NXe/k0710FZYwKaV27S87p1rxCUFusGxF1Rf8Y+Dk7UEhZbsja
LpQ/rFqFj4j0dHeuK7/tElRR0Y3RPY42akh5sdgKKzopxP8WgD6lL5pvFc0fGVBqCY2HcKHf27hu
hoMoYgLgO2XVHfoavc6jh7+TeIACvQ+3fj0tv4YuVnq/wWAU6bLOZNav7PPYbQYtkByTxdlPRlVM
zChYli81kbN1QmbToKeNltuMJIXiziyhtUcGWTCYQvrMDe+NQHKFY4LmIxz78MudDP1ZvDr1SVrZ
8C0Nu5Sdj/B5VLtJ1lt1NTApz69oxb0zoVVEmQahy7KjI0A8Wespum3Cbi32ABGCkYZay3tWDraD
rpbByA8ummhg0EOe9Z4fsqREYbAxv6BDyLazTTjoMTB6Jc5hUjFLy8oNSCD0tknpW5SSIclBDBnH
g0AUx3id0cdLWbs8pVuu5z8rEjf3POpOFmc+VP+afYOjd30LWToZ62nzk5iACefHGmq5nqFa9Jdb
2ciPjD09o9K/Zu6Xn3RDEoCJ8rAuy7w8d7J1UxQc5l1hbG6uEcKPxbnhtEA9Rcqec4WWu7gKUUuF
7O4YVXiiXepv5utWOsd4bpKLjcw/hrMkyipABkVzpBbs8hNOICDZH3JgbnttNbHzBLgT7BEujA+A
dQiW3YbYGFzG61VJ1YnKdqVFyFQfjT+CKDMinckItm4Hy1mI/Cb7C8idJmqpcexr9rPqDVtAxNu7
ahObxKl75xZDhPNU+6GjE0n7QB1sTBAmVrGOiT2AWgKy2TUv02pbNhmrGCCShgVRzWUT5O9gYvtr
SnEWaKs/VCCVhAqbF1eY7Qtx28b7g37hlXsPqW7MkqItb1bp25tzorjBY0/6JuPo97xpMQG3DUb+
+43uisY+GqU5VJKI3Gc61YgI1ojS75ShIm3aXRi3evvE5ObhCmBjpMqbfF7bOaWOqOIwHTOwhPlN
O7tiqVIfV4M1QrzshjA+VjKMs48o0gSCBBZkAP97HQiB2FGwMIaZGHjqR5yfsdqSfB7b/EpmHYC9
b36t2j35CA1HTv/cD+brQjd49lMSSH1CI3Hm6eW9DsrcJXxbR+V7WGaGYCAIVBdFB29G2MHxc23r
znXprBMMQno6GhlchKVlVdvHzSGyFFBBL+MPl9hxOe2RPdDy7o1rqyW15nhEz1Kia2Wfy2z6sPiY
HGhJ1mF87tnB1Cx6a9ZAPxyvBlJJAz0ytj/LQmGp2OP58qcLgHORub3XWwN0MXEH6r3+GDOXRgsu
A2c54UagwrvrKi8C889TQ5VvyOJNS0qEiaI4chkn8bj4wXLTZFQLzFDYl9EiMMbuH9pL0MuDJpQZ
m07fE3CdFAsinShZfdvXyJLHJq+q3aqYtJ0selcJXhr8bH3Mywvpa7cyn3f2ojXTfCqYWmN793Vd
XtcuxoR7To6JepoVLxtBMuYqR+1rUBdEm/NnHAOMo06PDdtdlmYke/wSh1Cfs2ZV0tqX5aSj30AF
h+jFEaWX39DI9sAlurDIkxquFlkPTLG36x5ZONejnQln4v1jxPwqrarFpc+sqkNEi7R4j/EyIuOp
z5367hIzsh7iaViWq61AZHyUTRbHvwckPO2YoGciJ/UEdkh6/87RmSy3jWxB9IsQURgL2HImRWqW
LXmDcMs2CkNhqsL49e/wbTqi7W6bIgng1s3Mk7tgAecQbomI3M1BTaY41u/RryZ5ieZSEzhOJ4e1
IHJxljBIqBnnI0e5qij8k7oDQR6wk1nvvpP2OIlucJPkf/oCeew+rNcGJ/4ap9qjZG8WKpxeTdlm
7vqWiN4PjxhrEOWZlGwgqDKcF59pHMNJv8kSDL31Rq54X7aNJK20xaNtCQk7nSr2NJilSp4RMGxz
kkk2L0cbNcLfE6+F5tz1Wck6qrHVEh9Fn0d9euTeMBFA6MXc2J1xOhThqlyc6S8qTEU5IrEUJzvw
84X9Wa04S16mKZ/FP0z+Duttror2vy5z0Fb+hXlnEYHhG1DJHDIsr8k2w+7fUJAsW5HxJBIhT1AQ
EOw3nL/93JlmF5PZL+kaHJv+4JCSmdgKsw1Gl2Ott2mzpRoegc3xipXXq/kyxkvkPBYGhN92ppck
eU78hLbYjWpLB7AxFtiieetk0STUBkX5clJ9K5prlWsmVGJb64xonCvvdwHvGL0rYpvlPsCQcjzU
1LCX/4yGJbXhPlgD+2O/bMpduXoeoOJqLofb2AT1O/GcLNn2jZtU/xWzsA0+/SUmX7Bh9V6xS8LJ
XGZucyapWE/vg291avelgpb8WLKv9w5jh1awH6TOBW7Upk32OMWG7LOpGILOARWNzq+7TBBR/8n6
5ovbY2u38VS15Y/UkUv/aLpWUgutjZsREazabH1I9GxIvlAo27SHIedex9NiKGYM0sqJvUO8Znnb
7Ilkq/WQmEwEu6onjMujkrLa33FkMu8L/F0fXllEMTxvSEwr1nlB5FTUAkPRmY+u25o13EarKdaK
O5ZES743tiUIqQL3T0Un7SBa6jYjre+hv1rEluQjpdhVtx8Ye5MLu5zGnlfm4/WzJbASXDoS3I7A
WdV3ya4dl3Y+49rxuts4BGH8j38uHLREMDX2EZY5t4UzqxEOZ3PjFtNeewvfSI4+aVycp0LXziFn
F5YesCqWFWhvQWEIUTjN4ZhxmH4BnsMjpwqqf2MOMSlvzSOu7Dr5GdVNtyTbIRoXc5mgUuuLwb2Q
HmnMaJ3nOeJfTlIIP4C6IKD6mk0AL5MZK6GNaHi2HQ/M7Rr0Wc9SZ/F6cq9T1uhDNYEtA3fS1v4r
9w98FUek9lW/FqVW1W4Z7zx4sIoAKq+ZE4+gFSir0cvWhdAy/AgqAsR/SayL7C+5v6F85Y5Mh8Tc
BhTUwwz3vGvv2C4gspeU9gdHsDg7rRkbpt+yTxlVDqXHbuqJL/nUfZAPTapDtkw0wr8O5DiDKzlM
a/eMmEhoS7TmLmlF6rj050Lzcc4TqABZe1mHNsfDbr3S/RfAfB3rjbDxS4gQEJFnBkCXUTGNy6QI
eZFPWPwJUm+ZWUnanbWE/3CIrBV9vWcd2I2/x9a1GM6YYYaU79PgtneO4LKo4oE1iBo7/FxRmDwt
a8zntFkxm+Tqu4zzdRyfxqGZq28vlRwKWUPljY0wvDP3+1c3JvHB9MLWapt3HeZrrxTkYtxBRjSv
jtmAHOW5pevsq0IH9jVQ1dp6pNqZ9N68sonbkxp4kmLHmavKI+KX9HXxFY1r2rZ7yMd4N2k8V+M6
H0qB1EM+QqPl37LQHYJHTlFgf7HL4N14bnD5uTg/8HCVJxwogEc0z/DsM/W8ZaJ+3uolQ9UfTcSw
Oo4yng8GOCbzGfa6l2Kkq2xDVbRAYonw2ZEf1x9h4C6AdVbj/1HwNb7G3AQv2lEE0H3l2OvQtVGw
A+5m6m3dEz98BOzkY9/VZBMGjBF21cc0DuN138ea+MtGswG0+0j0gt7uoRzVKyHO3j2QFyn1Xzuy
9nvC1OVNX94weQnPny4LKK43knPeJlmhUxwxUA58adfSdUkXQtJYrnATgsdZN/mhTztwwoWFBk6Z
JvY54aYj50ond9gMu0F/h2IkpzTukNF726kT7d3944w/TG9q19ot68NmZ6cyo9W8mFaaVLPgSRmU
K6SYrvjqyyI65qMfXUI/ygkGEiM6u6HjfEVRwP+egoBG90+zH+2QyF0eKfGbcTM4mjJ0H0gbTVsx
tiG96DyJDkOD7hfVYXDpRVjtnLVY0XVM7j8T1xyflHIcD9TYIJKNQ5IIbXEJH7OZcLHnr/4tWTIK
PVt20OcmHvUbNCsPXkQtXz1ymkD0KZQHGiC8jkP3gtOPO8SPmpPxHhb48CkxFW+bPK9JnLYZjOI4
307pZC6QuSua0JSNfoqsb984OcH84YShEGeTOr1ql+oVwqWthGgiq8+iqJGXZT3/EzKLlif0nYwx
rafyTpWp+mPMVNE6wRf9fstU3ncFfnbZJjG1oB3MLKg3GccmmSnJpRHmj/HgF790NuBwIfgYfuCh
xZ8RLBEjwjj45z6qY1yPKr2SKmHP6JCYY+rLNR9zH7hbbrIt/ksqYY4mtRmd7Xj5dkAd9B4qsncq
/m/XZbdOrmSZAUHwZBCPdLbM0T1jK5/BYqOlNeXUvwsbYuXlBSsq2eYJyE/OtzHrK30rS5YzZxdX
yZaIUO0jjkowCF7jeNM27vt1lxCfe4zsiGNChvroZULt3dpiyeHJ4vH96GZ/o9Ka/FrLpuJEwUt0
pK8zQ3KTOLwhDXCw1pJ9dwGUTW6VX+Yc14l1b0M1Blhx2Zwc+0gFX+yzyoNvivnoxytdpT0x4s0A
ZY+G5CI/z3gznhZZ15clAeOPqh6tLCkxttqrt3KtcsLTb5WDeM/aIKZjXnZh9WDhSzwsXR1vqCPt
3e20IhnyvdZ4vaJyGDjalAi0ql9nDAWxU6+H1GN5tA0zz+yRC8P6kbWk/zB5AVJFuXTxDs5+7Ow4
0Vc7XIX+mWS5OY2i7BXyhZeeU25A58H27UmupT0rcldIWPSw5vziJ37a+i0fOKHGa+CTh2I1zMEh
VqecXqKnbirzK6Cn5CbWdML+lSTloztOLKJFFMlXpROsZXRlAOEZgTyl8Lj+E6x5Su4xkWyD8+I1
hTj4GB0+GuLJ76K0zYdXL8nFI+69r4yLOuouJPgZXZE20lGF6mqH+IesJiZN6iyCzLrrtWV/ch2m
wjRoOK57nXLV3nJsLZ+A/aW373UJ11BHsbu9Zx7iU2CTvtyoKiwvJAq4FN1B66e+shiLYp40KuDr
vgFzo649tpb8YCvX7OYxHoYL7Sbwb0nO1TC7Z/tYIut91j7+/pnesBOn4/rQL+AWSPZ5HeRjW3/x
fS5B7phs2RaMHPveScpbW6XS2aAh0BfDEwqPJ2InjwqEqRMMTC63iFK0d/bR63XgmP5pRVBdkLb7
fYOpNKO8mhVh5uEtpu1vfE7aeN0B/w23hl3tIfQL+Rgwp16TarW7gEqcYpu7TM/PZrJdT6qgK94a
GU/Pks9hy6Pbyw4u95y/C57Wdu+tHLA6LHO/GcKS5VQTst01Rea8kja3p5i418oDMCIUunZz/rPg
YfuVV0uueOg4LcOTQHJLZDJxsq6iOd+Nkx2R86Pwu+3T9E21PcSSmemFdYuhaeLkI31U26U14wx1
ljEUJqWTPHN6mjgUhPrDYBx+8Fs/eR9iz4Znw0LrOMh1ap5W7C5kFpNg/sjSWjxmJF9QKdrkxWWR
dBbkRs8NakK7YX0fk8klu33MWDr/xYgZhs/zbOwba0jjHLKc8tJdDITH2y2TrJKdY1TxUqTQbzYl
dUMfbsZic11Ayu5SU0Ec6XT9N4RxcVZR6FyYDIr+vS+0n+zGXEAZKAwu3n0r2/hdYtL0Ng3sfw4Y
uVK8lDH0vLvQFz1WXmB8TF2u+W+kzfPjbpWICdCsik2J0ntCgbU+ii5RyzHzUrF+aguqhG3lzP9/
4tOo/B2btWD4k83KQ3CrchRCNH+sQGL2SJAUUuRnS0FTuYe/UZkJJaQJGBNVAlfhCQrwOLG6BF34
AqCh///Z300juQlp9LS7VGSJ/8CDcAq4RUv6ZujEGybGJpLyeEnYJOc7EbQeHmVNiBGuTpPgkGeW
nC3bNHC7+TXmxWFSQEGckJL5r3/iNdfMMeXQDQ/MZkm6aYfIfw7ndGhenKQKxMGRcR+fG5ZfAUdL
bpAXHo3zdg6HYdqlkrjBrqN1gLnKmWbMzUPGztvJwr76oRw3VbjucNgfLHeidVPaYcjBaIQGo2KS
mK8glxwh48YPD/AoWvtn5LgI/7/u7IUbmvNbMIR0uyUc+OkpkQJIgiuUK67jzrIpO/AmODyzRR6C
IpDqlM7TekEGyF8yfQ+WrIWwARyurut+xirH67BOTqK3qnfg8ZVOjFTLw4vhWLK+zR8GzJvFJi2C
uy1x9tKue8gzyNTvKuBtOIYeJQL/NC0+DqYC3n+m2I5nwSmxppO/2OJOB9YcOGK1lIni+dJW5Q+z
VLhxExjh3c5mdXjIMAB332RvWssjfInc17ZnfXhFlhlq9g+zke6Ook7ZnBerCD/txWABam/DpQ/D
M/vJ/p3jqqcIh5T1hVr2UmFcF655VjMwNwLKVPPitwLyrikj0dLftQthhu/Q7VlkllLzgaxo6wu7
tSyw7ab38uTEYOK0zFaG29ZOTLDu+g3YHagljmRTWRPBSMnFtfuSHsr0Cd3UOYS2L797P8Oeb4TQ
v7N15DS75mxXNqoEvk/eqn6VYz1vF1uQWQU2YRLK3PLmMAzQt68Oa1kYSqqscphQnZm+oYTPFWCJ
VD+0c1DIlxRjzl/cyVNxjqzuZrQ8ntr3GB35jCbLvrUJDD/cWrLgm0V0ouKz+Fs4Zrogu0XRycIP
uWIN/iuMJK97LGTu11/r3JO1YzEGjvEQYWJttxlcDF6zRA/jbgj5WTzivWrUVvEGZt/dGoTmODhg
2aHsF2i2WAwXbU4+pMmo2nZN6GBO57CXiNMQcMjdRqQfxEHrIHUwyHjjzAmZqBWerTJOqvy5nlCi
jzpZrf50bLugz3V9spaHcZb58iuHJSw3hJIx6GvtjaS6PDA73BEb+3eVSWc2nq6DmXTghFWHrfqK
lUctDrcff2BLM4cA0eaUDojvVrhqfsA0LUmAJJkNnQ/SIAlkMHorx+RPiyy5Qq6yGIH6KcfdsuAN
K2+qJsK/E5RBFSwzV2uaowjYz+wFvx0xoJoqQaHGlj+f8l4nid0uYJv/61bLmu8yzRg2090Uedpc
Qkcn6bo1hWikwDKwloEO36iFG5blIZJOz36FWQxG765L2YljW5mqen5UhlRXs0U6DDqJuccGARkf
NuT1sA1drMLsQEW1i/J1+RkZ05o3H0pPsY/C2OVrzEgTAcKkja6vzjB/gu+Vd6rirxIColXY8eD5
orprGjchaBUmbije2J16GS9YmigMa/uDmdra7hXdqhOXhAaz9+Q2wcRfO8CicW92aGfnRTSqiIIP
1lhFtBdUjCTAWFm7c3YKbI91eqFNFxaCInh2zbAwWwinJE31P1sq1/t2E4XCuaeOkxjQGKK4YHZ/
6Sqd+ReOxG649SQrnxfPtJhVG1BB08NMS4P7RmOnO+8DbLEDBaplcA5LzFEgre+bKwL94uD2rE6x
zs8aKbNqm7NDNuuBe1K2jUdUqwsmfuyFbTZ+l+iNuxKXkr/zmKKIPU3FhYrjCbhhUgcHv5MusBlB
3q5vLfegvfGLtD+Eapjc5DAHlKPEWOCm8L4SWdQEjUCFztbj9ZWEJpzoz1o0ZHXWsC9+Scfa4zit
S370fC1DlkisOPiS0qwD20JF90Sr47rbbInhURXTcGhBHM7sgfgA9mEw2FtfEY/kptDUL/hj04vX
hs3bgm825ZzZz480fnafcOaYIhqvwdI5ZCR+kXDb6cl3QA+elj5yMUZhjx3OODHWh9L3SZxg1K0U
WTIekyyP2R2M8PeSpjh2ou/5pXK1Z8AqxRP0YE5mdvbyZ/b+UfMwYlajq9OG+XMYJoqmZc+ixs0J
WioYkxWKkVmNeKoH1NW7HoqTHQ6B89qCNCEPW/U+nVKD9jZZRQEd17QpxdlXjRfvNYGZ7lBHiPaw
b1S7a6WX//TdotpOyRC7nGlK5LUKE7rzGK2VOdJ1w12NHhi1QGBKqm0es3oBhgJo+1AHrhpuqwk4
zxGBMyvuhRJlimjRzM/IFJd8Qepr36XScbYdyOtw8+tSA2HYD0f3yBNk+n1Hw3EXVJh22mpUH6Bt
RbMF+lBjMiOV1D+MGLpIia7JriupN9m11Ryc2f366pAaOL6+o1DfClTxH9CFRUzyeFj+qpA47wPQ
0vEV8CTwFRmu47s7RZKdizMUx7ClqPdAWbxsAI7Z4GTywps5SLs6eDIsVp7rMu8uXQAg/LGTtr8U
FQnCUDFfW93PZ7FWyXmyJjqHURV+0wUxsa5QbMuDoGyfO1UVRJ0dlwPSJU8H3e8jEh/fcsiKkyaw
eeIqUXtOLxOzl2ETd8kXznpnl7gIWc6yX5Nb2+McPHWU6KmD8BdGN60cxFMHuysemnRCbdeJCo+S
KsO9yBlReV6O3V+bzRx1OdODh53Xad2BG2sfCpb1XMitdb4ShZbzRq1XMO7S0bAFCYi6ketQaMk8
oj0OEbU9tlbm024aDfqvzVoGprH0ir0X4itge5AM52Zww5Lmg4L6D0qofrR+l7IU03Jgsmx1xyTv
ieSpmUzKZE0MczPmfvSyuAUZv3le6j31PmKBpugMz5TP0ctXOvqyjFDWpmDEjDTY5UUTjdxSqob1
kG5E+7hUJXkXrriOE2glp507Fv0u7Jg5EJFpZFhCTz9Rsx1vfbaeu9gTAHL6ykt3LmZfB/+/M5FG
YpNOUcts/Y+BexJEayuDo4odPE95PkZ3TT4bWAv7FVYjFj+NOPexLZxd5HQwVtMhbY8rmtjFwa/D
2D2QET5gkcH1vMpiuXmQSZstBNaISFPh4RRUwiIye0MULqcc4ziR7GmIGTC8INm5yAonS0HVofRL
lme0Ojp/yJKrY1JF6lfYY9TdrKnwz3CScMkA92nkBiYHnhjfT38F5I1+gGmhWa7HSnUhedYcVDh0
exHUSfFl6Yl4C70wX7ENIF386Bx3PpsucH2avqAho8F6id3w7YAcAOe0+uMMQ/TcpatTnTQpYbGt
fQeHcFtO3xqc3i4gDPlSL22501ic660yM2aH1tFUXyLbnjsU3ueiXPpnawEYvVL3Mz+1A6IMHoeI
YxTNkXRlwPUFcDmaLNzXHAebTe7iqTUAa6fzVGv/O5rqJf1d1016RWLgWqtrqFScP7KIvDYrr5Mt
sLJpiq5i8TToxhbk4vFHwEFFR+SeULyrDjbraUhFtKcjzDL3DHQIJM3M+gzHdCFk+haELgdiS2QL
d5ie839Tb6zYOAoBYFP5GTdVQi0waWDsbOlFW8TBw0zwtqQLjlsWbNDYTR9n+yBvNOcbAhjfsQMn
SIox3nZuZ55EAbtmn1H0xTtVODVbEaaNG/njtt+x1kwfZ8aWH1Mn+AEjGyreoBSMYVyx8fIg9/m9
rSibjsrxlUOwim8SWjWcz96/xh5sy0tCxiI5dA2C/iYaW1JLItBe9xPtpGA2Rbrrz7Pfz/WBQJHG
24vmGhc7vKw4GEgJiBsQmboDEBcNvzEXVA9GLuE9JzIOxL/pRtqBWWvGQ9Tlkr1BETxiAGFPqoKO
7Vo2N+Y0UWr4u/F1OW3YpS9nftt/9JsaIy2fouNdJFtp99YSY3ucElddHN/ok2Nl+8mxtbbXhTrH
5Ty1Y8jau+UBSspEBhMpLtllrM5BQFzgIOZX3XRkwBojxuJs5smyjhblv9zUHCzaOez/rdhWgw32
mY4wbJKQ4No41ehdUpeJ4n2SVjAjBEnWRHvd3vsMuIDrix6ps737KYtTFfflM5DZIDtqfU9hTu5E
vMolcdd9AAyHMEiBMTXF+UYvbtj+IUzVPQABMcuWeCY+SmNEBC4BH2u1x9jNICI84EVHkm2t3EAl
KJkD9WBOiHoJWRt4Ijue2tMTc2vffwbsnnET4rZpzjFjU3xaKe+7rIsz/4oM6+OlFRrrUJJ+VgtJ
oJf7Unn67GS0kFJD+m2AXHrlV7Gwuthwcl0/XGw2fKMRfrE0phzFHj2lXUGtrUMsEMZ2fuq19OJD
0NjxgR8RQAOHg/4fQJX0w1tdw365wwZYVLkXoP64YAtwZpbw0GGByqNEKEnpxMzbjPAGfpqMeCKm
IzqG8bCpaf26Y5sRdjiQ+xl6BalaVHhk0FM2k6Q+wv6c1M6vRxx58SoAUpgq8E2w6wbSEUfAff1/
XjS0LxajArD+ik6AmK8CdoAK5+lLGbvRa12ZdEuAEBxhvbh7px3bPfcXWg+8GAOvxV42v4cjHo1w
LewRg13SvcY1haQPSirVHn0eAAVb2HJZzxTBrsQvF7LAOzQn72o00pVDXubc+EoQhJN3bPQ6Iekk
rIN9ww8GgGJ4SvHfXTIW5d8OlJnPXk2t5aE1gjlfYqw3mgzSQYzifttU4B44awQNMlDuHCITmug0
F8G4J0XFXWdygEHuFgoKCb/VPaEZI/IBM/DAe9eQoVj4c7nuaYDdNcgNuyEbYgob03iWmokSDI9D
sJ656YiJY/ktUzOd+u5eWsIkCwInuOejGpwQf7kQa0W0P7PQ4DrPhywWVK/w99I/E1XjfJ9YvEKw
rMbj2oz2hs0FxddM6bonJtA+raxfzgCixmNH0S9u3aFh4Zd5KJp73hc4oFQkqI1asbAWMTaAO2W0
2Y824n2tOATsBZGFTwEROPq3iNaIXxS+ujvPrri/3SVnICevrHejHLsngkjx2biC/VE52oQDVCZC
1K8sMVhm15l1TT1tLQbvt57jzAks4MhBRsGZz9kQ4/CnTQ/uT987zqmSLnNFF5LjPzjE4yxtKOzI
iV1HfLKhiUPGp3LlW8YvE3kxE28fJayPPZ2rNzjx5RUzEcGzKnWB17a0S2/VogmtdRn5ExlbfeGk
GQD9VPEfM4QkVXv6IbdYc3raco1AOoXJkZAONBOuTuIH76EO/fZHQcEBElMsJ/CPfledQtkS0C2V
qbgvxAToUZDrqC820s+zQ+sGgAU40UCTlwgC1bvLCSNGZeXTQ59HdTiNvoQl7crarcBQ+io5aVbL
DVWXMej8jURqJyM7Rknn4vGeFKEhD9gKCjT4U+CwnXCfyZ8O420gZPKkVcmRN55Y+j8LabD145wM
sDogth1dJ8vZ8/HJO5uYWGsHIsTO26Io1qdsngx/RES6h6D1zxnx7J05E4djQK8qbT4GMeoqhqXE
tTcNXnHUrY3jQxPT933NXYpfr/1KDQwSpocTP7VNdwJHKH7iYC1+zUkJoRpTHI5ZnkXtR+9wjhI8
u3PMfZj1zHGiqxUigguj1KfVicdGOpKJbWfcil7xUA5p+QXYX/7x4yB6qbIk9G6rq6f8gVMB7kae
7oDWFWsEdq6snR9rcDTfsV/lT4aP8wVfuyX8LasiRiPz5mXcRkPgpmfoMJ7/IjEo+3vfsz3cBnbk
FhANyYZtNGGEQcyokIlEnjbdhvoTlxIm5IcR22HGaDr3qcOwnsyHlD/wb6VB3CClO0m2l1k+cBbo
Kc3dUrOTxIclZ+IjCoPv5Iec8bAfY7rJ270USXJehiI+QvJsn5qhywfeGtAjO16NJWeEY+9s6mnp
t9OyDj+ncm3/RTF4/V21RESc64gJbSPLYXnKwEZX21msYBQabFFXGbFxepyzdeLd8RtsqLLpkZlj
Jdlhpym+9tsaZ9WLI9tK3pzVx94S8qWVR2dS5uKtzkLRuRtdKj9OvwWw8/tdODLyIWzwsd3AYul1
twjRyR2e3qq5KIplnqoc6j4SZvrS0EfwXuIzNhvaYUT/0DBfxECV1gDJrsT/F609Iaptop2BlpNS
szLLWGdPvwZ6B9vqHvBM8b2HndAnpPnpKSuApxIP0s1+ycr2FA51cWtmT5wAMy3eJwp+jNkaqjJ1
jZiVGepsZ18dTvQwDsc0js9Uj64nVK6FaFw3Bm9LMKTJE44JTnT0EXfmlhDKWHH4OT54aUIKZk4Q
yD0Xu91lckRwKBwPp9XWSWMv+qrc2S/e+9rUAPZVDaOIjFbiMR83/LxI6G7gk+7qlPtOxIcbA74H
z3twhyR+LFOq1k1uBgijrFV4uUETveH7T4YXLPuSo7qruA3ELPAQKUCkdS9JEK7dg0vMfgw445AY
4FPpy3+C0S748HVL/+cGUYlSYDuK+GGaMhBAjWqwWRDVt4Y7bZxyRMwBM/xxg9EcZFyJ8OZ0FusK
ASkT2nQz6BVZa8N6SMThBtgUTHIvoXd608lhuXGhdPswNGCMqjnZVVQl9dtcDFCZHZaJG90FgIZq
PynTAxaO8FIszOMe5YdXar44ZpnFz17I87aYDlyGhIhz5w3savR7iouuDu4d4Lp+9hySJieYUsQI
QCIQEKZZFa9/RcJSN9V4K2VSe3tJOKrfjazYQUG4y5RfB04Q6qh9y7a7GNl8bZrSz8cjJSlDdixs
J69l34jpF9mZ0KeAZg1/dyEvVPW6Lg7twE2QcDRlW5duoriVayTaY4Ef5IEVrljPAZ14m8W1lb1Q
5E0EcgJbdx38DM8lFB5An2s9L+GvYZ4i95RZyYEbAxTihjIRzw2B32H5s8Rl+9ajbS0QpiaDw3Bb
VyU7+6UuS/mvsnVT/ER7ENkJp0Oh/y+EYyDpojnAvR8W/SFufU67ZdhSgWqqQcfI7bI7B0wUKNRe
azTVSLi8uPQD4i6xmHTywCF4HflZ4/V3xFH22gx5/zNFkMqfQc3KR1ZEa3lvDohBHBcIX+2WkIbz
V09972Lakf0FUZM7GVqhc63kOu/xfVakSCW2Z7ewJzpooh2koQYmCK72AmtpE3gfzqAxhI2Blr8B
F9wPblNRZMWXSdwZkXLB8DbMMwN1xKWRpQ0SDtwZbiGeR7j5B0Zb7GCQvLg1H6BCYR2lZbmW+0RM
63CaQw/KVMVO+adfwiI9slMsWROFU4rvSa/Xks0P5K8Oa9WOH74hnJsm7GUGmgAY/7n4yGG8lrR8
Hc2Y6RZG28RaonUnpzmPhp8TWPC9J2ioF8++OK5M8UxGUY6J1PCbFNHdfTDWvHARzy8gmtxLMerq
OZxoOtmAAA+/WevHN6zj4PZn2moIpTBTwnXD7X3nfJno0+uG+y4kv4ufaiXBdmEZnH/5bSLDDSF7
/7ENUc5Zmsy6DP9D6sczlSKobYomKJ98fS/p4AAy/4JLktyyEjvlfiV9IghtiuU4B8wLx1k7aQC2
pe3CfbUU4gc1t4RSmiAA55dhC7YnLjHKbCB15BqrEvYJfVnDyVw7KMDvPeDqmIBJNlVHqDhTuQsL
2oHA0Rb168pJeRtOiroOJPCZroo4pI84XgFIYFUDJt0fLbadvcMh/y8XPiEpx3jMXS7hUDhWQ5ye
W+o54tNQdujt5MDWj3Ydp/lIXZATvJY9lWHgTExZbWnjhmKAuStiBx8DVvgibb5yqZosSl4gMk/r
liN5+zPmhc/gLwT3Ns0wcYkilRKVVQ4L0GA27rgdY7N+4bG3vzkelBvRWRDAdLrDlJIhy8MM99ph
5ej35qpyZVOAmiAOlrxZsddop3fWEe7y9OC7Aq9c4eIxRU1RWMh5ZMJ95tbUvrSZzDGiiYgKurju
brPLg++FRNPo3RK3Ci6BDrTgHI5Adsb53vsP9GpDYEr82PtVwK2IXeLbdUtCwQk17HvZxeqxwjZd
fCY+hRddiA8UptVgJEyG3J1eR+vqj7hh2quSbNgj5pTtQ1k3a7GTEWQbeg50IH5Oqpn/S2kiO82m
8dR2nZbltXJCaVGYTfMvvLtwt1PV994zOQO/OjCOOlgEKcsoN4HK1bLPUqe9VkwxNzgKCAWJH1B2
4484Js8xHUB7mbKqqg6cPhm2bDzp9thbjpH489eAPa2TiJfKXe9h3cWvWhxV0xycXJKfF43pfgfW
rM05dszreUyjyD+kGBQxTGm+61h2k6E5Z/WcnPwmuW/4cSEB6nLr9waH9ndCMcTWwwV1zVvT/53D
0nex3o5QNzIhbjxCRzTLLvkpSF7OG9VhTOLbFUy3ER/7pWFXuQVCYshzNuyanxFoCAy6E0LcJVFs
Jt/pxMvxOXmQUPQvOhTEIZ0JSDKcp4K/WgBZ2iuvRdPgJIS/k3G9aa9zJu405Im4T8d2w9vHUbL+
rOhu/FMuk3MRtUDVAKEc4jXrGUapqVl85JcpecuRJa4tbTUf+TjgJ+bNh3sWckGMUSr6nYbOJN8L
uhdBeU2RT3wxxNl4j2PgFrBWnmsk6O6lwzyPbVb21R9QCaQnVDCzBvWFvN8iaUXeAbFr/1uTvnlZ
82X9T40y+HAS538UnVdT40gYRX+RqpTDqy1HDAZMflEBs0jdiq3QCr9+j163ZmcMlrq/cO+5RnAB
5FgZ9wxMyANaV4AOA4/KGXeeidrmdRRuyLXEVGUFpenpjm19QFZRznV4ghgOgZ7Zn7+fpVoMokaK
4cCVmqWc7XK4cgkr1tcpaTTwzME2540lD8FAlNReKmlePJ1zMxhUQPAeeaIM+ItR9cNwGBxphA8D
9UO3Tr+yvjsuS8QQ0dTAJLBfFidezB4FGeGbLeJPdwNQObF3SYU0CZhVyyUI8QznTFr0tR93qqky
9jKO/DXNMduhwA/uyNVsqaBd0nRY2qco49rej+tS4ZXjYQjYkCURHu8QiuqZgMgAwA34owr/LR4b
SjYWaCyILIxTe8wj07ZyQ+aW4yT0TVYqw9TWYNZ5KrKeojyZZ7k3B0zv/mAO9hUqw2IfrLbsstNi
4dWArOVnLw1zaGA5Vquye6qM9F5neFxglVI+cNwv5sZtoqh6ZE+8tFe4i2iwYOR14YWQNpZ61Vwq
51yzSufZBcmImMtI1bxze12ru4UYC4EIhwCiGAcs/vmELde8TX0HY3WvoOJir0JjSAaA7J0tBA20
kpGZ2tUfgW7Vg8/19eXILnyeDFcfXWPkXMozdM2WaU8VG9+a3byLzv9B1oVq9ihkwmvvWdXb4sl8
3DVajTcmiUH2HGFtCcS2rISpP9PFimpwY2HE1sG3FDONfsDBrl0mDn+hSEv3y6XJ+BuLGZdqSy7q
J5l6YpuiGglxqLcB66VicJ6cyms9fupxWl6okJ31xmJWU8Sp3wG8L2itmldfk8X2r9BhKn7oLQRu
h25JcwIx4exvWQlx8wZs+hZ0s0Xo7oswraCHBGX414xe9OalGTwN1ttc+0gseC5YrXb6hTEgb+au
xxTx4BkQbq6ID5EkbkpiLSDxitB798PCfZooSuqjJvPs5LgVqgd7rm+u0KipTJdAO6cb4UkpkiIJ
9xDtfCYbJPxqFEiq3wpjxk/VcoyyxvSr9nf0yqh5SBBXOCfohh7hLfCLPXA13Ex4b5GcN180dGr+
h6OqzmNcyvZ/igz78jFYoR8mWwAHZWSV9OSXIBHCMR7SSm6cIAmJTvPVvUcurQ8WJLC/ta39oxM5
KEuCpgp3TuLzlHdDU5HDFowWcg2n3cEboPWqpwgPDUyM5SSRQk0fanB99Ql+w5bUOXOqvzpbjSO3
svDfERiM3TNPitW+gRVUoCSmqO/D7cT8Dz93nT9yRsCDaccMvUfHsF75LdD5IIruFBV4DxLNApGF
+21wj0Txltkpk3b6h8I9qGJOavuRknU4R/USrBPvqP/JVdl8NHLCgyHTVB0xfPTPHdyAQxO2zTfM
9vBBIZbobqGZikPVaz1fewfDIuJnYbJmRhkJvoqqR/4whR+tZD9I1Cn4ap2w4q8RM8lBleklMF0R
//GtOaU3/ksW4UA0rhEMDnFEhnX+ycnNP7lQMCVMfRL3gWWpvp+pnOxz67JOQfG0mOxbRtMSZuwB
o37LQX4QtdRJSBZ4T4Jgy6/R+qTYCwCzAMeX0MVwGPNET8aQxQG84XEvU8QpH3gaJMo/Q7v6CTIo
Tz9BWq7fXAY8gU1cdTOIGq/PukMkA82orEYoRBRZLgT8rg5flhvqynr0hC4oxXtmgXXr0TAsoggN
LLdd6wF07Rq7PpnOUnmoYJvpX19Rjl9kFjL61a1MLxO2iG8RsWVPdylLO4Rpps321IFyOh0KNwGl
1hVL9kSHjvypa3P2YN00PSUOZO1xi83JPDI6ZXdCCsX4XYdE1NxE5ZbwYBFzHBzF0ontHQcPbLfE
jEeCLtUx49JFwswTXfZfVV759xJnSsW6sBbef1rJ0uRCJbHK3CAv5ZlZMZEqecKTVRevpYDriCbB
KuV+tvN0V9jAi/dp0sxyV7UyqiBS5En5a+Lls94df7GI2nNhFr4O2Bjy9xD1AQtR1LNJdoZiad9Y
90nmLAKiY24GUbOpObp2LiHJPE1NVh8qh8O2oZsvL8E44bgWaF6fSqsLyO0ZDe+RuXcidrkF2va3
t7OBBwS2qN8fKG2wn8BgpN3V9imhsLFjFk7I9ELSI43YiQZcC0iM8GF6BIKYmD4PFYEzJ6pKYzku
dmgYLzz/bncIhywV67beSi+LYwDdc8rJVXfdyGT/vufpUYe86yLqQJfBbJymor/w/C5vYLe6gjuo
QZasemQmtW+Sl1ZZQv1kUzvkG+VUMsfVkUlei9B19MH0YFnt5sEaoaLJGa+FQ48OyKiaT/Vkygly
mV3sIiTgjM3weJwsx0NjEIQDW5TSxlFJWmxS71oCii+sQ+St9NbwWum45VtUwDShw6mzb/ZYKWZe
1wRKMmpE2gg3+W5Bk2yRQjowpwwvLUuEa4tXdF95M/v6KCf6/Nxn6rkLoO+QG6ZNLLFFAOwg8gD+
va3gM0ntzNu8a6l1oo3jsAXlmartdocWVMdYwGCSYbsAw8RoaV3Dw5CE+UV65cbSflhdGcHj9xdF
xSA6RO6FGMgzBfMTG7NWxZTAuzoZtM0NQeIKtwPRQ8DG/dnsdixtBKumxUuMEawurrS/hgMJkGvD
FOMGY9AQz75gbHFjhUhFEFmw249UHXP26sixPgeRtPKtTYL7N1xneSpZJ0KkSfTBy2pW6bk7n1Hm
w4MDPnqc8QE3G+VKdhqFpQPMNOvrbJrw7A/ciMIzNynyA8XcvYXTgnpkGn/IeuMnYQa7QHGzLFxu
iO+rjiVrzyNxW3h281OPHAFnXI+DFqWsH76GhRi/YaY4zbuBvwJvQ8XHSJnpnCs/CC6SAc0f7WWC
PrHtCtbxxBm9ycROnCPDbXnJ6JdpUnOnTR9RqNgIJeaR3XQ6pveMi1iXyZS9roc3bMP02mW+p133
qa8MCJKeRThi7zIW33FseR/IZoznOrfRhLqdC4AXFMn9NEBDyaC8siIfm/q7Btt115HJsaf3wsHk
mqV91MgbXggzbOv7EM9zDE7CMCGWucLdInEprplq7QVfNp7ibW6NbP5ZfTk7lrxzveMH1LeZDvcF
XTzB5z42SH5NY94wFZ9ywgG8ID93ngqMfd0kwdXXfcBOc05RH6IusPu3LCrrX0KIRlS92N4R5pl+
cieCGcQK2wf71WGPXp2mchnblezTiSMUhOQ+7bgBccit47NNH+EsWl+5zvqoA4CH35SibnTtEYu2
tykd8uAuBGO5vIRRK7rPFpLonoR3WLWRVedubC8UV9eFgW8cWu38Ydv4Pdfd1x/oQ9RJpoJXW/no
rJKhbb7ccqbYaIho9baikfkFeLI/PDkTmV5TTYUDBsszUVOaXnvEbJvap7al3hhCj7W5qvmDm8KY
26/GWKYPg6hZTJCjwpzU6wOgEc/naVDVSRt2xTTP4yOyhJtD9RCEGrnNogp5b4WQaZ6hY9gJgCTf
PnJxLGWK1BUJC6GBi/9pgrl4wsOZA0CpI+ZJS2fTNCKujkuKBlg6hhgOIAxo7qFA5/8RaTqxUdZ5
+jD2VTl9K0mkHHxMfyZODZXLYQ2h1XtdQAreDsjxnS1Fb/mpfBv0alPjIh8LL3Q2jOrcK9dEcCto
YdGdOBkWkCrMf+DWqns431OHo7tzHoEby7gUHNY7yonl5gZRHs8tSYwHB4f/rnITjKaJNedYTqCz
cDqZB5OK+zUbsbBvUl+7n/2MJ5xumK+JQNI0tgyaPhpIQ7yZZBfcMDo0j2i/vlGjjj/w7rPjBIGG
2X1enAmMrY4OgEEm8C6R4kM3eqcgCID/kM3E3xOa/Zpqyib5zupE5Ox6Iw+Y95Sp+eS6of/dKU5s
hD/kXxclKX8neCzvNhMFJkWDsjke+sQ/+jYBYp67on1QKfApmRRnf4tw8xecq/MP9EkD4oWXOKz4
8LLYJkJq1JIiuk6jWd06PvYnSNv2kTKVeswFIYRJzRRPhR69byntBmtAoKP7yNT+fJc6mR8cMN/i
YpkM4htHQQOIQAl2VoBJh+R2Yjh7yoWdm6Gi35KqFCBHkGhGkT7e24jtKTcBQbNJR2Gmo6xka2Wm
S+yajvZjJEXivc5U9lbQ+gNj66IHon27W9MIUFoUNfn7EPQfoi3IMdc5eoauc6p7K0nczxq4y2vm
TLgig16Koz+x0l/c+V+TheOB0CbvqWhaQo1DXrydw9XXb1rPDq6qalHd+HjwLoNJN74be3/AyOXD
uVQOv9Wg6T8oQuZdi1Fmb9dpNP14bWn6ewMOy76GIyA3qRJsRxF8o4810Mh1fFtEnUQ6ORpTFdmx
0Zu3MHLHB3PttJCN8PxmI2hKpMXRnU1M8jOpjTlZUGERuyy9WG2QcXLuGkecGNLvZjcf92UWUGxh
O28lm74mPGutBjAn7pOeMqBw7lyfjUGkb7P2bzivjL0Ns+/eRO98rCorfAwwmB8WgrX1yaoBB3AW
NTQNiKSr2HIc+yz4fqAasTywNq4zuixiBotawy2qt5lj+AwCj++WRVPGiqcV4XvNGnM5uqg0nlwu
q6PMEvMd9QPhFsid2akGoED8dhnyeHTc0KWF7L/RZ3YvxAuiBCp8+Y4a0yYuFzRxMdjaQX8PLhJx
d/bLoijbiapvN8JADud3fK5qgm8lBwvFNJ1VXDsOZKw8GH24vCMzYdsz8yuWhiHWWRg9Z+ya6Ou1
SFGFGT4Le+kWGUk+EL3QU5TmEUnW+E9PzfTtSKukpu2/kBtOO7sYJwSrZRK9GWGCWC01npb1J0UD
STZ5TF9GURsinezKwGevAJkbfi9t7IAcoG/1MSeEZwvCziala6QbDYNpWFee0twUUy3OARYbPuoC
RLcUqDhMm3oHFOq204y1XXjVG4uMjUf2UzCkGf7IiaqptXOH4zBtSUvomhM4hI4kmKHvSItbjvyu
o12jFtSAgcH2D5vtt40yIG4tbZwnMZ6xWTOybPxe/oVWRqBib3P5dfxWF6DL+Y2Y0zCMB38kGQUK
QoeJSW3pQQsuNCBdHylN71q1DcRXsxGiRkQk9UjIRvhpdN595il9B0Igtc9RanGoWpCtH8wBAX8P
CWqLYx6qKaKae4ql4t6bVkO6j9LiJ2ksft9egfcoykN/T5ZIa0Hk4Ik2LOM/qUCG2WIGvojDYM/w
Zc1TRQlWKCeotkBFuYjDoLzldZDDvswL+xQycv4MA1XfTcGALZ2a+Ifyvfoty/parIZLXt0k4H8m
DmljWob1NTbFte5U+hGCN9/0LESvSeiXe4DpFuGUKajXrfQibWKtqbnUhftTGVbxxIU1nT0qrWYz
gurZDC3pP0flUERT4UKXcwIQIgTzrFdowY315qTmGDPeI7dgifojowqTKSQfc1EMMNQs5jPCHiTX
mcS3gCZExVkRMEKgwN1Q10fvakoxEQx1cEQFxKZIkm04yUK9dEVHx0lkUIf2yFsxqssoCI/1iKeG
ybe+EaUu/rGbiqqdO6fWg9JLamNlYHCELh0IvXLgdRHX+gOFpXc2PH6r3lX12WueJPYDSS/y2WVr
Hhcd8YUbbORkGyrEIcGO6M9MxkU5ZPStKXmfJRyHDVV7u1YW2e+U2P2Nhv+zSZzk0ElIyLjsqRDY
kJJMUKov9vCjoPBr1J3uZOhuM5bY8AKY0n3NkHeyre81lb4zO/p+NbT/GBEncRc6I4CraWieiRAM
IVFFYlWflwiAArniRgdI8DjG7RfPGYnh8dqm+FLSyg4L4vutbF2m2/DO6sMM3ewxbXXzTKvCWeLr
Rv8j6ENvmmFBSaCrknlL43nZlnMhIJAH6M+uW/ys369qhS2t5bjVBgChelZJbJQG8o4pxYRo5zRA
SFkrVhq+ebYTBrwtNq0YLXG3q7VQWBlKnKum1O3WnwaCImQdqn4nloZStkZcRWZXEw9ALDlO5jcA
dMgfndHot90Y4XQd35ss9Vjjr/AOxE7wcNIPPWIzhawX4flFqJxNkwZzzprd5zjDTWEZL/bM7sYh
jfFiBo79waAm+9SB2ZyiPvL1wSryA9TIVX2U8/3gFrezx6RiIrYPbJiMrcKzsyWPDGVM0hLSM+LH
lkKdQL0ZJ8H2sT4YPTNCVwf+rcCkfQscL4sjnG8kd0Vw0YLOfi9UZ34YINyMQyHMNavcRXHDrVX+
5l433gvEWBHMd4K8tjZD/9U+TrFPMEfJyTGIh6r3izt3DNut0iHzflgQWDkA8iS9T89cYxQSie7c
VcYOvVQMzVHIELeAYN9VBqmL0G/6L53QReGTPEsTnznBy8QHVfKD6Qv/2BA9lT3r0ygvzzgFok0T
jt27BFKPO2Wama8vedq96nx+SZO1RpC8aYcRKTc6YNeLZzhDO78PixOWs/RRsXf4lImzhnGUAbPt
deFgTwSEo44CujPBYj+waWC0EZol2Ttm89CG0EDlnKuXEWbFNs+1027RJVirTDF7WaV+b/ge5vKc
MPmgmkqzmrAgsK+XBbr6jnyU7gc/dqTZaKUVB1wkEIJ5gTPTu9mGs2v6afqtlWSBOfBT/Hqj4MkS
ZbI1Ggv+v4VL56vR+XhXMqJxDpRARMITX7+60HjA0duK0mCsi6wEVvcvRIrpnSGKeQiLyFNEYXXO
0xDWbXbKLXba+25xXSw8WOD0xsKg9WdbLlfRhJY0HjKz/8fja1WHkoX9qy3FWH2ZWlfXpV2axwAO
xOOI6oTeTkUWRv9wzFd6P1ibE2I2l9ypyATgK+FzjnEHpB0Tj2+3fvlM40ge6QZ6NPYnN5f2MXCq
layXlOOdnsYp+hro8wJ0Uh3mDURLxm1BdTv/IyY+e1yCAPosIydUIqS6AztctKzuxBxy8/IFSlk+
BeOgAXMsTX4WdpDB0avFz2xnFrcq0mpvD6TGKx6xANjjbgQx9k5eHbWWxvq2z8g5PdIdIpGWQxVc
rREcX9i7ksa2WMJbluYekDmN1u9mMv8VHBswbqgmBkcPO1QP1S7pLSO6IICx/W1flN5OSM/cjYq+
G7kgTMNcEAq4p3HNmNehkHGiBvImGaPQbLkOEeHX0WXJqso89Hpy/2N5Wp9zpxd0gOR9WAio7fHC
W7hikMkm2EMy6X4Fas0roxwifsrIdZELJw7STAAPbCFD3EU61q1mDGSCLkioMCZrO7hM1vdeGCyf
SG48vQkIOX/VXTFXcWpWvrqOPbZRYuxaxLhkSvceCEGvFXKlxdl0elmMyVWRZzjjPr13gOVVL2yz
DKLc5er7/TJpYuuPzEVigM6gYaOCrYK+nz/e2BhOvckoKbkIduq2dsdoivxocgrmE70CHxOHlLxB
OMka0lpM1+LTsRTF2Zi5uQ9bCvzqFrtPlTw5KdnlMkZblU2K0pYptDhyNBipxZjUSZ3nCGEFZmHk
kdkrbEWZvCXloKPPEc98f9Yjan7sK7Wh0WlrCHX1yG1EkqF9QCLQj8eMd1WWLHoybcDqqBNT3NtJ
4pgAq2E9QXgLiYbIT3kqgomgq2Uxe6KXVDuxAah6UVDC8Z8konPfwshOuZEmeMFoQ7T4YyVp+v+N
BVgUgp/p0twGUUfhj+o5KxKVILKgP849EHnwYNo982XQ4Fw8yzPakGi1r5CV+RxJ0+iOKgEnRLYK
18mGJszCbNeYUVz6qnrmwuJlwSLLXCybUqbIaKS7zzyd1uVUYet7OtwEzDogDCowDCbupm89lR+H
clz6vY7c8pOMDUKejZzwAgs7EJHv0szlkW6adEV/Hhf5APtOBodZBU54mmCvJSg6K2pOIDP2WTsD
PQrkHrZPHt3rDVwPNMiN4TZ9f1f2CRMcpPl1BXcrFNMztiaEw5X2aaFtbvbhIe+nwDuWbRWN+9AQ
i4qjqdaftj3A7N1QME3uhe5lPHb4IlHjF23Q3toV3lFba5gjkleLxnkVAhPNmAiGnkgbui02j7Tf
W/C9vmoxoBBxQTZy15Se/Rhk3rxytHrUTZ1PoMoJbVg4n9rG8bO9ZY9FeeGf9BWhowo9LseBT+ip
0b+1RB8/oX/S4wvRRd3VD7TLD0U6DdwSx1GHqisdQHcRExnLVjT8HuoyCtrCHDnbs/qVYqEafgc4
QL+k12GGstmQh7jJsO7fo1No35sia8DdMnF/qoyh/4tc7CFH3K4oWgsUpQ/MER15dZVN4eOE047H
LvvGXBF0J4Pp6sZvUnmVHAfFQY9Flu8rcvF+fJ/4nFhgRCT5gtFlesxhvWUYQAWfEyZxeQdEzCfB
yrCFGy95Y89/DOWH55aE6+EQzW34A0XOxE1NxiJjRqenhvZhbZhxlvr1qXZl/a+DNcJcyTTIreuW
0bwzWbV94SSdnuepMd54bQmFQjJE8Fk4yCE4dV5iPYx0Le6+snR+l7FrQ5M8Nhz1fPPS3bsqZ03c
MjDAsYHhny2GktF9AZ3NiFNcGbSKnEDW3Vgs9RsGHZ/JP40SomrLFhhapsCib7N9hyaJ4Lb2gXQE
GZDs1KAeKXxbfScEc1w8z0/Og4eJnAt7zMHgWDVuQh92NgqcyvBflhRXB38HJhDCRNMa5NJgBRcy
FrBK+QTQM3BodKYZ4RU+kdqgUfO3Elb6eCyHofwxikkzpWU2yzMrJgv3ELyiH1diUcVBbyXBC1zz
/MY3StY6nLzuTBRI8GF59HBHhoA2QqROoz0WVTjs26rxjH1ID1wfFoche4wxhe7TMV132rfNyLyQ
JwZ/X4fb+1MsY9LcFR7E4DMa2Cz917bEju+MfuzTnTEqVZwSgI0CeizZbDgtJusG/Bwet8/Cb038
pFAb8AA+Be2gGIhYCUuCoqAk3Iz8MsGHNqDHueXG/kki4rozoXCKg8Wt+E28Ij0zS1z/maoEyKku
1k/cDybzisqoSMnxZIEffhwiVhihSeXgFHJCWlxanNt6aezggM0FmjMnJb7ijpP3CSNB+WHVHqm4
PL34CVINMikmQAw6G1cikRGKg+ikUyHSl3Zm9LwbQGoNW8YHzqMAJlbHip/hJdUQu+LJcdMtOFnr
3uiFiTUlXfJL3VeUXh1D1/Kz9Yy2fWWcWl2MfhlT7FtjI860fe5OYdToD0zWePbYiVUTWFDYkS5q
/AsTOfNspZwaVpbob6sMC3w0xcLs08JCx0pohom5PnNpdVIsDZHQkHpmoaDE4ivjarTbVyBi/vzP
TkpCQjalxQjvWzoarQKlp+MfKQi1v+la00IyDZ85e+7zit9GPlsjoUiuP0XAeSImSdNUR91uHvHy
byxIqOO2MEo9H8zRSORBizB0Dr3BOMxWPDubZlT9T2ix5N77RTNeLJQ5zXfDPDlH1ZC2/YnpuJFe
GtJGffLppe9TQRXgY0aGC8/F5IRInFpKbpylElKfj2mIsBNWb1BOmMla/Kp9nY7mkbVAL75Y8w7q
3vVxmh9t2629Z8mw2dyY7dAsx6LuiB5z6rHyjrPZyvDEbTEyEBcr6LRP6Yeh0NgsTR0TzPrWbJrg
pcIVSQwVjKj0u9dD1ZxTbv8/wlvY0/BltzejRcIZd/BBlgc3rcw/hMnTdUhHQNONgOmC78EyH2dl
YHuaRngx57a2gz/EDKzqfNcUwTZA+xieSSBZgi8FUTQeQnRQPWRDqoeyEA9B62pzp7mJDfoivHAW
qt7tXGTBeQkj0pIprZg3yDYD9AcHPi5JneQw6MrE2kuTpefNgb92KoDhUD6M1e8UoIne6LZHSKI9
GM87K60YDfTuADSxKlR/bSGGUFGWmpJYKOG98DMlt8kzQcVxZ0cm6LmEjCcZhvXwJNALnuTCqn9l
qpkPuN+zS62sD1Ox7417mI7XZZwgrhCRpzYe+Jadqs0FN77hnEPAgykHtY/QvQoT6x07ai+f5sH0
4FUxB9/anLusQQz7GsAVMjE+lz6DsNp4tJCgXyTz1HxbMujbN4Ykp3DNgmgrlFu7gjH5Cc1EBmNk
KqMD2jGW+04ky4+l1NhbS4ckqcOoJyO/tLODWklbAMR6FfG70EmyWDvgaaphz5UsRY48dsGNVEv7
v1xhicrKiRuprqu1mgo/V0rMA59BPUBsAxLisG5t0DsVub0RYw3arCrnL98pW2C8C0YVE2/K2bWd
l5RR9y4pwxVipa0z8il4DXUZfUCO+QflyAXNqsdHRIe8/3JYeAmY23rXiSbqGZTwxIHHRHWP8jF9
643ePeQhj2E+zhnZF6Ww4OpntAFe4xT3QAwQPM1R/1/j9fm5akyftWuOXnMXiby8RHaSH7tC+m91
WHAHss3GdtRCD96MCsM4ksEwkxvuhGAnPLTJIIeSaKP6yIahhn/okA1kViMExzbXLy1B4flYB/fC
wuIMTAMFm8YrwyYFPonjLjsvcblJIRo8iDzzrxnqt0toET/EdBpuUcDIFMFlo34Gqo0hpm6bX/Ti
AECiEo/c75rxqkPJyw+2nRyb0VTNZcGgrDkUPALmHuF6UvPbU9wdc6dg71RNPrW73h7EdGKdayax
LsoeGC2VBTYY3o0brzUpjIyW82avg2ww48BVTf6dz5o9gmdMHLkSDhc8gZLkwheBPArRTaNBlSGQ
9jOwHeTAQSBAQnYC3OsxpJ7M2lV7y+L1i2k+yvmjM5us2lpLF7bXyUj78cKsBV+Hj2HP5dmPkDds
0gRH6iE1VvYlJwG8qoZBirMt7BFZAEOfCC2l6UYHt9HFyrUl+YfrJfUegFOsa7Q++y9KMZSBDmjm
NRSIE4RwRDTzAD/shISSPetz8m8RTZRwyyKi0ei5B45kpzI1IXoMzQi560qEMnr2A354i+5znSOj
WdqKrFQzt1FpDYyvAKAhM0c1HVd2GtzgaLFJ45+X76qqOc7mMGq+nIQ13xbiUcQNgoW3ee6w2fL1
TiR27iYEvNi9cCPjSsUuCzQkDLphj+bSvcEhi1jNId9IEfvJRhyynJJnx5nNilL2WRRC0U2Q1wfc
R7zmZDVD+sz0CJoxAxoUu5XtzkesQaPettXUOwcsqnZ0cIAbneoItAvqjkxrRidKyQvmCKUOfc6O
ZWd1DQkVkd81AFJCo7u6w5qZEZJP/1YaDXK+HtfIs3JzeLMQBtEGSx2KmZOkMc0D0TJMEnmSiKIV
BBU7dy2RizZOrqrNfuF1gGauwjn5MgGYoTnplVAxSIyC7ZOTtC8mWYW/y9wB1Sbrifse1W5Ngx+4
1vrZdBi8LWmP9Yeqs8BQ10LGPau5E4QLksvn7Ot5IUOIVsSlY7Kp3Hhdiajbw53slxhZLC0iGmXK
QEJ/9RLD8rbB9aHzmI4NXIs/my/2q2LsG95XszSmOw5N3NEkxbn47Wiwnni9sbMGUxuys4qIgKEi
iIRBeI2/4gFQLjxFCJ6B0SXsdXiezPw0KkBYW93N0aeR2Ia9DeRqGULOWnnwTufWZtXQNZ9oTEG0
USGY+4GWgnAcGzUCsddt1O9dhE6oPp1wrlFgDF3IvIl+ZtfXLqQmuwAStRnCAoSGVnaW33UMRzwG
37UnjmzcDPPk2T4yPp00JYxDrcNwNzU9jxD0GH/YsuKqHfY2ZffsSXTyq3l0NMHkcfhxpjgoiytZ
0d5a1PhhzDqLE6ewLIJ1UmyOPkxqYnJ3/B7qHDBN0rgnxCtOenND9HVXVu0doRte7U2fnuXUag/7
0x4OeRHa0RbxiO+xl0WTRSBX2H1nXCRdDCkgWEeuhO9tM8THt0kU5EVi4eu9Q+obo7ejCG+dVwGy
33yxaLkMqNGBiHAw8HzGCFGK/DKgBQSERCF8zn2j/Z2cfsWbl1N1oBBMb0OAa2TX1Ba2cvA0U3gx
fUuEJZxqXYBp8HQ17/yphkEbIApkOd+vUlUqUv8PDjHLPCoHLzzPpZ38Td4gyakqHPE7Z1ZzKcm0
ZpQC5IXvfXGLhFhRNJVIgiK0QC1bVZYsEMY+0eLVHWNcG9oRTlc0a1lqGIAyAvHNzEBrJrUNYqVE
+ecyRZ+Fq6KZb/y34ClCfdvsFgc53T5jEG1v8dR3PyxiJyOmVFFePBhZN1wZ2+YZm/S+gslqjR7d
ZIcq6d5Ow9L7MBKcPKc5lwx43FYT/g4ccsi3UyKHix4x+MczspNqx4ipUdsUo98zmgi6X9nC5jMy
z30rZm++axHqd1Blm+ARejNxNeRxqJ4ISGfkoG1ZtgDRQlsIhHLIjiQYdH/mUMsfoxPUwmOHlvJk
4y+2jh639csMyfIPSlGiHisbn+ymscvlYaCIubad9B6qtGEdkXCYwrIZa+MpnZvauJSdKr4zUuP/
c/uUUDDVoJBlMNAQ1UAsqBvD9PfR5emOkMmoNeCpadP5WRWEvK6GkA8+C8V/wI2sX4Tq1WOYzijU
JF6/gx2sEFszdUgVY2EFA64lfwTrn1iRWlHgD6zRnJx6zbUsillMoM47YS693FI6u0+FAnq+yysf
2VpjuKw22wa41w2Upt3ELYrDn8akLyecwmzeLILIgi2BGaLbZ7Z6yzni/9kh8zgwaFnwhRObEC/P
kilmcRyrcEgEGjvswtoM4mDOMjaruBL6poy+EyVaxijwlRZnpqpTfEjFtmYvGt9/8I3OfQWQ+ZzX
8wsUxsdCyOnRmGYyHdrJuiAvg/bTZukVx+z80PJUCYjXU34qEOSefFujukC1nJ063fl7Lpr8iChb
3Qj+mZ9Z6C87mjzSK6fA+ELIaN4R38sRbQ/+rumI8pKgp/ZW2M3vqd+/jJU7Il2QcutkTnA3YSG6
96sO/XMeGucqnMzY7LzPhWdll3j9TYGsiSuoe8gTCLxDzFOxn2X4yEpWYaaJgkx/YFh4Z2cf/hZY
np6MHlYBJb44ZigqSYQuoq//OTqP7UiVLYh+EWuRuIRpGcrJlEpeE5bU3cKbxCTm6+/mjt6b3G51
iUpOxonY0XjAkmKh2Z016LebqC4KDtahC+fA8b5csErvRlKtFKvBKq+VkOa9PSbRFkfXV+TTWQMr
UjZYVxsYEKgh6o7Y08vCS59cng+TKTDaHaGNjLLDKf1Tm6Dl5nkwzjktKk9lBqPBLNr5in+Q0ozW
oGjI99sLfuzykudD9tM0MfiPrMyOLVWBj4YelneP7+WOm6wkKeQuX9za5xOvUCIOCczR9yklu4i0
7/6TjdlfoCqtpMs2+pMxzO9if2kvgfLVnUUqich8Vx3xcQ1vAy4xdrudegyU5ILdgoo0TNm/tDTI
AdIgeQJcZ+bfVf3wMAbbvi2tVxMT+dZ3PesEmts+Orq336Is9v4NZN0OrUVpEC4EcbVEl7+6bqY+
bNfnim/V4gVJvTp7mZsdqA9Th0WZBBvISe8NoCheo7KDKJt/dLJUe0AS6HgFqsRFa3DhUY1D2tW2
g+CLi+sQQU4gBuN0tPbQenSYC0yyTCvYw2ycaDud5+K+UDp9gwpUYJpmdsRWMoSD8Pqj61XjPTxX
KL+DhwZARRFaYoDASMqP9QXKyQn+wYz3JRt9tjyTv2FiDq68XLwS0vUsH0bHfx5ImNznyaI8tsyt
d6a/Pf7El3sjR9J82gN5nCAZsMvW04napuitzoPQQEf7dLkRXeautA41nggipgi25Oi6Iw/Qlbzw
R9rxfhaFMfwSByS1yrWxcKbuyjH3Kaslfc9dZ9xBpkWNsqBAVTQvwm3uENiRud6mFKB9UpEC4gLg
HixHcS6AFySvanfS3kaUKt0KQFIalEa5F3VQHIEJqyuVZCRCy1GeFjJCYSH6E6E7E+NIE2Q7+sC5
t/Wd+zpjC/nkVzFSxGA8N0T0Po2cWwP+ieqOvjjKaxxsNRD8BkJFFSXQx8ZKnKMLko3ibzCF7Jkr
lJt4XP6UIpmJAPQ6XIQiTjUO78IwcY9TMuuxkI1hI0TjgFTJXYA33JjOzx6l4TTjGvG716poO9Pk
95LrhJ7QxVXyBw7K+JjbLCI3VYtPeE82DlEeq6j1E3edu/MgOomN2/QZJQCx3XwtTfmUNC5ggc67
U5BGcduUFGfwZ+Rkx5S5pbe1f8+SSj/zO/E2vLLlQZB7R2N29V/TMYMPOeKFTCYg+Eq5pbNfYkz9
MRwxoL/4ZnbVEosXe1aEOVyLsKdV0YZKRfZNZDVu7CxLlwUvp8xeuYY0B98qp12xFDDyMJw3Jy8G
YV40GBacGhHWw8igIGM+Fq7JRrSrl09zoh5kijDmsy+0Lmxo+z0cRI4sC8+FhL9+UlHwMbqw/nsu
ULc09tNfdE8sFE2KBGDmdRbK1JM7kgZkPhgLI2TXpv+xJLo1Qy+1N4jzFPsoCfKvtnEbdcyqhAQE
gVFqh/BBNAvwXqXOfoL1JvcCrn+I39s2CtQxHsv/76RkM7gWvaeDqT+I+zG+s7Oqz5zGyVcRe9al
bfU/U2NQgJD2lTrCviiLwuyRvoAwAju3Fb2lYXxU8QNbLCKhNmvzHYYtkv2FOYdm31cPZFYAUOQt
u5QuITdaZ16liEyznQOwp777LHPuM19Hj8KdMlyCRrI1B/cNDmz8hgbDFhrT26NhFOnniLrwNImW
RGEJNV4BorynjeCRMgP7WmgpDu08pVfbEPrdKvDj9rnoJaOCk4drwffdZLT6EAQQe5kFbXJfQCUe
CJiQAPYGvUXmqV9qx8QQm49qXweRtYXspEMkN++a8p1gYE5oR8S1TYpukd1vHoEBw+kz2jcWNBFR
ci2OCm1wZxV9dFsKH1hDTGkeVsXoXktah7lRU5qE18v+JgtGvGaaOiZFZ+C0IqV5gbMC9wajxvQG
TK2Od17ApXPjmmzb+th27uY5be5JMbLOF7G1W9DdH4y4EXdwJrvLNPnqTKZCvcuWO6QnpNojBs9f
bZw8AYvETBv7V9i4X6bjNlhR0es2pUVUx0sq6xYBvgh7d+4uttXw9uE1GHreYJ/EXNzWkPCefiuY
9bllsD7px8Mc8IGMshjUthljLme+2wUbjQnsMSVWedZYHJ6l24vXvm89OPKm7vp9ROqz31Qed+AL
ryTv6HeVeWJ6F8dpbhX1GdzwT1ybTMaO2vr0Fjs65WT9z2rh9hOwadi1kaf3A54OgVO5bZ/muuyP
VTpN72T2q6PfV2Dd+GAljEF2os+Tapb7oGWrbk5GcmmD2n7JLJ+f1u+yAGWJX/CK1BgejTY3trmR
vEwptEOKBCzMuxCTnO1oUhlBYqtCejGwZxP5Y6/voEbCZXWSb9VF9U6MUfShzf4BgJj7ZKUryayU
UXSxOy95LOqhfK0W1z5PE43kxFCsB1EvBFO5xVCRWO/o1ym/sQM4O+7yZHQWAt5sH3XKyV5TgWEM
0Y3KD7aLsI9/qOV2voG7HEYusasDocu/OI0BfWB4DOEUBBPZetFt/bhnTsrGkladQrPtrMqIdT/O
wlOWauMVO4Z6cJWRtUzddUtQO2rLzeh4NiTz1CKJyXOUbatM2DNGTN4xkWJKsBev/pMkuj+4Uy/f
+kmnf/ALY7gA8bVziZf/zpXAF8AJ0m56OoUPqbTf+5HI6yaY3XHckUEvbugmOehw1zSeLfIpn0Ol
NZYJ14hCr3ajh3T0qAafuTfsaUB+S3rVU6nhOVcMT5DIOM9z5r+pokXAIZyRUcFBWIeVzUdE0cIL
d1TMcXYf77Ar+mFbusYhLoX4DbIR7MfKXqcpIGFSj9wXhw54okGWesbP3EIbjOY90gGyVTn1VAZT
5MMesRiYY8f2RoRmeQKuZnDdnyVSX1HoUwqJiPlulnQ9NP6O+sEIS2c8fLt2aYa13VS3OvWClPeJ
mexiIbh1xD51CHVUMyy0aQKgOfBOdGEHDyrr2++eF9PdWEj5SjBr2M1xz5aAm7hLDZTN06DaJQ82
qMv1NkLO/s4bKubZTU13AnX5mBI4uWUJRYq7vKe/DT9aMF4JWyYhNZks3nKzv3YNdAYrT9I/jWXj
izKGtWIrci4Y+LKHJZiotpwN563CDbur+3II40DQYZcgYr5j8WhfWVZGJ9suo7dZDQ91vfTnPgPo
X1GN8xNzld6T/eAUmTtrk2QcGZBTBOwdn65okRv9GbNk9092egj576IXwze5ICuXcroBzv7ZYpLA
7k6jRBrL+c6LxHSqYl7j63PtIEpa/UPKmNRQMbviuXT5d5yr4aEC6XfvuoTKsH9CWDcnkodFmf3B
A8BhnybGitfV6nuYqJpF4jtP0LM24J/jf2hb+SO3guZznjT9NUqL6nXR1hsZO/SMjobCbdMzeweN
HB4DyMf5GhivLrpNgdPT2X7Nyqh8dgs9vCoYZ0f+5cuZ4FP05EhjfLYarR54Xqedm/v8MVbLkNjm
9GN6biLv2YBV3S52a/GGIZcbaE9e/bn6P+9G/Kq7TX6szz1Iku5MqeJwpImmvG8hhG68kevXBnBu
D5+sqAzO4zT+zN2BE4Wgmrcp4qkI0zHm5ola/OZ2LWdEkLHChd96y4F6Hmgo82FGmSsgeRmbZMd9
0Soh2zG2eVHRz1tH1biThxLAuJCIzXms5GfToXJvMlBAT/RJRk8LmOcT3UTTrcZOv9FT6p1TDIMJ
RvvRPCWswP/ZKsvuAFHXD4ivc4hxPHiiqyJ6htjBuLjw16adOW97hGj20LW/j50Wm6CZ2wBb5xIt
lEvAOzwxk4EprS6wS5iieAo8H89ipJ8mVM6PxtXzCx3f5a4urOU3XncrDfVZ/9gywkhvZvcZ9ALw
iS6B6uPDS92tm4ZrloxjOFoLdyMHb5qKJ/sABa27aGVAcVCzZpcLxWHTSk2ze6OgxctofPHGLLos
svUIR9pT/VLSbgKngm0aLtoYmN0WrIgJKC6qIALHXT3iCG8T1tE8ROh3Li0ulnXwEcfIS4jxgUso
kwvLzyfDsiFHkSgPtrmKPAB9pfPbTNzKyYY2xR1HXoCSWfvM8MNkc3PFTxI6KYrsxFqJ4CooFFWM
SUgopD6W2vbTcFCiCUk+gThiFnh1soCUqGWS+yGydI06ibEEU/yJyJV9Mjng3kkjGud50NUN2JYL
oN5Nfo1FxlcSqKRvc9N/x4LrfPVN8jb6iXWygHNuRx8mRD+q/Jdi9OoxaRN2LzFRkY2fl1gN9RL8
WG7hnYx+Ha5qq3mNSUdjB9BlH8KRZGFA98N5QVwGdhYUD5nLLLCNM1ZFehDDOVCde1N8uOxElAEf
nOnw4AMEORKZypYVqdgc7bWtDRqReWiIJL31gyUeYH+KczzOxr4pseZUUOFRjrsqNGeyMwlLu48A
2f0jV5m1L/t5/Mv4AeOgmAoa3C258+nlwuhM+2G8Qymu9yNuLonq0vbP9JcS45V2/WlWnbEOo+5p
hmjyPg2AcfBPYkqjTeJ14fbDAcmV4Un5ff44N4vLiUjDh69M8Sg6jy5tXVbv9FZWuz5y/oL76mjo
gPDalZ3xbYx0A022To8StNoaYqg+u8lin7G2dURl4iHluclPjhGGzUhlXTxKL/l47RRAAQk8ICax
hPAG0+MaJTjINlA0vVOsPRvGUZU9rTyyjU5o3fJGvqKZaGCOEDvrKAOwCv9KqLx/IcPd3ldceOk8
zcNmxNY82EdKEmQYEAXb40CObzVRs1dLjxFAjYXtRxZoIiir/7by6w+zhJY697ZxzJ1ueiyzhr4A
Hr0jkb32zJcloSmG5ckG3qH4LYlp7ZREY7Iyx4TFFXBTwRf5GVStYIxi9zv19KuVTR4s/Pg5ZTIB
znuMw9Gb5hoabCDUvRM0IaZukOD5jKJGPxAEH5+WJO5PFdNBRcyYChbHI65vAynBNQ0vg0XW6O9p
u1jCofSKQxpE46vLAHShXLy8ibXNBcaJg42Yhbm3XcQMN8cmWZDteQE55LByET21LN7uEhA/n37h
NlejNsm6adW1W9N0ieA2QGN33sL+qxtINlc11PKLh5lehJaBl2ED8Gk5CrUkx6GBQM3843xoz5rt
rWu15QvcOZ5GnWTGQ0sVHdGdKXVZbXTp8AdEibDw3XkJv0SMjvu2TrFIBZNHr8ga0AkdLGjv1Voi
8ISaL7w96D3rjJmPBRsaf+nSs+i6ZrBP5254YZGLpteXktVqmtGO90MidHxivRCLMKlHKjRGrD3T
xU46DNN0BMbZFVuTRVsVN8c/tidMe1sWbKmgI5ms6Wj1wAA5j4PEc29K7eNMSPAOiHxyyZvO/Jkb
CIBWFeq0JdEyZ6VNJjAfoU2ydyDhkNIgP0cUOmEDD7h498tk3OtiRfhY6zmNF59WLPb1+XMeOD1K
oUhLVl+5zhLKjhJsImXQxk8jZq8bnCr8J0luEDcfK2MPl5ELlbTt6tjgnGHeKyq/w/4oWranASiq
U2mIlU4qg+UfuRBiWf7Sj+dWL2I5QwptXsBcg9tr8QIAqKjXuTaTIvKvIHR5ygmpMXo4CTwnEHC5
AbPGHYmnBtxc0RUroqIXixwxoZy0LymMYvovjppDLuF7DXKNgG0DVA/+vXkYvY78T1blHyMeYIZs
MoneavmmgU/XTXBZ0pbfS2py1I7GenDDObSQJTFHYFBGXpBlwEpZOwk0FWXAD9lPs2/+yzuDjhmi
aOYlBbsgHk2O3+BglaP2wy6dBfTB0nXPI79I+UAQquEYaQTd1aYhjcssdBntLU9U5a4FP9NcShHI
IwV4pjqNeQFjUE6p+F7ZsdwldFv/2u4ow9KjY2STsb55YbPdLXT8QKYIFYV14yUVpvNr6oFrYZH4
zT2gDeeR8hv5HtOchTyAxvzSRVxA9wJnN03KoOAOblkDDAoKmAfpaHyCkjVP0H81IrZV1n6Ip1X4
e1myr94hKWJ4oUDqMPJifbbQsv8Yff5KMzOInDhAp4YXQGDEgU6j52/AzWc8zVjeo9yacS2r6Rma
jX/husjwFiN7vJNNoBkjgESMMZVm0VzvA1Cnm8Ky37mVI97o0jhwbwne0nb6ne0sDSml4SLtDewt
nDI4KlIM9BqQImGz0CdP2Fpou8XgkfyzB2wzfBnAgns/M6f/O+Css8vRvJloN6/t8WqOLMRdAvig
965kUG/+mgYNmMiJNb97nYs1dBpbauShDu9LbGw7MXikIiFK0nAZWyEGNTLEXpMdra4rePP6w8Gi
hxLop8f0ixHx2vSsN7YRHWjgIeYxJMbzgX90vGcnYF6yuJEn0/XFh9P30RkKIdVhvhHUn0ujgvtc
r1a0yHkpBmazwQzSvzOiycEkwk5sGZxLzSlBf1nWO3pj5f6dP1nTvYDnuC1q04PLSkAQy0jyothH
uhunx34LYfKGdC/eEFv9e7TQ+k8cCX316+5P1Eb3oJ3Ag2KQ8S+yEM2j4QFN3GD1Wo68YBoCvfFt
soT/lMDWBcUFm6Jcm9PGtimhFiwORJACoBgI7vfSb38DbAsh8KDoawZV9S+i/hzVQTtXF2RkmEfN
tLF948iykZVC6fP+N8k+3Q2eINHndbyD0qp+jQ33aQAnchLwa8KWas4HwBk522qOKNaIxzgntNMF
kRFWFvUnGcuAdjeB7L+vtFteaOtD3/RvrGBTrCvKu8BgjsgaJ2aydZbxWSzF7Gz8Fjp0MdIdW3Hi
7FHr2edghDzg3+HyzWoQLWnA8Dm7ny2hk00/2G8+qzuGKna90AEeZRNED8Zk3WdMe5uBSHsIjIqP
qiv63bxIHc5T0OxQ2av9wr1jO7hd8wMmsQ9xC/dh5zjvyUzatEZd5C4EtpN5ekdUaWUES/8O6653
dle9oxV0k7URdkbdEiq3dPBSxHD5aG6GuuP9LKRLQWbqyr5IfOqnKkm8dxwHF3fBhy/aNKWU2kWv
HsTnPOu/lsrvOxATndKWjURiqosdldnBlt4JM7Cz83y3Ri+LkiPO72IfM95u/Nqdw7pvrSvrFP/i
pvMFcCE6PtcEoEUOo9Wy14kzX7CxfiVikMwDLehxzOAhlrLvDI7LFhNnxtJ1AMlBe9rq3ozJ3S5W
PF4HE52qSAKyF5F5pusE09TUyF07OYIIoz07aiOTSn0KLN3hqGrYy2rElH2hFFV6Wy15N/DNAHkr
xGbycUizPHMPcKesJ7VaR8rYK/fBXDj7TgP3GFcWIccTJvW29h4U1lrs/iLZmVQQI1lSDQ9ZYycI
mRM2sPojFwGcf6PQm0QX/0qbx4f7nHFrGSrPvtl2R4A547b10/ousvtXWCHOc9zayHgZDlJNy2sX
2YdG2tOPMN0S1di/k6iL3GPBMkEQaUO4doDLyEIeIUvlDx1knkPTGz8aNPQmH7MeDzZRFt/zOnpI
OIqOMm3lD2WOmHDyYqwvHMX8EzS7vSIQ+mFuknvy4FS7uya3MH+u6r3tzNGpkAbSAYN4ek6qAbHI
GZkppClYD5ERKceVxBdlispgeiAcYsy0lWeCcknD+yQ03/f4/goXXIkUQ2gFuF038NN68rkifVBQ
nULgXWqngiZ9TYTxAwp/GM9+agAmJXz+i5vbfCoFVPADkYoaW3pKr7pRTW64tPQFI0oj8TGm8x6s
7eECMcg4ZnJorjTdZJ+oI9jPUuXwWaJlps1cXynakHeWrcNg/uPUqYPi1nLBXyFucD6WXefXpEA9
z/JOOkAEyswhv/qF7W4C3zJuvG7wBY3fCl9TdpgQXz8du/f+6sHHmiTied7qLO6sE6t1LDXp59A5
0aPHW+mCZhvi1fDvCZHcubak2TarnHjYsY95rzQ5B96wIMB6bh0pjUrlVOByrwcSujz7LCD/ph0z
oR+ofMf/Cc5msjTzRSxV/J4aVIX7kSW3+Od9Wpe879me/6lR6yeVILc6sF42tJX9mD4XizpZ7vw8
th9Vg5XOjMs7VaqWjbOV4w3PzX1JJdJ2WXxeZq7rNyHjqP/Kyp2wTDE4M/vbwThkVstbScngzl89
DENKmza1VeslNTbFpZlaXoCNW76wu6Lhl6/15Jg1WJQkf+W2xoHENpOkIMe/g7ghM5f9nUPmoZSP
WCQe43VsBMFX3OfLoM521VshmYf6mTb0iG5x+q52ljnpnReTXy0Z176wq1EQP/SvrYHnsKx8j9LE
GiZVI5mlTDb4KlhhLmgIt0noszlM776Kw6DHwVaRXVome0KsqBo2/Fb5N7bnpqE5xQBoIxkJ2RDc
92km3/KFWpxpzh5N1+OVpVr3XI1RWLT5T2cU+wWsMKc/KM6ZXyYhPtfV8d/OWIYLgSnYViPnNdgc
/eAEgc0KJG0Pc9KvP0MXP3pWsr78PNu9M/y4O8Qi7V54lc57c6zhrDhlX3xIz/P+mJPI/uDtAFiT
pPU+g9z5G8nomqZkjfbD0H909vKovay7KyY2hNue2oVk8bqbZzUHGh6/HNn+xFi9t6wBM/Jok3kc
3UrfsXhcO7tXXk7OBXNM9N7FKbrlFfLDBHcG+zqd6oWDxiH1frLamUjO1Mfppmtptxt0U+4RtKuD
O5g+Mb1h3SU1r2zYnr02jwjcxN0lN6v8tWNhcB2kphkVzVmzla3z19rmXJVGTJIYrvJx8IMDsPt/
VeYtgMK7fTHyhKU59tUUdPqJr4lzXxvJYZoJ1412FWW7rpVq11YWvPB0GA1W7OyM3Oa1xeq0wZMA
tUYw9E5mCQjVpRUpd9b6+mJxHwgwjuYGI9a2iLrPoNFHKCclm6uyhuQTXPOMtJuMcLeQlaL1TM7p
iUrC7ML4FR8mDCl3uvrAKYXLfXgx6IDzgLc0hLqwf9hcskDHHGJZ+wzeVaepwIPiakA1PAwjbs5q
zI9mp0SopFM+aeKY+zpdhdespF+rKxiGS+8xdrKjIB9JcnfqvolHqIPtGHNIjSLDtyXhIQ5Dc6+X
5OajJDCSwMsuoWU361LBEm79QwQ8/dPl3TNfIEEdajG9VA55AjbY7h+3he+yQbYUt7wp2nuLqCf1
rQjxlj98ta5LlmijRXpLRguTuhfEq1TMEJUDNYVdnm4jL23ugl4/YtF8agSe8pk6yA1ImJ9AV/UF
yk+97+eEaVGvRe85S/lLazTq1HtpsJtiAp6yYm5L45+5ZGOzOJMTYoJ5SUT12DQtr9Kh5K91klge
R8ah28CmmBjWhMmbHV8xIlJ3WhrPpElXJRwPgIX/ef3uizd7RQBmAWMODtjiaLjJ08LqDJdTXu9i
rOlPRtRfixySMUOFuUf6MfeNr7K/Jh4Njhm+uL0b5IdJlOaeE6QFiIUDbE9/qLudlDE8pcOgKVHq
FqJsNEAjl2HXI0nhpQi1RIIoSFsr1NUlnlkTQ1kINT9n0zgyJK/DTS8GdcwFGLQ5SptTHdssAZAV
gfDx/N+oS+4crOrQZdkZ5P431wHvtAB3OVij7YKQz/29amEoTzwXVcTLEUCM2GOJ5kqLMtiPYRP5
44vvxvUudf3shWaJs1KqvLelsv8RW2INOmTRByLOuOIM4ew1g79nX/kW++ZAiJlLkb8ZxDzhhKoX
1hPBOI+sFjFb78x16NgZEVMr3AOKy+MgPoN5fggMZ2RlAWontymiOC/Ezu8L2gnOcgFPyZPbyK+g
lN2tNeyHBlgE8iJ7jhOBCuyfSdCnl8Sn78Bi4NgQGcgel5wt1DDQ2ZDx7XhlwZdup0Z0HwvrT+QP
6s6B/qTndIhj71QiZO5q9BBmeZMeE9qkxm/QSFw3rSKxDwTXih3ftfoAR6IlMAQ70aHODwS2xAvO
3EkfFaBXPpRpMh7hBPLJuIXxwRRK1QDJvC0u1IeVzMmW2yrPDZZTwjszr8aLJafy2Zni/lUrVz3U
eWyGXbKML4KuhZh9H9ntzkOncMv5UmjqimqrZDakePkXUHjAODmukTVJbdYO1yV8sTJOhyKkxap5
UE1nh0MnvvOgOrt+P/7R3OEu5CsFZy/Zoondod39JnzQxSEvHQ/bplJgF9JsifoD3Rkjm+souuKO
Hy6xjr3sViDWOOHoogadPNFx7DdcmcnPokJskqbrBHuuWr4pwil7h3Luq0wNHJ5Lj5EeP2nl8A7I
uycp/T9iSBO0qtY+FODK9pM3Y/nOrcCFfe2hmHL1ChcGiQPKPob1QQKomshoxTQrEQ9Q6/bTnGAN
EWpG+3by5a/uU/U9l/LvXHXeodBtvsdbkOTYNEu+y+htxwUyz1PmlsaX39QRBV0rHgB3Ngle36Lo
GKK04mJaDBsAvn/hIxNftXjbrPC6bU616YGLU79VPVU9/PDARpL1Xs9dvj53ddyALiC378Q04OFQ
763tEmQnt0oxIqpW4zie1R1HJqgHzPg43c1hfu8Gq4bfREiNw5L+0OJlsFn8nuU4Zlhi2orHFHgY
XtCeVVKMwED7TsonEmKG8uTBN6fuVFTYr7Ye5rwDrsCWJXFatm907pCcBtnjuOcSsEQ9Pkisb6zR
jUEn6zyGKUWTKK5TTI7mcLfgDodr40l3v5TRJ9P2cnOIqZsbGADWEYlKnwboFS9kwiXsFgyXb0pq
WhCweZY3U4/jIU8CHK09/7lpdvEvjM9hH1A0eoY48EUwpjou5ANWoyISdglHEgE6c0GNxaZi/SNr
58b03l/yCbAbxjYEvECL+DHyWg8Vm+eSJAHml2ZErbWyD1p4unPCwuTIBbcFDSvj/xkGw9mE6YpR
AR0SU0VpniJjSLB4UnZIFwl5nh8iekSR7cS3NrLHFEUBx9YnJIS4hmKyQXPID6Yh7GxfCEwxZCUS
8Wrl+i2bK2TIeQYhBFXBxhDpqt8uKUGpAoLNJpaco5wfcwqMN0OChYvvz26C+v+Aj8m7bzFCA4oG
hKkc1uizS2MV74O/qT2IMCrn5I6bwFvM6muTg/ED1MMd7qSWZcBe0+QRqpyW4zmJimWTLrpYYUpC
XAaTZWrHIHwkeWPTfAT9lUoAiooUfDWMgeN5EikxOAnPvXDd62LXCyrC0VQsBKogSY69rwizp1DU
naILdi06DBZeTt4vpiuyAlHvvEaJ9c6numrgWJ83sZHdLZFc3isHPGTdjdgFW8vcEg2rriI39d7X
M3b1TN3oesUCEYHOXvtEBItJqUEtFjz46HsC7gCgD/6SddeAxM2bCnAqyBvJ6cvTM7c7v8Ue1Zg1
k1IGopM+vYDuQ1Vd6HgZqPyM/F0/dfk+WyfRCBgkxSOTj9JCimFH8HhT2xlTZDDSyQWN/bHJ5C/b
gX89nATySoBfeoNGMdxfBU7W3sFgu9B7v+9daXF3cvHVgn+Ed5pmdWj51epKWir+wMV9JeJn0lcg
vfSTF8kTGVo6LASMAIDwDPxUpi29opbLiG4zyBUCIXM/PfD+VU8Twdf5RKLfJqnG/8w4NmZODTTA
nkIe55pZ4tzjKj4iqpbHLOspYLGoQEwnPIR9QYCF4jxs0FacXaa+yG5+MO0S2M0HadpQzQrzZ4mN
g1YtHaEFEEs1FuhbiRU8zSPdFXKi0qWYm5Pf0PSFwc74iGlJhqjZmhFEEG8BzKjEV9UNSRPS3QqV
ZYTGWnluf2AIbc/lgo2O4tHm0W9n69im4wrJoIovsDQpDTu4udTPXypa2K9ZYNxG26p3DqRhvMcG
Gm4xWhP1SooUQTt20Hl6+kr9FWk7fzW02lFrYASwTUtgNmvixP+qbe3O+ymbl/JiwpV/lki19Rnn
BXqFbruTLusRYGzrRw+652v7CAatLvZTnQPSSOZyGEPXW0gd71gjVh2pptK6TO16eCutnqd8umWW
6e4spX/IbE3NdtY4WdGHmPyahZZNwPJkjrETzXiKkhiToAvZYTdxMzyWacAvcDLdv1MfNOcInQ7L
KNJf6xevhkGwM57R0U2sdgl4+k0LTyAm8Tzl23yaYrTJotpGuZnjXTEL0E8RaWvUmlYUF3+hPded
i/EudwqgekLGals0fsnbNhtNa4vzg5bzebTeONbrf0wBy3vD5XLat4ucntFa9bOzQHjPSLkfBYrk
uTDMt5VCvqfCo9vHphW8YC3vSVIlI8Z7u+/YeJrN2TOVf2KYgCiST3KPlR/BzqIC5wqwYi6IfKuM
uHkc3bm8lfJHw9ZivNCbNJ8B13jY4vymP+JZGQNWHaraZtxTj5LF6L0QC+TuXuYfc1l43w1VTTdn
Kew3G9zgBoozizCLHSLfIk0x05ZlVUwEJ6JgvEQSCOBHwPJsnPY14w9+V0XdhIN29qgVbFcXctAh
P6LFWKZdMuac4tFy9mSU3lJYd/ejDyMOTQxQGQTObArTeSIPVI5uvp2l7v769WxsO6mQnzipQt/j
kl3z7BplOid7aB7A9RVxvyOEQMUzyBWPVmDc4pT2ZukONhc289SfdyYpnGNaBvKhXvJPCO7xfiGt
TfJQqnPitQ9lt7zUkMAszcoI5hXlP8bS/utj1MNA1pum9VgBjp4j2TCWhbHxvFJB3EjcYf27XqIq
Lf6UZFj3gRoUrrY0WMgIG3k4tJFzNGFo44ct6vfFyw5OWl69JP3NPQ4B+AaE3fuM4AdrCN5fzajW
6hFX0r2eGtk2TkBSZQNU4xjc6r7qENDIT3blm+69nF0ZiHN0WA7YFmdYaHDtP5nazu8XDcygQ31G
uWFR1ETBEYtCfsy5JUgChPPz4KXLlVLqmodmRgUelA7ToHcv/3F2JktyI1mW/ZWSXDekoYAqFNrS
1QubBx/NR3ID4eDEPM/4+j5WvQl6lDAke5OZkowgzGCAqr737j2X9g2ls877fYlZ/CaE3/QBolkB
bIapRTvZUH6gHLrX82wODKgd9Gx4/JeJEXyr/Q9NkvqZiCWOHFDs9yw5AHBVwk3gNd7piTMCauEF
k51XvldMEnxCXhcifrpBrVXTi0PpOy/CTFmJZSirv0xhoLBHl4wWd1msnUdU+48EZbin9kqjCBz/
zq8sdYf+kmkmo2VSgEVKMEAUPEZMKTfEhqKiwKXQkbbSu2YLanN+qftOfA89BNaOj/2sT0pxX/WC
800NOds+FKbxNqop8/vcJNPGxTh2gRepzG7mj4tV67oDLHIUY2eGnNWrq3Td7IYhGp/SIXPuliTg
cXXj5IDxNDtxFmRC4jn472GDXifrHG4ZHZGePVpIHLw664bLqFX1rWtC+YVzTHdKw9naV4NIzibq
Oo9+hyX3MMzED5r40Yc9C8wENMmzuS1u9ZTdjnK4LxkkQSowOPLHLM4uS9GnOzJTrnk2eMrWZvRc
UMcW0eBEgR1zKl7+QxagvcnpZqpA+ElZf8QxtCWnYVmnEcuGB42AKWFBO2e1FAUM3lFcmnriL+Gd
TU2bvYukrXcj1UqCsmAEQiB1sMN9T0gbKSmgTwyCQSafR1XVag9r0WIU4pU7jro/DXdqj+cJd/fI
B8b6FaSYFZf4HKNy29pTlFCGTstD3Y3lEaxyCKtvjhxgEZw13xem8IhSvGF805YajlNZjxdtmfbJ
AjCEKwT4j5rN98bQQ3USiNU4c31gAMms0RwHFBlTO9+GftK/5sZVSGCL+ocXJvLkxFH5KwmRIG2Q
jDL/68QIq8MD4osLd3QDzINi3mtreSaciWjUAaTKhoTZ+IAPmMm/BBqEdE9Pe9EGSLMXxfpUj+1/
5RvjLuS5Z7KCiFX8iJie3sPBINK94if5FeklO/bZqC1mTCy7hU0WzHZUsNF8pIFnoGRmx5uQPcy5
+jlg7twGAuR1pKBV4hxpuJkpGw8e+dkbIm61N2cfRuEZxBeEHKCjl/UrqUIa853Ixn2rrIOj8gyX
ZvHoUuPgdsC2QmOJcI6wipDyQIRjNCEYxgjPcvZuVQc3ZCTHT2D123lFPhRd2mqCOMaAdYcOE17K
VKDi9wZvul2wZdOTqlVAI5nWI1JTOreubwCiFV55CEvGGGjjXbM8q66NvG3T6PbrUNl5Ri5HPseb
YOqteo3xkZcflUY/vMLMQkMky96+0WSln0ySWuaJzD1vq0UNdbeAkrMlFdz5JfB8P3oyDPjBBT3P
AYHDe9SCVlylkXRv62DuyNdD2L9LTLwEe1wMRUMvKh+uyZKoBdKpo48zOW0XP1GITu4W+ilt9aL2
801rTcm7ipx051LNeF/pC4z90RqqMdlJuyVwFmwabiWP3ePszHH9WDZQyIBcB/orWQc6f4hopMqn
VknmW7A8yuhxYFMqtyYwVXEPU11RfpIW3lenAY/vtBtUYqlrMy+6aWMCO6sxTtwn5qvYl1w79NsV
wBuSJtfUQ+EuDvCl0y4iLpwGnUMMeLVkN9iBXSLLC8un1pjUPIw0VYhxZmJGI+WYS53SeUHqimi7
HIClxSRv+5UccN5n1IIrXS1Tc549R2RPE4Qea9/FerSDlRjqkr5MOH8nE2351uRkEJ6ltLpvOJGd
XVaocLlHTJs02yZow/mFIyOcBvr9cfHDl6165PCZ630m/QAHa08jq81Ve2dldirWkJVG7x37elnd
u5VQy56xBCqb1SLoUa7nCKROtaLp1QO4TCG8BlaA4S92JDtvSeJbtbYmmU28fh0tc8o+mzMgMmxD
hn3pHnGkqm9SJoTXm5bzKVsV6b5BIvq7mIFmdhNCJUbRg97tuCRNLhHgQ12+JRejuFCEpupAITay
/KcT9vBAQJNdRRGffZX64MkABPUgPke2rZm2Bru2MXnG2yodIiV6XVZig1YnfueY6hKcaVf5y9yk
ff2mDb/VFsoJTfcgYfZfa18HJ6LibHHMoy6cbpj1z4pAZyq+NRkK0VuZNyXLXdDjUBq45zd5rOR4
qnjZW1iBrn9AkNY6rxi4Ca2VZMPuPY7nP5BCDq/MY2r1I55kfDOqjkOyYoy7Bc+TnqAUdffZKIqD
ffUKlTahYyurostPT8W7OjfAIL3S1EtJGi10GHwtOTSPjx5ycpYv4sPBIUgSe8q2uFbceY9FzWuD
ePw1YWkvkWZGut6hAZq675k1mPB7Qoz9eLKd0Ulvsk73x8GjaUtgVJNdaQNjg8bcCoNThejJvqC1
ny74TcE9Nu1AALqXL8QWkHcUUYDdoZ9yEOPFrBSTG6NBW5Ts45uiaqzkzs4dAjrD2UlOLh6ACv5Q
JBnUUa4PGT1MojoOhZ0g3BZ1mCLUccNLOBiyJ1TWoCLu84wY0C6ZbyxU+R0zbxW/WegI55UsiL++
r93ASsE5gUnziHPXt8m0+G99jxZ8ZU25IcSrTV/rqlKbYgrsi19WxVHFXvctdIynIdg4Spyo8RiB
mgWOcBxDMIZrOA9FT2QvTRda1kkZ7+nLkcI4DqGNINjFv8KajpuExYYAn64J0OCjTy+/ul7YuxxW
kgFP54Rc4FiF9vjDeBE7bUpTNcLRmPXTFjY8LdkmhGx0VX6IoDoGbe2gKsvaBYW/XdvlKQG8AkI3
DXv6fXJ4zCcmP1DDgUIBQ3AXZ/kuetWNr4SMhO0umcrkqjSJYqJa6in2k30z2vK2oRuwXFzhZQ8p
DCtdrLBVKcgOxC+RYDVU9UM0k7aBlI1sxpXoLQKeioI+1HZgXEwbmPFCd26trpf0VEPt39nkLrB9
i9j5UlJPwdKEWCj2EQFqp5q2+vSF/AnrBZkztAkyWXofou+VmB2tG8HEnEqydcAEn/wU10VNFysh
MT1LQpQNdlBe08tFAenQhQqNUoJdG6lo/ZzWEDRUG3Tmteob1/wa8H7399iJSxID1ICXyWK+ihrn
TsytTUe1tHWmTj5hvbsywI66bnr4ZDfx2DsDqRluER0rn8PBoUdqsEU22b24TQz6rgpL6uer1ueo
JUwOy4MiNJNXpn9QgbRbIv7QNYXgUx+Mw/T0XAnUg5fOu4ocO4SgkGcbpqsrrQl8uutF5uOqj/H4
E4rWdZqUiCl33BJz5WCOmlCe+jiIqzbRvop5dkllol9koAj/jo6pl9+h+ZRwUozwa7zeguY/3dBE
abx6yciuoyO7EzuXsau+d00YMdxhYrJxcS6FG87J6XwzdeytD3bZ0HhD61SfdT6Wrxh2Jk5JhdW+
ZbZTb9M4r8R7pEV+jDmYMPxWoQfWx6qb9qUCHhAx+3HR+zcMRfdOGMBZ8yL/mORN8FMTxkAbv6/O
gNCDE6nc442ORQ4LiU8giaxu3QaNaYePJ2HECAtWoWhoqQWZt/FfYA/dKIMIoYcJZZkH9wFPRDtt
ZKRAPyLjkijYXMkMGDNqtA0FPvBzkZvommnS9Yt/9qSD/H/sMSN1PAt4G0vVZ/s2qHE7YQS0X/zi
iuYGc0Z301nifJsyKM3Xpp4JRMBQSymZsaqsk6HWGaGEjbuOOL6/xr0293xNRovoiPur1HWO7jXz
NWfl9G4X7Tn7t2TDlY2r7pvRuEfLZzYMR2BC9gjUFrldWCubqYk7v7pCeq9ONIjHtE+Z3I/XzIlb
v3Gb7tYmzaa47egCBT9yhoysHI5mPYU4SH7ZgSqXpiftLsK4Qh1nVrwxuGTDjG2C5/dgjbHLloMu
5jmccn2jdTdayYqMIiu7nW3KLvhjEej/iXW/WrW5pd85lArrEac9cMk0kbhRbcixezRX2WuPa3L8
gT4Ywh0buhu9647zCeyiphovRTJHxPxMGlGRh3Vj0xAFcQ1y1hLrlS4fXYDEOEYaiuiN53RY2NoS
r8x5yZMBIdqVzfvWW02ypTqvLjwZwXCDHdN5JmOGoHk76cwxZsyrGa6r8D0DyD5vkOoZXjB++OAc
wAvFrlvVW3Av6M6L0dJrt50KybjLUZF3pwYqtRO4zVwtK7A5M8KsOoyvoBAXwMMLHZYQCbnLYGAO
DC5nO8p/esLnr3VQY24ZrI0u4jPO0AdsK+ZIxEGH1oCXZWvPfR2e3YnCfp1Wgczvk9qD8UFPjcNv
NtYeWMvOYZ7o2Ck8l1J7rYXUTCmNcdJ3FL39FnEwlFPjbcnr8KavBgztnSX4DZ0NLezxtS86yy02
uEXad5joRMPX+DRApzFZP4ddrU90Kq7FXhdfuxae5LGTiWywnQrYov5K+NKJj0pC/DgWSawJf7LY
N1Y0g9FFRtobt7j2lht60ct72Aq72fdz7dEDamZCn/qF3DIsh+MaFaG8KQAjwnNUUZFgZrsSuLIl
aK1XZKfB0dcI2s8VeDL3UjpFPT3GmHrLZJ1BocL+l9ahr3aiE1XzmEfzyAwF4i11qEILy0NQD+Bm
3OFIY3i4QRnmkIw9w5CxlLrRcH7MBs20gkSSlK34WhMh4G36hmPzOoFBM6ObEbHJQI3pYjwJcx2W
lZFD9bwpocgY6nk9qrnfJCPPJGM44sUzwtZ5KSjAds416CScevU9Aa1w6/OUHshf1x0pjks5XaRl
UxbXYwDwvsPbAzg6SyQMhYbJgOeaqdmoGX5g1tSIe5F3j9+ZVkXRD78iXPoWK3yGu9ghCnLn0FEN
kIMmbdo9RrJnqu92fpHtYTwJdaFZT0rBqN1iH9UB3pm2DrBJMFq+rQaICAfPxkK8TcqkPKNkyLZD
betDOKF/3eQljbB+wrqz0kWkr2zRkNu8NLekTnOYDtXYtlsUfu6Onv6I+IuRZA3/KOnz527y0/QG
y9BYorRf7J8mqsVPOkaQm0vLNYJ/Hcjk15oXRm2WBmBROHVg4VexlzPj7jL5gl1XbrBx9GDjCuts
42rnaEeTsrQ2VeaLAvZflmWEm8PVQFDkFMG3ZWrH7QCKpZdg58IFQmtXWM6pDqV9tZ8yaO8xGb54
mVV53+w2am5Rpi/Atapyj06ClBvmWYmLAGnud9DkJlQHZU8DCSqkjLgfidNvQUk2lDVV2+1UjVae
9qk/XjjHJeULjD7kD+y1g8YS2nG2qdTMXlAPvueTCIuIdC4nBO4kO4TrkqhUxNSVNaePpIQv/n7o
ObAd204G6uCXoaieMXaxRkwJqKBv0zBPsB8LiGLJVcJdVacFFB2ef207PZXBEsaPyNMb+QgobSQB
h7heqnETWTCJViUuvvEEPzNqiGIsOPw8wwikkNo43hV4WhpLbZUX9wx9F/bIluKmSqIHvyNxctUP
iBpTtN5pOSLbYhZGJAz5o+220mP3IbPrQD6hZ3dqtA/PiJqUeDOnq1/KODT7WAm33oWOiHwUZUo+
51Nrnro+7Z5FY6KPCXKG/VVB4Lgi/X3xE/3jiNw9VcMDR/cI7kyE+w00dj2ynUdgnBr+ltaUdHCt
LoyerX62vhROP18MDaSAQBEfjjF4RghvNwHcwMeAav2jtg3dItYC7xnsuZ9+z9Kxn+8zAPi3len4
8pAxXOJ15ZCHW1nVkmFDkRpYJ8EECbT3orLZ5gLX71qKbD7jt2ZwEtZieJ4wwH0zCMLEDsl9lD/4
lQ0yOTC+XWxpZbO22RNnihAx9DMwUkudZun3E2egDAw7FDNVFoDdU+JwGMQwOrR7Y24x31QVWb41
EVG5RwbSOUcRnJGmS7IqJphIim1PSsvZqZiHg+sjVp3RIrvfFnViMD1gVzLvGFOyFybk47BtGKYf
de6R6AD+6bI4TIJOlKdefgoZxH6P7GZ49e0BFgc93plOhj8Tf+6AhDWhGLuvBJnWY3VealpDJZou
dqy7eGAQSUC0VQ1fiDRCL4OmaGGCB1QywE5rbLRsQI0X+mQs7vDsffQ5srTq80RgcrlGJ8BkKurb
kTElsWQkOCvfa2BLIxec7gZhhvuh7vSdE5f5kwe5Mri3ppRIYicYJoKyK90ZsSlE1XIGDCpTbp2O
Qp9ghTo+xH2lXiNJMuERzYBun1tOMvAFMicSG0NikKasrmAlr7CrjtCELIIZxGQnh6CR8XcVifpF
yQaWUTLYP7IkMydUOfWvLra7myT25bnKwjDbO2YgDsvg1aBrN+bxz3xur5BedwkH4pUs704HzNru
WhxQhjqR4/F5Vnbj3CDBbuuDO/CNEZDJeG2iIqXOnPy4hn3teO5XOXTWEZ5CO77ijzY2UwCKU5D9
DZbyj9LnCHCfy5zWM0OSpTQ/lWxlcpuNfUKjyQHmRmwEGwu6v8Cd2GUEJ4BNQWK0WBkwc4dhWOLh
lhIEcTcoBMqFKUkAVpJdWy1kRS+cOo+elyDRHefKEG0/D+GlqUhp2vazSAHHL5Hr3qO9sXoUshz/
TxMBKVxjTvDuBK4/3g1sEo+OXuZ7EqO96oF0qexLUYR0VkcTesA94ipeL/X1twNHjHCqwKW+acc6
sy7SgW1SHERITAwg/7kx1SPgRKDXVqLAJK7wyAmnvCZBJ4QNqMhAb9GBKhHJ6pGKYcUcd7QAtVRq
guTG5z0FcG0J61BVnw9vFgPKCJNdV+FXoysVT+FhwXDvESO3XAfRklzbG7tmDUJRSV+ObtIcvYYg
BCvQAeXSbBjzY/CnrTLpF0kAHvx3lCwYo02ruxg6JHyhasXGZZobxQTszQsmqC0dOJCMrkkZUvDn
M8m4CfgOCCGTLPGvg/unylQqJRumwy8p3vK86UBLzEMU2reUlB1KwgyIMDN9t5Qplg18LCj3fLlY
DAcS8jXhvNNN5dQ7cfPa0jvkosA4EjaTRfyhr46up9MWUgxnE9i/MG68p6uTvPoAjJzvw1FVe7em
/P7Q2NnRzBLHctTGYVCK/zX/MSWuk1Doi2UzkG6vN0S38zSOfU2/FTrG1aYxZjZip5JS5C62dFXe
O47V17sGpVq4FkMhs6PVTrZ3cSpZIPALU/SbZC/igyGh6TDx/ANBdUfP/sBK6md7jHUsmwll/tkb
Q5jJcZrV90DK2dCDtJpuy86ARl41XVh7zxlWUPmEmSLPsJd6k7VFaYeqsQJahv7QjG8MJt0NcYI2
qn26RyHSkspybjMO4C+Ck0j+uCRF/OTRuKWOo338g1gWDni+DJtH0TZJuSFJwz8XvNdf8F8uELJn
JGMUZzSOGK2KKV0pCpAJbn6Ze+e4DPkDMg0gSZKx4YNlba2mumPaF0O6jRa39l49oecD3AmJF7gg
kpLGnrvqdQLPuUjrY+tWqXXfUgmhKBGumu5L1lMGtEwW8mUztTr0EOEY9zkG/IhAKzZFhoE/XdYY
xau+2ox54jS3iHvj/EsRIeb9Kj1v6ImsRIO/9oK2G9dpbFvBQ2ThV2LQLzkn4PYtHe+9xD6tLUza
ruO84UliZofGzKRHtFDVrTNJ+EWMHNQ3Qx5ggEOKsGsinViNvL210MjIqXXo4d9aIkiDD1PSwwJL
x6IMRPlrxS/qHXitmo6citwW9a3bEn79Oij64LukdyqBJ9TWest0DCNf2I3LFlMEcdOasRjm804u
+safoVrAHln0bUGijmYaNNMGMduM3g5jHDCmz/S+IuR0jGU5ivhQFjBmuZRSJZ4MnfanxEfBdGRB
W7wLCe51CAfHClpOzhVjzYyQRvc+W9xiXQUChSXHxqjwX1o6VlTtVa6nn3TRUdVSf86IKGg9Vikt
SQLQpuHDNXzDtZAx/Qoz9e1zmkWFXOd0ht5n1mKms5YX5ZzD5um55Yj9kC2DxZsV1W8gk+ShrkS/
3NQKPy1S6oIBEEiN8EUKe6KxsYjU+0mlIfHSMeVynrKo9t8WAkHCcOc4C4SWidUfposWKQg0GSTP
RVmGwX1voRAmIAU8fpsuT71I+PU3tgN14UVOmYi2Zpgh5RJQVxfdI9tOgv46h+jw5tQhryemnOgL
S4z/3s6jpvmSLSLAYuXIB2EpY+ONqIeB7lq2oN/IpXycqRLsY0cQytfS7/34Db0TsLpJNSmh4X7g
XoYycLAt1SmFUTTKd8cOcTH7MxZfTq0qfO5As/mPRNFSc/HmmG/zMIGQcoV/Q95Efm7E1QFAwzR7
4xg7H2gFY+r0Xa/bks8NGJMYhw7oGyqG+TZXc/OGbyOenlI/G+cGLoXDP3ntltKA5ID7o2O0fjUS
eGScgSMCktVX+PyKvNHbhboZ/01IRbheOuPGHwF40ZtpJpfzJBJTMrJLO6/aO/3CMRQAY7WP4j5h
NtPU+igcjq64ehl+EQk+eXJdjK1/RyI4B28MKQya0zL3vzABrx576QzQU4ila4ctt9+ybwqjx+aL
AOVkvYzY1631ggHtGkoLWn5yMirJotTWQPqGO0Q/NefT7NgMpAs50sdORGN7aA4ufukBkkOaI9Uy
bVrd+8YfMedRb1nqF70ohdPcgmRRXTIk3OVWaI09EggqPHTcziNTVmVl4YNrAfKz44lkj621tLV/
CZMGhytnmGDNpBOoC5Q2CGUxFj5rK5pKV7fVaJfIoX1WZtIzAFGWAcX9JliU/2NhskQ6N2/BS+h0
LbKPFMo29g6LmFROhU62bpd8NBsqI8f9bgr8xGtI2QyLQTwBJUHBGteMnOAzrCIbYyJNAyZlT25n
EUpSMwzdYi1nWjk6+VZBZOsZLWnqALhrSGCc6Eok1naHM4Yub7gbXTzjA7had+0ylHtGsm+nu4TT
yXVgb8/+twK8MBwQ4KXFjtl0gJ+W4N/TNJbFS941DcOPpJ9DhJ5XSCs1LgLDXcQBFcNxDzAHemKY
fe1ZwaZ7PzVOehZJH3ctkItKW28VhDX9peoNCM4uZN85AVhDLFgL/jcNPVqpz4tHr+g14vB870y9
nS4r6aIq+7BtL+G+sbAY8NMg+JYD7oLOB7LDT/zOUyOWN8wLXggmKcmj/qkkI/KJEe4UEpjhh7/A
qffpY137Epg7wol9ZnEPORVr5Fd2w9/ylXQvQeKEG8/f5o406ygLGbbiUnVX/hwiCdd2SAnBsAJJ
rwjD5Lbqw/IjC3xDG0CgZcC9Gns7zx/oOF2n4PMJtblq3pp4Cj6Y5Pnlt5GNgohQZOYcj6ygaZ6L
IHLJCaATeAlUTYMghf7E/uH4yzewYRUePQ52+AyJoSehqGLRUT0q2VtvssdDttjVuYnGoHtGezS5
lyu0oNl3TgdDYVP19Ux2TB+wjsgIA/8T4VR59MS4yeGadooF1rXIJtrP0DA/yKGiHE38LmLMlPS7
2vj6vpZDenR0Wm9rkdjfNS5DrP0YBVDHkWJU33iLQyoZzTH0Yguv5A7bhG2j6YqXvSgLiqCed8Of
oG0QWgVKJqbtBC7EVstjY6H62shcje9FmE9mnxJTOgPmCgwJGW5CT2INgL8geJLFA14EmQ2BMy3v
BQMxdKuiWJIZVwZ7+5r5lHflnHLCWA2O8qtnhnX+cgzxo6YUPbMPXY91sT5EamgYI83VLaPJosEh
pAr3Rx951Ytv9UICZZpHtaADsvgXu2IeHryi6W/QFOkD+UgWVqLUQXdRjJARZqPNtf1fwFIyxbC8
uV0VQyizp/HNxp6t6DPhVrWHnEc45r7KA4elkAjKwjwxbOIe55afWCxkRuE2JYVNYRHOE1E+hQZg
zDFmiUO52ZecrwOPXR9BLD3GEB56tuW4tSDHMLJy1ymi4GJf9kxEQyTREho+csdD7k0q5b0fGvUF
sWeZdPQckpq+wLKg43QPEvcDV0hmO/IfEeTGt0ubZyWcBX+wHobFH4mvq41n30+16OwTaxmeRqqw
5mtD0tFDaltV8Kqr3kI249L0OUaB4+xqfCGn3PbmOyln5rNW7N3OlFYt7BDmsWv6cc5Pei1l/EL2
xvJSW5pTG7WgXpc+t/WRLMz4pWWis0aWW6mfzCGW6kRSqjnnPSlKa/C2hplUQuwUzmZyLM4ELKQP
7As4pSgJXGsb69owyU5ybJa7NtcLjpox5hWdTjV0RJDPkv4vOYck4JIbLjxwLm1FkzxZi4zTg4Pe
ZYhseUg729PJJuT95Kibq14/JSOVJcyUZaS6d2frofJnC9tzfm1r3yyo28GLJRiHCM0yavgqIGym
z3M7pSG0QbulLaFGg2sH3xc9ZWBPXNwaSFa11y7hFbm16mXFTKb2SX4huqBygnm44E0Il/qXtpt+
wEU5VDOuTlxa3UT3skRGV8yboY4KoqlBIyekvQcWY/72OXahIr52fjlMt+h1rCr8aThsJ8GOWRov
GBJ08EHh3u+RP5Onl+MwvqPWWwhdkdo2YQZXAy7FgfQYnBhqpvq8o7PvL5u+dMqvcSPKYZ9Iq2aY
JGpX9vuEjazHPTjhVyrWOkdR6h4YHUXRl2iQrFiHmaTYudqJArme6n796z/+5//53z+m/xV+lA9l
NhNc9R9Fnz+gBena//yXEP/6D5b16/99/Pmf/6IMAUiqNIgZTm1G2d71z398u8Qk+vFP/w83DfMO
M1j1LfC6ut5Q+Yz7zM7Em+dQT2A+xDaOj58I9tY2M9VL4zPFn1JmXDEqpT9/Gv37h3E0rW6SQQwW
U88wTf30YZjkzd7Ivv8lFag+NkJW5l1gsem2zpDP+Z7YHNzJdRpxpPg3rwwjQCnH1q7nktHgmN9v
gyOZBFmRNb5xVkz3TT4TwuOh1dPaC2/60fohgqLa//ma4vqX/uXeu9AEXV9IOufw/TT3//eLop6i
lYRK5ULcy9je+m7vwQjtpMpXzGYZQEEMI4FghX9KiQflYIMl9kCZjN3ZBQtGMkjPPCMvS/vg0axN
aGI1PYcC4lSvckmLcPN0SqrhaRR94J/CnMLm5s9f4tNP5trGlYyilZGORHBl3N+/g8MNWlQ42JdZ
iwGVUjV9BY04bFvHBoXmcqh5nx0nPP75qv6nOyccWzg+PbPrg6KE++mq5dKmkQq88ikjexkLZOHn
N0OK0RFX89KtaQprZs3kCx8jnyyWf3hM1X9zdVdqydPqSO0a+ft37pHuNm1rl09BOXaXNHfVU9he
VcPAL//hUt5/dylfOS76PM9wxd8v1TquxVhAlk9tR2VZIAJZ421qdn1qpl2jbf/lzzf2888pHMkD
iezQVzyX4vNXU/CD6gk3xoWMUWwUkbkOW+hjrNGZFgfa/kyPPI7Hf77q328oV1W08aVwOITL65//
ZRGix8EXZQR3KVOO6KvF8r5HLR1sZmfW8uPfvtb1MfW0rwSIW/HpWjZRhwobXXDxohF2hpuAUcEd
F5+zwq3tf29Zcbmd0pVC+46QjFu968/7ly8m8aR7tK6vMVBXugB0wG/z1RwEmcjBTkexTohoFot5
++cvKa6P4F+Xlv93Yd/jV2QdNZ/XM8Je4hRNTnDRoT/ATXRBLof0WQhTb0kiiMel+ZZ74k1e05jW
aduRKBEAz2hYaT08GCO1XLBcB6jzUIrbP3+6vz/UbOmGlc/ztBHgBH6/K3VUhWMLROMyAzucV1Hu
0Y/Dty3PRUu8Z5yV9dufr/h5peV2aCpffgEbSImynd+vGFEmL35kyQu/l3hzC3wMHd0AdNqeoY0P
zeogPYvhPTaYbheTg7z+8wf4b55wFkrB56CtJTzn0wdIB4FdpQ/1xesn55jJlhZSlQWIcYf+Hy71
eUu/PnRXXRALLKo2xb72+5cNkykACV95l6iIzKbC37tDlU0xyDR/XyTVueLIt8KH626ECBCSlyXa
gGbJD3/+zn9fpBW/ruLD2HxzW356+Dsye/ATTOpijcaBYjz54lhl2Tuufo74JYDdIbPnDV7d+P/j
ypL91Ng8X7bnf1o1zTI2RlVSXlB8MAC11KQ3E42nnb+A92Qadd/kk/qIa786//k7//13VmxJbIcs
LNIFIfz7vWdX8rEttOLiJJxeRTKWE9ypaNm4cTt8//O1/v4aeVrbRBFKhymr0tf7/5fFhUjxUnFG
Di42csad3ZprERepPerobl3YU/JP55W/bQ4abaWrWdEwRdvivx68v1wwR2sx+HbOZC+0RHUmvjJx
D9BeLdrBcaCandfBls0JMoJjNYcEGZLZCQWV2MLlgV708hrX9NuZbRU6W+uyL2+iuMH2XlVRcmci
Ze7/rTvkeUjZHagkDncIK4X3aaEZ2rlvlkAUZ2cplgPIsuZQWrnYMIDLLmFk/9Or9+kX4Xqu7Xj8
JIJgNGn7n359G7ERgfdpzUTSkEFcjHjng5o5pD8ypAAe7+/+/AXFdd34yzr/X1fkHKkBivm8+PrT
FQeUEiXSpfrM7Lh7MdLK91I6xdqL7OkYu4v7bo0yJelvQghS5V26X5hWb2xqlq1ynOn5Hz7P9c36
2+fRnBJ4IEErep+eSewoIaosiE4oZYo8IrW1cX+OSRVEv4KKsduxiaYrZsjOkn2BVAZo9JxaT5II
Kv/kkmf78v/xgRAf+a4LwIiDov37S8J4TiCX7PhJwjwb1hC+kSdIkrh4OFVi3xMQioiYZiw8JbI4
Z3enesv+lVWYWjZDLpku/vkTfXqJrr+Y0MYYSNTowFgsfv9AxrZGDvpTdxb09HeudMQTGUbZFVhR
wXdf3A9b0Cn680U/7X/Xi7IfCON5yJ0d+/P+l/ZEHPX0N841MOx8DaZjMTch1L5ww3zPfPELDK70
yWqX0Bn62s8kqQ7NPzyszvV1+/RwcIp1ceexiijHfFqW2z4jGqiN2nM0ZfOxI44QTqk9vZq4ueOo
L2F6RfclGcU/8+ukhuLXZXOqaZZ7hOQeiMWCG89UZ4L0yzJCupb/KxygPYUwn1dB5MVPs6v1IXYz
1CA5/UXEs9/+fCc/v+I+BTM/HWRKSZQdj/jvP18rU9ulZs+OFR+dWCNPQdLR8T17oF4Lx3Uvf77e
pw3F831+MAAknJjk/+XszHrkNpIt/IsIJHfytfZiL5ZktWzphZBlmfu+89ffL3VfVCyiiJ6BMX7o
GWRlMjIylhPnOIjISQfwm88NtTq0YXlXro7j9oKJU0rPI13GKmDwbpdmEy/4Oy3UcWRUxvPFPlVx
l1xZTClQ6Xdaz2hFebGpd6PtMkGe1BrN3jKr8QjxY7FhHEsLdVjVJAsgNjIFyfDSkTn2lAH5RHjC
sR36hhmjcuYfVkqz5FKJsp5OsI8pynVs1LKlXQ+qYR939H02Nq/f/xBXwH+i8aqaHLixcBi5ANhT
M/jloQUohme6bGH7KQNYnvGGW13zt9GpFjPGHeW+A/zbI+Lgft+O02e7j8zmuaXdKr5Q1zUpj8Bu
LKKvgy5lkYD1Qv/5GgP0Sz5V0IP4B0FXzf3RGLCAHlXA+7igsKvFpxIG2XAf5A28IqiDZsCZHasN
CdPKCcogwvdSFdcGniIUnDJjpGM6xYUiM9BIRN7QZV2PVmcEzn7PsJQSfNYHSKffYlD26Qfia7gR
RxiyO22HUIiTXR/b7N0dITN3TV3HbG1B7roIQDUge5EfAVCympzWaOIP1o7eItQ82lz+S0XF2fho
0jh+dyzYPu00oan84+DeFo4laZgjR3Yu88Qwth8h7i3/dFw72FhlGVhzF+UyJNWaihiirUrX/ttd
LKGSiUGeZx5IDSS7KRlea0MPGKOhE+PTvrsqGYSPaL2Hr0GpvUKUbp/tcEo2gsxFYC1/B/mkCTZG
pfTiagsfNCY63JvIPniBawxvRpVGpxwFci9Hc7HfKagVoUhflF7SV9XWGUjzXxy1Rk3Kok5gk1z8
qmn9dgYqLIFFGam5x1CtJKyO59cMTqXjIK1wZLrjCtjHxnaT5ChAJe9TCjIfHtvXvU+UmY2OcVE5
M6jJ3n4H+vFObFGP8+ZJhVMLXCi8eAzgXl0fuurHa63Ysga2TfBqAujFKdyu1Q9FZyM/zzefGVSE
cHW0XnTHn8xTEA/BX6D70XV495J8XBv2RuIoR18+MXETjmWYhaHXGIggGX3zxCwh+PoOgJmpoXny
eLk1s4YVmjyJ+AC/vywB1yKZWrpioTdYKQ/qmNR4Oh83Mo7JCfKJ7sDkAMwfU1w+Bz5dgslpYZeu
qx8bP2QZGmHXBp6ferTgEvPg3Z41pUv2iBiLF9Iixm8QYEPYC0vPDyYVIZ1OnMmCWZn2EeDjNENN
nrZ3JTXE+s8IYGjpc5I7+Z8aWA5/bztN9IK8N+IKKA5rP2A+ncTx8S++i2j4xaawLermhOCWIxbh
bm+MwB7qIPOgotXm6zDao+MxbTQmfxto6s67Cl01/dvYADfckwJq0cEqKHPvZsdUgn9B26kGhUum
L8BFu/VsKTt6MqZ+qFU30CDZJyKOvThCCeR1BkvV/1GpNpQJroAsqtlnfufqlyI3aqBDIIIhOX28
wRXrJ4EiZqM6bVkkfosvMhWC2dsm8qDOnHXg1CgHG4HdvJmz5hQvLV2H/x6vuOLbLD4+hE34Fl1b
Fi9GK9aohSuJN0xuf0DiyQSyakdenOfRqdS15rnRAyQnyyB+e7zyyiNi6dCu4lp5Q3i/bvfapCoC
WVUUexS64eIP0YAyQIe46cf3r2NrxMAGk3g6YfDtOroJXF9FrcRLdGe8tsxB7tUp2XojVu6SLK4R
SuG9qGotvhyAa33o3CTxWsco7D9ChYrFcQCO9KcWaPQeR7Qj0ZcoRn/jA6orLwRXl36SbWiUXpZ3
YkDUgpOzmXnVCZP9XHxDaTlldBceJ9MK4BKbIIAK7R5+GfgK9pkx2K+Pj3jNiHgihEX9h8BSW1zL
GdSO2xpF7KEjlVLj04pzCz/yIXRU5ZA1jLcySGXsA20ezu9eWVouHTV6/zL8uf24dWnoU634sVda
en1MBuhAJyDnz+MYWz9HJAER4wgKxk9cTZQbb/Pds+iCK6aCLujmObLWeLs2+O4gcrpZ8yym3vYF
/6uPs+ZDHxiLbCMLurMuhKZoGar06mgU6GJhXSbAi7yphOahsK0xMoeqFi17d48KOuz4pcbgPNwR
7w0rCXbkqgRggPCpdtzur07B1E9Ct70Uvo8nsiGYr9Bi2uVzG51bGhQb53n/MJIGkY/wBtO8pZQu
T+G3WEezs1YWT0y8O/h+RhnRc4/j/yoL6YJkAmufRxm7L3MI30OGMhhN1E7FCM/NY6NaOW1Qbja1
JRoXOo749ncYVpwYfuAbXtNW7rlpgV9CIZEfjNrWpYa3+JwzSrax+7s7xOZ1Qk2D4EdQyVm4w8iH
RnMUvu6lTWyFIGy7GUTLQFi9c4mwPUgRYbC2zcy+1OBLN771ii271Aio2JD2EmYubjA0z0XmaqHh
OUx5/ZR07+e27+FnB2oLjcnj87175dgqzUu6z6TZNsWZxfkKteY5iU3P1OYq/gv6OmhrYPcuXkFp
JZBnBA3TB4/XXPumsiOkyiabYS43OCs8MlnQE9YhEseIShUffaVw/3DQYzkHkosOiGwWHx6vunas
vyoJJmhWvMQiUUK4qATN0RreJDJdQJfVoIgUBz6lWjUEWft4tdVzha+S+4rRMjNze65ZanexouSG
Z5S4oRbRsT1tfPUUhdN3HbZF7/Fya5sjLaApS2mNHqb8+2/XtWPCLYKdSodJYsr2rYYiGSzGyjGH
u2AjA1m7HNR6dQIUmyRsmeFWajXMBj1mRg59Y28w2QDbch6fcjvXkV2b6jcxd9OB4ibMjY93+atB
eZOByeKMgyskDyPqFItt1hAjBBpEDZ4OM3zmgHeey2IPZc5Yo9oHRJ3RmKnBEWG1CCsj3Gxwcat4
ji7aHDcRjOw+8/w7/r8xJJ7wAE7iNOcwUryBt/C1DYDAmhHYsCzgSqnAwhJ5+1X81veDOmJIeHaA
JfbAQeHRsLNLHpPcoMakbJzPXRjH8RD40FsEjmwTnt+uNwPLL6spgP08a9t/0fBE48v0s40IY83W
HJqJtBRNl6Rr6ZJbZ6yEqA2vLar2TzSgsqe2hX4qamZjwxHfL0UtiiocjulXE3PxvZFOMGFWSmwi
4l7s/bDVjl1lQEYd9fqG15WO7ta0WErn5hA0Eu0vGzx1YMY4hsb2EMjQAH03ytHWovYLkPEefUDN
OYKt9w+TXnYHBNXqjU937xNZnrKKTKpo2LqLT6fDwgQjRe56U+jMz2lpvCQlTLyU3fxdqgNE1EL4
BR5fp/ubzJpgjWxslHh8mfzCFpkH/STZLCjffRLzCM+aPeiocdr5q1mgsd0MPYPZhfLj8cL3dioD
Nd50VQVsoTqL97VxhrKqwAehEp9ZxktpNDC4w+dcJV8eL7RmPzKvl1kcSeqvHPY3t9hD9lVNOv4i
HPrB04AiPkdW+FYLjvbxSmvmwzEaspIrgKwsHu0kbEU0aYHjlWGtgGmzWrRHozp+UocBTrskr/qP
SWpnX4dOxD8pROjvTa2ImmXEQqnG0qicL24l1YBSUbLJ8qCUmv/w4S9EaYk8+v0+hgSRWNThphAu
LHFqfWwbig2jghcbc43ErgkI6ZJQcny3l2Ed3k/SCc3EoS1shJLu7MylbXkE2M4325jzJ4aLajJH
8e/jT3fvpQkHmNDUgALSq3cWIZBthOiccy893g7l6As1O9HLNL/MjGDIsCjf+FIr104lusTRWLZ+
n6HR8ZEwcTwNA+TZV2iU4oNBVXVPd677yoRGdoZssDsALdvqQq1cB4qUNMPoUQLFWKbfRYQAIdJp
the6OdNYCm2uqU2TQzc40fn9h0qF0iI/ooBoLD9fGCv9r/FLjxFi+lmBq0wQUveAT40e+hUFKcPH
C644ULblAJzksYWnbfFUuAo8VWUZ41PUAIbn3rx2JnqnbqSb0J+gmTxq/caSa4ZDY51aME1Gcs6F
4ZCZDBUsbbrn9jB/B+BonwyNEQZhFwa0M4m74WPWPh+oB8rvFvErD+Pt8w5P9ywmvdI9OqcADoBh
QEk2I5MyOD8eH+aKg6ZRSzpNw5J4SyydSTuNVSl63ZsL0/1L7cP+4JhjsXHF1y4CvB8mpSdXwga0
2/1YILUK5pYIWpX0rXIz5QsCBfkh6AsqI2ajNXvoIb8VVj1uRMsrtqJJH+0QKRumYy6cNZz6CaqB
BOcq6N98xzCs9aUp3L80FaS1MTIdUcu87/GZrliLRtmAR0hifAFE3e4WIgk7LPuEtI7S2LkNkuBg
uIX/uYOg5FAxoRlthBRrC0KNKCzN5TtC3nm7IEwFjHEPZLF92xhImEf9Vcs1/4paUnpyzebt8f7u
8Bh0YygPAo+hZ4uLWeK8RFxPZuR2ugfNT7s3gxi6G6g6DtEwMJwwEg/s+kiHfKM3IMss+vqlkKM+
A3cZmoewGTYOfOVJ1qhg0C3iwaJcs/jKNqSGadGVuoceNSPseh1KVZMGVdF6cMtTwxzDBRX69JOf
VuYz/Ghiq2u2cmEBqFCtIQVwDH0J9jP82fGjrtbQ5xn8c0RX3RurujmGVRFsbHbFpIlZeS5l5xHU
mfz7b5EOXIK6CXui5sWZI54YNYGmteusLwW5z8/JjqeXVu/F+fEnXzlhIHa0K8gHcbr64oRb17R7
ezQNLxewC0Nz7nYzYhXwuZB0uT49YEgGX4O2Vcs9hPH2k20MYbexc4OdLQJ3XlOQPSYtMdm+v905
PJQxNH4kPaA1g69RIxXA+1Cb33+bQNKYlFVlu15oi/elSAc4+QqVtNe36WHAH3cuSrTlRcJcnp7T
8X18tmu24+J8ga0QVzrm4nFBhXlA05beV62o2b+jYlieb9TKa8EAwsY7trKUbPhrMqPHWywDIPj8
AqU2UsMTFMb3ML+OqGm2kDoHWgih+uN9rXglYg/wODLt0AkNbj+Xm8Rzr5c8mhlw9c9uTya3YwoQ
6ScdYQm0Z13H31hyZX+Ua8mruIQ8actODnMxMa+Zo3lMcInnujBLqokNfH4WXKePd7dyIyjc4Wtk
dAzWevGkNRFKc37soz2lSqyOCf/GQPCjMl8ZzQx66/34VdEH6zTAbEBaOZmfHv+AFT/ApJxD/ZDb
QB9ikUdOUWrnkV8yYAnEW2FIXpdgOAhwIN/QRhWuIhA8yZ7xLKfauCErNWO8LYNOQK9JhCjR3H5a
JpmrpirClCjItCeGBX2o54SFJNSMPjiKYooDY18UJq+DpsZ7Otna0ZlD56fR2tbx8TmseAULICI0
kdxVCsiLD5GMiiCTFskTAAX1J5aR7cs0Nj8+XmUlgrlZRb/dcQ8rUQdlf/Jkitg/aO5ooEUS+LvW
yYov9Ek+zVFZe12Ub4G61z4zD4vNTaKXhte7XdjIgXa6jK4/DQyGGU9TDZnDZzcw1T9p/abf2lFA
DGirqT1uxGwrd4lZDMIYaqiyYSj//ts7E7eKZkFVGT9BBFFfnLzRznGsIqQRRFvv9303zSWRJdAl
pLDxvM7iG7YDf9OR33iy69RA4YV5HKSEoixDdKMru7a8IinY+acA7UrEhsecZ/5SVYwdz+hZM1d0
evy1710XSEraS7IpgE0to2KCnmT2pyx7ign7K3RL6ynac0Tqx6k0hz+6Nt+a9bk/bZ0kCmfJuAa4
9iXag9mowBRKjE5uOGbnPBXRsTKz5gDgP93Y3L1F6YD6uCsSgEZwvLAodGNbpI8YboutqvkeqlEO
tydXFF6fvGXyPNSyg5hceBQfH+rKFiWgkBecWgLQosV70FtlFyNu63uQVkGZSqkre0GSKi/2ZZIA
fHi82v2FldUZk2wNDLeNn7w1X53JVbRQwNtCdeu8ptCiHf2yQ8AG5XH4dKeua/daKZHrlLj9H48X
v9+q7BfSnGW/tkYQcbt4wZiHPSCK6ZlRRlUv7SbJ/Zm+pkFUbUQP9+5PJjYgCagoSqTQIjIDIAWL
HSJBXutX1EzNVDsPwFeO796QhH/g9AkBNZ7Y2w0NtgafL5rq3oT4+4ehhNCNDr977JGpfL+dmCYv
mqBKY8sRj8Xh2ZGdlqCdJg+SofwUzhmc1LCAM6icbLX/Vr4TOZPEz3OPeEQXJhkPuYKMgN57U2dH
39H+Sj/ksZIelHmON+xxfSlI9RxLNs2dxQmiEFIK2K56aDqL8QOUIvlFK4z8CL34Fg5albZ9GyiT
aeuU7IRsLGpLkAejvSIcLL/3qrbtLJgszR6Z09H/szAq86uoffUchKDadnVGEcMKeFIOZaYNFy1F
jAavWiJViyjvYxu6d6omYxwSaUNYbd91E5ymR9LQzQb4EIbsDOtsfawSF30Y18EFwPV9fLzevZ/j
JSElJERjRSKRW5vNarTqtBgFLsgOoNXQpuBod37ihZDJwMQxnqEINa6P11zZowwG5QSU9OTmIjDq
gHnkKfycng6b798KoOYvYxVCoAkdxEltEM97vN6KVREVuMzyMioqZzJu99i6I9w6WdR5DaTRXg45
8pWS/nyx7UY9/w9LAWkHFEGafTdmMqRlWYGuaxHvTavX1gz8q64E6IIKv/8flsLNyDI+YESKN7e7
QhG8g/kqbr2xj5oPjqK6Z2Jd9TM1DmfjAFeMxKbuDISI2pTNXPbtUhEsG6WobHZVjdDPK7V7GWwU
Xu0wHl7qaoKsai62sumVeIdam0WxgmoiQxvWYoOB29SOnYnaK4YZLMsBwhOfiyiQrvk+1ypjjH3l
txraqqFKJQM6Y8lyrqf+v/CzlM2Hx192xWgJvniYQfRY1HXk33+L9LouRXy5LgCDw/Y7fWwRPwiv
eV3BSUeWo0CI2hl+un+86IrlgvpkcFpOr3FRFwdvNxOVhtloPFvPxvOEGNgpggvmYijwJz1eam1/
8pzJQ13CS3tRNxiQWgyFOtU0MpApzefIP+Zqnl/bELLKENG1jfXuQw8qjYz4ylaU7JsvnmSt60kc
Q7P2XBwADP1Muk/IZ1zKvPiI7FF0aaSCGDQ/zca9Wd0o0QDvM5fmDm4BaWE+KWgGe2NjRp8xp+ED
EycmiOUkhV6xrI+PD3YlD6RELS8PsS/thmXcHhNtlFVb0jxhMguoWZygn54icrafhha6maZGsCSY
IgeKyWweSZmy4J+kVpJv/KRmw/feWxQ3inEjAD0Md1NIuTXjcILkHFqamcpbNQR82H5+dfukms6i
UYsto7r/yPL+4jCIvEgql13kPqzjyUgr4alVYcGSkcANf2C+SH+bYBT/7FoQcCOGFSeHukvKjdni
e69FX+BXD1u2dRmLu90qaCZ1gmJJeDRJqr3dxOU3daijn0WuwC7jSgVjs42d748/98oBg0cnpOYx
1QiuF14rjit+yoBYcKBCLmfErfNHnmnNwQmabMOS15Zi5FOGtqzELPHtBp3GrELDpDw1FIn+LbfH
6Qp5CiSEAhK+x7uS6c5tsAQ/CEZDjuAwsbYs5AQ8lZJnf/IC8McnmqkmRM65eUkBGF6Q4gUO0Cju
RYnLEbaJMj8+Xn5lpzZqrnxOXgST8vFip9DyZnLQ1HMzCOgbkpHdgFbJDna5biMEvXcPgLeBveqU
7BnNWwYnjVB0QtCk8noDahkYjqAXRLXplCGZhI5VHZ0eb21tPYZSJaoD2gMS+Nut1VSBUK0eSw9x
FkM7avmg2ucAzui/spKL/FRzXYqNt2zlOMEZcCdBOQAItrTbNUHCogsYokkZ1HoLl1xq5s2HFra8
H6VbD+k7R28dpqCJunSDmF5eicVqLSKJAonu3MvcoczOcyXc7KRLINhLm1eFui+o+G64ubVTBY8l
+62S3OFXbPHba01NsOxThyp0gj7cAdL/BFXFCLkuq/w3V9wtuMP6co7EqsgHdGmf6igliFw/8+pK
b16suSlP7ahlDGFV2XlQmi0OgbtpA1iXLUMSnkhsvMm0xu0X7HK3t5E2nq9oyQSae+lrwtFk5yBh
kp5gga2dJ4ditXjLDRieqP84bYlKeD3DDv21QyZAfR1mx0Hl2tIi5asCL1R50ntYe4+KYAL33DBd
ENT7YHQRxQ79Ok4/qF1sQyxfyPGAb44LsOxTgwAw9G9RCHnc42shY/LfHQ49OrBbErpBx84h7Lzd
YKKjwDpak38VAtRRzIu9D60p+/J4laVb4xjJMjlKKocgK4xFECKKIg8ZBdevqHc1/aWc4N3dZ3pt
we3dwYKbByqTfZnpHEKACMfBGYcNz7a0HH4BMRf/4LN4ovTFh1Q7aJGt0TGuk5oWAVoDOuKoyCaH
QfcatyLt8p1sMooND3AXlOA68HD4cpr1NimnPJnfLkhdIa08Z4F2RY2ppRhejfnwuTbrITjRpciH
D/OQDM7JV1zfP5WQr6BDlpZJ8DKU9CiOIUT/0QY88C7g5zcRbukS38xMGSMft78pDKwAlHE5XdOy
MndFENRPI53pvcnQ0R6tSKSDmBTeO4h0UQNNgnOJXt1WXeD+g0iUN0UxjI9MbdloUomPlAiA8XXA
Xo62w4IoxI+ebbc/BArVGxH+MkKSe5Y1FaycCgsfcrFnY0IxKtP6a2gNY/0hydyU2a5wgpfmBEF0
GKGBWAOdDfdI6EUTLWMUJjaMYfkc8BuA2lHfUQX+koD89jfA/h8hSGL0V/QGtf+seUq/pHWYvtZN
uIURub/WNIHwWUTfPLN3tAgzsomiGcwOqsHcRrijao4WWezp8bVe+YY4RfILojCyiGXx1s3MHCTD
0F/7vpxe6pTxaHg/0PlJR7Fz4AjciBlWPqLksCFE+f96xuIjujFzrrk6d1edrzd87pOCbKbLdGa5
kI7MrNRjQFDzkZtEjXoXpK0hPj7e8TLWxV2SXRAIcp8x2yW4wSoTG+72oLliZDF6D7GRT+mJ4USG
b5LKhj8sV6IOXdFMR5h9i5rq3o3yCtFoV+n+YERLZ2JEbgSCOBiv2WDEHmownTcPSN+OLSI6jZKG
h6hQmuc6j/WTrkbKRhy8sjxvBX1hWQWBLU4a3e++DCHjQjM6H+A13P67oOkYiJuF5iM5JGozPEPJ
FQwUlwGFH+0x0QwwpFnw5+NPcG8EoA0ZEiHcMBh4Xo6rhXaRj7Lce51tn+lQbhsg7J6+0xwm/ndE
A4NDEqSdC2uX1W7Nqt9bPFM+JDTU8MC2AHy/PQK4+Uqobmb3OvYqekHCzJ7jysk+9CrUj5XDqo83
u7Ie7X951ixJg2Rp8dDd9mE82tcmqRBbLnS9R/20ZpStKRVSgCaoNqLIOzwNRS52J3G5cpIL4NDt
FtVSz3wft3jVWyoxH1BhnwvyDzHRJrcrX4fGsgoLehngaaKI6HmKgCaPdV9/IN+1HEhpob6A8CP2
w41Mc+00XNpylhxuAK68NMAUmgB69pwGuhSeEoyfoRCvjn4vkpesVKJ3xwwGDROLMT2wrQAiFrHR
kMd2izCUeQ3GONuFLbMhRTBZRzVQx90kmEF9/LHv7xewNyoY5PJMYRLC3578aHCuCNYEXlegb7Cb
Sw2pUqbj1e9W4efPVW9ayH9NRv8GLTyCRS4aJvnl8W+4d3A4N9YHig48lbjw9jdkFn1lX2+Aa41q
cekaFOWTKExRbqBikgfQHqb4p3d2dzE5ursSSASQmVbB4lYRCDWYP0TOqJArGiMdzACdzaLvUElM
G/e9eNT/Xw7ySZYl1V3i8DJabBQohsCD0c89ZHRsz25h5yfoBbY4Nu6ffDiQMFSHKrxsIy12ppZJ
icyRplAIV5orYC9ll2dW8nUmxt7wzithHX4Z1CTzeOAPyANvP13p6wiMqh1qbqY5n/QEhc/cCuZd
qcIpXg+DsY9H6FLhmUNznWEk1Hnd8PTYfFb2SyLBPk2CfCpRi3DXT5VAlL3rXtuuK07DYH50pjl+
9gGkHB6vtOILqJPwFkvSCxzywk1FqWvOJuw2157zODtZLspdrSOYsM/7tN6nQcYs8eMl7zcHpw/h
KrVgMnr2d3vA0WxA2D8oUKqNqvYCAMJkTF+tLgyVtRt8EysfU1bzqDnJzpls4tyupQVDpgaIK1zn
spnsY1U14if1EfVvq0/QS4mztIUoxarEbp468TIbSvwXIoHGhkv6ZTS3+SFZJuEWrRbJzSIWZZM4
a3N3gOkYTZSI2TKpMK4UHsThtvV5RjNihP3fz2ARlxQy59Y1KuXTiGpJ9WwOIqn+8ytlMj0rmhTr
04CaKQIzdZPp3+24swLkcwY95K3wuyi7jtpUdidXHXJYlKMasaFdrGkIb6IRiBLvDv2caP6K8k8o
3kIXOYLyrNZVE55MI+lB0DPdoH0VaLv9gBMLMUQHKm/7mA5xkHxw8iJDZw+ijC2+yXs7ZEqAkMiG
RYd8ZnlAZTG3OhPl1XUsFQc5edjFA8NWPBcUP7iN9MtjG7z3z5AaSxdJZ0TniV58j1wvNI6d04qa
0j+jPf9pHtrxQpMkOzUT4F4x+uNGEHJv94S9jMxg8fybodhbW1QUAwlsK4HZFYXHQ1TTYhO5ae0E
gyfH924P7BTxFZNk4FqoZt0uhdhllodKll7HatK+GAhaBIc2cZpx79taN57LfgSwPNd4042V78NK
6Z556IGUUrdfIlkzN8jqGh2NqwUt0MigeiCAoigBmi70kZOTY0QISlY90q4zHu707n0zfw43Ae1M
jnmZSQWKXtWU2car2Wc6ZN2OfSQtHoE0TEixpM78MZdj348XXfmuLt0JumzUYfn34rA7cNNNoSNT
bWtjWF36nLnBi9CKEL7s5v2PLuVsHnfKk/TBqd3dftkoQBBiUpv+KiphHq0GJXHCG3c3x/pWrefu
jvAGAuuxuZcAD4Dd3C5lw+M8jUXYXkuAl0hsptURAcDhdQyE6uVxmiCzmmwBTO8OU6JRZCGDPiLw
/mVsalOzM2juNdfWD2DCn6PKfLWryS0hVSuDt8df7i5ShHaJeVSgS6BLJargdofRFMdzjVbLtWsG
94iobPKaDaW7C+AtO06MLh6mhNjR6XKp4V0ZG2/v/eskMzAgl4yJGxjrr7//lgkmERgpFJCqa6Ez
Hg9Jvns28iGFg3quwz+YGEv3Ey0og1+A3vgBqeJKQ2kk3kKP3R+6/NTU9GklyD7b4kVO3AKBZUet
r9msQz3RdiZiCOiE71J4bj8/PnNpoDcvoQQeulRI6ZCTgyxR9Z2pwb5ZtPXVnHRgrTlqmvEOEr8E
sVU8y8kIK1/duKFrawIwJ86hv0YysginAgNajdryq2vVmGV4KTM1HN+sWkHvuqDG8cm2k/69PSDS
HTJAglaToi1Enosz9e10VJLOrKhSdcVPi3mqvTUH1tvUQezx+Ejvq6OsxcOJIRNZySzr1o7LOPIt
M+sY5eYLxx2N2jJPg31atw31R8Wf1Iseam52dMrSfTNFUZrHMIm05pOCsqkf7xq9KtrT41+1cuiE
lYCwgMBTMlxyjsHg0raIXmfXGKm3v8An9t9I9ENlB4avP1PzD5r3f2YqsqSZtHBl523xmct8Nm2l
0LNrl2ZVQ6N6VKNDiF7b/M03EuOL3iIkuRFh/pqYXNgzNsXYMRMUmPTy7ohk0COTFsR1Tqs0s3cz
Fycq9yYahhOUKbIFoYVpOYWerqNe9NGy8ng4VSaVntep0uDQac1pKH6o6O7o+9JU2+CX9mKM3k9n
UQ6B6lK43XEIXRciOlTBBnMXloiYfRb2ONaXarbKdiMJWvl2kiqXGIJeBowE8mn4zTGFhd7Y+Vil
QHSL6JIrpnZJlHo8aqX5VjphvFFKlynV4gypfRqMgfDdgK8u/HCZZYVaRnFzFbT6vGRsm6fcnrZ6
NKa8BotlGPUDR8GTxku9JEisQxfqqrkargix9PaVkkAOx7FAcORUOTb9bl8B2G8dRgXdhM8VdKqq
FxCrwTGtI876NZkRH/lAvXDwvwxq6IZ/xAaKcNPBdHOdXqjSBaj/JcTle4RvxxKZNqQ0ras5jPh0
ZkMdeOKnKtWPZpT47RnIPT0+V5KX7/I6r5gKBH2gXaLS6FUEokvb3CVzOtkfYb0V8PH4qTt/awvU
a9HFROjrn1xRRXjMfM0oX0NXjaJjStdm2EcNOkGH1Knm8UtqGBDMRJrW/4ciRTa9zrnadk/pFCo6
LLZ6OKvRbgrzXPFqt4JjaKdq8GokOyAepvsKD6Lv7EdjQpjosYO4CxUhiAMKwHwwlQkYTBY1Eq1R
hGQhZb+oDGf/KAi0N/Yxc5whbp/L0YwDSTmUitc5zrKGl9COoGB4/BtWXj4manEXmDt5zTIXBVrD
OZD3XFv4fsdLU2ojCuJBGKV7Znian49Xu9uxRC1TLZGdeklMs7BzxtghP6N9DgGmFRfTqdAGQ6rq
AUtH6W+Mkp9tFcSdelDCOisPdKHV6r/HP2Flw+DE2Snj0hbJj/z7bzdbGeoUfPRUUd0Y8790Zjz+
qpHCQYwVwZf/YSkgmgwLEVbQubxdys0ze7KivL4iXlv4/R5ZNrs8RAjHNX+PddwZ720qMEBHig9e
SPIdWssi0dBVcZkyuHxFpa55yWpE6hi5vaZq3b2gBQu9U6KZG+7/PkaWuBzMRzp/PMviixoxpEeI
ZaFWW095d9C6Vqv3lmJkb33QKPvaKpCbR2js+zuPVg6zSW5wHlZKqvdclpZFB9i2QNblxouNGrcX
0X1FZ7PdCi7unoJfS9kEqbReYcRfPAV1HPoNNB7WpQmV6rvRuHN9RP4z+aBlrX7N9LnfcAurC/Ly
SB568CXL9p5ehA1dA8W6WMb8jw8j98uAithBdeZ/M01Eb49P8j4GB07Nq0PBlG9IhUa+Tb9dCARz
ZmQvbeNSCCX5qHam+Gp0RDTHOMktCB3zvEC/OR5a/6opdqvuhA9P1gFJXO34+KfcXU2J9AdBAIMm
YRM0Zbe/xO0aOnER6qvD3DBzr4firJlNfu6B1FzfvZQpp7xkW1Na7uJqooSLtj20kpeR5lxBgShM
detPhKdt7bsGbXX94fF6d46P0o7k/ZGDQGgbOAsjiml+TqNQurMVW8Oxyazwn6lFW4oqU30OjZK5
bacNngyjjDZyLO0utsByURkAy0MtF46BxdJpPjs1/DbtObQbKCDxGxQ+BnSYFd0vjwi8lQemXeH3
Ue32FJYqCpqVTwcwRYwRqZzoanUF6nIGZKL02bMDfHiQh2VlcU0hfCY1cyskUPvO/GiWQ3AVA8qH
qV9rr4Ya2xve5u5qyL0gd8X4Od1osplbC4kAfQQGIohnTst6CququqaFiPcx6hAnZM6iDTO5Gzog
BILowuHVklORVJNuFyQcsPKhjJtzYBhheZryIqQjrPtdCsXlPFda8OcIiWfn1bafBH90oO9TYgWw
Ic8O6h3iszuGjnJGbJNi206BT8nYyu1+hQk3UZ1FekWxRzIC0F8yF9dGgTvYbMeuPjfoN3hqM2m7
ug7rXVNFqL0TrX3PKQIfxTzoL2Phk2bC+nBoKxh+szKOz2onnINqBChUhWH8EVlu49SYZnVo5iK5
QvefPKNJiDQoFMpvbltqp6QykwNlV/VSho21MxFbPYGAUC6ICE8b9itzlrvd4eD5BmQ0lAkWX0B1
4BAqlPqcBXZ+YNoqff6lIl6UtXbwk659GR2zPIi2a5+JpcINC7jzSfJwKTgxDkvH/O4NT2o1V5Ux
bM5ZMYE/rSLnHNbVvO8tfSuTuvcRIE3pCugEDCQDS25olZG/sbT0+Fplwq37g5rEtn8azHqMT/pc
+MWro1mx/s0PwnwGUU8BcKsIffea21CP8OZwt4gi+O/bw47MZBApbf9rlaTjUxgUzR410ebFHLLK
aywuutLO8+Wxb1xdlA2DIJNuf4lGGCCNrR0rSK5urbV9tGeu1oz3umjDEOur5vlHomlZnOzzxKib
LQLyuw8MFxDWJdsjQIChp7zd8jTUpVaowr8oA3RgnYm8SdbbyZFKU7JhyvdLUUukh4crseQQ08KU
Q9IZK8om91I0VnqhiKh9hFDDBvoQjcfHZ3rnKOUoEi+pBJiYNoQqt7sKJlSRhe27F35Ocwxgq784
vWY9zdr0pU60ZKO9s7YcvA300IhMBDOKt8slY4EGU8iYSUo59SgkHVAKn9pFCZHOUkp7C/T1a4Ll
N6/ABAKtLJpoxPD8BzjW7YKMvgnf0Afl2RgNODX9qqiG5wxFmuQUdr1TUUDM7CDbUVAL6l1tizL/
Gw3gQZwTVCOtJ2cwBKSyCJjALxvTQDgRxHbz15K09D+SSqRb49kEwDyTwMZHw0qs6WwCDZibA3pU
yfM4JMI6qWOZhDsXQYBq77fjOCGGNf8fZ2e2HDd2relXcdQ93JiHE8e+QM5MJkWRmm8QqpKEeZ7x
Nv0s/WL97VR1m4lkJJodDttVQYkbe157rX/wBunBgcz8iEiJ3u6jEQ7jClVuah66B8phb0WFMawn
UMr+Lmw8K+URniqTtgT6mB0osAyBeohqG4BMATOaXQydgRU9uR//Xk40b1dV1aeuMcwPmjdYK0uH
Qxd1FjDNsVvKfM12tJBmAswFoAAdFbSE5wqZCm/Ic2YZtTIfXQ1Z+Q7jRoIY16gHJdD7vdD22N5e
8a+0iSYnZ7QmFj4QucsVgYFyWBiTXd4Pvm3u/RD5gqwt7GMV6SP63X68Bk22mDcWQ3ixDslrcngg
BUGCD/m92RC3vXCgTvTpWNQleF1qeNpT19mTinlPk+SU0pQx+JFXXv+ljCUNp+W8TvQVEuLmk4/v
MaIOEdz7VVmade2O6IY+6GWZVVsvDSzr5Be+/cmYKtX/nEeplDQcxwDUEE5PAg3v8jQYy8e8YTwK
1/HxXH5AOquJ1t3YWPYHGQfebF3KeVO81+xiUj5Vfd6l9xaWYjGZFW+M81WWgK9GwnxyWpajkJD3
kQmscLTA9KEHSflEgg8Nj5VcmgWYHatwhnKt+HVWrVtciY51DaltS14w/twVyNW5FM/7A8L0k7wJ
uTvfDe3Q/YixePuZT4a5VG+bHT3IzBLBi3UGRvw8F5fz7lAuqQfIqceircYno5jyL43aVkdTo5zp
CDG72+tsdohzP1GXEY95IdUF1222zlINJSB1KKKHvJb9ba5HyXGaAkgOFeprb2yKSh27CPli3p3k
0mfR7hR7ZQab1rsveQk+y9UAa84Mmq/JMCyxGs7J6JcLGawHYgWsYzYRivjz4KMhjpNRZSiOsl42
DtiHzEt2XjAoT63eFPITqirWl762VR9aW6Eo2yKSMnmNhGaar8NRL2K3mnJbe4iC3toWMoQ3lxjZ
UreNmdrxXhvzMl7Y8lfnm0BRoOTHbocbccX5n/yc/G/Zaccy18evYAiKu67TsH6XtWRDNkTdjGr2
XYqqYiGxIwb+5WDxYhQ0DJIPEMRAkc0mJotrM+0zdj3ole7YY/N76huzXOjeLPIVlldkAZAFZ+qx
pptHJtxHZpAHWX+M7bLbpHo+ra1J+rMsknSvFEbz6LdhuB3DCZKlVUQLi+96XwlgN88KVrkAN80S
O9GIW60zqd1R76cRMQ58o1ddbBs79Gb9bVbl5lIq8rX+CqkgYSMqqq3ii14kIoYxm3IpI+7EDR5z
ctXuQchoyQBJFL1Lv0zk2h3SZnwn+zj6dKOztJ6utjbaOiIMJWVFufdqD0gK8vqwvpRjbUzdWopN
0+Vh8quZnCUW9ytdpazAnkbihjbnQLUGJmOcJW1zDCS/xPqCwoeMffN67KC6xAA1t4rcVQ/ZYH11
BnPpxXhOs87Wrzg3YdnBo5fRzbgc6TpXvGZsouZYOlX2qfQHqdyAvA68Z03DNcEFBaL/aSlTFbld
o3e52zit7iB3qnqaKy5g5YNPhanbl23TlWu9NeI7u1Klz9wsTr5JGwEodhpMwkwl9D0AVRVmGRYO
5dSCyLRHGyvt2j/1zJTjFUI3+XukRdV4K+vjWKAx3FbpzhwCxVy1zeC9scJOz1nNBPwYIgoy+xWJ
RFYGQykr+Wjgl7ZLEep0O8vrHigN9O7tE/x6E4HEFFw/4agH3Wh2UFR1pxgjie1jbnW/spKXtNf7
+pnNHrlGIed/3W7vKgji+EYqjz0LVh+Fm9ljxgMz12OOi3xjouq/Bvx+Nq3dO/7WCLWT1frZR7WY
woV85dyxViwl7l8AzeRkKaLPM4jWqHlhlTv60UBSeV1kun9w4vQH9jpgqjBSWhlNmZ6UQpH6lSXE
gKdptFwA4MW3zO7t95WaTDutCJZUROapzfOHca/hAER4YKCxdrnOU6rC+VhI2lH37eEuIsR3cxXB
796Mww+9UvafeXI/2mZlvAsIEe+90DA+3p6R6zOFG4oqP0AOdAUZnstPYByiBPd18+iV7bQJsH05
+G1vb/whnBbui1cmHxzHGfiLcBbTf9mUb3S27is8bjQvJt2DoOe+1YdoVRYoYcio73+zJYxjb/fv
eoUDjgHMT36M/D8R/2WjuRP0zsQpd0wdpUL0Vfk+jl74oMOU3o9hpC0kAF/pIywzkYtB6e26gFTB
LvMGCBJIdhvRsfY63Q1BG6Etl5TbqTV+ZA77621dJDQixIfehlYg4zv3eldTtATMEXJTyC+P3mdt
bCvrGibTn0UQFMUjXAXjjUUHYdUKIIWgRmiAAWoQy+rFXTjZg9F15lgew7hL/sQFxU7XUtUUJyeK
2nrreN347a295OYT8AmZw0qI7F62aA1SnYyDh5VkV+YntZ7kPRWK6jO6ki1ajNqSuPyZ7fzyEhJd
5FVKsgDDQiS5ZpszTu1SId9fH/lDOYlxTW9S9Ip76ZsmRXrhwmeE3JdH1vBYxrGhuxJSic6uSq3+
o52ofoy0Am51+8YGWgA7HUm2cmyVz9xsyhtZX2I6QJggnoWKF/i2edGQGLdT8xTnTx9Avc9TXwmb
tW/DcDjkFf5broky6UdzKqRVr7bT5zdPDSB6Mt4AEXjmzAMj28hIg3FcHSXL75XN0EhRt3bawglO
Q5/LmwhbdO/Nix5JW97wNMi6ANh3uRyE6XbqWQYGZmOSfxp63lah1pnfwlD1ZDe0pfrpdifnByVR
g4XmmwCjimz2PCSqdZNAQZXGo6Dk7hMK/dvKAbXZJvW0u93U/MwSTZ0dltCxAgw1h9gVnqPW6JQM
x75QtE2p6/kqHx1552f+XxPpz4Uz67WeEeVBngPOLir+l0MpoCS9BiP+mCG2GawqiPjtug/05ptR
hG8V+rQooYn+gfgWuAIUey5b65wx1G0Q3rtkmHo8ANLPPQThdYeU333ctfrC5T+PZGmOrSH4Fmi+
Iwo+a47wDzfVrqx2fStVD34dBWCI5XJLlJBRlsFpZzBJriqZnuwsxxvd21N5fpe+PEVE+wCmoRiR
QcaSd3ZQ2kRuPeDacpcrfQD3NtKc9KFpbadxwZklMMfUsNgNBYaarp9lGqU+CSmjfQr36VmQ0wJU
LossdssitWHj1Gr/3lZi+3MpVbXqeii+Psu1I2WrLJUGSttQEu0VxtnJxo/QNgW5Vw7f+zwdN6OP
kuAqsIr04+1OXo4xGjZCjhKdbjA7KGARylxOaaYkjWpT59qOgxnvPTVV70apjzYa6Zxm3UtSgfRb
mO2y0Si++rG8pE0+g9f9/gCSW+c6GIHlXA3dMkrHj0EWbjWyHNtMheMbKZP8FIAtXuPHPJ0G1Tbe
NWraHSql9jcleNJ1ZErFQrRx+eL//SFUMHmbCdYemYrLkUjLoJWcyZa3ZuNR6CcnhmKlj15vW9bt
nVco5WPZWv4W9oi+cGiIUP0/C42TQiRRiavIBYsixfw9PGEDDpoiUHexZfofYm/y7mseNAvr+fKs
OLeCeBAXMfUBopzzTLy495Mwn+RWn7SdmYzOuuvy9KCMarV2Im8p5XN5Cv7dFGEb7xOq0leGQh6Q
rdwKdG0XWq36LpQa7q5KGb56/mBvp8lbihSvukZlgDcXOEi4y+h7zR6dttQ1TkUub1d1dfQwROEv
xJSbU0+qZXV7v8yqtnRNNEUdC7kgTiaorpfLRDHqkbRvq+5KlEyfucciSOjWtNdirSIhDKJZ1rNu
r3aVhJjGZO2TzKwoi0rVxtZG2PI2sqe3v2lWpT1/E/GS8GgAdET2cPYUNHziCvwY1V1lNM3j1Lbe
WpFs20UzQdnJTfQjToMCF9q2+uTliun6RmCfZDuMP5gZNlNGoHrbyo7MbZnBkMWy1TiMJlbwqhWF
D1bjFLtSbr5E2AnujQBhq7BH2LqCbbnrfDuF0CysKxFE2GRmW76/3bmrpYSWK2lYoCrERsJC5HK8
vdDWMrvR1B1sG4VsYA1eT+3v4RnjW8B9v3AKXD4Cfg8lcQKgI94AAjh+2VxuTgPkZk3bTaMu86xW
1CNXVLmK4ZjeNUkZh25UcD7e7uT87GFRsUm46qAD8I9zebM4gG8CfUXbFezPu0ABFRNpgedaVjE+
y1ooHYN6Ug+eVC9Vu+bnPylGmA7wSThEBUF+Nrya4VVgYEd/n/AoWoNd7LZahD0hmlOGaxbdtzSX
s21tWuU+brUlTejryeVBcC62UU/kFTRrvSuMrALHFu8nB0foIrfyTW5owSm2idNQBFvKes/ao3Qn
XBtE/EJGGs7dLKJIBh2pG7+Ai6QVqKBs+1giNkt5utoOesvDhMoqb4duf3t6r5sl90c2iCiGRQVf
7nJRVVaIqLNZKfvU0yRMJm15hXf7D73sh204+Usgr9mc0kuaIylEV4ntieovm4NW0fo6itZ7nM+q
de1Y7SbOO+2zloXBN0Nymn082OaakZbdlBk/3O7tbDGfm0epTtDv4QdTNLts3sSPqh3RONgnXOx3
bWxhJx5K/a4sondh2sibJIy/Crrk9na7s60r2iVHIQ4KrgKh4nLZrp/JoVP7urJPSi/8bGN7udLj
3n9EcE3dTRoBFmXmdCFGfbVRSHUABiG2EkJdNqqG6PDZTqruh8rQtlJq2gjrcB3odQDxnwfdumyU
dOG4eGWCUWxBKpdHNbyLOYLcB11sTqmu7gPAbDtsFz03UpRyp0XIOZg8r1aO19Z7L8+NNVwg9dft
gb5ezpQmFI33PCw0yD2zPvfozarhZBn7KoH+lbRGulKtPtrZgRG5kxy8zZ4QZUA4PKxm1Ds0kVyd
66KMoarFfRmb+8ge7JWZ2/ZDAGgkc6cS0cvV2zuHFA6ZCuyOhOrL5YSiYpRJU9ea+5g1vMeauXpQ
ewGR7PX+U8rG2d1ub8Zx+N07yITQOShsg1KcLdsynwaCtdDaT2TJ3TLSpvui79NnNfcqV60UbVcF
ZrZTEx0zOZCRu5FL0I14u+66tJnuI0/tnuoId3deRPmjVmTpY2PBSqGSFqx4oabhqpKJjXrP79O3
xZRiaqghocLA/wMGmXOpSTh3Wu5F5t5S+vTRaFNjpSmIApcVkpy3B+r6WOHYphiry9xZ0PPUy4mZ
Ok/JaqvD6ju3o72jwsFRgL089rUJ1AHK7ypPQnsblkhF3m55Fl2eOwltToBHwZazNC5bNmtuycDO
rT3GLcaXyeED3FIr0azJFOXD7bZe2Vv6y7bEKLwI0osuSHAOb6y95Su4flvQ4kerNe9MWAurSu+s
hatpJqXB8hNUeMFCQesH4uNcezOcitb0qPLvuZraJ6noHjOljddqHTQf+soJfpROdFTbwjh0CJa4
mDZTQBLJkyaWyoXg62qgQZaD+CaA57Y0r6T9rA7raxmK8n6wJHMVVZ1xBzP0FDi19nx7mK9bguNJ
xIy+AnUaTpfLYQbqBv+Z2P0wOkg3SNEkbfrCUg9hrJoL63Y+o5rQqgCywuCKotj8QGntZsrLzFEO
qlmmx6wJvkt28SNMhvRJSeVx4WqYd4zWuHHPvEdkzHh/XXasbS1PykJNP5hCmaKqnejeyTCIlKZK
2d4ew/nVR1PkVqkhC9QZBajZUu2qseqsgYURyvXoFmNjijUxrdLGUzbBqP1Zpbr1ttcAFwBtki3X
Rb6c2vzsdDbGiDKuXhuHAP3/rUq1cY2PabYKzSrcNBPZttt9nN+0oj1Ka0LBk+MZ0cLL4awTLAYy
clMH367LdYvwzEoeACuupdaUV5ppSg+dhCS+PKTOBCewY7/e/oJXlg/NK5QUiY+hWM5C5DwtjNax
e+OAi5u0zbpK3XSNoh5kpyhXpW+VC/eR+H0vchHnEaa7yKqI9XqljiF7mdV2g0F7QTm8T+UahRWv
wgrsdrdeWackWwDkg0IABj3XCNCzQjVjcjyHfMg/ylXf3SN6N/7sQsteSrC/NoIvm5qNoInGb9HE
oXmINNs/VsAwn3ToCCtq9d42YLt8envXeGfQOY4w3pKzLUh2CXJf1UNbKclZJU2ePljcVGvBvXjj
MSaWJ0l0kGngI2ltdidGcp95NsCJg+11ceR6pm+vfGpGltuZWbYQ6r42ZdzzqIyTrSIyEj9/cTWl
fq1riRwguoQbxc5PNOnUqqQKYkCwb24K9+uzkzEHtHjDXDY1jlprRFVgHZQw/ZEk2vggR1PpFl4x
vHkEqQuImIK9JZ5Ks061XW/XudVaByoIwTtY+Ro2Kb0QNUS25Pa6uD4vaYoklLhxwUPNE4xxCyvN
8zXroKntnZkId2a7bwDC2YDiLFQAtMCcPt5u83rOHErUgG14TilkV2fn19hOulrZk3do/EoFCZqh
+Fno0QGQ6JLy2vmpc3lyUMoUlXrKmJR15o9rvRvQvkoU6RCZne/WoAR+4LfU3Vdt/ylB8+0gJaa2
hbisrdOiFJS1qtwZyM2uRy9Q77p+aPbZEOt7Naq1gzLFj+UwgbksEx9Je1tbUUGsvhjYA64M+I1b
M0FRTpJMf2MakfkjjnrzhBxVvCl0vT9Jem8dsiEd9l1RO2ujws66j6wlH7vr49KBZk8ti+CQ9/28
lpV63TDUhEN3BA7meswq/9HSY20hwzfPOnIq0wyIHiHpQ+llniXXFD8xRn3wsWV00p2VJPWqnpLu
KZTG0e2jtHsoSgoVFnpmT6UeRivi8T5YTaYKrh6OU0tRWcW+/s2rC/ABKB9SDeJC1i63aW6mNWF5
Kx3AoA53SYC04BhlBnmy1vj/aorTTqgMUDCf7dM8rmrdyEfpYHAdP0BwR9oakNOd32Vv85smD2UK
WAcYTAoB4M7nGd5kaqoYkZXwzupquEqRpB6coJZdK6ilg2ZD0dN15KneOJQ0CpSeEhuZGy772YkH
54+DQxuiO4TN6l3YGvVOs8Nul+nR0g0/L7mcO0gTaDGzYHGmmB0KXtzXueFl8d2oZVOzcbTJ32h2
Ho3I6toozjZ1NOD9rsahgxVP5Xw36y5seHin01+AcbK3mez9HnBRl+UdQm0RqPPlMrIk+D2B6UV3
UpNjxjOYw6lXh2Y11Gm2QIa/igUY5pdNzeLHNumM0RjsCFk1u3WrQMk2Y6AFaxbEn75PHfX2rM6A
CH93DeIHZUQ4gZz7l11zxpS8fYkUYtfmxiqT8nztx0GxUYdphDqQ+fe9AYzGyCxrO0paC8lBmoBI
IxihRkr2zkFd6MPodwXKN7yL8iLx3xpRMyIWxzVCEix3aD2XX+hZWaFEGnoz3EDpu6g1Pg+q4n9N
aHPr6Em+JN0oft/FLUF7gDLYwRR3xXVx2R6mOn6PD0CMyUyXbaNsqh6irEWVJbMkF8WGUnJ7NShX
E4Fj5g56HR1NjPAWotyre1GgMMlOiuBeaNTM5gVAFjygwo7vWhk45uTDW0QjIN0a7PG3PiFEU+T1
FXgjvDjnjjNVk3dRjvXfXREn6oOfJpaLgW+0CRSrPw1eaa5s/BceAzOQj56Pt9jtJfjKiheML+4O
URvCYONyvAdkBPOmL5O7TOmGrV3LwV0eyfWmGPPx2aCiudDeDBh3XvLML3ALSwMqcKUKN/STNxVp
l9x15qCxquIe3MrUlG7v4KTG/wbGaoJj4K+mpFVX+YA6DzthyXLx6uXGsIPu4bIkKSxyU5f99orK
6QAfJ3fWYA3PA9C2rY9T252etJ/4Sf9Zk5xkZY51uDIbHIHeel/RvHB8JODTRTF5tsCaqfRHr5iS
O71NPBJFtf1Qm0V4B3BiyQzwKq4k8AD9R8RFMYX/zJoqOqj53eCkd1IZcKjA1PjY5XhOSDayf0i/
rdQ2jJdkjq/yRiDywKdTRwZPw6lxBc5TZADFilPfDbllr+QIOccajjvkqCAHTpUh1pLCN5RbJ9l0
mtbukMGx30MRNz5bnb5Ylp0fK0QhwkGKdx6eNQovlMvpHhwpzVBbHPaSjsawWwLS2CeU1VestwId
kil9CBmHw1h0+lcK/eUuaDxp/7a9RhJUZCghjlFQQy9otubsKjLyPoeb1mrO8KBgO+AaVh4c0f0Y
joNVLiXG5zNPMonXJBAOAd2CoTsLGrBQJvDKDOXO0TNjrcMcWGtqRRCmytJjiooBKsOZubvdSbGc
XhzgxAxCXRLeCJEYZ/hcQsBAX7f1IHDfB0UpEbBbwaPUyB3S9K2+ypvO2A855iASoefCnpp199wy
LyjydSIvjybTbI4Hn8TQCDFPiQ35Lvcde4c3IZKlVtJ8zIwKEXiuuYVGZwE+jTKRsLNJ3YkjdJ6o
iNAMCUi4pKcarNA67hRvG/XVGwuTohU2FEVY3qGCWTdbOUZt1Y2TTekJVZJ2H8iN5vrNEJyqWp5W
sTJJh9uTOLv/zu2Ro0Acmtc1YcksnE5B+/S+MaanxLaitcnY7auhwXt8UpdqvGdg+OWCYYGCHabM
zL1AlHE5bW1Q1zW2u9kJljuiyzUQtfdJlZhYdtU6zN8YHFcTJTsM9SCJFXV6wIFAflbgNp7Aw9bg
E3RUjTUyOH5hm5/aHH1DC1a6tvbSUdncHpn5/SWGBtyoynw41PkhR11+LhDzSYLZnp6on2jWKqzg
6iq1FO7ivvnAi0B7pKflh0KvnBPSZ5qLAbWyEDe+Mj0gI7k1qMsQnemz0yzLi6iJAjs95T6lPgrj
nmW5aY+SrCdP2dLjUuybqwkSjiwc55Tz5r5/Y0N3rZHWDH8aj7ExnjDGcn5lrVTetfj+AVojMi0i
53PjWJ688g0SJIj1ZusU6eDt7fGfxSu/h1+c4RQXCSHmorJRqOsSfhTpKYjz0UaiSXrQw4osgqYf
GyfXP99ubv4YOreHiDTYK6rzIuN5Od1Nr1Atl+TsBCAqIzsRKQjm++bK8nT5PpQIVhrwcd9Ku9Y/
1nmkbfJEyz5nBE4LC++1jnNxYP0D3lEIalx+CJ6OSqyGfXbK7OyLWWc5aleTeReq4O56y15YYa8u
85fNzU6cvsUpzzDT7BRSSN5mg5p/jYpx2nRsz1WuBz/rdpTgtSKUYntJg3yXv6QI8HqPSbwJyJJw
vbjscWbEIA37joOhKsaj5jveM+XReCMVjbSmqu2kC7Hp9QWCCgDlA8BSoDlZtZcNanUvik92dhoT
hGlDuQzXg0hadIhf7WUL8XoTebT17RV2fV/SKOkRqjKwRGj9stHKjIqWZFh2qsKyeFcFOK15odnu
+rF5RB093OigXfb4zy+p77zaMCgMgeqkx/PUVEKEogDqyk5RkkzkoU31gLJdBxjDLHZG2cWuFzWS
i5D5Ej7h1XEGkmyhCknZZP66quKYQsjo56cgbKfnSCrS+6oJ8pVVpbiX6n71PizMJW3x1xpFyQNF
AuIT4UdwOc7eoEQIt5TZKU0cZYuXSvtDDhxKw30Sfhscw7vHwrhfuEdfPT44OHlfQVARDkyXrQ7w
KFFwzbNTMRlDvOL+HDd1GdVPtWL8wr7VfLBr6XMJXf+kTMr0SVHqZo3QwVI9ZUaUIhLk2nr5IbPg
CHiCHY8jSX+1QqQeZ3fpuWwNJAWKPnwEtB03K7+Up++pnhhbIEjBzgqdkSnJ84Pn5cWWsm9wz8Qt
pVxemRew0zAx2Hfcp3OGQWFSYm3NNDil2L2szNYe15ZRaRul0lIUF5Vxi3qMvnCYXq19Ig6hnA+Q
Q4h4zXe6JxV+GuNlc6q7wMd6Cyi5K7e53Ljc7+mDVCn9tjN8Z5tYTv50e8NfdZi2AQKJvCivYfSR
LpcEYYVf87gMTqFlpc+2nEMPQyb9kGT9lxCwwsMUJwun+axJAUqA405mGFgQx9ochVQMdaz1SZm9
K/DtCneVB/UtcQHb5ka+onxoNY+y17TJ1lGb0Xx/u7+zY5zGRe5XCJzwBBWk3sv+RlOQkj+y2nd5
OeVHHnefCGmidTnUiou0yrAQkM+bIxwSwiMCBSK4b/NjrS0608h1o3niv7uqHYOvvRE36xL3sj1o
Ru3xdu9m8T+obLJDnGUiTySI2bNjpUYhfoj8Qn8qsiJf1yhQvffLyPlwu5XrTl20Moc4ARyAoqSF
+lOtTdHG6YbukFP+ftfIAPIHcs4Ll9J8wfzuFQwVHqpC21b0+kUtz9CrNDXMWn8qkyyJXcvoPki8
+rajbfn7vEycI8HS0iNnFtX+HkrkjkgXgM674saMsUHVuRn0p1CR8XgI4fibDahpLQqthf7Nw5tz
W1SvyeUD4oLWN9uEVW7pmaP1+pOM995qULNolUaoRpiI6hG2j8Mm0k2kllo7Bppu9bs476Xn25M6
vxx+fwQsbFF8Y4fOTTlxIwgzczIZ5a5oV5lilis8xNC/1/JxjZKyvzWjKtomaIl8yJHSXamBXL0v
4ZKubn/JKyN/NoTgNFJIvc4toeLaFsYEkfEUmH62MdoyvFNr2O9Tni8Jw7yysijQiGceTz7Su+Ln
L1YWCPhCmVB9fWrHyD9kuJT/UlM/Wmc9TH9PH52VCU32zWcCVEYS++INA5RpngIz/aQEiNYbT6rS
PwTw7F3NkQClJF0MSssayiXy9ex+ETNLXhEvSpjugmg/OxXwftOiWG3NJ1zowJU6UXNwhhbF7bzR
T5OHbkSc58AMBtQFbk/lTE3DFk0DXxb7h+easL+5HGCvbyo00xXjqRjh+iZmiXK8jpq7hxz7dvTk
fp3HfrgxLCyPqJq32z5Iu5WFuS8K1WGyUSdVhWSEDRTVBCR6skLe1361BGm/XAeseC59spIgA2H1
CL2vy89UojgIuCXNH6TEZedIOjRRj14oV6Wz9jQNGHCXNVH3KW1z33iba8C5cZoVxGGibgDfsysp
6DXyr1hU/hgKK9zG2EHcMabBOgbHvvB6FjP9n8fz76YApqLogFOhANJf9lOPxjGxtcH+0YS6swpl
oPS9mowY4ebKYxtJ6Z5yn1K4Ns5kboSj6ptuX/KlZ1QsBEBuQqxV51vbSJShJQEe/cwHLbf3vWYW
+l+FrXpoP5SB0nuuhMrCtLQKxSp72W0OM+JN9twZigVY77LbalhmY6OX6s+pTiWoa05gxhv0sMzy
YCVV0dXU+A25fdYgI9qPgEPl6GGs06B2ddUDCI8Wh7dpPB7Yh9v74/Im5Yvg7FG4Fdlw8+xodPlh
VW85XSJF8s+opqLj6oBuNk1th/raqNPyixwSsL/pdCXJjQgA1FJeWQKNfSUFYEuICHaWEfyC7oog
2jj0H/H4G1wlTYMft3s331XnpkSoQGApbtDZsAdNy4Yrx/AXSn+hdh85rLI17Cc7+aCokfWITSTG
fuw1y1iY8auWRVgpqJ+A7kBGzb2MQGQ2rTepEYaUOJOsAMXah6K0zHTVFZDIKhQu1qZaNfJbB5dX
M5qBgB9wVRQk8sv57DycqVInwA9VsqjJS35jrAo/8aGC5v7u9uhenupMJJo/4oYkA0NxkPfrZVsS
BxndLCvfjQzT2+dZCgggyXt3LJTwXT9Z+rtKjzq3Rj9wIYK/vKFpGvQtN4lYuUI4ZF7/r6aOhBg5
KizQdXt88J3R26Q8Yt6pJbXC2928aksg9zEMJioRbMc5kKsOpRYsSObRzdaLvk3m4EmrTKBG0ql2
6oW7+bo1k8IUO0QQhlX2x+WgxkpEan2K+4BiLtUb1zTj1K2jxHHcnotrobWrKeQpRGkAKBznE3QB
cTy8CD/kSfcnX03MwJV9Xe5pDeVSF+NHT6dAkhixwPlCWHCMMT9po25/uT228+tAvIYI+EQdSjBq
5yUZJMfTROs0L3CbnDLMg6WlWrYDnd5Z23xwsBircj8aN4pc2T8CG8cBt6s41BZ26/wU5MENUQLg
FzVICkPz5RTgMjZZTm8Fbmtp4a5Vk+bY5NC5zNLKcEaalkQlro4Hli9YbDYP5yDZ89mNi8eJVdlp
B4Nh0KL065gWT9gKax/zTFZXEwmvu6zC2fb2YF9NNo2CiiXtItJrlHsvJ1vtWn8gpUWjWd/UT10a
DBtfi9qNniTegQRy+943tX5tEAftbzd9XrYvLkAhl0B+S4TT0EBJ1M+WdeeF3EG5JgeuTkhfP8tl
Xw/rakjHbMW/6x80Mxjy/ZAM6lezScP3Wqq22XczUbr7GlXI3jXyePxoyFmouIOVjsV9GGX6F4D6
xkmx6uGxagMo5aFv9NKuhmM6fOMc7O8bGULyqmkglD1aSFW0vw/c//HX8F/+z/zxdx/qf/83//5X
jot16AfN7F///a74mT031c+fzel78d/ir/7fP3r5F/99Cv+q8jr/1cz/1MVf4vf/3f76e/P94l82
WRM24/v2JyoP5JST5twAXyr+5P/rD//x8/xbPozFz3/98VfeZo34bX6YZ3/8/aPDj3/9wfn+YpLF
7//7hw/fU/7e4/fse/q//ufV3/j5vW7+9YdkWf8UZtQQkTiqwW+KSKv/ef6Rrf0TWTHKW6R8YEZx
Wf3xjywnpfmvP5x/Cpca0gcAu8jqU7b84x913oof8ftAdMM1EtBdTipb/+P/9P1ilv4za//I2vQx
D7Om/tcfMx4RkmbkrsVTk7iHY5Z77HIzZAAya90Z9E2JuO1WQDSeVWvs99MEXF21B/VBSrvm0E2j
qq24VZ0npzDNk4EI870myVA+2hr7RUq5G+h1xq5p/LJ2ESaR0AMJ5Z0JJHbtsxHhFA3Zwk4+00z+
s53OXw/AjYSEkDEX33/59UoiQRT1HG2TSKb9mKLtenSg1XEl+UJQOjO+5hEYvHGMpNC14iy4GwUi
WCsI/91cD41dZAfZtpPD7RQxCIPeorvQpJjQZkXv9mb7rQ7yJzIQ5RcyTDJZ8Mz55iV47QF/ivq1
OkTOqsSUa1dqQXcMHHlce1PT4L1Zm5smC/IHuUvDfQ6SdRtZUreNW1vdlkMeHUmmDAvny+XRJsaD
VJ4o6/OCIt6bj4dRyWneJrG2sat0+JAUYd26U1v6R89BfnsMtfgL2Vx1cNuq+/PFqv97Zb1cSbO0
hWgb3jR0X/4J3BJAwcu5QLUz9e22VjZtz/9M3N8fm2Qa17kdDtui8EiaVsnaatPKDbrukzTEQAmV
4q/bn3F5o4ivYDmLUhglBCoV85xmHgDa7wa72fSdprhSZeSu3Ce/JMv+hMflBCazehto59wkT1Yy
NSidAwWf5y66IvDaprSajd3L5grp2y9pWT3VdrbU0PXsCv0blRQmFF3yMbMwPis6PzMms9kg8Tkm
7mRM+c7LjWablaq+5iqNXXSr1buoi5ZMNWaZsd+dJMJkfYFWwSZl1rbHzPpF0TYb5IjzHUjsYmMj
A7C2ax8nSrn6UOCx5w5Jva6pV2RetBQqvNZ5QKfwvSHOmFejXEu+GXtd1UD19r7IXv59KM0vQBBl
twQO32OmmWXmh9uLSdzGl8cL20j40VENIxqdL2nox72ctWGzKXrIQ2GIPZYZ28XH261chrpiaIUg
BAcxZHqi63lg3YJWBMboVBsLP+L1CCqHA6upXcTFw4Vn0SvTSFuCuUDUBWL4/PMXgS5mAH2M41rF
NOrHtrQ+lorx838zd2bLdSLdtn4i/kPfXB5YrEbNsiRLsuwbQu4gaZMuSXj6/S1X7YiyXMeOfXEi
dkRdlS2DIMmcc8zRGPgfgkEQM7uVQ9qba33crHpnT+OH3/+mb1CoH78qHRJkM443zsK3iNvobhi9
Olwea4av8KVvTD18Cszpk5PPRytr9p3Ms1hojKCL4L1pRJ+WknGTt9mS/+sdGPGLBPBVJFXw8ff3
9i9v4adbe7PAYTMUKsu5NehyV3Yb3UXu9JlXc/z9Zf5lm4QjTglo0tTQtb0F4nwDU5/Shg5euvp9
MI2HsHOea2cYSBScibov94VZ3Iakx8Z2lUPT11hy/P4efl3W3AIbNEMfyhK8Y37eqUVJGdjNmkUQ
9l0auDLaLdLp//Cb/txM/P2uEd3RWVnUvb/0VF1ZM7tTXKUMnvI1eJzq6bnltB30nxyQf930L8wH
lO1cFf7c202/dOvI7L15SJ1NDsctD15Eh9rZngv3oLzJwx3MXv/wEP/t18OHj80BZjxq5jeFUzTA
NNagRakr58c8iqrYL4bPkxtcqcL5+vsX9m+fLeAtbOALQA7z4Q0s2iPct7N1GFJczOtdY/Q68cKu
SfK100khy+UgJ6HiZQpfOnJdzV7af3ib/7puUTjw25IHdzEr/XnRzEtmmD0oRzqgrY044q9Fr8r9
lG07vc7fVl7LjWWVcCNEd6BufRB42fzhmf/rTSA2Zv9H18gh9AbWqaK86+2iHVJPdy/gTQ8rcdWr
NT1KSz5T2t1xdm1x7313iyh2dPf6h/fw6yF0mebBeALywc/yLTytmrKZc2DvVI1qTUtl3ESV2R2q
rCzSycPxxB1TRYbo3u8jI9YRZNG4cLxiZ9hGOk2Oi5WsRexugOquN6ojiI5Ja89I6/c3+uviRMB1
Mcm7SO5A3t4sTjNsg2Jj/MrB5T6J2QmvSmiPQYid7KbwPP391X7dOjlKgGsuViys0bchfuNi+zNU
PCuFr4CveiXee7jLfVfGn8rbN5ZFlz2Fj5yLmT9Sdxhj/LwIyzKzKrReZmr1NsIw+bI5FX5b7Xin
CTnGeHNhfk3s175v2iud2yi4InMhXbTezSYAUhs4HclKOty1VfBp8kN1nBY3Z7yPF8fkUUxYRXE/
KN6PWzdh7Nl62Mlp3SkHmmpg6i/59Cci3dt3xcjBpgHjVf2o3N/uxsvcFj5Os1s600ClnteE9zrv
vDjc3GwHs+tP+/Lb3f+v6zHvp/OkkXwLQRQN8xNTDls6UJ1fw+r37seciMXfr4m3W/LlKhdV30XF
zrTprVqodoXVCLPBDSrbapIlis+bFp8mV+JRZqYR3Pk/XPDtp8kFwVQu8xTcXGhALjf0j8oGRKfA
q6haUzsP8hfZV3ZazP0rVhiEpldD3EBxiEvM6/9w3TdiHQg8lw+NOdClSET29da82YM/VOKEgKUJ
KQkxnv+p3TmP2RRUMZIp58pWMi298incviOUeo/fzDs/bG8yKqCta15gVuJpDVT9h73y7UfJbV0c
LxhjY/II//nNIa/bfBpbvoU06sdwl2lMaGWWR0kkV3n6/bt+wyL68QiQYf1ogBgtgQ7//Oyr1Zin
2iAyZvLyGiebNk9yQrwAbrc4p0tIN+xdd/5mvZLTuV/HlehIC2dSt3P3LI8wrhfx+ff39C/LAZcK
CKEcF9RZb32n594tuFbFwH70pz3AcZM4/SgZcG6vtrO+lDNGP7moi/3vr/vLUc0wj0OSThDtJYSF
t658YDbs57pc0nWsvtf+VkEkCpqq2UW6FakdltvNQvzwtQ8hdK/Kagjivumnr7+/jR/6oH+2Lpfb
gKiHWApdLaDum1cy172j8tlQgJqL89WT2cdKMYwgLfyQBdO3apn9R0Vtg+QWX46HARYnFqfbrrGj
4t4Ih1NVB+HNjB0uHkVBHrtBnrcxUrThunf1sHeNrbsPDDKx5Wag5nY36wQVfUk7s24/ek3vHTtn
Mz9NcrMPmdtFh7mYZ3CHtt/3Admho8ZGapXNrh5Vc+6W9kDKiJPYa98k/tLaJ+1ewlSD4ArRkAPY
ZukHXG+5ydnFfNDucH20n/vF0Q9rvbVxuFT45/mjd+47DIWEQoTWjNN2KKImSIvewnFaDXW2y5dF
39ZV756nsAQV8cHUr/ViVU9V0JXeQQaT8ycTxV/3eA5GCJVMiNiiGIH+/IFsfRm6FT4P6QLH4WuI
1dSTbWXtsdnMZ2+I/pS19C+LkBdPtUaLBcL4y55krP1aYgCxpHnrPHq5+8Q7/NwF8tM8Mk8WS05L
NR77wGHuaPwBgflB/P556fHLwiCFPcqI8xeqQSO2lgh14nVlkGfPuF/YcSOYLDYkJH0RZD6JXa17
I7FrQz/4S7Z8qA2nfCzqIbjOg87/rkrFQiy1cU3QLx4SRi2cORn6TmyUTexmlbnqB3ON7CRqe5FM
Af+Q6Y3mQTqddXbHWRx+/zn9uptA4cLDANkrgID/1pwBFfUaQV3naxryluSJQdxhgBe+C6Vm7fhF
dgqVztPJxuPqD/s4hcBldbx5oIAenF7cAarxt99yQTZCnpHWlGZF2UJMKDGHhcPQnDDhnopYSl9+
7ERF7p3KdXAapPCa2G+M5l3mNe1XjaHbBxQ9E72kEKd29PTdlnkZCFI1u9el7NaX0C+cky3V93rW
Fokp4XhtV1Z9JvGCzqnPWtyuVRFGx2lutNobAs8o3XsfsTI6m0FtHW27c68l4vwdJltPyM1fnbbN
+e6m7oQ22f4wELbwae0imciuq29b7egToYzBUXp2fzfVdpBQsUQPaiU4eXFtYtUwqG+aVDauc0J1
NxwLctgeOzNADqsMh1DIdji23iw/FpNpHcrMb5Naz0HstLJXseCYeSmabnkCt4nSyq3sIc3WTiSE
BuVlEpEuGqUSO486bpqhuxFjPb7TBpHOMZP57jorl03Fwai2V2LjjVfqbOtxXBzv1dP93CdGVHFq
W6PdpOVkyY+6jsrd1i/6vsJnax862XYyJ0O8q7NwvbdU1jH0NmBWjHYATl6W1q5Al/Za2LO1kH2p
zCiPQ2/zUtlOnYP2vu3PQw6aTLxhi4/vWupbEr+6nVeYeb8vZVGLJDMM2z+s2cSz8JfxsZkmQjKW
3JQfN1XLPbbwnYgtqKVnS1jydpx1hk+jaD+FTl9ce0Ux7WsiEXZR7tvwTYhHU35AwtjQVZiDSGDd
j9Qynh2DnC4x5ivlsd6KIG3DfE5Xp+uv1qosj3A7qq9mrua7dQ39ZK2IcNpwQD7XDfr01bUFPgNi
YYaw4X1qlk4ymg1LjRDrlIzP2yIjjDQ2uqrYTSryu9gZQ7Ij68L7pqdVjhQSZl7EGx1vnoYTMNdB
eGvoQgzDEGJSWe+c1oGmeN/5ilkFM7iK2t2p8zJmYtofzUhfEmQLI8lLhS7Hz5xT2PTi4IZiPmNL
Kq6KMg+P9TBuD6QFFUMiVKREnC/1erURfn4f+BQtmyejm8oZMzBu8R7GknXTe7I9THIwn4fIaa9h
yntpRwjPfhxMbPxM0c5Xeqj6Xd/60XNVRmqvhzD4JGa/P26tq/vE3aoi0dXafBBzu3G8tuttZiid
EAw7hbHZkCe8eIS6YaGXWms47zbtG3xklngoSX+6crsgel6VitIh8/TDYFBfwNQL+9thrbN9p+pE
qjXgiUzWeWpztNLgYbeZv6a6H5errrKCc9cNBIvnpAn40SQOo2hgpw2yC/2YsblxNa1Lf/agH77n
M/k4B4Oz80NZ7wx6isM02CS4T1V0hUmscdy8SRC/YASPopqCVOdZ9ALbXj/owt6+IEnHYiJfwr1k
03yowJdvZ1NOO4il4Xltav82IALldpi34LPNKfAlag1eXdaUL9Kr7MOPd7qMlZ/WenTPmdCQPWjV
umsLG3p9DKaq2l0UWfVuFWq6xTebaZVAW/5oMSF4WPGHPWKwB/sKScd1KPP1nYGmIXIYos6NrR+g
RonrTJfdXgHs7+0gW1PDDo20RpOcaHjc1z3d8BWBGq+Lr6M5nrLSSEx8QY+1793jc8FhJIcotYVf
3gla1Ls2r7IxBmtE+mhvxvZu6rZLVFMAQ6a1oODFZeVFXexDvCQrcHZufeGpMfbr5aklE8fvtu29
WErrjGmHc+ISA7ipkrFfVqazG4bBcZIfp+A0tYy71KwyGhJhd0uacdZ+rAN+Fl2x/GjPA3kVuMd8
XXTbJlO/dNdOIMWhIZ8lbdqGDHoxVGaeLDyIlw62WB5bWrVnr5uPw5Spq74eT7II83cqCod9K73+
Cn97eRZVHd5jgTXvSM7pH+Yw3D5twyg++Ku73rdR8b5dOuObDzWGvUd4CRiadXZWs0lqzCiTct3m
uyAbC+tk5Na83spWlPEsmYDHui1l8I6UWIxRN9WGD4AphCI2lb3315AfZk4XPKlAaZFqM1rsXTvn
Sh9bTFbuBdaT0T4gPGjHE148WkTSVHegtKXehQ4Otku/+uow+3mwLyqdMw1kvKuTqlfbibw6uc9k
297Lylewcnu/S4ZyeMKBfUmKYfDfdUvWfSvJmPtQF5HBpUeFZMDSGcJxt+jjwuiK/TKq7qUEHQ8S
Xxl+lxbaW/djNJDcuBRTdD0F5tdt7oJ0JghxqryNBDvsIJIq825x2Sg/RGZbHwROdD5u8mGYcMos
d4Dj6lNQGdVrZTbisZM63zet41VJpBcbawhtj4Jd3Ng+Qu5rSUmqplAm/PMNHoUb+41Zn5bIqe+Z
j3bft5awC4QzrXUJW1qe0OWvd9JQoCL5omH+eF1DCrd0rqyi7Pd5187XymcmU8kDUZdLqmlPXhe0
A2flOfopyyK57bVlFOesc51vBKd8loEK3sHNGr4asErt+OK08aQX9hSms6u+kxa2aXElw+Bp22ym
h51nnqUsSWYtZxvgcdKP9EFBPGKTcM2RWn+cN5NYMDVApWlHONx5k8CdeW9W6pp+Z0wcbVgJjq/X
9VDe+x7Wp5HqoxsD3cFZ5aaDRRo6odTPaHAOFsEWN45cqEE93T6sZm0fTGshp5MJ5Cdd4gDwHIzb
RxIOChMf7KzNaXEuxYWreEFjx9dZFNHVqu0r4gvdY6OHnpaDnucwbN5dvRgtfs3eRANT2D2nnDM6
bMGuM3C0By1zBJ5JqO+WJUOQ/qMKiua8OKgCB71OjdUWa9H0R0uLq5B7vKVcGe/YSOs4mILnxrvU
MQPEfFjQdWyW6n6xcrHn6C6v9bRdm3ODJ6Pfh48l1bSHcdshgOedGLWy9rhKHueFkNBVGF1MmzfG
sx18aLMmhZ/JIMYIcPBe7e8Za+qIJ9MWS7PxIAwHaYPV3V4WsKjCrA3jqFte/HI2jvWoueUF6nrp
VcUzT6j6jIl+G1etGeyJ787PfdRTXYfRqfKUTsPGHt9NkGlO8wU0GvpCf8C3XFyNmI1c9UO2Ppsm
PKWOrHBM07oU4RZRLYvZ7eZRt8hZOrJFdUhuNP7c/VyqBEVfl8ruKKSGUJ+Xj3zMdVLl27mSLS64
pqzScXXuJn8x+fIt9x7BkQZL1GZ30quY95Mo2nfVItc7e0N6vB8GWZxXPDOuYebM90NJ/OIGyeq8
reU7zjaiP3kyVLDkaR4a/BXTxY/GVFyIkIhjx3tP454Z1o13U46if1iQNd6EVvMlU+16XdcAWDt/
9sMbffkDc5hKojBNUcdWl+OaaLhuXAgoqyNhmUd6oDkOVK+vikV74GH5/MS/c634uq4U07YLam9N
r3nzugbC25tTBfubVYvr8kpFBg3t0LtkghIHW97Ys+ezY0neYZ71qcias/Za62y4rM2SGgNaYHvM
xkzvizFq4wxzJH58+eL4RpuSRLOei8zZdh7F4MlcKufJyLr+pm7z9UEJS5ycqTIJDsz6g7JNmpxu
rgx/Z5mLbnYMTDXbp7XeBJvdHPrBXZ/8RRKZEXXlg0uegwA9ccckIA2njM2u9W6dvK2cuGgClzgG
g1WPdwZlPATYa2YkYogjjOKCeBAuH8+8WRgYWeSg7KNCFfDARozCFgxdd6XhbN/80pfLrvGjin8n
zxR1ej/5d1iPOSydcOg+lUGdv1dGJU9TqXW3z7MlzHdAFup+lPS5SYlQ7dxP2XJWna33vW2QTInN
B9tUN2zN41yXxk2NBI7jfvMpADrLADMCw4RfsyN6QcaZx6s3G1c/jLL0XrVqvhtl77l7kCyHl24O
O1uYgVGDgkhyLuxV1ocFwuoNUJRxlW9OubeIGX4QtT/HVm9FHwti5D80yphiZsLi0F3OfAsT48Ss
BQ91G1Y23inowp2yqQRR6NOEjTJ/Z/rtRIm9iePY2S1IridTTST3GS9LQjq9KF4nU8cAMeGhNEKR
KGZBRK+uabP2EhNYI8yScaqydBFOcERoN6U+ytovK8trZ+YBWs/QCMiHqyZm+9NazvSfq3HnYSV4
oEeQNz/INJM7WGmFJkfFVtaZrzhC+jt/CK0r9KmSyVgRJhKcO6bBCffj1soYlXhS9nWwGxePos7R
BVKHbHk1q3zY1zYvp1v8qz5az4z2rGeyk74GbZk/q8URn9Vk4m41582X2Wigd5hVVyXu1D4s9Zxf
jV5X3KyGYm/HPGhXSFJnPXex83jBxPV95OZCJ4g949W43NLog7wocuOnAZK/5wwtejuVJYOh+hsV
YmflUNNNkzSOvSRrobWD+coEvT5oL8qwc3PqQ25Mcme1mUnsk+RjHZg42TnhnDObVazlQP9ijNEt
AP1mJ8U2wBMBdD16U6SR8xoiYB7SZRPna59Pj/a6QX/1Ca1ZYoIf+rRa6sMAJHIbmSC0g+NdQT+c
sEQfKG9zTP1phTv3tOh5iHNn9eNOOOqDa1fLSUqDgOlsrFm/7eClIGztNXxszrvB3qnicfPc4sow
rc6MdUHBmNUh4xvJeRqrcKC6ax0agfIxX0R2yiwz37VAEiAQ6/t8hBW6qnzYiZD0gwuGPJ8yx1L7
1sGzuiGTa1+ZbElR3TVjbJqbTHho3QFkoEsiave0LJeKyKgwyCQOtDNnVDlawQ3Zi+dZ0y5y7CQq
ctSXnEl9QgX9MbJHfV5rHzAKwt5d7mZtAjJCeJ9/caTIspsogHDmT+Oy37IySh2jO23bwJHtGi96
KE+jX3xrraZOFvfSxC2dvZvKzU/15o8x1UJ0IEvt5M5zkSxZvz1iUCdjpyi3ZNKWecotkRIi28X0
KsmoKrXrlrwHBlk3vtioTGURGPvO3Pbg+5DtGVXERUnOUK+r5SZEWJDYLl5imL6XuzpbH9fBaXeI
1yuy0f3g1nIqL/EIZHLaSqTYnhJCVFhrGq4moxOhb9tygmSe1w9ZFU6xJ5qIJTZR7+oDNglPvITX
KS+feVDPq1cdF3c44BZyvcxNf9tzIrupGnLZ70QWjoRLayeiRNnWyINqDPcV2aC+c+pyvLJsiqBt
I9aZnXKJe9czwlg49XqHnlHfu6LXMpb4mqHkrPoYoxX7HNLRfxOw9BPTaj9szCi72K3GJRlzwJNo
NHS6uhMpaSKbD6WO3C98T1FcXrZ9cg/sa1yLbES+gEVJTm/ZttEEb8+/yxBKxYOlnA/Kch7DjWCY
pWnk2YPUF8Py+iAaW+yCaK3ge1nbdTv0dSp5m0fR2VYiIofOLFIjlZCzJLWV088LJ/pEmN1TPea0
knTtnKIlQMtK4EqBwWwfiSdbGzNkzAIFVj19hW6/Z7djybk018Cb9p1nKzsVZWTeFoEb3jvhHJ4F
CSA7S87lEW5cc84N61TRJZ8vqPeF6zzXnA+1eM7WteP4rrzzVEz2bY0u4mz2A3zJPt+bi/MS5lae
OC21Q4a84NbXQ8PHtfhHHDPdl8DS+mjNY6IYlJ8VpQHsvkl/jhZDPnSlZmrg07pk6NavwLiZH/gO
aJmnA7kn6GU8osRBS92X2e1U1NHnoBusS9ZDF5kxDwA0rYZQMKA7bw1OisL0xRMuBIMPjKMz+4u3
BRxQteXL/NIgO2dluhTEOebi0pyLV/I8rWu0qOV9wDu4zkkMJ+fMWcMdbOjxW+SvBZcrSsYS64R3
aLnm74JALmePM/mrLkvjvRyc6nsmm/VG17n8ODZO9TBNprLiwATRCnoG9uviWYcpIyVDVSMRuYA1
qZOTxtSiTNs5Qx/yKdrDS26P66PViuGgo0o9jbhN3/N2UbxMsyiOWUbhk5dmeRMMeZ0yqpfXbVdm
dUq/gxjIugR1BiKnP5/cZPbIvUucAmWWzaVvp5bc7Wwb5lPZ6xrcsYS6Nboo+jCQgBaopnNU+bgC
QbG/mzOD6KFBDcdBeFQ1YZUzLu1L2OBVTH+kUdi2Otv35ApscWUN3mu+CYAKGJVRqhrNa5opGTB2
n9he7DCoP0cD59QWLLKMcX+OHnsf65PeaSQ2bY373K5O/sGgtAmIs0vDqu/sGHAOh5C+72S8ao6J
ZjOiRE6B8yxGRA9ToPP37PEPIHpEENMSM/KnNHlfgT5SqHn73u8P2kF6yAD0lAsOsDAcYox4zcSy
WCZ4h32aGsCHsdMBQwjju1PBKjMJM7Jl48TbNrspsPaxYNiQaNG2OyPMAX1Dvrm+mp5F2J/4dOcv
wwxYM9TLiAuzPycmVGDZ9SCCmQEwUAjvquJXj4PV824Gy+gOBb4A6abraYeGdDoVoNg7j0P2m5lx
RE9eY+/dzfO+rZrsam/Wzm6m0PNVQWGyRIo8z07eXAigJ/B6IzHwG9wh8unQv6mmSYqorZOCn7ty
eigWPDqQPiDY8f1s+mYMfKVuZc5GYZuZ9VjNc5Sas+OnJGe3BVVuTmM0hnVGdWYaMaRVn8Wkw/se
WOvmR8NNFPLylBetdeM4uUL7Uk6xuXbFMSTSkWN3Ca/F6F/hCIldmmOj/J7ArHq47Qe7s+f3lms1
B+Wuag9YXRsxBOjy4Kg6OrrLrFPbmeTHEpn1a1uK6mWwpvEZXM2v4kUQVrcr7aK7bpQev2ZMCa5b
plwnbQATr1Q8N/3myzty30py5fK7NWzLndOuxfPvZz0/zO5/HrdcKGT8Cn7gM9t/SzJaGEZVhWn3
qeWWbmKMPeedFT21uOE5tXzXZpZ8jxFy88TM5RvHE0WL3ZgBVD2n9l79Szm95KF/CHpa/dqsn6yl
7K7GbsvjSrQF+JoX/eGe/2UC77HPQyRxfAa+DLx/HjC6IEzZ4lSwN7vSfVqFjpJCOwVNgKyS2oWo
NV52HHvuvpIrvMQjQ4PrshndWxm2Y7zZkD4pjoY/MAN+nZt5AUxsC0UT7SD+OT/flmO2fb4FeZ/a
QN4jTBPmUffZRefU9gXSqqzK4n406j8Rki7T7TevEIILGonLFBJbv8t9/YMMEngbK3oSfbp1Vn0V
dVkfr75W5S4rgkdZOq/Q059W+MQJ7nuKFoFC3WNgEE992N7Vm6xhLXqvQA/VLYPIENsBtzsF/ers
NoNpW7PZHfRZ8zKkGiyGCdrSO4Yd3wfItzGIdkClJtkGzNz+kg39OUOjEZM3nbbFEh2aDdqex3j+
Jtra5ouxohoI6sq+8qOm4lzYOtpu338EjilOptrUxwE3t92QNfPBwOZ6B5+oppppPoZID/JYoQz6
svHtxHx63bW75eu3338UvzDvUMfDvmL+CLcB64e3zN1o7WCMLtBFpeGtu2VYD7gRR2eQ+OpQdz5o
UO8HxeMcGoLtpvoqrEvSQekt1R/moe7bVwuxwraxZ8Cwx4JF/ObVKv5EClSc6bQ6/r2f5SGzCmf5
y7/jfyRn+n+KlH4SNh2+dRch0PhWyfTTX3rsGv57+1f+F4qdIC78n/+WE/0idfq/9efXVsCZ/Es3
dRFH8ff/EjrZ1n+gk8G9QjXOnPaHg8NfOicr+o8NQRZ5CEJZDBcuVJW/ZU6u/R9m6fBkbLomcNUA
EtPfMifnIoGC6nfRDVOvh/zRf9/X32KUv9Rn/y5z+pkMFUCE4Z9HDIwHAvwLPLp/3g+Y1qI8nzI6
AGwZ76uWSD4QstLAlk2CEf7jofx98X8qYaAe/7RGuRwiP6RSF3cdHgVHyZvLeQ1mcCsDvWnoXKJ/
JvHZDHrg/3qcu9vQcOdpv6APGeKusZfPo9OEeVzntjqvJXl+F517tsXYeZfvdLZSFubFOEcIqmR5
786uz+B48oWZZETLXo8utJikQa90UrPJJEdEXsWcBALrS5XlXRa7KxNBprr2sDJAswDKArtsnr1i
aCgIhtK5r/yhu4uWRnEvfUmBU4lAgW5wcuwM5qMvQybz0xKQSxsX5DCHyegyHY8zIaUXmwO6sARI
x/4UOUbQJ+saAO2ivLRoyOqoZmjTaOYGnmGYycZ8rNnhyWoESVhJdc6Huvsw6qy57qgjH/I2GMpj
icpW0TG1krHa0s9ZYirXNkAbcT1WCgljak2rpb6VQdWjtLK26VPeRd67Iis2Z78SrPYSjjNpv7Q/
th9Htb345Nm0/bO5gJYftS07emQzym6CamobRlX8nyQEuvjINph9EJGuux1Tvov1cmuOyME2U9hJ
aWzmK+ArPkV2YYUf7FVph1J2aj43zSqWPYXUJC75r2POjDsMFUOIyLonFLhxju7kjd4u2Kz5vsR1
wUC9MjdT4swEWIO3ucq8WJnP+L4s0JJYtRKgYlijR7SFTAA6igc4da1sVewbgf+p0Mhr42ay3Vej
4VRP6q10cKSr1oKJ3LD2d+syqc9YSMwulfE2zeA0s/YSUFOF0QEs5ycIhAN+oRspq4yZtuIw5ctq
Jt2yrE8Tw4+W398t6WRdX71TGfmkMZytoU+y4hIVZ0TBvgU40gcHUO6bkMCwqWtPy66yWTI3Ie51
UWIPof81Lw1GeGu9mo8tjZHYmUzNthR73ZFwd3MY8beu1fziYs7kxzadWhk7KEHtFKuo5VNeaN3H
GQ0lZXk3mBdzMnqj2J1X27skI0fNqVlHtz75br0WSa0a63tl+wSk+5PdEo/ZCvvZ4+B8qs3N/1hS
LeldCykloD0AN9xV4TrizWmRsxHTKfbvc3FpLkSO4ch+5gpValeurRNDiEDGgwr9771AohgT0lGZ
ca077O/V5vT8vLCKCwpYgeAaEwITKL2e833K5qaIcxkRRWZwwFWxTfvc7XxRjEEKHdR1wK1XCRAE
xclILgwGcZo6k+G4ajN/S2F+VbeB10l6maYarrg+LINGig3g1lHzljg4Wum4sCqzSgDjwveESU6v
En6a4F/Nac+LcKk/YSY4dcgkZDbgLiiCPKV0cL5BcWmmWxiBwbgHRxyZZRQWzQ4m8zk0rUUuqa3b
oQWj7acvdYEkDZSsMZ3bCdJjjzm3Cpe4Hoo5Z54FDBa7wGQ4BhgDT5gaeE1krdqHPCqqMTGHWt15
Ue0hGuxDu995lRP8zQ7+/3Ce/1bE/L/wxEa5+4/j6Zcz+9wN87f8pzP7x0/8dWo7FmpiOPUXHyRS
bGGt/rc62f0P/kTolDjJOYKJIeBI/fvUDqz/2IiXwsuh6kBKu0iY/j61veA/KATRCSKTCBC6Y2z4
Pzi137iFI+VEJkYxQeUZcJuID38+RxEqkcGEica+X3tj4xzz/E+e1fn3xLL4dw5h5xGTPoe9MKgZ
ySQFjrvvwsZ179ba6lcQurr5U3rJxRn8p+MdDUIQIJ9z8SEizoj4zjdUc9sCxCHVnaiJsBf412yZ
rXdyNcV92IAyJ8MKon/IPHPC+rlycgYhkTbRI4nMFgme7JsPO2xrv3uDmNElLwXEsWwerAEAbPTU
VS4NRgVzKT2Hv75Z2B62i/k6yyB66IeqPjMyJ63JGM2yTmb7MqcF10X4487j6O+2sfVe1BgpeSum
KRiSHnGm5EKZ7xb/xdF5LEeqZGH4iYjAmy1lZUqmJbWk3hDSVTc2gQTSwNPPVzOLWcyd0JWqIPOc
3344Tt29xKENRb5m0nOPurVr+zDRaGFvIm+jbWfIpvLLFr1nkQ4UcUXNr0ab0SK0lWdbAmMwyayI
6sNoXIqXaJmi8ZxFpfM3sxGpbAEpWvPt6IbiLQJjyPbpmNnnBHEkP4QEmva2la0admGY6J90Fv5/
QikqRHTSWqI+SMZ5Y7LwzoqEfycvskiE+aLCYiXflSSKPGunngYS0m6d27hV5kxQe1DCGTZNv09j
oEpmkjjw9qOu2bu4uyT1N3GdUd/lwuxeJMQIbZgE47wmRAr1RxQN663PTWUPtTTZX5JsnCk3QJzl
ydaZO53pdG5EnjV8H7vRd3Gj5gHS9qMdpBx3AL/l/eZn6tnRRj+RkgIF1TrIlsWh7ML47DvZk61S
WiNQPx6LwD2PMriT/fYzaL/PFYEMqZ3mfQUYtEsIBT2u63RyKkuwrVHy7E9QfSTkD0e3oZ1P9rO+
SWx2m8T/ZSp4TK9ZXh4O3CCmEqone+HWQo/sSNiYT5Dpt4BzO9l7f6bU5tCb2dEf/xtIHW15Xitl
MTP1rGp1E9a3rmP03Urx1BFHTCrzcrZ1lBOeU+2bAZSw5T8n3126U0xr7/cKRvcFyLq3JvsDaC/+
iLSIupyCPb4N9jiR26FNv+siQgrTiOkzmufHOhyde1jT7ne/lP4j0t7kFzJgO9BLFETfflm15U26
+MUlGTAVLcLxlr2PsJM7CmPZk3Hq8ilA0HYTRLRxQMQUwU6h1soRoLfHUsgw9/RI7ICy9zjG/deo
J9/MI2WkH+OvwAS3XQ2Q3qn5vQfuKjY9nRRdoMdh0iH8pc2Cu0k3RLJZtbOm6L51RrAOCWguvsnJ
/F48HE+yUV8O++cT8LwT0KVK/UkZ02lYMTCne2JThz91XQ23U38VyWh3UM1DVSkcexN/6N+u8cSf
kMjslWyk9YoaFI0t7sLaLJIkqEi7+9olGRTdpQQmJd1dXzMenS47zcvM7cn6v2ZnZ7WjzGnBLLGe
4e2MzqO55pQOjJLRPkMm+eOlpipRyFXTcJHhWpWIxZamf16km/wr7TQNN2MN7u/1i95yHhP5kQbr
FJ7igdLJe08GiT2hwCjTO1V1nn9mOuK43WWya5bHNf2/WG5zdHGQhMMPPzQNOrhb0JqjasGWPyU7
B2hN7B3RyPao47RNllOM+j35jlHopt+lty5+jYhOT2t6KEpO5vdyMf509vU0RnTebMp5Kej6i84p
9b7uefW8eryKgtZJ5MucBRhLmOPQGOWA+VGQMaEPgfekvSrT74UVc/Ph0N8C7TeM8Rq/BU4aqt+D
28btaUuSufrCUel2OQ6AdPtxPK1llJPWO8rzsLalFx8jxO3DIeqjaL4ha5qWll2zcWbjXsBXsF+s
8uxvLx2KeJd5kKkPXJTTdC40uQd0ofuVDx7ezN2dk20JtZAVLNZuSKQ2v6ZgMJU6jhzlTX+awmlt
nmPLDH3hK/IW3hZhg++oyxZWBaojhf61DGzOD32PDgPZ5+QMsGCbz8AeNn1hz0vNQ7LrW1EPdzPh
f26Uh4PK+lMDmyBu5syrPmTPb3OPqg3mHLmqKh8aI8fwHHQQn3mC6t59SxtnyvLSCacewmer/VfH
ZCnCytI40S1HVhS+Z86QVLc46lYcdtaWbg+D1zv9n8FvA/LuJZR4+t1HGGAekbELB5GIX/F9Qm8C
aGEnmx/TTSylAyXLFnKKV1VnB1mVOEYKAprCdVcIHRft3nWNzNCAl0NEmAfSic6HHO3TFaZ3rltb
52uZmuK8xO1SPSyCi/BvGPTxelFmpWLGBBwnD/Sor9HRS3mhZT5Dcvn+gfc3aP4FcJTwyzpYazB8
appK2JZYPGjqpZbzZAd3IEwk1ONdOjgl+FtWEMXz5uhx8j9iSe7+4+oP9NLvvGRbwzRnN8/8fGiq
kOt+DIduuWRYh7NLy3VW5qtQc5HlccB9DBI+iSx+LeJadBxmzOzcTp1j4GgWNKbjyZJQbM+tUDR5
D2k0hzftgH7wPnaHrDmOMZJpzIvsMbvBCboeTUbR9jvkg5EDg0nI1KNDwHX1kyabLh9GF7wkDyUS
uUTF3m+MHRc3uCM36FCg70sjp8oF6f3aFp/TYH6ECOo8DJoTGygKP/RLgaJbFMdXOuqDxgYd1u0N
jgQ/d1w6+qJrtF1wcWXxHJffXpgeSjzEcYGfQMgHzadaY8QhqwNpVvuQbJH/K+JG2EkN31I0Nwb2
yjMbtC3HqTTVaWZfLFb3KRPhP7+CLAyL9BGRIb2ItkIRiki1Ji023yr9SOXDqy2Scybmj7EdP1A+
bM/F4v/aTOLc8E4JpCUIGJEbbyeiCKbbYGrRWbg31BF9JLK9D5r5fSVPJl06VAQQ6BQHQT5Wxc5u
G1vmfFtU5oMy17wi+eYpmldo9LTO/awdbtrWe06WLbszMI3HcA7HOx/0F38M5+uvxgj02pE4a+kX
/+BEfjqzMMM6V36mXk9lS/LYBU66zK+anOhI8qs8NNN4Jzp/OuFykruMpNi3aubX6Zypf1ocumNA
3F2+UJ6YvDDteTbS25soGO9QoshDx5qmjque7wqXbtMW7bYezu3sPbur2nvbcGt89zSrae80Wc/7
FLDJCT3dNFH5KNFS8LY+LrWRRz8szZ9Vb8WhNJAMFSD0TgyOs49kcVtoyOYuE68Irn9Gk/xBVXjR
yT/sqPIu4G0+xgJCYprlpWn08lgEKPeIewtyMYgAqsCnZalBju2oifOEHKKTRzJYHmSzOPum5M4u
5IsTG3uzNt6H3ZziqaAg7GhsO+eyL9/CMbxbPeIFyyarD3rpn+NrLYO26FsA4YlK6VM8DbjcYNSq
3WRBuur5fQjDApFO9jOJGtF7D15CFoPcc5wSe079Ru5idj6ErnpPV8jXpkJgjou7vEjmt93khZ/F
0Iz30ST8fWIjescn9Lr89XW97bYseOv9xucLDj+A8PYKtdlmhi7PVHWcLUt/XQe/56a6xcC68aiQ
xCnIYTvPUyvviYi1x7CqHxE3dxc/RgXiBdfZq7mtbdDvIgi1V4d758lZzOtAXMwrk+DOb0iH8cU3
kTjbvSySQzR6O7+nKL4ffHP0fXWXJrwyziDXS7QR8V/zm9x36Lbv5tJd8xqDxrBbM4ClIo6KK1US
vqBX5e/ousvi82lWQ/VW+2L89NYxQfmqbtaOh2zD7LD30u1uDAmW1Y1/oHnz31IFjFN68B7XHmWK
W5n465qC9aBS8+SMvj0xMou3UFsAv2Ka/1I7uOZtR6hUAEFzt1QTg68fgJm23j7l5IFbiWTehiVz
L/DnDwQBXU3eYrGx9MuXSBJ4lVSt6Ijq6tkKrzqyfr5OSNAOkWx+IX1D2kOxxMGRxZPbde86mSOF
uUQnp0YsYR7g/D9SAJz9Yi1Gl2LxtobV+NDNM0kqhDHtmrSjOKqfb8phObWpe1Nbct6GNNBI+5f+
oHrGbpT4T/NEjsBeuJDLvOOYVIr4WGi/epcSoC1vgwXpI9okxjsuUOxXiXlIytj5LKOgu5kiFRxC
A8w0LNOa+7hJwcjgqPu5VHd421EeRRagparlObLiWpJHXVm/jb8ldZFcRr59rkThYLFTpFRGnZwe
typqP8LSq2C6x+jZDzf3cXXd+yER+lhLxzuFSA1e/FkhDGK8O0xOYB49Wwm+jGY9icrXh8yX2Xn2
C/93Zfvqha+Qu7GBX8TjQt5W6SpaUhribdzNfyhGa/lKhpfQnXyiHfmV3zdv1ihlY78+1IuuTkTh
oesZZtaXGqkC1S7THT3TJWqLqyQ7m6Hurt/NUFXFRbZ98UydwXCD4/CQ1NVnN/FirX7X/xB/jD7F
NDuC9OXPiKrn0XIP75K6aI9+XNs8KpZiN8w0vS6paV4LVIOPayzco5s24r63tDTYWZXv/pD8pjKL
XC3RFx+tv3S4UrtqF9c1KPPYEWOby9UQf9QpTn1sJj0wc1CGXfO34vkacxEyKp6K2dHKPpSmCtrj
Vm5mw3uQ9Yapu+8WpNDb1jsAu11BJI2cY9MxdIotPZp6puvI05P7yfEiz2MtFZ46OdvuR0aDPoc6
ups4BY9BT0kTx8b8sVnOvC3pDrVJigHw1otYjpQ+Fla9m0iu+9piLwgzRZOLypCHGyfvmlg8i2Lg
mZ7JH0ZfyRiUJXfN6hU3PI7knYYVTsRZDvahF9FGJwlD3MFpooMYrpLBLsiVnsE9kiU8akwPTk7p
pXecXGSu1YJMnik9xddRfwSOqHgjSAzBhRazA+IMGdRGYqE00zc1bcO97W2384Yh3Xmrl8R5mfXq
ss7dw+zX95UWbY9YbNLUIw/EoSSrza/pwkdqlhAzuSxnRVmpvKK8hlUh2chTDzske56HzKmz21O9
lPd2BaxUQbheKrvc+33F6DuiGOsX3oul5R/pBd9fH1KVPQUG8WyZdhHmG5OcSKqOX7wNVZLMKHz3
0EgeV7+fLi29RMSw9U1468+64RVwm88m8r9Cp4huXcKlv20/897P84/HQ8ng/2ZRrAC4e9rIXEQp
3hN3zF6rAlMPWnrK2w4B47x6vdaQqT3sGb7svqBdqOmYnXPHg6Vh2S6Vi9Ic0CAur/hIFwXHkJ3l
hIemPJjo/3CM/eTT8HZxJpF4Z18wDAcHR/912OZ7acvLVkZ23/XAVTQG51PGKTNZ/BUWNbTGzLMb
2/o3kU/fHrD1Kd3SiJmcV7hnvucnKo46ZCE5YtT9lGS3otX/AqUuBM3U9zYkaClZP7ARQmu4/ctY
AfWU6qmS5gzEVucurHkOpEk+UlbsRBHd67C8q8fscwrbl7qf/yud8hVdFNJUVMv5NJdnASAQpnbJ
ZYp+bx4Gdv5GHcNoYRDGZN53SKUz6+wH0X46JthnAq2RcR8TxW13TTjDVlOeNXZgMPst16l62lCS
t6X4Zwg+XNf2mHDIzKS6aLgIzIOvnif+lmWGsXNCa8kyuIOwQSNTljVCmW4XrOamKv1zaONbjKQk
jSziPBT2O/Cz26IVTxGAS2WrPFHlvw5xeJyVz0vsPPizPdp6PZeRs6s9/ayMelTd8F9dJt6uQ4E7
oIPp2r+dQw7ROn5F6kXp7Nck00tUeFU+L1WaX0tLrbKXdpIv01qGCC7HcD9HzbLDvdOhUk8loq1J
lPX1NlHOP10iRz9Ui5b9MzJUPJYk4xT8w3hMUDHSMjyfCinj8cKuiefRW/WjpIfCQ7+6wlGtKTvI
bkinTiF8khB/vhfpaTenZfY322Y0IEM/Q7PosCsea/AHFFjcSlsexZiBbpPZp8PV3ebp3dWp/A3U
Km0uzDw9u5tc7ZHevSH+mGHt6pwkPERlrVpqvp8NWajVoE+nwJXYToNQxK8uc+8EwDgBdQ2D9pqd
GYmtYlhNUBmOhBs5UGcF0pguHW3zxxld03DGp/HngqcxQLi69sCeusKvgk71utAq5GVdZ0OsURU+
JFlw4FncvSwfY1tCSA0tJGS9MjhoGbYgFQE7ymOsXXObeiR2wp+KCetmot0XnMue3kWJni9dtYjn
eSsY1NlBLLUEq0nM3tQIUWzAQ4ftI3LlfbxInJMkVVb7WJOGQGlQQ1I9JuwpupGIjf9kw9oAqG59
dt1VdSWe2lKb/mzKGjF0Mon5XHF3vmTQPN9ZXbb6NG7ush0DnAL63r3qYIHb+g9i2cLrviebz6BN
GXtmknjaS1PWcGl9yIir18gZL8USRv9KNtTlMC8lGwqOu6Tfo6arqKvv+Qq5ZEtM0BMxSc9L127b
HYK4io+dmcEyvovtObUhqNVMe15/G2Ot/gR/LMS/tK6y+0gEBgy0NSGXCVBGy8PZz+uxr/ADnWVq
YtRYfe2Eu8JLCrEfHNqLAr5YjRk2XNo9Pv2NaDWTknJHSG77VxPtCC+u2JzzHsT/zR0SnMiD45fq
6BVT+QhyUP54wcpEGg8OQ5VxtyGHsR1HdlRPLndZzzSMnb7VCOKz1qn3nMB1S0TjwPpWsEQdy6gT
ZPwGNpzzyGZUsXeEW7xl4eTUx7CbAsi8yaB1nnEsPZD9t3xlqETdU9eE3srK0ssxV7OsOTgxCuH9
T5Zhn6SqErDCillVoPYVEJOV/CKnC3ZyW4LiPwB4J8J9VFqelzb58Hsd/gK+KegorNUKcd1bFtcF
QfBudXDvQCtM+m8FGf6cUrT8VgJE6NwRZqg4xJxrtsZsxbdctlrCUnuiPy7GoA6PgIvf6sRyluIZ
CeOdOwPL23wmSzgc8nRVG+kbTYLzDHPjexFSjX5Cf9V9S9emyZVvHc2uKavoj5wGXOJLQVRg3g3Z
UCN7mEfv6HdwDbedLmKcJK5jRjK2pP40iCWjQ5BU5o+NwuS/cDEU3BeB4d5VOuSElm1GTtnWbK89
mEuGX8gtQc+KdNy3qFXRV5ox+mk5nOQuWQPzarZg9e4cV4x6h2V6abidZFL8VRglry74KdwwEgVR
x5MzTLfLUiXLLoQhEeyUfkW2SWMjLj3+Z9hfha8IdXCCnaBmN3rnnMO6EHRD+gSsP/X5UApS6nqw
0b2qu8Lb4QrPSLRMonJH6dnyi8R+71m6S/ZIhOKY/NuGbopPwaaq76UuSjwlInA/vLriOZrmNiGT
wKvJijPjtv1gPeb0MWKJ6tOK513fR03MSZtkQVNQnDfUA4a9oFRY46hhARTDLnKFXQTu746Hv8+c
6Uu44cYA1TQI8BlnZ3Bw44unkuwUKnGamSfOJS/iUoKePVcRcS55OnuNg6rTdBdEy8M7kVBBzWmw
YFsQ61aaizO41VuXtv2vTPQs+aRTPCHgbj5xcQ3fCXT6U+etBj0pvbjXaMgAiyX9LLXascpnaIiH
EkOg1jOfHxtlvZv4rPkmJP/d1CRmEOleTx7MGrxZXA/cEANS6TRYnGCH31NOx9KlgWHf9JV+x2lH
hH/clN6fdjPydSyCOclrIpCWPYI0iAE/7DvWGB7b35om6ul+Xtbwze3i9UN74/W3yPzhr9i0+zP6
0PP5THjlG/WlGRkdtry0aG2Q6jpzse08JyuxHaQV9j5VD3x1c1vXH56btexlMi1fCIwY/yJaIacm
Eelmc8J9kycCJILnymoKkfvSu0YPNvRpHUZDiEg+EmT/zvHMfhp5I7JgukD8b6+X4NpRqjEuUEED
0+CRO8aA3jr+ixHDQCCNG/9kS7L+haVgL4R9dRCwyLRgTyM9vz/VMTvNXoh0tqcUw+sEQVRsCXxG
GWz4qXw53jkkzj1WzhzK0+iNWFkTiV079ZrmHW2EOPGvDtDk4J/D90Qq8PNo7LwnJ2sQB2KMlr8R
9ZXbbggqOaP8XlNEwaHsSPFVRFrmZJnMH1w6aXRiAWmJ1ljaf5u3YqDCzUlGW2orOe2cAJ8iQ0Df
gfJlKsKGE7jqhMQ4fuCEGpCDgjM1OfL29tcQVzhQ1khHz07t85OmYug+inaJ3uhAtMw2xBksaHyB
uHY68fVX7ZC+gwcxTp+dTKd/dQN8sG/GaUGkqUOBrwMxKMOvSvSvOAKM2Vc2jF7tbNw/QTaACAhq
eBqWMJvGx6FGqrrz0jJK9402xdvWdOXr2rQKSEOpcGVZUnN/9Gewp30FiM3f5uGog1oe+wO6KCMQ
8BtZHZMEAc0VtsrIEiWj6nNMMeEie7saH/EAty8CZlPQ8CxriMOUVK7VbB+iArzPsyAjsxjlTfeE
jR3xxtB1ZZobG+n44qxYKrkzWFt3Beyg3rskNM2/yGKuvPt58s18SOOZrrwZd9PD2FYNHfU4W+JT
t9rhcZJtiyccUOK/You02W9IQ+KbxXeAuTfTap1bWcf1eQymatt3oSDLL8TX/eXwfWCG09nwtmzt
ekEyV/B/TkAR8wBmjliNa7z1yUux9+QmHSWO9Wkc3MNMxPenQ31wvyOqvH/tAtH4v02czP8yKLCX
xQvLl146TrEfkWz/yxrRPrpJrO9a9pD6WCkfp2jlps4XcVLuBxYjofYQOsVTE7Ig+HODbTfp1+05
GWHichR7/TcwfvILYj1p9w2mSGIcqINuc/IQ1vRRFEFCSIxbEbCi/JHCbRFv5en6Bq1ndg3/P2LF
6WFv1m5ZDjhV67/bqvwfs8plRhKYge632Rj+4cFhXmrGll0QI8So9oGImm98AoPe45MB2xY+61sO
pV6/NipJRa7iguljNRP3E7K+iKCfAP9GYZr1Ids8JvB0K0u6/wgjmVkRXPcTtoHoJofRBotStJpu
PyIAugmKZvtMx6jmgnBJzeUuNFd41l3mcWeWDeBNVJOFkOlswmUYqHjd6VGLLzMn5KBppbD4KZHg
9sJZoECQbBi3uzomdWe3eUXwa1mty+3aqOADXwOiJjsPQJPZmGHYo9sZS0fg27l/glilHZXNQPwr
l8CywA9lfMsoHD1DZ63b2cpiGHKLJ4aPwC8cAmEiKg7gmTJ5s0bG8w4+Gubx4KJTvCwkZ7wQkkjc
WSZo/dhno/ICfr7Wf2OOAMZ4mW4vjgdKm3fhRo/EgNnsk05IV/MJlPXXxGP+x+ETLu9cPXJUGMzx
98umVHI3Z65LAohGY8YuugAdZVu5XNx6HdOjYqn3D8vsIR8b/KL8yTYL6I9asP7PH8fhzZCu1Oxh
pILx4IUWBRisdHrjuFWqzjBCkzk6ZINzbnQY3vIkldV6qNwG7WlZAqnxSlu97bhJzBtKOw6FICpS
/5AVIwdfgN/3ZXFhjrlWodPy0YwEjat56wb6xFvzjM/MJQpE11+MXP64J9eye4lSuDfkdzpKSSMw
FU4IfwWVNKsHONeEgfPeu57iQROjOU5pcb3d0gB0oOeV9YBSamGPzhJ5b1PWR3ckV3BFBrKI/qiQ
ge7UxLN8VIlpX+tJVAuqRZsB21cKrhEdrH5rXEfvJW/OuHcG/zqigrRf1nbxEVMYx2EO6hsSpioO
h9uUoJ54F1qay3eo0+SP9a29r0qhWvzfVv0OLVr6vbXF/AOcGz2RObBxGFSG5MZkzh6EKQemhkx0
XzRsFA5unEADnzF1PetSzN/KQ2uSz9RpfTrdzNyeUI+9oJ/s14dCR1mdU2zl/PIXS+wUhh1kgo0b
OLfSWvAhHcjxo92q8BL3Sf/k93MR7qSaru9BbJ7GcFkfuUvnNE+2WrwQCpRgOEcgubBpyPE/0c61
d1RO3T7G1BXgwW0nAIhF1kj2Yjqe6oPgoIkvrc0StL7NvERntytwvsaTXP/A1k6vpHhQhgL0FER7
menuo2QpI1qGk/upJw3slK096x6+T3un2v+fIlWswBYbfyBWgJL2azZbQ4Jpk+iXpcFsxrWB+uCm
9Ua3O9i1aNVxW4VHGkfo/7BFkZ0z6Sh+Ctl5CXULYr5dNElbtCfkcPP26DY7s2+IXvCASkf7E8ID
TAd0kU1zFE63fcTTKi4mjgOiHQl4TcjRSBgDWyelIBukT/3i+4W/W0VmeuxoTfNkHR/hUWp8zQOk
qurT99d4RC5cu88ZBfTjrYwEVzkFLDQt1mW34fl0fHqgi2uKIeUs14oDPCzlgfiVjQmOnflNipLA
hHJwLZN8qbqY+z60l3lBuoKsVU0/FYliab6laTnzIjMb9O0yvkIDI/I1ovDNHoEAQkl/W+gj44gy
IfsuQofTxBH54gT4xurKh9JNEYjnjub0zNuUJz7nSep+c2S2wDRow/4tcMH3KyOAztkZazr/yutc
ugkUGlcw0j6QIgEc49uthbk0qcsUMxaLc6m9LADjNElQHDmHYbTQjo177CrtOy020u45McZbRVhQ
u6+iGtkyJ/8QHKU7SYOkdo4Zi7JRVI96TsdfcbHIgH+DXFU+ObG41KVjiz1QRRM9uEFh3TNWcfxW
dNg4bxlwETJ96uL8c0Wc2B0X/vSFvRnv4myW64bnNmN8mEir7g+xCplYajeey1zMPUmRCQK+9QlF
mtPshm3AophELNusr1Xy04uCzzX2q/I/x42LU0O63b9yjMxvg6oRR3tPTRw/iMv+sBWo2m6mxfLZ
1bFFA1uv6x9kEMEHRsryvSTMiGdIFEDLAaIY8l235Z2Ahna5oluRBtIq0MyJqEIXtRboY68rxfLV
T4ZdikAJw6VJU2yZd1FHi4MZRlUc+uYaWhCtyZKcr/wMV7nwl5fYu16Xmiw/cYTZg1iiS3ADmsrC
5iNd/YUccDa1Zj/QFzoAGS5zyTK4bVfKI51uK2GdL4s++KJpDiIFstL1G59a/eW7rXooEFNjYdLN
Mh7ClJyNPddn/drV8/SUZppoio4EnQOPRvOeFgy0AGEOoXpgR617iUNjhhvggK7MfeAjf9e2REUg
nVNyT9Re/0HGfvqv7dBS5aW3EdWii3H5dFp+i12ZJJgX042R+RSpdo5QF9W0maC3az+SSLZmp7pA
bbdYlrFeJWnd/EzKCS4TipUfr9+CD4gmBIIL9cl/lh49TT4ghP9Yesf8ErgSUFy49ZszG43aPljA
JpsgDGmJydznMVrC6th2PYaFlT3zheABQrhaD9yYmAKCDLjHS0mGfVE9AcD1n0HkOVBXLFnEg5E1
9a8oqqk7iAYbV+4YiTSdl78JGVa183dGTvaQTZ0AMScrIw5VQVrACq6wnzqPgXoNPO8/UzoVUA4B
Tisd2BU6i2s4c6GX6psJE9mAk/IZxWMWf9WwNp9dtoIwRBN/JYXx/I5NW6K57zOEEG60jD0iMMEg
1sIltJSpqWje4+BOH+gEJHanW5eJv86xMaL7iXAELp7mrSAvrLhv3Y2tQEI13dZrPBwdok6GfZrF
sFub37icIb7qOK+CpECzjmqWwUZF1bsmI4ILw83qI/mByEicVPCwtln70xV42BmYouA+6W0LniwT
1tiN3zpG6Uk2lVZT8eqnw/qHiBzyU6Ywir8naAtxUxuuB0GfQLxPUMASJlgZiYZjlpWLicDyHXpL
Im/EYirnkjll93s0qn2s29ihBUj7oB1y8WYyGJsOAHStx3WB+7L1s1XE0uQW5xlAtah1wmhn1H+y
cHE71LFK6Us1nUtweFMwTpA1j2CAKEX7poplFXtFmd2/2d0s1023GWRVhgWiibvh94b5Njgo66n3
CWuxyTF7QCw0IlrUTgV1+Z92fO+x2uK45C5s+RH+OphwRwBjAuWxRsBG0OCGV2qoGgVm3VxThaKJ
wCRmoB7BPakqBAJ29tnx1HUtckZGQ48mDtj/hfH14PdbPPEVCPO0QCXVDAIAemdL0cdlRvo27CTV
5/NdvU6whtau7n2lak2rE4rS+YMItei/ZvaD9yBdLGdLZ5ufGp3aGxH3LMeWil69j91RAKb3Piy2
2a6Z1qBd3RXa7jQGA3F9UFXfjztnjGe8NbHJmryHTNK7aVIZCKhfE/dSoHkiqJ7dERs5FfT/uJjs
f6uyUw0wvYwkSXUSHi2bbLzramNfWVFB93HsVPcjeZOPQ4ZMcI99uG7Jn6mZwBwOVsC3iok4r5wk
/aM3O5H2sJRwoZuK3E+PTgHCZFCRJNtFIprndW8Rsu20Gt0sb2Hp7ydz/f0kk/1jaFILa78Gfs5e
LrqjhDLWdypZOuRsoapmFDJd9NB73fojYt2cqsW2X2HtiPcZ0xj5GRB5fKUWFv7oYVhKKfMx3n8x
8DFiBWdz1I7Tr/teIuJ88qkMm2eHxApxWNwa8olepQQcwy+vcHi6mRuVSOme46hqPgJDhMv/qDuP
HcmRNFu/y6yTBdKMcoCZhTvpMrSO2BAhMqiVUfPp52N13ztd2YMuFGZz76YbKGRlRbiTJs5/znd8
JgX41WpHNE7Q1gITXr3U1po0mUkzMff3Ni5qFSxujVNHtLCQ+WHL0eVKx8Z3GRlpx1eymNYQ4PTM
4oCTG1YY/NumtkUNmV6iXHXJURaTqE5LLrXUj3lcAFninfBg9Y6onNxm+SzgbjFIszQCQTBahvxt
hifGcCplWrRNPRwhW6POzGtdy3Mg5TqPw4F3ankxSA7qm5iLwF0E+O1nupjNC5l4fC3d79EakACZ
t1NVylpl2n15L53B5IlcJoo/7HEwrtA28DnRuaU/pdYQxVuX5ptnQzFky8OMK5mDjrrhHoVdI8dE
VEL2NIskaIsUzw55uDQ/6y3tYUjKpmYD49MmSgWAj8ttPHZS289pjU/DIglmbHQRc2hKkGY+EhE1
yyknO1QSc+Fd4+5dGOPGZbqJbzSb5VczufF8wEIMsmSlHGZ8LwvbUjjy9rL2aqA3UynEtYrtZdgO
81S8ciSu3xJMzcAOk9QYbzs+aRcgAzaLLWGChNFOXPbwAtva/BlGtmVeJKay32SPpXWDWOp9Q6Rm
PNfnDPgfNXOm+yfzpvRxgcR4Cy2C0S63uqxjiBk531lTC2MTWaV8N2vpEqxq8dxiTgRnSkBB47GP
teY5a7r8Iw2R6P2+qQoTfmo2ctcJUbY2sqqNS+hUy3JYmHxkfOmhg9dz0Gwghgywja2jV+KDiPpq
SLRZvTcjKJ3ezzxznEgBsnKstoEFYZMrtPOkul7/WdvmYPsjMsG1NQ7jg1bIebiIuesvrCwFLBw8
6zb+uDTD0cfJYqaBzYuu2bM8SSB+bs8m5TLLbkb6RtzUK0sE5LmqcDvLOTYQ6dF7tz0M0YYIZYtY
VbNRenw84wLwfmB33k1dhWqCF3fuT0m69Jf0cxXFXcpff4P/ZNGwywNZDQwP96xv4RzI9+HCckq1
ec+DU4dujvKmuROsJ+YiYe/3arBT4BSTmwd0eRQzvRb1fJeNkXwkVYqbv8Cbi0obV3m0w9uhB+wz
0THDuUWLqQHdbF1DkA1MDWDPsFRE3OO8SnW4o4rpvRz7Ig7ApNtD0Kz3PGb5pNa2POfc1GEjExZd
IhhcfjbUPMVkS91nOF7CPJa4d8MtyR1517BaVVuDUITj9xBzWMhL0B4HEqA4F/REjY8My5pPq7fQ
GtIaKOuma7yUchTQV0+rVPHOYBKkHn7GmMoAk6gdwHxqZbaKvdHag1Myo22O0QLdbFAFQ3CVT/ie
4kF7r8n2IVvgz4buFdnOKZVVJq4aXXPKA+iY/o0CefQIRSRh3DBTApykFbp7Y1dC09+RK63nMlf4
4gcxzIwU5IrUTFEJRn+iWiC+oC+gjrZFwzK98QTEINxYOVP6RZYkKSR+n/jGm5f4SXHwb/dIYc4H
So5uUndgD5zykr7qsNFGeJycTEzFISEizcMCBuUD6YK7TGWogptuNrefld7jbOHdLTlncRuNMDv0
8eC7q+RyahbY+rAtGbX4hWVVqPNOOvOURAPogqLJwFW384JenKVcnv0EJhGJF2E135GCEXg5RZNL
D99cUo7kMRmFEj7FoL4clvTC17vIPMnWimp8EcAqN8PE/94ypuvfI4rpmeYPDh9SZNbLSn+C9pWM
trHqfVJrKC4rCO9kXWrFQdmQD9xOsonwIxlKxGcxjOQXJqKn7JqtFV7Bb1U3Tjti20kT3Yt3dGDx
fhfVkoRYwJqCDAboCNaJNJP8XbNBE7s1zNH3vBB2ZjZgRZOfZiYTSzWMidpaulq8i9IFs3TmVsBS
ShAiKo6zCeOefK5BH6AhkBDDlh3Pp2JGkuEpQoe91FvWsAwDZs6qXKHgJ042/sh2SGznvgLQed31
3iqcTMJ4rdQ0fRuNlf5ctEh/Y0QD+xftrTjnGiaVjQs5+BrpoHhi4tqya+jEm4I5inQWj66yM58s
sL4EJrlNRhMT/pttP2nmTxKw7rxbgdkrnSWO2LTCxs22If+8CJD3El6kMUFwYg5MRQ11ODOZVkcY
d3OhLBkoLHzpNqp1h/hR5NHNjA+KJImbRKCrmJaDadOwn9vrtj4+IcUg2QAqb8RHxmzIOoeJZxb0
SEnPeE4xnxaHyAgZ7LVCX+JtNCEV33VNExY/CwxK4xZnE95fbZHUlZlD53ynYdaSGlOeyTOHLHia
sQljtshz88GG5+BsnLJeRxRYzCIO4JYeBX0FQc13uRNouF4I9mx/DMlkurFKrXXCzJ2dfKId+e1c
cb36QaiBGe20dFs8khR2juaE86J0a6LnPxhtJ/rU19zsgEq+usp2G2iA4G0H5JHbYcjA0vzgMGKP
CAP91iya8SPiVPthy8J+Lm0Vn39oOHaEUa8bbq7KFmKaYPwSIZVtI3fObn44qetp+MfkNgdpCQaR
MiLivE6KnT8Z6/yFO0my7LraReb9AUEIiodTs1k2OeggzTa5dHWJFJ+oJShUeJhrru3NYCysFYNR
bEtD0OBdKru+AlZgMOgmZ8v1N1bgP37QiLuQBxIp2lyHIKxTLmHiOsIKy7oTebcFI/fcDzNTLb4W
9aPhh5Y2R35l1QUD2cI0Pjile+0O7Ln5Hpph5Z7zsLVD/8cs4OD3eYcfLxqX9GBkAm9MMSq8ixQh
tJqvRsc7/4hDKI6YmGZfFLwauFHZiTjg5IhgdeG6jz9USF7BUr3jx7DyUdrnr7jjTLTt8HrUwY9h
ZGkP6RgJyjC2OwISTDM5gc4QCPDoFLtxpKNo+6OCszJyawt90gveW+umtIKk8Kg/eq9T73FpYnVq
WMG3P1BnEm5KZhaQZl4PU1OJ37vS6PugRqKfgJ73C1ffDNrlHE4XutdE7+7Q9LYvVN++5a3tvNjM
boyNXUrNoEtAJlQxjhNPK+nzfIenmEsprbATsICqbrHXxkl0GnPpfWigEgOs0sW1kmlFfrAUxTtW
dibhCP1cKGQ6l+eY/zDYV0ZM7cFGHyaLTzziULpt/I1Klr8WQothe2IfPQ4epDweoNowapfAI4Ys
beYo1kApIN0Baj2zuJg1rtXvkj5hJqJh8gCjPTTy4QcO0lazmB8Fsook/F84tzdLm/QvZRPG9zVe
gGQTGpH20sWL+ZKbKr9hnJw9uo05fP+giDjmANbOAY3AGGDRzDg+OOwCg/8jwjWRAcSBDCbm6XIO
E4RVPQwNHlJddsdIa7rVfWBmcFINXecn7dqzpSE1bsH84r221glfZFPJtNG5qKSbHw32hd6VNVZ4
qrkJrDJNVttM9tXPH1JCNzTwKO1gX0EiNsw+51o8O+AxyIrRnDm1hXUPr5iBTF+X1UM1durP2p7E
Wpv032ShtX8MMceWDlgh4PBC/tLE52QzC0AENzgvpYILXrYspnGhjYAie12rWU+MIvTHps4B7lbG
XSTImq6BpEXSSqxnnwWdpXQC4I69GDKFmSRv1mKDLlqdzEmmNy+cmqwHzdW9e2PkcrwZ4HDc/0MI
/H9glPzC8+H3kLYudEdYOrQA23J/iVZTUYmw1HKMo2bFe4qb9SDUu4yMigI6yWbJPdYc00mMryF2
8AxUrce3JQqCUps0dKo/6Ssy/ohM+dvPswJaSKGj5lNdzOf+D8Qmi8N7XAvIuUbvUNUjmoV9yNbR
Kihhq+P7OFUcS13ThIIA+qH4NLnIKW7rkdQ39qyqfhvnWOG2VYxdaxvBdnvnKF4zKU/qKvX/6sdH
AS3hdDq2yDrYwvnl48O9x/HFxd8WL8sy7IyyGp76bkgnXs05+aC3ZMD2KkNGBH07KA5NLuvsmkCm
3iIU6s8+vvWx++NjSdzeXavWaAYWv0fy//Hjq6uuE8XI1KDzvOV3I6XQoee17s+E2BAkUV5WOMfc
GcMNopq6iRPXBlQRmt71X/1oXMcAESVsnivSYv+ETyOZVrMTTf5sY/UE2L1gBOhjLEQ4A0ybcluy
iV4QDwuevHQCx7nT7HZkRFLllA3YJQfZP+GB/RNIwONn4rlydUmturR/7WgDDu254xiNSE7Y9Blh
F5yq6sIZb9lWxc/eMYv7wQUvECg11vFh6NcsLmdu85LpB87fnBuwG/zrT0r8E0dg7ZG0TAALutSZ
8fzyEMVNuEht0EafmfswfaXeKO41BO4v1o3+59g5XJt7pILe79qOAFqEZ4l6NW6fcISdWX2U9az5
DigP4iGmgD6ytNgNi9wBfF+amc5nalqMU7x4XC+MXZLfzMjlDm5CI3eRCpZ5vuakkt7NYZFfyGpq
yf4smboIhUE6JXEN9fSvf+nfSXS/PKmuDhnCsnRHrvO3P77oRdIVkGgj0zcit1wuvCFbEGIpFYJh
pIpiTbZmawUY98GMgjahE8dsHXxnDeIYSXJJZJ8F4SvWtOr5T3629QP/9WdjKORaYFdoEjR/6czT
Fw0riCbR71SRN7tE9VigbXg2t3GmA2rF950CknTyFHmyNEfBzV/BboNJkX5rteY8oPQWxeZPfqx/
3nO8dbvBp8Wxm1XnV4oe+m/hNktPbdZEhFfkMYDnKNamAeKFAVaQSmVGOqHkKI7tAVrrjAj3geWx
5VjMifzv3bd/iaby/xsnBU7cvyCblV+Yov9ASeHP/42RYvzGKgbA0NOpUrOY+vH1jD/b7j/+zfgN
VC1cMY+vRNAKIXiW/4FsRn8HMDTA8pJQKH/d3xkpQM9MGI3rX8RS7ULQ/SuMFO+Pz6wjdHaflQnk
AFgzdDz4f3yfBLU4nalw54RQ0D+SIXVuzKma4B3yXi06+IsWvtYx7ByXVpS8O4R9oz2GTX3R4FXZ
e7kWYMfEp1MdU2Dq1w7CNle5KXmaFASuxFoju8tKszU9mlmm4ZOYzhsk6GGlT9+GkHz2jiyY6PdE
QeAiZkdaDwnvQueg4MdUbwAS35A5X2tuE8CW5HmewkfdjuWu5KxGiECdDRddB83gERN2f7WM6c+Q
IVxTLRw8WCr0fCyeG8qNgraZnRNdY91eim4OjMIg8qJhheiMqfs0Nf2OH6XgqgcsuRpV4OEu3FCw
lGxQz8R1tLjJrjBmpg4IkdvMw3c3j+QoQw16fDZ2Z1QpbTdHPRqwa3OBG1VEVYT8qkzMy8nq2cus
Yt+78fCQ5vWdjOqvMNOezSFcQ2yJ9a1NxsllUvwQZso8ZM548CrymwQHG3acejktAwnG3x/Wv/Q+
PvyPiMHP6d8/K7xMWKy7//zfAQ3/X2Qf8bD/i5e6bzv1R1zhyk39+1vt/AaB0jF4DR2XelTez7+9
1N5vlqQUGFg49COPmmdW2//zUnu/6QYHLF0n+AMriTf3/77U9m+SZYL8r0HX5rq//ZWXmr3ml9da
52bBWs8s3+K/x//98loTrCC2s0zpVqcX4NT2XBjzOZhGhwF67OwkOQ9PtXtd7mWtH1BLyCRPb4wD
EDEFTHrIefGDZ804/E0tzh5B0BJt5WmP4L/ED7OIyezG1j4EI+wBz9kC+AJZkRGmySlCSJKHdpZs
0iZ3UGNAWJJ0A8QUQHEtc6Ph2HsMHLKXjuKDC26+jO9Os4B0EIcQAOg6Ax2c+FWEBdLFTEE/2WST
TRdCXJYlRTMt0GEmraX5rBntpvPmNQ1xbApc/5DZruORPCunoz1h0ob+qXw7O1qgqUtExI1aiK5m
6UnP59fJIISXqmyPRLJrMHqoEt5PG74Ms3YQ4B82jNcC4iO+it7IG23i8WTUb13nberEfbGzAEAu
sb7XvvyqCZqV0/Og0Sw0Z0IeHK/wh1Zg4bbbk+r1R3BS+7IdH/vM/FziZZ2ZZI+YNQVwcY72BCez
7iJv8a6lZYUJeTqTBTk4lFJxCNz1ZoZOIEDteWl8MMc7OYWnMS6nJ6ehDc99cLxrp1H8npa77Qtj
yzJ+TZUMeTUD8Os6f1oYct02qb3DwXngILdvRHGhT2/YEr3bnIPmU1W7zQOKWX+ph9UTt4IN0LW3
Aiy1PrrPBhPYXF8Bh/Wpg2dcqfsUp2dBRAO4Pxc83HWRb5NW3YSKrtWKIK33sbjaZdYu5w7voF9P
ddAu48kCoOwzwTri5SYg1yRP6CfbBjz+gplNBXSr3uGNuh/NtPlYmn786dbPoO+QZOZ39is/Ct2b
Ps1vlICM39yyT65Zb1Sa0PfkhKGzAMeIAZM2Q6dYLgTXmlaZD47ptU9TXz7OOUn/CesRrP053eE1
W30fmNw5Pe8nia2Mg5xTkqkqHwGWBSQTkiW/FXZ9ptxpAJ7NBJH+QCSOK5wemBMRGPvkgBfptvbC
p6riI51xUmYnACM482kH9+z9iA+BErqNHV3W9jFkSCMLHauTeZhoZoxIDilRPLogAi3nK6V9Co41
isw1nW/wo2vftc6WWAkMw1nQcuh57YOIvfsk/1yiczSnjwLAQ1xd2jLrAzEwRxjeluLDa29tMz3J
uPenat97tf/7ITA7e0zmpp4iDbTg86h1H+i1nKEJWpnxbcilALTCJqUnCdiC4kvm/qWRK2+SxwaK
hlrSZ7SJK30xdwDnN4ZNxgfjU4zG5TqnnDDyhQcNnkgrbPfotoa3NGGqJ67OCMI4FC0IdaYKDU1g
Tb0RdA5vajkdtFb7nhInOcN7uTEydSmb/ntMkrdC9XFAK9JLFS3OPsa30QzyCiUT05eWwFlIrfnT
WJroZalr93bMq3Kfh+RvIZuKoJTGQ2wOw2mZ3Pa6WLx+pzFB5OPXxiNaSQyd0yVu76kb0Vr3SlZ3
mTteZp7ap3lafmfLbD3lzshNomfAAXjjYR0CrHdTvrA6ae8y2rGsNj5Feks3jXbZZ7qvXIBITvvG
zg3StcAeuAYqKCQlfXBWMwwbmoS3TvqKZx3VGTTZ5A7RrkRG3WrubAQRXAPfpABuC74qat6JXWMO
LJ11CnRdym9MLP6Y2tMLdawU/G3zuh+eXdlFwWBDaqEil1ETXiNBRGz25sNEGF4HUoNhVzEKKRb9
DZuLc2EoSCDxCihKWtzjTqaDiQJ3dQTJ1JMvtjQfI22WtrOfRqZOMq1b06nNSyHch5iBOKA6jQQ3
g6bPoXElHanUQLXELQPbcoKmeRZO80LjEdnG8EUVJ7BA7l2TfNVtzvucO9sMX8bMS5YeBl6OetqU
tq8514l+Wu3IPfFY+VmpbRfxamADkc155uBZRMObneJYoJ5k7ZY5Za2+y3gMa0TURb5DxtzAAQpk
Mm91l6Q0NnQYMPhezEuqwzdTyCXIMeK9Pr+0rGfC0V51DpsOPkzKFs1sT0CUrKZTwel0xzsjdIN0
VBdMzC/qIr2LLfte0jKT0KVS5WfU6yuKEN/aidx8DD/M5dcDI4tR+T4RF/BbMdJveEgYiviLe+ua
0WuRJH40lkC5Xb9vL+BjNKyvDSpMrEdvBCV8kZGi67J9BPsbAts1NiomRcdWXbTRC8bIN63lpW5O
zCBXbwZVCyh/HG+xGVM3p/xMoxpt6PZOpV1aU/5KjuVoN49Frl7cGjMkq+DZNTg2j5GcA9rUSEyD
ImGWlu9icj1XFGbEhMsh+K6+yqXDiIAP7gJQzC0aJeUzS90hUUbLoZ6IZ8GVisa9E1OQGdHiCsaI
DlEf2tiXOeN+boQPGdXdpBa0njjP9/2QnKe0OcK4gm7KMUNazhYgwUAvOJ7MJE9nvzaz10qrHsA3
fJh5faaWmvENeim5DExvzoUGGpFBwnDflwYFjO6XmDKk+cj86mzvuTMIfI1RdzJ58+HS4QRYCmUT
sze0c6hBbiktHhWPEjfdIQWfv06UkGHmW2QA+4uQX/5iRPN0ZBjPuyiY4LoaVTOMd319eGim9Fh5
cB0pR9oZDkVBjnqxZPGgGeGt0SzGrunqHbINwlkCsa1ecpqxWKowJezgaO6yCgzyIs+1zZBz2vcS
4ylwhtTunzobXl+B1B3XDTCAhCiXLjiZLBU0OeNcVeV1nx6ZCJJXGyHwNA6fTjMzhchOpTMcsHev
gFsaIvacDipG40c2MeyVLdbc3Nnj5vXtKbmuFCUduvYTC96m9mj1nZNbo2jua1nczlp/LezpTour
YEKbfJWMjfPevse48arr37CdQOB9G7M8je3ZiN6JgG9jWR5HHQSeNh6cJt9n2KBbXht6gaLyMq4v
B/ctFCd9eDJ4o8MS1wf1gPXJmp9LrwwafT5k6cFbWGXxLc4Ms9Gb5Zxt3fG9hTVgqQlb2lXCv0g0
Fw2I3KgDr0a3uGAx/qumwwimjIDkW7oe8Dq9FM8qt0ByWcTEXLzbkKXh4IMFcpFCbOdsLDkBT6YR
Wn+fjq4dJPgdqjD91mGWxX12jszxIqlcKF5qIANzZC55nnLgMAA/rhjv+ElvUv4BX2nSTU4y1YEi
yJ0O/oYej0OdcxEmde5DazF4hW/tTHB8m5DjmsO49NCdBo04lziJxD7muLOZXJBXtytoEm3Quc2d
0V4yboJRJW775NuhmHZhUu9V+qmNxQk06A3BCtpzCzfeqI4ZvtM/NZHB+YMS8DUyIRX+YHiKdeI9
mdCZEo5OV/Sk18WW6B8mDhZOGTMpkmZMqoHyFhuVHMgBgEXcdFgcKnfX6VBM2pO0Lvti0ll05Lcd
Lo/VyK9gSBMRvXfuPPoAYf0Bz85TcVNxkd8Mxa1FXtx29c6HopBu7ak6JwQasM6+0ckZLIZ2LZRx
3c3Zcay+rKph/MjFoSAHfMqh5wh2W+AD9/1CeBx+GtkTUbVHmXl+vAjJjMm91HPKoJR66szlkHjz
MyHxp8wRl3linNkntmRP8fboZ2QMPxHxpagqKJuCzpylP08tzTK1uRIq1MS81aHBSJhkOFLBQizq
oE7jc2PrlDWBZFtsIDtqxVf1D2m7HDwt87noPMx85NpY+C1FYh5u7AtS9q7fdrCt7KF7dAu6LNNe
j4MxXfapWc9kTS2/Trv3NuEWMPb6J0dX9WrD2PPpiNCvooJ+iCEZyv0CO2YbklhYHfKa5YeYsQku
OtSta1pzppssOURi3je1IQ8IVNYxTyM/AbeKvBLdYMLGCtKq+lEt+CvgLxWjcw0HMrsm5ox3Aq/e
jpbXwvcskuCLbnKW3oer/YvCDN8uqcHtCaGz9NUBvX/PcIPCGw2KjyLIiZLcTbuZhuFFyfrg9GQX
Ne2KGm0sg5TOI55X0MKVNhrYLmy6jMvlAOsh86uhD1wn1p4JJBHALZ3wDXPbDQEdtREWJ3ZDZNdA
CZYd1Kj2mGcdcIq1So/BEEJLdcq88M5RDHWqqr6Kkwq2alneKCB226HEcmoFeA6Fb2NEC7BHatu0
KN8NArA3SRoBULGW9gB6It8KHRRFwtGtkRKGjZNqe3B97UXnmPinoQUg19BaQaSOYDwbmYogCky6
drIG80FoeUzg1622OTcti3SnM4n3QbTAcUtwrIkpNIZ8o7dZWlJlDjSYI+cfMq+Kxa9Otzjqyk3r
LS5f0q4uCSDby3XXZMfEUbet7l0XHP9irC6UUX85YAzHNVxNptUPG+PbdvMLDLvwSBrOmrwsxGax
JXN67AyN21+V2GDDyvh6Kpd2X5nccbuOry1cSpuMTsFcX0mBL4ukaKe3bzVgwlEZd7IWh7l1LmDW
Bp0srxmZtucs+W5M9xX242H0nG9MiH5WZj/VQJa5Dd9dxzuI4tP1nqLReJJGe6/wcgCWik/hHH8C
oX+3VPtG2d4r3IS7RPLba6a4Jv+XB2qx3+uIV0GnFoSQ5iGfumNLcAzgC+bgr4JL/Dm2q8SnYhUX
1iDtDYB8ezPj66hQNZeWg0TaL8+KWNqu0hJO7XOOqlBfIdYDol9uRT3F4CrfaoMASKQPuI7x68DU
tAOL6lQf//Llkrf0dlEriEnT3RZuBXMJIoSuP7VsIW1ePMBj2hZJ/4E1YcSjstQsNPbku126B/t4
qqLoOQdqVZX5VWi1V7XIfCzFJZbaL+xr2BuxF8fKoM+GEV/DEJ4GBg5t8xjMpGz1PN1zK7/L62HX
ZStqwZnf0XRPZEmHC8eNvhOOOUaUnvNmuCn1gSS23fh8s1z68ZTkS/lCfdkO2bTeojhzaC9xh7gv
KsUoJXUsfmWNmVoAsHIElAXjjfz2TRKHB2vBsbpuJMIG/0ePU4Dhnstq5OcCc6pJ8yCpdRfZsjTk
WR97cIP9oyUYxZD43YO23A0UwmfG6CcgLfCKbS2Okrjh8JnZ84FcDBgk9KFeiucFCvUmMZE3jJZr
NoT8EYRmb3OUct6lLPjT/Ymo+6NL22EvkTQm7PQEpTOszF5+EXFEnYfQuJG1vOrAWWAte0oqbvGV
RnsgnisXMzDH1kPU1v0FtWIxR9HpOOQzfQxx2nXPnIj6C68Rn8jg1FwuvjFy9HPjFi0NqM3VgJcB
h3w9GccYwucVZhY2RI0idIY6tQuneoR1DDLRHm/Tlsgkasa9bIgPkdGbX7panFbe4ThRlbMhUkl1
Z9p+NLYVeMzwJtPPio6E0HQ1JPJnVWJFBkjVXEUSnxhmWeBOWEbHDEEKsJ+Pz40jRk+kqmcDVtHO
oZTggKSt3zVheebH7miQbe/JDvMk8JIE3ahNm0lO10PVAd5st9bAJ4gH8jrnm9e8AuW7uYz1ZEdc
sNrrnQsTG8qnb9IneuyX3HdHHFEJXQt5/BRaVeCayDI9GdULCzHnCq8oTWpckXGrvNS5e0Q6N3dE
hUDzk+4/2W11p/osuehnYDpOUu5Gphz7optOi2RTJnAMT61Ms4dG1cpnqADsaIwzn+JbxsJIQRvy
np9F1QaWUXc3aT/vCJDQRuqY3EQODD7JuzBUL3SIe9Qq0Do88djjtSW9n0bZsysQ9siVrev1az93
RIlGzi+dXeyVRUgL99J8RdBlepyLZH7XmCt/ZyViZ3/VFNohaaJPxgfJPqplCAGBkAReM/yvTXLK
ayDsmn0a8iemekGCDziq8QySvbvvnXird7BXHdveD/LYTua3JNGxAZcVFBYhkqrcyRQUQhhxIfOa
5TLu62dN6sdCUxTFAv4cmvgOM1hIh5z1TX5xv55RpD0GIYGL9KwZul/Z5ta02r2h8gdXfspuACZW
B57Z33nlMPtFIy+dfvwiR8cu2lTHQWVn2lzzg1jCO2gJl40wwJkiTc0D/3ToePTz9XOJ8+ROFfpl
4VCrrOMapc1YJs95+Eqr/IXoYHDcNXZ5qBZ1DEM7ukaYsvGDkibe1/BMNo7TGG8LcHfmjBbkAT31
6ya/MtvpMgk/ank/96axHayrRMmXuQ6U9SKQ5ZD0pqXYuuSfkknbkvrkJhxrPuXngdm0A0eR5QXN
40SE6MBEc8FcbJycit0vN7gLGM39sMa2zcR6xbXab0qAzRubAzoq/cbN3LuEGpq0s9/myVpBHV5g
K1D7uNMchJXmnFoPbeT4dFDuOrbYHi0BGvg5r5jV2Ig9yWpO0NNDBAmIGhV8LiMqAlbniFvPTERC
jMO86Wb3eQpTBSwQKoKGQSVms6np7N2U3SvVAy2iNI5zl3QGYEzgt9OeWdfGblOgAQvL0RJ6cOcg
pryQTfnWnOh7favsAY5Q2ew1pb90OQvwUC53dcnvK4EVl74qj+igp9axjnZMct9KtumwH7znjGdn
CvXbvqjeMlO38AaHgajzo0dwAyfUfbUuFdpDZXt+tZAN4INPp+5yGMx9g7OGvNe+nD6Jor+1XuzD
vLURJeACjrP7M+WGoyF+ZivADfOnPet7mxribOp2cHfLPsjEfTz9xOKWuy/QPjdh/MWSffYUeZFe
bO3stU0eUTT0ItnXSO2kEn00has2t3Zty5XBMK5MT9tlAyEyq2zPRfRdV+wqRnGpwonRn76H8YTJ
h7B+3Jh+SR9Ck1hbQ3c3YZ26Oy1+dmD8ccnlAzSjk4jfYiGPJXwkbQAcg4Kc2f1BFeYhwXfZEB+z
yntXvuc9OdQ5DqjkvoOxyFDB1Pa9GMiWq+waiDR4XK7oHBgCw879SSq/XFCoG62/tZfxozCjr8pg
F5za+iZ3hQ/i4dYa3NPCiteUyTEnAkrEKy5PShfPNRw2u3luhquSKUg4PhmSaFz0PTFLwO2ixHM5
Xo/kVbziqZonPlwQNvZS3BAC0k+jWR41uPsDo4iptff21NGH457MBESXIqAJmXEgi7p0x6QeH3Lx
lo/4ggfnbmgJz8/lavOmOuEcWa9m4h5K0p3MXJzH3oLzwvn5wsySfdLk5woSr9dXD3CE0Json4Ye
ZjBMLlrPd8L7JA3PQtpbSsWZv847mMArtHebCcGm72678qaJHRqeQjbBu9F8KHv8rEIUl3YSRN1b
L04zYm931MCIOqrbZliDB/3EjMdQF9yjTONc1JcQyHDz8zidMvfYJstRi04lp2OYGRkHRciC5VO+
XOd2sbP0N40tPL2oAb9GzgF6FDbNB3NIL8ckyPWZDSTk2TmBZMRcF63Fo37OI7NeC02tOiTLVygn
H6T2LX3RYF2fXUDjEViKIW8v0ZercZWdlyvD4go5yp1eRjfCo5DIkPtUHsCEXKnm0sJdlVckrlOT
YxLKWuLSnmkJOgOta8AY9Emx/G9Cpwz05myVZyu/tDl8aoeqQyoi1mYQp/k5lU+yfRZhkAj2v9q5
awr+qFFdhglyCGPkfLB3wDhgcmtPykgDPMSst7g4gakH7rKfa3mgRWvr5hDM1JUSPLfRvvHGV5ne
LvC46dNAXlkrMS7Kcu+CUUIe7iQLS8IaRT0pnCxj7TWMnf9i7zySZMeuLTsVGvtIAy7kbbDjAq7d
w0PH68BCQqsLjRnVOGpitTyTZT/J+iz77LPDzuPLiOcOcc8+e6+NG1/ld7f2NrYU7D7wr+IIPWgC
s38IBQgUEpv2LJE36zV1ufiUyrnbpsxenJ2gtc47YWBBso0VGCh6wzpsVGXHBae7a0zn7nZim5FU
c7AgfE3mx+xY1kS8eQAs1bqX7yyC606bHSsDvTbrjs3clttCqy5tFLwPTvmLnCNCZveCSaF+Sfqs
2GPU4ERopNVpkuotHV9nEIILvSFbkcVHldONBLKloM017qq1hxtP94AHXIA+Lm76uJymjXI1nsXQ
XKdLgN/GmH7p2X3c0DWuVWuSTfGTZYHHda3jhBPep2FjFBNUAVa2N8X3MWUPUVMKQBCYxEDHVq3i
/zm9wxzI5fNkPNfJ2RTArFh6zFq9LrlEJ5NWEHHMzf7OaD4HU9vFpdoJ7x0G5n2CCCviu4DCK488
ujtDB7fbNeeEAdxtlO1w+EbBqxgOhf2AyH1Wucnxu52Xwr41W+poUNSYPsxZEi2pX3uT9rDK5JvX
V8fKAX9ZsWQj5b2AbMLTJN8l2XzSSacV4YeFdryikRK670h0ki5inwqWM3KBiRRVYYG1+iMZy3uA
YFCGB3ub201KS6pK35yZcFQ6iTtur3adsCZZ0y7mIUhI7Y0xmzvKZQnUdG/pXCyjFO5gZl7DnDQi
Rr3voAHemYmT7MMZwHWxpmt2C2NSocsV29DTqlUCKHZRG4jTqKEr3MDb3iVngvmNBa/SPkpNnouZ
Na6mW+csld7Bgyz82M+YMXVu8kKO9wbi0CjVT9dCgyHdu6DpoWXrheAvUSeXqmUlMo5XKRP9vbU1
Z9vMnbcnKACvvl3W9jvOdvKDFh2gTY7CEoK131EKfmo6kxZZWLngw6n+BqtWXzU7uJ8JA+8ISj9J
QC4wMhE56AvRuauAlya5YV5zww9gJnK6vgwRjcOTho09j813CYoEFTWcmDhH60LMmNaRdhq2pbDY
ood6HLwwF0ouITkfEiNsN94gtX1ew5ZZAzKEXIryvrKoowDk+RKOfBs1CYq1pV6GwdsCSX+Xpu2n
jsUe2xLPJFWYwITfZAPksBl8Zb1jQeyHXu2rJtoRzj+2Uj+7UQ8zmHhkKcZxn8z6ja8THcdU6Ssi
cPpGciXduc50ADfRe4usCMNdkdqZr1curJke2NaL6CorWQtEkg1cbSgsukjcjikJahVPlfAxTnGX
LmjqQLtMI37uigTUZnCydQOmb6+ZeDhZ4piHzuLfRFwPDRS9KgiWgRfbfkCv8KbRi3vbFMV9abAf
lVPgXoCm1RuTkvt1ikP0yW2qUzrk5ppJExeVO0DDqxht+kofV3mJUjFHevtQI7qsEfSNO6LhUUhI
yWm35kyAc9EBssQyIeLpWveY7RcW1Zl+JRiNdQvJITeNhzSoPjuvM9JzEdCqtSRdb74NuVv/9DeN
NxR46asBoYn0gvqZYZURUp27b+5BKlrAg17mUrlran8RV/KEXXCl1aecv4eRYeqZqmaN/wTLGAtA
uiGBodNq0lekvzIghXfKcZ97iUJmVcE2wbnhR11hvrFxZy8NguLSiVkD6kxcBz++sdIBt1CAEsvX
MI0452bt8MvzxDdoSosidWewj3UzmO8qZOcdYnf45hALmmyqOdnrBoaTQdvKgG7uhSS+sredqOPo
McMj1a3i6GhoTmWw5bsgP8u4sS9q9d32RnWxZcTgyDaSV+7oLitjRuoPgZ5wtBv0Ha3xtFA2Q3cm
bE31VSEJMhLHkz86wMByYYEH2ohM+ageg72Ok3JaRQw0myrSkH2DqG7cRcg6izGYSOK3stz0oWuD
6r4vxob9yUyYbph/tUGR+3o+Z98yKWO1AmUFhU0H8cQLOS6SK4RwarlmTm8G+yO+ZMlw1+M15mwh
gFkM4s0oOnGp9UC8tcw1uwo72UkMM3hdZYtzzvzAIafiUFXyghErMwGQ06a0GaF/E5WG01PT3GwY
5TFJJOrgEHmbqh6Bb3sFVQlSsU8J0srZFPop9SaNRSJRqi/APfmahbauIL6l4kJHo/zIFGD3ZNbc
NdUl9ilwbXjnHBH2CNSco3ifXhqyzi9uT/mBUMK5a4ypAR3QQ3dyKts5KGXKs5fCNOurFiOMyVRh
SoBLwNyGmonC6T+ygVTkJqZ3bEmvPaUPBP30vWo83p8iNO4Nog9gvUDJrAPJNpcBDKROrJUIcylR
PGzPzQlHiEVdaknxd4f+u2bO7O9SZ+Tf13oaS2nDHXyAqdGJCjOuDROUDbcyoxw6+4YSNkCaMH1B
lgSz8us8HrdWnoEBSNuwX5Kqn+sVbzGgTJBmVq6rfelBTs4zmYKvXN0qNgt2TrYJKyzGS1WgUATy
LMNb83tGSLlNXI+vJbZ3BsSoMahz3pqFEa8DUMAoG84t3126xgu0Y/MOfUeSLnSqzDg7KSggMhUB
eQfE/mWKh2StaV4C9toQ5RFpA/mb4PrKtWzQXyUlCFPiXd0qnDa3QN5BV0m/LkmWA1Bx3C383/Ye
pHl8rRgxauHmZ+JlLp6PIfiJq1vkJKhD7wT2826U1bSJcEsahdL9zjXZ4wYzInEloCX0Vfg6pK61
Twb7ZSiL+gJuZrwTooWJnQhzzT9L8FkHwRYNqT3UaWC83h6Fvi0ZowSheOK/PV8C18R9mAp7M6mK
vzvGXEWW0neWVU6PTucgulDKwKkQD02MPHHVleiuCFWVxuadVtWFp/eSWq0hUaAzNMuuVlmbP0Us
EgJvoEwmy4cDTud27w0N7Mk61FajZ3jfFikQltRe6xPWolOTYXJTQ2OOFwYn/a8EXNkJPe6j7FiY
E7/ayLlnkdzCLzyAhS/ObgnqapHc8hNtmlu7SKVQFkbBJTyYm0linGmktwOhgeDvEUEs9XpfM2pf
q8LqTuwsLd+ox+lEO9W01tqMeywhmEQro3NP95xzEh5Ib6pgxm1e1umzVyYIThVl3B0uhbE7myxJ
qD2N9YDzTp/ejZCI/OgmxrYiuiU/zcvEd0tE3tbMtRYKdwtN+TmmkOJqO7IjROwGL8DZdQS39NVA
Z4DB0BgQQ8Zyq8rcl701+HQKVKuAUyPkpe5VCt1bV8NNGy2nrHumBSVyF2UdEgCqnRtGagZtu1X1
SOMNLVX0uFgs/mFe0e1F6YTKJhYuFnvKmf3ohRwNrqwcFYhF8mGk6eXc1A6FKen8C6EHfaYcxo+A
YryllY1YLwanQ0EXxnqsoD0sWhbp2e1uFOtqzPEGazpoFILTuDIKN167Q1asODC0vDQ4iBSgD/yp
63c5Yh59XjinEV9+CfpCLB7YDoASCGLgiEuZvpPeAcUt8BWYJBn1RRrf7Bf1OEDgD7GctHUefBNN
9I4Tql+NtQZ4pYaRB76uLql5opBK33OBplspBvcjB6SyoSo4uuDhMPlByt1kcwSKfjCEdgYQwb+7
TLdB2ylEmHB0dvrQswMazZDpeWqDC1fbDcHa1BlWpyC+J8mG7CW9vlwnlYi3LecPKAhY+rJMNdsa
Y91Eyrfnawk9g3xe04jIWaAKjheRwpGG95iJs6tnxp0ainGXiIBYjiTgsLTcJnkBEA0FHhufWFVG
OP4MeR1frGx2lqXTI02nEUbqYJDjHvMrC53oln7lfDz3xpHUaX2X0jL90YwuH11JB+FlyrT6a2rL
GdhTVu7lDDRs7dIhxu6ivy1gx/AXBgz7QkFD7ws0qD0MNtAVg7Sjq0ZvxnoOjfYwdKjkQ9Qa23ns
m7c2pLkhlDanaRP/NcU68QkZC37xIDhFR+NbxvzAnVhqCIYtHo9HWgHnnyxN8pMMgt4vs5mUtxCk
ihvb1ZedjvFvLkcFRwvVgkIFrLFZNAFBm2tMrPngqcsYyu1IH9GSHFW7g09j7KmnkziRxuJUNxWI
84QszVji5lGxex+wnvRH10zeIi+tHQyvc3votK5cQVpaKy2af9XBWD02rcSdlZRsXN2xfdYbLioS
a7pCo2vdg+OxVEqGq+mEKIYNXgR9UmfgN+amLUR3GfWA9XScuvJJOV21LaH6bPrcqNda2TVXgCy8
GMaehGTlkvvtW9JqC+UVuJfmyTvPBZ4r7hntGJmG9aGAwp4ik5wz93HNlr1AyfPYDN2IccN1TpKG
7w4mP/4eJymWo8sjIrUT44WHyUfHUnHHVlguLNSF9TBoUNnjMTkFU8I9Al6Qe2Gw5+HdkZO8euEJ
FtS6iw7SvgvyKN+HSjbwUCzeTsERmMEGOXvhOi1HABXMvmvc3uazdqgpopzhZrBvOdg9pkOy1Lph
4ajND1YRt6uWgBTjZDCP3PSeCRy71VAbOKDYn6wkrDfeHMEGq2JGGzLh/k9Za8EzFDuKTpEzWJ6z
oR8pMNbpmaQGZeVWIPpWGSirhW6BFxZetMkNtaUm/VlHAaS7czbCO8/ce6526IICcU8N7I5LNe9A
RCDThAgxMTtPMVVvUAkWWjofA697Jg+rVmbETxMI+fb0/Z9kQEHh9/Q4Vd9/++tn2RWtmu6/Q3aA
WPt//6Pd19/+Kgjp/OtkwOJ//68sjD//Ie9z+xt/RAOc37Dxk350hCdJ12Dy/yMZIH6zLcsgqqoL
TzfIWdL7+/dkgG38ZuuWY0gCrKZH7hE7f1Ny2vzbXy35myWBybimzsKAOIH17yQDbtXC/5VQI29K
8IDIoCQhazskDf4pFkDmfczq3LFJofA2x0bHNNq9dJl1oDWz9QVugD99MP9NUPj2Mfy/P9HBrWR5
xBusfw4ixJBthgQ2Ay9E8WQZKWZMtGUtgVXZPQgKb0EPQ3YdTErO7E/dVPdJXH1MeU1Fu2b6qrO/
Iw7JKdUrTt28lubEqI6tdU049fz//13JbvzTL2sIWKGeBUHFtvkS7dvH96cUcTexWkXwFbxUB5S+
PKN9wKlTfCR4DxZ8pwBQrSjZtl4rHumPma9pnG5g5w2MQfPTVBawiMKCXaAZxEuMVTzwYKsxx4vm
nJnRmx3jt8URNS0boK+/2E5clUVekLAVWDe8W7N3oTK+XdcpLXYDDzPVuia447B/KtBqVrYLMKEM
QCLqkoczi8KPUbTnkSMag8/NxqoZPBCMQmPgonSgQfgXPLOW8F/rzSxZZSsxhsehStyVzsF5qdzy
F8VQtKvNQEqxpRoZ+mbjAeRMqAxoe+0awoDyJbUYviwQiLvb9FzPrrXM6AeSWnsm0ev5Qc7JCQP2
ZH4TaUq/oWcnfhdqtJoKdiF2p611Ri0kyPih8RSu0rx4iVpL7lzPfZ2t6sHGYV7y0l5SRsXiiKP3
BntUunHreT6SiJM7cF/PBrwaHOo8Z+HdWgtd8gSEwcT+RcWVr5eAksJe28u+fgqnXL+fgeRArO2L
tUFa9iQnfQ8TpnhhIZpsgsnc8B1KevbK7gJLEThVX9inmJN6HiVf0FLyuwwc3NEu9M5YFahqmxgF
AJhmlG5Ycm0wBJjpqiUCv7MlKtFCk4F1oB/ExbQ6Rw+1wHleBg092mwgwNQS0xe0jbeIWNyF1lOc
5mxZUrmje/Ud73m+ovl1Xk6IiwTiinxtZOYduolad+1c0NOG9S+OVHm2NTZIfVoiAVe3sShleRll
HdYTSGLLwgt+EicKv9Do3puJAHDfZ3kCIzuC6ubk5XUmiAClwxiXeKyYIYmlr2rMU8vQsJKV6qPQ
J6T4WcAJfhee9jxEmXkx2W4d58hoNqLSzEOEz9OlTeK1hob0kE4InpHuItaEdtCsKprLToCYtLX4
3SZhJ9GwLGAH7FVQnSV2SKJ9vFsZv2805/DmlXPTnRZzIgJUQbxGxcNSVQ6dr4b52MbABY3Szne5
wv9U1WVyDgJMtQBB7Q+XfAbmcyo0dVh/vjXeMJsZPnYbRlaSS4l0loRPtT7e46i8gZLDzFftRE4l
2MYRZqzKUcNKGS3hIVVla9wkW6Xyce0xHt1nFj5TGyLJBj5hedZ0Ob9Nwh3e6CWxrtl0s26piF3K
1EfBRuClXDCIUp5H3xWEARYZ03BCZLUgFEYe7hk32IAgw65oat1HxlHWMTAyVpla621UMlFMp3hw
nyyEdMtsrCP1bu6mKb1ubYPW5DCDXeXaQ4RfssfwTeVZG93BzToMkPwWpkGZGon5mF6jsf7qR3Tt
UFnOWxA0z/nUxqxPCkzncQVq2q5whIVQ+5+tonufRV6djdSztq5yXhJTJE/Mbc21MbvgXDZGeOIx
FJM+aIx1Sgx73VARcaE0oGQuQa4neOb9mjQalKC+dteqrtgTxEV2JwBoLV1qVXEu2hM6bYorLy5o
kwyqd6Q+vGhJ2f4gqFF9AprjYlsVBRSx22HXbMvXuop+kfXms+za+3bSjU3U2NaBnmuX+Id+aUMI
bsJ6GW392Wbx7DCvV3RmZHW0hWUjHLose+O+MfVxb0Po2REvgc7DQ/LbGAucv9zA28oIsJhwZkMp
KCCtYrqgz2OHrsqV2HfxwWV9NK1c/BVb0624r5u8t5gGanOrmwXyQAInin1ISu15OdXVpapt0IDm
WEPGqqvuzSUlGvtZ0FECA/YR0l4RtPojuN2RT1YVP1D08u3copDoxHGSoxsam9aFcQTC+ovgqljF
tVcerGootyPIzxvyLHA/bAOYo6nFgG6kjATMHwSkvDXVHgXNoLbMaVdBGdonz0yqa6CylBEtoxps
tLRdyOxswpsVn3NMz9La9rrgkeS8waYr6o1VOVXDOajHaN/OTXGFmGewD1A7w5PJ76hAqk1tNfma
Xs6rLhqFHzom82Zuw8DPJUpwG9nyrlQBJ+Amz/ZdMqwwndnYenFhUGtB41wkklNKeuqnLq3+TiGs
SOAYHMO5a3y905jkRcIqQ1gsWTD4dax6SHbJYxdEPwOq2HOpGrnWeM+/t71bHkRnMYbXaKoHEUVp
da46p9pwKkekK6m4wiPd55cqCawPbcJzS+kPwH+rfxB1Eeyjye3YepvWukIGWsPp+o7ykMrAkbpZ
xx2M21ZjT7YnXSeoLHcNSxS/sfMX6sjYtTtEa3kbwEmd4kJfhhmLk2L0klOm6yG71N7hMTFRRWln
8IOBQLM+AKULqNnzsKFU9e071MY3UG2gk3QoX5n06Zq7RM0cn1Mwybs+DY4ebyBikfSNVaONOJ71
vCg73nGrTGXDA6NbBR0/xjPm9XNzDmRK56RFwEuJ4Ki10nwxOXsQRyiKiw26ZztRAJ8DlyEO1cK/
W7f0A7AWdr1jnZnGLrWM4KdzCbd4vDEOWoMv07AqxQ4p+QEaZ+7IgpaH2sjkc9xwkfLIhngJULSb
arUHut2P98yo2PO9UEdxMy1vO1F9DuLdjLJlRpsh/ZVRssIcO54sYEWYD38Q4C08euUsb4izu8lu
IHBnBjC7lvpcFRn4uTIhV42D+YsmJJKrvyujlU1IT3fs86BslvedVr3O8Rhs6xnHd2MNAaWngTqG
/Zi8hBrUrYYM5DLl9XdQ/UhrYy270fdqlewxLlQET+LgMKRO8w18HNV1yMNyLfJyOIErdTamHal7
C/NfO3TRCubkw9AYxa5HpVvOli420rzZEYkLIr7b+spEYN56PH7WXdjWK8pRk0NpaOaFYAINKK1p
HS3Ha/YFoObNbLt37HbY9YCPSmgr/batOvBtDU0RZifLc4whHUm4RdjCQS3UxA1owPLrzAGUKmV8
2z6JjbMxZrh/7PgYWawTC+U+DqxdSR+xArd68QX6utw3eA8dCtOeK8QEqJ7zTRYEPairLxXSaDnj
Sg5uVOhUTznCR8nVZaWyjqu+u7KXAh5hzp535k2aPPcdL8/GDEuejnV9aN2bHXIIj3CmnW9KkqpT
MyrxHMehfPFaFtp2MkkAklByMcQXzl0kiuFuIPgRQwXAjjI78KcXZA0Q6+KkOtgSdaGMk1ccsRwg
qYxamchRSMeZOhsTmPyQphie3eVdYOSPVkOKURjwGMc6sTdmZ++FNsUPbD5OddZgQRBq3boaVBNM
m0mDGEaCKNslBvamUkFglHrv25WLhQmnWO7SNQ85HDNFlPxUqpvRZ82vtHPe86B9nMrqOjOPnbDd
fLIxfycPET2WMsK/HQr2LPljxUF7n8cRFK2xddDTSSVIg7L6wYuX4OE4TeZcfEPThH5a98OOcqp6
iQGyWmYUoGzjoLX9fAIlXSYiXbr1WF3mfH6gv9jzSfcni6wZycaE7PZi645v8iaHqlOV6dU9aj2+
2Zw3qNVVcJvK4EujkXZRNSS5eo6bk4e1NJ0iLJc6vas1LzD8chipEe/x+VLE+OhYaXRMicZubPwx
Ic4NYOf9DutEfgJLn+/CqmxAJQMzM8nUcRj1xJ1Ov98C4dfyh7bHcz+3AAPZxCTV4PkocfY9hPsv
DHl40ycKbBLTJcGTUN9jk7MaHBOjZaufDRCvC+pt2SiE7i+30potsOfxAoWX3UPW+mFCh3RBWAOX
qKai48QyBsI2Q1ejbIjbGsE018DCwzOydCxWJZp1rJSZAzqiks1osUEkSdbuUSg7fGNpVr60DaWU
RTwfoTx7+K3LlzkrPvR6Hm4t0y7BSNTTBWGs/iNMkcFttiMPgnJS2kE9wYU62govlfLouu5KcN0o
citqe25OQbwsZNFCOlmoRJadtqUtoyTXondszvJkqLj0GDPnoKUtUbchwwoex3HpxMu5ZSMvYGus
VKO/1c3PEI4YnHPPy8isj2/D0MvLGAn5iYY0I3aV7Ao5IS1kQ0LZQLz1x5Smrdi27pvcoZWuMq8q
lR9seB7A+oV7q7xJwzOjZDu5DzGu6a1gs/U6Fk68qRnLx9x5aqVXIteR2M3q6azfnnSuJPgSJSTb
pHS7NaQwDNpAU5CeOeqXR5kbOw9W9TIRLvsNUX413Zw/pOEtQl/Y+sa6NXZx89FEK2f8STbxoLyj
DDLmN6s7ued3enOmZyrn0A6N8sLALu6VO94W/MW8yMfp3qaS2ocA2LyVImVS9kKHlVVK9rNl1W9B
pd/wxdz8bWzp1cy8xO/X+zo4EJwW3LAVZpeVAEPEjcc/YK3CZF8B3Pe5gNZOlKQbOXIE1sfjILLE
b5jFl25wLyf6Lgda5ylawH1BS/FT6WZbK2z50gNnPsaUGfizLvF781yce816MMtIe+bMzQaGNpMd
WfXgE7CoWpLv6Pambq/AmzcvKu32boohrSojSubpB1vRfeytNHuo9omD4L+0zEp/aljIbdigaqcZ
jWPHZrzxXVjAlMLl0TeFhdXnbKrEVwnBwf/oiP8THVFC//jXOuKme2+/sbf+g5B4+yt/CIma5/0m
wHR7HkK4dUOJINf9oSXC5vxNCNvR8UfYDiU6tz/6u5houL95hqPbAIIExjXvT+wgw/wNRNsN9GZ7
FlwQ699iB9k3WfJP4p6NmOk6gkgkv5uFcOahdf5ZL0sHyphJG6akWHEQAGatF6VNSWpetDzauTla
bI/LNAl/vMQoHskUa/5NUPp95Oftw/KgahjUsQpia5h2AS0lOwH0xqX60V3fbsuhqE2woOEACcEw
P1CSitVk8ZLqpuFXmbDEDLHNQS7vjiDyIL1qrs3lrl9Tr38tckgLMhjejWrQF1SMhD8u2fp1PU0R
nuz6h2U/Yz4qyaLFlwpiNd30VfZQuJrtW+iyEOZJKeB7aShsjTrBYsiELb0wsqjaMtmHEH70R6C5
pB1i11xB6fReWlmTbMxClgmbTAEjBQeZflKz0R4nwrE+f8zSFk/EtUqqcOYdlGTbIDablceC+Daz
ljP1sPGZGZRnadGe2EkXvhVX+752KST2yBsnAY8BrY6IogxVc+hsLWZchXK2iUxlsx3qzJXSW/2U
GOpcJcYTTbMklamP3MyFFv5IW1M9W2J5LkOsR91UWbRAJeLNSzMaPkqe7mnOsS62CiIVENxprx5e
wzw+WY2afQsyHOmI6cnm1bOtB07gRdTlu6bwxHupChIw9dRalGPYEXbitlwWxkzH7ZD2zf4WP9cH
Z/qy3boBLZ85u8agALOsteZDlPW7Pk9sWNPKoqzLhdeps6QZ+w34hY60kiuHmVP34IKTUvEODi9p
+CyiUtkua2z/nEhoaa8fW3Z0y8ppNJodimVTiQyVMch3XmqgdgJYPXhwA79C3sALSLnpF8A2sMht
zWH1Gt34rad2qHm7tUisQI2xGByDodWSNY3DKSAmG75wP6KcL0eFX5/dbwCIObwdskstqF7AspNd
7mhxvwfGDPqdJBi1RgO85tJ22yPN6OaRN/o98gkDd99HhBVdOtLniAS68l6cITtLUuaTZk7LvMLf
1g4liZjqmaanZmWq6UGrYQWkmZke0FUQl406zansaqYAhlbkThOrWdOqXwn5lFBuTW/bqr5d21jE
X1ilx35sxO6nN1KWASlfmx+cJg04iPIFhqEzvbAhbPxxyFui0G1xzHM7eNTLXG4SGOnNUo22d8B6
xO2ReAQx7FrcEx7OiAbG+asJdfsjgy5ydBHczHXcscu7iGkA+l7kjCrF4GkvZe6Md10hMONOom65
92mxxPCea8kG42W5rezmii/pRw96Hd7WDfWP/XzheB3zO5i01RybkPM9nWK/KKfUM3hNMdppPXEQ
bbjUJRZAeuDSnaMoiKxV/t2Nwwgr2iz8utf9PLEwWxUZHYgFNn8oIXJpQf16xA62KIJk2bgKF3ce
UkMRavdBHJ5F0nwFutl+t5GqfApZjAgotZViIz1YRhRpT2njeBGWYcaOjLwfjhEUr3Bo5mRaN1hx
Yuk7Nn3J5aoZqu5Z98wDdifyOipNv9ogc15t1gl3QRNZ+xo9jJ6du5nSiyVjorcg3kcu2ZuzLWaU
fFsR4iXEZTruNYntz7bFowcZE70rqDYU08p1ZsGGhv3UPzdRYJ4L7Z51yuQgxLm4OXk+nnAscDIt
kuQovTR6o1QjuJj13GMez8MThYtZvRZmEfgR3VvnHHpWvW5Y0djlfByH+NgG7sHr8JCNY/EhIPtA
yQLt0xTFomPFKeIR5kCgHsYww9GN4GHP4yGoCiI2rFaXpk2SgRzRyOm6Tvdl/YbWtIxNG0NslbWH
Yqq9O5UFMTvfqr9IujbZeJjJc86peMEYA51JD+poURmJTjtTq2yKTRCiaVEjUBa4br7B9lZiqcpp
D1XzZ2Zb17FqiALp5tDvoKsJlqyR+dO79hraM6zzrp+ut2fm0rWd00zROnFI48D3ZS6Fo5e7mA31
gqpiJN0xKh+dtPbd2DEuXqYV22LUxy9Cy5nP1Obccewz9mPL8uPmtHUZzR9NJ8iAMQyQyHUOyJNy
h3UlVIj6QiEc128FV0sAFypaTrhKK+97hrgFvU2vuuZlh5aABSNP+MVzyh/rEgge1TAfmBGAHnUS
z2Aa1TM9pfLZDkuXQmgqXj0JLqDPXsIKWxRNSuHKdG4EP6wBd6EYuR7HsV0S7lwoFRztOJx+tXNO
cCIMvYXJ+dEnwbLJXQwz5diSCR+ydUQj3qWFO65E+mRlPZmBAoKCqmuUEyv1yOt04aPbhk/BbQHe
JOyXytR96If5dUZCeOibhJC/BU8k6+18a/V4rcqxi/yO0q8VZ5CJ7GO45Hi6MeKiPIf4mhop2I1g
0TjIBBHbiseJPtiCQLAnjG3WwX6mrxQgBg4vlIIJmKV0k3WM175hVbrkV9QXca1dPb1TPFJuVRBJ
gJXfOKcuxw8sEL2fQslfeAS0wS3RZHzz9Dlq5kmFKfixG2eK7azXGV+SGfcA0u6jsWtiXkANNZLU
IfTghpB+I9sj7zAZVbSO3EB3n7UsTDea6cFBEvSuk/jHBHKZZHmB3A67eyYzVzzz6LYX8IOpM+xb
rEyxholdRYlvBWLb0sQOkQtT3NDQxCTlSbj1tcQyuzR67GIlPACTPEvlOKcSuBi1PauC9FpCb0Ok
xTv4+qzbYlpgaATzE2TIMH7htfre9xS+ibEntpGSpOay8Eakb7Q7zlrOetLbczOTzYW6fsCLsSui
eD2WzgJQ8WcHJOYUgh1/0IbojqPofdwbkR+xIYRhWOor0aQWhyjedg48UqxBXPM8uSj1/KzLyHig
4sOnJ4xzWpR0C6p67SfGGKobgnrCbtXJB8ANfJaD/LZlV5w6g4aEfrQ+R9ri6Spz1VVTHfsAj73Q
pUqTo0MEBQ9IR1ISQzgBjThZw/7GyFV1HjV6uEKjeD4pFTJ/t95YpmerMaFapF0DsRwOzZi4O022
6M4k7ieNXEmU9C8pZlP5OeHKI4vxn3HpfzIuGToTxL+el3YNjah/2X6/q6+/TH85fa7K4j37+rNv
4/f/wB/Tk8usIx3TYmoSsFWJEP/f4cnFiYEfQToOcwD/owMT//vspNniNwnpWXiuCcfRsB3+1t+d
GJpt/oaQJHXPAIbsgRr/t6wYN+ruf1kxPLwglmB+MqXNy5416o1o/ievwWxRQ4EfXNtRa+j5hZxn
4qvOloCG2hRG1C0MFkh+b6g3dMLHP31s/40rw7pRkv/hh9vQXk1LWHw+hosZ5B9/uGxnr6LkLNn3
aaPuKr2RJSUFQfliO5KBtYg0wg1Vue7doG13rTVO/ZLPE8hMTxAzAldeQj40DklHvvf/sHdmS3Ib
Wbb9ItAwugOvASDGnJM5MF9gZJKJeR4cwNffBVZJV2KrVa3He60futpMEhmZEQHg+Nl7r+3rtmFc
0oSio31X6PVrimDg+VY9xTUKd+S+F+Trz7En1oc1U+tnK+vNd1z2yRPNN+0HNRoHrIIzrVXGuISZ
kY/XxsqNyM7l57kwYzAjq6u5YI9M7RVdMUWRTw8VNTe7QlgYGydTDQM5pRZySaJF+q0s0uzpn1+T
/zMC6v9raGND8PX476+666/F8KcNxc///l8XmWF/ciT7B8+2pc4t0/19Q8G/MRBuHI8rD4YgW4ff
LzJLfNJdrPye3OoQdaDUv19jlvPJ3TxTsA/gp1okWf6J24mX+tP3nL9fZ80OsB1Gq3RYifxi6EFh
KLU4p2DQsShudWVoKjsYncgnwXdPjtUn3j9Y1p1RfF15XI1PY30YYGiJJbnXsYegk/pzdlUOedj3
jwo4ad0fO/2ZS+to5UwPmM5jwiIdVt5oRca5X8HyCOcV/oegPmd7adV8NufDsF07F615r3kGabSH
HOMnMd/rxUF2sHmDcoLnMlenIUa6p0DLZKSsowCJaoWahWYpImqsku5c849koQciPdGKGXRspvne
79LuB+aOgJ0oSZa7hsL4wf5h13eipHS27R6nCixL87Eq2Hse2XqW2mUL7HG5HfTlRBcIahn+yvjY
OdZ1rpf7FOLOXL66+Tfp4OWnLYrJlonYpDKbDWzk18oLu8Ui/PBuIvDXziOplEMyfSUy8+y4cUi4
YO8sGBUsZOoyevamilBqvC/r5BK3hNOseG+QZNPqiTdx2CuMvPSMIDfiWZDNURGzMeYPDp8HZqhG
3i/pm92eJtyOdv1ljC9bss2RJFLzzsfXWkJjptc4xBHCDuW9JHSxMJ2bx0L/Yazv7vpZ80D9jP7Q
EcsuYZMt35zVpDojvfOi5DNU5jCXRwdkM2ewg05ic5avOgFiYjD+iItIsylWcobraOoh5NK3yDjH
6XA2Aq+Cr7+yPYpx1YIlSe3WN/t5n5OvpY34sEzgm8UYds0Uyrm5sXRWSWZAQIO4mQoTsHNKg7hD
T2jSfmV94msZX53U9vWLmpIzCEMsZnATxiyYlvTS6Ka/1o8Wpu/sOwU21AzGGGvARA6n2cU21r3p
cxqYdeFXzkKwDjYU5jTYfoeZkVg4RVjBehFsuCr+KivuT6I/aAxos1cdbCWvMOFfZMzMTHs4zYIH
nGnN4IASC2PODZVZnGPxPE1f6IQkPXFd9Ow+WCRVXAnbK8bOm0GfM+OoX1Zf8gWoGMK2bqFbscPm
mNMthM5JZXG1uQ2Wo3YlQIOkgXsalz7TvrbHUcHWaz1WrIE4YPDTx/5KSjId5qCyKCpPjxVl6ru5
2vpUtl6gZd9iNxZqDggj+4W8Ex2/uH41MVjm8y2kwD/cCf/iQfrLBvTfNxgHa6ZpSfyN8pcHKVBn
AsMDAB+z+EhVQHPCU674LMn1Ck6Z5l1s4eDXWFF07pXdZqdFcmaZkrAB6aZF6lAX0X4WzX6yjD2A
kl1s35VRsqfQkT+2RdW+VfMDgUD2+cMP7BF+yp8xCLzjS7ER4PR6rzLqPQmsmtOlTh7Wdl9LCpc2
Rc9F0UCfldYbZx7TAleoP3saajVXs2DbNLlc49R7rVfC/p6wqcwq7SL6S1vWuGJOWfLVwhy0MGBz
WIEMwA9BzZCPt3QnxG2fPJQcHKFU/P2b+kvHw399U38ZjUa5lHlt86auxZM+5Hc2BSwJnOV1pqau
eltIOVX6q5C8KQdjwXgP//TvfwTrrx4ctmUKl+mMUVH/paenmkhQqZ5+4RyEpgXVgoVxPgdxj3Ia
ZOIb4Uy6WdZEAiDE1ohcjOZ/qrTXVp7miPD6LbcK3XzW0yuuem05zc4ldg+FF5AqI518bFhawFP8
+x97e2P+71j3843DXYxlTG4/+c/N/x9nSoNvDMXaZPc779s4FMGob0vtqyVf/8P7A978L16IdZJl
8vYY3q+fEN73UUd723GVmRCByKjHvjsfUvcYt//ptX6Own/6tQyGBB17tLlJFsavrmXl6rOGY3Jr
zqWZWjzIyDilvTrGtLRP0PerDQzCrsnIrFeFfigc62A4p7wOHdjKuboupNwNFficHECyi83HYCkT
Z6A9i/JFJ+oV85xPtG0TVB6x6T8CXg6U9Zxw8ap0+K51uDO2urqiPaXsIPXtbo5tuYlvVP9u2Olh
cJa7lbUWtGAEujPSs37f4tSzTA7Nyz3uFACzTuCJjwUISUdaN+bCpMeUZSd2YfLL+kpvLX7IqbRO
rKyu5gKYiMGtRM2hxGpmxs+FAOydEPrkFK8l2pHqqmz9KLW7OAcwTjK+h5jqmoQB8dxON7h5TST3
uMQuZmCo44GIi8UfWOAWp9SFmTIcZXWPpZq7erNX5CMMie2at0F+meJur4APOc/bY1iCSIfImdgY
tSCXRiWQQ1JIk427aPEpEt8t+rUCSzwv3w39Kneh0qwcl7XPSwYkr/i+uCUcl1BkzplY1S73Plzj
u+QtsPRQa8lRVF9BQkGNuJXGQ1beTsNx1E/58DDx5BDElVvtBf0m0NufT4AS+X30AnrLfLpKAzw9
WD6uyBhbeNEwclEGpKGyj7DqlwPKZrBxzwRXK602u8E953Q/9vXM3RODllC+3V+15NU7Oo0GvMrt
ap3YeX12i+GQUNi1K1InYH8QFNLGHZbCcKR/l5pSfnkLkcTj0baOI1+pd7Plui+My2qE6FW+lx6B
NMVUjVG2eJDLe5a0AZWyocV1Upvc73n2sX1y4quCtqPaBmLCbMbLVYkIvc4+ZcCevA505XpW4mz2
h8o69Imzq3CYReLZiGLs4e1RirthtLmVy+P2SLVwg9EDGTQMMlrVHXVwjwVcf0/cOOn3aIzu5zyM
ADFT0nzgq8eqdF+ary5LYhZXQTPGR2u2wUQAIHQuk8vwuCRnJ/NOTil3OJNIEGxMDnZ8AJqq/mE1
ncfCepqc6drC4WrDpjNQm+MnlzQVLOhdD6qgT0JChUFO1VsZPeT8Jq52l0SGb4z37fiuZovpS/lw
ochcnycyVBNUCSUhhPXn3ouYYdDey49RoWK5InTB74C9DItGnahN883mo9aPYnho0LYyC3YTFV+W
sVMYx/KcrXn8mk6K72oGvkJj8WOeEu+O8U+5P1YBYQr4M7Yp/MyhaTy37u3oGIGzHuG8XUqLh3jp
8aDWPjvpyzh/ppXppFGI5akEBQaT4kQNQjWwA4X7oYUSR9zYv2s1n5f9qkZcaECSFqXOSRQ/biOl
Auc6Arkt+2lnJ9M+ad6r/qXJG1i0PDNwZwp9P4xf9DR5sme2tr1OCCIOme+s/qhF11gdY/d5As69
YtZL4w+zYdR0iHmn0tcM38WDwdC9MJAuZPhqh7PFZoqFYxVnd0XO9UIvrbU8rIyj7vgCHhVoK4u8
lwj/jr2Vohq2D0E1ZAmJoZxSLvN1o8xqYeNwzU9jkNT0+cJu0oa9Zd4ZRxrlA9sOzeS51SBj9dxj
6/zZU1Oo2HXDUICJhtxoFLdSxqFol71VrYe2BOwP+NwiKjuNdlAmRQCOFgcrTNSov20N1yc5esyI
3qEWWh1zC9xMAWGx795ibKfYIkFiwLJXz2P2ZFQfFbOSBgbIgb9EN8+JGJmfZs9sfsO1NoLssZi/
Oxx7QMoc57LhpR80TRyGZT0nJealCKhWwjKxfyBLdopMZl486oKeTDSkFJOPQc90PA6wS5fdamES
rx55NPSgmoqh+KyrS9LxLS1Ok3tpta/GZvPkRxnqITC0uw1BLjmvxDFs9I6ftO4Yq/qd7bwrhS/S
4LIla2/xbR3QvChNMHm51tH2fJFQYDo8+pADeQ7lnGxJU4REycE3vjjLI5joAOS4v+b1OXO/G6St
ueWNkXFhgjjEKSA3B1SRL7+59DJ7R2VjgXKubdO8RMMTTsKRjezUHfLpOOlfNpovtRQt/cuNrE6O
fas5AGtgL913WpBCUtQPTQSf/cqaHxfckiDYmQpc40qSBzYHmkd079i3etBrP/r5NeLsxezjOUXQ
5yb3ggsMg11GM0L7trLy3l6nLG7KLnvTcMtMTvsmXM+PRtqDntt6E8khToAa6ufPnYyv0oWDBF9a
TweJnZm7KiaTOd8ScAqUGn1i7v7SyBuN8/emktC7AV+5fnPTI0As4pSYEVUWFkjanGFhHevIfvWp
FjdT/mWSb4ZZPBlApeGtITbtlnXfZHWwoDYXsBrLFSZwBAiUg0liBuvbjBgMhyaC5M6BKKHcHoSV
FhGD7Hdjh8JRBou+1a9xA8+5E0F59e5XPrAMLoswZID3GKGAUuYRsxxH14Y+6QmEHQ8Z3AcuIa02
op99iilwOHfcTJ0GdKJ1nIyn1bPvzdqhPYCqXZEfsLDutzxl42kvLbd6VU/7ZettaR7n/mocW/IJ
MFei5sooHnueyoOGpVcloSdfOdzfsJQn9P8UzT80bcG8CRTNVhvWbrf0OWgMcGb0gazJqfJCthJ8
MHSKkiL3vLCiEMQp5o22fe2VEeoYN+J8ZIvPcf6zsgDFlw7rhTEkB7Wv+Vo3UIARk/3t93fxHDc4
Gwx45wJoEanxw1hln7cA5FJvDznU947LGjW9BFlHB2UoiChXMOWB7c2VX/L+6GsUdnzZMyIZM++u
xW/oRBMP9+raJEEskiQseMQgOO20iec5AfEaeEOlH5MyOw/65kBYghx1gwA7FagXsMsVfTdFbjOc
qK192C/1+UbjWqYhbzdgW59JsMDZSqqIqBZ4hDORkp1LR0RKUbWgwtNeD7FN6x4rn41nUGKkdLFg
YdW8sjjxa1H2Y/pJ4nPxXzSHDnyy3Rd7Ssdvkm1KsfrbLJ2f8HMFqX00FnxnPa0qRFGF3lzbcU06
zObQXhP7eJ6j0h/7LKSXl2qc3aRZgchmQEaMnXl53Qy3Zc74UXYhiXraUKqv1HDcjB0mnC6PMOYP
tLczSIzfe26Zk8C0PxmnWMSIeorjKsaH9m5d0rAvs30m1pPHIJrAeG7iUIryuyUTYJYFShsQko5U
Pqx2cuAklnY1DkxwZrsF7ARA7T0Zqp2LWWjS9tyMB/1iUY6A+R1MS7ontVK6EFVwjcY8/qpXvs12
5BsgBW1wixllw+T0g5xkbxG9/aSFaYiIC0dlwgiqfu7MdV/BQyrqp7V64lBg4jvSV0w+xco9bN81
X2Pwy9V0Xa7aa9zl5xGWXJu9xu4r+q+vqemg0NTmmtB6X9xqqrtRVn9ah/aQmuqwUbLs4owjBO9T
+vDzVPe/9Vz/KYT7t2IQm9Yq/YoOdPzRrT9ouEyrP22pt+Dtv5fU3ifOjtsK2qB2y+DU+psSZDif
ED/QYHDF2ahBDn/mt7Iu55MpWULrnHAlTIJtQ/BbJBf9SFimZLGNjGQa7j9aUrMa/uUwbaA1ufyF
JIMdNCFnO2z/QQmijAjk9mRnPwOjK+q+jYOJQk332tBX/NGELgEXEI9gA+LEPDncbh0F6PUYw8aA
pYhrDxVsDex+VF/jQRlPfSKnjI4TfHF+XXZdFs6rYt4aJjJCPCCGmWnELFr3RL0H4D3caN68NSBz
0qK5vu9uHH3mHub1i/4BwAmJf5jQv8NxKgqmoFwrnjUCGPj0hRmv7Bg3kBptsNZZmgOG5BSQHqsm
O33p4iS/6ryRhRaloc6jUong13OIl+zqdaYNiboa+LWOxPNTA586Gum0NZNXHlAM6la668ErYROW
Zo9ja4JtR19UIcJYjt0F85j3qJeecZ0uEaxuQYcNpdvudKPGCFwsXDxWt9nEmWq1JqZMMcJKGnLd
DPnpc9rQ4u5ScFrUoJLwWPPTXDl0dHJTo96qNXBUaVbWPoCqHz76BAfupbB534M2p6078MrUSwNL
FZ1LEVHvWUd0PT26yrs8nfwFQxgGBZ0jBaR+Hmiy8dI3xRqRsvaBui4ryR1YfwP1qrBgi/hay3rx
pnUlhoWR7qn3mt7Qd81u1sWfqpxRxfFmlAYQEcc4okMe4bwkTTcVUfIkgZfRGS6rGZqSnuc3pVui
1Js9bhjTnShBk0nEtwy3geJ0hHv0SuQNUJNujKh/qVLz2ew0Dt1Z02zUQgqKSiGdzufNHwemyWoU
iAZ2+gS0Eb8410XzlMky/sZRlYlxjGrp7pjk15fS7XBPl3FTcgxa7J8vretYnwHDgxLTdedundBO
grrBYErcGHrFHkCTGV2EGHEyEc2BTOZGAolxWWCFNV3KvNFkGYuULcD6CIKPH62V6BE0TmWnAj9N
dmqWlihlVqobKdb8WzrjVZiFgPLCRGBcraow6TdxRPQ4eB3bVvjXcL8nGx4yvAbDKs+mNkLsFIMo
Eq4woB9DpWGdHiTt2vXaqLc+3hCm64wLEpNYyXpidfvkEceutbk2F/c9zSbtxWXBRQBmBAxq1gDJ
x1m38dJn5oT+Y3LR7WkqXvBmybwJSkksMbA8/F+hHmXWCoxUGM9OC75ih2Ny+OyaEW2anb0sc0Dn
gzR8u0wS6s4oGs4CRydHwApdi+s7Kitny19Qsr9DjacZwcPVd5fnXvWSIqa+e1HZ/SBK3hqgYEre
uCUnpKrUK6BN9VroZv5gqcRaDhOcO2o2QGfzGJ1yl4cmxUcP0WSwFI6k0ds7w5lhb83GAkrVKtzO
o7FBH5gpjai6x+AJrEXFq463Ruw6a2NZ98P6nvQyJ6+ppx0ce0NvwAI1FZ18GCAPSTQRdmP2ss9D
3xQMdG1lf1dNbn8ZKKJOQnNBJOb7rH7afDsvmIsShYIl/PLUZQaTY4Z7bQ0Ejnl77y5UuXPwMKpv
BZMGQQwSRLtEn/UpnO2R1BtMNrcPwW1U7sWJPOO5G0lwsNHY8i8RGaPn0hL0f4oop5tDSyoBNZ54
McGOllxaBr/2neeEVgWYTxu24brZXDQPsp7PRSBTfGJZkYQaCa+XvibExMknZb8xkPlYd42aU0hs
+PYdoJQW8682Y6z0wR8O5U2JRYfiBJdTDWuD8X72AI9xvOjFA1YfndNUvvGO1pXGc0RangbrsJls
R8wETpDCCMvPkndj5hQUZRrHkZpzS6WvxFNdjjGL75G/5J4eC+04kcKa/BYtot6V3KOeDc9jJEpY
NdvHyordR63IO3ySUMecPfXy+g1frNLzRTeQJm1TuuzQP3qWBkYcGx/EG00mPzI82eNK1VFx7pZV
055ImvOfJzywWLRoLbYmacrBvQDliRusgCyxw5GH9punpMVGUqWsN3IpB7nXRs280UW+PtQ1nyk6
Kg0zvinF/G2squJFjDaH+brGiBjZBvvTKu3H9yFJ1e2kDaIFnCtjFgzeLfjHCsaUlpQTlKScnslo
TJK3v9/G/7okNyR6uGsJlG6yPXR1//m5bgMz5U4Oksgbsv4OITo58dyWFJrRzGZmlcPRw6suS4Zb
6Z9PjP9/ehWsv58JxyL++ktn6/Yn/jUHmu4ngdfZorgRn5AtmNt+Q7OYn4B9ELVAWzBw4+j8m9/m
QJsMhuPQ/b7JQKaF6ef3OdD4ZMID5U8Rw3CFNLx/YlaAW/3LHMj8aW0N3ZvYYdr6zznxD3OgrdKI
oWVSPjpndjtZbEcczbFXbiS1DgQjobB76cEV+utYm2w0Czp32P+MPEhTHQiXcFthhFPj5DednUa9
T2o6Ay21lsj1GdS9V8PWtv6Nru7h17H/QMvjH9O7NzsmdZbm3HmnBkTkw2pVnhd4aWwTGQdIz643
Mdz7Udv0dmM2BXxtsv4Y580iZgnuxcZ3Ar/x16x05ucsWSL8wCsvS1iTk2TXNFI/SaeQ4NmjH6ZB
jHPMIYvuZN4me+6+Lwxne/TVW9MqbxNneNWgN83KvdYcYoX4eryyD9SU76Np9J0WoEQ8h5Qmw0+d
j1GV78ye5WOG5p1n1hSCU9BPrctoSh7EGjiJ69Y3x3zuvNqBHpLAm3NBKnkEBCLKRjFe9XrzFfP5
TaQRS3ezS9N6T3o+3y8uNZuI8eFq8CdHqXZaTIVpRdnljEsf5zOwMAJT/E/YxpLNZOLqDFjWVmTF
UB4lmt9w35Sj9RrLmmVseRpcrzH2GqGKwSVuntqbCgEiszW0H8u6sEaey+c0zuh66e5TUX+LWx2/
OwpUDKfutOWTBYnKBlC4m3+2kXzT0WZlWib3/crKuChOTjPd4zn3eXtfO/Gcpax/tS+xa+2zvj7r
qxkUFuT1QVxT/cWbNO9Wj8OtZqn41W2jbu/0PcpwrD8m8gFmzxMeKzzcySEGDbsDfh0UNQltF9UD
jYHyuArWeU5geM3py23OePVJ+7XmhXLVU7nYd3bkhZFBVYad4qwdMRhjyk3Fg9CLC0l6P0sZFqTH
ksZKK7Kupd/W1OJKdWWx+3cMKrec/Zo960WxNwSP71LyW5tPY9xc+gGpwiush0F7E7W8rhuSQ3n7
3rmKDCAiC37alE8tlf1dH7Pt6JyHbK4+RiyyTHLPtsT+0tPS6C5gMrUiNOzmtmoodGV+ygD3zpk4
2aUnw4V6gGK+STe3vek+uOxWtZEUSPQQKY02vQq0jizuPAbwp0TRkzgjHBdRcRRsU51yRQbU2eXq
2llEafula69HQNm7fo7YAeXds8Z/Zmosmslv3GKUoVh9od/H/lyUEzVAbgYeaIJshi+XBp6uWvTj
ZOsNI1cL3q1UEIAMwcRTlHsjpT61pehshIgTdQnBabijjNonh6Q4h6xrwgGB4c7ujqzWjcKxMsXp
Nfbno94UZ44JpFcHcSeb+USJXFDr1D8IIOI7ffHwHPW+p/IbOpxOpE2Ps3A+ZmAabsliiG+IqZVQ
CVFDiF+bQlEbCmngzkJcq/vxairPs8HSBF8FdpbkMRfrRtBt7sEhXEg8cpzIFOENDR5hV/wQXevD
bvQZnncDRXswfGoWQ/mXRe/wuoyEyTcvRCY2Vw04jXGJjgnW6bVgGOHoV3fpXuUkITY/y7ixy+1b
ReHSwM6WvBEyA3SnFDl77DmbyjZ/zAzxWA58/yLzyYFvShs7PbL86m58lkZ5zNjVp1pbIsQY6QUi
7d1cxjc0ReK7Tq70cQ7hrQRVi5FFeCfYBH5Pa5IJcTfJES6UxaYp5sYw4tBIio+5Qe8gtS/cga5A
bu3r6BvU5KU0RHUtKhuZWzoy1MXGsGX27VlUUMxpa+0MHdRQHMDE2VV2xm6u4OPJxbHrB2ZFMhMb
3juoCj3MLdzWlt5uhULOt5XdMXcqfiWUd4SUjsI8aBNZepaaca0b7dnq6AKSFHnlonlprA7JL4r3
Zt+zFbCuIj17szeadZqcSsfxW3t91OPhOsGlLyRWE7iUvqXOy1Tzdapa3x6dfUG6bV46XG/Wx0qJ
lrM4ZcBjbT4uwrrtEebn3g1dB2RwPiDp1BOSobqSI5IPkTqV4ICCQ+HzCaQ+1NRDpMnzIMf72m6v
ttvRHOEUz1vzNNs/tMhDu4zILMjvMzUpOrQbmd6x2GANjhcgzdC6ZcvRMoO5TN9wdD2U89lGQR3d
7CqzNt8LEH0MX/iW5hsFl3YySwryouXN7KlCWZNyx8B7h27pxzZLjHp9SJvXsm3md5lACK4fXVIo
yktBy+rX7aCxHY7KiDZAo1zcs5xreAo4zqmzTFXLbU9yNGdZUEf192EWw2uihubF7OQI47qDosg4
bHn3VpEpAkF1z6MFny84Bs/qnufVK170ZqAMJZoc526eWhsNgbXYW52UxISX0vkGVMooaSaAiQuq
q6+uHCuDTdPmW8K91GmbiGhLfm5UZyCgq2UFaktW/GnxyomCQ1IfpIiKpP/m0XLwaI09Mg7YA/3K
qhfEc1KJONqSNvbg24gswWDZeApI95CpcJ51qGC2VJAXmhnSpbIj3aflmDdh0kEX7IqGK/yK0uDy
hzRM9S6tTk9uPOEK7Q2STgIDuxqmQ6tTmIhVT2vGQ+LaBaGbro5c+kVj6n6qJSd4yP9FHT2Oi/U6
EG9JtwkJibaN0ECXGbcoa4S8mgOpprK+KsoxS0+5DvjsVA8yZ/VWlbSHOmsOFWDsRqagPO1rTnMa
6msiYbNtERBa4i2N087VmrkpEtY8sI42uNku/gaXj27WfqhFUIKCtMM5BpIeaMJGWuwH1Xu7mqAG
YIkuh71BCni72PNGw5i4Rnrpa2WKjJyN81J+5rNLt+7ElBbVaTXpOexVzurDiwr3asoylfqzUUoR
TmSc1I2aEyi2ntGIygdWN/QHScImum1KuxOvRNGggQEihN3u8ASfwn6K6dFsJgM8Ru6sWE3LnmPq
dTNbCXeRQQAtEElfvcIaJRw0prQuBXwDbJ7DsexnmqJyQTF3WtP2A3vVwzam18w44FaIqTuex54E
JxFaugZXMwsnj/Wcb9RTg4MAbUIPuH50tVert34YtiXKW2w/a3zkw6f5c9vfqtNqDFRiz+DEzpqc
nPEWII/1FNXkYJFquqbaNw27pKNQ/FXoa9HCltCOuGKEq6XxaaD7dN0tVSTbjVPgJF+KEjItaGSH
tZK7zCNt064zLjtCpNUd39m1OUcG4OO9E1E9OrDh0HZVWy9VCJJlaC4WVeQvLGXwhq48XDriYWb3
4nXFdBW1MHl3Jm6sM8gggQtQtzJ7J2PeZerb+6LCzzZMl6aBk+dDZee67PUhRTTrytYhcKKPhQ+j
gcUqAUl2YIOW229dldnEc+JJx/unLyxAigrRycomcRnnRgO6oOXiSnFhZoEeJWCdOVQgqmnGmG/B
r9lGUzE7LIXWyPHbd9IG14PH2Ms/Ka2qCdpZ0t5pucqUvko6l3zgCslpx3qzf1tGtEeYxJGC+Jxm
kkqRLMolHqyMRE1kL4w4k0gTFjNWUm8Dg5gL3k+4cmFcrPX3sm+nbyOrDnxB4yg2GkjkXKXe2Pzo
29jieA5CE09RNUU4CXDJ9Ib52Hr85UaZCGS9LIEz51h8StRGl0eYSA5RZ4s5CVyMerHtkpyaiUV0
NXqk2j5T5jenqXVa3iKFR7NRRkruIe4vxcTMF4oqqopDWVPBDXDa0e4Xs1xJXsR1/MWRzzHfED8p
7fE7Nk+qyZwkHe9zCjutwIwLpipXxN67TamCzfA7LLfLoiF6J6wRnzNuzhHmW8nTmUBhjKRmVeJR
NjY5T3qq2Q4pBwBEpavm3WUR1YXQsTCMlJFT0GytRyy7peFSUdCSbyJ9Vg6vi65BY2dQ4n7rDYZ4
rxvX+nAiBSYO/MkQaO1svZnKcqAN4oynVmcRdLXBZ0GkTEHdllQYucZHrKjj21nNRBUTxICccX2t
iZU2tH0zJDhtxdI8r+VD3dszdtQ170lZbVtgqUY+vqEVFF7RocuHZAmTRxJMSjwc5pIm6P9oE7Io
HixCgOQCiyIibUYHQ4vJa434NkmPB2+7ZDnZ0FLV2AGqueWRvBr2eWqsBTpiVcfCb91c7ZHw4eAI
atzmQFl1e59EKd76eMySt1Z03ndDI9AS8FY3aBLgapRPl9NEi7FQU0ZxRjI/FLRE3HN+Hr9qiyKF
Bj4Q6XKcN5gNp0DcYWj5SP9Fh3tojUwrDgCTw9VwXAftRZYTFL/e6lc7XMFMsv4kpwMtZ/Gq26YW
zuj3wtIoOi432dljz2f7/7vXGZYNuCuQ1/77CEqAtld+7f5M3N3+yL8FPucTKxoP5C4FUg65kt8F
PveTjgN7i6fonkEcbFv5/Hux48hPBBf4d6bJas7m//2+2HFItRBc8Tx2RPyPYRv/ZLHDvukPXllu
Vi5EAjAZm5AobK7WP68B6ypnp4thCFb0RnNvEYyIJrbhktLU+Yd35S/s6H/OlP18Kddgs4ViaRgW
qbc/v1SeygiyNY9j0+LkxMuZ+xRR62qWU3WV6DHku64snjKgQ4cmnZLT37/8tlr79Vf9GZzbREz6
B7Zd2R+VzBG3JVwzSo1SGy3+zjATNzRnN3X37GSgtWk2OJqdFavxeoFL8SM2REvsJYmNR2lN8j3O
ZHTHHq6TAfx/7thZ7lAZvRrM6bSSaNQamSuFcwdpZOqjVS040EokQFtbl7e104oSZh2lfFhPu7Zi
pK95zpV0AHHuloPxGCMlxsgobfQtlsv0Mk2O+aT3Gi6Vidt2qKoiefr7N4Vmlr96V2wkY7zLfCpi
e9f+sNdbGj3qxJIRSkk9Zu2Rzd/XanIgRC0IvzwZMmG/cPoyvha9MK0A4ZmERVPD1OeJYrXfycIh
WzE8sndPCuqgepYZ770xI514SJuRT12qK0EPx052YJa13lnROQb2zXz4HA0m7L2EeqRvDu7hYq9h
+5+P7tDUr/PoYmhJRbQ8OG3Z5cDdCTAjAWvEODzcRu+0q86f+5xgQ0in2aJgqY3JzcSBygQQ1yTO
LSNGllNrI8v+xAECM6CW0dRAYoPAS0AHw9CFufLEQijFTroARCodPF5eDV/1QifFX4kFx1U/ssi/
5lQoNdoHLPctMrjzH2uZKBrGp85Y92k3S0n0yEuZN9AkHwWZ8PiO3iX8aFHrJl9lh1xxNGuTUIKS
czmhTkjm/r6v1jbMh4hoVdM7/YA7aIvoJB2tSEHmpAz1LOscwSNwQhdCQvYwbILR1dtgWFVuXU2c
J+Wlh54KvdQWNLoJL9UJ82iVEZgj32koxEUnj6kxe+Y7v7BwLksEOseXPJfT+zxypbqOYvDA+xX7
NegNVL9iX/CtAJKjs0k9RZYFSCQilWmGNAXzYMkMJKZdXbK+DZxEFTBmuHJuTVFRKmQVUnm+Qojf
DItTH30bVzvBLzNYhHv4kBa6S7SWJuhVeXYSyNyzMFRW6MuBl2ddE9ojSqSWRzSC6BRNT//Bu/9X
NyR6SKiMsITO0p1b9h+/+rS8Lvmkox5DH/AOIuF41oueZZBhMhwDPpjDddLqPY7fjd44Rh9/f/H9
H+7OozdyZc22f6XRc14wSAZNAz1JK18qlZFUE6IsPRk0Qffre1HVD1eZqVbiTN/gAPeciyomTbjv
23vtQ0PEy4QYOB4OXzNwHddbFobX1++EESWEufdrlZLZCuvMubZanVwRPSiw0QTpzfvXE2/MgIEU
PqoS12L1kIvx9tVYd+tYcOxx4NWWAxsgB35aM5boFJrK/w5ho7kIrdnZdHjKN+RamZd5rQA2kMM3
7caJUmVBxtFuJojlmvSF6H8bQz/H/4p+V28sEIvp+WiGBjEJTEqa3tJksI98LVZhBmNd58TOGSF/
YTDJveZYsh1MUlRX0ZhQiI3IQy/7wuN8OlpibaP/3VWF0e1bDnNnVqxlRfi3tWN5QazXppQOlk9U
OEvj5fXzKo22hFih0c0WDsWyPh0iSuVTWvzdOf3fN346CUv2CA5rUkBbTsqjSVggMh1MfzLXcTX0
92ChjXZbh73xu3BaD5InW0GqXxIZoQnPXUCcJYMY9kKMdkDoIUUI2EzDUy1njFqagiQ8OzJM9gTh
hMVGVwVH+Pe/pdNvl9I0DSHPsnkw7EMOHw3OJOn14fKL+1n9EHbVEqaOryzxyJFPZsPZv389sbz7
f78LiBcO5hAX+xCqJ1y45tFgxYxSgWu3TDR4ufO1Rs0DaqRxEdHSR0E5WA/lkluRRx/SIMu+DkNj
4yisW2P3/g85/CbYurB5QW+FfkRIE4v80aCNZ6kEEBdKhr4xfMwhnK3MPps+v38V8dZl6GEv3T7X
9/gSD5+v7QoWRvgoaK/H4GGqi5wCV124Dwkhbj81oXa7DpHHl6l1jOupTfEvjGaZwqNOydzaxQQD
EGNM9ezBS1T+8P6vO5w4l2dAt5GdI6JrsGp+cDSPKHr+rQMHe90MRXhZS9/YQnOO9+hnvkQ6S/EA
oBgJ6yy+NikmfPrnV+dU6ZvSdU0XB9zho0kaq6We6SqcEB16sS4nTKjKEoPiSRy15D5Vxi3dQ7Jj
BD62bePNw5ne+eFw/Xv/FP9NPn3mbWrkh78AIh7IkJRvAN9yOa87BWZm1aX1eF+hWFuFaU4EAsrX
7fs3fjQ/LtddgjjY+0smSaqAR9+eXVcucQkk4DqpvaCCLNP8kkc1OyNo8Rn6LNfbGm0lPsgCLxNJ
xvEw7hKZZDkl+HxWO8B88bh5/1cdzgQvP8pj8WIdJSDEwTN/+DD4RkyCTakLziEx2R7MyEttjvqr
kzvzdU+F5vH96y1f/uuJgIcAVlB43ss2/qXl/XpStseZnJyMRUyUNoZFw5BbQEr5ymj87lPBSXwr
UKzswipwzzz/0zH5+srSXp7Eq+VzFnmZEweosTOzUyRCAJOSh3zs/fs7WqVfHuii92SSC3iu8mUm
fHUZIqLcXNZNv85VXGCjS8Jbu7EzClJQCnW+pIdq44duhQforgVwm3jRl6CLzFsHYdVVW1TZZdo4
5XfZS//M2EPtd/r4BeQRJgAXwqLpH32DutJWOwVuvW7VcB+BbPuYGKQEIdzB2cnuu9l4ucJ3Mnc9
+zciCYptkBUbmRKYFmdjtnZhf18joEMOGHFKJIcVUhwYQvhiyPbyzsUbX3V0UGKHvDwVpeQvxpmI
n1wI7XghWnbPKlT5ng9/vndAMqeRGd14LBlYWw0fERHqLe8+huuLSZF92x+Jt+nJMRbwVIngZt6a
UrVLFdlsyl05qumnEQPn2naDb11SPSoozxVdP1JWt0L6mC7FKh/467MDS/CDoYRfID93e+IZSy5+
nfX+vMBiRU9sCXXcD5YxpNAZlbAuKTQH7SVbZpRLRGu7S1NcITStggFPOgQ/sWoAJuFNn6Z+ya92
yQLhcGADWkkoKV8hqut2RVKRfMLu2f/j1xgeVv7o1l9doTGe15zbFvNvhnhddnXzGzeqB/JJFnLe
qNxIruilsJmOjHLxE+ju8yjt6glYWfvbj4CorRcwO3Xwtkl/x4ITwCXfpkNrqp1wH0zNOPxg14b1
ZWZD9Nl0omKEshUgwWTgDz6sbORnuxQVIOqLSkwfSp2L39ofxx8+tLk7zsa9/TmI3eQx8byJEwDg
9VuN7o1TcWVRpUySCoJtMyKvILxPB4jbukXZbiGRzGDZVyVFsIg5bDWomV/GylD7d7myk6fYnsWd
N1BYWJv0U0rkeZD0sTvopt6MVhzsZ9cryYNQiqqvKKcZkIu0L8sm9zDbTBohwMBZ7teks/mrA3vW
XPWobC8p98GkNIapwwOgJqwzNSxHXmLepsQYTvp72neBA5XLNJ8t9qa/OEpM9UaTqPrHzbzoKSbD
t9wA+xPj5UR2q43ltLQ/NyDknuGqAdW3RPDRyIelWj7Z6VVRpREoy5IHv7aCAdFz6c7jXdfPVUvA
pz15dAm091P4MPnRnNCHxETr2Fcy891wz7mFEzwVWt1sLSWj/jpyeo6Ihtv61r4lHzbaEbiWelAk
h4p86ULFeFkzVK+TTCpOoMCiL1M/RmFLwKHNvWiwhVe2i2IYI0IGAx9GMErROYw5nwoXGqZbZF27
ll6I/oPSAGC2kXI2qHE11n9IO4y/+5WN/lOOs/ZxpUA+3RamrhRJ0tSjeJy6ybZZG2n/ampcB1Ve
lhmX/WTRP8zifEKNyIr/IzQc2vPeXLvqittX452eZCT2hPWyBdPwhinLqJFeTReKkDL/bHOIX7zU
abt3VLu0vqRU5qIqcdqNDs2p3CctH8sqM7B/7sgoC/jEu8p64uQ+pNgBQRFmjEHaxWbnFheW29Pn
RVDoqm04wxPZOKXPh62LDqlQlEEr5UX50B0ikmJ7hrniNSbY04wqazeRW/ZgQAHj8xcSZPxElhJK
o1oGCueXTN2vA4Hg/cbt9BL0A9rxybFzPMCe4WvjMgMg801VpL0hSmiLX/nk1R+NvqbvpxHaunsj
MQJe/BSW180cxcWWOgzlcbdJ6NT4qImw/tnBswXY7Q82qBBNbTlDd8n18lzHZQDaQft5mmbCBq1Z
EZ0i0AnIFZQ91prW841nISM2Xp2dBWxzYmnfRwIB144FEbu2ZQvrtosc5W9dXGP+VqqcJo3qa6oJ
qncesNWNEru2387Q+WpwiFamh0+K5iwCIIjP09aZUo2W15KER0ZzX9wkiZAAKPyOYnYaVIv1pp7v
+zHJP5lIOCbgimD/MAE2knpOHkfVBXX+hDYgejl8j1LRBYVGFyMWdsWdqghZ3lEOii7EvHz5JXvn
XxhJo3w9ZqN5lfBFBJsCvbVzKyaHA1bQFQFWPY5jxs7vXLZcbe5wHM3a+aMxWOVvc7bTR/4G509r
hAg40rEun/2iGYJVPmcJ3V3iTQHY2TSzNpPvVBuTXhG9pdjEHok8P3kQCfwpeHXSIgwBjuUH31Id
FJvapmZoNi9hqvX0NS1HSDyc78fHPq9GdYXiDns11gryJ2XfyJ5MBioAm1ZNeX4xiplQFWBfFcCu
YZj/MIeKuwCzN6UkaADRShOjlGygn3bNSivTvdTYb9laNfj4ipVJnKTeDeiM0MIhgCXqVDPTDjdx
7C6sibB16WNVLkKING/pozQjsB9FLs23ciZYnGncpBq1Jm8kYEYQKMT3CaJb+1ZgoMByQZyEJOTH
8YytbdH9I/xd+uPa71UY7ipT9wvgXcCbnUTcXjFyXJu0Frf/mFVS79DpuV9razIe8MzO3eWcF9mt
NbasibEVmxRbba313kD0lQ+VcUOrUSUXTpjVYHGaBzTBLBd1HxXruW5vydJpfxekoDyKerhviFFd
sbu5UnAcknNbvNMDlIss0zYFbVVIZ8eEihyqcZEQfwKZIyOAvOwqjKAD8cHVWsom+5nIFA+Nlabz
B1iH9F5Hb9kihFrROOeTgsk5uMyYq0xDeYeiEetvjcpVy8xu4NeUgZkAFTbhG6B6yGHHntmjHlZq
lj0qR/Hlp1PuXVSrR6fxGssn+XPuSOy3CUKJyJ69mgix2mglul+mV39yEklbPhZZc0l1yfypJMja
xB4pG/dmaY/nHqlpn2xMqUcgTEUN61jLLzzcnaOWkqIkbhpLAbPyFbieZQQMlf0dhQYl2EAlAbpA
sMtfIZpHaCubrPbXSLihtJq2BvPgi/5jUBK/hTHApHDKQHb9FcWZxP/Q2iL+LS03LjYBMQjNKoj9
ZuKsZ/Uo1YMSXriHIuwXorQl+i4enHJtaYvxENkq/1E3QSiuZsLbh3WCTBWPJu9r1QuDRmHfT+En
hLI9AbGEgH8O+dy/49QZ7Q2JDPYfyrXmcz5HEMSzoNYFW4SwrNYmGRFYzAdIFcsuBHd6OPDFXWCm
QvblRgQd5AmYUtJC7eY5ppX0yRYZypGi7Gv0pXNS7nM/stjpdZ1Xbx2q7Ma1XaUIQ4l3kDPKK4KM
8nHKSM5Ja5eIBvYCq4FNBcQJ2yGquA1N98ak6/XN75v5e59Oab5tqqaoVl4bmMamjCQ2pWIw+mzt
A/DFejolHRkzekBiBQMdAYFZhds80vWjDrDmgEDz4E6ANcOxXrZB/o3Q8Ii5RFYkqFmyF3ufUKM/
SFVCB5Jq7+w6to9MRbOt8FdxbYWZHvfQOnen7kMwUwJZUSDK0SoaEIJqU6mW7mkcQXKwAnXLTlUK
hE1GZqyGIK6C1fvD5fSIDMjRcaH18Pglx+TDT7OJhK/NNuwhcaMrwxZLFHVqsxbgTGO6RLz2/vUO
67wvo9OjmigtuorQZ196Pq9OkAXbHDk0PtOyVcrrAGTZYzV0iC6dijn//WudTmXStnCueZQtLe+k
ZqsrI0jysOrWmUCuwJ2OVEJmcFeKtFiK2+XW6gDCZWlq3rllZ50px50+Ws7hL/Q8pPOUjJdZ4dWt
isnKybInLqeJg+lujiFKG1PjbFytQQFDuTtTEn7j+GtT7mDu9hahvnc0y6hx9oesZXuBHAAtspoc
2PFLAhMbli9oBvAKUgf5+P4zFst0elTzYA51qQZa2DUccVR5oEHU9GhoIKwFibrJg9F4TFuzv5po
46/GhhPKELYpBiAd0j8t6Z8YxDPFgWrOpJC+cfvOgkxEl2e5AbPt4eOGbulTj0CS01ZYdtoC4m4w
DKAYHLgeXoySFH2nefn+7dtvfGN8zlCjGDoozY4bNZnTezmGw3Zt523/q4Sl6EARblhuBrIYu11n
dBmUCtoY4b50x26hCMbT97iziB+EkZ+UZJFYYJLGbo52tZB448Nc61uoBS7BPrAgmrUz+EO3y5Qw
nk27ZYtsqfzzPKlsE8UpEaVzNkHOCuzbQPb4zUtkKCjB0fYtAdh9hTIcBAno5cLJkVtZZbTxaWXj
UatJUNlEdBPbPXizltaciXN8MIn52iLnC+0zI/KNMhXkKxZo2JcmQ/KodEzzwCtEkw0IIgvrjyli
asN2izDrzHXeKMR5VGBBctMkgZR5VAkyuDLeKkj+SSdwF7Kx5Ugh8HjoqvoILZtZmB19A9utGc7d
4+mwdxkQ2FroC/gu7pbD73COSDJ3RxScrhWLPYnpA1q61F+rwJ+ujDQYzmx43riegx5jiREBr+sc
d4LMvqlmpyk6kr6D+Y4VvU5ox48hWHE9krBFg8Y483hPXyNNQSJMXJt2mOseG7Q8XfHfVbfs9OwG
waaPRIHvGU3w+6PrdHBRy/GWvZNY9B/4hA5nUF21beMwgXsTamHG/JKLy9kvEo3xpAsqHpI9+SXF
SrhQpB7cv3/5N9Yq6VDMpajNPowj4uHlTVSAs9mjyujHzt9pbQf3QitY5ias3vcv9cZLlBSq6aqw
YFkn9VvTbyMST9g7e948fYp1BBq7wvWy9QOOP6RmtF//+QUx4S8vj9YVqp3De2MkmkZTERnsw6Pa
IfsqLkIKCZ9rz51uandIz1zPWlafw3XCRWlk0aOiZ8T4OxqSVTm5LUwS2roF5yvsNaUNnLIoyg0g
em8vWhHM+2zQ02flSqPFlxE4uDrI9wVVWpvp2s3SWO2C3NV3MVVeUCApzmfgP6N+SDsDgoSpJort
UxXA+BiiVpxrcrzxOSK45dNnpvBAGBw9s0LHrZhsakwIVqerRo/ZhwKp8cqqJQBOT0bR1TgYNh6n
FLOLNc7yzHg4XeKY1BwUMXLpMtBtOHxpEaU1XTpQWr2WHOTGL4CSmpP604UYF+wuGqG+INF4/0t5
Y7Azk1qmtNHXSOLIDy+qAm/SbUNq3GjxUc60s67sOJ1v//lVUGDRuWWsLw2Gw6sgc+ggBnEVbEgz
2D+k3shG1PX7VzkmZC6HQ49UeI/OJf5S4gwOL8O4Is4iKoY1lYxv1Jeba9XWVMY5dlwmqoODKwzv
nqIwVfSuhqmdxNZdj+F8l5mAhCkM5o155q2e9I/5Ub7gdwUc7tA6SevwR/VzE9RJBsa7i4zwg++U
6sIn7+VrJ9Sk1645AGxTIfAVlSbpMx/BwqDACXbm2SyXORqhNHfo4bE2o7Hxjl502UVo1nvwvoGu
HW+l6LF+abMCETEpkHjNPU1glEnCn1ib1Tj+9ps+mO7zJBY/2Udb6OaIX43ONLbe+ORROtDQpq24
BGYdPZu2b/0COzO6ECP8XjrRdGkjFr0y+3HeBgmnRBKezDNP4nT3sAhQaCBRy6OV9wKBf7VxJ4PE
z0d4bmAKZpxBYZRvhAMnljox8C8Wg+2c9uZN3Pftz/ffwRt3i5WWddVmG88vOJphopFJOQ2CnrN2
Zt7H9Fw/GBb+joiSysUkm+4Hx9Tq+/sXtU6vivjQE9ypvyx0x2OvIqZmqZcx9tyq8deG1FZ3x8Ym
UZuWBTZctVmn53VcB7RxQjaHepua7SxuSGjvHr2RbGh6GE5cricMogSIR/i7EXXpfFxR6R5SSpsk
cqFFmz7qzHd+x51k/rJFSIEmkiP2xNopDEKMStfdx0NiYXaL2gmmUNieWWhP13RkD6zqJuoYxvpx
KYZMIQD+PnVEImrkvnGyfMvOCmNRmFSX7z/Xk0u9HD0JKbBIRnBQZRwO6yxMizSufNTnVvd5ro1x
HzaDXKs4lv/0g2UZ52i99LPpo4DqOrxS4hcwGgZKXlT3k80g6vASJ0m5Ng2hgNOIcFPbqn2wrbLd
vX+Pp2IQPlZfLBIxYh/IRFhWj1djhVqBLUMMVvipcvMTum7MEBO18Qb378U8ze59XiILNGYafDRV
7LsWG+1HEaMC113kAU2p27u2WqaP93/ZybLl8suoozOGF0Wye7SgmEFhV9z6TNaZG97GvnavEaPb
V+9fxXo53x7Mmmzx0UkvQmWPXoCzDK5XD4C0dKuoK2tcj/g8fVLBgCusOw8ExxZTmv+Elr96Mke5
SLUkcWebkKAZGqh2FYGxo/w3rQaalzmuRMo0q4ZcrG/BmPk/SHQfBZERADYwnM5huR0y0/xkGHX/
ofDbrt4tPAwyr9MJBHhopVDvcw4I1VrUhhtfOkNt6RX13G6xKdMUQo85g/ICVlQ3O9Fr/zZIa4B7
s0fFGxZ8THFxchIYgy2eOXvhZVA4TDL93AqBFtQqGjROjldoyGzVNP/WtU7cdRXnsXndxDAkrqKa
BNTV0OgWsiUns/aSvOcem2SQp9MlPD3cujlzvYGZBA/chaZZ6j0U/tSEmznig/hj14P8EtRj/0v6
1VxClCtS/FuerRAfNg3WQuYfZe84udI8axAql0QA9N2PMA+tb3SVcIeRAVWwt9QjNXrZF/V9V3SY
KHhRIQpoz4h+Sy8itKg16wW359bOz6R2rApjWq2fMzhwf2hDW9fzaCEhNZpMBVu3CkrweFNe3tIM
EunVnGbYPFwUWeh67Kj7RBNQxuxBA8obFhAgTJCoXvTKdKeciPey5XhEEgAb13GwPa7uqOYTWbUN
GMgKNfJG9h3aVsLi5q+lKs0vVef4pDCOiwRh5mPwV3R4qKQiPa3DjW4H9SFyxuGnbxGYtS2DZsmb
ChNol7Uqvhi6duU2zhbsQexmNk4vznTQQoFFA1jsB3JdB2S/8YU3C2C32orKCxNZUnNB9cDPd1mt
BO6ydDG+esYYIHWo48V5kk34DlG0WH+cpGsIv25KTtosyBB8R1QOZAqYolmV5WIRCwarukWqVwQr
l92NYMufDRG+oHJpHcCPUpd1p8DeIWsjadtJNRTTMC6BCELo9ex9nA/jD0Xn176JrRDernYxbOup
qdObynBBgKSJ0zw1zHL3lRv7YAbjWt8iQyofYQZbnzU9+2rb5iO2KA2qOoJA0wQPhHzFn9NgyXrD
4Rz+wNmvfrRzP1jUpAP3iXQ0YL1TTaAKec81Ik8jGfBv134t5QYqDUaBsQ2NTSMoASM/NawvQC/U
tmnm+icnAH0JI9DGm0YMbraJYx38pLqKV7ntyWwAvU3tuZMOD6ZvgZStmsHz611MZ3gB1BtLAMES
zLEKfDTSmPIYkqu4qINfsnLrJ2JfOBl1se2gb7GEuhZTF/yehj5iLnDjngHdujHmc+3X5LwkJTkI
1IGVsbHRSZWbzpcE+LUREu7rnN3nHft/PM1EpVlYr0HKWGfWqNP5eCn+WqhWXSQ63pJd8nqeTLqs
yJOBwi/WtH5xmeKkMNR8bj062btRd8GbElB6QfqJEu3wMiSgk/rjRjSM9UALteFz+ZYLvHVxaPhX
fEvtvZX7uAcdNe3zmLQ8xAd8M1Xur0n4RSoGCOhiBLu9AupBaJqMnhWUsy8Vr6E5s0a9tXp6niXw
ufh0h05O4QRHtz2dXhNDveOVu8gqvS+l69O8SGm5XdMETOeV547jAxNP+FDTar4s6yz5OJRRpq8X
NZS7qrRoHmmJEPv1/uL2xgaGUy7sEH4dqHoyZQ5eGXvQvMQpAr6iSO0f3QL9qJyyfSb368wW9PQI
xGtjw4uY2ecISAPy8FIoKqrcCNsByNoQbawQJT+7Tj/9TVnE/aABOO0rPflrOkfRbZyMMEXp9p45
HS5bgsOlfImioDSxbGUELdDDH4HX0WbRpPVJcdLYD6RpwH0fn23ZOXe9VuLM0ebNy9EKoTEh+GKP
73nsKUP6HsXQPu7tu8gsih+jMxO2WS6epyAJz42NkxIMD5nGC7lt7NcWKs/h/SV9jl56pIDlwoe5
QKerPlcCHGgeYg9lhu8uwiD0LoZw9h9aWlNbhe7+XA3jrbvmiMt2ybJgSx6X6Ss/mgbQIVitwqZ/
tpvZ+y7T9DdicPlkzaF4/KffMPfMtoyCDXFmHJgO79kXeeZl7ATXtJvay5yAYlR1hXvhAc84c6XT
4eIJYbG8S85unuUt//+rnWAYTEbs0H9d099KknWCjmWEXey4z8MQePrai/v2mbpDHu2dVFKldc0k
uSFSnJWdge08gO7Vj4mRWp86I0IghAtl1vteKvHFNQRM5zGRd1iiwo8mTXdI1OaY59s6G6qSDbYy
f8yl7WD2RHi4zym1fSlVEH8PTYg/m5JjMoE4ZXA7J70f7ywH4jwbnrS498MU7oiLQ9XbKFHP+1EG
ebJJc9hl27pJy++TJ4D5FoatfsiW/S1914GYjslBLEOsLxaUxChIwxlMI5Z74on6P9Seh2lltXND
v22AGXjbI+apP/ZFjCqgtGayTCmeFer+/bfwxucl+LJczrMWr+H4PELToSPFouYoRFZyUbjWDUHQ
oMP6AT0WMo/yzBz5xvWYLChpcsKj/fTSH3r10kn4SmYESuxcAoHffgJBijrLU1AImNI2Y+yY5+bK
N74zXMEO1Sv+dvwyR9MULi5pCMYQItx5vhtZyZYwhOoOuUz7vepiJPZVKzaeK6YdxbAG0THacy9z
n1RgTheI1/xtn5r2JjWKtDkzqb3541jhoYFxzPb9owqGUQ9+UDoch2oxJo92HGRQhnuP2pUL5vj9
d31St+Dk5ZsMarQeNFiPjQidLobYsD2uFaSgleq6vlF6Nq8Rndb8axUvQVPTmRu03nrjHLGhPCz1
es8/mlF0lcaJIbnDPg4wSNWT64bXJRQHZ6cci3RO3YZRsiOd03qMawMzJekkJKdAx+g2cZL00w1j
kfVtSqlkgXspsp/KD+2cFmBaP6LT6j5Jim/zumkdYmDnYslTaEOHPB3H0ltYyVm9V2AI/6AUpjuo
jb7zz+zWTvX8nOgtEL2YwBzX5lUeTmY9Q3YMKe2tfVc3XxNKUcCjHKh/SkAtj8IGxI1jG+toCd+O
czzzaBWhSYWj2940ddBcvP+u39g+8nsgEQcctk3z2NvSCBUGaKmRapUqS9i+0plZ0TSKzhzosSgf
bwJeIHJYnJk80Jgfja4GN2qg2mFYm9GUXGhhVt12QjL7cfJKnPrwg1hABxAt3wFMSDIJWEwho+gC
hNuIigEuvB1fJk0ocbhXbvFgsqnwrmpCk9DcMTDB6nrT+JGS0fiY5IQVrOdkIAfFgUqToLoi5GId
0l68hq44O0v6WPWLI6/4nVmjxynclOUDht70xpuC+D7LERWvXINMzJ1vmki20yGsH8WsEG9lHmK2
NVoi9w9sOlD9E4QZhoaVynMtwZfK+cHmCWkfTUjWdXpYDt7xww8m6jx4FomSa3TNotq4YAUWFJ09
oIuZe+SHnnikKmc9+IYMug0q2bG4UoXvfE1kaAOGcMroYwgqwdmF9Nf0jRGOxfdywhu9UZlHhSLg
1+ut18JC+OR5aU0ooZ0nzV8n4j+Chv//iYB02VT/36iAyyb/Xv5iLfr9Ejj7whbgD/wFBRjyX8tZ
ihMVlXEXsYPDvD/8brv//k9DmFDCCSRmE/uiHFym4f+HCpD/YpWSFLOX/RdmMf7U/7LApfgX3erF
4L+0yvnz8p+gAg7nZMl2dmlIW3SJaRfTJeAnvN56CVA6Lf18ta4t69kVct4FqrIIeSqMPezScyln
R870v9fjly9mffRjbKYPr5dZ/kxYIddryyyKCB/AY6GsyNr1yDZ2HXiPPZo6dGa2bDAMV/lT408G
K6FTXaq2nK66YXwYpcquklyLDeGQ2RaZapme2Z0crsYvv1PScKVhCB8TDfny3F7tToKgmmeCBdGc
ec23uhriq9iuAxgodX1m3jx9AxwTOdqTisuiiOzq8EpCtzDXW1ajPojrPShld29hrWej4VffvBGp
9quP8/7vxPIfpS7uq6Ts2v/+z8O1f7kzjxbVIgrg66JxePTG4QgmlCOBBVsZFZspZaakdEJYRZxN
t3ogoTuxDX/z/kXfuElq+lxNCLollBkObxJ6d4G+GlBvaZMUCDRhMcUDB2r0VF/YlfHn/cstJI1X
B9K/N8knYjGwPI5rx2clXJQRM1yGoXMmK3zVJpgYka0iDa6oJz6lnPXYi2sBUMxTIiBJtXE/1cDi
f3lmhQ1jsBUbo2hqREmCw1AtGEYTtiX3MI+bVCTGlzYQzc94KM1vdSKBLCtr9j+lBUmJF+/fzFvP
jg/Epgq0WLyPe9dNAuVUxqpej73p35QNwWhFO843RUTcXKmtc46400+fChBr6vKBLCkER0NUpiDS
zZgmiDST+tqAbXxp5am5bWo4BO/f2uHeZHlN2CrZhLLtNfnHPtorBSIffaxtCpl0Cro8CNILGqHl
mascKe24DFMs7R02eYsbG7Xd4ddHJ86w8obL4M4bYZAHKSr10P8xEoGJ/AsTlIRHQP6ZnLcyr7q9
VpCyEZq5/0hp9/JD2BrSqKfx48PePXq0kec2sDsLtTZgX6/8ng9UUe29zkeCi9oEabAdBeLMZn8Z
0P/eX/y9KM0cGMTL4Rof/uHde0ODV4Py5LrM7XRtM/pXYW1Ya6cDMdTC1d33JtzJPFFnJfGHW8K/
l+Y0g8aR4xLu3qP7RRRrS4Oj6jp2bG+Flw9cexpbZHcV1k1jsCkd0LrepW5jXese3bOfetHKD61z
ftaTSQ/RHN+YyUxuW4IT5+EzEJq0sKwicjErElxXENALBAqruG0JLooC42o2/XMb79PnvqjY6Gsx
t5s2zurDa7olJ7CyxpIIhFgRx2sRJNiZEuNeBHDRw/2FiYrmcB+VZ974Gx/8EuvBai65b4RDRx98
B6SyJvSiWleul66DolHXncbLbZdR8hX6VLZB74OrzsjibUJg7TbSILo0yc779wf4yVzi80PoiyCv
pY1Ls+/wGYyQ8QuI5EjgKWSsmnIY6SvBcU0HysTvX+pkLuFStnBp4kK1Rjx8tK7lQ91bnfSqdVYC
camhf20R5pw7xJ5eha9oASvBjmD7FRzdEBr+2KFAU6I3N5u9lRTJwwjuZPP+vZw+NpcZayFHIDQT
5vGurBPDCAChLddArIlDjItsHzsZHJW+tLbvX+p0ZLCmyIBCAN16vMlHIyNMa6LMbC5lNDHG+kGR
gtwlJB0WKRagYAYPvs7xoZ5RLZ0ODhY0qtaOQJBFteNo10M+OLZTC29E6xnZblroI2MelsQmD5zy
O/yaRaVhO3fnZkOgUHxzB/MhUBYTnc7icmEv9DJ4Xm3tZul2dp2rbM3Jqr0Ko5QioE/H9z5JTLxc
SN4TSubg+ldwQqNLFz/sU08X85pQMBCApkMq250z+dho0zktIeX6S667ZbgJKtXInYA+u2w6avwj
v23Aik+1dmATR04U38ZtERF7lVlOu1cxaQmYJFObVHNRfmX8ES+GWSoegYz6PvnetD5uaWBV7dZD
Zn+l7Cb6mIYBvbvWc3EDOX4MVBfLKQornziSh1HP6oNqe/N77U8OuxKRN9Qbg4bAVMBcwUM3S74h
zHPTTChzR7OsN0fcIqPT1V8DtpTNFpY1fTNRkVJVs54sEYQA+uikhrW8cLQyfobJKL+yY8f+zFaK
npqa2/tMt7IiH4WkGGSHzkcQm8Tc9bhuLlr2GRAXxyKnBQJlaOUnZk3jufG/OE3gzWDEiSIdbHs0
UF+HwFRHjTpxMwyh+ZPgEOvZwWyS39dWvBjHp3akV17BQgV6M9JgL0LiW4idTZY53W2WNDMq+dhm
hRQwcvFj11uh4rpalWqIb73Ss740YAWAoJPOORHClgsqCKWNHHyaBlxvUy4BwVspIoO5z2JEXHlE
gJ/uleFtEpklzdZJKf+SzeXpL4OlOBzEY2woxBmJ89xCfsETpcwJJH6rermFHNF8KxBut6RmVi3H
lxHje9zD/dxRD6EUkViC1WiOa3WnADPyJCzIm2tm8sFcReXsOLsWT8+wS2GSJnQ3PdJ4id+kd24I
N4Fezm71K7xJkuj8NE2LjQutFAAkdin+t2OWj4FSxEg2QWM85+CmIIONEV5vu9Q0TgLK/TddgbuO
0O50fARKQWBG5WNOQpliDs/QRfmKmiAdv3sKO88K2HZ9H8t2cskK7BRsV+1jUt05Tj3fTQRuuFuz
o2i6gSib72PtAv+MNYlPa0zvo9ogW4jx0gN7vVckz+ALTFpBlzGIkm3Wd8gXwjCeoq0mT+M2GfLs
D1yaOlrbos8fc1cO9+5s6oKNMcxhcN1ZdGchmiHjhS8agmMO2oogPmv4gHmKtELToAyCs1hdxoUN
BixqkWwUVOz6XUAxKt0Mnef+GMq+vPPpRBAwpEohyZxt+WQjtBktnuoy+eX1mtRaWddlsrWb2roX
QwXOyyQjiqy4PMYwHoMKxkhFF+xSRzNEOVivstwmqb8EzAEUhYUJkGvddQpD/zwNxJeQ+2di1yU4
ZNsBhAk2szc3JEpntou0UArjGsG4KDdAjAmLHklVQSEVJ3LJYS8Z6zH4x/9h7zyWK0eyLfsvPX54
Bi2mwNWXWgTFBBYMAS3cATjE1/dCVFtXBhkdtFfjnlZl5iUAl+fsvfaF6xQgy9VQD91Gs11IFn1V
4useEl3rNxWhrPi9HW1MtrVWOmPY9e38llsOan5JLPJNr60U9h6RRE9OSQXV1vUb99nE6iWB45Wy
3tTQ7rZeKYQdZYq2+mAM/LExxd2HGkDxbTVygdir1k3SaGyrQ4senATt3rb37lwLN2J9Ui9kTAVP
3cJUCo0EEkI4uFqiInymKKHmtgp+BPR2Fq6IBJviTXQS4OGzCQo5FVi/xtGkdNAlSXOf9YNaAwKa
RmOgmt0FpT2yOLVBL9EhuNJd04ZYE9ypLvAUdWnzSARFgTqBWKjvTr/0rz034mY/qs7pjyRWxRsj
0RGb9ZbirtBTdbSiHFbRnVtndRslfT1hoVV5bRL5DJ02GsdJV8e0E/F1YWdAsFWbo9V2vFQXoeus
i7SRjjnZNrHV42hOrCeTZtdDO0O33zuzObzSNhTl0epHUWyNUbOf53RNa07x9sltZRrww1FWist+
lnD86qUrfqReGlwyH9vXVM3NNxeCzwjxoUG91BqU0VE1VepMu1Sbz9zF0mvdF2Wx1SnFmvAQEuc7
2C+iYDOtNV+HgrywKO2C9jrvBamaql6lPgZlrEtjwPQF/Lbqip1ync7CV2BP/k8+51jfjX1BaDGe
YJI7igo2MYMqMb/nyD/X5NNCbmBReI+dppWv5NeTsphqBtCQiRw4/USEF8Lwsl8bHn2Vj8/cAIuY
fWRxrpdarvFBrUfseqwyuCIZ7KESX5gFuZ1a+XTRFv5YgdyPnW/KD/ApxjOTIaRyi5U/a03lYwGd
uJ9XqkI151cNjdkl11CzoADXjkI1M8YdMRFwIIwGNmHaamjq4nypL3J37PQtRTLc9sIDNB8qb41z
7UStaXvTboprUQBn3wj8+Bp11jh+nKm+dCSCiiaHaGuVT2xdPevv6LTblkIIDuY2Xt5AgZNNzQid
76tBF7yNCtx6OBuqTXaL28CzFw1YDhbJMiD1snIbPKVVIZCX9RV8PSK5siNkdxedQ1WQrOvFhcVO
QHIVsXgji7uRyoWwiNY0L9D3mDLqyvURqIzIL8Kmy7PJSo9gziyN0SUF2sykTOiIhH3XLM+Wu7TM
JxtgIqoaz/pJ7mkFRz1tMVRipwUjOWhl/YJnScujomx8UqmSNCXyzGtflTGICmXabN/ZcBPLsM+s
HN+/jnnKJNDrmyc8/YcLOmPj6RyjEN2o+GeigDGG5OG1xc6VS3MjdZNvgUOwdTZjVcQXmT9Y361l
7LclOMLXCl7EdZyicsBBbUkCpjXzErpWLtnwyhfP1aYbPyNDC+h03FPAhz2yDQi229HAY5PRrXRH
i6I5Zg2RVwHJZmMkrBrIcNJow4+mzZYXx0ntB62xx7PpIXujUtrJdFt7Q/cydlDSI5FWw6aK0TBd
2lZtd4d8ccancTG4b/Li9MuG9sMcGbk/4PBvl6/TEHTGMRVL8YAKz2RdNdluaAKXMzzrshcXwvEA
RTgxNYtAoD01xQrL6+uChOpEcdoNMc8ysfQC2Lds18jhZqACtfHXfyZi651/xgNqjLAyrBbCnhLw
MftcGfdLM8fWRlTz8gR6ChpPNznzVQ4omcQ0cDNEZTOEAOv3UyDvJnusSfQmaO9BjK2q0fZ0Lv5E
L3WICumMpAt2eR3DvqYyFn8dTEt+78aueHDJMGqRLA5mS0hy0z1W6VreIejReWbQeg+EvLUn9jmI
g0BPJm1DuA2eFg6FItjYeuZ6oSibTGy80SefQjdFn+5ikgJJ34UI5+DVRkF/0okkOopOn7K9lmug
F0wC955hZ7AhuhV8lUjACvDYUcz0AoCAtfpNCvONMkELQEGXWUB0ZJW/CX/qkKfJGVwNAkBcj1kl
srM9oxXYYjsP7nSEgQFcBpO8OJpJ3X0f8y/iE0/HRwPWB/ZvBdmks/PqZW4c827t8n5vK31+MDxS
vjeKTJwJqBKJj2BN8CtxBdHjFxBbwLLZCIg4tErNTA5ZMMKNzho0yaVXAfmA+WZdi7SzcTSjOgAZ
OJLLs/FVMj5m9crKn9KZ01qfD4I/joOAiBon0G4kRMfVJ23WR2LuWJIsTSu+24XOsQ90eHs7G7EJ
xxU65gme/ayH3qB8Ws8W9P/95OUEYqiKxhhhHrZPvkjQLjc5AT4lpwOv/Q5Qiu26Mcw4i2APLaA7
EgJ7/cR1D4QgdnsEuSaYorkuIkVq36GhEMGXGQZ1Q1ANZ3QgokRSozi2i41udvO15o6K2CmTsswt
thdciPGSjhU7yWL8IF6K7kqqSWwWoAVhQSWC2vlUxRX5GjY23o0zNul4aIpx2nY2dPutW5Y0HLwB
iaqU3mxFutJXGhGL6Q8Cm8iutAeDVI68WIgx96pM2zaVkbk7Vw2pt0lqIjupEEIDiHqzqBlLMm5w
xRclMVNxwQXZkODzIiND9xWhX/Uu0WYX1s5T08Q64Gaokz19miPNkBPBb8taiIPxr9+SmTU7iFtF
YxHqSOI0jJ5+tjejEP2lZ82EsiSBZBst0AUXFvs9Z3P+aaKwnJGQa81SP9zEJiY8IUyx5mRc8Qkn
uchDvlJudszenmNaW4qTctX0kJOWc0G6V2GFCFOLY2Fg/SLd1PKOolaMN7JR7btBTeMpoDHypAwd
osvAzAQk3YvpNTYJJzKpbYG3ERwH6SC0JKM7opfc4tipt61mT7exh3Ia2W3hPdDm11Q4NfDZqXgN
ZGQb9FPACyHJdCONYwHUg1xNd/Zcs7BByTVukmZxfvRGzwlfxGkeSquqfgZW333D4O9PV3m3tC8g
iIc1GQPs+t6KUdSCVmna6nboKut5QPzrEf2UIrfxUZjUUSYDECmp3jFxEjgkxTZly003NZgFsYm7
dnnqemlPZwDsNKS6fLKuoMM5ZUSMAgtxSXbgYZEzV7qJUe+GXenZ8bbjyEs0SkaY2OhLk/TLacmn
UJtm+UWbzWBNrdCNa9gzZK6Ac1GbkoBsIF5655zo+bk2TBCV8uB1kF4EHTSXTdq4SH35zxUcTYym
fiic1PU3VT8V30RpBJdTXvcX4JRJ/RJCuktEbbN8QZU83Y5JrP1gW4gJUBt1XTtaqiDAZqwUOu2G
g+vlkqxLyhjno7HlmBQAK8ZbQjaPaP29KbzuJfDqsjsgmc6OvdVN34lHIJ4TsTlxFd0abLGhS05d
IbCc5M0eLJ0P1qDydjkcwawUPrhXVRpjsUU+zwsVeMO4L69mRLvoiebhb4LOxIZIoi3VQ43cMfiI
hxRMNrEfjl18XZjEzmbWhuqiJMeQD5eq7Arxlf0zl7P9o8tMeUYv5KkDZzcucxPCvy/m4jmP2LRZ
Llxib2I8I3V+jQR0CSI+XNkRL1+nhEtlDdp6KNg/bUIsl43VtcyIhY6KFQK9srU9GAeberRJft9G
dVI/UaxwfEBcCQE14MA4RU4YCI6NmAD7Jx0Uxp3KyeGJGrAa5Z5NFq5yj5QWYMoCkJz0GKmdJ5Tf
PCHuc5ahTHFxJt0lWzjNtd96M80FoZ7JeFVYxfI69X1/0WWz9iqmSnslTIBioD01hFzi46wtTAPC
4oDAJtqTF95KcSryYU52XB7br7LuY29dCmYzavsGFNLQklNxZRs1dhNyNOat8kfYGjQEdLJ/fJuU
Hl2f0sg2FnnvaI1X7Z1+tJ87ZvF0xNVn/5izcbkTiBiSKCjtNOc2tbKjmtxw+rAh+ogqjOAGQu7u
rJ0LFmH+56LxH9EiVcE+s20UDlYDC4vbxNAVqw1gxUnZKL2Po6X8i6AuMl6zStOjJcFgRLadEinV
14P15rk5zQvgaF1Nsp/nkJxGlNKpIye4jWpAAV1YN6VHMzuedIDdPQRg5EQU3sIuz2nrlIFLPD3e
gmojiR66ogUGkIzwH6DEol+6L7HXyWuRWZSo9aIl7Wou3dreVYI6TVRXpvyezRw0w4XDHin1kz7c
VkuipRs3KYpn+j7cTAH5BNZRMpvZYxo8/Vt9aAtxSnM8YRxmJffL0OkMR3A6rIgH4f/1++sxJyMr
M2jWhG0/a2yG9ZA/mdDmAtrxNoB6t4rLMUwSJO6MQ/Bje4Ny3096Z/7FwtG+A4CeVW9scdNFZ1Ru
ulkLkykHjpHM51rksbOh7+VsEyis9cbuGyT0rEsx2R5wV26ExPNCccL0xYlaSk6ElDV3pM1xoYwI
e3OXC41UAaJ+FTUFUoLbrl/zXDOO95MKjOJ+4tnq3ThoK8rBI1mjt1wuR5Y/2Fh/VTpu3dlUb+y/
A2FbnpleEtWYOEcYeV59zBsQmSGthAb7RbLWcXIX9G/Z5NPzf0EzNPS61/i41BJv4I8td6Of9Ff/
Rag2bqlqpNlbQjTf6GzaB1lSI9n9vVT+h8IxA8Kigf5Lhfuequ8K2cXLuMaJFKCQR2osF5pmDRsU
E/ZF1jkTd2+TQMNYBvs4d7tPGhzvpN5003DfwkFydLraOLS8dzVzW1TArioItYHdYxD09XkMx7yU
mPFEvtW1Mj4aJli2ktIw+RaTuZNdMP9PWxP8EXQvVzaETdvAfdfV0hy/a6wECN4yDeYpE4NBrdpy
rkpnqq///r4/9FrWn1rxIHBhaUi/bx6Zg3Q1abPCEQbknwmTaUKRDu3xP/iV1ZuO8JV+znviRefg
TRcex30rMZZt2Tfafd0U8hOVx8dn4TQacKnAob3qL9aOzz+aDr6lYnJHOekIW592tRWD4yOVi0if
vz/Nh84RyB6+i4Et1XZN/70juk4R0Y1p30RIkY2DWB+kSVBEVmsg2d9/6kPnaO2jGBb8mpWmzqP9
/khzEVP6EGsLW3eT07LgQdCSMj8bXkWBdemD7YBL6pNe/oe+ET9qUatGzbi23+x3HWUL4WprsCNQ
7OYmNyhO6SMQq7106jcRG/Omo9tKdqJXftIne6fr/DX7eKk0jCzkevg2331BXYvX2iKzzwJDbYRJ
OZZpSGe1P5rN/IT9y7rQJpNamYuqW7ZyODf0aPRILMRZLSS4fvImfqW4vO9jgek2mIUOkTPmu4an
A6in4bKBsTohqLabvGwzJVMFUG6Kw3HCZahGdYH2HLAPnjtAr706KluWh8DGRVCkXOdWishZr6R4
A8AY37lxSSGBwKhPVs4Pox+G36+5hRKVBvyqp/vn6DegocZ+PzRQDqfpAdQRmCxLLw5/H5B/+pVV
dovQ4Jdx4d3YcGKQxW5bNQTVm/5l3XjPJJu3t//Bj3jAZOmv4/jz3q1/amBeEZPGVcYq7MNoiPIG
kqv/2Wj7MI95Yz7SJVzla3zA+3E+WJNUFUA4+qODfWWtMcSKBeaCw7YWdrQEQiOQwLA6O70FiplH
CymksGSc3CR4Ja8PlWNmZx+L1iPxw/7Xv7+Ed/arVdjhosZxcO5CS9fN98QDE1Qn2Jq8idrK+aln
iXgZWnHnjktztgBmncpubqLFGSiHeKM3XELgATzqDeOVm+BEbeyJ8imJOk9//7s+rA6//ixUF4il
0Pzo76QuMhhmm5p7E1WtUe2SJqO6pYDPBZVbnBahMEXVENPm4Pvff/cPX8teh8Qq2aTe6b9bG7iK
YDkwGBSFyxlUxT6HyJja66hXn0kDPp4CGBG40xDwORBN6KH9Ppeo8iptEWS8EwZAe7WFw1aVs7Wt
SvrIPaCuNVMXai2mlCsnwINZBstneQm/NMm/rT38ESBNADKhJGSbfrf2l8HMkbunPaBsE+K1WZjb
ErVP6Ok4n0s++9GYp+BErmP1Ncjt/rEgtBs/XpUcg6Rtf5ad7MjATs2bSpb0m3CCu/fpvMIlLS7X
QP4N+npkyT1Nuh3syLSTTeQK/TM96h8GDKR/jO6+r6Mbef/hKoRQY9wONR8umV4c4L13uESqrdOj
FV+8WEMPjvZBC+jg/n3IrJ/p3Rt0PEgK607CqHkv0cHd0rc6ZZWoMuzhbfRjfY/dyLxDu6PfiTn4
bGr8YXGEVoS1E5sgs+SXYvIfB5Ca3isgabOKSvSEd0jbhuu5tq1PNqU/TAS8/CboAgdNO/zA3wcn
so4sN2AnR3UqxD1IUMGKlWTX4NGNT06H74g0v9YgnBY4LBCvgK17D5CbsACzwmCnkL2RRoZVQQIA
+3I2cLGD1oID2Y+6QWVfZ65kZrsH1fTFyOILTirx2VTik8Xn4xumiawjcjN+Hbzew08oseEsJVM+
gvOS7+0ObReE6uSTrfTjuEGog3KXMyTLABqh399wYCa0tTWJNqTEJlTjltgAzRsPNardq6amfPL3
cfrxi/J7OEtZaCx06L/oVP8YN7ZWAOYz+T3brLNdh4sVXrIRr06pz+gxf/wpQoLY7/AAopz7/dFI
Si1LQS515A2DPDqrKGkpoJRBas0/Gad/+FarLg11/aqMNN4bVoOCtpZXMmJUmUEsrVx7n4Jt/eRX
/vit4FswTFFW2e67B4KTrxfTyAPFdBn5TI4811SCon6y6dGt+ez/wbf6x++tL/gf38qbBLHqUvBU
cljuheurEHF5vkun6jPl7p++lcVex0ZrQdRy3521ZNCRPm/waPio/NDGTxR1fSnPOPrtTy5of/op
NjqHa2eAW/A9jyQxx3YyFJX1vO3tI2j7OLSmyrhq9F7b/P0FvmOSrGsKknhuFUQdUVv6V1DGP94g
8HTaxz3CgtowjTfhNohjQRDetEDu8l3TSDcaCGZlO1vodXdyxtuVtzcEAsZR7rSCSHQR+5sevTkN
kr4lSxYN+SdT8uPgXf9IBpWBjo2o2XdHUL3n3NgOLLLuVECpMcBqJxSaP1loPr52HOwYIEDAcKgm
N+v3wUTpHr02jE6QHG21T+OqPArhLhubgMRPfurDTdJf/Zicd9mH12vru8HUZINb4kYoadIudbGh
r+J9mXx6kDOc/jrUS9xqkfLnz06xH+fnCn7kEWFkIZN9T//Bd7zMNofpSBFtG4d1knRU+Y3+oIz4
zItv7vj43YmhvlyZylZn7GzNPk27ZNsCp+mj3FPZ42QUN7qjvAdDjMsnn/rjR1hZv5y1iAjirPD+
zSRBP7UkNKN4MP3hXtOT5nLQqSKk5H58slh9/Agrv4wxhfSfj+C9+96iKkj8mLIiKrUgeDXNwg8V
3WvCb3Vb28SepNA+p5+Vkz6OZWyJWA0cg1UShsC7E3sO34rwekTKpNt2j/5ozXe+XFz5ycOtf/zv
py1Od/+yJTLSPpiNWwfOtF9MyN8pvJ6WqULSNlD/RHEG2xjtGv1EBSv2SBiZGwYlzfK/ryx/eE7K
MhyXbQ/CJ9DR32cTsQIAePEeRpylg23QDPm2SKfk/u+/8ofhwnGSEtB6EVmhur//CgslarSuzymA
W+qun9Utnojq2SnZb/7+S396ngBDioGXh53aXUfTPxbKWSRAXTSF8EMnXDJuK/Xm6UH78PdfMf70
QAHWBZT7lHvM92TmpWkx6ZRDHk2ahJ1m9jRPAPNMGw+K0SYrgmTrduW8sc2evlM5D9vJHb8ZxG7u
MDWYW5rliAjzuY8MHCb/waBiWK23MBh73CB+fwfIWqj0jt0KKU676w79VFQX9De4MpT06ky6xqYb
ExHvlujvMEl88vsfvgHvhVHD0uxi5/6wOLBCyngAPhPmuSoeUy0oLsFbfppj+IefgY+2GhhXDwen
zt8fsyCmvWNXJrICTcOMJDtN91hlUezVJTV+kul80jl8JDMGYrVtlS5fbSNV+wJd3lbLhn5LSq73
mNKN2fwaHv/fcfq/1pn7/3acRukPAGHsdv92nK7/wv+Jpvb/m/IX1XJsLrBRzNVU9S/DqWH+N1Bn
6kmrKSWgjGr9229q/DdFXMenvAnyfT0G/V+/qe0TTU00HxpkmlowVK3/id+UAtm6m/97LV4hQytH
hSo11zbOWfa7aTMnha8B01wb8o1/39Cfxc0WHKieP+akcx65/GILz3W6/lkML2vwvgpAJCEI+CdZ
6yLKhFUc2aXyjfTfdLu4zUCCrJXPEWVkRL0ASzhRGWgw6eZirb9cGqe+AkZ+9qocV3dABpVGUBB9
yuNCJdRWZPQm3XQuZXdoUxS/Cy03JyclprmUbLkaugyAhEDCq1e30r81Y3ywe4k1O2DGWSedSJ7U
VLvB3qbllzT40UxnFXzpF/3gxKdkxPKTXRj+I+I9KH76HAoSkXRibuJ5HyB+EZbzLWjfuCtQu7nU
kQaGMb0IIB83PXlROh5Xn9CPTHwBvX+cCxJwhp0VJ+fO6YAJzFG+3C/lpYmRjdPxGDrat7zQHxe4
ESNkaz9ow0lUBy14GCvU/KZzncuXpYaoWIKXmNHOgSdI0lMyNZew76Wb7dFBk947D1+Sqt3zGlc9
YZBdIokw+5PQyUf00YV1zg8t0R56AcptJsPI0LoHmXylRQGDjBvqPRiJqDTzgwGOYTZMoq/imzHF
ZZeaSK30y9RuD4ueEBfBBf+y6fL9UkzfcjntKyWrUJEsNE/jhaeP1+m8Zsv5O79Q3wu5m4qv+BSs
sCDJmFicsNayjWnuiUe6nWvjECgtsrRrG5h5hBqAIj0M7NuEn13J6dAMLXUjzS85QogByj2xd2V/
WnkstVK7eSDZpyRf7pgOzYUigisqqCk4sbwjuS/yjJu4pkXpkYws5U3iqnvpF0MonHnfWbWzKokA
N87Vy4TkiqrXfJs0/tlSeonUxw9rf9npPYoEalu7dtTvOlKy0S8Wz9bETmXiorAX46eh/7BhX2zM
RpFd/kXvqj0QXQrCVDzUU0uT8NjjYskdWsV5QWTcbD52gHPYsMOxMkHuoVRajkGvQqevz0jC8kh1
zbU7XyIo/5l70xU5HJtaonrrm32Mp8ApXqpWbhR5R9Bjz9nQhXZ9BvgjxQhtut8MzlfC1R5lEhwS
utgljXRHVzcdsryw8THukNyKp9LtMipA31MStG2jfOrN4T7Oamykiggvf6NZ8gp+zpY4mVtEZKh3
y2Npa4fRGi/nRv8WlM5LOhuMg+dgOXQayRr9gkpQHm3Yvo08q3qD3uS06tk40p4VkXLImWjH6PbN
7KqDX8S3sap+ponDZ6H1FdmjYTC+h81iOlfDovqvnim/BbI5pb++Bly5VMf6jFpj0lBCcKM7gRJ+
SbX4KfCZHppj/ST75Ac+U7TmvgooeLJAxNk2XfKzqZXbQSabPKluggVd7+TfToMmdsT10SolanuH
p+seqdJL4BTLBtyjd63Nlgl+yD+mDR26OZlngqS0ZDel5fXkBRwklHxEnxehR7rU9fKgE/Bc1y9L
u80c57kobooxOwjywVlBUMF/M2LSt/tq2QDCIrEtfTN8cZXicjFpVuO8WIiaKREyZCixI0Kcluty
cKY7VtJxY3jzhVEzp2Xqu1Aq0Zx55tksPXHfpNpFBv7ryMJu78X8OCDmW2xT3YjEe46NSoSqse8L
GBvekmVbu0esRjC5CPW4u5/RB1a0/W+rjmzxyU2OPrrvnZu0yyGW6MUaQ3N3S8qcpD+Qw+rMXguz
O2M8IXQAqrNC1q8VF35jzw9OpT/Jcr4heeSce86VUUNRtM+DBryvVdkP3CZ3yxjbYRa4PyRoT/K/
cpKz5jw9BJgHtmPp5ydpEwZZOdMN3RztxeoDLusAEPGNQIcOuxnjmZK52LkY+7yZaWRr8QWXQHmV
CTGhJMfC1dokzzixAP4+o6Vs57q/QiGTXWYV9LMiGLY+uToh2iZ1NH3cSXprPaLTrY456TpHvw/c
e00Sb4ZmK2XF1i9j1OPP/UCBzXWn7Ivs23HnzGl7y8DIkZkl2QVykYn8v4B8rc5uDm5JTlztt4Kg
HU1g9MEuAVUnZjPMiRY1lktPBjuxSD4aLhxtSPcJ5BnWs2+OPqJ+RUkVVo5d0lyH15n4yDzlIP1t
krbNERJKidjme9sn9yQaHSza17vZvEOXal3EuIc3pmyJ4mW9umHjZc6owK2vpGX3Oyvt1RsnUlxj
JQGmRy6SbMoYAlltzZpoR3/ZjIsSJDAtWHLcB82Z2uOUe6yO84CeE57puusl5qtd6/om9c1NMFrV
qWj7iXyjDW+aACLkYuE8FcWx92p76w5LhTmseOmnVCcUETixFqRPZYKfhO5sMrXDESX7fVbM9aXt
5cW3Xq+1sCXX8xQXi0/mveMTLYIzaUZHGdoi8MMhK439iFJ6x8vnNOCabxUpwehODUatK8od8R83
jq2prVOXcWS32HectiLekwxlxOQk38XsZdd1bX61MLzvHXgXYZemB/BED6NlXuNlBaveOOJi0Dkf
eF9Meql7tPNWJPNpIS16fjPzdmCJmOjpIfyM9M6fD4W72HB2BvKkxeU87aHQymz5mfSZQVaM1ElK
kk9LXX9XbnJL1UbfQhBjHTBLQvDyRyvrjl0yX6aVcbto3s6y6kPvDA+mJGQZ9TQdrG+TV7w2kHBw
iOwlrz3Lyj03z73rD2jpd7F9Aa9iY6yBeo1zQgOzDwpyLTIExMa4aao4Grv0tFR+FjZy2JexzzYl
LhunOAVTdZ2QwVeO16JzDnVN+bpt97HlbvEaIZ3iqIbeeasVzA/baK9495wfoMXmwamFR/eC3kud
F7UkiNHgI2xTXaGz1EBRdtWYLzgJ9Q7Dtwz0aNHt+Iiawd8XiTntZE0ObJ82mkWPwMbF1YuF3tIy
BkCtcXuhQuqUc0g8aLOYxbM8ciQpvKK1vPOq73gjXXJCZR9DU5RuQTmm1/dNu6S38CjYF1OzKXed
qrQNIB997yZlsDMrewrh7TpbqzOplhL3HpEcthCnbGt3Rhrk+2FcnMNALu4F0ST565wt4q5pumab
auSEQbFY4nu7HonGNly0fbj0LJKKQP5eOyZaXtE6+iEvJ/Ek7WkJ7dEi10tXGWJqra6xYbXzQ77M
BpYhZzihjXZ+VgbN0qYf+1tivb46qIVRIBOuc+X3QHenpOE0Uwldu8or6GiDX2cP+jDqR4tHD1Wq
e7e4dL1NrhBxlYbXHnBiiG2jEay6xGbP8pcS4z5OTjQaY3WSmcnW4Qlr3rF+WNbBaq3DhGvupILs
2ey6yd4ZeOSfjNLMokUZ6Yb+d36DOw+/TlB12JJcXE9hDvfrEXl2cLQJwOWj0jlMZMwhBUdSZJCg
DFgMY+eSB9aTlVeE2FhdebKsEet2VS0cFNvZ+7oA1Qs1YXBTt71u2I8gmi+nWsufZVD6x8lwJu7w
Y0UwZl226vuCOPowKeRtWtq/YiTWWRAtAjW0wb40G/8uC5y9M+HUSUhglK6/E5LwR107iUStHpSp
2vMmsdUk2iVpb9gMpy92QY1tHq/MqbEZSmjGz5zau41QxJDnMxHoQxG/Wva4K2nTrFz4i0w3LghD
uilmvzySu/qAB+rRAlOV94BV7InlqXlgcz2RebTVsbNsJomLwUnyF20wYHFpxm6CtbcVerNsxxy0
K0aMSNAI9RzcHQHrJVWF+JL81EuyGo9B95UxCO21GNtt4CZfGpTJbRVfd5AkOP7Bq4Ztmp7w+wdh
YRICAd2QMObEflpG3dwOyuTlezICAPQWTK5iH0jr0J2z7JTPdvtgmgLS27TYD0uZDRH9b7DHFBng
GhvmDn2p3LS5fFzKJbgrCiJy62ShkVK6p8ojoJC07F0cl821gChDuB8Df3WRhToRttup1U6JZ+/M
NribjdeGoCirXQHXch/reOz7aevhbAIjjhBV27ZJf2F6vKScUyUe53AAQA8zOKKK+bOes63AL4pN
ErEt1GqZXwrjqTWE+B4Y6jse6NX2RURwWupyR1SfExmOro3MsgyGossL4EYwFmd9GdRmwpSx0b0C
wDKHUvYNrToTJ3Gi2nOVaN1wqvXhpk3RG2We4+9LJPD4LtJ9q0nEhna86XIXP1pcd9O2pPfItUWC
w2W38C4L5RT7xUyyg5NZ1pMuWSK61HWxIhadS8y4jmqvr3H6d6W4Tq1MbRHjZjiZEv/cQbVOuMSZ
1c5E1EVuZ2kfsLOlJy0r68dJ04ItVMf0poQNA4TX8p4s+v57V5dy3xPJCdF6mYIn/BXLDSBz9ZhD
8773nME8UCzvd4OMyQP3y8B5Mp2+vEyVyC/LWgvu6xIOvGhKG1066R9cbkZxNPSsehrbWT6sEo6v
k1f2b4rzxqlfBu2ku6nR7QZh9I9444froajzk4br8hVdLhZYVSi1t8lbm0MnqIKrYHT7594x4/sC
g8ydMWRsTKqLOfRiZKkeBmu2XhfXBgNNWdKow8kEHG4F7XQYcsyJJrjhB4da686vi+mqcFr9vBgZ
FzKPgeoS1XUfm0LbgJbRLn9lb1TSE2RmZw7cFbdl6QcS2q9geeFesAksZ+zd3OF8R9ZPAJ9jBs08
R0qX9j06nPQZs4aUGwvr+9MQOCTu2TDWcfGV01Emub31K2BARPkcF4IBj1OSyZ6ytjTvJgP7E7fa
wdmY9VzwahQbtd8Fkeln6Zcyt21MAHVyE5gq/TnY6HjDLrGxBcbNMjC0vDTeL44AcBCbxm4ZPO6J
mJvnM8VX9oig8E/dpGIMHvUW3Im1zcf6ImXUZsF0NNaSe7eEFDK7DXLBMbR796HS5A37bhcia5JR
7FDBHOx7vUq5zBSw+GOuNWDCiTsXIFOtejG+B5VyQwvYPaWgLFJTXv2Yh6y/UmV+zOJKbWuu69vB
QZgHrnpbBMVzE5vl3vTS3RjY29xiDffgP+dwWDESjxzDipe6mRwu6uazrKorLOg1c11PHnxEcqFO
0gYeWIlD3DNHOD2LOpcjd8z05/K/OTuTJUmRNUu/S+25AsosUlULM7DZ3Mxnj9ggHhEezKCAMj59
f3TeRWZWdd+ully5RKSHDaD8wznfYWTCnB+Xtf7eJ9HR74twtIx+IzA2b1qxnDw9igJVmCd8oBgs
x4X/rxgvtSh2Az6AjU8rZsoyoDVdm8lHaMasHRZC95yo9wMG987ymhHWORfMHhgrebij6j550VOi
ZBazromxX466Wx/slgVjPxoxrZ8hr0J+KXFbaiovAtQ2RVbSakt3a+SODaEALYQ2MtdwG1xhXuD7
57TZmaIpuIdSwLl6/JUZ1S4r3S9JHPNrVWrXbhrb0F1JNn5JOKchOqpuQZOVZ/JGe3Xko/xFALVg
pxJpYdyRuBdPn45w7hxynPksVHm3vzDmhrr8iDSMb0y0gywaxm2FmpiA27VTy/DqekVu73H18/IN
CByOpr2puAtJXqA79eW5b5f+rOeOsWsYQ3eR44etB6UXOzds9JLJoU1wtN7GO8u7mMUuzrJvjWPc
4lz+1BIi5Ng1QlPQ8pk9F5vasqqtPU8hLAdFlRNyWvY7YkZyCgmJpqouG+wlCANKUXePMZbODRnL
HC14JYzuJa+nS9R7VJl5/dbGDVJw7xOqy7BVVZXuDT2/DvnB793nXuH7F/lyNVodGH25TTL/Gke6
yT5ZgavJwBrIqLPDzpQMX/wZOoZ+6X0QVJzZBOFV3dlKh2VjtLVPZIEAYYXfDzDYRWcqFGICyz7j
JeMidJr6famn38aoyIdZu1FSc7Mw9sRDrqyTD2mDycZngRn3YsXOpe+0ijGaYdz6ysFaNJrTjdW2
u4eyHYhkPtdYLvsUtff6AMQ8zkPG9a8O18HGdZ/9VtZv5gj02iJfibQhRVKlxKgwDVm70ROJeYOE
8IvG/OkZkvmwjWETbVWnHtp82Ttp/FhWlPjIat9mGvCwWfwHU8R8XlW56MxnOlAtVrUrCZut6vgV
j06x9ytiSRw0iDhDkmO31Dsv4iptk+luFKX9UjJsTD1T28UllASrSNx9XTfuDq1uts8qdw0lqL1H
LcFQNcZ3sVgnXskbz8QrwfHc8t6nDyLjwGKdozDj2QiaFiUKZi0DUvREzESIRebeRMiskbCDX8nT
vYgKYqegYoSz5Z19KqCmmubvPKwMav00HJgLXfrcYJYqdHAT+tzeh9SQN0qDq6G6M9QaMxhGywy8
MXvMfc1l+xx/GUOSh4Oz/MR6KzaOEXvPUwGav8/rR4ZpHJItQAKI7/WjkzdkJhR1v7oyB2/X5Ys4
SVvalxmuxq3WRHogMY7w9rFnQDMTOQxhldwV4144EaZX6byZfQ7E3VOBcKW88+DZV43uk63u2Tdl
w1ipOINdO7sZTvns2XjRB/PXIJf//VTiG4kAYHCJskqmtAmqrHm13Sk/xBYn6qx2AP1JfRCB6ps3
0/meoj+6EeBk3pKezKg6cMXjkBRhoX9qDOWevRpMheFgSjHwNW7oxKznWcz53lPL8FJFuI0Wb+pv
WWVqWAvzY0tky9VOekA8mfeNGAcKxRTLO8Mxpu0cvH0FD8AcUSQWvtxK1tq800leMh13ph/xh71I
8nMio6DSb4Owp1Om1Q32aJoudwjFQARy2wBSqC3WuNwQmWP6lLxzQaHCiLZvjrkfHXVDu46EHA9s
LyQR6CJ9XRFtyHPEoWm1LLRthbeHBpkh7DupGR18oMTeWKVrbzusFavtc99y5uaZIXH1e81W0P2b
5aHF7ThJh7XFR96Qe2E3tX2u6q4PorS3DpXlJ0wQKLtq1XXYBUsb3NzMczCTvxOtCaY6b0KACsk2
l0u2cwSeREbemn3ScxYUke2ScaHKnyIGp9tUF+Z25jHv8492jvXz0DvtKc/HY1nG8pDppbvpIzg5
m1IS02Osyte+M748vVD7UfSXYv3YtZK7xOwwoqaFCo0Z/5kw+SzbH74RZex3oikCTTJeRo+LPI1c
MgGzdgfodghM0GSn0uh+9qwcX7LI+UoqhG+xdeqZJ49Jpe3w6vJEiv0Rg9eat1Yp3QimvOxwdtuf
uQTQk/uD+SK98YXL4N6XuGSkGX9R/YgLgKOTOTr2ebK1czxkJRRj5sH+PKZhZWKvHwh21Ytcx0GF
57TXxiPocNLAFxrKujSveTbd6RpuThy/az3O7tLCPrfE2b7JxKmM2Ue1DbVAUSaXwtJPvrn6JQSJ
dBh6SzAftLaN5m3NZQpJ7qGmIrHaNK9Jf3LLg5u/VPkVmcKNthVXoruLZtfh2e8UOxeqToWUAUI/
lvm2FkFJN8wgcefJ9gpZ6DZYxiOsaxyebR6qdtEobvwbRqtpswAcJRryS/M2OKxGwA61tq2nMl9t
jAdTV3fY2s+2Qrhr9+PNwGPYEmeOGnB+6HO2R43+KyKRmdF5iocuVfE24y/c3DV6JXcUOfY29rvC
nHGyf9db/Tel9sHVvGr1du602Xv2yaOhrbqpqP9VWal58TrL36R1KUMR2+Nt1uJzO9PR4Zh/V7Gt
bwgi48H9UGrFox8r0uU4thb/pJnzoVJWFix+t3eQH49+5wd8/OnWGKF5NfPj4Ok3yTNv1F8BVVHe
QeMox32Zd15gF3FYtt0zX+uGQgkjxUCR1EX+fV7Xj9LnZMZAHJdtfrPq5dzPInD5NuOYARk8FvTN
UfJLJPGVyHqYPLpgKlzUx9j2310emxs0xQ9uqwdefHfWSb2hET6SOuEkkhvL9znwTG7+PquXW2pw
S40mwVR579pHZiwfflM/1gPvZZr8Y9Wzmor3zQJwKkFLX9r+N9zim55rejSJXlL9ryHh+dzoQWvv
CufB9xHEO8nqurs2UYOYOtkVdI2y5743vhXCIJ7V+ZEs5bl39x6do4JGUmihqvkU5vbqVNrVmvoT
i+Ktp5N1P7i3NI3OdeQ1PI6zjDKQ0FyUHGHL/O0Z97/aW7XwAqTAjOSchctAX559Nr4vTTfZz/C3
0E5gu3ox6zGDBBBVGMUHbPRnGuaTBcePdg1BAyT172NX29u+YDGHxH8MTC7pjGaEGbbVBbAhtI2x
aEeoHfGhMbwvv+KchH2GI5TEhKCoE57iyLw2WdNunbw0tsKaV0qPh2aDjggNOPq2Mgv8ob9B96K8
0sksgvtAcF+tPeZ9e9KK+LHNEHl41i3RivzUJuUefSwQAl+dMegkJ9/Sxh3svnfMo7e5zY9GTHCZ
LCY3ZLbnbsAt99usg35f6tMZII37CnnjNwDbcTO7NKGgUBIqdP/Z5TgMUkIJgq4qrL1GXNFZE+qQ
WUVQD8tTKaCo0bY8DvAmHhOVsFvzNd6TTKmshK9dZNLtylzdlkZsEowYeDf3av6pouam209VHR1A
ceHCL2jqWrbERb0TndjjwkeCJTdC+TR3vzqoG9T4B+XlHDOcY8c0y3ZVP+yRmu9SZnGA0dl8Ozsf
hGu9xletIbL2JTOGrVufVSWDxHpx8u4GZOoSJ81DKkjywjPqmqNcvzXrm29WXdh3ubVVfS7eNOUA
+XJiGhsIcNhTl553h35vlzovSTxv8/bNKuZdZOcPEG12cXvMsNVPF7wfeyv+6dOTA4bBs7qqBjBk
tGJjF7+FXB+9yL1yH6hW+uGoaWeqn8QP6Kb8KLL2M5q1uz6u6gMziMHzL4BjJJqWVl2KXGDY/sRg
t5X0nhlnMmFUuDxDhbeqZEJTOMRmQNXEp44FxycfOD1hRgukqxdBA3/mRTZ1z2afsV6Odn7rcDkf
F4++G8+5oz9lhRs/t3HX3KuSaaHEsHLsWs0HNOSLrTDb9AdiK2sPra1gmcOhtG07PPxs7+t80zBn
YDOZ6t459yJr1RfwVlHsXaXs4Rya1bhXAxCiuqystyoVdHJTx7mfCYaNPoGO4ZTIGwZe45vtcivb
clZMdYv4d2e58VHPOa8zS6/fe0MNM8VrMoVt5sknwI3O6uh/NVnCD5vMIq4bcgh8LQEVkLLgZaK4
38ZVEZhGx5YPIqIfHYA6PWet9uoquEeMWL9FM4QkwAyBW3CYYjp+7Mgc4qH1xhq93tczGQHRWEG0
o12oUm2LS4lMMq7kEzTjJsij4qfInDubvDfkmkeRJL9H1J2qw+WukLArHHuULk/K805+xLxXTvbN
d5nx6pF5g6vBxMlHUiZZi8nog9M+DaB+MSs2g5I+ZrDZEbrRCJpJ50YZk4Nku0H+3bjRTPU4j9O6
OS3v7agOi08yUWHdIPl814T9ZI7aKTMVRu12n9ljy6xgzPkWF+0Q59m9gNRKfRg/T3p2Kk31QdT6
zLG78CS3EvsgC23H3HTc+Fby3EzmvdSxd2tMq2vT3I4Ty8ie9Y2RX8nxApPl9j/s/Hdr9NpWp8jf
0q0iLGH0a4L42dCR/lYJc61o5HAHCIWmQQbovwrQeRSpBWzLREseLLN/9BTpLKQo7s0p/977eQbh
RX71UfLD1GvKbKiX7SQq2LLaAS+32ozJdKg0Y29azc5d4pPvsA5Cf8maOz4Dr3yjQHwwDaBRIJju
k44HPZkf0Nht5siGUlmWl8zksVqbHjceKTiOux7HBgwtaB3ROM+bqmNSAuxD32BC/ZALD6xkOBnW
tC4ao42s/EBHOriXNq1LpL7PsrxlUUcN4CXPeuJo2wamgDNETz0uDb0Q3ytrPlqqv6kq28XMLKJE
/haWppMs5r+ssIixaxj6uiFEKrL9+mbvVZ55cOdq3qlyMgm2FRAgEcJvxsIiW4bwntK8D2V3dIAW
gDmJP42k9Da6o32Hl2cxbjR+Z8bsb6vMO7ESjzeN19+TybhF/vQg9PiGNSlwOgV7r7tVQ7vT3PnJ
9X/4/S4t9AfWiEBtVB7C1U5pZPygICNV0QPl+nAosvTLZk0KSr8xePTpQOrEQMlhXKG5EpnBqKUU
R4JstpNRPM39s+ce51QcvKp8nMpnkWuBUs4qDrBj1md2u6VZpX2L8mPsT+dmduGnjAIKRgLUAAzq
2UX2GDZGdMtSiKoQIZbNApZzW9PhMlmmyNVVN+1k4+4zF6RZkztngJnJFtsmIp3S+aUt5QVNyLPd
p6G2EHNY9wMBkEztVGeyqMlmrAzMz6GlQNuJFdzR+QSE5VfcqlOVWE/s2UHnOFdmHSfa1hkcIPtO
+sxN7WAgi4fS3ZvNHLhVvZ+lvYfDBQYpa40gU73Yr6J/ApkGySXHZpJyrADCNlx6T/9FvuLGs8zX
RpY/Irc8z/7wRZzkL02L9nofxYGDxmAr+van8rJHbYWH8Fh98myq7sEhIhvokYgvftaxniq2Uw8u
KvkNk3EILfcLAMsraKAHoFraVuWTeDBqcZ50eUvGRd+WUGPk4Jdbv+Yc7XFZQkfBRjkVzKGy4oNi
96g37WfRJx9jF5l7OsjzNBpv89D8rljwQuwpNcbg2ovOrW0wiOJ2hqa59Ju85pSMhbftPeeTMfKa
tWn1YZqQ/sliTnjz3fMS8HDWfpVsuIWxY9k/BlaJGHzp8wV4rrsiDC9ZVd4Y3bnwEbDq+6O8aPAm
V1oCgnVj/p0ShcyBT3jj6PVBobOxLToZxFp8aTsJr4PJ2aYTauaQqxfOe+3oNYMOD4Z/pDGmUxpj
7h0shrcIVQx0tf4No4R+ifIkIT6hLF87p9jWQvuxKIVCKnnpNXdvEM29dYcsCc3cS85pshpQJYuy
WJg1l6Jxrtg9bNsmrreqlYy8uU15Mmh7idZn3zqDtY1E+tvO/OfZ6plPZ4LRXbn34+G7cvrAsy6V
ZAszt3zGSZYGLqjXCjahRauQkG00RxtLItVw7DdfpQF7U5tBRzeE80Cq5Vwln1AYX+3JSs7V5IsA
s6T9w9T034AaOU6Nz5EAW3pr+U2kQPTmCd6GiNfF1A/ViW81mkibZWqm7K3moLKFC8Ph9rH4KCfG
gtLJFOUlmjDNZ+kReMudb+qs+WjT2Crds8IKJJA/KVhLFMggioiCPyE56eonD8iFVJRnoXKcYybk
CfzNoWmGJ68o5FGX3FW2Eb3YykEv0SOOmQ3kjf54cszpw84a5wG6sBuw1H1e5LyJ/fJsTMODSuHJ
CT5CU+zchOBrhmKbsXS0vdKobWLzW1Q/tqB22dktO82M8NH3rLTK5KlhPM1UbmMl/qOBwlHF03vs
FN+bJTH3asyeOy3/OaBAjNwvk4qhY+872lAkqfKF2mvjXubH2Qb+lrKIzYvrekdk9a5Ilm2cvfai
3/n9U8pIYAxzK5hbWludPYfMNgtDEXNGezgzNlJlKk6VDcHSG/NL4iIR8/TwNfG3xs1el+5lxdT5
sYFx9pI2SfTU6rxRaXX6Scwq/XLzajmU2Lm/gBXkYZEM1fOCHvK3mXg8XITaGTkPoXJMk4e0tMc5
wKZnsX2d1XuOYusBdW25B8QF6XTps/OsKe84L42585KquxAMmVxKO09+ROSt8DSndTWJwKNhmvRd
GZFWq2Ek2IysST8ISf/E93pt7ezTbVgnCVV3rFsUux7NFSH6QHkZkqW9FlmSP7hmqR+NbnjrKj5G
PWIQGppa9ebKHEqrEL15MgoPdGWf/2rjdstxC9BF2y3GCnZ2gqQybnWXvMPQRtTmvHUpWlMjrZq1
dbq7lRCBVnG0mezbX5rM0R57n9mn+UnMJLiJFERkr18zmd+b3N7EfXTQmEEcGCVpe5bMZdhADDmk
g7o3qfuEoC19Gh0ZoFJGRyWq6dQioIbC2iUbt+gfasf4SFN1rsXPjLDpdKDvYDkDfXxUrOizfJ/P
0EJZUxHh/uHp1xFTwTBeDCfeuaxdYudeu8OBPfmmoaZzjS9tZL2YaIes1wAdNN/N7Mfig1RM37hv
t4yEffRDy3eq5XnXawz8YnDPiehQ1Xjz8mm60VnptLq2UzvALEZJoeieAFWGDEse4kweIdSgaooR
EIr0vfUJoKVnaThVQHNlXWhNVExZhUJLu9fg91sOPpFikzjWZXlvXGvYeWkfmoUefQCzKXcEPfKA
RfwI1SKYlvo9qSD4puc6nR+zdZ40ckmECejQ09z59LUTxOp2eC56/xIBXt3Eyq8COFfTUSxZHBZu
+60t3U/ODgTAbf4j0jXvjfFgsjMXn6JfJpDSRn03VOsyAEVbLkmdHciJCCDvh0a+FiwtKdmNx3O1
mBx3UxAw2trJlXSv3TAZ74tqz51CrlvZ+3SOES5n/i9fcEgyY9G+ucZkbOfEjq+ZAxTR0xbCTMb9
UMz7XIOaqqVYnNJsGiiyBDnBC9gM149+JYI1oEL6iuv72vTJxVVfaaej1rGojyx7XrbgrD953nLz
jEji6ukDFmlYV6hePZ7n7MvzzejXcgMdOShKYKfZz1Z2iNGFfx0J5Nj0/GAjIt3YVNiFbBUQlY6x
a1FkHCWjF6amTB6Q1204nX3WES7j0b4OYz9+mVVchzjq3C/oI1VAFLcKYkOe0ABc21R/Y82dbHur
GBFh2+Uc5kVX8irY1f7P3Rc3+VU9q/brS10/5b+vxo2fNUv4NE7Uf/71x+6Pn+OvOvhUn3/5IaxU
qubH/qudn746YGX/+e/8on/+zf/XP/ynF+Jlll//8W8/6x5QPb8NcHT1F5sEPqX/s69il1ZrlNff
nBX8L384K0zjHzbrfrK8SA3AZuvhMvvDWSH0fxCkxIx/tc6hgrDxPPwzycvVMV0IzIVrCA1QMg/7
DFQ/lfzHv9n+PwCJEIW4xu24huVZ/xNnhbH6cP7sq9AFunruDWG5vDoGhvz5nyxZPfqBBJONFrDe
st/SirTordNZnSLYzkCiusCCe51ncrO2+kIayKZOjYHWd6Glj0fe97+wiP13L4i8amg9Bh+VKf6e
drMWlUI5LmTXZkBwvNB3PcWxCe7BSpvxE+j1NGwz5VneNpKrncDBcvkeYUP8LDFvDf8fr4ewNUp3
31hpNN5qB/3TByS7CaWuPWuBrtnqh6FROQTg/xHsSF/DJk05v3x3JfgzdGsaa+JKm4zHskGwATBS
wOL/08V1/+Or+XMS119NiXh38eEQ92eRiWk4tvH3lGi91SCLmkBnk6qEXNTUiwRf64wQT53eGZgo
VdNU75zc81qAejWDVT+K1f7//ir+isBYXwX2V0Nn4EQ4Fw7/1f71p0+la0VnetIzafeG5p0AUh9I
Yt56yE1dXMWbUY3xs6PZCWCxanTzf+FZ/6//PC5rGBxAzbg/nPX2+PM/z5oim30e1+TsQi/azo09
WlvLQykY6L0j0AXhCNlqdo2mPCnYAf/hIfvjAPlvvoS/cZ1cffV5c1tjD4U1xn/rC/zT+0dqx7NP
d5cw50P6JIAIYCideM3yp1Xjh0fo77Kt0nntth17hg/Zu/JlWEZw0tiau29Dqlv/KkD8v9w7vCoC
p6E8mHw6Hl/LX18VukPmTP6kh2OSi49cr1tCgqVywGWXxApR4s/NDyT+tP7NuF4fvSiKK4tdMgom
t2//VWoc24m/f1MmV+t6wa40A76xv5OPlpblNKM0L2grzaV61ltDJ5ZAH9EpgBMeHjkHYiMYPTN+
nPS5fC7nicJ5WiHfW08W8Q9zBJbInFQHNmoDk7Y2uI5tYzstafc9mSuHUrtuNOOZ08lS4YAGbTnF
c4b3xumV8eZ1cxwFWdaLdD8yyhkDBygrWkLWtUNQitRp0Dz72rcJVvhv1MA1eoTGYwaTcPg6m8WW
HkSg2QJUP2hohBDfONJiCQEs/x04DSVMRoVFrIhbK1w3PR1wyObZNjg9LQjvazdubaoVQ30YcawP
G2T5TRM4lDIa6EtzZPuWovco/dYD1lnM9rQlYAAheYWmjD4cyAX6JaWiMvTs6FfmR/4j+R/szcwi
qaYNAZ4S6ozGQhqF1pj91kG5OoHVpXjg69jjpSvLUfGOAmm+FzKqn/vJrJugdois4eXj/w3Keogm
Llr2RUQW+kwS02Xoqn3Zoz7d9UqoCHptamDjIs+OYsUuWkQW8diqdWrhpgc/nfTPSesHf89KsYJy
zeGRU4sOfX6OcM1TERIw1QUDtQBzFrPz7lMjEO8QLDyLHYMQcrY7dJ99kIC6wqYBuxWmbQR7gy7T
sF7SIU1TyuNETQF8U9ChKNvpXocy75swbkWKzcqoVhr3ZH1BofPZVi5q27b4KjRnKn8igbNOZqPc
7JeutaeKJkC7LwOST0nU0RBYjOiRDliS1tefCmi2cYkugS8kbuW9AJVMWDejTZpJqaj65oymCSGb
hSdQdPSMmtVywdSDGo99L435EqfLz4Vf/s00HAQA87wW7hETBpZE6PBT7OuEl8Hud9gDwwkWk1DP
rHuLHULLB5RCYb1o2bcFodiEHC1uN4NvcwG3qJKeEq1rEnipDMg/4zTitlfr+MhGk5WTtBC0sUll
OzfTbfLUjEh/zL0uKAxPX6H+5oAOOxYgVWsMjn5cHgYMgIx6uxeJ3pEZXeFGYWpVuAfIrxfMgWuS
0BuceTiYJgfplbkb1WSax2SuIb3jOvYPdRutz6HM3LsLwti9JUv3Zrk5gwBVaFeOS2+j6esezB5e
iwSgaOcxGJB2qvj6/cFgow2P92E0FBEqY/7kW53xXoL8t082oOh8P+E6Ql5XiAO3wV4fMUcMFYN6
oqO2Ra+/4Sq+wkldPjnlysex0bpPPSWEfh1plU/dmMklKHCPPQ2TBaTYjj0Hd532gbdxPph21O/n
clxOxFulG/7Gtc4rpP8lNfVaE+m2Xa4jxoJzoUqXMHLitQsyMn4T9HkO106LUTqv/cCYxke3mT8i
X+GEAQGiR4eOOKFpyfEiTFXYiHHFRlsrQODQiHk/k6JyKEkEYJx8ZgwKGuzYRPSYRQWi3BqKpj1G
ndA44Cc02FHinVPsLGXGl87QXh/cjdLFGIwMxbVrznSu2y5Olr7K3tD4qPEOhYvWlM/IsQO2uoq0
h4qJf1IOD5GHfz9k7/Zo5W53iAG2XWrLHb5nfml+urFwXoe+nI5F49z93jr6hXtM/eXO6XDRwbuq
2HpBaV2RXFTO7w15SJt4PSuSgnmUT0JVxomn27Rxo57uYijdAZjmg13COZdtiqfUfei08qevib0+
JPIDuvHygJZ1GUNkrRZv19I3w/Q6oKtl3gYgkL1y198ZvXpcol6813wZpDP4b8tOT6OMosMcGd6p
RuHXjUwBGJ8fPZ8JI3jBjZnaZhbORl2LS1f7dvReOoN994u4wd3Vi1mcF6+ci0d9qN/rCMOaI4t2
eTGkdB9IdKt+sqL5rKIpvjXg8jeQ9ER6Ze059r+QChrVGTjsOhAjD0B8FFgJQMOLmmegN8icCbIm
tCcpE5g4KwTH2QEFYJ9iOpMwt9acZ+m+w9r7xefcXwwuAknGEYvKxhiwDmMCQ9hRa8bwTgpFU+5d
PnCEjNhnQnwQ7q6a8oUH4JC8xo6fnAe4GX2AzJpG0mBOsTeTaMx2ds76N8iscTmYKtEPiZHq5nV0
oKeXUe+UAen1Y6BJR0HL7aBE6xWWO97z6O3iNLbDrPTkTmqTik449HQ/kA5MtMYbqicy2iao8XOS
eoGblDhzrb7+7fRuxXG8JPMrogP8qXoCSGPvcPndE+j7zs4s8FRvGGHLB6NNigWrk6KuWVO1W9j/
hH3PhsQBkunLkQyp/qNfDCIClobsqO3gjhk+1MjvkDqh2GZKzbBvu8RddzbZFcSf0xyj9lF2Mj61
lb3ggNNN78qiKjnWpKPliClV6gOtWrfnoy5WvnJUE7iCvH7SKPLB0Hs4R6GpP9SmEX0skZcIIOZD
7GwGRYUXQIMzcDWpqsCeBeIPmyYTEYgl7a8MQK3a5G3/XhNQtWEfYz621oy+c0mx4GRG056VITSd
uVWLk4yHYBrAig4ilHekPThLFuIM0CZUz3mpY/pIRu0OS2LudowK9RipPxh1GO/ZV8amdtslTR/o
zFAQefRLtWNHyyNwPCyjQ42F9s5nmlMWjr0pJhR4Ak2QbVpHDu+ZKz9dg1aM+tgW5R0tAg9lB9O0
PyyuvzNkla9DLHbd2tSTGaKlcnB3dTTI6dFG8r1DNczzSSMdZI2y0HZTnDkPtS0vovle9OwAsy4p
XxWc7HMitNDKrR4cthaFtTOc0WnsYMezCivcl2qIP31U+lxOPmh6YyfIizCN+lYYyH4KuKX9ZIcj
MPDdtCxPcOXjIE0G/YiUgtV83IunfInNAN/1nnnTp2NmQxuAFdCKMzeYeADXpL87cbNkLGYmvTzi
3ImNo97lejjYnZ6cGpW5qFQF4gbo6Q1ZW9M2YyFEhTp6SZ7G17QY6/opgWQw3vVKLxku2Sh74jAy
SJz5bVCw6beiMPTh3Yhg1BNEvUTMMJOxsc2dg3rVg8DsjFiDF81pQxN3LxtmFeu6u+NNz82HHlPS
rGVlYuY7ohCGfnqorKZhVZ9lObdGbBXZFx6+Got8H83qqZ1BPpOM4hYEmaQpCVHM1FDxaUnxFFnu
B4+3DpGBb735WRK/19OEcUU5xcXJYn3XN6K72WOevcjOpaqOFGpCJwUmnUbEMEoLNWjhYMscJ/kr
Gsdsi6T6R6NE+WuSuOwBrNK9E3h4dAbXf7RoFa7Qc6yNO8iBxQEyK3NqYvQ2M9c9uUIh0S/eSflW
j16/TnhbE7s9iwxNbtlJvVuJw56v8+pnn1z77bKIhzSzKg6U3mAzYtvcn3F3GIVgQWqMCCT0EeOD
tFKf/dk4hBPS0j09Y3EeSjXeiiSqwnJkU2lXU/qcxhbuzSoedouuX0xrQf6VSPvRpqoISPjKP3xc
2re+d9C+4dzFsiHF9OjYmrHJ/PZNrTM9Ss0h7DpH4lyZVGB0en10K1Ods6rtgh5O5q0dB+SglXkg
OjHdc0Rp31p3fOA4wGCr2yz99JSmJJiznK4nKmXyzul6nhRpaMxgO1aLMi0pfdWPfjL8oGNIkrkV
zNRZertEoGuvGhYUcs4/ZSVfZZZZZ55ZD80qJGPANG702PaeMq+Kd9r6hTiyZs9qLdYqvUrfoya6
Gxhdw8nPKrIdkyfTGddUa/uF51Gyc4WIH+UkV5mei87atLpPxFZTGI2kkvsEVP3ycqs6JYmg7UU4
RKhBpHMMLDwSCPKxGq86FwVENn7RvMk6r/2qR1RZksC/1zYdJpat/T2v/xd759FcuZFm7b8yMeuB
AokEkMD2ekPvyQ2CVSzCu4THr58H1d3fp6K6peiIWcxilpKqxEtcIPGac54ziCsPRfs7kVwkDfWl
uG6YKn+j7vrsEmtb2jHHmzef5eh7jOj75hw13dHJYrWkB5SvYRk9OqLFVNHhFwpJYBNtY9/nngho
HgkLBJ2JyQGX4sSWwPPOEV3yhb2IU5MSt6uZdMxFre48z/2wg9unKf4FMe/utu/lfMHs9ptI7A05
4eshNvMHXXQP2qvLG98r24doRPQ5OEF8KoR8t2zo/dgkLmUUX/dVhbNUp/UFZ2F2oM7BJqG6ed8g
TJuk+US/GK0jrAlGx6OUV8nyzWzQlL9gYbUI6ZSPUTyvHau8JJUjfkb3dUCOYhGt5pQXtbBfa7J7
116iw8sijDK86SOVV9U88/y0W6jZkiRMyi9TI8CWRUuGWxM4XBaFsNImrEZWz7hFiXpmn1uz8vUG
TFZzyNVMYjolxyDzLmmz27CR8XbEA72RlX12AYeUBWpCf7KznV+ZwY0rKIPxdR5hFNf3VhY8WX6T
Hxwy4/CzjBY0CV2upjrItl43wZDrDWvXs8UnMiQvt71Gl1Ys8pG8NdHQouFSpl2fZ/0p+e3LQb1h
UfxIfaxYGLCRwHinrDQMRFmJWLOgJy6tJ0jG6qf+jXl5vGU19lGBWij84GoMC330vXlYabDD63Ss
N71lUrAWp3liXVvPwCHKgwQ112XOMfbqs4MvDQG9ljSesqvOaZLhoR7Sg110A9qqhjX0TwUt1qXi
xh88EpzJXXrUuLbJ1bb0vg/qs+eH9bbhXersynyJUqhR/13OfQahnwm+EzbLGB+1vqrz4HPyxvyQ
SaxGU6TJEemrs63xzsi49kk2mW+Z2xXHrInx9bDZZRcX3liuv+5axHwinXgofPa+JA6AG3TWo8kq
cyqv5268VmF7WzM8WHlerE/Ers77OI2Ankw1hMKI+9GqwY6QVHPrlvPbXLpPQ6DwOxcPU9Rfu2bL
IVVMwCCA4UlNfKXjzt41ApYt/LRPa8Z6Wk3bxmgJbVg06XO3H10q0bE50lRgnySRyDTj6NazsDr3
BJO4GCFtx7ole06H2VU7HrI6e2R3chnVeju0CavRH3Iy3g2rpOdrqK2Ny5o+RKPdcWJU/SMqaSPf
qsHgeBFbvwNmWxb9thzifUCoFr1E+zFH3isku7WJZgFPOggZZ9jO8mwk82VfMUPioDLukG+5S9zb
3IdXwJLD6MOfexlca/aJxgPDkxTFlCEzLLuZR96PSHKMwnGXeskuwzM2XVQe9ssj9G1pHRjTxuOB
C9NW+9AIWgwjgGexYQZBkmQJGSy57z7U1eSi/57zDknxqpFMCFbOPFX+ZW0jlb2skshm3VpWA4E8
FuFgSN8mm8yhF2dy6uoZxxY0jHCotPUSBKPKH01Wt7wVDSflju3JwyyZAhIacxCBm1+FvmeFG1Wn
UXskMHCRyrHKLSqaCNhtP+KAlq9V3Zsd1qxb6+bJdroP7oL1UkOP8/DYx0a7CmSQb4IilO+jb3AN
nHzIjwxlBLUjFcVmxCX7jib9ZJpDtWdIwsYq6Ltt7rTBJxPXZkMMT4HeKGFf2ESQ3PJc36IWcHdT
wNYN8R+zbTZYQZ35xOdFwzVPtnVIRze7rph7rnrX2JqRWbxnIiwe/DEOCd9OUr1hIAbZOzQebSJ0
3ixKn8T8NsfRyNEe3etB2tuwHqNtltY8dl7cvrlhcgdHAfgS77w3UTUn3fjsy4V7axeuA34wxhap
kmPPmNFQ6OliG+1MmrxXQ6M2pOdYu8lkXOSnIIBmWWfohqpPv0ovB0rDO+kA4uGwaqwH7frHrkC7
UCx248lDNtcOc30o1ZL/mcdYU7AXJMCRTyGm6o3f2umBcENaVULN6tpg3Gx5OWL3hESK9diqU9bi
dAXTQokVfje4yVgt0DIjeIxn+ADrQM/Q2MhaxUfQ+efE9V4IuULq0GneIMMhEeK1hfPBrjZGBSvJ
BDjHLrCHXBY3jVNVR/6HbIGSCWNX23Tn1iDrjEybG8eS8T36b2QnRv4cdtQ6coqbVZwyMO1QJvZF
e1ORP3Jl9119kVb5mmzUA8e6fxMia+FMZXbBQtroTmTCzRufJpFhpMHC2tX9ChsoQOEiiuEWWvEL
wBLzYHntg63RoOto7I6z0U6XYpAHWt1xL6olNFaZoMbNSd2Q8MMATrcSmITv66vJiIx3iCHRVkvY
QeFEaUqOndySg9tRKieO2KfgDzaBz0veTx0UK1P8nPRYCPvCUcN6Vh3OlNZ6KxXmBduhW66n5jgr
5y6TiUvj5hhA5S31IKlOAHgZtPCtXTxmnh8deLQ4k+f+zoh6Tr/YjdcRBs6D2Xobi3BKgKbddK4o
uTY+KB5k6kW1QjI1XEK0cHaOs6BIolcZ5t4FltnywMCzIS2ElR0mG+r3YExPbtKX+2ZCfO7VgCW0
M+MvZiYJCyEzLrgPBeVyZiOCtsLxUYM9gb8Hd4QkFCqeOXuPG+u29fHXsCLERj7Y/doccu/Qqag7
WKMN3iD5MZiIjG14bufMz5LnpkVvWJPDFRTVQNi5wfBT2YeM3f2FYebGqyD1aidM/ASkzcpQbvui
u44Yx627ysFz69o4y+lcqMtL5FX5vTNY8qrKoZl2iqsmbKhobUFdPyXkk7ILQKO6kMXGKXtVQ+6c
eoTdK+2TWx44jHB6d+PlzA7jmXaGPT9DoT4ID47fXM1m8aO20Hgr3rQM+lG6kk1wFaf5Ny+xo2MQ
c/7Qil+4tmPzT0i3M49mhNlQel4G9Oupct+dyWYk7KhzEcdXJKwfcP9jTGlCP4HyI1MGJCjQZohk
gA4uGE8uMcXFZe7NetfbQ78rCC6iH6KlnWb/uZ709aD9J1yeLhkcOojPAYlXyNpm7BxRp1F2KbUn
+PudV079SNb78zSypsVygbRcDTc+tRkTyikLD/aS7UHQUb/NDSWxFLjf+wK9O3rE7JupI3NNvpq7
cS2v3+oJLBhNwbKKCcSWyNndjK4LTrmODi4D1cu8A3uHgI4dceaeEcDY+6zoj62bqJUbY43vhyk6
9APBLkE1PNpW/Rp56oE4LskCJaLTT+bbqdfb3i7kngeWAqgRw950h/qUu+pgwy59qVIjuWlJgd9U
Q7avu/mtJIZqm2MhdoGN2OU07Ueb9Aaj8HkhoA1lRF4GoBEI+XNH86qGIE50byM22iXiQ2hh7FiL
I6cXSmwrqZbAdYWH2PCffHqrjTUDeCCX1bxJiwC0RnE9Ii5dW23vrnMc9jvfAwmXZ/4pEsZrEgrM
3DkIKCMInrq8GQjGDszwseyd64bR0rbu4mEvZFA/epqoizoa2RU6Yah3KU/crnayYZ/2HM2Ol3ik
bE98DYGW2zJCI94S6r7GIPxD9yCz4QLG606CSaoRHK6TIqsfkqJrKSasz7R2k43VIodUeJqUlj1l
UmGecx0/lrghe6O/6YLgoioHyRrFM64QBfyoQ1ufK1s9WhH+8Fyf+A42TkBMTT6k6r7J2k8p4gMm
KINmpbM3DXBc1kaeQ7GAJ3SVjgiTmAIiiAm7lcPeG/G2M67KdoourbBvEGkF+QmvXHH0+k5dDcGw
Tuv4bhojzBCdP1ZMA+JD4NYUl2yOBAspErPhYc/jvioa/6Sg1Rz8EG2uarkKg+y4e+q2QZhb9hxm
MqnQ01ry0QhbeUMZbD/ZHWKtkcHFiRoZ+w9VzVknhq43tgOKwgEBd8uKpz5bI4rxhD9NCRJdpCbH
gliQdUkMYy8LKWA9TsrKG+7EiNqXoaZeEYkLiqMVetuUsdVuuxDnL6OiE51JupvHniEmX+jWJbNm
H1tesOpIlWdP4blXVkWrNEhyIEfTXJN4Em1a1Jw7C6MfG2QzPWe4t46O5sVoUpRsfCc5jUSdHfAR
g5UMzfsAvPWPXvf1OjR6qmSEaWtWqcUH6VjqrCa4yCV7LyhLzMuxUsIQZnZoNoz7hFFepcySN1Rk
DNAyM7vmsQnvZCJ3vWGqw8SPPA1GujfTJrxxbeJch4qOxuZeQRQrI3NjGuOlQEN6GhmlUos5tx1+
m01m2LdYeShlKDwJiNOnlrSKsk3eWzFdCxIBg8bNORo1FTyt9NjHH+w/nXWcRWfbRJu2GQpJD8Z+
AmaU/121Vr/uumwH77Gld00xPCTw/UIo10elvWSL0m/gFijYoABMRs4cOsG+l+5l6VWXIVq4Aw1O
+QhYa6R1zr5npNJvZ6/r6NSH9HLycS4tRJdiyG6LMF+0vvGMZNywjho4n0iJgmG2/wLVIdnQTpHe
WKT1LQNqfVX6U7OfMFSvMgOJiF236pKDjGcHuu+mS1BeVgoZWZcadKCSOCfsk92VR5d0BdbvoPjU
x57Yt2NlUxeSNfJJxpda9wDhIeLAkgTEiEY0a4d95MT1cQ6caCMND8whuopoEyZTtMvn4FD2Znpd
2iQL15lsHqyOii3qk0cqE5wevVddC4C/uxkOL2UNthamdmCq/JESsON06xz0ghz8uJJSHw22reaj
5hTCQsGT2M2q2BdOtOgjDYJki0aKiybJBbC1srvoiTtBkuvmDVvpJX1Z93bKsgwkR7nx3YxRQdk4
w4+SQQ6ngxWPF2lDe7wqM9ndI5vpKCADofE/Iu0Qp9ycQOo0U+vfzIkb4uJPWrZajND6+xai2n3S
J1VG3bhMOB3t5gxEjMzF4hvRfSUSOMG6ycLQXAs7ZN4V5ABt6CjZnS1v8/JlrnX83QRH84aUp372
XCoTUiDhNQN4MLDcscqknGLi4NPSmvKJqn18aSaUN8R4dijbjSStiSr0zaC/bPuCfhpKjfI2DOh0
9tEwrxigXKjsA0wL51Q7kCC6GzyVmedGp+TiGomk/I4nhlkMiQL2ieCxils8Dgt6M7ecgzOR/Lyr
C8dnKNVAm1jDDktfmeb0zH1g3yWraTKGM3HuNYG0LLcY7pI3/EQqPc9K6URReM4Ac6AwZZtSbi2Q
QNe9VOMbVExYX2Ik6XHRWWGMwF4n5M4YmLGfXbhFr9hIm/KQY3n5VmQujCBzDsvnru9R/zcMjz8q
5LTfwxLcFmo8+ME8JC4GNr9Q+qQnTaM/NfMHwXUZ90ua1z8KEctbFmfZG6we7koFDV/sMKvnyVHq
GfszuXCW3FDvVd9D8klRr4faY0wTa+KD9eCl5ToI00UKZpZjzJ4rTT57Y1DZya3bHtvN3HoHkwbB
bgRkFjAD2L/2aaRy4DbNcrRWaXuDmwJ0JcLv7F1g88SnJDrJlFqnDnr2kGHwdi6YpZ7JuR/JWXan
+SWOEshTXYX17RixxgP8zjvncYgGfzqwrAgoGKMARY9oA7h8jqN6tkdVx/3CNa3vndomUbmAGgco
Z/Lq7ugXWY8Lj3zW9ypCGbJm7jl4zGoVOt+GicS4bd0iA3qg0VYQoDBaj6YUTO2FLrBAll48FMeu
Wko3pbE+YHZYsmvjnHTMddaotSYX4w2Jgpdsgsjvka36OZqGMBmab6hNwfTEBXyZlWhsRhNhjR43
4Ttr1pMlsHpiF9KbMHZJLLBgArZkN451coekLOXDmq6+6v3Z9oDfM+aVVoKMf+yqMdwYOTLUlcTp
kW2jKHXvfMvm8TKzobnyJkcb63gQyWs6AKSNFEtxtPTgXKIQWS2bKmfBsgLOw7ptRxGGGl6iJ9sM
RboFDIfEIOho6jezinBVDoiyn6q6Fq9FTA8DbbiswyVjuvysqhhPM+63+dUh3ZDc+T6Xt7knOXf4
w+THzqV+0DmbwDVI0syjCRAYd5MWJBh1jGKikudx/DzOBZnYmW7rdJdwRzwIYtbOKjIQ+fuYBBBO
R3W5EJxqUm1hHyj/gp13zCIGOeGM5FwD1vVFjLDCabS4L+iYrlKfEKxVkvveQmwqfWObFKX3IVpZ
s+wMO5w6VZsAEnIGgi7YXRpxgxAmamzIsJN57PFghxuokBPb9dhvSt4ejvimu2QYtvBxiMllWGv1
ZKknHcEF4RCRoxy01MHwsnvuVLNscEkH3O+rMeiG7yCFGmtbaR+2L2EHQq0Ca2adbLjpwGQYauq4
8RuBwoKKEjM44yqyYnCKQNpIh8T3OXkL64GhiaGoSl15jdmOM32y0wKDnxLAWZqxZ/nUjynRJzPp
sB8FXcQpAaK16SHNOis+oHTXbZWJU0p3pVaRM7Bp4v8GaoIoW9LTB9m4ckFd1U9x3wuTrtnPfGDV
CpF1I5T1GoO4J9ewMaH82arq7mw7Sb41tRqfa0YWzYpwoHzehi7y87WaKVLZL2Zdt51FiV8gNRuT
pOs22bpmmaHiaivD4RRKsddLIhzp4WzH9XjgEvc1CinJdk2YmDwE2ufveB37ygio/wsDXPCaPt24
u00ijKFwADx2KyyJsfAUqpt45yLl58kpa0KGCYFN3rCrwHkqE4vvHnUJ96LksL6OmsnlaxSefpia
OAPfjEb8RbuCxFuvqZhklnEvbiFrq/wUFIEHYzRqywTxf2n3KwXEXRznmqncSoXxAmLDedJxL/lE
cueI4yJ2CBFOxMwLnJkVegpLGLJh/iZqP3QpMGtDriIfnyOfArLaCiAbSe5z3vjBit0n44iMb73Z
VF7LQRhkfvrN67yAJS8e+hUSoQmtOnIc5wTlnQl4ZhVs/v3WkfrAbzelW5dMD+eAzj68dRPHmDeG
T9+0ZU+q8sPI94n118Pf6CWCmWBSF5lc/VcdkjXTTP7E2isNnnCio3NrlT1GO2oknFlVYPavpKaV
0Q78UGBz5YT8Pngjv6wS0uDLt2w6DbcHo/QXITVfgvfIORJCEHWnLNO02On5XySZQ1FN4MwVqq/C
mhA0GD7sHJnZLgWp9Ec2KoZYIo9xDC/KnKXdMJXCRVKp6PHPNbtflcN8FD4Fam9CrBz0oUtsxu80
q05K9cFGWW8DNBL+2pRtmrFVrGHLmEW9CAz1LPxV4egWvtlcwq3pLQKY/6cdAL/4AS7j7xpY6Wf7
qzHgf6VPYJEh/2ufwLHJ3pv/2P3Q5Y/fmwuWv/Q3p4Dh/mY56IoxCnge8SWETv7DKmCo31zXxirg
81/pqhH9/8Mq4Fq/SXTyLv/SsUxiYlDg/t0q4Ar+k226aO4EXabn+P+WVeDX+wfBApJn0hwIQCM4
xBLWl/snYZsn7K6wWXvGzW2T+OJo6/ABCRaMqn6CaKdjpIqIAd+k6IDs+oVeo7ttTzEL7J3Qw8ar
3OjemzxYlKL58AbVXmBmTW9HoW5+d23/iUJ7EaD/f1/D3z6stLhWaORRaVtfFOKEQEx1w7uEWLi5
uxNIsa9IVfmrdG35NQxquSZcfeIsfcwaLNJ+faYGxmJJuUiVx0AQBF+As11XpfYeKlniuy/tig1K
4h8tqwLDPmB2vIt6naNjUAngxzhumi3Gg3yXRNJDeMiBlkXESa98vwNuQrRVR1U2Yfcb4euadd5e
JbXCrM5LFTGjzfAsciFjdOXs3IO3xTdn+wZegCTIOWLL3FzGwn3QPiLIs5m2RWX+o/T9hKKurvo3
P83RK/75pf+ZQvnrtef6Wy7bMniGzOe+XPt2yGbbyWtrXaOUcpJ22hVaZY9NqPorl7ChaePYVbhn
j41JK8CldYhDKzepwJFjZX3rAZpxbfjcbXqFAAtoWuFWFoEdhZ+zuHJQRNjy78akfynpt/54xzhL
yBLIACk4JJeH7/fHow29euYnUN2wGYDfUgz1tohd5md1tjc7d74VTIh2UlNq23FmXWeOmtbCh6Ux
lLCoVnFlVudST9MHDmDqnoh9GM2eAURguJ5dDc7VdFX80DLSYHJlVl6zyoY5gX8yqfkvbCI/P+6X
L4FIFq7/YgYQ3KG//jpYNxqv4eFYa7DB9xRsMH+J4vneZh7+YB070cm0quARNRz4hbKbGfSicN6p
pAu5/mGtDCotc3oya9k+IT4B7tHhKmTLEzTRXY8x5nbsu25ca+jQjJb7qVo7WOFwh8oxeWNRhEoi
CxYYkCUUBmHDrZnVdyL9zDq2QgUSfeL5etuhtxwKrORTO2WbZhyrW3wS7TYwqo6camNaUMcqelDQ
eV46SRxW70b5HW7g6r0z+fAgLwHDzcTbHYoxjMb1mOPki6xOHybhNR9NVhmrdsxYFXVlrqcNGmf/
UqJOuxl8VV2XCDzBF7civv3zJ+GnD+Xrl4CLycW04y6HxBebCEMszRiY2U9dhPoHQof0oBIui6TI
gskUggHfDih4V0bhMvUVob9TXWffJYPMsGUbfCcEZva27m9ilSiIrTBRHxAZ0r1nnqyvWS7ivHGR
bYJqG8Lk0p8qFhTEcutoO4hquuyC8lBFhWamVsV8UaYd9MATOlT1gu1C0KQUflln85cM2Lpg7X52
bVjeCqMjOoYh4g5QJadIE0aXhc6gkoZumtzj7ZYencOk19JMgnTV9GGJxILgAfZOgzFdsEZeicrG
A+0FE2bfSJpbyYR0nTYWVvIwby5VVzouY0+rupqNEbRtP0SnchiYbcTQftINSQD1RcSypiIMK5Y3
aNeujcYbN0VXdKBf01urq/Ghk5+xA1Ue7ooqUM/ulDvNzmUEcq+9EZiSio2zYQXtQKvXbHQuvCco
/IvZXmZ31uzD2fuLr57H6+s3T9C37zoe6a7kIf76+GXWnGJdapGeZtxb8aTNi5SMlauaxc9+HiQb
KCdrvpVzZF7++U8W/+wgWzxJgteeDxLyy0GWw7gOQNlb68aqSniT1fiaYPw8a8c6N5inF2RJvXec
HrYGNtrMZ91pMei+pNq2t37FrTLQOp3//GNZ1h+vCAZIIigxbJlCOsvH/l35KUa7HL1sEhh4Y7ml
0+j3SdXoVQB2BpzGMO8k8TRrJ0Xb4mC04ckPs8ewDNp1iSh65cre3GMQkRvR5t5OxO3ebW2xidIg
BM2WofTICvmdGoq9a0NP9eef31kSpr58oy6f3scMSEIWxq9fP//U/QQz8H4IDDu5cHGgoXMT1lQc
glTcZ7MU8MVNL4ae2taHKq+glXQo8aCXz5PLrmfMISSkBD8SkpBwg4d0IFcQlNhTxVhmNpVbiQse
dQSuuvYiXnUiUpdJMMabgnXlUSZ2cOdk2XiVF1BYF+KizQlCRkIozgZTKhJPBpauvk27C226oi31
kvmgU44PWzbTi9VCssmCRLzksbBYb+KA6qE/zPLOTkFNKO0g7efTXhAf+UhHSuANANCNmBp3E/w8
0PspQlH455dWLJXjl0uruO9dy8RiSTX1JdwrmXlDTDRSa0VawQPtZ3CYa9JWpB93+3wmW0sV/Hbk
HCEI9KZ8PyxCX8Qw3hFwC7ex4QXbKG/1hWsQyvvnn07+ky9+6Y4dgmQtx3TUcmP/7sZtwn5i12RS
GGAyeq5r6Z0NA84AKtFdkbjuLjN9ycISq2UXwSDTdf1a9+lw8hFTITSOYRWZCy3VoNwpaEGPSN6R
rQnsXcwNdsKL7Ec4o86mmVvFVKKaoLcnxtZnQ/ia9mVyhRQn2ueqA+Fp1H8VOPzHy8+0gtcTflI8
twpdxq+/oAGQz8vrgV9QpNZNWWG/wfchluQlYABj61/oPFVQUhnxmfaGWWmPombruswUiw61Sdi5
HyavmL965r4YGqld+GR4bnmpSayF5teWo/KQAZluLtaisJMbWyHcItCtWwvVH1NPZAcQuP6q9V5c
k7eWsE9jN/y7kbZ8BmSEhM+ZRD5L6X557uM4acfaJg6kqobv6C7dQ49DacdKYf6LI/KPdxo/CpUb
zYQFB48u69cvYiRxyGAbh/wjHDMwUMp/4hcjqUWpZF+OSr7xMsU70xZOdQOTokFqIsMnchZD1Doj
CpzegUSKIgcqt/Iz8Y2xwsEHyognKbOBoc+L9mNepH1JKaFLInBhne+C4b0lvSl5MOukCtZpqd+J
aYS2x5ynPinYTd7WlslfhLE7f3ju8dAS/2T9tMHztH658eg1eyL3ahO/pdFuIFwQrWq5xcVAvNYj
uCt725dTzY7Ykkf4EAmo8cG+Ztur8k3VDZKJ2RDdE37joIrK+ySEtRFV3wPtT/fxrM8metKHXBfY
WwniKJ3VlHv6Hc6H98SL22HZGZK6IbKUitdhJOqGfbyA7dHCs1S317g3CdLpY31P5EL7bjEz/1EC
sUJPjE4qw0l3lnguvw28h6h1Kze9JLGD8GHRIuvAkQf+t4ngXsxtRtJSDaZ8RXyP23bjC/HURUam
6yMdXi/2cBfLvS2Sa5mb6Baixor/Nor6v9zL/xRLGuS/Hrxc/GjL4lc8w8+/8bepi+X9ZlF4ubzZ
ebWDv+Gh+398Bk583kiuxxvTs2wO/r/zGRzvNxOBnyBHlZ7fkYs//B98Bue3n6ntHjnxPugv898a
utjmr9UcJw9je3s5fmxfKn7Slz4uHdHuKRyTG+k4xWfut/5rkdvxvClDopGkgc0TEhW7qXD0XvEJ
p2SITd14adZNTS6On9lPrp5xhRjC0Iz02adieJMVJ8BcTdFaY+4f1wy3lckJbzGMLO0sK5C51eVr
AIKABF0Cv12ilzpFN4k5t97mKiU0M3WCqVt1k1nuhKMC68xE0UXWgfv8gavG1pduYfxO4Qdih8Sw
lqOHppf3BQY4OMbDgMjbkyOU42W5jaepjlkIRraJqnwEm7MmPzx5oVla9HQuxy67s1pXW0kr4axk
b0iA9CNvpWJEpIAiw140gENqnAIhSe1ohvmmB839yT7NOCGYQpXa1+OdymZ9CwdUEaOCq3bc5dLK
3gnD8LrniQSBdCU707/EwDJdkV7LhmVI7AnQ/OhEW5ZcrOWxgee7WHviFb8JwUVuZbPxq4tgftFR
WEUbVI7V+5g2FGhtaqD7SJnQtRtXuqwwot7Q7M6TVn3owYhh5bURCruiih1aogV6W3Ne414iSeIT
GE38FNr8mG0mPfzURaOWDcuAmp/KYjAuyYFSM5E4OnzEjaPRy2NefYaYDU2GLolamEUJsTgIf3zk
j20TPrVmwupf56Vf7zWAYwBuNKZ6VbkYMMjkkpTdNhRmZi8ZAb0UrsKs1sFcqOPAhL0Di5eIj67z
0YdXKH9Wg9Ahmeh92l3Rb0fWHjskIwNPSqdc2UMwOrtq7rvTlFtdtWZBA7+TDQ/cBmHlPbkXjUJM
VGhw1Ye+7MSLzxyIrQ4SJnBSVs+Iy5goQqqOSdFk1yW0RqvpLoD94c2F6MJn6NFaDIfOVdM3aTjF
i61RcC4+ofGb4Qc1sDV0Vvams+0o3rSdDTq87QJuJU1qloTDVxQX2jQARkZxU9/ahkqfE4EkcF1m
TorOuTDwjeL6eAS27UZblN0mk5w6TADtD8uSi5zul5YgMrQyYeaSoaWWr35B7i06wg7391h2xrM9
wTE89FkXfpp4Rad9MUAW37DZitPrEZg62xzfKgDiY67ZR/WQAwgLLJyhrqWjp2AO6foTOwn0HlM6
TsSklfNTpZMl8HWy6njdTo2o1qwo6fAiNKfRzsBYl61zW2A9ZEnYot9glbVO8e8bxD/47dvY1fKZ
DQ2BKVLMdkTFo4PmUhKeincAehhiNdeYGHLlJOcdQ6Qf+sioOE928Rzm30zfjtODZzTNVZa0cXI9
DSg7Dmz+UM41zcz3LgyAVWtbB+D1debPqJxJYRo2uoaUsze8DCl55fsjam2rmcfTKKLgQU0lT7M5
lwhe4iom+ASDvTjFhp05BzKq7OF+rMxUvDWelYhtFLc2gMpMEMlXI29+QdDrgF9HTUkMI4q4fG1N
iWbI5ZFox8rdRRgOzqXhS7rG8eAEt+FgAfqOAhaliOnI677opliKPYRdO7qikY8/W3eM8DNBh2dl
MmYh32+cymZP4IL5xETI97YqHP0flIlxsRuofqxN5rQ0NL3OvPQwJgZbsiQu1MlNmV8dDU3gxM6b
sG/ezyROQPEeMB4ebDfpUtbPqfNZGqr/3sy0BOeOykxti8ppnwvWohM3tbZRwbJFzbaY9NnGOQ7B
Wmu7tJDfSjyb4a01wY9wZYXZrannb06A7XrVD7xE1qM7dFiDPWcmkKWI5QMaElgEnSm6EsE0jgJW
kuhh9hbqyFNbCiQs/NjmmTShBkYH4elbXdZ4VVrI18QOiEVf1OB5n5AZY6miPg06sVXwH+JdNwOi
1ezxk6NhGuqzampYAnESALtgCy+nY+BGvtw6g+CUioOoVNxAKX4az67V1gPJz9FSVTlaXFyV7CIj
F9O8LmzvJebYF6CvLZbhZhVojozEBWiO7Ks54T9r5wNRg9o/4oZuvze6xjOIpW5+MEQQPDQK+8Eh
97xXQ5UQGHNG7PssCt0TI7Xhm9OBo+0oaUk6a7oApc4iTyvH8kHbXns5NE3+2dWT7+3NqJgOLStY
Tk1+xPcqcarPkRkXtagwFa8QQCDWGhgh76+BxB34wFk4vnFoK3eluClfHMrK4cFIhHc3e2777NWC
Jr2PR+zutq0hDc7B8JzGRpmQZ9qZHL/cJXuV872gCSBXYp4C2sXJhM2w07WLAKFQychyNp3QkQum
lkutSsqVzpx70j9QbwDLYSARORkuirowAMaxVPRf+yqPCGvxg+g9bbplqVAlZkb+sF82pKh4wl7j
+JX2ikNo/uT36fU5MDwiKaek9+wL+riEyA8IBu2GAfR4HekI3x3CotFHxqysN2o22s24sP+bvTNZ
jptJs+y79B5pjsExLDvmgUMEJ4nawERSwgw4Zgeevg/+rKr+JWVJlssyq01aWqZRQSIAh/v97j2X
xjgZc8I8xmM4uf/UGv53F/x/Avag//0meA8orWy/TX8fPS4/8R+jR+sfpgxQODji+iZ7Xg+98p+7
YMNi9GgjYsLgN9kHwyX7r22wA4vMNsF1sdN1lukJe+f/2AbzfzFJEdwbaH7sj+W/NXpcNrl/F4g8
km5QkE3LYarkmj/jlpDWO41XX69gAQREC8Psxaj7FM6oEZ97u4BDlUgPc5jqbgPREtHhaLmqZOL9
aZ7/88Bv+U24mT0O51wJ/2c8GQZ/yMsWyJ20zrKW/Yqd7VUxy7ceJ/9Lj6s0MAb/lulcxGuWHf2+
kWP02rUGUJaI3P3VmVvngKuz4EzumskDrWjzHw7Wi8L70+WCJ8cc2bEw+8Lo+lFHGFy2b6PN5aqH
Pt2RuLD3VHB4IZo/8YB14YfqD9LFLxoS18V3yQlZeN/Qav6aCf5NJGPS4Q/Aehh5MmQp5vjgiSp+
NMwF9+Gy+kTuZG+gEX5OMjfaVPgKVjaTYjZny17Jn+DS0uG8HzPZbP66z/+tJ/5/GnEw4Bv775/l
/5t/K77+dKJdfuKfz7Ip/4GMCm/QZ+uFDWmZWf/zUZb/YBrOKMLlG2L+J5ez5n8eaPkh17Th9dn/
eWr9ryfZ+4e1IAg9G1eOyc//W4/yj7emJ0xCkjw/fAizSW5SfoW/i6mzxyTR7maOdphpPaJFZOip
cnNCmq0SZ/GFc3LU71hT2+PfrtHln7f/38F5i3j2/x+Kvz6Zq4KKKCXHVXs5zf/9kz02UzDBmAHy
ji6AdsZCvNVuF6K42oqEL7gjLOW932XfWmxP1er3H/+LEwjx0CIURFmZtYjdf4l/f3tCCPgpQAhp
tSZ2UgkmHjmasO8i+1StDp67ycy/UZBTkqvM2C8nnTKrfdeKP+nZP4puy3WgLQpInCX4Zbg9fhIZ
8RrmNc3e+KfSWZ4FoYjPjt2Ppx7L+5+sAD+uln99FgFy/EaEdBwbKsiP11yRGpgHo+WUQQfg8MQY
kMacLEyN2862uOZocvry++v86w3Gn4eiiKl0mTL9vPZRO6i7niQbvK58TNjVa5kd8w7QN4lnOlkb
nQh1B3ZevP3+g//VdSUAwfVdNGuOtT/+rW3JsdNSJoiYEmIyRoc0TE+2NgiuGRFuzN9/2q93s4OX
iwGf73MzEQz48dOGKSl6zahsneW5PLdF+0EstOvJnZD0HEy4INOMKJqDe/jDc/QvLjArCE8u7xX+
UPnTJ6u+s/0pQ3slbSvPQ6qzbTSYYpNH6UeBb/eYLffV7//aZVX48dnlbbYALx2fbxTX5I9/rZ7x
X+R2XQC8leJNmhV3aspK9YeP+fUrBCvJ2ik95iHACn/S2ko6tn1LUf06SpaHlZGBLwgpTvmYweE3
f/gGf2FImssgkY+RqCjsaX5eEDzDzMrastjRc5J/8YaC2VFhin5P7UHfbilqo76T9pGlhKjHpghU
s+t8JAVtbGs6trHHx5hU/vBr/XoNoFsusxY8nIvN66cFOvMFmjjj+nUf07h9FmExrcsuyMbbJImD
/e+/13/1YTYALNYijG1YbH78XplGOLGOctZENcpzV4sEFJtNRKV1RvX6+8/69R5aXm6cIlByeWAw
w/2w/rusQPBP+orYTx/s7RTdbaHjk8n5/ef8+mTC52VOtLANoej9POfuQlNXcHTBZxOmuMW7lTPv
H+Umn2v4T4yYI5InuniCGzOkf/jsX9dbdnt8JNN/1na25D/+jYBnok4r/sYYQ+ob3tl5WlkzHZXo
RqmV3fbK4tXz+7/3X1xXXFPO4nXwEIJ/fmjozYpcIIrAq6xZX4w5z19Yef3N7z/ll1UHvqfPEoCf
UUiL//rjX9Z7dFwhSUD2Ibp58ZG+btGQHETdPmRO46tHk4f3D/tocxlA/bDusLay31+Ml5h3kaB+
/FR0azTmQRNCyAMOHqEd+Ye8IKuYtfHsHwxm5dF+yChiwXLfc0MRgo0+iFWUh1YMc3BM6bK0D1mP
iviHr/onmwfvVr5ophaczWyORb/sZ+wqC7ppwL08S1XtfapBMVS4MooB1TCY9TjpnztdxpcQROl6
Sufy2KZDxGM8Z98SLwD0LDUNkHiK+uRPz/UvD4GH+0+w42E8wpDE+enCDTqZ/dQuQIWaqf+JSFPx
BZON6W7p806uc1oaAlLWonyzT2QbaM6NtrbTbHmrkg3iJ/L05cHqPfCUFGbQywLYdtw6TY9k3+aN
njZqVizJGT5ETaEUA/VVH4wODEQult5MYMk+qoabaT1Y2TDvJuiX426EMkZ3J+z6pVxjYi4oIg2a
39X+t6EwS32gHJimMuz4+bhTsBTCFQzAwNta0B6hygY97Jzl2WoE80g4RZpfIui7BxIryUXYITXq
BRoizhqdv3tmDldnHKluAdsSR/TS2/yLlMXoS5XNRo9HEDeBFTkMcGBhsSOi9djPXlMAGXdA+HS3
/f1j9PP3wqrOPh7eN1zxgHP0zy/SPNNgHpfk310+7Ihm2vkWbJH7JxQxc66fnljmVvz7uApgimOo
ZH7147ODzNRACoh9XKqJS1mJZeBnMPVUtWtLJAPjmoZ07kAqbDuLVHVQMexLmDTLEDcc2lXbNfaN
qyN5R9E4yPoIguFlbuddnsU3traMFbNiCh7hjTlr3mnhA3XOM0EVHrwYNwjh15l8094aC4uSxZBo
/dglX2aoQgQeZlprScy524pE+TZBP/46ttOhIuL0WTQLY9XH7PiYkDGkfxTLMlQcX7TrWIEYbydz
QcTV9XVZEpNdXdG2SuWcutQzsfmbJMnSNdRgt9mnnQhx+/oxaz+dE/aJ9cCD3e0A0wg9bC3rPMlG
ATHL965gWuRtBu+JIiXh7vrYIIIVBkataAxU7j6OJ73DcwslCR/l/MmmWA9/nT1/5Us31w5+T2tD
tDxv0T9txyFHNiLaGxCwn1hPyDLOfbtuFc7+Hh7Q1RwUDUkdvwXhiRrvDF4B3ziJYq42Kfa0aygm
9VBDbn20rLj45rR9i9UuXmReM4dds45UqsE2Rfd9oGpUhtynBBABJvjeKEqnedQM+TlkJj6tK3P2
4TzZ2qNvqqW4tPEQMkUS1ldT4kpzuU9uyL3Kk9EBwmsoCmxgR565+OKunJyGyKqR7sGdtKADTNk1
9FsTqzsIU36Lw+kL9hqiyB0OkM8Nd9QDvbTE5PoeFyKYRSK6o2m/dqI2D7ikUELhT8lytC6NYOgJ
PubDTKNymya+P6782TDHNQnvaRcwp2BkCbXudirc9FwUUj6owKSQYe4juCtDSs6MD2u+68mr/HVl
sDXdDz5O1ztacd6RvB+TtPVXfWMx6hl0Af4MmMacr7AivxCsLqN9GFnWTqVKXEHGYxkXUtNoo2yw
K/M7oDj2Y5Jm6HYAEKmofWWGqTooNYzvwqCYgVJBFKA5k3mGy43YbVi1WrnOwDyfIW64YJeM7mQG
fldsyzBbgoJJ4z2ZUfoU44uM4CA3+TFriNjRkpq0eytQMt3OWHI/tbqbuZKZzFkxoojXCJMXBixV
fylmQ+xzPYpNbzrzLUYgfeKYjdGkSV4JiuMwSZtH+B4dfd5YTHt7F4v5pUnlS8rJccVVZfpmlMdJ
g/0beY8zSAwgXsfEkV2jYPCBeC6hmQbyYwl+o15VnYlN2C71vYLvHq7APBIvypgIRHKct0mua3Rp
vSAlIuca06XzDNKT6Cii03qQMZloaR69IHpUdVdf+6lOPuLBLY5lld+kXfsU4IneuMwpmVx8VXr+
mnl0oRPGyoYv7HQ+gGXOa20Mbw3GoM/pNHvcy45zJN6/TECLB01ntjFV5VnUjvEJWPS91ABioPy9
mvNHUybPfhR8kMaFXUjt4SSiWxYogln9sPW6loZWk1Z4ty6Z5DivRN0HOtute9OAK9hJtUvL+dn2
OrpXhT5HrgbsFua8SavniBTvXk7Zd4AnTHOs10CqNxEnz4EcJZQgmmGKntkbBqOvIvCocc3U9M7e
7kHb85PP5BGgJNqHZRrUqCqwAQxWa2Yd0Y3i/lqygkNjPtRhRBqZl+4NLcbwvlS3sgYmOE1FJjF2
zfvcmfh25kFTbRXdsPUkaZRXSDzKtTaUFBp3RYdY2BfgT03HX6YpQp60C1kAfjlEuoJkdwyVuI7s
6q5k+Aj+LBxXna3oyuvsg1FmBnT09Cka3T3bnJnNgWS6yjMC+01gxokeLZvnB+rBPXlJcmZjwS44
+ebHsXNk50bRXVNbDoFPU35kbDrUKi0M/dExpWP0YpankGfshmStWjsgRU1Fu8CojeBgqIGue5Nq
NMPSj45BNtYsymcxkXmhQI7CheWAESX92pKg7BWEWsu/nVtogkGNVDdTm5iPgbPNsUEPZvu5zMJT
2+ThPtHUgjMX3HYOQtHiliRKvLBLmyTeqsFnsEqQgvxehVPKZGifFt4TCXOaxdv+Oe3MnSGjK3Vc
Kcg8gOK5HK+gSt9RXwe6a5PoxqhpD1dG/N4Sid8MFqthWXrQQpqIMmiDXgkq2CMyq+rdihs4JRmt
lx1NxpDQv/sG+TQ+O/nO0TAGVB8KzCZV/NFhDDgzQyp2mGLyR9hH+TNUU74UK6b1SBnzVkCgZHGG
oJlF4DEysWfHvFejRWuma32zimDmrkPQ6NspuU2K0j82anrA1Hcwx+GxKNVN16sHQqjpZ4LI1yQC
kUWOfFpbyn83IdvASsnxidHbipY1EcSETroy4cQRMaHLqkuwmKfuQ1MPD4LKPLK7em9zQDJmfW/X
NWkb5TxXGQcLPwCdU0eXNIP4akjSvMPVimlF7vvhznKyu8xTT1CV2G2iWByycfiOTR64r5puyIOy
bmAkAGK/FGVRakcj5He3DRQVdbZlnxMbEIe0xnNWtbh36eQlYD1SYA3Lp6AEkR2GByZDX+2Su39n
ciFX+fKFF92rFw3txtNU+7Lg1MQGKNYS0YgbVbgresHL54D+dU418WpBnlBVZlX9pkH0416cGThH
3nRXt9OJofa8tfvglcVbrlUyfwkh67crqoeZZEPv2cQ07JmJJcDp5BT7kkeQZf09Wnr5huE700AS
wDgUGdQTzp+yfGLkGBKcHpiKNjNMz5gZ9prWg90QJNsaCEoMN8F2AARS7fMA3YLgQBl9D6yOYLMR
eOtsLj/Ewo9DFSA9D00HEmO8Kpy4IVxg35fsp0nnhE9uWd+4eYo4Y4HVKgL1NRrN84BN8Z5qz/4g
I3zhaaxAvlg8xqIGs+kmt7D7vXWvwjvgQeGWAfo+L7KjyJ9CLzqEdKVNQJqc2jwnIr714nQr/IY3
c1mCCgmJMoEnqDZdCJ+KCsdkiN9J89BrybWO3flJioYygNnBICOXXoSi4ScKJLnGAgtJKxuB4dnF
6JfsDeajO9lYFx86lxSPtXTCna7bvWsbLyEnuDHt13iSLiZpiEIttNFMwW92PrDknlqqrmdh7CkV
JTiygD5aaeyibNoNnn9BYX4WBR0RpbMDQb1FRdqCCNxWlfc4yuJ+bhlEzUX26jVQr+0RKhCksZ63
bYuB2RkcZ9dRvbWz/fyClprvNLzVrVXYRCcgT6OHJSG7T74S5okbUD3tXQpOIe1cWrPJ3sSMng6B
5k5IADrFkugvDpPHum63jQEO2kdb45HjlwB2+Ul0PsNuLaBHiwei83dOgfTkauNsVuSvc5F1JyZH
pIUGiFpVHp0NJyn3lZwxAXdGiUneBeKB8rNlpk23VmfLjQ6myzSl59kvb0BIDndwQt69SRpruODp
TQVXb83O+hOm54vnj8BPZjc+gCXhKfJ5lRfzCrdAcrCn0HhOOKE8RX7w5mJfgR9/HET94LvGkwwp
3WwRC/GefU88n7LNmRL4wfO+iCCFVuaqgtR7bTIGnG8ThoZri5cC2+3hFan9a9/52PEaT23dEk/o
aFK4bVq7qsScq2ednvzCfsoi/zGOcXtpp74yy7kyBK3uMEoTvIbBSczmhGPKWsduj6HC9h7MLPzu
tWG4LSJ1MbIkX7chzY+p6x3ZrzGMJxcTaJpePEb8eAqpYw8HzBWVW++YvFyrOn0DTO4CGInvacNl
60VyCtRzW393zPxaAAJfARiBvuGql1aA06wn9VHZI2iPwDkqf4LAREJjZY3wR+GMTaQgWn0axvm+
82S3wRA17GSUFuQgJhL1flx/TYv+xsrVbcL77FTPoNsosnTxywDTXSELUlBMz8JZJ8MrTCiXSvGJ
ZY/dCYXJ1o0H9SHcwDIiihFX7wRK9anrQPx7AHbrLryHx3wayapRyZAGe7X0o2c4s7aGM2Zrs1Ew
MBZ6e5WZAEitudmmNrz2tAGHF6TFSz23B8/XrGgsLiuBAWWCPXeTy3Sm84nkWV8+V4XxbZa1fxFR
G98Kv55OlVdbuyLhW9aVaWxzd4xu7aHeiSzE2gBAHfDN61DywW5u7IPC4wEi3b4vc+MCknnnt9NL
NHQvVbCQH6bo6HnNfsEMiQ7HS6vtm6prrxXY4JWl6hsbtG0gqU7NcCTyLmPPszRf9oH3VFEvAaGz
udRCfp7K4D7o7QM+OvPYLE0Ihk+eKu/HbRq1z85sPJtJLc61X11HP3qgDfihwP60yubkVQw1nc08
dlgDbwaopuuqtZZp+2me9dav1a0WDScUDjO8uXe0tCwFgd7O6Zv9qDUEjyVg0oEZjNryzgcUZmLD
Kqcbq8HeWA/BEZ72FaBftB48IORiJFasaBosxpciL+Dr5CaMYc63OvM5NJvfOwVF1UqUuYqF5269
3FPkLcjkw6ENLcHxFY+7z3HVyqpNnY6jC+WmIUOQyTF45uzYPQLxASVSCyMrNgbgZxaVNA0BZdmm
mO9kzn76wSVpAJu4C/L2ILMhvq1pDL3qqKq/txUD95XRQA9Y1XZi31l5UyFsYUPDiKqRf9YRycsP
RB35YgyFPtB9Mt51tks1yogX/KWuZHWvEl/QsmImRr5LIAtfQsW8fNOYQ+geKzvPt520Mh/kf0Rt
uWjHfkuhx1M1xL1508vOe3JVF18sBOZNH033sxU+ARe5kvkQb1prZ1P7X1nu1DrFHtnM9yPWyhX1
5enJjSbAJ2YMeHaHD6R71Vwg7rAWJ2lIjXXkxMNVWkW/85C2jJazQxrfQq9/Arq3mkt+b60hyXOO
zuf+YkXBFU24XMMR4z0WyHsd56gggBBvLW2Ap6HHNnyTcZrdg77ZVinw8LQS2EtTn6oa563Glbwt
rHA85syLWdorfKJRiF1QGNy7a9nwkmnG6DTb1EaWrq7uq7I5D/2AHYqWobYW/VMDCaT01YvnJWii
E4wkkP77OGzRSMoqO6S09XIWWapqonQ+J0HHCcCLP8WZBNllNmI4FCwqq7yVL/nk54+Fij5bBU8u
NwlhAjo+1o5RUa6Vd/aK3SAG07AqO3yos8lhNKpjexMPxN6LqDx47XA07Poh6e37bq6STayt8MzI
/a3K0mofUdD7GOOkXUoM+vIr57XorS4bn7amjHqAxM8fImWh9iYaalRnSOYL4wOi5WaK/FM8uvNF
D9jDjCaa9lWPTdhMTU5YaZzeiDKSjzzpX9tGXxJ2+fdlgDV25QdVBnZGG8+whFFhQ4Y9j1PXzLjy
8AI3vGCfVMHZL5/n9OLBKzl54CgxxBon3/QukZ1+cvhCzpWzlLV6wfxikNahIMeB6te2vnjOK075
Pd3OdJJ1xTOOz2VjXshHOLz8Ca5JBTLTzSMOvGCjpTte1BzE79ha3Hc5yOEF2La9yjvnpca6dI6T
Ir9PKX9e+VKDcvfpmWChVGBlUxhitdYrasjOMEn7tVZyCcW2gIBNBvutfk+99pavhana2NBTleSb
RqrrWFcjDCYUKR6dXaHJD1oZrcqMTMotHLviCKm2P5KPKQ4JPVGHSsnh2dZTSP9z4H62zM7a1myu
yc/NJg7OgW2ipdOdqKrgiqZEMU3f++a6IyX7qDhY7PMpe/cr7NGhgfshNcB+u172rGJjk82zt62X
Kvi6YOuWxLa9FCO06Z5/160eowZk6qaw3Oa2UzNSlU0u8tmR1NsskT8KqoP0FXUER83oCjqpCLbR
4qrFHrQzwpkBQDHu+stks3XOpZsf4ehSbiRFQENEo4fdIFR7mJT0QA7j6mYxz41jNbnpXVO4ij5t
x8Dms1gKK9eOwBRH0aMnMnlbpj3l3VaByV3mr3mXxK9lm+I+N1u4+oXyxFcrhnlKeNX+thQNMR2w
NUVWoIW/+lnNOYzZOS1OadNimFzUZc5JdbqpQroWVjwb1LVqGoG44SaJ65le+b9AqyBXbdzl/YBo
5HtdBcxLY96+VqSLyIf1DjccUMMGhcJAqeb5HSUO9i4Nvs5imFykxRlC1qn1IxWezDhpKqh8XVyi
TKPnnkyi4c63rhsHns6ODOrKLeay+YLjvhk/Q5Rj0Tezzo7eMG0DtxNz5yZH7sE22gpGCS8txPpl
EkFl37YnWwuM3PKVIFvENm0NywEBxcRru69r7Oj05HpuxXHHjZJHUTjuW1RQF1xz0AcZ+NcIAeZ4
mx7ZhsI3C4qyPfQiUf41H9jNnSCFevYu7NpsPFRd0X2q3Nwkepi5/A960DZBqkkz2UcA8Yz0FFua
EHc89eQqCA1rR5/GZsqLOxtI8CWf+rTZEYiwD6RFQcnTpotLu0drRMOGnyXeirqgbr4QfvWts4zW
uZ8G1ym2qSwcyXiMLrINxnxD7xrc7/UBKb4ggx67Ashf1FH/xSvKQOEZVJCd7CTs/G2KkrppDGoM
5mFvzsZ1cuCC8eZ7KyDd2ta4pyr+AbbnCMEbyTkw3ymqQBxs75tM7YamBbzRKZaTwKwPA7LydUZi
3VAjYZ75tl9jtq/x0H/zO0GLowcljG67jeOjQE4kBtjtoNlxskJn2NKeMm46PbpUcSxFKRze451T
KY8j5RegFcBDBabElRW1lNIMeJxWtEJk66j5SAL/AKLuixl1tN64OJizQO+iIarv+RHnEZk8eyIZ
IF8EPuVDL/Ub+CTe0fHsHWq21dthzuN+ldeWd6r4XVdp5vl8xciT27axS3S6bAiCfO+IrnKvNLf7
VLoFECYi3bjTvnUGoPZgiDSPiFsX9k3vifItckZCb/RLDc6pbscCnka+jFh35milYL/bhMO7Qxjb
35RxxwGApCHHEM6HYLIcKw/2VeVPzg2xHaL9NcbxgJYKlZRbm0juAj422nxVlVZZ7LhhfMAZw6DF
2StwQt6H/eC5B6tKDDzFBraCsJxldmsOkXDPo4IfjT0aUeJgDpY1Yx3v+L09r2axxCfC5BUHRzTu
qrqzsitbYx09dfmU2zeZFiwF7mDwn/SlM30SsNU6Gila+u7mMrxp8DB3O10GbbyL4ZAIVhc/ws/c
ZJV9U5jzZD9m9tiYZ8hULU3jQIzHA1D1TNEB9dcyMfgpWKzBhWdxcVo7LW6BxXuUKo99C+zAVlG7
1KsUwrgNXGUlB/5l2lpAMuRns/MlKmYDusFpOEoBtZ1Osip45RHBvucehrfQDHZnbG3MCeMLcM5g
azdaQagwYqzpBsc9YGUqvGSCrAzesXGZ87zUXUuiOFRtsGnAWmwjNph3c0R/IfO37wSEPvHK5DTF
TvtcN/Z0z7rdncmznsvBzw9FHLh7LAqL22NEt7Flty+sat7Gc1ytW9IJa0Bg7H1KZzzGrUGR9zJw
h98LEUi6vf3R+6mxY04efg5Lq4WSC7/vc9EmMf12I0YkTvOgjw9Iz2wih6abbspGAY90CdQcZGvX
ABdtRJ+YNs47kgn6YCVUAZCPTCXnjTLcwtie0g33Mlv0oi3bp2WUsuvpSv6sQXVym9t++V4b2bTt
G3kThVn2piNzuhok+a5Dm1D6AEWSbnnQ98dZiEf6p/D5SLrosGS4CDY5uQ8rb8P1VAftzqAz6pSw
RMC55eS1t/r8Wx4ZKemusH60GovjC0Kcw18yzSPnvOZLwJf2GDMy+ZIl5QhrjCqwDvAj7QESlpyo
DK7plCi2rRNSFtR65zBD56YaJtQXjyPpxeO+WxMx+OSUs5Wsmc5abzlqAcMyr7M2TDWm54zh6kuc
2dU1M73P9oiAM5qFvy30EF7DEBAj6aTpYphK7u0GO9zS4nBLtgcuZNX591nQL00zyNgrMcHZiEvi
Fccm6PI9EbPgbaRxe6+Gsboxx7K9s0PRE0oghlWY0lq58bLa1fGLKUL7DGHvrcmsfIu97+glob6Z
dO1ueGN0d7RF2CcsRYqpUqO+ekmWhBuztmgYb8pFG03todoxQQS0L+sQkKtnO2+9EUc9dNqyNrdt
VnCHZaM7fa29LB1BGxkW5/s0geSZ+J9jZ+o+j7nPa8IWV1r07FvSS+59bzMNYm9RzifBtDjYTIzJ
7kZ2IbvWKIcPR9bttZzj9mI0/Sk1PfQh0x29A8oBoznZLCUpZirJQWXVbL/GNamHDnbn1q6m8q51
InFoqB1EpcRQOa9B0mX7glDE1sWcQ0W2mOMvcej6cPgq+hUIDAEC7hT5asfvMW8B716NsQUzPKNl
MEYbXPrD0UMKa1yPSgpKuZXjYAmIg8e+6eF1Y6DcM38MmOHFobWPc4tzuUdmfB2N5bybHVHfgoNu
3rwpte/SbPjWi5IaKNI+R44r0ZpMS5ds7MIQx7Ko9LF2Ec1kFsizmSBXhVRb7p16TODlzKFzBSs/
vqpWWcESnJxurUBABo1GNh2NyrfzXPp3iDT+iszIYZBgmcMZ6gQNEisl9AMWEONpcsvu2jAIY9Oa
UHyf0HXI5i/dgZyzP7Wm5HQmQmkfI8lNuKK82nsIEwb+fpXmMMWG4KDSPjz0qYcIlwSb1BcV9TTu
MaOU5hXzHEJ2hLwoCDBeDSdsN+A4R06t1O499vZofh6lFd3JjL6HwbZitBrXurd08JK5i4RqEubb
99JMNqLCSoD7jqIjWoQ4trV0ipAM3Idx1l9m1efsMPKQWz8Ovtlj2H4UWfkN6uEI9KHvvw6p5d2B
W6zbleoxnHptz+cwxmO2rdeCCTjlSVbMnibNT5NHcCY3oTubcufUxkGHgPOlG80IovJkWWO9tr1E
rWnifW2tNN3iGyF4mL1LeJWsI3RjkPakskzcVHJBtwzgb5lykr4SNYQefEBFtzOIgr4y/M035VSq
NdoJ8GVO3O1q1vEDand5pgToYWDTPPhF4m6qlkOE0TOBJJgcnKi55j6VE6fhqDCmGKJVneyCAU4w
to6OL4LlMBgD3r0FOlU+zI+zGKtNxvq5HcaIPtaxxTklgm3UO0+eSN+Azvo76QNxZQa4XSqFnzsz
O6Cmp6cimL6o1my3Ptfmm1HxKkrsMXFgHE3Ps69Gc6USaK6s//NUAAny45MxF8EnGmMKRElvSvgJ
Ex6UMxRtuvHDhWs98hJb1bI0zrnBibkaRuNJt6o7WTR+nSPezKsm7rMDODQa3mzd3re1j2hEXx6w
KZjgfuaVa3oxYXfnCpkcZZmqHbFHN4Qwz2FrXfo2Rr9gEHApC/WUCAN3Eusp+dmCZidegDtntohe
G4W3Uegrt5HpIveKAtkvoRnHbL3g3BGAJQwdyQcRetMNzVP1sww5nxaokZ8Nl06wyThVUy8satSq
6gahei265kvSy+LS95J0TFokJwi+5qFujPY59B3z3NTCv6miuv6gHE2cE6OOzqZZUkBsJz325FTc
Y+iic5GljMECk7HriGixll1aHNSEZ5C6A7aLFWRSre1sO+VlsLMsA/qWk8nu0lP0cucnTCYg0phP
ylD+JcRguqWakfd4NGuQolNePQhLfQXBW960VHNVuxb+9cFT8FETBwp1B+LlDeR5CDiM4DTnOlZm
iiFdzanrdkLKfoBjyzB4LqLaXA/IuSdjQE5cdoufBlUN27A26ckUnt4jh5gnOrppSgz5C8oGv1U6
ol7uspyIkKt1oFbg2vxTlXUUQbEd+zKx0ugDT3Xw2FRZTimAgkMTe21LtrI3qsNEy++6SPJuO+FO
OxTe1FETAWN3lcim+QR6guB0gyeq2QxiyMjhkdQ868ZwThFyibW2+9p7diJLfI/9KTh0DdsxoDqO
eFbSba+j4xjPZdJbt80C0p67+VNKGfmt5nR1tVPZnIrQrR6MYgJnraLCPrpeTVcP/oC5gFATBXS4
kaPrhJ5uke/zreRMSAUAUn11zAGdFyt3WOqRRQSlfWN0IANpDwIFSydn+T7ZZdxvA2sOn+O6y77b
WRgwNjF4F1ALlq+7TnDb0NGccssnFfXaqkrSJ0tNRGwxwVk+Wexasv0123NHZnPPgsZ2LZczli+O
jPS5RJ65a7vZQ0WY8W26qMgZPY8XiuRi/6kYWf3cCSMc6ojt39cq9ijznc2GHi5sFOybYBic/JJO
ag7jrn2wSuQFoQqgJzquGGs4eiB0Hg/KBNDn9NE30aUDo1APV5aKaWiwS/PNbmkY6YKZ9UHamkkF
PX4qYMwXgb25rUYj/GTN81us0W+kZNydSdaxMUlusszTdzYx7Z1Hz6pi+rcckJ3qw/HHY0fmdFUH
6S2N3K+EOQ2EQp3QqF4RF6bWiSoQ7WScaZQqCshrbUk1DyazLZ4zVj022jRxkbZNrAQfTG+nELut
sNqbUQE+D7BZxd/kUtAaG76zGlzvHYUu2TV1uW8ltWVxX7a3S/ySfHUmmFCRSMCB7a6EiaElbWSw
i6emOFqcF9a29t8DWp03I97JfVGb3afUMKMj3Slg0vKubg69RXdjTO3NhnOuQYJeRxeuN7ah/8fZ
mfW2jfzp+qsM5p5/kCxuBZw5F7I2L7Ikx0k7viHSicN93/np56G7zxmL8kjTAwTdCJK4yGItv+Vd
gN/dI0uJJXnaZVgLwLtBvAGPbQWz5nRivi5HOhXKvVTH5LnNSDuXVgJFnj9Md6OhjQdH5nDai8FT
xjvOVdqwNk1igidKXbRADRo+i4TF56z6oA5vKy8lPOfP1FXFIU2fOEE8Jm5ApZCLeNvWEqJcmipO
QB5YkjWVPaXB2MF46ugkrmFM0AOyDTBXvfnaIqihcPlPq0837S3JVf0ypkG31UQeEzg4uHumlZK/
iMakXZlnhv1SmgrQQLsckl3tmuF9pyJLvCDew/qLpZ96jdoulVY9MNsczlUW8g3TbLwNqK1eAV6/
a5h+QCeDsASYYyEvZwuHtHcu6JtlTW20ZfY3en50yqGnJW9Z4YLiOzgegxCBM2tKOGvbvR06p/5B
T96m11tXJXwYSQK87VwXRYqiT8Gzchr2B0nTkWgs7NHBGGvR6Ms8rn3lLamRz1lGSCh2f8GF/xFF
7zlL+DVX+f2faQGf/K3NW/b4I3mr5j9qepqfIDDKwPPr6i8BYe8tW/6of5z8BreCoB6O8GWHpzd8
per/+3/+EhGd/ub/9A//7e39pzwP+dt//PvPrEnr6aeBy0k/EnAd/QN6d/rxf/+z6fn/498PWRyk
b1Xw49/WyC39fKt+zP/t3+RdTRj/MhzIOKYhJrEqAW/lL8YfoaPxL5sVIqAiwJ5RLUb8m/KHpjA0
gUlaBsKZZWnIBf5/9i6iRf+SqqrZBOJS8H9YPv9vGniswctSZvCvafn79x+pd/opFphQzpwYWZqG
KCwSWupcDRH/Xg09iG7Ywb1w10UecTd0YbN3WiclSuraXdPX3UqjOoJSuRjv2DPpasJcLztsVBdw
51GDIy2foCFA1CxcvxA6SO44CkBY+UHzHCQW+VIKtrBvUFMLfnQgkJ9p2BobFZT7QgErcw2CP6Gl
/2sD8lrwoCBNw0aAO4ki4PTaHyh9XeFJioBpv4upxN/i8aW+5gDRu3JUNu8PqoL686iAHAwrGO7y
grPmw4r4ZGbf+ZInj8ATwL+m2m1LyBcG3/DjI1iBJUORa+pu9Nv1C23n9JAWOAVt20hZpU7ZrzWU
dDCKMXTvxa4VK0Q3YbBeorrG49wFS6Blz50/AOPLrAFIXp3hrpOQGYkFnND0BYHO8Kdj28kemGtz
14nK1hapaoa3vej0heKP4a1lVsZDWRYZHYVMVjqhUsixWFSgJjVqhSYiA0oIwAfY7eX3n5Go+AQs
Tfis6K8ZsNaFnFG2StzPBjBe/Y6sWDzFXk0TztYkoV5mAFkgl9MnEdVmWGeZR5nJlQK7M9tdB1Xs
InCvUn+49kzTnJ9+E3YTm1EipcfNqs6eScc1Mx8CQ9+5hl6A/EnTX4jo4N5rV5G7MYvB+C6izpxK
IMKjm5X3d3ELyvvG0LFIsCqQllNPHuX/y5N1ytSZ5opalM4aUQ17YmTOwP9VUEkrKqtuVwbhax1h
2NA69NivDHK2KThNOGd4f5Vr0zE5cT6uyNY1PW7JYtzhfo44cIngAx0jdi5irFFR1HfQbcY3zcfr
3R9Viws+VjAUzGsoUXGGTw+OI+CMrAp43agObrs0DT1CqF4oG5jD7XM94eJQ07HDR6sKqWZoxOC2
nzrHBImr9Aalgx+DmYHh6/1BBbdL8+aL0TvJq52QKJmY5qERk0T4lFb+0iDlWnYYWGEO7dbkjRUg
IfDDVvGL5YbNAsXu9Moczbg705fg0ODghWWI5AIi7adzVI6dnoU+zBPRZPWLThfLIcVGeZ+HFcqN
kgXV2rXaNQ6ouYVDRWN/sfwiAVWG+5Fcds8QN8ow/nX5083lFqfHorw2iaDplo1V2nyBVFUddbkc
dvgCVbhRjPouGixEs3TR4ASnIoaHaNftSP78bRyzYg2cCLewOEperjzJ+RaCDWQiroZitAXTdEZk
Q33IC9MckpACFQfMXQwi2xgFHymsDLjaOOGuQy8LAwzO1OGVLVfqCzymyLl7M8tXkcU2Qpqst5aX
n+yUYWdCo0Ip05w0FdDiN9E6OP1yNUh2L67d9mhH6Q/qodWNY6LIqJpYkmDRc4VrO5dVmIZD3Z/x
2Ez8DHXGo1IaEIiIKLbHRC9euAPUTVnu/LAkB0jbaBkWEiBB1PxSGyPfCvWlkH86mMwvTNpPpGOV
xHHC8a4s3/k5wkMhjKfRpSWLs9npp3Og9GZfGjSXj2CQiu8GwtpryhPp9vJMzwjz01RPfH0N3h/c
2Onomg2j6HgUF552HFSAKG2FknhVUIvBQh6USAv8U03Ea25P0tNSBq9h0qV/Bab/beDyyfzzoR24
5BoxPOHVxKf6cMNjLDMAVGoIF3vZb+wqzdedoVYrW2dv+LaDB5K9Q2c93KJ/py9QHXF3thM9Jqpt
4Akq7QKEWDsiz+PmV07zs92qE/jDh3bgJxL9QwSfPVtYgRJCYP0oU7gqCDAh2+rQTo8M3L87P0Bx
1rWjVe7X5lOkUfzVidKou1TuFVLZJ1+KJ2EtoADCvcdPOX0SPNZ66hMiPmqJFpPfIwxEeqYtneVj
awKFTMw8vDeTSWeQRsK1bzRdpx+v2/d5+DD6bI8YetpgP6XGx76DjDd1+la9ipV4kaRYoRbUBoIU
eFhALoamPFVVANhrJ5TetQV7djboiMIgFWxMkTPcs9k09JFm9IBp/KOdU1B0CdWXeZ/WW7ehTZNi
77T0fNTPU8XFbbD5npn19yo117Rp668dDvCHsAnEzqJWtu78+G8dlP9+Lc8vZp3H06bVPPkCOOZc
SbJRpGBBhMERdymwUK5dHjsxbs3eohgYQmeqSrUBzFtTQ2wbc615GGpe3tPTkjz5VDwCVFV0RmDV
oo45+1ROkOJzgfX6ERX6x2Iw1SfDo30M0cG9rWpNg67l+o9OAZPu8sCffRpL2A4/CRMeqBGnKxTF
I9OD88fABQBYQVll4SdRgFgPynhW7MVX1oI+RTlnb2poOmEIFFjk1U8HHBD0qpEfDI8miMEbLB47
ei2uufBA9dwGdQHroSp1OmZuuylHh74kZlULPZmALJkmMCsPm/VAVYf6XYf5q+aB+QszY9nlUN0q
H7VAs6+R9sw1tHWE9/i/mC8iWBJHepgEsqePDxUARm7QBEe9ATuuRGJcBkhxYiY4lUwM48qNMs3G
2WwBfuFq1aY7bzZbTq+6Dczx8Fj49jOWBC2aSg6C/qP/ZxbKh0zCZbn8gucnu842VU1k4IjRqfnM
5ADoBoGrUGVwpKYKUcbVoX1W7m1HN6pokOsYA5tGfESpdUSlLQ0FxnkqdNG62dD2tVb6gtKQtr78
VOfLlBSd9AQdpSlZl7P9keKQ4itoWh3p0jhI99nfdL09Ig6qLUcXw+DLo2mfDYciJQJexKAo88x2
xdhih4jrRnBMJ0A+gMIQSRoYRLq6wHKs/IWTKQB5Zz0qiDSFsQ7BIaDsWN2o0N83baCo8L7MbesN
5ldcw+IfTLg5XFkb709xujjYR+iMkd+iL0Df+3Qtkg1Q+cQn5aiTA+zbXhu/1thE3Poyxh8khf6a
LIw4wzqncWLifZ9S26rp4XqxZt3kVYZN/4AQbvyTHga+6/heAGauLGyM9SoVu7Q2iwcc2YYjdov6
y+U5Ns4PAo47azINmCQu0F86fXrbcTMSkBRWVjqADy3oH8d6PG5TyboKGk0syS90WHlUWPEV37hD
J+4H7NBeLFeT26HTjUUDWrUsoDXqwDmXqlYjzan2S8u3baBTKM3r07XWI05aVfQYA05TGBju0igt
ucCCetJYjd+8FLaAWUJeSKMvrinzpYGr5LKIlS+YpNa7oQQZIaI+33YFBgtFiu0ggGcdHfiw3jgN
adGVuTnb9QZbj7IJhSGN8HYe4A2R6tn9qByG3Gs4+6p8mZpjcHd5lPdLZbZ+0G9AlgdNLJWwfZaO
S0BZmdYn3rGysR4yzNy+1aF6LgFPIDza4G8PwraGIKuNX0LKVzdVETRwH7pnH1jSDrGU7A4je/xS
jfyHbidfodwgS2Aaz9bQf3eRVFuhfrpSq6JD9LZ2N65OvcnAWPamKJPiyhU6TcrsbTi4pgTecUjW
zNnbOGozlKwo5YDDowLNVo8PeJ+EPy9P2nlIRwaIaZiORhf5BWIBp8sW7x0KX6qVHIKAjQVFhJjW
Q3jGF+neqGo8jXx7jSAugMtE3ZmlmVy5gbTzO4En4AUt1CO4GOTsCWAG0TQf6GoWrf0c5BvbfFRc
iIp/hoa/wmh5VdnRvTauZDesqXw/iEJCMWh2uf/bAzXTh/Kascp59MIToREuaJlS3JknY2MRA3lX
++QwejBQBQ7cdOADfT2G0KFhcSf3Thaoz21RJF86s8IxubbGG8QMsiXSz8MKLj5YIFjpv8am6Q5p
lKmrHAY2kRa4/ssf8HyZTPcIaYsOSYGK6+zQtO2O1n5kJIdWFyYAxqq7CWR07QaZItrTxcinmbR7
GIACsz7N2If0KFZ9tR5MkRwcv602UdN5N3grVkt0wZ0rh8X5XYWSyBRXSwtDJTlfDn4bWGrWyfAw
Bom31IcagIebgACwdeTFxFUXnU9e7b/Go4Q+uxuxVgvL1gqiQxg7t1ijsv1FfV9Fcusb2grdhB3c
grtYILKcWEh6bIs23XToFDttcef168ufc1rspxM9iRdxgVDcR8RPnW6ZDxPtJXWN6EkZH/IIt6jc
pMplhP6Gvpu/1a2IABGU2oL43rwJlf5qgvfZ8MZUgKDuITioZ6vJLFv8EADcHwLDGDeWXcLpHwp7
Z4vuzldC5KoVXew6Q2n0haE1Eupch0sNDNK0raJxoQQpNPeo1LaeSk0idXVIMLg17SQwrodac58v
T9f5TrURI0W9CslpQeF39vGy3HKFoKh3ACQCtzx2oH63oblMDQuoVAxUCgn1febgV3V54E/OTYoW
lGwQ65+qBnN9Q3tyZTc01z9QUBzWXRI8oX47fm1b/ZfqeOMftQboQCCzcBNKiJQUtpIrj3C+cHmC
aaVoU1SnzwMOveh1rJJG/yCr6inNSwQuKh0yQJqmV2Z5Jo9EhUZnKGaYHck1rs3dDweInwVqUwzV
Z9vQztH0dyKxo+dYTUDfxzzF8QqQ9TJHGgnEKjx2Gd/QNnhsBhSdL0/9J99cmxRnSSMmp573jOzD
FtE72xobMQQHMUoFH+EIt2krMo+6g313WW1LK01A08fh6+Vxz09a4hcKH1OMB93bmgV4ltCKwtar
8KC5prkBeGyC3cTO6fIo58cfX3OqK1APQ9rrPZ358HZZZbhjBDbjAOi+vZWhh8m4H+UrNLG+VNrw
cHm0T9YQ9z/mOyr1V0pL059/GM0APobHcxYelEI+xyl04GGknkoFobu9PNL5LT8pBKGs5Zhw7YjR
Tkcq9aLrqygOD22n/cKIWeD2q5ffPCf+GQ+1+gstT3t1ecjPXo5BNWYTtyPTmEVQmEwAsAyV4KAB
T3ywRPXNk5ayjS317fJAn3wzKvy0VwFykbu8p18fZtHP+hZkr6rvi0Bv1zTRra0V9G+N3uX3A2zD
Kxvgk0RpKpazNohOmNFJw/njV9NyrL1SGJX70U/tnalr5drxg/FxrNANkWYAATBst35kjw/06py7
gt7ViwQ5XAaFfVuCKN2Wnon5hCht72dTT25bef9b+H30FBZ5dQOANrgisfbJ9+eomhYZIQRKYbOP
gaqC4+LdIfYgk41l3ubhUcmMB1DD6R7EVgWZG8Goy9/l04myqcrQA6MahILm6UQNE7y0bgp9b0bp
BvWVO0RfouY3Xj5vBFTbGqROPKAQBkBHbSUGk9C27ezOcDcV1NfIbL86o4KaUo0ttqttw665cqac
zwqHCeUQkx6IjYjzbFYS1xECjTTvoGcqqD75VHWqeCx058FQy+SpS1GruDwn56fYlKKyHaa8gmLq
bO1gij4qkI88NMxAW2UydVZxrDWby6Oc16xh8nwYZl5xSAn2MUO3vQN0c72swdHHd60pwxt6Zi9W
PL6MDrQDT4Gm0f9ps4uvHKNXH2A2s+YQeCJopXdgdUAEFhjzBcg7kQ+uEUdEqiLaKbF8Sdw71/JW
iJI0Vxbf+aFAWMJqRx2Pswu19dO117lFZLQi4/RBfAGhB8Yamt+aZ2TLpPrj8nS/VxlPw0buaKo7
lPHo1pw19OClhgESHt5BFOGTqhGExbnpLQZk8NCDEdka0GX5m6TFA6Jo1d+RlHHuawMivVFxFEca
6FbCHPlQDZ76O6xz7ACgp4Mwgsb4lleIZoDDKL5RWuigQCOGiGWKay8Mo8fgUyJdunQhZC9t6s4r
TH5RH+rjYRc66Hvo0KofdeC0axfp0z+FUoAuxC39BSVk98HhI105aj779uwolI9pLOLmNA9XXFE0
MsqD4NDgm3kHhe/NoVF9B2IacpLe3Jk2QoHdCIxQt71sRSNb+4os0PbyRzmPU+iuklGTXaMEjRH7
6QKoVezHglLzDybL8KYLo9+oWgUbeMLRA1lOgb1l8yuJa/X3Px6XAAKcNRaL6KDOwSq62UMGwqP1
4OXWANHZEMesgd/vDvpBJYi7BVJfbVM8ia6o6n5SaqWBZ6isQAQ6p57u6RuDwWvwyMk5W3Sadqbj
/EZGP1wicBLnCDwFAXdj597JXPmm9rU8DkgubjQOo31Y+/7KrAJQQbmxDx37eHlOPolgKSlyvlIF
RVYYucrTRwuUtJzKQ3IfSv1HThnkJv9DBxbwYlGip6EbfbHq6KGxyDY7PblrbMTBI63YDZFn/fMT
eCq2UOXU6cNb81ZjVlZAp81Q7oMy6n/IjAauao/RlVVwHvzQMeRqIfih8I2n5ukLAzmj3ju6zj7J
mn0b+z02QBJthrZE0uPy5H5yiU1Kk/CLETzHfV6cDqWnowgsvXP3CZW2FUY54dorvHRR2FaL8kyG
qFmua1cG/aRsxAZn9sR7pGzMvyiKyoFVhr7cq/h55aggGeakboIGoBF8RyLGXiTYR2/iZuD4DVPd
XXajexSj42+lUaAVWJeIGlV1rtxpqo3ya+6ov6vG+HZ5cj47jADsUZthJ6Joh03cSbA2dkrRjmri
7L3OSraZXliAoEcg8KXe/MEB8iMFhvrQ14N6x1M5t06hljdh4/+88hzTOKdXBN4d7E78IizKsfMg
VUYKai2Fmx+aMc3/sPCXvSWBDAnFEC4Y6OwuLZK1rW65XxVjgI5KHL9sQZrmSp8uk3xYQXU3Hzpl
COEMxcEaAQ0UngYkfOLYv+ZVenZ7Un0gWtSJ2gS973ktVzMpmGccJge1QJVX7UuK/nWIrMAob/oR
WZTLs3O2hBluknLWgboRm85z6YhUwe1Q/SWFbkLAi2Oy7hXUN5wyjdcWdCUEpkR85bw8C8WmQTGI
4hBwJLYasy1asoQhYzBoRyXmhrJ0jBJDMly5ht6b8icfHkkwduVUKJhUjiebiI/ZAnmrlalqLpGy
CzeUSahoo9YIkaFpbmVgLx1PwIDadM1b3N5nym0fqfu2/apnWYim3T0CLEts6n72QbdBNGht5l9d
iZVH0PJ/48rDngGmCF3Y00S9HF4W2KR5mpjaKo7AmbKv6Rms7KR9sscy3Ex50DPQuWgbB42yHEr5
ZA+VeYdR7xSouLSt1B7Yedmo9hYqtnV7eX2cnzaCLzEBc0hdJruV2XORkUddPwzeAeK2tfZKN9h6
JEm3ZVsuVN+KtkZOG5iUwXt01DDcSI1dZXR+s0EDBBRb7TjNAv2A9ms9BG8ercgjMLDxSth9tmsM
7jeO/AkmORVsphX3IRF1U6/NdUXVnxDAlWuzPYzJnRZRiEoiLbkWYU/H+sm6Iqci0GCD0vcyKBCd
Dga3ISJaJI/LFcfal5mxt4Me6c+wJWz0cvvOtyr9fop3jcwJ7y1fw9UrUf9EhRrhHVqN68vf6Dzb
M0kephYTFxFA2Xnv34FATAiiy0NjVHLTN5hBLkn6KFKCGnpqxi7Yla387gCPgR3slCs7K3RlaZqC
b1j0yaYw4ZS50EWfHbBAP/NCoRqsujVufqLxYNFK5zdYZa2+cvqcfTYenBIi7ReieMSUZzsUVYhx
hGBrHEa/W419YN8oenakN8d1Qe/n8jR9NhiQTWpZBCHTgKefDSCWZ8SlaRySKBoeLBP5Hjel0Vhb
bJ1K+vqV8c5OOV6O4othmkCHDNbK6XhI1dO37RpeDn0BNEZkvLRb9dop9+korEJsNVmJ4PVOR0kQ
LCmc0jIOGCX1N21egLyRoriS071XqU7XPNA8DYl6krqpRDc7BkBHh3Gs9PYhQXv9QVXqBiFJbA2b
qjOfHJGqVD0RbLgLbWzMIUV18HIqWlidAiRm1WiNJhFZstpDRnCCToE/oOJWD/aLA+ftSwf5N1h4
OGHDFSZgvYkhuKJ+kqodenN96ax0O/Me7SiJvkq3A8Rt2Y1zn+KZncCWzqt16qbwbNQhi9oFUUly
G5ZOv/AUfn8DhDP/If12m6uUcW+kW+qIy3m6j5qV1aJyGraxvqRB4nIBgr1EiJodoinIiGJmv3aN
GMh77gWwm1s7hgfDteWt/+Hi5KZCZR0oIGm57cxjY7KWEYlCqR4Q/wvg/qQF2h6VwVNBXRc0Gq4s
TnEWFU1eA8D7CY0Ilp35HVwj99CiejHutVa9c+zvWite68Z5CBAKswBieOFd4bwiggOzCJFRsN1F
GG+xsl1Al6NgutJFvdURiFJsOCa/Y+ONfjBtYp2WMKY0RbyuaSgHrrKM9aOgRxGF/n1OIymlaJco
X50WITfaMcemlGvMFldqrCzr7kpr/CwZmN6S/p8DRp3C4ZyW0RC8d2qXj/tmaMn09bJ66L0i/hWA
sr78AT8dCYbEX40Rurqn+7DD1AMZEmPct6E9/EF/+56Vnd6OdR2vLo90nm3yUhSUSXLhnEDMmB1k
QAE115LFuM/M/imojJ9VHB8dCwRg1lZbhOcR3x7q30HpbnwTwbIwPnRcypHfLVEx2SjqNUeVc5jN
9ERcisSR+hRwTRWBD9dvpOuBigfjuPcrG3m+RjduM731Fza2VwhZSS1flXpvbZJYcx7CFtXI1Lqr
ElPbi15Jlzb2vuvWyp1HW+T6EipxeaXXfnZKTnYAWPoQWvOMnMunD5ipJH92Zmt7ZZThrekURIBR
dbjyYc4KH4xCXDt9GfokGGqfjtJ2stZREFH3EXnfWtO7LuLqjM3bjlh0Ufuu873J5EHgfLu18HVG
Dg7Nlg4+ysYK/BCh+ryxd63v/uog9CKwiTYW7GMtWrQYOlxZRu/gk5MjnWiTb8Xly3lOvD0LY6LQ
yDXDV5q9bXELtkhNbGwjMNcoxOgFmUcV30lTGXaBh3ReblTqhgzeP/Tp5M/rifIQY2WySURpcUoB
pMPRLPIWZTmZIJSorPh5JW9HrUluWhrsMENtnEQajJ0XwoN412YGZTMVJWuElpKNFONapkn1M9IR
nliAAnFvC9PFMLke6k0q45S+awcLaLDhgmIDgLsp2kF+HZbLftCDO5qPb8kwuc/mov4SwAVcK4F/
dAYN2RQ714LXrlflvs6zbE1Dv1+5rfnIrf2Avo3cNKgIXDli9U8WHWwU7I/ek08itNPlkEdloEai
7vdWpnO9SbP2jh6e4R0aEiD+UVvuEcCstNB9pPuOTqlhDPdgB4NDORbOXmCo+tAkdrDB8KDajEJm
9zWytMsOgZnHHGjJPfJg9puh4Q5JwR9tFwVdM0n19crCPr8raCQQ/PML0A/ljtMXaa0+gh7sd3uc
HnEf7khEWL7AOlNNfWN1/SzqAPInZi31Gll67RosZdo3s5WKTL6GqZ5GTEoOfzp+UtDjqNSk3aMR
YX9DJB7As907d31HREoAMmy0MCi+NqZXvVYKWUrTl8tKc/HObZxgeXmXv7fWZ08DDwu0lc2BB+J2
dtgNntDbJq/tPeS98Fa1MLXFTcG0sfIYnkaET1qeDg2SKGwFpfaw+pE0WfNTa+LhiYZD9SzQu1wk
BIe7sFTlcRJdvoeVbj8iTJ/sfUNGawhhycLJ1WRJbzpc12PYrlBXQW1VDohA5JVPVz0xSvNWD2rr
dbAL/0ua5wiDXn7Zs5h5AmoCPyc6p5Z21vrNhEfJs3SavdDych2iN7EHcxNugP5qKIJ05ZXKwHka
LKceM2VIYNTgbibG5sebpANZn2t66uyhiFdrO0+RANYEnj4yr/ZNVKqI1mrNmtWPp2+PWUIZG+2v
xrezHwDwUEJHz+5GH+DIXZ6Is71MAYEGOH1pcEDnmcrQihDJVmqXOCrgax5lFpL3iHVdHmW6hk6W
Fl2TKdmmV0yaYswxTQIUrqoHI/K1er1rM135VuvdXZrl2p//m4HIFA0SFNixsx0VJmgjt74l90nb
pDsEFrIb2/WrTY4My5XU/Dw75aXA8U3d9vci+TS1H4IDbMTE4Oixs1faIfmVAjQ+koOq360yqfYy
HP2HeAhehBIXy75AizXVEvnFUwckFsakelUUhPMCP7e2A5IQXC1K+GJlSrvtSMLbhaCkCAXIlG+X
Z+jsLn/nBdPa1iUL33FmTz00sRNmLTpSapqni17VqoUVoK2z6Lu2e0B5Su4UM0WxpUD58/LQZzU5
hp7w2iyEyatUzvYAlpE+iV4k904zItHePdm9rS47x6VKZvmLaMCL5/KIn72szVafijwOgv6zI600
vUBEkeLs2Z3REkNLa9nmKYpCyJVRAkvwI3LoLdXIYvXXKkznqSWvSw0d4jQoG5WnOF0ffRlKH6MA
Z18Hg/ZFTctuIfymXo6lk+2ittFgsrpyPTgl8rWe44xLZMYy9Nsqbx30BWGDV7QPnVnSqisG9XUM
J35MgO04YvVNQhpZIJ9QjlAhm6hWH0YT4Roz9NulBngaMPWgIKngmxZamKa/rWsfJRzoCB4CKLi6
QB2O121VDnsFPxKPYg4GQ6FSo3WRl+mqTRQswQOJuQMAyWBbqkGACTuWGuYIWdhw3Fs3LfLb0Gvr
XSiRBs6KzoCLrEPOSBxsgyxkxJ4vf0/t/INqKnB3aI7oyEKFmVUFwhIln7iJxD5TBBpcQQuJsUgq
XCdGWyxMRAVvaqb2npj+a1HH2k2InucyN0HeECt+CWp0fHwIeBBYG3ACbtJVGLgYwQrVh2tghfND
j2cFowD2kcIaztOn319rrQbbl5juV1xpP1wHgcURKrc3Bk+XZ+X8MqMJgakcBtt0JFh0pwP1Y5CD
+6nFHl0OglX3buhsxND0HAUv7UrIdH5fMMAEHOXOBKw2P2DtrM98gbDvHrRc+6hVKMUnLQLr//iN
uJz5SJTSgeDMgT5Wj6OfMBSxLwYsKuq2UVdx4v/pG4hj2i7Ig8vDffJSwNhp7XOUg8CZfNI/nuSF
ljQ4EtKnHFFxrDDzcWmpuV1z5TudQwwhTvFekgYIl5PxLgvy4cYYsrJrLPKDvep5r2aDUh5CuBqK
8KjcLFQrv0dKOlyPfYyOfZUYOJdEXy6/6XuccXoT09ObYCJE8OCa1NmijDGE6rRinJSso2glEPTa
opziHGrTPQKnGL5DxeNKwKgs/qblVnFjUbXvJZTvJhzErtT9PwJz6HaQF5r7Yuj6tVKrzkY4UbaW
uVsdPA1JZH802ls37ijctdX9EBsLxIogaFd4+Dltch9GZvYYg9XOVjY4mkUJdXlZeoF/F6Zadi32
mg7a2TsLfBYJwKhuo4wxbdQP0176Q1FK2Rh7nHfxt7Lt/iHOCLFEFOt7z3aKP0pFHqhIceLRKQDW
oOH0cHniz1INogGIe4RaJNHQUmfzbvoeRelEiL0DM+kWWZqGunRi3GeJ0yCwWP+ozTpdg1beW8Ug
NpcH/+QkEiaW91yAwAjomZ9OQKbpYdDZudjHvvmgtzW+A1mq7RqjBJJ8eahPthKZt7TAaNH/Asx5
OpRmB8ichZmzz7oh+NOT6WvR+uqVVfzZRuIzEkdywVKYsGclaMXKVUURjCIGC25NjF2OIrn96IhO
LaQqfLCVNkPtKrU3ZuK+FRGUncsv+slNRFEIKoUwdELNuSktVmnCaUQi951nP+jG8KgPSXK0qFoj
QJolDzLkSkzy9koM9cn8wl+Y6j3E07AhZynrWFeBQbVR7jM6QOtcetrKyxFVv/xyn45i4oILItrB
Enu2WhMtaf2yceVegXF6iAP1QWh9fLw8yCc5Ecww9vfEy5/6JbNg3Ww8WcH2cvZ5LA50CZHuh7tz
J/w8f8D8pngSmTHsDLv9Fnq9ejR95PjcCvHF2Ei728j26rsGBbvLT3W+UXVKqlCA0cAwbXsO1y20
gZ4RuKx9awyvSlvV92EBc9CVGZ6/oVpHN8Lq4IWHHEF3ims4V+6i83XF7SoZXsCbZ/5nS7vExVmL
NLIKw62Huw6BrmVVox8momNRoaudIq9py2vQpumDnh6RcAQIrKZ+C+oI85sp9gPVGQrN3ttj9hJH
LXAzhCyyLnyidftDKG175Ug6k3/RqdKTC9N4ndyHWWWnB0XURhiJlMpksNfiblOawSaXiBQC3yx3
muWtbQclZyMMkHoRXbJy0PlcduAYbmjcN9cqMZ+8P/QU8gTOLdhm86xIVfKOBJXjuclTEz1SLqmF
E4TJK5rf2X2FTOS+Th3tlyo9BeGC5mbAuFHiZjYgdZaKb4aKoo7ujsmqMFT/kAtBKUlwr//jjanD
Uuf5CFQ4+Obs3jDAm6rQiSk1pKEPlkx3cdP4V7bAOcJF6gSSHODTpQX+efZtAB03oUa3bO9lCYK6
vl/5N2FQ9+tkqO99VH2XZo3xaNqo+lqK5ks15jj0GK78fXkvnjfpJVmqUIHb0TsiHJxljC6WB4Sx
irbvBi1C2GzMcE01SYAoIYUtstq58er6Q7u00ibaxJU9HAJR3DYwB79XXu7sZI6CDTkfPsZ03Yrk
1tOT5A6Xv7fLT3p+ahBaqNDLqJCDAZnH+hYN30oJNQvvFmV88yrkkrJWW6ausRiEvfX78GusVeNr
huLVlSXxXjw53buMTf2QPtvUcJ4ja5QGK5VO9tZeIq9JTeShLgQ+1xIhLQVzn59l8qto+58YjC4A
qN2mKHM6FCQW6UicB51F4uER7uwaK1XnHiXeRVVj4262b4o0by9P03kgwtpFZQEILdJb1E1ON73v
Z2ADPd949B3jd9oG+WMSe/lSGq1/ZaTznGjKHqC/T+EOlMtZHKJ6YaUkeScec20w1oVIxLqL7WxV
AbhYTYn7lXDgvHnFWAhZgb0hypQwB05fzVQxGMI8UTyWnYvlMOYPGyUOoPMGsfVTTyXKmAWWeN0U
75uRw39cf0VJxHiOLV959ZzQXpdtgWh4aF0LGsT0tvMlQoGdkv0E4lbnyFWF0z0bRG3tPfcRUEBe
Yt0z+D9942US1Q0QXGoj677F+xARzv4GIR40N/+szfFoedV9pWwtB62jZwW+sZJj1KI+ljrGaEer
BXHrxyTiYon27M0k/4Te46KvtnW2aRU0Hy8voE8iP2gXRNG2sHVChvfexIdYnuR+TC1+UWDzv/ml
GS2VEcObOmzyo+c60bJCpOOlQcP0BkWqfFPlyhWGzflVQSaBPhYNg/dccbayEP7SpYdP8N7qAu0h
j5VjIuSq6QxMEArQfkH39fI7v+cG86/HqgL4DNgPaYFZSOBptVX6vUc2bCZ3hok9Lo0K30SpuapW
UfPkgPY3cHbpEMMfh/Q/OTuP5Ti5bg1fEVXkMG06K9AKlsOEsv3Z5Jy5+v9BZ6IGVVM+A5cHsrVh
s8MKb7BR1dx2enZKiuwNWwa7GJ97M7dF7ey795nqYluTI/+/qyPfNmv5GCt2H9VIJdTPt5/8k4uE
uYI3xTEig5W0pszsw9cqxMzA51KRHdLq/tFPsujZa/vQMRCKtrnLuOCN1ttp+GweqkrVdqiVBttq
BIh++0nUTw5oCjzU4dig5L7zK62Xg9Rs/UR1fFwpFBKv0BTsPJEvUdDtrOhZCp+SBtFpwT8WQ31i
E4EUGHYCzrTUjC6Wv5d94dLmb71wBjmplW8hcsuazpn5OxAf8VQr84sSZa+6VxwLKz12hvwWpCdd
FPgnnmOE1a5zH90WTbU68DaeDxCijn67snYo5PEJOv1LnBYU8Gr6IKNgvKWN9TCJBpC6rNH3J1nJ
+XlAHvwu5kKFBbLx9XfR0SnRpLwVnRJVJlXg2B9xxom+Yq9jN4Q+gXFBJ5aCX0WzEZ8FJXBa6d7v
/47K117BPLx1qKb1eKnkHoR5SNRZKp4aU/mBtDe2kGn81AWRM6b7uv6SISokasfbH/ST5AFdCZgR
pJjIXyjGbGkhGIOaXNmMjupr470vyKgdkC1ektxN9sEox4ewyrqHJnPDA4reLmD0KBk28KmbLbYR
8Z3Rxs3J91pzjaywTJ4AMBBJctKi/aWrsyfr2kgZchDBTl8H57BCoDrQO+0ombG5GRVDoLib1D8I
RIc9QVz7u05R3tdGXLAsK3vN3KT/1pbVyiHy2cFJ0xduLSgGGhfvG+TDVuzwLFPDGEobsZB0rlT5
O+Gtfwrp0j+1Cdamul7iXFLKYNSoNJ8NX1mTV1ze/pQ+kDKcmMhMjT67/VsBO5BMAd/hKdFRQiEA
jACMLRwU/LVA4z13nJ2ZBERAB0XqHqi6TOfBh9fVXC2z2todnApXrzM6W/ejWsRnDdragxehjFd0
0GTKVPS/e4Bpa1BACQu29cc7buFkm4Yxt2KOyPqD1crST0vwjKNcevqTiGv4A1ZH4sq9smyrU0pg
SYNd4piXEfG7fmRM5wOzKHDCbcTkDK2id4KaxjfuiDL1wEDbxJzQG7031KdKRM5fDGicu1aAZWYb
eWeEETFAMf3hsSqT3pGS0HzsNFyrcqO+LyO/2JFBHTyvSgCkFdGlqYVfOJBLax3FzyIvFTgiYmIE
eQBGrl8jaUY16KsGE4sy2SKS4G6B8TjtqDS2henB7WNgudeIusiT6WMBeTLmgQ3QPdPXikJ57PE9
sAtBMbZFVf65Pchy3cL6oV3MmULWw4V2/UZROIQ5UNTYcVU/dQqzeh4CS3sYo/yfc/9pIFqk1LXQ
3BZndTqY726rylXsGJ6QHq2i/a+MrXPYBaHdSdF9Suy/KaPknzWcgKtrNAMhrwCVZfVdv1+buZEV
iknmBIblvSmj9l0e/Fc1jwCzWGZzjPzM3d+e0uV3m4aEB6DAmiEfmF1ALqxszHrrzBE8U783vEK+
r7U1cNQyUpsQgOSvZBvwRY1ZpCZ2CjYDakysA/RjF9YDHhtaFu4MPZE3vSz3GyFuo5VtvAw0dKqs
iONAVyMZnAMeDTP13GA0cicdtO7AFSw8V7naPJah+dMq1Xva49gsGspwn7mUOFb2w5IbwLf8OPzs
3AuMUBjDqMqdUSw3bfLkxg8CqKyuxYqqa7YUFV/dpD2qwN2z5ldmthTTkA0q05cirGmUfSmI3aP6
MBb3rSFsKKv/MPPyYiGQbTfSs2+tCTV+thLIt5Bxo2kPgWr6+YeD2hLTFOfhoKBgjHB07VrybjK3
XJmXz5YCHRfyH65ADtfZzhJFKNKaL+Yo4ETeKQ4wwW6j9G0wE5y/w6a8GKO6Fgd8MiaqRbDHOc5N
Xm72KeRi0KtRx7h7au/roF9VrXrWhGQbKMMuLFy79HOirV+ISzyG+Utimc9ZK9hc3me5Sy6q4h/S
bm1PLE9ncAkT2oilCZBvXtntRxxI8khKnTDrvta6kVEREfXTqCaoamAGt5YWLycBBB6nM+EQPRgO
tuvPm8t4zvDOjRO3avo1imNvXxbm+BYMMpAr3H8xnlHD7jGqZPdUq9ZzyobGRqMgGjIQGCxdMGZ4
UnjKc1LjiBbmxvgTY1r/9faB9EmqMgHoOXiJj9BNmuTWP65D/B0AgpU5yuYEL8fKkN37ulP0ylb1
6Ftv1Rc3rfZlRolvIwl6+qXAM9rOyDdW7oDlByKx5eYkogWTRi3y+jlCzHW6uAK9KJbIkipCJ+yb
yioOWJfSLZTwkLj94st6M+MRdExHJT3qeWMKxGERZlCynKD1IqS8inyn1Wb4kJTYyZu9dJ916Ao0
QR9ubw+8ZHBOGBQaomDwpg6KOtuTsjEqgtkajRMForYL0ko+tFi9n90KhkdSd8KTjz3gzshr1NGg
9H4P+CkYiUBzRqDx2y6x1uRyPlmt5IcAoQBFsQje86YPh1GEW5+Y0LRxklrWj0Sy7lnTinRLly77
DtjW2rVx//32PCwPQO4KMDFT4VlDLWt2+9aDh9lF0LcUwklJTSky7FFC7uz2KMsYBqTSO0kEnVP6
j9PPP7xZWGhCWMaYFyKWUYEfTKqDKeXiEw5lwUq/9bMXmvhDsHMBCPCNr4fK67gYTNPNnR5z970L
poWaUDmu3LPvncTrCH+i/gKv4HBl3uYKVvBBSWcwsH4MK7rQOr5GJwKo+zTRdFuugmKH0/MvoYrS
p8iz6ue0F09lU0I6MMiy4zKCvUEnYSfESWXr2vizJzrad7IbbKDRK+gJxEhU53qC71Or/v7Xr8Ha
IjWBNAz+k7rh9RSVem0MgCjcRyzAqdVEcPcyPa0OXUkJ9/ZQnyR+BCJTUCny/Tn2Z5+jStDzBRJT
ONA9ftZkes9B2bq7LvKwTA5MLNc5vY+KiKeTZY6TFGNdrSy+aYiPn0qRpl4aFhLoJ1BYmL9u3TdG
mWp1/UjNU9h3ZuDtAmsw31ozDo5dlAXHVqsqp/WV+6yNsfRcmYL5tlZQc5pOGRSO2V/qHIkVDAFu
bGZnPDYIPt91plycgsLb9+6k9CaGuzRkZ/uKOpKfR9+DRndPQgsFsCbneM6FVrajuPD3gy9/w+oN
a95Aana3n3HxiEwNyR8lcZYyF/O0qT7sT8vz4I0ManBpreI/v+s06i5meRK1KHOUEtCsEqTNt9tj
LnpwSKhOXBniVIJO/poN6qUIscMrDy+JonovnWfBMdJCVGRi2p5mD/8aPVX/KChybfdYL96jn57Y
kT7mGlZn+VpSML/63h9HnuByU4RCxnU9Bw1wAmB5ZnDpBOtXKNffEkU7YBQebNIia1fW5PRuV2ty
evcPg822IHlzQMnewAe2Ccw7FxFu0AKI5d6e4uUrQV6c2rkEuATmi9sVX1x56NvgItdW8mrGLnkI
X9ku+14/SmSVK0t9fsxT6pAALxLKsNNQ55kd8zI1ncDFaunSedqvUVOjkxbVOQ7ROMTdfrNPR5p6
OKSp3F7zUz5TBXK4pg8u+IXgU5Si37WJ+1YZNySQ4UqQ8t5/vv5avBeRL8je6VoRZ+/VRbA5OeZh
EEi1nSvhXjGnDlaAjGDX41A3us1zHoE8oiQOG8fYad5wFJNxnyfRwzAOcCwojMckMQQ3G6RV9p7i
3aMogyl6tBL4zyOq6RtMpHN1AuVxp8+eFSk9ww11K7j4+SBDAknN57GW013eokWBsXm3xQPd3al5
v5Z7fvZNaHZpyDmS0dILvN5AaWSWZdoxMq7p6gZbU+UOHV1344lq+o/Eo+kl6Q5P7wkahWv+eihh
1AetDJDi8gMD9zrsGmzB6rqV777cpNMuBZbHMiNSnLc2Me8U8H/zwksOt5GGQUQoBptwf3spf7ZJ
uRpI0VhaiJhMP/9w9uoIHUJT7IKLa7mPsee2Tkld9lwIXf8YoKV2+v8MN3F1UbvA1WV2IQPewfEk
Z49C9UCHVP9LmFnsLMH8Jcdyv7s92PJeYQapkdMrw2+AaOz63VBblfOwFznmcNbb9KH/pxAL5Lqa
sDvEiXkJ5er37RGXi1BBboGJfK8yg3y9HrEd5dxv1I5WuKqDLY77co/8Z7NplaJbOV0X1Q4CNAny
DgUPDtgJan09VtRqkKpSWQO2oezlyt33VEK3vVlBSe7qs9DVwtb0zV9a9iJ78rEPHmL1kvVf/ORS
lcAO1bMEjlnG5dCLx30g9LJdGukXLBfcjdTVuLwqqEllK4+9yDV5bGp81CsnqT5APtOy/7DgcLzU
e4sU04lwydmEidJtLS0jfvVDbNoKLf8aohq40Wuc5yWxbc+thNILLrr1ysr/5FuR6EDNJf3QCAVm
30or61IPI7S5MVaT7qb2/LEXAnitALhXXnp6p+sT3JjsA4AqcDiRiswqfmj4a4WVCL2T+h6qTSgH
7nuxTL/eXnzLrXw9yuyFMi/P9dL1BkqZJvh0Rca9wZQOkUJjy/Xyw+3R3ruG85eaHNigpxsIJrzH
3h8+pIRhs26W1eB4qYRtn/uam7JrRxXEQh9XgHPRfRdC776R7tPwonfnsHgOwrchxDjyXu5/e6aj
hRc5SjfJYDdFa+f6BaicE+c/q+hXhWNo959Xe/YoIsKzl+X/zPHX2Nxn9Y8itHaUXTaN+71DXXyw
zpaJpkuN9ve3Or94/X2AE7ilbDq9hHV9DIXQtqQXRXsSxldR3JHdCt1TbaEZFh604q/VnjrpDd38
lpIkzhsbw/8rWBiLJps2POqT1tCv1PvaCdEmDX/TU498aCwVruB/0vRvAkvedFXCjPNQnSX5a249
mg0oKHmbIicsgOE24hOmJ5vb87/IbQiWQY5NSsbU5ikhzPY/gghB75NLgSBsaFM2lvSGCr/2u7Z6
766QfQ91+EQ6QZlQ7zOgfRu0d401O5eFkxtPQVoxIQaJ3BH4nnbZh1WQRL0JocvtnLrMcR8Qz2F+
HLT6J/4RFIv8+A+NwHg7xtpvyQxtUfoZDlT70k0DGKfARU85t8F4H1ffzP6/UfpjScfYhNMhPDbq
TwF0BV6rD1F219f7MDO+qpn8pCU/jZ4OMuoYNqW7lVNhGcAAEyY3peHBlbug+2qi7xudHiuOHMDB
VvxXgeqpHUDU2auplt4h2b9RrEJbGXbR0lXeW3VgQic/OIAOs5BcKlJkzrR+cBqVj4TRdXHoRwQw
Y82tD2oIKg/94Vb6FijuoU7S+CVqFO0hyOL8EmWt+lA3jWvrwGP/+cKmNINTIJqj4JoX4MgsijQ/
Dj3RqRClzRCw3qst1rLUzXCmBox2e1EvD0ocXjhLKP0p1oQCvV5Nopl44oA/r1Mhe7sf8iaFBNuv
ASIWDVImm1uao3+S0UT0eLZ1DCi6spTLUNsT4eRyItcn4MybOH5pk4Q12Pq00zTbkwSslD0QmqP0
K3TT33qWKzgyVy/ojR7KKLbbHt69MhrlSuSyPMondh23OnULEqd5NhiE/LgekDjIc61D5gtDes0S
AtvFzeiFNovy9/a8L+9CfiFTj5wpaGSg3dfzjrNOoVMeFx1ZgJ2Nw2q1b72s3yn6Wuz8yf6Cqc9F
pdFMnCgu1yONiTr6ggd0wUDybOsFQBuh/jYb1x/vPf9AYc393WnNl9vvtwBTTl+cmAMkEYBrQGDT
hH84ppQkA1/kx6PTwRB/SwAq3tH+ytDblwYnpajt+GnR4XhDjq8Kwu+sFtCvCnBIrxUPOAV53qGF
lXrSYcFvxLhsMYzqoh+3H3MZsJrcp5wE1EImbP8sTggw9wiHSke/Q3Ex7S4q6SktKv0xV8fA7gIt
3Clts9YB/eTbUwQBhQz2mmxmjhZIkXMr3U7ii5Axj71kUvHGDgI4QLuyyhY4Qb4CbHNQkNBvSJ/m
Yo6DMADVMi1wK3Kob6VW1C9xOX6J8wij+8qq1T8D3sMbK4+f6AJsdBwyv+eW1h9UtBW/l330qnht
uW9rRfnnCA1uik4ux+NRrZjTyOQ4Kf2qz0uH9oaHPhIey3mP6fjt7/vZMpy6fe93y/SdZ8swLnLA
M1pROkE1giyK/eHORMRvI0EffKgVQd2HfbET5TrYE4jo28DokANPSwe9CGUHMCvdZ434HerZaMeT
AcsQ9f3aQ05XzXVghwoWuTsdQ2aCutz1XjHrhjtfbzKnbr4FiH6dZbcsz2qsdd/SFNhM6lkQId1B
ux/x4rnUmK/sxCT3vzVid+6Sf7adVCbZPPANVBXoopHdXz+PUcvIhWtl7vhQ076oWpc/jmb4LekD
65tQhcZLO4DdFwLzXij92DF1X/8poxmK+2D3NQxK+iaFGP/7VTWJ+gBLpGdCfj6/qpoa75umoqsa
e37+GlSZv2/TaNzdXjHLC5HWCNcvmHS0H8B8Xr97A467LoDaO4aZ+PfNGKD8qw/myuqflt38i2P+
CliACgDyIbNzJ45BOohFVkDGJx+CUFnsClMbt7rgA7Tvw39skkwflLGoRRM4KoBZr1+q08x87HM5
c7AWq+/ERiQA7IyVXuLyWOOcodFL3DI5scy3mlyLHpm3niPU4XmQy6unrJfi3xYqjLc/0aKXx+tQ
dpraWFzZk/TZ9evI0ugbsWBVDhcZQh6N5B5lIzzoYTUcMnQh/stL+RjU9fCj7YfABura2I2sRKhF
K6+hka5plC0ws9MDTcWpKbxBDMqchTd5DQ4jxFTWqfzu2KjaxgxzpLqwF3YhNCeRaGOGrrz4bORt
Zok7se6s7Sg2zVdcFyf2p2plNOyzbmP5aNdYKPDe83/NTZTU7S7sEMXlbtTaH2YSNhvkJYfXtrbE
U5UFpS3GdTlufCUAQhcnyq/bkz2FB1crlW4O4QkhG/kGfeLZWZA3/Yji5yA6YgWERfXHIJ3Mm8+N
hFZIkpjBqQWR+ZpJeXAKRGG0bw+//Na0SJFMo1muTuS3eVHOjP3SGsNYcuI+iV5d0zrm4dgf3VjZ
g7YE8d5W7gHJrx9pHka2lrX61sDSQR77GtpMl640AheLnMeZWEu02rEjWDjZeJJe01xKJIcGfnyO
Zc+/H6AA/iwSdy3fXJxE01D0HCHesb6QwLle5W7j14NmZRLVhWy8CJpR2b1Mn/z2BC/CQ0Yx8Wil
JgNbAjbJ9SjQC2IfiXvRmQjCdizXyVHJpA7NsaF32FrlS6Fp7a5AdH3l2lvwBGgEUdQlg6WuBlVg
XroGMF60plVXDnbOuMolUfVNwClk2yedfFfU0nA0fO1rKgJGDDMP/CRef87Q+ObLYGAoS0O5xT7E
c19iBMePeYvXb1YWP8CtX8jSxQ3SlfV5sPrEEfyKe5yyzF81njgniCTKxxzprL3S48na5cI+ByWx
jVNN+E7bRN4PrbVmPLKINXldqrAQVvlDs2QWiMdZYLU4XtN5LEqkUalfbY0Rs89wkDALUKwGbSsj
WisaTUf79f5l1KlFA5wQZ6CFlaYxmlHSqpVTVeUBZIdRvWlUAIW8BSa9a4itCzWy5eyQlK9o42y6
7lxDyBDSb14IPjx58qpqOx2zuapS63xyO0Qj5HzSQDsKIVZW1s+8k/dRHW7j7LH2BVwQ9kg4+w3d
Dyk55q6CjyViO0Ftm2q082Sm30f78AHeuRdptlBnW7/t9qER7mHjHY2428HF3aKIlwBR8EtkP1P/
2Kvprgrj7RQoxggjxvw3V9tF/bFWPUCfQFbAGJs7RSv3qYkZNn97nYgFtLlX42DrCicQ3IfYkOzI
+yXyNL16aGT5ULnDIaFGgohU2fohFyP0+Nt7bJn+UuCgP2aQV05143lLOtUrkV5VKTpuM25yYcR8
F49B9Nuse0EZPGdgtg49sdhW1uMS/ks1IkIZFedBN/4KSpGdYi01ti4tChuzam8nwDrYVqWpPJC+
rQkLL3QvQJQj/UWpizXD0T8327Ai05WEWKbEpNXZMc2D4h6lVomiYSfcqaMnPfpiHGx8YN1SZ6o7
sazdXRUr0h2+19+BODipQYt8EpQp7DEKu72rWOlFSca1m3d5RoIxoMVPmZeuA33I69NLH9VaqQbw
UjnVgu2Q9N5+kI3i6fb3+2yUibhAs4bAk9b19ShWLmot5MAGup+JnVjWJVtdRKXt9iifXHVEM6DW
kEeaSmLzoLBsUt8Vlaq5YIVknOmEfZfxQ9iUifynF+H0KWqC7WN7oC5nR2WFiI0Rjjh3e1Fwx/xK
KzHqsnFAcgpCgJYy6RP87FlUkyWlVnpClF9KK1VsJYs6x0xR7k4DT9sHhf8Tg+J21wHys9OM0Eso
U8MOovrl9rwsZ3+CcbyXPaGIQwS9nn0t8PoQ75f0MlrGT0vFnTn3xGzlGlwMogKHxwEDKSd6zIsm
SWpVHoYfoeCMCG/ew0mk+lf12cppvAimplGQNmTxQ1IiAbh+lTBgmSrSIDiCmo27Om7zXaNn7dHK
wUGYph/um6DTT8JgGgcwgsJKhL5AMQGKBP3MITTVPOCbzxayIo+pEmqd9qh1AYLsuLNupB7HmiLz
vS2ZpwpLizrhxgqo4JsDCmpB8t9gtcomiOKLUiFXVsnRYCOK8zVsW4BEntDirlga8qW3QuNo0na+
i6q22wzYve9uL4TFBUr2B68LcS98ZyYt4OvZy/okqetai5woKaQt1acUTlVIwairD6UUnPSgEdf2
5OL6RHSGu3rSk+WT8eWuxyzVvmQaafEkOCnZNZYmly5EPsToM/W3ESjBqc+oTUvjqD3giYHNpavn
p2oMzMOAxKN9ewYW0Se1SY5jHoaokP7xrJphobPv5sGYw7cwcVzRAuVrgajwX2EQ1JXdv9wQNM6g
zcOG5i5ZZKh+r6luJABXKIQ02hvtBFdCSnFllEX0yayxKGGiTF+Vtsr19DZwHAZqBaHjGk26D31s
UCMkzPZInXtvRdIFX6PM9fclba+VkZenG6Jg+IbivAXXccoir4eO+s5VG73OnaartW3vi80DLgwh
HoThPlP7aO/B7dyUsZ+dDHwOWgQb7TBV21+3P+nySJgEjrhwAdBQhJ+jxVyjU+nVVImjaeBEkBWp
D7Vm2FI4dE95OAxIodPgydQOmWW3kldmYbmlSKqQyQdA+S70MYtJOxmniFHsEgd6jb9JIU0d1EZr
t+zA57CNzF0qhWu+asuaHOAHzh9TJKuhxjKvSCOJOiL0ZcqPXFzqjgA13xHp5cm2jlTvuyeIydEX
R0j+GbKnG8o+/ibrGyTZPT16SPNItrN6zGk+KuIPLW/Y9FEeKXdKLFr/ut8mdjWyGDCsabgCLb9e
I+GYtmbe9+KjKshf6JK3VJxU9HvcduX6WXwH8BkkQcBbKNPC655244dquZCAl8gzBhoFx0iS7wbW
k2mG/ERZRm9u4q71kqffd5UVTOPReZgKUJMC/2zxj6WalrT6xUfop/XGN/rA1r04XnmrxXE1jYJs
NLkO5Weqr9dvlUaxi2BcJz4KQoIWNv5wJ5kTe0OZfVypcC2DJ8ZSobO889k4SGZHY94HUpKMlfjo
6/KLMgFrMXiJbBVE1B+16dtDW4kPbi6/BHq1kcHaF5uo9KyDl9AtTXvzv9vb+l2pej7DKjgHQgqa
C4SO1++uNGYZ9FYhPppePmxT3Xd3yIGEZylTmk0sutYhFP3oOLpi+DfXccfcwEv2f1jyqKDeXifW
DlOt6lB6Rr3BeTzdu7QqDroZF0fUJv/r9dg/Ap8UDmKk/XGjKN8WpTxwTAnKndZFyWMwZv7PQneH
byX67cc4k7W7JlB1p0hryeY8x4JVbYt7LjLrVUqbVYed6ey+ngGamIBziDdgsWEffz0DhpGFYSPn
MAylRt/qHfTxrpWeolC2razTtoypb6uuRLtPMT27KIViJWBY9sopK+DXRNQFMmgqt14/gqsboeyl
8EHkVDgrmnDfKF61K0qjv0vQ6ztXfvyzG9vwLhXREcRkMod7ECr4bURJcB/HTKjijdIBd9r2r17H
6tatyp3Sx1Dww9w7lgQ5h5Are1cQ/ew6qRfvKzPJz0Wg1LYoIL9vjwOsynFQ9IfUDdSNmSXCvaRI
BZ6LKWe9gW5TkF5ur75PjljEQaiTT5o+CLfPz5OiF/KwKSJYNoMi7FXU6F1dqRDbCKSC4zKom/tE
sMptGY3HuBtf6iLexgr2t2JbaackpAdLEFi7L/Q/rS1FDacxO2XldF0eejwkPBDSKmIMLoLrr2N6
4KhKsxLAiqvFuRp8ZBNj2EuhCUYlKMN+U7WKuHLjLU8+KrU0nSh5WVx8c/W9EDuifOJkOIXnjS/o
hpUPoh+utfimtX219icCkgImc9IEQQRtdq+i4VzwEogoiKx/eVC7XdZ30a7uwgJA6aoPwfL0o6iA
SBdhFPV9IA3TW3+4P0ydk1aLB8kJoxyN77zSqYk0ffUt61RhV7gl7gRK8DhUknwKFV+zowzteFno
q60cxv0LsLe10G7xdadHQtCL2IKDjYbK9SOlFTogxoCaDhJ03/iT2HGSJ7+TDJiKp4rBl8FdE2Nf
fNv3IUG0I+BDnvOuofthFjCJ7vUhcyVnCDTPrpE+3YZ91v1rCRglJHqWk9ArTSKK4tcvJopIV0c0
RB21lLy9Ocbmtwb59mMiZMrL7X28CA6JzBiGThQTCFtstkPCvAuRHkZKTyyj5jGI7hqrxAzQsoTY
RmBIEW1a7DsZxfczROGVwZcIGYy+3gUkqQbRbpljIsYIT7NArxOnQwLvgPyie4w0o6QgIUmQN7G4
EnddIb6Kpp/v2iqWcCrI2l1CUXyTd5pre54+rBzpy7B9eihgx8zLRCuc89bNqBW42P3ECRS1OlHU
FrdZllmHyCu1TUTT6NSK8rOv9XYkhig3BdHRleO1suoSC8ZjUB2ZJG5II0gkrheBAqQSk58udtJC
ehjEwHtAb1PZEWUDZJKKbBvD6dhajRht+xSD7zhKV4Kr5f4iqiB1IHmgmrCwykhGL+JqaeGJN+qL
qgreqQ5RzhL8vN6i57WLlWJtS3/y1uC0AEjD0RExylGngO/DBouR7KyrJIudIU9LpFhz60fpCzjS
1RGly84UgXdQOQipmLFIq2JX9RZFgtubYrnLrx9iFlck1IiismxiR4gCYV/oQriLs9D78s+jQPCn
x0ODFiL+HB6W1JYkREnoO3Lng7ETJWHbpZCYbo/yzki9vigow9AyhLqNECA11+sZDQZRLeoh9R3P
6rZc5lhtvcVKsIWrtO+1b5Z8CbVzrbypXWoboboBRLux4mY7CNgNN4+GO6DJHOBVKG7q4Kc8Ro9K
etbUP42nYhr/Ivtf3B5niQjoZdPZZgXUpIiPROZ7M+2+QIS6N732LS9/ZPik7cr8F4rH//69IAFy
B4Jt4CKYM5Mh/TReE8ieg6/KnZkIMn4R1WrEM2Us84k0AREiJziRBObxNjqzPRFK4TsR4vXHXBsM
24WldxysbO8LhrfDpqO0OzO0bAMs3TGNZWkD7qJa+aKfrM6J9QW+GewsydzsdqgQ9rAaNEacrg0V
mhsYDopThfT2ullufrhlrJvpBECydn4K5o3VeoGRek46lq+dOFovRWXUrwIHFU4ogUGKwwJ+/udB
CadBqRDXA96aB/R+BYjKN5EXGsUqPo2YRdwBLMeDxe33cSS0WyLRNbfT5YuSEjORpKpYakNwv94f
ldr7dIXrFGUV8IGaHmpvojnWWzPtpS3LyLsLiiQ+3H7RdyuO68XEqICTAJqAmEOp4npUK6GPVgxl
6tSWM2auLfl4HGoxqmPJJoNhMHb7Bp52+tqDwRW711ggm1N3bnfK3WNOrUqPHuvmhHjLxjCf2uCH
Wli2PgzHaDhKCg410L/gZiXZXun8Tai8SMmD4j8aFmVgT6ue9FHaDyKY9SpG57HaBFyrVpDs3To5
VMhltlK9rZHMNKroZwLweTfEYGbNEsCiX+MY1JXd8faUTJnSxxmhJEGFDsdZY0LeAJC8nhFjZG+L
XdA9p1wOx0LEG63AEPIoZKJCbw4dhdpojV3SqGtH5HvUdjU0ereAkQjaJ08HSgnXQ5tW4o9cSvEz
YpnypkaE9qWJtUsp194JDxdaaB5z7ZqJu1NCtrfedOoxrEGSJ/qAZFabyDjz6sE5AzRgp1Fi7QuO
TAMD15cxwXqrd99uT9ai34e8BJm/OUkPsooWdo9970W+WurCE6n3ESGV/JwBl3JyP652Qq6VR6Gp
trEm5luhI4AZetHcuaogXUIzsI59jctxQ0ldH2Qsx1tJeRnMttzWmRddEjmUV5b7AiU4IXYg5WNQ
wglK82O2yQpwelnSlMrTMAYvaY01UCrIUAwgbH4DZf5DcBvUyBAzsEXZzR680dQ2hW41NirE7r7A
rsrGWqm1J0+Zp9tTOT9Oge7R3ZtS2YnFQbX4+uNH2ShkVtbLT27m+btQF6pt4/nuSvXo01GgyWBz
BhefTu31KH0e+2k3TpYaQ5DvseFj6xVFfVp5F4Vf83ElU2gDfAW8W3nPHuZ3Q5tIsVTHgvbkGxJZ
mam/xZgkpH6V2L1h0NM2xZ8oBZzpCf1uOm+btRijR1qh2WoU/tEnAY+hanZpG+a7oUcR2DLrcpcl
fXS0Uks6o8TytcTiZ9P4L74f+Ogom19CTey3rZJmZwrwOscGqRGyK4Ute5K/S1WjuLfcRDv6fp7a
0ihEe6q2jCgmBrKeNZJwmFjbaaGqr2akxzyKUexC0YxXrrTFPmd2mBpaDZy6BKjv6ciH4DLIu9Gq
8RB8IgjaaXvE4O3Bbk/Bjvr/XW9nD/4W7p+T/6j/BC/uyt02raPZp5lg9yB6pjol6eP1CkCFuZb9
spafQIIeoXeqpbHV1YNEHnF7ESxYZO+vCRwDtSoY6kDAr0fCl9FMOBbkp/zePOiH6LHf5ydpDwV7
4+2kjbhPbOWQv7U740k7GGdxmx68rb8R9refY36xzh9Dvn6MXm+aoBUL+QkJ4Y2GTlys/VDyQynr
wE3XFj6/62pyJ96uMQVlhCzojMxeWVWmMouPFFsvpdqDYXpvVWpZK2n5fA8TqTMIoGrqfdzYc1Fc
Iq2idOMEVHWA1WIWhMEOeGuw8irTzX/9KsD8phATziGeEfrspNA6H53XMU8dvfGwdoaEjVZ05k2U
fXeLksYPegbJpQBMZwvRuLZ4lu84gQz/r8xDvXtO5aNqPEBQZfRCjHRolUM2pV5rrpazUUCBTfAD
zHmnvju1vekY+7ARk5iSUIIihUNpN2k2I/jfY0ym/T/KzmO5biRLw6/SUXv0wJuJ6V4AuJeeohVF
bRCiEbxPJBJ4+vmgqpkRLxXi1K4qSBEuzcnzuw+W9h+eGT+9yz+vQ3McgxCaZMz5t9fxBnwzIP3V
ODdCTKqEPx3NbXdtNs6LvjoGlpVuvoTZgpMUIrskXmZXXjhd3u1IWnKPMTIc497I5lCXRr4rfRHj
LwjTc7ayva1XR5wK93WRxzrhy1GQeneGV14UehnEQS/2i0UPvg0054PjzkGl9OdTARoBcG2s7UNv
hQVJeSIanqoP0uvFphc88K0cVKIhNj95aKeYWHaG7v+9Cf3jujbwEas45RbY7du3GfipmvpgqD+l
9Pbug25uTpOpfnWrOglnTQGk5dMHk+EXAwW6CvRlum087iGdobTZTOY+rz4Jz86Ok2X1o8pCN/Vj
pfqPZ/Wf6Wt79eeIGP/9X/z/c9stILuZOPjff3/qXptbMby+iotv3X9t//R/f/Xfb/+Xf/nXX46/
iW9v/mfXICxdrqfXYbl5HUkd+nFN7mH7zf/vD//x+uOv3C3d67/+eG6nRmx/DUOy5o+/fnTy8q8/
tiL1P37+83/97PJbzT87Gl6f82+Hv//6bRT/+sMM/kmvdUvy2axGqXh46fPr9hMj+Cf6LLC0DeJC
ZL05AzbtILJ//WEb/+QoiL6KZj9yBpbaP/4xttP2I8v+J50FCAzYQnCAwhzlj/+5rzev/v8+xT+a
qb5q80aMXPMtqIN9DDxyfE0wx0CrgKv2wZz1k1GfCg8O3mIk9Sm9hZW0qx7XDkyrduY6TJe2N8vr
zdUknuG6nPiis45/ell/3dTPN7Fd4//WjT/vYYMUNw44NeFhs1u5+WzVQ59Gy2Qb+Ifq/SX11HDW
LfZHPP23I/zPS7FrbYwZemw0Y99OKlVroyP1gK15aiF9lVikYQ8yftjTOugDcSF2E4BCFkMOnlAS
Di60innuUpdn6jSTdiHJaCdUEH3Osijdy5ngaHo/SV9YYU+ADtgSzrfaSe9Ny7PjLMWFVKl2T+yf
a4HdD10f+ZzY7srFUAZ2fI2DXSUCE20vEjm65D5L8njaYuZ8tCST1cPtoG1u44OFaSF3slOVYY27
tBfzi9e4Ho28OSVEGrO/Nsp8L9dDnEacZaco2HTSi9aZdNO0TK1Qmg49j2nOvGw3AOPbp5Rc7Uca
lXcfBhc/muI+xFaMntkKDz6MZVaJp+lphGvXs9vD+0ukVn7AlzrogDPHEAeBTgFe0/Nn4B9cpe+n
2cw1yl8vHY1jLbVnwkKVHSFm9O+hRQ07Q3MWbFLHft7BxsmvIQqkUQ5lL1R6M+FE7b9oNaZ3H2wy
h1MAPwykHPRD2GPYag5bMQMARIWIC7H2aPpxYsxqCSV4zzHSUe3u99PtgDW2vQUGP+gpiNYPo4WD
mkfVikcj3y00W5nfG3WJrhiCRn2ctlX/nJZ2t4YQY+oHjzDwNgTXXp/NzXl7p3pnurN9AcPDMBb5
2FQLnk9WprMPyrJ2naga7K1hXHXLNz9Zzeyog19Whvo4ZkGod13/kT3T20L/z4fhtEuluKkJ3oVD
omUoRLk2DBy9vl+HShzldprHk7AvCJd/+f2r+8VnohDd9AvYu9Gx26rJnyopLR+aajNhJn7YSi4S
e7WPUBKjf9QS66PydxuLP6+Km0UKn4heMq1kuB0HVVvWQNciAy6hYZDr7a6uuiDfyx5s2ikNbTnu
gq6ZQg/ZGHHKjp2+rs4QXKkUrmFUN53hILJM9X5vLw5yf1N46AE7L3OfBoJ2EUOmTdNGhdvCtsbc
lHOhAmu8xHVfkQ2vcJQCJh7Mb2RmZ98sSy1TVOuUBKycVXOaee0A0D0Ksz3F8IysH8kGdz2vi/Ok
HB+Jt4378GnbQAKA0DqyRgkXZ+iIlC79cmR4ZMcy67P56Pcf6MDq58dwYIZvMVmIWzZV0dsvVPoB
fuh4UaNsaZM+MuCnDKFvKmLOfTg5901bDV/S2sELdx2Fi0jT6LJdj+T100Ax/qKq0WnwcLPENQus
V4fLMKxfyqCvLjwXE0oiEufS3FdyXl7UCpM17EGGqQ3+t3r4xYZ4APf/+RQshpwNODzTKDvYlQUG
c7JyqhRj9Lao987SyDNLS9qYzKM80hvkUqjYTB9qWS9iaJwqNJIliD30QtEqsZ8O+1S6pxS1073l
dlY8a2w2WDyURvbB0nW4cm/j9Od73SboT3MiIWjHdrc1tSjRIRDbXEXO6BW7D17J9uHeTgc6WZus
HwQQbeWh5+84LFJmVZdGcyXrp4pgzngwzPJTrYr+Lh0sP1oWP7m2c6u6JDsI3bFmaSqP6bdPV7+/
l7dH7e3rcCvwR7dQAsbYIQuly5WbJj2HRKNLvGjsxunGGmY3CE0cwePOSi0vQrIwfHDZ9ysd5R5k
MjYvZNjw1t++aK9PHG2yqV20bJ322Vj05w6mq6G9NPAr9MZwP2ht/OqCHKkRaXLuxZT4YC4p2HLw
NcaUtmAm4mbhjCZc7A9bPAFDJbz6g43p/UiCWMQOCHMUFso7r0HBqMmmBceSuepl3BmyiUaO7X97
vHKVPxEIII93ArhKBcFQERaOEiWwj2GzDTEZnN4HNe0vn+UvxAE4+bD+m/3GIwyXZwkCUp4crexj
TedSvx+Jv7oKYBFlO+mdmwT97ZCok1xKaee0K3ptje1+JahApNUHc++XV4FezgqOdgBXsrdXcdKa
xvjMauR1UyVDB1HI8SwmdfP7h3l70N6mlbVBQxt/d4uUPvSE002VO27Nh5nLed7UXdYeKISOWlG6
J0yn5XNQ2FNklI31wQP+EAG/XVwweWQ2g/5DbXtH7+kUSOOQsIYtkFBRc67tnei1aY+8vNm1a7BE
bYlgfBWQmidcTargDkv9JEoSPOF+/xa2l3lwK5upww8KFWfGww3MUbiPZrgKbi+7+5b2rRcuFibb
gb2oD7rkB63L7Y2jXoAKtFEfaB0fDlI3Twel2/QTWtK1PzPbgxGDnkl6UdthPRWZ/TiMR1MzmxfO
UOZe6FdFcl5bbWKFBpYXn4vEzI2TEWs1tIz2VCs0aK6j7aH4lki7CNgwSBvORR0F1lg0oS0XSc6i
UYKBbXQmMvsGXYoIXqWTHtm+/JvZ4T8ekUoNOxr6lSSWHnZRwPOyeUnMIEylLvcwuIxog5eOV4sU
h99/uffLJVUDBRsHebJiEJ28nSaGmCplG0CBREfpr3O7iHNNpGUszOB7C0nzg1Ln/UChRQdbBKUU
yTTvuESBU9fWOnO5hT7NFsqjqFtEYYTaiEHxB4vmAU1ne488FKQU9EybLusQt6klOcfgg0lYmYiT
O91rToU/dqdrV+HSuzY6lBjL+1xXvnmD4zTeo1apx6XhlB/0qN6vEshsgCyxFkLWRqvx7Vu2pJ9L
G3Vu6MmlezDTeTzKFZnYYT/0MHEnK1lPqgoppIGN4Qc1+ftXvgHI2K7BJ+SQetj3LhcbTjLWHqHo
SjsqVs7wYz70Uaapj1744Zq7zUcgeZrrpI9s9mpvH3NK6qwkE46iu5iejYYYusQz0785hDaZAs5+
fFdr628euoVjjtcZ/ST7qPAgmqRrIfeLyrRzaTkfKaV+MBh+Xtf4WgbMSTQuW68JtdLbB9oye826
1buoW4kHDTUvSI6WBA5vKBel5tC1Ssc6XnXlrCdemQUJn7LRllhJZThxWvgBVk51D0yll2NgRKSM
9+c98qYuzGYlvWtWG2eKGwcYNhKNlj/IKmjScB3Wub3K/dLDhMY1tYffT/r334nHwh8BgggiCLDA
g8ey7Q5zOo1qc6wF9ncahgDS+Ihy86u3h0EZakIsnaxtdXl7mYXwdXeqBhE5jewfYSkXRZj4s1bs
Az01Hzu55n2oB3K6HUBuh9CwWuh7fA3jS5lWiYQfjuAHc08KBCeBYJUbAIFDr3zEt1nK6l0ERhXN
NAwU/ug63Du/NZES6MpKDBhKA9j279/cu9YjI+IHwgPzj1wf5FhvnymYcyCeohjIfSvujKAevo3z
5FLO5t6pjTEjFFvHvMFDJr9LMojtrglx8vf38P7rbazqzQPcszhpHTa8J7xeZZVYXYSpUbXPk4S+
Rr6mHzzpL65CQMpW0SBoQKF0sGQRcV8AZDRkpPWZFXa4M5zIROq73z/LAWcY4iowJwIvakFo4nCW
Dt5nuRJuJw014CowzujI6uD7lHvVcd4n/t2UW2W8THo27crc1eMcJs7FvDH8POn4F4W3LF8NsfS3
f/umts2QTQNXAMztDskemVHj9tCAulrmTZmEkHhDmUbUkstHO9RhvwTqOesyCwslPcP00K6kWzxZ
p0SyRF7QOhOBTQ5hC27j0FMcB4T4EZHzaRMNnt0su86c0IC5Uw0rQ59S8+73j/3ui1NoYD9FSQ5v
jPb+9vOfzsS6NdRdkY9VJESSn7ts/jF92o9ERge6br44F2CTIHaBVvZ7OUSnZxKcu2kiVeWgzmgN
93RWhhet85N7jXZQ2DnoYlJj0S96Nc95SA9a+6oPpnbrLKVzpFpT1vGaYOaVNUF2WlXeeDQq37nF
fXX+YIBu4+/NDrDdLZI4vEfQIMI3fftS8tYc/UbvG3y4hiVkpdNCD018PDrjR03B93OBzhn9VA4T
1CzYOx6cldWYJcnimU1kzliu0wOXeROtmp/asRzyaZfisTIea5UzNZEYjex+DkSu75Dsm36kLD3/
vGVOW2z02vRBEfGLsfGD1c/9bX4jG7Tz89gwi9UgVS4vo2BsijO8MdRFUgwflPYoSA/ftgVmTsME
hial6DvK21RPhkjTuooIAByBcpLVSUJd72SxM4nePVGZzQeopmLEf6/hDkKbDeWxEI0ow7L0tMca
Muu9mFrzwW7c4rYul2Gngqa6ryZzreJat/Nv3UL8DhBoTi6qNSzGhVllVhtScOOCo7jCnZ2MWnpF
QsX6oisOMWRUGNhrOrNyLgjNsr6WuaF9r62h6iOghqnaBX6SfBZLqwgU6RrvZDRE8Ext7XfQYm1l
7TJ/tX1CKFrLivwg82zMcqhYQzeoiyeOAv5pAkxCWp/ZGtSJlaO95mY/366FsHHO1lOkUnPvtB22
+Ep8mYM5RZ3nZaTNO+OMj0a3gdCTXtEHN93Bk3sSNZzn3gsqES++n09xQY/R3TfOopth2QYIiUTr
Kz0aHSCXcyWxUzjx68X56uDGv/XqsuazDaCRhYTA6UTKpVXZA61sc3I2U6s5EqMwyuOix6EsRFho
JZHIJqnidfDXh7FpFu0oL4ruZrLa4X7w+vUqcVOtjziiUm60yVReloSnfsYuSXax9MfytTNn8ZVI
t4KwKIyMolSfcAZ167V51pXb7EyihZYTOwXBDYOpdQkID5xkjfu21V57ofUqGvJm/awVmEeElkw1
ExtWU0yxNBFPofqAMk8KlpOWkZtpq4b1yOw9tc6qrhEXBNeON83zzl8MU0bAUtM3FJ50kBmQVhpZ
Yqi+1U7TLWFRrOsFRL5xPZKTLi7pMjVfMkwbv7pNazVRugzGADJkZdWV4WptFmYit7O9ItA7DbFd
nPErH9ogP2qHOlCxUqY7xXqQyDRcprq+DOp+9HeI5akq9KqdhssJu8olrsoqHSJtSQpCqT2BF27h
972IhmTkiXV3DUgZavsMTYIVYB9ej5P32q6OJiOMVOea/mw5qDBx4SNGCRHWxqeqmQuPfWc07GPp
Ny6RtgvE9hDPOlJSF9CCuC8Lg/PvvGigbujLQddW9JuxycNe1ioYtrfXrLtWGEKP4XutXoip51zG
djOOZxDo7H6v1aWn9qpOxF2XaxIwB3L7l3bohBfN6yq/1kk1+JHrKbInJtdLLoBvLfM8WYvsXpoi
Gz5PUl+0yLFQpRBiak9j1NfkeoDn+M20q7yumMMG8MCNstKgByKVGwxnNMC7+zzHwDsypGkxKfHs
vq68jDM9tdvyqqTvnZXdSIim18zyjsTvYYy0jvKc26mbRyGNDEme8sbz1Pe7kr+Di6iRO94jVnDT
F9X5lgq32kwH2SgEM9sQeAl7a1DeTfri2mfl4goz3Hy6zuXcBdlRVU6gC3lhK3KObBu0Qoy6OcaG
mtRj62QIr71OEvCtbB2KrzdM9mnXgXWeur47F6d9mTBjK1M2R63ykY0TMd/c5Hye9gQ7ITj3TOHA
OoOX57URjBtJAT7YphH3owiOhEa0cFirqpv3o6uqKcp6C4on4EJ7sVRKaJHafAY4nE9bZnKR6EeB
kRrePkMUxKLoL9mLSvs13TVg8nvN7XEMaQLt3LRoI0YkMHRPnIewD0lo2F5VqeyC2HdZt6PSr81n
YrFtL7I6TfPjrCEZmrVzW2GLZthrqZNZcAQldjppSnQmyGdTJPvJ97LuRM8EFb4gs7471vU6vxfC
tLPYachwCr3EKq2IJXwuMe1FVUimn1oBmVHZgo1kHPhiW5QNMFMwuNvC31v5TnXT+JJzMmkj05wt
ZIq1K/Rj1Zc6vniW09x4a7+8VkRNVHtPCOuLLZasj6bUYvOYxzwoolGZQb0r3RJibTusMq7rpdVD
TnqgXmLNZRkTL2KvVwSdZE+TV/nzuROw7R0LXx9l5IgZ5CcPOG7ikV4QlFNMOqHHuvQRSE/5+n1t
3flWoZmbQzN10iBEg9uGxrLGqYZXKXrL21UvnH2GIqjNeaNLgj/VMNJqqHXmab5DhvCkdd5T7WhH
TQqOVCQqrpnuoeaqXWdrqD+muyb3rpRo7nzJmAGvDNfmU953j9WWr8ECQ4DPq45JAfXziSP1bYP8
1DruZUKZPpELHvtGHdeMZd9psfRUwREo3m3R1w8j27vdjWdwN4rbtsgv50WeOW71VHgGypL2YjUe
2+muTOudbz0bHOdqwzux+Qvjku8rke1yks3ZWr29xwk5zlHA8VbdIVotToAZ9hiKuM/E+ppmbF1N
Rz+7S7AW0ypIqZmRTTfEheBbQ82njkEgzuiv8rvwDzBHMNKwgrx6lSaeivW+P0LGcDfJeq+nTIyp
bi+SuWLZzfhKnndtq+pEaJxSXVVDHRoeqDXuRq2k6yiy+aveeMOxvuCjsqxf3czZ9WNwkaKB5vvf
WGZ970DNdnK5hKUwb/wuvS5cj/ySez+9sJx6iCcOgmHNXnfGKBO7bv5e9umpx9koqYmuqVNxb3Tp
hZ2ZuEereT2y1uxkVABLaT7f1qNxNEvNCDvbOxl06z4Zi2/G0ES9MJ0Y4xfS9sx9AuIUtlWzB8T5
ojTzysB3psjAbPRWvzVzEQdBgsuJ79DV1mIo64Mbaqt5JNrs1sqmEAt/nLLIrAghye96rUq5jSu3
dr5IY37Q+i/WTH6yVjwXonoZk7kmLL1hlqvztCh3wUwkd1B/SiqF9ZtmnBSpQQJjzodXBJgQB6dO
jayJ02Q5myEzZmsRz6b+0jKAdn21vuTW1xnMfnaWT0TAPFTMp3By83h19eN0cvqbGfGvpN+FJSRz
fd6RDP9iU7eQUnOJfOXI6XsntNJijjsxPJra2MZtXl5V+XDcOowKfLCRz0xPTPxPrb9UJ+3StLuJ
bIKob9XNNMx9mFjiuZxKiTGiVpQiNOqBKkl5QyTb5mIWnX4+6Im3Z2P2HzKGjn2iz84FXKtjfxmP
9URZ+NYM56UEevb8896x21C0eJZVlnZJYsHKhk0BQmzacUI5c5SN5UtTEGe+1sNrYdZ3s288ekOm
onH8JqWrdeHYdZ5+MqeKM6wjbD3BIalNzsvaUZ/dxtK+kupuvNRmlS4RogvsmHVqkDSscVelyjbS
4DrwO6K4HQ7iFJEWfNlYjEt/o4KsD04wKDLbSNcXZE7ZaJI/7w7tiCXXWOVWVJpi/VKstZFES7bk
TSyTLhhJgJTlpef3rrFbehpelbXtLaOZonDRqduNsDeVp0UWaY0yCoZWPxJFaoNjdJoR26ORf0rw
nLGjmmmBiMW1kP7BxGSfdpagIV2gyNgr9ba3Q2y5Vnvn13IZQog1hP0ZeFXS709MK2UQWb0MDd9o
T9AmZ95OKjFw+b5d8p0HrscfgA76jTNDc42zvrqxXfRU+zLNwAMECVpzRNxQl4Sm1rVB3A++/5KR
X/5V2DJh9Fptf+1JplfcV6WPtN8vZxYwgYZo7qzFDyUdo1PRqH5k/KxNFXdLUU5RmQm8+XJvTVpq
5LLtI+KEE846Q99D0md7ufExYl/ZCTP0/cG4W4l0N8KmtLQunnpXitCfJ4cwN1tRiDjKGJ47eif8
Sk28V0C+H0xM23UFur2W5bJb2hJmqOyMZZ/NHZVpDR/p+5LYVs17GshRSXviLLGNCzwiVWcLU2rN
mylwZ7MkYzyjHSbPeg/5AqQ8ad1YFfyPy54ltox0qjRvB1yVngXFkCOZ0mf011KbnO9F02sgN/2U
PtiSNgks8Cp7MgLN6HZuKYbPmjDkebuMKXnV/bQASyZTz2Ovoy7C0RwLqNw1m7tbCG0Iy9Rbswgh
5soubhQW63egzKcVWLPf5SQ/31cFbvMxTYrks9ePzZND+IcZak5jfDOTLOA/J53MVDrmF+ViGfVJ
LdeaksyqIAoh89owWHLqiz2FpkxP277GiMmf0mBicEIEpqFp6efo5oR/TBOpHKKUYKSbcjbqM62v
2gev7OQljQYeG/0k7xdkUtu6vzS2wrFF0wD1Q9u4citgFRkpHjVGmZhfWbjNIEqMlV3dnySlGxqY
2gfl09sGX54uPSlqmX9JVWPJWCtyT0Z+7eYsQ6Y1Pel22l7pA/oSzuVVF7pmUX+eS/jJIcHf4L3w
bhwVVgkzMazSxv9SBJB2wnVLjI2qpptPRsuotupIr89yaNF6ZE2bXaBTJPm1lo5TANtyAcnF0Rwz
JXcOsGsqFtc6dtZBXhLphsk4ubvzE2eMHIaLtQqx7zBkvzC8nmwHq9ayp45/8MUtLa9m//XNPu6x
vZ0w2Wp96odRa0OPty2ujKRqvq1BBfwnJ8381rqogmA+EIodQAjCPZKi+1mjaL7GlWXlVODVhn9U
j2TCc1by6TkOU95B6y7MjDc6cwzbi3VCvDhA3Lb2WgvvNQwg24y7bpWOc5x2sBivADaHLvbmdXqm
3aIjA6yt4NZN5+aKPysfSX/kHF/qwXKbBZS4seAUWYb+2IvvBD4kN31bjI9icI10t4xEVIYFHQMO
QJ2duSG9n0BeFKTEH5NslVV7ohHSbje0NtWsm5TAEAGmGNCnlnHp4jm3NRUW5iqKHVFi+YORZtUD
kcIr64Wn+NnSlQMQl1t/GrSqmpn3FcWk1qVdT6gBermwq1d6W5ao53Nss7NyJxcw3kiKtC8jK1XM
F0kJcOKnHGg4RnQNTKl+1V9mT8+9WDr68NB2disiUxjmGi26l52uZdLYkSKPyI+9ggGAS5tCLlma
tXtUe85ZMdY0TwZZZPTWGu0Mtr0GpkNft9Lx2I44xk7PtGCaJmxA4KuQITiejbrmFHSAtCkNe9bQ
LoKG9uO3y+GmmRvKfzTFCVVtqabPVLPauDPshAorXR1IYkHmZFfL0qR3qe6O9+3YZWxeaT3bO9oV
jAkyodm0A0WzIxbaQj5MRvKnFc2GCk4Yc6UK3VqRBjjM5TKGreNkxpHT+vqpIeAcxWr0jBmKWuYT
17oG6VVGpu8YmcWigRqJcgnCUTqcQ8aglX642hpedaS42zs48oz2LpPehW4XGjoco/ce+8ZtkhB6
qP5t6Tm17mU36I+TO6yv5iK7pyRNsCBYVe9diNnNvNCa0+R6yfLAPKqWQdxibSrouIw5QywZ3K6K
C5v08SMO0EtFukjRfE3cZYSMpXD7jOeR1lPo5/X8lGQzHGPWrCWPbdUHeTymeJ9TS0ziyKrkoEfz
uE7jznenddnRmO5I0tHcBKuspCmuaQXY+qkIRg/ZoJcYw1HvlWtcjnb6SRi0wna+nlDYZKm0tB0s
98phXLFzkXiWpld4vzMY3BFmNxoweK1RsawT8XLaurZhNhjVl1pMzouhs72wM00m9bLVccLRvJ41
b83XI3t1269FGdS4IihZR0ulrf3xVC/lM31/98JSpbhsRzyMwpJ62EWQUfWfi270bhu5lhfo3ljE
MM3X6g+4Nr9oLJMJAHcc32ETNc1Bs1cWuWj7ljOjnzgcGUWz2VWIR7t0qg/AZ9Rjh21Vgvlg6eoY
V+ODBZjztntrsx4LyBLUDoFyGibZZNx1XrpYUY3RXRNmJqdhRj7drWhsSv3FS0b6HImha3No0ZnI
IidN1bKradI/uEbRKA7Zw0j9W3ucjn29TUhOqBc8hLGx4bSYYFmHM2FWO4DNjd3tWt8e3RNLwQkK
naUvH2mLaV5o5+WiLso84cRC8WdTbefdoCIvIYg5RIqse/FUdkiKiUMUF5nwensny9m7NaZVkNcy
SZeg0KUx9TO8S7b1CoczJxSmTrWIWjj9PE2B+X2dE85WRWY/IPfJZZjQQv4+Nuv4VHOR6RjcRam4
KWG7R/VQu6/w+Q0iKSxf9TGWWGXwIAfRgp+bAmO8QG8dE0+NKelpk875I2GH/SObobgq2axwZnTs
6iGbBPX50hYdVBJqP3PfjuCH56u1UN+ZqY0FjlHRV4oTomIDoh3s6suQlxAW2sHxyE1aWYGPZw4a
Gq4i2aRF+SrFydj5wYvtDe1NugCWYirQrI9goTo0CrESy6UvM6UxtgI9jrhEcXJ22gQ4i08zFG5o
1z/ohj3fm/YWvm63Be2nXrpGH3u0tSXafYfVdVCaj8u6NlZ8jiY3Lu2qAYldmlWRFcNkLSI5Zc1t
SXlEAUi1es7TFd/zTlIQiqWW2m6c7Px7WdXT7aLK5UKkKrsrUguCTTn7qOYlqWFlN9BYGxKbo7cI
enDgqfGqJ2P01igXjrz7Pcp1IIve8Ce0XjigYHRIQx9w8+1kwEC28AsrB/xWInGihu7xgw9RJNnR
R1txoy4tA1Gx7arxylinnIXRAdMNq16DHuSVSmOp7mSPuzvtrHCAQY65ku/eybEYNbboep2wfCnT
zytJJx/GQ76byxDmNtY9mi5EGqSpvL39TLR5zssXUe0pzgSpP/P2hVcOtzY4w6M3j/LT4KvxhrhF
dckJUd13yrXmowHuNeAE9BQQNQ3eGG1cfT4eMRfsjmTV6d97uQ4XyZpULupbPdH3o2nXV8kgZ07d
lYkMDqGaQ9vcLJMvdpHLIk4zKvNwgm4sozwzxIM5eaSiTiW+8VE6KnUxjbXjRxltfZc9NE3OixH8
4sRRuqqjpOnlE94B63PVEp1NfqdNY2aQQXNfpbSu2SQo5H4/AH6x8MK7/+G7hZv/OwMJDhWNZiyw
u/K2dc6Q8CQ7V67Q/bWh/0gh8Y6BxGCD4bjZn2E+8j7zAqOkYRgDEoeCicCAvbEwg1ThT98dolur
E68HXaJL4M/90YCSyg19On3TzjYS7cws8Xr54OEPVPY/Rv/21KTYwszYkLy3w8fUrAzbxbGLhiLt
LhaYdtTso/3Q4D0am1llnHVFYH2yGiBFcOZmCwu/M6ctx4AexilSSSdexpGGnE3K6t/9MrABtttC
VeMiWTjYplTT+k1N0yJanNwITZxr906b3DR+8VFE6C9AaOiDIIy+STSRC1Hs7WuA5laYhCZ2FHoz
oNAyDt73oAXoc+qW2EBLtrGzHcLbwhV7l+EUialMH1c8s8N0BM8PpSew2UutZTepsjn1hQ4qUdAa
bgczuf/9i/nVmoUzK3p9iFyM2EOWhIJlVLFTtJFmZ/VxXvQixEZg3KthNE+mPBv27KZ5XFAanrrc
/I5j33Sa68lDUJP2UXLQvAFISGk/WfoFBjymFZLJle3azodMo4w++v0dH9IKt3GPAgB+qg6HEaPg
t++3mytjFjMyrW5tvX2bp2mUBi1f1nSfiTLKd7+/3K/m2ebyyemAyWbRwH97vUnXaL4Zqo1cJ5GX
BQX1rrXtfjfXznAC0w4l/7TqN7NndhGt7Ta2PDkcsXTWf5PvzoMDYLM0e7A5EKUejGHdwP7dA1uK
HGMSr1oxJrvVn5u9S0/8pFaN+3fZcAzfTYSGY8T29Iem/irRnWxY6HYEE04xrj02X2pXeuczZg0f
wPPvF84tGgo+EJQdvAkOte2+ltEHnAGSdMTDdpibuojKhOqQUOrgo4Did0wAngvCO3wDHzURH/Xt
By1pCOppzwTVPfAbTExRaTn4RP5+3PzikVgL8ehjtCIo/VE4/0R50bo8p1eHpYXhrU5sKqWRfmw0
VL6T+/n3l3o/I8C/aftAI0EHi0rm7QO1TjB3lb/W0TrM/83ZmTW5iWRt+BcRQbJzC0gq1WpX2eXl
hrBdHvYl2eHXfw911UKKUvib6Jjo6Jk2ApLMc867LTd9rtZHBiTFUeog8H2S/Suxl3dFjcIsBk4P
+sHt9dKwCuuewYffE9l1GHG/AnMmGVV1C+cpWRDQXdm91zdyypQxIXJRl3CsQJjZ0vqHToy2aDlX
cyQKtL5a+JJqjnywG2EfsjZjjtxH3cssnAWgAPOvKxSVCw9Yp7KD4gKQKaCUnT7gOixrg6agWJ1M
zUd9TKOg1GRzG+kq4IFOpfvxC72wKaPG5FoI+TDQwI7x9IJVWg691pe1H/w8Pv99Ph4P3s6/Gb3g
8+hd+fTeu8HNw/3vtbYS4BmT6lBdr3W3/7LnQofD4X8vd5+vXOb8ozu5o23kBnBPoTYDV5nab1PF
IN+9Vn+8H6znN4KbDpQqeNDb8rUa1aileah9bPm+TvfSnz8NN+YdVjc+xAS/DaYDvIUjkHEUkDe0
d398/NbOv/iVuYl5BdRw1Kv6pnym0W/QDdeJbzDW8qZwcI6uht1O0y3OPz9NLoXZHJ5BSHZ0a7M+
aiTNlJRdgj5Di761nFocR+6/MurZJlUOHdI1Mb9iY9lcRZMFaB9+BrQzSf5FRqX5PBspyFhGjO7H
z+6c/LrKTFbfS97canSyrp//bJeLNUJeMWXiT7PV3xKFFfkNuVOBhMyQA2Go0c+8UMYgRXKwT0st
7oNEq62Hj3/GpVe4xjVq8MRWmeH2VyBOX8VSKeNb0e2ArcajkZavbhOrVw7X8++BsxUJGdJZNCcc
Eqf3iygprayERjxVkvEIEXY51tNyzYH4wseNhwldHRdzMJDZujxCGXG0ARc1n1Z66A/2EhkFWnjm
V54+acVO6+fmteqySPjEKKk/klp1Xgo0tC9TBM/KiKT7FhbCSn1Y2KPmiWWMSxJiZNdd2fMuPHpG
dpTmqNCRE24fSJsCwMBlSf06N81dao8qWXHdfJSpvBY8tm7XpxsFbgdr1ApRISDx27fcq24rZjAK
8N6huA+t0v4c60O7oylOvzYE/+lg5lP772tLWNpqGIxAZVWNnL5xsRhuCmuKN24n8BfSSAscZ2K6
6Czuldpj/TA3N6ihKkDMwBbBObJZxlk2VJmNW4FP9HReBKC06eRHhkyZHhRW61Ir17G2syNMECB4
VOmncZTZNaOYC0tcw6vZYhbi6hoH6OkNK0nWineisRRtcTdXo7PLMX+4sm4uXQXxy3vqC8t8m10k
Jy1xiwQDcNOc2h3UOm1njfq1HKYzHTV7ocZaWe2CkGyxEk5vJnKHAjYllKpilk3QKlb2a2Ym1XgF
vJ4jE/Fk1y05YIrjLHtNaDhMgNzixtfYd6nTTg8dfHC/hsKUeKKN1HvE6NASG7cOuqLpbvNe4HCv
VDIoBsCKf97WaO44KxjZUVNslYQ6XM5JxIKkyNa292UDrw/+0R242r+zziF5awyP6M3oVPi4Tp8T
8tjBZJTKPq4vlNjLAP0JVXD9pNCpfU4HIzpqS9x8zprFOsKRB9FTSvfx4/t99yDafABQzW0L4z/Y
5vbWaq22JngtDqPdqcuIQ5hhrj6Y1WxAfQ9bTAmd+H8NxpuwvzL1oGhj8pnNx3ibnClbuR2C/5Ju
0FYFstsqN47Ngu5SQPCQh3DQOd1hXkwDoh1A3DTPk90Ak9hTC5m+TrMorxyOF/YrfSXwI2tF8IIr
xukz7UoISxgOZL7S6MlXEAXnJcng0BR0Z8CHGVHe4J9Xat4L+zHaU/yWKHw5/Fcznv8eyHnVwewd
OZBxvoAc0Yv0vu3fY1xj9cqlUFnyh23eF3bLjI6cdyL8Nr8VkDeLizhVvEnCYvFMMYAOxDGj4gGr
LiROQwV23aL+w8igyLIvSba4O4zK5WfcBV0YHHowu71yT8ZYwjeaYM0QlGJJvywWmg9gpRzupLvI
Ztjpra3JA5JbYfhqWOnmbYQRyy8tq8Sv2lr03xVjpGKndLP2OMAmVxjGmxYy3xBsD5lVW+CmISoV
QEkbo18yWUrcI3LHyjxb15RPXSzG1Be9mz+iJbW+K1lp31VZbWYeQqLpMZMLQ7vBkeIRFnaEmfWg
KbFvd7L+2+NhU3lToVWNl89220CiVercq/vU+tJ3pvg2RFP9XYeVLVdNaj0/L4QLaEepxEz47EIq
t91YA/6xiaW3rhvPACFAq8+5GlmGh1oeInUTj83gMbVQzKcqw7pjp46L/RcZDNl8MprlQ0z3KrGf
xTUnwEag5RNyxtGFBlKEsR9VAp2UoAa190VYQJtzC0hJPsJ5WHGWWzJnM7UoVRFcFTO2GPAan5zI
NCOvnVul8Nx2nB97a870fScS9UdR86cjqorS1yYsojkA8m1+WVWBS0WjR1m6Iw43TjwrL/lD3XJa
tIAarrmHiuQoQb40hPsUYdlhIKl0WrJXcgOggBVVwys26mHynalbusPSRFD24I0vVSDQpNzSJodz
UNfO8HUNtwx9hRmFDMYprYkkDO3inuSa6jYsQF29jBnIG5DLsviyVYlVyTorfhj6xKp2EOX7h1y6
M4GLkJ4gl00qdGPIns7fGOCK98mt3du1qtU7I+9d1ueUtSaUQAxcd2BBau5No1JBFDDqydjNaua8
MZiZsttGmxvNN9GoBWZfz0oAS3syd44yLj/qKeonv1OHMQkSRnlA8yUltBeXCcMNbYIJCYTvMG8c
TTd6UrtZh8hohDrQ3NjMpDVoyC52lWrlf4pB0srLKiO/gWRZHnVliaE7KEnUFTuRaVO9XxAXyl1f
t1LeEJVZOnCc2zb1wXDlsi+s0SBipCSl9mZhrA/61YpaZ7XHcKNYfAUD0bjS75ZBMboAl7/5Z9OI
cLg1tbrDqhYDTnvXx7XomKGbuYvWW0y5p8jSALNrcmY1MsYY/jAPE5EEA4SI+tHpYZcfgJ6JT9La
2f4K7dfWkPPhIH1c6gHebMQXO+/SxhlfIruKjBsOJsMmhCMZ7yvI6t8GzqhfsZJVzY5UMExFRIEI
O4BpWYudElm9/uT2GX5VyaRFyBKS6C3p1PLLWGV0JXYrzOreaLFSh4vXs1ZSC9Bs5wwGMaFOE4a/
jXnuXls70xz4IKP9V1KDgZYMbTbuskUZq6Bp+yF6GhzG5R7wqBHD1Q/dH1AEQ/gyQ/rJhL7yVaFu
f46LMd8X6kjNBk8TwZPi5As0BrMTt2lfYNSfqVb0NiNe/wrroHr9+Hy9ICeymW6jlIVwpOIztCnt
CldJ2Xb73E/5oagP2rjtaNKIqTqYqV2ByZtd+Gss4DkzwetgT4JV/1Bi3bqd9droD5HWyANZizyd
Kz/tvB7Evhl5Id5tTLUZvZ2eW1Xs9M2EeRQ8idb4OoNIqLfzYPaIKLT0T1sYxp+xz2sdogf5UJ4V
CVaZWbWVEdCtNbpXxW75LYcB1+OgEpe/Pv59F0qT1TPRJXIOXSLj3E1tDrQ222KAKCsyMy3vsxnC
Gp4AkRsHiyLBs3DkMmFkOqFNPK1O6gQ2cCZnWFkrZud3qT78Qo7TfBqGdpFebIWJBlHS0p5MYyih
IcQTfyA+KHnpYyluuJ4tpSIPihtnx64GTfNwVMDBTPayvhY6d/7wLYT3UAEgBdDcbkcwptHFZrEw
AkEYgVciTcZjoajZ28fP8Lw0Qd63LkDC7egutv1bMrN6homrKGRHafI+wu1KpvuPL3Jh7n96le1C
ApodE1K//cL7/ewdf/i7z5+vXOLajWxqrKa2+yZaL0Hp4OXBX2h3u7+DV3ov2T4JkFxdKSTfnQNP
66zTe9oMMi0nwhyh44KzP+6WoAtqP3/Qj5jZBHpQ7uWD+ygOynN2M93Ee8Wf9ziI7vOd2FV7c4cc
yisf5htn1wTqlYr9fOFgR2GsTRY4ADvLpsQVnd4x7qd0q1FE7mw5cNLo7jWp4YXnDU8KFR1L1GXK
tHmlaQs7McabyYea0hzNzlT3VjoVn9q6qoKP3+15C756HgKaILxE7mtvnnRmljSTGOvAVa5gdJmE
LvsQVNXvndE3D2lhs133mI18kUoTjTdmGl1zub0ARK5WJg6CT4bItEGb8V3qut00WlMJvKrVIyON
TCeiqx3erFHtH+dwTbDBO97tfQN7qD9ly8II0lQQ+x5BIAkWyItkAerYzo+uoxxNkfXPscUMnA52
5c9nDSjHtc9ufdObJYpGU7OglAAhO+66Uv4zCGS2KPvJBVzIV+xT69zlxdFxsZd2mb20A3neuICK
P0u2JD+RbJKpnQ1ace1XnDckAEMqsArWWIykthY/fY0BToSBCxOUbAjvMkYc0rdx8wA1MlsQT42W
xM8Mu4TnljsN3Px6mUYqhdj+3ES68ffj5XQBEaA3wrkFSE4Asm8d3IccS70sxWYyTNXhMBuZe1O0
FSTr0R6CSDOm21Sv7aNwpLrLymT+1KXx9BWzGxQxgpw0uwwxLEX0vwNFmjFD7/FBF6F1gKliPHQg
blc+gHXv2rxHZuF80ggOGM9s3QyEgth3zLvSHzLdWA0ouiPkEmSO85J/MbT82ozjwg4Ceg02JDh+
wLI33/bQIzMswin3LeZBj5Bl6xuCZ6Z/nqxB3cNPj0kqNoT2tlHNR2mByzgZfEEzdgON9kmCx3aE
2oS6RpG3TI5vyNYqPcSSoUE6Xl98/XgtnD9ZUhfoT3FSBZkVW8rdYufTDCqXwhtw+++JqByyybv5
1VxM/RZiZHLleheGyPTCDCDe6QEQGzZ7mY25PtaEDJFlKpzf7uKmb+xt4rNM6bJlnBsPpkVeBgYx
Q9ClZkpWhT0GRuaYhuc6gwYlbs4+Gdj0HcvQdf2iJ5vt42fyPgM5XW64GdH/r+gBKOEWQXb7Ek6Z
znzOaSpRkTMxLvGuaFzrj6XXpeYNcC4+EazU/tRBlF0P3iIcQVuvjAcITmMDLVCvyDGENgqvsFpV
WAAj8leUN9HnMo/lz6ZH/YVtQ2vexijl4ivfy4V6A+YzWxdvlcEL+/XpxjenjUuwGIPMNqughJL/
QtOH1ag+B2NnrfLKUfQkfsFmf25JT3jFT0GMcL+N4cGdm2q6UiysH8zmiWr8Inet74HJtxPPVlPb
dJo1PBtAyG86NE5InzrjDpTiGjvnzN/RwOBsnW8RN8eHhcfP6b1rejIj+MApsV1Sa69OTndbLlb+
YtpZ8iKweiGtEU77gXOh9zJHtE+5bkZ3rbDqG7tshiNgf/lImoNL9qOsjoqSLjeCpiy70l6sjc3m
oaxGCridcjqwvW3qlC6GCNrhROnP+qj+0Ke2Q72ndndViruV3SoxUtahPrr4u1xZ4Ze+QkoJqgaH
qHh2uc366NVQbxadmEFF72uxj003oVeFv0OkjlPZTzGqAGjY6dJBc7Sl+3tIh/GrS+CluhugMDvI
x8r2XmmdPg5gE0h0WMMMxdWKGqFfWc3rj9k+JwA0zk/8JDm5Nrux3Q7LEidJ7uuZk98z3IgCS5CE
+vFXf+ltMBFlEzRNUk22h6Irad3xBMh8J6qGl6ywEbsCuL1N8WR96lo5rUvJ6BifKdoVp5wLLTBn
GuAoRiMYaHP0nC5Z2xz1yRg5CZY2lAd63u4uRefnt7GCZBxyEO7AbkVyFALg+Sl3obN4aajLr0bl
8P9nUPJstnFzbVZ86XeZa9goOSPruH9LP4s0twHFrHKfGUpqBAWim5dqYe5iZ64ODU9LfxuNidSm
0Jh1N6X40mdqNu3MwrGPoSxq5G9R+++UdHgMfDYAJ5wifEGnTws/MK3OYtQxS9ovLwWDmR3jQ/OY
OeCRHy+KC/sWPQQekysXcY1AP72UNQsdi5Ow9SsX44em7otAS5LsoRqtazXHu+Pn6TLHusR5HzO8
o/6bfSsOe15+bHQ+CTvG/IQsr9i5QK7pMRZR/Yj+useLMq6RSylVB9bTWCGSzdbVv2Vpw9ymKpb4
i4QPLLxE7eNPulNFsNht/sfAsJUBtV26yFvbTudvC+YCledS5Zi+7Raq/egMnW7tO9ConzDSxDeM
JNpvOYLIV6GIPxopha9I3NSfjdXeAoXm+2WQ2bCDCp2+9jJxvi2d5PMIu1xGhyq1W3UfJp3+uXVb
1YQ0r8LY7iTrn+Fq6i5BKgpMDZRcoRhW6sEGwFKKePCm2g3/ihE94iHL3YnNCVSu91bolXlKWbgY
cqgYZjPYL7PFx1K9YwgMge01CRtNoiaKpt9hCN/Zo2icJ2ZGw/LNnCd8B0SBMIp/PSHIou0swGDU
ftP/co395GBAxZlRclr5Fz2yrGtN3LpUNq8XvqWmrnaicJ3e2+n/9CLoyxFFGQxJeZzhse2FERiN
O+7rzNRu8AqJkBBO7ZVN7cJG72qQ7iCRo/5R8eI6XcDZOPVL21BQuTMaNhOW/b2JLv3TkqoW89qJ
kKMW4SRaB2W4GcG5gkTk/SHXC+1zo7rLHm6+cYxQRtHZqdK9L5nkXenXL2wz7wR3wquo7yFjbla+
boaFQkR069uI33e26mYBI8p0V2LW+zOJ7OERYruDqgMAQqcwfaqUWbnPB2s6LIUW+5moQAw+/vI3
meQrA5kQCIPcBizMGNZt31cPpdtI0PshXO6aBxFPKdZaqJ7KYCrU/C/y6WliWOmkyT5tx7oE1agS
Am5EKSLf6bPJ9bDhmWIPgXwCYTpPMCpx6yr9Eier1beijiyGDmrsgy4GbE3CulGUQJg4WiA5phMF
9tSJ/jZkT84Z8njbIo0RcwGf3DP9LVlGpJVLlqVPzWyFf9qu7Pt95FrzE+7K8hZcsv4h+Wq6K5Om
CwsZfA0SIh0L7ltbVBa1SISvimx9Y1F6/Gz07o1OVQRNEYVeCtwGrhWnV2qAs43YZkAM52TFLfnb
LQMybBPYxPh9+E2uFMfQTttbNHGFj3T8Wq16XkByAbDDFbCkA2TbP/1mOFcBWdhdfKfEq2kXTop8
A8YQX5IwTn8qRk8FaUbYsmOVNr5kI9nNHjNK8yHWFvHWaOJ/VtOrXjHryxdT2vPf2Gq7z+AFy7eP
1+hZ5AJo9FoYMeBYq3wYhae/tAtb00ykrJEwmA7Y+Fzi4NSP82juDSHn5EGkbmUHdFlEKqZlAmEi
1KYRoJO6jfkYloqLHxWYtxNXEI3jEzkE8srX/U5oPNn4bLo8+lsVy33cydTNjyy7rubt6QiMmTT8
mpgd/282C8RPbqGF32xzwRLXJov6T1Sn6euwqBgLtVpLiYPbj2P4EVpN7CltQqO8SoxFdFSHGuby
2GNceMQPktrdXTs0g0S0Jwjm2AIxMLNbWCo1uizsXLKBLHrmLTsNgLNGVgLh8uDq1WJcWabnjZfN
oA66Hq+e1wFf5vSNGHZX2mM2IYUfCuM4pCK+V0mD2xcSF6YGZm2wZODGPdFEftwDKrjoVncNwQf/
r18CHYwPdJ3TbmmfHQeonpdsMXFf/HCARz3NbA+xptxGSSQO2jDt4fIc7bkcA7kUIG25e6XNeN+4
N6+esSUHHgxpqAbbVx+yUVWtvf4GrR0fYTNw0sRDqv6wsLci1jMqhA+LBL8xmwBPJAB5MKrkhIeQ
Hz6tLJOgjcvlOJahfdNGsfrgGkCTIU6L981o9vukDCUONtN0yCWDIULS8QYaaxXdfJbviF9o9pB9
ol0hG1TsbSf3Ton1QKV2OIZXjnbnNE33+vFHeb5TcaOgMfD8Vwraux32f875NEX01LomRU3rhl/w
XKVGqnp7n8+qfP73S9HfstA0shI1c1OdYhuTNV2CKKI3gPxEbuFTuCaaIhKsbj6+1IVXSfPF6GUd
YnJn+qbo7mxljiT8Ob/szDDI+rkM1LytDvhPazvNjMbAxJ1B96wxhGJJJRiEaL6JxuHDHMXqzqUQ
uwJOaaNq1FOTnkGJbifqIH8YK/lN05FTIro3+Mbj/CUnFvQ5pJjadRkgd5vVEaapRnqnmUO1n7Ki
B8jtS/WoW7M8lgR63Mu5qq+RSc4GyAze10NuLZ9ga29bdDHjfMmYsPAze7b+qnGZlwGGR8onu86b
V7eCaeLDyRyUQ86toPZlmJbc0CdjwjnmNUASNvI9tUGjaN0+W0z3cwwsXQfTaBC8LBzUnHK0Y5Jy
oSq+al2t//n4xZ0N+LgD8mgYYq4fId3+6YakuzT68fIumx2SR9GH05NM2/mHPbsMR5bk2r5zYflz
PfwE0PFCm9pWB2jGJlcOYeGr2hAa3jzZoW+MFsYoZpG2V9qzM295TFnpTlf0mAoXjfKmcjQSA2w7
U0ofuVy4d7q2v4v6RHntceq5Q5qLL2WGetSblNIO5tU0ZlRjnCR60SALLR1x+Phpn40q3oEaDmRW
DcO3bWtaOP2ouRnWmMnq6SSB/Q9KrOlXrnLptvnqLeAnC5SLmfjpSyVSIsuKAWFiNTfOPRbx0ddZ
k7mPmCk+ImQ3gzArjMcKI7BPs1GAT6fDdG9OyoCp3dT8+Pim1yV0ustzwwjhKJiY95/FcfVLMo4Y
jyEZwRbXG3sSEOVUa/u2kf2NbHX3f2rkUqR8fNULj/rkqpsqDRlHFuIgwvfnwjmBhKsGYzzJa49a
v3RzFC74Q2OITiDJ6aPu8gzeKQYpft/qr00xRd9TU8Y7iFGGH7pJyrab2N8SVIYvbTdnu9moyn1O
wcYam8VXJw7FFe7vpRunFEbYxJnKKtsMi5RmkKLUYyAzAb8lshTzxsQP/sqGf945wvlFdkoGPT3r
Ksk/vXHbWGItJtiSvCLb+t4WTvsca2J8xVY6epvCWfuh1VqXk6hblAetWJDT4rrC+UCJFnutnuXP
qYSd7OXjLL41RmfblMRJck0jeeFxvB9+kP1XLGUL4Mc9+1Bp84IisDSsqNz8zsqkefx4tV3Y1hhd
Y3+MrbfG36zfwH9OdXQ5M+0gNIjZwaloGZJ5t+QprG/LFcHHl7p0Q5SP9DkGejlUbKeXcip3gcHB
HjLbUXJfzjnMRbxAl5ePL3MusaWFeweUGZhTJW6J3WaU1KVr4JkzEczxAq1MkCqhYe38BarKOOzT
oa0cPxniEdpfLydc2Sq73uVWmyiB0tcywfuPOGUik2pRe0TAQ0UPazJg/v1L16H7IYaHdqyfqUqJ
fsARrUMxVS2wY8Eo3DucX66lW114w4w5Gf6iGUCetWWYV3GlOUR0EtslohJ3NbXd6YpRSIi5y7VP
+NKzxz6ZeQeRB8x7twhTY2KoE+cFjIl6pBtYW5aiEeVTWTDvzSuB696iL4FTVvaDphNZSEyp4oeR
4T4tMlKCXh2ofhu3+zzB/bpStl/6dej/2Muh+uhMPTenqqhnN0Y8V+Kz2YRk2kI1/astkfWbUl04
DzN1mXVM8Rx4rFPdqHZdXg7Plu6EODDwaYQYJKlF6zn2hPmtjji/9NCsi2ukhAsfiqPBysKzEQgF
zsfph1JFeGat7CWfOUVz7DV0s4t+Fb2/cABQ4cFaXrdbaODruvnPl29UQHzl1Dd+qTZ4NxZ8DZMb
toFGGh9gQJIENlZZj2nVxo8VPrSYN7tL/AMb2m+LUPQA8lF9bW9e997NiUuQo4aKe107NNenvwkL
0gY+K2jxUNnj59ro0LirMvsfBsnL3hjn/ga2yE5Ji78d7fTOmNz6MDIk213ZQtY64/R3AF0ZlCE2
c2t+zOaMwHSzlHjDknGRlPK56tPqIMM0PbiDJo8d3vW/jTpXvcFJ49d0mGdY8ONb5hAcPuJ/g0Ia
g2dB/p6Ok+i+ctC3TTRku86YtF2/ZNGVnfW8UAF2xnYGBS2ML8PcrGt8ZF2zLnmLigITtmN7e8Cs
1L3L9YnoIeR2ByUfnSvgzvkqhfTBh/H+jJgmbQqIcYxWd+FeMv5Qu4e5Mo1HWDrGtUr4vM4H0NMQ
BzMTMjSK79Ml0UXJ4GQDSfV56Oa/607Xniv4T9+dejQe8U7EnwJPNfeXZcXYtTJT0YRfmlhJYfAS
5q9W3MW/W5T4jxKjJsi67YQNIQlE9reP18yF30kbQjsF5Q4ob/sOqrxvlU6tJdWLCG9y5GF7JS70
r2PZ6j8hrF+LtLlQx5CEgdAXBhVRRSCepw8Gf9c8oVSmSa4Lss6NAZo1JwqBfbkwlu+O1kQwcyyt
+F0b6fyJiBN72dvmoFc7ZrDZrpU6/6CizEl3TRzXt02YZn8dYVIMfPxozk+g9XCDzUmrqXL2b6r6
FWshp5SJs0C5wHQ1ih+jjsFFnzGb//dLkQLH9BaZE93a5qEMZtKnic5gZsAbaIcNIWkGTjp4szVd
g9Au7BHsm0iFADd5AdamnNFaa56MCgSi640cluWiPTM3cH4vuhbdKq4646aLmzSlVJor32te4ZVd
6sJjhbZG1baWUxY/4nQBRG6SYx6oYqggGrmL2sENSqPMPNcYoitV4rmDlY2dBBfCtYNSEUeA02s5
ZQpdx1ivFWal49fwr/+WDQpCD/vyrvOySVcKH/foxd3TGZvjzmYbWm7q3MKaXlGwk/SoM4lztaSr
4BMLRuZbhRNHPg5zjXaMCA7Etjrq5c6NNBkGijuGP2sLK2pvgEjvkjRAh3BlZV7YOAGAgcUh5CIQ
3oqGEqUgeTIKkWDl8/TDmNXq6BQjzpNYHn+GLwK3XUzZy8dr9MLGSRYP9E2qVBCzbZaDEzG0yxee
JSSMcFczaPT0dFSvdFMXip13u4OVD4fMjLyP01c2iX7MWuFyGby2vabA+d9TYxwgFdwHFi8Bez3S
Z5pH16jlba2aQCtumuzwVTcgJ+HlAX9P9bqhsQ/WkEXy2s5+vn4NdeVnCdYWE5XtB2TH6ww1R74j
1cIZcDy2XJiVtQnvSBNwr9N4hN4fF6WlEhah2/s5snFZHRuJutbSQjvyyja3f+KOj23EEEMBitXs
9eOXdb6tG3DYgKBAIoiE2+KMTm6AT9UqGiNSDX5aeYxMAmeTYLYwcfW63IoPH1/wHDSkMeUvXEzY
yIBB1l/0n7osQ9szdApBoUUl9R1GQBYm3+ngt7Oe/WADJbazDhtnJ1JD3pr5NO6bloTDYdKj515t
rTsg539nt4Fhotk3mclYgFXb719fnDiNek3xGsAQAlJax/6T1XH6I+SL/7t+Xs4OdVVS7hOjKkxY
Hap8YThVVPswdIgi4CgDw05aEX7TIani/kWGQ3rbDQrn9cdP8HxjBkZjR6SEZpDC6zt9gKNs21Ft
VAVG3UBax9Dmoy+GUfmC4FHDAkDFjF2NSLvxwxhhlidEY+8//gnnS9vULbgcDJVh2TGhPP0JNW62
lNf4OLZR/ctWXHHn9vqfcZLdv3ocEFtkQR3lUIURBjP19EJKzCCCxcSFmjH0hchSkFIQiI9v53zH
YtenHTGgVIGObmXnSqdgIGrT5+hZSMkgO/xHE0zX//Uq7ImsMISE61a8FVOa86iqXSsy324rsV/p
hXtMJKMrTeD5vTAbsICheCwrvrB5YpJ2eHVrJ2M1K8s7hn8ycAgP2H18Lxd2XzBBSta1OqAydzbV
Qef2iy5kiLh2zNyHpJ7GvxFDZfRLGL+M/Wx+I00o9RDYEvvb496Wi34IMC2lni6bBVPhNLzLI8ZM
eLnZV47z8+VJkyDgSdM00ABu87XYkEUY5jlKUkO+hVmu4UbW6s+pk3U/rzyH845unXBwugLXmXyV
m49RxyWRzSJTPJKtur1oFpF5qdDa295cml2XgigCtJi6b6mTFoRW3H7p2yZ6xfpY+2c7CWwT6OsY
QXHvHPqbd5KWTAVG4B4ONogLhrpMR0uLsisl6LlLB/dLTc42yepB4rO55Ujp5zCT5HiVWpN9dTnv
vcQBX8GxGBaKoaYMHnCZz7qhf9NpHAP8bYbfHz/38zcMuZmeif8gMcdt7nRfQJOMkDFBezbgRLaP
Z1pAZhY9tvby2lO9cGCt/jtE/VJuE9S6VXEQhsc+W3S570D57QOzypmgLUneiTsiReD+j7Fp/i+v
FjvxmFMZD0KunBjTluXiGSS8ajCXhpTURUgn9pXD4AJwzdbIxgWlkcBxfSvrj8cuikM9pxUyjaTz
iSCqDuhh4y+LMJU/WJniIZn3JANMaTd8MsqUhB+TMF1vxSL+2e1hHfbxLZChSzWBtdbpayGiIY+V
Liv8dupzOGlGcbQwr/7X02dlEKJpYaxIfwhP6vQqgjtR6UdLVBiq8rvOk+oOHHzZO7Gp/utuyqUg
2js48Bpcb/vu8Qc1atCm0ndHPQ6GVI8OdOT/PDnGOhc3LVwc4WviDaKd3lAZKsk0j1ifR0le30xU
6L7dOHbw8TdzVjcwUGf0xACKDxdy6Oa7TXJ7mfACrvzcKaevMkv0rxhcR6+23qpHuMuWF1lqczNh
Zo6aYan+/a0xBF6TJfl0VX7E6U0m4eBWpUUXRYW1jk7dknXaE6VSYQX88Z2etT28L2clBK84/vrl
nl4KclgRKy1pcppWkcpTeKUmCHO6hS6NDfnVXL11VZ9M01Y3F16g+s46wyfp9HItBjJuPdAJF8jC
PQ7/MrDIdT1Ka3RAMBcr0LJ0OOBtp/u6Q6gNQi96Igcyg3CJXVvdBFZ36+H548cg3kuK818GSgAF
AMBpezo5I4eOI4n1YDxA8MPYY5bsq7JRDQgV2uj6ZjYRAjEVevTED7Aqf4Yv/itvmMMB2+vGWxLB
MjzE8AR+LZ0+34FJ9weJS4rm4wikQcQvSo68qDZnnAWA0hfYP+7ScTjkBdziSPTPECqsDlGKVM0X
MiF6qAIYGBQ+41cCtGIxN1/iEN9j34hGA5ZBN+JQbDfjXNxSfEL8LNmAfWTfjB3VSCFquRtJftmV
nZElQcyzfmwVN0wxGhnaux6jqsyrOuxOvHjB3OEQy3TBzx6WKpLswWoewaWc1Guxcx/hjfZ67IdS
U36ldjLeuTGMPdT2ic4ijSICsfvRVn5WVld+i+xQI9Oumb/3dqu/RWml/KzVxIQnoJtx5fVaZiO1
Fb3ySACugqWCMda4PFMdyfth9RgK6qHD/ZfaChvlTF1wUII9kyrHRY2Tw2TgfXQoIiteSCmpcbRz
qhpHATLg1EBpNfdnAcUcm/5c177XbYlLolV28z1yvCL19N4Mu6cyQv7layIyID/PokbUOYSj9mrU
acHNJdi2R6qFm4JmSNIXUrBPrAM4sJ9q2WitN1GzfIELrCGFxr3ga1OORRn0bkfiCHzexubRNosM
wmZFNkwx4xrVujbOJ+Nc968LEYVfCtWJHT+tZQekyiqJAgf2GG6g2jItt0tNhY1xZ1kAO/QcbEQN
MMMPBmxZB49VZpkksebAdQQBEVQ1lTUOe/TJ2hTww6syyBBOvqVLO/F1M/XUvGginEYXlYstlWsS
FAQxq3/t3WKhwY8GqkwGzBkM5mms3ujU+unFVXv5muH+BV0QcpVC5phBdnKTqcLvRAtNO6GAiuFZ
6cOnkqhfONz/x9mXNVeKY+v+lY56OveBPmKGG6c74gJ7ZNvenp1+ITKdNjMIMYpffz+yuytt2WxO
7YesiEyXhRDSkrTWN+QD5BCgPB5OFdEIxizwm4NaBdZT5IRBb95DPiQpXTWyrUs6su6gYjRltzWR
PINNh9YPqxHfCna31djj82ST1wAmo8mdNkmtFYdi8OC0dYVYfDoUfBWidFwVQQoA3Q/X/Y8hCiig
EWVjDdKzhFpXZZENt3VN7IWnfD4qIRJaiPI4IU7ykOLREDkEJSdRAnpKn62SflwHmg1bX3Knh/ra
LPQHQHAOiTVCQAn0Kw5jRKcKyRXLu4Xs0KfzIaSg4DIL4hIKgrg8CiFZVqjV9AqYP4HKgx/g4NVe
UY61XxkBX7gKfR5aiKshz2NBUgmbji0k8Hut6jMc+ybrUmpuqJoFb7Q2l7xLv3iKPN1ocOQFnxLF
7I8fULO5btaw63Blo0nXvRZqd3FchwvX7S+GDWcQHChR9ABkTCwtQ5McxjUUOros6FI4S7BxDSOu
SZTdXLg4ffE+QDahSgm4HVRERVlBpqIybsJa2tUt7I9pbPJ1QAFqPT3tPwNu8EVQDwUeYtqgkXD6
OGwt2DV1EsOJHBrZDK4+BfDZ7kjS0Vq1QRFQaCQMbQWhE2gzO1LC+8dKNfrSHfQ+gdcErdpdq7ZZ
t7BQvnh7HJBRCDRwoYD8n1B/q6Mq0yB7DskOVhgrEPmsVSpDSOf023/xFHC/AbMC+gWlCfHlg3FI
WJKiZGOH8LxA8gEHTBuOLaef8jkVMJEuAZzCpglxViQdPo4xM+HBlBkmxZk16I9KCqMap1MRvrH+
VBc1tGjFUV69hg2mCvYGrdaoyOqXSATa1zVcZktk18dXUNiSAntnltyf7t/nYy9GGbdUJERsHZUM
5WP3tMQyxjZD3kGuQCx040n2G0sVsT6Otetx0Pk9EH8QgDJBacxRXtudfv4XawopRWvSqsCBFICc
j89PlaqGgyXSwAAXqtuygHUrLKgGl2RQ9fjLj0JhHSl3ZMxwQRKhw3qbGl2fyNQFvwp2hhAPWSGP
DPYZM5dSZp+zABPDHolc1BYmAJmIsITbaxbAVx23iYTXuwg+Kw/JaPP7NtajrQKR/2Pbyul1GIQx
isOK8QgcVpIszL1fKsMfD7johQqcMuAONiiqwseNUHYiQQwsjAFtsHjPg5E8RWnb/MgsjncGKcNs
nL7qC8uHqpf6kLOU5T5BKRAqcIDXP3BJV26t2siOkDlTmAv70QpiKwi2qtONOvLSahOZl6zPNX01
jj35mTb9oMKVM0R+Hs4b+ZsV9EzxyrCMJAdZQ2Nh/n6eP5BDQ6kDB3gISWNb/Th/msQYqBxwiLpA
A8vD7UJziypRnsCFtBYe9fneNOVzNbDAwDQBFlIISzqhKmg6kFjmqhore0aU0XJoUmqXloqS2Bb5
BwpAd69XS3ruXzx5SryDnYIkIYq9wpMNVnGIksCCZ1D65qFI4AmiyUO9Vs1KfVaidFhrQfWXax9A
n6CwaYBFj1T2J0AebEJqzB4IvVpjjeIRtDD0Ryhz6Rd1EI84wqRLxOFfieQP03XiwSDe4zOi8mGL
5dsU1woCpTbqpqlc3eYQ/TRcGbxMdV2FVqvueKiGDG5mqgTMng2Kn5XS7Na0ixbRtMmiY9wHuFCU
VII6V4a7zZ3Z5JoHPoRSuQODQu5ObqvqpawLdhNhVyNerkfxN/ga2dAzhVnHsQZVGUaNhUU6mEZJ
La4NUpKtaFim6WEIUkNyYJhYgdbUUsacypJy2QMMWJY83HS0N8nkdbFN4JgMe+mqhjZuxSBDGI8p
f2ISMyOPjknQbocQxxOnQJRq/2qUg8g5ljpKi8DQ4GYxLZh3BSSmQ3YEeklw8Brr+oDUWAuOASyG
NdALvNMBddq6Pn4vgEenMx34Olh9Yv00BEnKInHXIoVtZhepArLbpLXFYO0ZNtsJMwXeg6lcBmUK
Zb/Tz/60eyNNAiVcqI2CxIrahLBvgKklARsyQvQEdZE9xHkrF7+g/mt3+u+X4f+Gr+XxXy9T//N/
8PeXkgLKF0aN8Nd/XsQv8M0s35r/mX7tz//t4y/984q+FrcNe31tLr5T8f/88Ito/9/P97433z/8
BXdyKH1dt6+M37zWbdb8egh6Ov2f/9sf/u31Vyt3nL7+4w/YORTN1FoYl8Uf//7R7uc//pCn0+t/
v2//3z+8/J7j97DThn/zp//8183/W/2fT7/5+r1u0Iis/R24jkkAG8QglFQQffvXf/1E/TvQ8pMm
BhLR4FhjGha4fUf/+ENR/o4YBnwViiPQvAXs9I+/1SXsVX79CHVP3I8mCDiQoqi3/qeHH77V72/3
t6LNj2VcNPU//vi4NaByiMMdgK1ifouEkH6LWEd8QGch6ry3i8xVpIW5P9e4cFXseJ0XldITv4d1
tdHWDzQOd52trN6N9r/f5X3fP07v332fHvtu9XZmw800rYlvQ10D8gMBiRcWzsdF+7vl6YnvWrYI
TZQ2aolfheMqUwanG2oHIo8bOIApkNONu9fzXkG4VBQofCnBiAcx60JmBxOuYqcbnht6zJv3b1AC
xavE8GXyp0r0oGj4qLZbWuNfSmr/HiBhk41VC4qq1TRASKTQe2gdnu72r6P073D5u2HhCgwr0AAV
GCr7AGatNTXc22HpwL5+DTePrZ52V2DVOvoA4ZQh3ILDdzQZghl0OgDrO0BY5CqE1bKUWb5VNRcJ
0A+TA71RpmB5L0EwPx40/uyiGE0hv2V1ZkmIP+jJE4CwONZA3Cp9A5B6L+vd5vRIzExucX+fzNaa
AP4zvlw8q5DbHJKFVTMzM0TccVhIrIZIKPFN8sBTZACHdW4t5Exm1o0mLPhwKGHiS9DpvFVXFEaG
cHtJ5BczuiJM2Qblwiv8AuZ8MUtEMaiwKRWzBDDI19VXiB34VQbxPlSmedbDPzrIN5lk7VXQXuUy
20Nad43c8X2eFoDz2W5o1aseVJEQQptQ0tzA4mENTNpVZUQeLO08ZKjBQ5RWsVZcJEEPVXUYkOFg
vh2I7XZQmIb6yVqBfjAMMTcstF21y7yIQan5kbbw4Bx0P6AXBQd8SEldvYsuOSng6V5CaweQACjg
pO1w2QM1H8KcCXrBZamssypdySE8AlKkyFsCMwJjVxO4TKT9pdQ+d3bnGexnqQBJC96BxgwnMH8O
8Bc3p2S1mTuWdpOMqtOo7Pr0BJybJ0IMBPFWj+B/Qnxe3FbsWUsOcrkE3xbAcr/XkBD3kqRjoO9h
DRlV6uTIzGpNFjsAVkP+JNkOfMebehVqxxh+jq0SrWmhr1Bhgods5NMhhZAldNsy6U5l4RYuZPvU
LvYce5knhQn0LbuFiTYdkL6aZ0IULeqwwtEV87nr6KpXnlKIkzL+LMfcLdnTiCsNJNuWIvYUO796
mBBTsSwHHI0b4gNF/8gT4Dqso4HLfkDggGVLO569yomJpaVfNQYELxroioeG6auwvQ/AGYAJrpu1
BGiJLHSiEnlkTHgm6z41KhgYw3EaFUETtDycFd0O1xKwHdwEqs4qrCy1byhKOfBtPMg1tIHpGzjV
DvJKSBJaDkyqnBRFH2CUNsowuo1hwYL5tpcfyvIiUKHRHNxZ6Wsp107eLNoIzgyHsBMEEoh0bY6x
h0+fk5DBjYOF07+gnfrn7BMVz0o5G4dckvFZQx2KfJnborBOhlXE8J4ylPYlV2bY91Hgkp8tjtN5
6nKIdSgth9g1gJnj4wBJei7r2F7kQxJfF0botrKxKpQmWpgPMxuACPA3ykStcEXn8K/m21DDbia9
nF7ZMxuYOv37u9MNGGttAA0zbC3RAcJ0K0lzY/VnXm3lXF44H8wEDxE6RPswie0em0wjYcd+QCFQ
lV5P935uXKZHvut9SvMurWHt4SPtX3VbOEadbnduVIR4RzNaJFRGuwbCCGywJ1FKp2I7C/bWGrs9
/ZC5cRHiHgTH606u8ZA+OJbGZVK9GMlfIhv8ntRCrIKEnDGWISd+xLxC3Ta6d7rLgqj+74aFuAQh
bgg7dAPxqRyhLs02RdCsDJ55Bao+emLtzPgbq6mjsPs42QG26CLNc9c3jQfPEDeW4Eg/ob7BCepZ
uu26GDlTfR9ruacrbB0G6robwZHNe3eqIkbMgLDjEc6b1515qejgEebfaw3ujnyHui5t6C4OVzZZ
0xB2Msl24SW/DjaqEGykzhygLG/iUMSktVqtkYc4r2UxZ2tQGDbG8A/AJeUm4Qe1XLI6mpmvYhmH
RjDKRYlu9HNwHvs+XZMuWkXG9RBYjpktyW/OrDaRO1414ygpQYpQGcHYYse0hYUw13vhpNjmcYIV
hwNAGivOGB7G5HHkbxx68QCUnxdBRdE4TSsbPUZ6CeDAl1b2g2qJrTE3KGKoSBjtlRw7NYtWHczd
6UKHZ6LDr9PSu9DWDxFSfYEy+kZN14bce7yIriCRcNYcF6sXwPmxWo0xHHkTe023VsslluZcv4UI
AdOToCSpPfolGNAwFp78VvW+XBiVuakirE2wz0KNgWDg69D9MtO7gRwjDQ7r2LOV/ufpsZl5g19y
ue9GHuWkvDWH6Rls22j3Zlo7McpOpxufmS4i/SguM9byFisVeAPwxqOlO/5cu9OAvev05DbVwH9p
9NvvcLjWlo5Hc80KS5M2MLqBaNTo92Qb8VUweucNwzT277o72CwcWIbuNuAq9PJtbSzsfHMfb3qR
dw1LCqU66FyjH8LugFzLuIOpCwpGc2Mh7NdZC+Je12MsCrqTADoub84bC+VjlxW7TkDNRJdt3GvG
ra6757UrrsR8tMOGTv2NNibYmKvzmhWWIMzJIeRQodk0vohhvzFuzmr3k3VqhUMiq9FuHl4P6nPV
v57X7pSfeDcjmpTGAcCDiPzm9yG9iJIlabiZ+SAqhBKgr7SsRAy1Bk8LvSg9cyCENZeFEcqcnTb6
mnGrjLfN0gV2JnaKBY4o7oG3gOa5n9Br6KNcw+IcmbDQg5cMGE1LCOK5UREWYNhEQZxAs8CPgF7i
0r4clsw451oW1h8Fm7Uba0oAFlzBvG8YztsLRZhsHsEgKk5VTOhsW+puskQ4nOuvsP5aiSYtiiyj
z3FpaN0mPO8UKQp+oL5YSWqKeNHn+0JbB+ddGj7xTfsmhw9tZQ9+DvGmYsuXFE2/TpxAD+3jArQi
GKSj4jX6o/29Z29am214W7sqSPM2u4MN5DpujuesdTBiPj4K2izw+2HmiHsyUkntnVz8ON3w19sK
oMQfG86rnpoNxZqEByvu+WSjcGwD+vp061/PFJAgPrYO4ysbHlo46w0KCreZ5kbP5zUsLMYE0l20
MDH0HSAb5jZoz+ywsBSbwqiKYLBwODUtZ1Su4nM7LOyFXAV8AAcZxD56VPNd2y4g0eZGWFiLTG3z
xIzw/YrIz1rQI2EGenqI52aGsB0yLYSi0RQ9bPhwmbjYtsqxCJeiqWC48Z8LN2D2H6cGqsB9CHmS
0ZeT55pHxwgKPFG75oAvgyG6svX7Uq6cKoW6oQS8MLgioXyTyXBxWKvAp8mcbOM4XHhXAaXzuzfC
Uo7buJRUht7UEGkMQMnSKDRz5X3bQI0fK6NJYsBSbwaYxJ0e3ZnvJtoDdGWMJ+QZ9wOgFCpaXrGF
oD/z2SxhQQ8d0yNIrI2+2W4SIM3L4CpKmoVezzUurGeIJidxO822RpXdKkvXFrmNJWXhKwi+ob+/
grCqM9NQWc2UwVfgASNB+ritwjWE7N2ofIYyKjjgwCtD2FHhrQ+AnQO9cI+qwBRoodNQkEoVZV3K
8SWQ1l6WGE5qkn3Dl0jic59MiA2jIddG3mMJRwRui8lu4EuXv7mWheAwjGaV4bCCqMNdudwVS8DG
uc8lBAdtLIO6TdFuLO8HWERqBgfle0lQXhA+/f25hAhRJYwXxhTT+jpz4iRbp9wlg+6mgNyYyrgZ
EvXNTh5JZ6+S7kdhwsFkowPCrBeGV1Q/s17zO23N6aM25qu6Tj0jTzdUMbxk1F07U3e0ftClm9ML
bpr/nwsPQOF9jDeMJBDo7nPuUxLC7wBISkBT4JgHEPjC4pj5iqKPF8o9bVWrhPulVjpJ9sb/Grn3
z3EWSVWwdqZRTAruE9T2cDE572r9CeQ+ymUacoqsXT/Bt8CI4AY766gPc46Pow1a1gDaGUablz6g
3pBNOv0V58Z4+vd3dx5QmEbGWhkBCCLRodW7VnZeIu0T3avKcoCKqpL7BoqecIN4PK/Hwtq2O00C
WlIHEwhSSseQrc5rVljaEmq+HHon3O8LT788u1lhSdsJWKhpFQx+dzfGHbiC9cvp/s6EIpHzRXUK
GFiDQmvHton0bYCKM1iYZ10cUKz7OCuAMgOIth+4L8F4JXfYeYdMUeSg4zgaw7KY+0MMCQqnOrO3
4g4dNCE+H5pVD/pNsgQvn1kZonxXT6SYMg0TooiO4OQ+Z1KxVKTTp6//RewUlTmYof571UEZD9IJ
3+zJlaBxIVeyNsadNHInrMNrAgaAxGDbBpoVb+xVZL3WQeE2JV2lwa0kUYgL+bZ1jYnrchQ4lLuU
PRoVLtNN59QJRHPLArjIajckw6pIXno22afBOi/Y6u1N0+8Na0vtXZBYDUw+jVUGDRmbQQ25Uh1i
rPIGTkTgL+WEOZB1c6XonpGn07N3bnCFrb8BQZJZXc99zXRrA9of3ul2BSLQn6FdxGObNiyDeUgG
PwSuxjBvQwjgQClsnfdPgXRN4p9Z9irlt1X/qHfPIY4/p5879z5C9IgG0gRFhZu2Ja2KYqvxBULp
XLtC+EjjnhSwS0bG4XtXbvmZu4mI058IE2GgT82+6eW+7RYuezNHAl0IG9jxZJ5NXzVIHg0c5rLx
xjBegv684j50/T+GJTWHlKClottl8KAawLovpIKn3/9iOepCADFAsTYUNg4obYM5QgL8UR0tudGL
b7AmXDiMz3xK0fbRzhoVJ3AkAeVuE4JkShem/MxGIMqYVibM7pk2fct8Y0BPKCls8FiXiktzvRYW
asotsHIhSuKXAHCUu57uTi8YdWrgqzEXtvEgo8CUNS0Od8FBDtVrhe9BvvUCfkeie8jGbEat90in
ryHBdYxl2ZHkS9mW1vHEoa2rrR4Bp67xfYHCJcy5VxUFw6g0r2VJ9yT4j3NQq4rXlm5ZfEfkCD7s
tdujADSGzMvAOD39GiD3zbyHsPJhSw+nHbAWUFA1wDbu4UqteRZqzn31Mwlkt0R+KQxVlIehkEDg
RaKD7TVEXjrsusxydGiPDDjt1+yyoz0gaYVnae1aMrJtio2dGSuFjADzhECpaR6s5TyqFAejOAy6
5pYlAjb06m35ftB+qqDrJumTSaVbTe7WupLDV/0HaR7MVllNVNUo1B1DMtZqwVZFF4P++ELjQxRJ
QLTAwKc8RtFjlqwtrbqQu9EboOhm6bsC+mLdeN1l6CR0aUob5FZddizrXqW5x4bvWQZxJPItKxS3
Jg1K8QR3Skglgo89wEvBsiQnzO9H/WiWihuk5kZPE6ewYASZrUZyH3ALFGQNXtH6pWE9WOohLUHN
5LZnc3tl9hspsCDxRo5WYriDIa2YIjtl/gaKwwquGmqTHmu1ddVqicQ/M+VFGd1RC8Ky0qcqiwpu
EZQyl+bKNCW+mPK/lsK7szaKylYGga3Rp/SutA7Wz/LAoNAbu/G4pvI2THdBubC8ZmalaIwT6/Dw
G8BsRDZk37UwTIg2RrVYmZyJl6ow5ztZakswBpDjlGTHYN9NHDP4W6YeaHaXlTu73QXqdQMle9t8
qWH8Rft9Vt9K6TrXe6eCIA848C44PFDSu8ClaWtl1S1p220kI/VgRq5FKaynb1hYPkRsncFG26iN
da7IrgJEtWSvclh8A4PWA17XrpQCdHMbKi/KPkoeYvO6CDeNuZHoEu5wbkIIm3CjmVCtlggmBIGy
pYQq+PXp6DHTsIjyCDIWs17COOa2C7NU1t2dbnfm6/86dr6baGNkyHE1JVas+pCw/ZBspWEBqzvd
7r+YwyKMGfDwSuc5tsou1QAV/FmFUFpoZKeIknWHiM2Nat9bsXf6RWYOFCKcGV7uJe8DPvhpcNTr
O5ZeaEYNxbyFl5lrXjhPWDLscrsSe1AQDw6TJh+c59qGb3i/xBOcWSkitLluO5LCYg4rpfC1AnZj
1i6o95i6RrrwDjNzSAQ1K0UjgeWCDRpXNbVdZ/3q9NDPtTv9+7s5BHH6TE0p2k319RCt82YhCs61
O50H3rXbq0oLxTVkPI10NxBory9cAue+pXCeKCiFDDYLuY+EqmeyAvBpqABpxxZ5tIVD/tzcF8Ie
k9pOs6Zya189ZNWzJl2ytIewQ406D6Qf+QQ4XjpYzA2TEHNKI22lIkGKaoB5sdJaGwDNzos6Io61
5VVZaFHNfYtD7wd+kQtfYGaui9BTOc1UHk1VwbipL+Se78oydqtWxuhke7hteKcnpmAs8+cVTwSi
GmXcwLsP0c1UD4UEnop6sCe3NXIcS7jFTPJT9o+GHyFEhs11q2qDQ+orvevBwx2dxIKqJLj+THYI
VETgwbVhse0OdLyj1X2hNZsxhuxJ8ZrmF5KVQsyTgb7sQpN4fbr/c1leEeU6wAxdtRhWVtE8Zbx2
qqEDXxp37LxbFdGPJE9xzIFkF4oMFb2mwVVmXJvWD0Yh5ImtLsmBOh5TSPpU/oi8mmTb0IVaN1Bd
rqNrOX2AvlZuLkXgma3kl9ndu+U6wM8YYvEoOGqp1zdet1GT8wptIhLRimSQP6dNKmQ/2qH1EtYu
rNOZtSOiD4MGvLiomiaI9VKUR6n/dvrLgZL89e73iw3+bjTGhkQgtuOCy1AsUVjphOwm7Z9z+YoV
yJPx8DlERSCjz9e6w1rdg/9uRh/k8FmtOBgJiQuRXyjdk42mxJD1fptcJknyBENvF6wBwNS+yfBj
yjJoR2+SsHA0KXFgre5Cm2jVmRDbCWUH8tqhM/DXAEaGzI+SA8lvZHqh5z4tLsh4kel+w19BEaXa
Wpa+GeltPB6luo7XWXNXE6DPicQvYG51A4kvzHQmP6ZaivvdnhnfeH81kbx167lhB2Z4YfdYQG0O
Qp72aqT1Kh/fzOZGg7lvE12MRu9EGi4oGhDvugu5aw8qhU6k1hdRQwCFuzP5XUyPSn9X9Tdj23pt
eCTFLYSIq2BHpMu02Ib5gVZXvLpNNN9Q92NsedEYembkJxWEi/qrVIFuHbtPNZ+qP2stcwx5H/Ng
A4djz6p/Zk0PkSPzyqrqRw7SU2Q8woLCraVrdF1rf57+8nPffVod7757F6p9VRIc1EAsSZrLWDpz
DUzPe9eulht2Xg5ot1dARrkYl0Lxr0X0xTFNxIRWIINEYTSgYRKsURaF5ZXtRcE1RKGcSL/PZE9N
n5LHb8FaHw+S+U3SXyCg4IzWzrYejfhVH/IbyrJrXdrqXbqNzFs5YWsol0NmAAS784BR4Dd/fP+A
NJDzl4HCCGju6KZPwoWlOmWcvnp/YauuYE+VJGDG+GOmo9buRdWmG+7VYd8Rb0B8P29aCJt0XKlp
y+oG53eIe3BPWZLTmJluIq7UMopCM+mEFEgPCXwIO+90f+fyziKmFCopxb8ANh3YqSwpVrb5PerW
cGF2Cin1WvlmCF9U86XiexqjalO3Xl/u84KvGduasCStwHo3VRQnO2hbjD8Yv0RKI7MGGPQSsJo8
rbiU6kvVAINo1SiRQ4JsFStvip1si/xVsuiuLYpLygInk/fpAGcSa1yDZe6M9L5mV1mwatoLM4RB
5qWur6HUcN6X+uXc+W6h2YbE4RqMO31V3aTyAV6yZzY8HUffNQx3LDnVQsxgWVkZL228cEiYmwFC
wIG0JeTepxwEkWB8aDwFyFydngNzLU///q7D3Mrgwi4FKJa8SKF8OZhsAfQ6c1L4lZF/13DRDiFE
ETgQH1bpFLgpR8ZdB3/Q093+9aW+WNGitUxURCqBwiiuglLlsMj0od0Fc0+iICvVrEP11UIBMyhg
hKwz1cnhptI3JHfiKrlsqIKtWXo2i/jVlsh5sVsWQgw0nOwcJAfu50bzU32MoFV4+lXnvpAQVcI+
gCqc3I9ArjtmANtw76x2RdhsaCkxVRnahSWNFXnR63nNCkn/GE6wPEmBj4HEDiP7M0HJsgiaLdUc
AhQlupsbzmCt28XaxzSOX8wkUQe0I0lLI6gj+00AWIU5OrZxb8HqjhaH1OycsHsrOC4WjZdUkqtF
10hkugnUuazhprBeYPALWi8H31e5KhOwULInyrtbqOC6TRZ42GWCHIw+eQNFQAeKV9saoLfuaVQu
x/IYVpss27byZuxwW2+u+vpJDcnuvA8hxIxEyYhaUQyY9qzSfdWfF4pESbaaD8kYjxguKb0Kuw2p
F9bPzHVRlAaNOjWRG3lS9NSuep2nTloiPxIlKOtYEY6X560mEbMb9ipvQcZDWFIKrzObdW3enTfe
QgAo61EnFJrTfjts2xrq0+dFaBG1K5UBJMkstCuTQ/vUL/Edvh5vyBZ/DPywBG/D0eyAbmd3Bri9
RYka6X0brsr69pwBISJ8Vy0VapCwRW6wyS/aGinYduE49/XeQkS0rl5xQGEV9N1Qv02i1op6YNaS
eOTX8RbGWB8HRtWhEVRPjY/6quXrmixsWXOdFtajQrWwqWKcQfXkm2G/ZSinQJ1odd5YTy/zbreN
Awh19gomSQU2NoxSlzo9NxhCes4kODeb0CL0m7U2bAu6Oa+7ysfuDjbPiNGiu2bwPZQPWnhWffyT
j9goMWZXSouYlyERt2qXXDznhkHYg61xQCYIKo2+JHtK7ejZAph0pl0RpMtNEDtVM0HGeRMcu/uz
BlfUP4xbnZHRQKPdga2WBD/mejqFkXcTrLc1e8zgazX1FGmf0z39pcP+ee8lIpg2qAvcAeRh8Hsd
IoGpBYRJbvzooUhcavUeOsPwP/IbQ14nmeqmEKGJoQUeFCGqiEcKMSSnNspNiRtGci0BrFYUF1Xx
kNOnTAu3fRF6sT56UIx+AVhuVUEkAkKHDpwIXb2pRxeixfsakgd6fG/FxwSME7bTu0tVQQrlqlS6
TUt1aEg+ZnCHz1Wkp5NvQIjAvm9Ud2mkA/5qQDGRgBrjDsR0JPj7wC1315X1PoqgLjFwelE3l71S
7K1m0wQ3w4CEih+F2zpTNkrd1o48KIC66qGHxKVHg/gIiTQ/llbc6LcKdhSn5r2j5ePOLvsd7AM3
GhzXLfCWoWl9Z8eG7tAoNLalmp212XzyBCnDMTaDvkSpKPUgxE2X7OVmgp+InqogKAj7V9wG4uZQ
K0+GmUJ54jxQArw9P85NG07NtFCxOqn+s1VueX53enrOdVoIfjVNSdJkI9gVfN1Z8kprnxgm1enG
ZxaUiEyqc+iJ60qIbQY8xgQ+FQtp97lOC8cQlnNGOxkjHXUbnMSdPF9Pp6jTnRbM8P6TbCeGEAhZ
nLEGAkrYZwbJgeOK1xSQsCcPLCqdsehcBgH9Wg69PFe81nqTjCcK3GtaBxut664hDrvQkZnRExFL
iRXKEKJEoCfWk1Q+5GeeWUTIUkxi2Q6BdvAV+lBbV2p73tcWDYrkth7ypEf4VNfhPf9x+mvMDILo
blHC1ADS3jEg17tgzRfmz3TM+SokC5Neq6ldtTD38s3R9jTktMcGCBkJXsVLfM2Zk6clbP56E6hV
X4GaoQbGuoAMEtEHL8NpP67vMv503tgIyyAGrFQbEgx4tqsuzqtRwFzxY6BJ5cDQ0gkDCqGH+wp/
wtuzeiuC56WawK4NeXg/0ZpVrt5QkCtOtzwTDkTQfNX2bCBgIPsNnG0HDSUkwPKTJYrCzAwUkfPA
9ynwvUO/ixqgnFsCFtp53RYO4Yo58igcEB0T87mSxmsrax2IXi15Ss71exqtd6eZPIBQaBFjdlTj
Vc0v6RKmZ7o8fbF4zOl579qVYDaQSgFqqQHczihQaigKuSlYNHmQuhIhHgRXV2yJ/z2DbiWig0oI
dwujq1EVVqPNSG1YQTwPyLTpZNj0Wb3R8s6FlOSKwq4ys1CVaY9p4J3+QHMjKCxi1Sh7uHgh9qQ3
KNksnAd/1Ty/Gj9h1bIEIDObIvgUVuhH7apJYWJh6bCzrtwgiz14g28LCB9TnJ14Xq4IXOcKaQfj
Ypz9ig23YKkgf0MLbl9sUushJ1djCa1S8JW7h8RqdyFYKQEQhIHc/ei772l9m9ZbMu7aqoOPpuUy
+6dkLklLynODJMSLJFc5DB/Z6Ksycj17DYjxkuarHhJopC18oHC0dMfTK7AX8hq2FfJ1rNyc/j4z
QVbkAySRDspzgttmDpfaMHaCcVcrj5nt99Z5dVWYEn2c7Fy3DHhj4KyYPow36VnpJSJyAhiM0bJM
tQY/m+wxzFXHl9a8Aon0r5enCBjWemBusrLA6VbvnKZ1lfKH0R9CmBvXLz3Qhbm6DbsruMC4hfm9
i0IU3ffAkEATlME813S6bhuFB4sO0Cp77M1Hy9j38hNmrENyaWPJpVdL4DJCbs0mR7k+mOpOxa+0
xyIAol53W5VtxrLdSAD4lcYW+q7bGmJoTbS38SczbgYt2FOb+jJ7Me3OiWnqQijaCQZorWivpV7v
FPNOYtZl2QBFqV0ixb6ydGszwG9MiaECUcZeV/KbEd5uKd03wbGXC6QeDQ/mAh6RApdJ28DE1cqg
4H9bTqsWF6VdeWFfr1BydkGV91hykyMxkY8U6teF24X9TUTJWpceCvpKTRkFbfzN3vS2CeumbKUE
t0W4DzLFD3poq6vHcYRw8whVcA9yrY4pXZTlvtNkN+pVt+neuHRQotgt5a2WhGum5RjN3inLclUF
r6T/3g+WAx1ih8vJG8UQGdA7Dtt+JZFLO9+SHvbJVblNZdiqcDY4lEDbk5PdMNYbTiBpKL32+XDk
iLpV8VaRfdrUW9V67ifkbVwihbvWUUtLlMec+nb/GpNdHT8oZeKSnCLRGHmwNx2sblMn+kMd3KTA
8DOW3+g5yL9YwDZK2WG/hh6C16eGp7dvfUm9oqHgLCoboh/tpHVi9bLKRkdCWIIPzVoO7XUWEk83
masiGkkBcxu7Qb9f0uRCo/IGtrIuBftBHqhnxaOnmbfImiFj5NSDtQl447Zx5tqo0ymKz1jqdOmr
WcWXGhyXdbA5e/X/c3Zly5Hi2vaHLhEgRr0y5pxOj2W/EC67LCYxCSTB19+V56lv3uOuCL90d4Wr
SUwKae+113Ba4YAYCDcCFzNEQHejM/CPYzV62VpYoT/zBAcp2CDCjAeaOEnlPLjkTtBHph9ldZDN
nVxSjT9O1/92jaudZDQMcJZ86usT/tnin/KRZnOyDikmpyNNorqIK+DmiAgDdp4JMoYEfbaUJwke
SoH5nXfi434gvyaERCNkCek5XwF5FfWHLd6CIJP565K/WvNXg5/5VlbD+q70eYS0xGNTJVVzzNe3
nGwqFzxhHjF5p5tz35xIs0U5jRhoWOTTHNplsDHjXB05P45losx7WpqIlANnxjjl4FJURZ+Yyxk4
TsqMYTMELBb8l0TEwxxAKYXqYnzj1badx2PeLDAq1KlJ2nQaQK6A6KUw6AYpZRvunEEIjibj5Mqj
8qZompBwCkk1fw/cx3bpYl808TLOjxrWZQSYBFzyjqiTksk6c4YbFrtxNSJev6zd1p10Ktl+7kjs
MaQWuruxlYj67CIkzIdIO4KlON33GM0brz5kfpUfCqcGGxtPW1U1knkoUBFwS1YNL24RD0Fm53VY
4nUqmvlIyzvXOfvmHQ9AyY7BRcc4zJoL2Ca8++PFIvrAHHKvGxBQbCc0aiQmIJYAJKcWY1206EH7
UE/lho5GDOeIBN6orYHRMAi4zXzP+89R13de4O6qpgtzu8ps+z4PeNjUY9gZ8AfBbEQjt8AzVEi4
i1Z0jql6pHQJe+Ek/vDqjTVEraCe9yyemH5qgKPM3RhX1gMseUPXUeFIn2YB+hNeu4A5MUVShR+c
ajwByt9LF5ybwUe0E99gvB8ZMPmYoWO23YMHkn83PjkWKHmi3Ohm60Jy7ssYUgNwrOp4tJ+p95CT
57kcTwSukwxSRwpGB7H7FKz6pBdvTAJyacWv0dS/LZD5fGoctcD+367N1TYz6jwe5uO8qcwmYva0
HdEsyRryA7N/7cB+b/QQmuBHzI0b98HVtqlOHfG4IMuYznmqlzke1zJGFFFaLVuETO37Ji1YOhlA
h72s1Q+rhCK1Stp534hfyjkjJcoj0O5fjPYF6KnR71zUOvgbmiJVynhriwsSUMMhp+jcrm6xPKzA
pq/ts4UVQ+YH1mEcT1jqyawYk6A7VwoY1XNVPjh4T4p2wpR+lxO6x1wsammFjKs33fU77NMUcjMD
6WSdY4J6bSW9eS8tklU49CTC+/z7VYBn2cSNguhseOlyyDxpjU/aKnbs2i5xBgeIWpH4RD+W9ls7
7iwDSG3Rx9wAEAdlGQhaMJ811JvoP12ytQXqvX7buZeefVirCCkITlptqmEzNb+taVfhljq2A09q
68kJxeBeuiTMq0e1ZIac4yV/BnnIQkQiRS5X36emD9pV+aGhr6Pq4oqYiQc6/BqDlOuzIXczKbfT
dA+cB6dns6iP1bFCOSKfzDCyZsUqevXad4E2qrBG4HP+TmJ3RbZYOFRbUkFQfWxbRIj5HequccO6
JUQoc7OcurkKhxYbVxEL686qu6yFESwyYNLcr0KLsaR076AD3DbstAK8bsRGGX882BeCr2N2ePst
YJ5jBIQQTZELcz4GbV/bLlHPaXjdatZORLmYEOgKfv2F1wjwPjt2rOtDAYWlX2amneEcBm0sqss+
LJvYtN5Nc6PJ3nWe1vlsOc9Wc2c3MyZjl8EAdwva5RmZ8+QsgyC1MH6CBUaFk1AVLxOLx3aDKRL8
HO5L+WTg2ENIJGZ1PayP1xG4LT4Dqg/asjNjoFFXxn6c3pk08GI6oZLjlsx5XIFT1pmJpKjF5Mbv
5mPQiHBE6ocToCRYhzMZ8wYL+tRwjCBQsPC6juEsHLFpi5355PfI2LOTrkf0OmNRQUVmKDcivkKV
BUfVViYEqvi5f6AGS2t5rJTIaGvAHG8OaZlCQnZXALcqBJBZTHzL4stcEK6w590fuEQa1l1T7Kb5
Iedz6A6v05onTNyVA/ZgfezL57WEG+46xoGdTECsnfJV8JeKpLWC09yczpDWBDV2MIaTfa5SHzYt
nTKxgX+N1QYaJUQAlVhEfizQvqzYAfQLpY+Nv1mn0+B28VC6WTPvO8pPVq9ONQNFC55A2igPA+zE
JlDtjRJHi6d9NEV/IFrOdCfue4Si9Hkel2uTFbL/mPSw0XPi45fO6Rh1+XDgSsEU94K6EFtBkIJo
4zXvhHdhWZbxMhmx6ERqkUcQf8KWIagqOEj3NxKJeH59rvadyEko8Q6Jqd5PeAQemovSyLxKwko6
a80+beuPFUcbR+Gyopy3A8APWMQ2iuvBLlJVuzFZfhsosj0YAc/jaWHvHepoE+YUfrFZ8ZTbQUSF
u55n10xax7m+ALSYN0zQ4wSNk+1++qNIaySiM8TmlXm7nRYztEcaDVg3Vd9tGusNoX2x10yoASLr
aE12mLskGacytUovkWIzjkOsG+gIjasNxq6ej7U3P1Tel+fc5d59ze9Qe05CZGOnkrXeUwZmCSIw
umoDf5jIQ/QvWWfs7xCi8GNjubFTFSH33KPT1bEYUBZ2ZMP7JRQrz7oGB9vQZGKAEsy18Gp0CD8B
Ju7gqc1I4HSdTLqfisLmb8HMQfo9YtxPtn7qkfWIC0lTvSEHAh9v79k1wlvn2NwUqFsfS5+ZzE0q
oLCrd9LSD5E+FyH/NvRRkfeDvCt5EwlyaZWIA7fHizFFiBqLZk+Dn63QC+jM8l8Kbqfr3B5k64ZL
oeHsNFxGGFUWo3XnuDhy1ByKod4TBEg1gZ+wal8ihhEwBG1oJGQQDRz+YJ4DMLgL6YrCZgwiUfqR
b24HRLmQGhfgeCijiN06XX0NQ+n+bpnPQ9+mfS2Opd9GPCg2YJBHBowvAlzUBzUDccZ4tCvme8HG
7uuDhNe3jce8GuuBtqCOOe5rgw11hLOOhaJoJV8TNH5e7oe041uExLi6iQaIhzRFcQ8PGuI2ic31
fb2qrMXLGXQS/itzKFHE67q4Cyx9XCf4btiuGU3tp+d3Z1Lux+5d2HmCbBgcXir2FrFBKl5EipPo
IG8KULtd42vmBCZ6aGshcesyuBqH+ZfMyzifnmePbsyhTeFcvrfpDr9HY70UbpEVS0p1Yts6yeE4
JO1s4cGfSsIlh7ZJ7eu4YHF/FUsfZjWl3ZJO/tm3ceMQ9LUKHPV5Pg29n3jqnpAlmwD/dGYQwoQv
1SW5jD0/DBO4kCPYqwF6xj4mXoG52NOE7pB5z6zoogG8eFSOFcuTgHVJufpQqqqtDIYvH7bgoZqw
tfmzOPb9A4xbQo9c5q78zZ3ibsFOAwFkO2TlWkZgLnAOS2R9aC2J4g5O4BZ27VLodouEs3SyuxMN
9i4kYvDWCZXXQq7VgZgcbPL+XoxHxTzsjr9K+huefH3Yw8OzLgscaWh+ygnsfezisAO2Z+ukAkA8
68gQr6ZTy+zierSPCvYCCCmP8W5l/frUQijJcPC66gEOikkfwKUc2UXK1Y8mrLvnpo4w74GmMRNW
1jj4wNVAKNxyoIZKpPJTxESAIxDNKk+GYg696tFiTewTGi0LWgn0kKpaI4VXUOdtMq/PvkBJwJ2I
e96GVhYOdGpkLfiPHFtlPcF2f9R31MbpallTPLj58zrWEbKSTqtDY2Juzbq+o8NXMCDVFtpNYesY
WbI4LtBRaQcJoUAYAnFylsfVPrcq368TSUiP99Hd0/yyoh8viinLKRpgNsRkciJEzGRt4SN5Qh76
zvlyYEgPg/6hu5tshGOemLWDHXRIrVdSPsviImkR0umAfQtE9rE8DhUQjWEGCTr14KrvmcujUVRR
npOo7po7TLhQP/QhJryZt9CLXRWbfKHbqWZHh6vUZQTZZYh0kcVB+c+LHDCoQsVAOdCXNSxHO6W8
jFqoYtsam4dnZDYtdiZYWEIu6MWBLcCyDb7QJLRtmO9wFvboJTDfTb3c2OfeyUanIXzMkdXj7K+I
pkHH7692xuyj9KC9vdrYdzpsvDEhtAvdAEFY2O2IY51LozgqTIuVGTtQgRmodDiDPInEBkHGwOK9
6eCLNsV+EHVolb+ntnzCQOYMQAS+DdauLXDCNbN/CpzxUUx5BqYduoW7oOvOfXGp9P21J404iuFy
sqNKHZsWs2WfHD21RIEzoTxb0RftGfKB+xzHwPoOR8TIb+2QtEayBm8V4ESFtwiQEai4CDoHDXdF
Clfatm9dA8X6FcQp7qfxvQJSg2RGVGZNPLAvBF8A0kLgHN41AY/6xX7X4EQSDHw9+pH7xUMgsYKX
zJ2DjTejVRnsQ1Hbce8hy+aqohmTgrsZp8mIO/PVV+d7oSH8jdufADZGFr56uIhnLNgUrY94YBlR
o0w9oG6OdNDb451AIsAUQJ6trxvP1mZiA6Mid3rJvRGb7NeKjXOC2rPK2YkbcsNQtDaIH5itGuTj
KiJl86WRag9WOnIHLldExMI5ppzpoSKbYDhh3gYBDFzN2j/l8E5Fvi/NKbMGnDvWcjcUPPGbL2PN
XO6mJN82gZ3pgkbFOmYmVm1lo/7U7sZF9YDe2LLXpFhW7HmmvR18xGiLLq442/AGabz0rbXmUwcg
ynXtcJao1Zl5WnFrE5StAikMpf+LrzvTf5Fg5zDjT7fcAdFYggc3rhNVfo4kOFAAQrV/WgRNa9RU
raoh8H4j7jvPdwog+7hRU5sJJxWQIRv1sUYlJ8Wvqt12wC+cOXHNY15O4QRGrCp+t/BQrgov7PEy
jaWTruuXRsGyorvU8OG2xaFGZvUAbLiCn5ILpROgNTC21Zkr4wUBmZu5bk8V9ukB6XeoGbbFADEL
XUOrAhOtv7RSIyjVDjv0pauOOTpt0L4PTAYHv7A3HCUcR4wd1W98mvdmfu7LEiL8c8eC2BjmeKLv
jnBgmFUeK0wtTNwvkqDx9OUWQdpnwx1QGX/xQEZTLhM5oPrrRFxLGUtWItInB1L5lK/5hgZZgPGW
h0Cf0m/2fHzu2zyiK2qrzt3PiJ9uTYC407WPdI9DseyoiCAJiEYftHQP6cANWCUCMYOgqNPaOfQa
mzgdQ68QSddpoEwWdA8q4qgK9OAArAMHFVkrg8QCHCxIXiBSRuU0dsgYa599dnWlr85s8RPTxa7h
0dgd8pj3Cn91jotqiAqiDirAQuH1gS0nTZr7atB3o24hsscmVhmpY5WZ7HLgAJD1t2pTY6sa/Tff
q8MB1BcHy4WYKEOMElfDvuG9TJBkWYZ1GRz67MLQBejEEwS6EWzej8NKn+oW8XjCOk6OPC65zgRY
tCZAbWJseQPHfWCP179eOQaq8TbxdRU20tjiOCTLWKDHRDnG5HFafuv7YLL30zS9EgUWCkEXOucq
ZSQHmtu5kAIbD8UMdG0EFc0COOIW5M4cA1S/iEtXHuwYfFlu1DJ+mLTPOFnjwYRajzs7bhnJ1LlG
pvjbmjt7F0yDxUVqSZ2QsmYQP0H3b7J46V61AB96WE4kt+JWHjr4c+hX29dhnSPh+Rcb6W7u6z1s
7V6LFTs3Vdm4LpFb4QXxXgKJpBvra5AvA6I5nMJPVgP5OVOeFHWfcKLOYmx06HvFPZoSEANi2aJR
p7+KKdipon3XCqxdrzsug7u16hFmEqZRh5WPEPUWIyg0QgobUV2BAq+wvpZEOUbkDwfDUgd7xDNe
HthyCIyzrvCVbUTBkQjMnio/6TyU+XRCQkEAmwrSebHjjshxWc1oGC8u7NsQkshQRLnRmp/uh3L9
6p2sH3ukqBhA3wT6DDpOqULfX9Anc7z3q+5iDENCa7JrxQLoekgFHH2YDSIU0sdRroqB7saeoDfD
CgskhVdQH3rlmxIPHMBFTsnOnHyAmkMXTqOLmmntYsM5VfWWBQ58iRwsgLHbEHJx1lMBGn6gVNwh
nyGxm6EBk/reZVCwyPY9uIoa6zktKMH8a06vf0ZOTGpjTDXg3xPmA9c/X2WiebcmyOQ1lYXsTyjU
prK99j0wSsKF+WyhRGxgJ+lcqdhbE04t9nCYUDCItbj4ZA4Nt4gMy/3SeQdjIbjQCB5E3gQ5i3cH
JWNcY6JT7xUHCDOilNb2+CA6P9NqDBUGzrk2UzYDf6JnVtqxCb7LbA7RtMwPSHF57ymkB2Mbzfwt
x7RVf7njo59/rDOOSQQoT26fDQ6QYNh8yP7T7x8Hf8epxJkrklEdddGmYi4Tez57gZH6+Ov9+gfd
cSLdfjeLORPUieHzCvkEDVEA7CdEWZrHYawytry1y7Zw95zwkLcH6j0Ppkh6ZYVsNWMDqEFlJoEJ
maZFotLzocp/F1j7PSBeC+M1QlGHdwCMF8goLBC+rCIrjfFXKclzr9wGr6PKAH3d82Bn9JvaZ4ma
tou7vpsoO0c9wWMK2ke2zdUmH4bNjPRO3ZppUQKlmuc0t9zUxIuw4GHPxaeu2/dScLxhTWx4Ckft
Z7DoqNPBc2nDYZL69UOAeHqrBo/eAPVsrcgRXjApqy3U1jup9jg2tljg2TSa29HCPlDLLw+7VCf6
zWo9MqSWeLj/AU9/KWdAjLkfL4HzPk0SJLnyQpkX2hJntNvCSKsDgLSu7aaVAY9904n1ekFGkBVR
wH1aL0lrlwcYtlwQF3NQoj4guXlTlGSbG+bGbAN0dc6hKNuLBQ7XNIksR08guZMOtdw4EqEjmFhY
zZHZT/Xy0lUftPqo1DvDEWDB1qQ+TPZ7pwC1T2fmnpR3kejZWtgEMyCRAEwMo0nq9aMSL3R5qecv
DaVVu5wcuQGGD4agGaRAUO3CTbwaCoXjdXI9WgzqyzvMEq2xxRXuGLkEQGWouTWmnVaXejyy/uQ0
R6s4ltbRXD40uVp5P2AZxrKv09kwLvADbbE1rWYVNTk0ybVafhXQdAr/JN1zcz0BH4eivl88NKQD
T5pBRngYn133Mbppb4PZKHDi6kTnNNFlhJ0ogHlL8eCh3nUBwrcF7D1ZPNh9tIKVAm/Ane+gAYNM
1t7ZzenaXi70rjbO4wz0qD0auX2/2uPBxZHGHEwBN3Akx9QtEy4Uw6j+1ztXbXP+BX9SMC0Os/lh
GWxj23ih1LGqEmE86/Jp1BGxdoAKWhhG1epqUSP2xM16m8a8W3Zo/5vg+n3vZ98+GeVJTGfXgWsJ
Br2YozGgl3tV79o5sF+rlWQQFu2b7o1oerDne0do2DC3Joxo6PvczWcXIYMxle+u+TwVVopOK2W0
RNghkq4mxI/+xp5/WRndOIZ9vDrjNPMlKF74DE77/GSUzxyjoukh6OOqD3ZOsQtQmm8c/9NQD+5r
W22NUSRicTJhnix+hoofY41IZIEE05QlLIdXj7AfF25FDfZjlQ9Ytye7kZeyPvmiSOCNnjUkf/WK
S4EdwXTh7YMaEQMDNH5BGbZ+Nm7RznDPiebgYTaarWGj/zHxQT1CmR5BkkzMGaik8dCzT874Bx26
ZJX0YNps75H1QHpMnYWwo8EHrRfeqw3qcFoGiYvtuxxSRF0j4gkd/GQ/1GhJnbZK1YT0nCmYk7EA
ZamwYyKfEAkIi2CBcfPenD7IqFJQpkIC6KMBkOFyM54s40H3n1BeDQJYRo+ftNXTrLqHYH6wTCP5
d2rFN6yOW3swp0B4+qzAEWxEbLQY3f/Fduy7696QkirNO5x/uG4g0oEee/9npPhbRzCzLM3OXXDd
CjPMeWP+lCt5wxRskV5G+gDkrwWxzDAg+JsP8DfaPtO94RYxPth64gYOJdvbVuWbNGSCEGucsRjG
EifT9RCxhqSc/gly/dAUIuyBvzI6xgxq9/a39/ek7G8YIzeEJAj83aa6/o6Di9FUXP/wq74hBsla
eUHd4Ssx+WnBKAuz7x+tzVs/nmD1qCw5h1jIiucqKf/G9fmGFXrrvFPaY1DnBNJmHDatyzM7OKFt
D/Nm/Qvv5ztujnMlMn2835ctQ9Cw9T+lySZDloaCgSnguiGa1yljPWpszMWltfUrM9QG4gdte4uO
cV+6buKQl3xpUIaeW4rZisQ+DGTEyruTOcrzxP8i0vj21m7IiI2sV7NgIBtzoN5IioVMfQPbAdb3
h3r+xAx6O8ybdnoC0cfxjj3c0z0YWBjILEeycNigh0AnhEDAQ84fifsz5a556/SDr6MDmEDhUMtj
YM4ISf3ZErpuT//4IoaAz0KYILlOGM0u5M/8M0t207nZL1Q3dv644sJOZkwh4nt+dr83u4Wvassx
qAe3RhKZNtrQ+GfXvXn1/dGpB1WOuN2FxAzEQxcwyM8uffP6IwyPtOsMEWI77c0mLfXPdvpbK58C
SQItk8uytz7Wl+7z32/W/oZK+P+MfEpi+O7iYzt2QMwCzUO6VyNawCd6LTG4bs4lt1EC5hdqXGfW
8AQZMV9UzaF3XjGCMIyDU+1KVBN9hUQs4iCTNoCuDjlW62cr4Sir9Ok6nS9Nmknrl5m/y+GeEjPz
jMeCSXChdtbqwXkYLxO37v/917qyFP8L1fQ/v+0/lrlPqsIiQPz3jXpYYFOiRokYBqFe7X54L3v8
ikWuf7ZE/0N3/cdnLbXLvWbAUvKr8zqmfvD877/DNxXDrRuP3Tpzazkldnt26Kprr/Dv1/1mt7+1
PPScuYfNJp6NNDpsxAhgNHIASwHCv//mDfsfivh/e/43u4GsTNscXLwDFSmitb203cF0Hjv5NjUU
KGOOAfJW2gfRHfzmrRVnHOtd+zIYBjhudQgUE9B1E3XDB5dv1HjI/ZeSvCJZ3VsA2CJMAyHo4jq1
NOCwwwDtdE3aDX9szEkRgu2RHsf5U1k/u2UMGnMYYGRT0cyC75I/FNHkH8mc+erOBI5o/i6ri2t9
0PUV6HMki7Ol71bvGsN2x0d6Msa9rk5lB9pBN2DI+NYD3/GG8Y61NiiRYPCwezgZBuOKeN3uQTtm
3PNnme8GULPpjs1/EXx/Rwf/j0PWP5aZBz3YVM2wI7racqAZBPEJoxrYai4aQL8H3iONXGYhbKOL
e3TCDsB3yoofOc+Zty6QQtPOUNB47fVwZPlG/Y1F/d0iv9ksScecwgB/YD9/BY/9X8707za1W6/F
pTS6QA5g6rfyxUWyKFiggMciGG45DKJfAThuHlPNrNhavNA0V4RLYyLB/LgX26LeottXU+Y2C0BD
PGxMNXyXHFm3/jJLcaZOC7aBdwnaIoapYGYBXNalt2XrhjM7Knh5WIAn1/aBI5altP8m6v7mWd2a
aE1Oo9q1tlAT7GA+oH5mQGPeOmhJgWn2WOCy5QnTuPJvZinfaFNu7bOuOQM151gxuYux3Cc0Extv
/OFZeJvbWQo1jwNs5/blCvuFhFd/KVS/u+nro//HS2YZHGLrHtctGI+oBNIBMon6WWyiSW52RRNJ
Hdyc4VdufWA6+rNu49ZWSRikFY2GTMT/lT96v//9jPhuqd2UR7XHhCFB07nakogqFvXPaiNy87p7
SnS5uj6B9dd6+pvJxzcH2q2DEp8DSp2co5ajQzZSUNHBQfJN0CSCKf7R87j1UnIqbCiqsfW+e5vj
9s/PLnrTFFUwYjbLAItt/DX4CVCcn132+pj+sYb5WPrU7FAngsWIMRf9iy3Dd0/5BsAgLhsNRQha
OHve+CAAc9ZHvrAzu/mb9+53H3Hz9tUEtpoBmLiwlMdQ4o/0LhUy6mn9F9Oib0rdW9Oi2awK27Am
7J+LOmgmQ9qofQA4cyF30PH8rEy/9S6qGkd5uoZpLuFgmG/oxNKffa837yQZHDkvwoKc/pk9Gj9c
2LcvpNNhYGtiROBa+RagPuTs/3633+yktwZEXs7gunntVsp6U4PkhPqqK9rk3y/+zfZk3oiTCEWa
MIfQ8YrWKrld7J89jVsbon6pXCDjeMRCpMuVL/6XFuGblXfrQgT3goHAOmxBGhxIwRM862tw5i7D
UiW5s/7lQ755e26DPIlXB2yq8CGARa+8DswXHLC+bPGzg+bWG8h2ERXCBOwcvEGUoedYcQe64c++
0JuTkbmBVc8BvlA3hxEcTB/+UjV/t1DI/90LA1iJ82XBPRM3Vh9Glf377frfPeubd9GZlEtrqvTe
hBxsgR1gBU6aZocKxqyG/lyZBOMRkiIBrcYyxIY2od7aeuBcmiT0MM5qOrC5zh4JQACGzGMosqq3
MfTkmVqfnHa5Tvr3RUAikCWvxqB2XzxR7iTB4mXdClTWzixPxgDMIgfuGXn7+6qOMGoTVIW3FU0W
ghwOHrz69NrsHXMCVfNBgNpdepifw0iW++8Y0ScWuiwGqM/DyKVo2mxt9JZMYzLB2i9oY2P1Dg1b
trTCj+c/Loap09NqsbSAKEnyOwEr/9y5DwiYCZxAivoE7zqwC/5Shbj+9Xn+lz7y1h4JKmHLQm2q
YNo9QWb7nOsnF3wjAwTKLnjoFjyf/E1VRkaovV3olE71uFuEhxnGzp8WzOXVhvvHNodpOfipDkzL
NcWovA9l8HlFJepuN/rQEZEuu7qPaDupQQNg5g5UwYw50Orgp8t6HurPirxD+gCFw2OLwWHrbFbM
nvWcagc8lpXB2TBWA49L8LxL9dFB8gX3osgRImxAFva1hgRo41hVWmO6sYKU1GBQ734iMNpTe3t+
lQ3NeKAytwBIAob28rsjvyuElGi1rcDLsM5TkxoUvBvMbAcrGvutJl+A6SPlzU+1aM+9Me2XGkMl
iUkl9MnC7qIRlLIcHJPahv2rel4EmNLybgFlnnE8ierkYyYHbRo4UjBAK+G4b8z3ohjAAXM2TeFE
ejHuuwmcz3fLWsIZzWZfdGm91s8a0d9N+dytOunGve2lnYlZPawcZ2uMffxQ8ecVKcjKVRcD4vHB
wf9MSgmGrGHGNgjj80JCvAa9d4IFVqj7jddP4SguyM6I2nJObOejGQ7u4saV10a2sl5aMUChCE46
7kqW9m8PDu5ImdqUFIbrSs6puSLUGpoUXoh7PfRX9pftivtFTnEAJcVMjBi8jUyXd+BN+7xNGniT
+4YVqVJuJVj4zG8iJEquPRIninVrQGDlnJCtFzego1O3RkZGEFm4BRcfPYDJIhmoWNcBY0KcPHby
cWvlIpXKg8kp3VlQedJcQ1PFk8KfNjNmbVNZJA3ICvWos8H7mmSeliXdtAMmXoX90TJQpyHQYhjQ
BtxMvJLEbfOwjPbVHSbyDLj6js2pIZ+lf7dAygCQNAIcAmoqRXQejwJ/3k6FGy1XyeGag0z0q6H9
JVhhx4QJihsa0CMYxpFW07HH4HfQCXd+LUjeXcuDD+e7eYNG6A542TlY1cGi91bxRzMINS1QEnow
290u0s6jqdSO1hkQJcxF88wF3wIfHWqWYkrnUy+i4KCDFkQF0huOyjJBF2tBwhwS1ayPcwBB0ADa
qOmELb4xp30Z9YuJlQhqlMaQIJd5xPMOVCkeCmZE4wL7ESS+rNQPbfUCy2NRFlGtITHhYKauPFX2
zgTNwZsK0NkwtezB9m0gAnjvahuKwu1Q2WHh24hIhMMfh6hxPJSLTmEABdfBpKofah6AOPBH2kGI
cBpL7IwWunTgRFriC5deZMMqyDbvXQiuIdyBcziBc5Zw30TH0wLTjKB65Mu9MEEwZzTClwGO1Z5A
LExb8O0p1jHAyKl+MfgIUyIbWgyyaVRwYS59kP4e9C0O2nNf7hTMzHudeqN3nLFB++KX0UATWP8v
Z2e2HTeynelX8fI9jgFEAAh42eciByaT80xRN1gkS8I8j4Gn7w+s07aYYpFdfSeJYgIJROzYwz9A
E43bjVmh05yQWiG2xdgE9GwWpdus+zY57M8emA5mI4P4gVjj2jYhYGm5qZznGnRrNz10U7EzY4/Z
63WqUMxUx4CDrC5d9xG2kQvvcUhPyvnS4giz4se2BxWfPPuuPK4qF7hhc+x7Jt25YVXC4swAfhom
mw7Cz6WbX5cpy3hyVgpcv+kfa/888HBqaz3Eosv10N0rC/QmGPtNmUY/zCQ7CaPbnPk6e2k5EEcH
AJT3KMeCEFls5y58DJh2dcCCcz8/d8PvKgQKz4LrwM+NWMOsNKChii1qqocEpEeBe06Zzldubd7n
YOJ1DrN4KojLif89N4iI0ZQ2u2xyN243rRuH3rPTlE/N4O4H8wxQaoRQDPIOsIYRH3WLIxGfdsOL
1ZzH2bltPqlxOkpKTuWJoWS7qOWOp7bk2P9Dd/W+rcQuTW7AGm51UJxTAawl7w0jmCa9dSrkmKEB
dj742o7hUZAf47d53tjnQ/NSM5EPx3WHbr3bIWEYVlut9k4zrWrvvlPf6S1tknjY1O6Dk/8U7u2Q
PGEZtpFQSUKSjr548eAxzJju2K133SRXVYtTSnibNA95fMSO2o0Bn+Zk8XmY6qsRO7DYOElHDywd
ERgMLrKqayYuEPFANaVJCx1YnbSFuR5zwAN5m2z75CYou9OhgKcBFscF5l2D3XTJTCimXN9/CvSN
mRbgcAGwhNFdON9yGxsT0JGphhcxBGeNeW3I+zHedfSEoVJN8bjPjBMvoCfsn6eMkCpA7ItSSq69
177kxBl+lHDzYp0d5f101nlQ3Xz2b/0t8K39FDFlbUF2GizWzDThywQrhyHd4mZrxBOp8EiiduP0
X4nnvfX3D3MTvtShvFuEb2IAIWY89fVF11qbmNjcNpDC659yTHYFqVUH0CVuCvyfYLLDH8D4dxu6
xnqM4L7FP2c7v0kDDrfgtsnzTe6E5Hn2pmR7JiV9R7Xv+gHQFVz3uFs3kXHc9CWocB+u5q2fgQwt
yiO3A1QFMPjzzBY6wAcpF1/rUDqy7KI+raKBTu8AXjGD8I5uTX0d2f1xa9SbmGAM0/h4FLu6ms+U
9dSoP8DAruzM3XjlsIpmuJcQsSpQHlPiQMa+xFxkNUOLGGcIpMa2lv0psMJ4uk6qbFuhNu+mV30B
aTWxT9sFS1iRoDLq6ySEeK9aZ8Vdal13aB7M3bhRpdiagd5Qq/6RQ0L10/koDhGkYmigr/FKPyoh
csb7EZ5Y3F05oJiExn7IvB9QZfQgkyTBeRa9AqV1quFkdG8SzqlkLLYhtaTqvfMkBZFGNz8gs4LA
xpyhTHFIHKFOtyeIBFmrvI5hkx81sO1HptMNoCDCwdx8n+tT5H7IhKAre+WjaaB6TStxUaDtjTOn
Dm86ApeGCTC1R3597jsXTbPp4mu7nI/NZK957y1sriAEVWyUx8IO14DTyAtOgmoXZHt7bNeuG21m
wpnjgeeEbKEk4Gyr2kp1WRCUzbpf2V1JFAfyCZFIPMv+ZsxvIvhndGHLpVUdX1cA5RDL8Bv/KE5J
QNXOcOGpCfMszi5m4ztHBojMcSPInKrhRifMScMjMzifOTyb+lbNahPaO2NajTdee15P8ypYZi3m
aThf28WdZ105abPF53glGZLH/XnvfWvhZWb7ibDmki47Fit5wcUjJZDy3uf4u0JnIoXx394G44Np
Xkfhy9CcxsljALc6Zi3krD/hXFThi9/ApeKDk7uyiReza3INAq6Ctc9IC2uFIFRXESycyQO3jAfa
toeI2OTm3ZRdl8zVPUwHANpuVW7vfds6Um5wgx/3NvVP8cBQaXNUVcDvbfusK6N9QfUTABEvMxfk
FK/H14wL6oey/Z4Ht218b+X+CSQhtADFXTD13wyzOs3Y0qX3OrvT9YDtJ6YLOLxtCjzPWvpPfXkn
OyKECZEhKk8C0J8i5gHAlo6N8BaA17qFJjqYHAL6uswDXMqm1RBcaIw7K5Bu9XNg3Qx2uWogYvge
0gXy3kGbNo9hy5rpmazuh2zXT9+SVG/K/gSlssUjlLQVFJYkMFrivGAriuoaw+EVmwwOPDxmXBvY
7M9WctOTXpi8ff8efheWI9343ASngqmwfUW7hHR/awMk7uZzR57Fw7RTyt8g/tGZp5rzI5ffE5gO
k/8g1Q8LNz83LrfhUN54MrwvIGvHKIwgf9KhAL/pA6DxESdQSv0ZIuu94x+tDD0HHe1y6zXo9FZN
pAGgwteNPJbRTo81TPZTiyFm5lL7to9pUkKITsHN9ZDaUWAY2ntltKdmiV9MHXXUzG5wPJNel337
LUIb2/V7OFjRTvoIGTAlcuEgDh04z7zbhrAOWlnfub2/R07/YoTV72lQrdkmd1FOsyDeWf56xF0n
WUrxkVQI9n/vXjmQ/6PgYmHRoJsSqKNu8pnNEcZD2MoIC+RzdAShqaYGGJdkDkc935iOIuC+RTht
FKQJrz2JzTO7fJhooIlMQxSZ12lARg6Xw3LVTTVjEbK8T1/viuG4HfbLIWRn9c9YZsdJINZQzteq
gRAhbzUthJxukwEla87CDYQP1Cr2cQ8M2j2eppM2UZeezCHWxudCoI+bASqsu20U7hL0VlSb3wSW
3HUwYcKmvwikOEEybSeDhTalbmap9l5vnrYZa5FopNBfHp0nA8pPUBCc2psQcH/TfB+a4MjLwTbf
YdVT6eBMF95tlo7HlgJ1iP7NF0fZXxxkB01CWEs8CPjSpxpSIZzoqPmib/82WPjg5D9UKB6twR2l
XU+nqu/uCWQXAeo8k0sOKhCFwBpKk/urHMCn+oFUA/mHu4ZYdjob1mU6qb3Zzg+R+pn44YUf/Pz8
237Ub12O7aVT9UvXv5n9Guy8i1pYJlcpCdACTx6r8ovOqPVXn7/8+y+fL1M1DHXGOK8yxaabzfsx
PClsHIrGn7FxG/YWQ/m9NYIy7k5GzsNeJxeZd1F/6br7Nmv56KkvPb5f7gBd8tJl/fEN6aHMsOtt
ncMFqbegyE6C0YdxgblkeTlhnxDDcm45p3KbE6Y466pTYK4TigrKNv8/+vzLAz9oWUaQwOKUofhp
ZOys8X6Ov+gtcrL+xcI9aFp6bgF3g7PqFOL9qsZal04cnMRjYBG3FM4QQ4pTkh8cPLJ1wcS/iF/r
DH16a2PO7W3JaTJHclNDUOMc2Epo0hOchayg9L0eqicRyiPH7Y/kLE+iathGxpMEHV4KdemX38Zq
WOsw3ub5Qz176zGFCVft2/Ys0A9FV28QNfJhw1rdZZMk6xxBkYYmcx1cCXWiiKTEs3XlnsH6q+vH
1OxpraFrg4fQBJmMyN6WkIHSee1VT8iEZAFMtpNuADBkbkCA9LlH4ghF3ugeI4LkBNtoKvOli7AO
jHa1KAzUfUVG8ZxGJIopIF3EM7IOVmikzjt32hsSNP+i0rFV2ZlvbiGwyhmqYn0RlftWB2uH9qBN
D2IS+XGC/lZKSVB2EOmtvazSFTpu8FNLfZ905abpo73nKwS2njxByh7v0/qkor2Gw1IcPs/Tz6IM
TytIPnUEdhoGI+osttg545mPSnWJnQHjsbN5ji+aOOYkJmfnRB2thL2Sb8IJ9vcIlTHcBUehYyEy
5fGqob1OT4m0z4vypyjr40zpTdYvzP6TKrqLm/kpHUl8XDiDrrWl3FxXMacNFL22uBvSczs9BySK
plOQHPn6ReTWVpvJjdf98KNXaUebakQzLvdoeiTUWemqsc31VBwb1U3nVZtZVD/HtjjujJl67cmT
p4DIobp2Z7kQW7RMKOLlGjGl1eDmVzNE8hGuUTNMR2MZ0DzKziC7vRmLh1H2pAAVRFmJVe63lOZw
v1Ar0U/05oQWkneaWxfRfN6ROTY6vHeMR500p37xw4tg1Dr5ZhL1VsMp6Ef/QkbipAvFSyzoPgDa
8M0fxiDgHeOm1Tqo1Vb4qz8mcLYQFeurIx9tjSKXV4lnfjED+WiQs9R8B2dKnSYDSyYYyTgGOoa3
UxhtDAV8JIIZN3+FbviLWKuWq/8S6RBpLWwEhMbTLr3PcRd22jMfSuvnB8VHI5HlKxwcFP5cUKCQ
RZ2W5nES4pM36a9qx4/jljo4IrzQiiVd3fF0as/74ZYT4IsP/mjastzyQeR3fVGOhUeXvEcaYghm
BMHQjsPjuDC/Ot4+GjQslziI5o5XZG06O7xYWBxV2mEd6NIqO0mQK4mT+8jc6UIRZ+K1L9X68zfx
V6/5IM4XMz4oevlaTfQsvCUrhM8H/f/zT/+rh3YwolJpFOVzz3sOHRMD8tPJ7iCfoj03/vH5Bd6Q
PB8cyIeCuUnQgaJ1BCegq5dIvY+b+CKt5IsV0qDHkTcmsnbWqzdMlLbZRR58Uw3lyGKAB9kOhaVN
XyEaFurjtKKaNcsX3833HVxLBndHzWBtkyQ7Lcikv7jjv3jL/sEzMV0dmkE1MWaEXehGjBTc8mzM
btPoaay+hVOHwlr4NCPHJRH88FP0fDwDObNuZYwguiponS1EJFWajJOeC+M1Qfv983tb1vIHD9M/
GMS3QWIhKqfoI4I55BDR9AY//+S/6ugc6g/X1MBWL1kJXZFc5Y7e1Xm49btxb7t6V0JJM6xq1ZbZ
Br16FH5Q4ijKBx9ykEVDOyyOVTKuE/e7lYCiLMUJk6ZVEIFHTdal9xImRO70tl5ESmhpWhZpBlag
JuzgER2osEVKy0TOLUiPW9VtRfSUBs+pU23hxh1XOn0o9XScAjXO4ivBIL/AXbX3vweBXLf+roiR
fZinFznJG8yi6RCIL57KX2yPQ+lknfpRWKPEf2plJQ2QbD2hE4zHG1Pcf2HX/+N1+s/wR3n159tr
//lf/P21rHQTh1F38Nd/nsevTdmWP7v/Wn7tf/7b+1/658XzAOm9PPw/736FT/7XlTfP3fO7v8Ap
izt93f9o9A1c9Kx7+3jucfmf/68//Lcfb59yp6sf//3vr2VfdMunoZ1Z/Pu/frT/A87Ggrn4j18/
/18/vHjO+b012jiv8fNvv/Hjue34Zf8fUnq260vhuz5/4KWMP95+Iv4hFa1U3xWOsKQv2aFF2XTR
f/+7dP/hSJefepbjeK7lES7bsn/7kf0PCSTV86l5PdNafvR/7+zd2/nft/VvRZ9flXHRQT95vwM9
YHmWMvkgV3i25duHp2/vSOR1CiZLhU0LtHSNYqOKxjz65Xn866q/XuUAm/rnZVzTEjwC1/XUoWlC
NtqCDqNE9CO2+hvXbs2H2jUNepaybm7qqYsRZoV/PosiQ5axQ5BhpUNNdz+pRb5LFINZzOQ98xFi
ILADDdEVNr5uXIQ+7Mw4dQo3v4tSneXYOrvIIfnCdC78cYgSGLIZsn5lPyXlVtiDwodC4B+aB5ZF
iREnD8gcTj3tFXpkmyjv/Nu4dD1zJTlM0FgsktMaTjED4zZVl6oXfv/Fmfh+W749HVITum7StKS0
3kxZf0mBdIBUS1ZaCQz4mRm2f+HN6lYW96HDovufdfnBe3gv5v37hQ6SljlKEcpouVAd9o+6KlF2
RetIIIc4kutSPio6Ix1wh88v+z6BZGFJ37FcVjrIFtvxFIv51xQvjON+EAUaP63OUQAr/RGJrSVL
DrzgSA5o1doONcnnF32zqfvfw+XPq9rSkcqzhevh6vL+qjXuGgGoFZSFRA/cHzbZNs2Q4Rp1bl/V
aU5kb1GgQLiNUW5Ud+UOof1qk7FjvjACk++LW27FEcJm/9sWOxqlg4NbafPCGcMc9YcORYlqM/SR
c+4IG2J0LKaawWhpDrCEW+lfqBDRso1ss/y8jhMnPg6BSuRHZtebZ5aDpMNKBI1+jMsxuJF12l8b
feljatlY1rge0pApoTS0oXcy6XWFwbPbQfFXBhVxP4ImiZrSeZgMMYyrXCRuh6qY57ws4cY8MnPL
GpCbk65G2j3RN1U4WAXSyW0ML3J0jJM6TCJ0RJwWA78hM6et77TJ91qnZv1F2vI+T/zzkbmOawvl
OUqY6iB7cVwPrzDdG6u8UtTAyq0fdGDol2qyv5L8P2Bn/nktz3GUsmhtOL55cK28q1qXox19M5cu
Q+V3yqW72ndnwqiw0+mQ85g8JlmtZ5vkK0zaczgw107CGKMZyiKjA2/0Z46gr61NGPclXlObKZXd
3ysK/rxTmspKSdaRbb9BtH6JFMpLp1SXqFvrwhh3eeKnOALPCP2VlVndZLIay+0X22ip8t5tI0dI
25GYntmma1mHxYIaiywFjYnGUoLwjZN56kcA2nP4rqsGI+c8MRCGrc0oO8618BGDdNNAIQDa9s+i
Eel9lwmEYwaMOfeY16YAV4o0dVajkw/3MaoWBARDJPnx57d9cK4tO076ysEP26V7ax26u5g1q3+W
vNKxSm4rpVMOgGG5+ueX+S2yOXy47SrhOC68xbcY9Mv70EOJc9KsmMw7Rfykjcg48q3muSur4lo3
aKUojz7z59e0PogmbAxFYPOkqexD1rYTesKwezqupqkt3EwCPSc7x0dgc80ktXqSlZ5ncvYMzRJk
Lyd/k0Zeg1rk4Onbz+/lg8fsICdhLtmIYzmHWE8JF5v8AhOAWYSoI3di8bztg6/W4IeXsaXrOyQs
KOkfxM/cyaSjHIqsdB7MPSCmEhlgBFzXEbIYqESHUn4fxinbB3jTMdpRU04szKPXqqziizJTQAR6
CNar0Ivsv9Vxf9uSHGm+7ylev2keNgKYYaYiEjBq6izq0FA3jT3ZTvj3r+Japu06tkWqyJH2/jCr
wKOXNerVqxBvySuPid7Krmzx+Pnr/GCvs8VRTjRN9ow83OuewqBsnnjOlojyI8Nt013dWTmSKGK+
mNwUFQrZ22vkT4P951de3uBBlCEFBb6iFqsfAv7772fH0+DQgzRWMlm0Y+MyYsey3oxrQL4MFbqp
PMfjy/jm6ZF+3liFyfXnd3DQ7H97ka4UtmM6rsXmOgRxt2Ft9lItJ86IoFZsFBmqXECYZ9U4l3mX
ufuq6cJd24thH5B3nARNUO1Ty0W/MPO6Eysb9bkT0nTtVDt/ZQ98kCMuAY0dtiQSpuV61iFHurfK
mDxdMez1GgYrrttfhy3JxBoZs+FMZVbVfJG0f7QYOAyXwEYC99tZMxU0sQuBCAtxNl/VeYsX4WiU
L4yDs7VliXYTC0+c61Z95XT0QVR13aXEsS3Tsgkv7xcDLmhm7pQiXIu+JiFrBAuyGgeaJ4g1rtLW
DbZVWwd3ny+AD67KAlScFR4pquOJ91dFO6YZsgkRaHyYf6ox7b7rMUCurStNRIMdK+5jkHFI3n5+
2Tey+MHSV9KyXDY3BR+14PvruqY91KqsF5fdirXUJGW7gE9sa+e6RX0SFmXgAKQxK8TEyMdOqj4R
w4nIe+On7rTBEcegMzyuB9P8GdtBgpJfGiprHaaoKQHGCBO00Hw9v8Btnu1jv69b0ELhUOVrBJzr
bEtlNo9HVqbUHbr0OXpTE9nPsSV7ByF3e8FGTPkMMb8VblOetqlunSNdxvmxCMk90fhU7r2tJoEN
iWF7FwlC23pnNy1a+n2Bt9mq8/qCrhkik4ilTamPpuKYuMkXZ771wR6hJBauYhtLxz0cCwrfyHrH
ROA09+3uNAjHcSsnC+BhP4bBUR/iBYBInbmJh2w8CxYVVAmi+Nz3E3ms07rcK91Xe4gz/kXdmfbl
IEaqzC9eN2/z8G17tucJ12Jb2YeBXEMtagsMWUAqFu4fCdFsrY16+P75VT4Ip8rj8xUqYa7Hon6/
pqTfTJoXT94VVdQbKA/nG+TtQjCbnQmBNyj1maWomzaqU2gNpkAcP7+DD45s5dFb9i0Hfrt52Mbu
xrSPtXaRhksM65tl63ad+PZX7qgfvXLqKYctK21ClXPwRanicpPiOUQJr8A6N0RlyA9kfqQdnN/Q
qa38PRL/NnDdRVi3XpDQ7ezvqzi1U9B2TfEQlcTqxESPzrcitLt0ghXm58/i90jK/pZ0PmjWEFgO
ySTaN9MYQBfrslhgK4WItkVlJo9VOSKQr0H06TB5nDrT/eJUfeNfvV9tkgR1ydu5sq0OWWCRFAMV
D2lDZjaIqNmhc1m647hTFYpS5QyMC1UC7ydtH5zlw5DpJICHM3f0fbrobpH97cXP7UhqF54Gifkh
XQwqhI7joiZXMtQAiBx4Fy4NX/V+D6AKy0kuWfUIlCoeuiSyvl/9UWtXozeOxmqKbLqwKergSBag
LBsh1bAzWoafhh5vRor+J+YSQbVucDQEibdYyiAxJBF2EsVWWiYKvnjn5ON6SqIXrNy8XVHHEh1s
qb7Ysb/Xu9zzW/WJP47Nvn1/z2Ma52XX0SIYx/JFcgZUCI91Ljm1nr7KJX4/6STtPnOp52xXmP7B
8wlzWRqW5vnMGCdd9qi7AsnJxH2N6dB9XOYkFY7+il374VpUSyyQitDi/ZZf5bTecPAzwB1FUE4C
B9FKOzULhIDt8huC9868iuJSLhqmyImmsyyg/aPfC+odmHjsuF9R5n8/L5aejE3bkxYDW+Tg5C1E
OfUjxRTznNY8MkakImgJSRQ0mxKhvzGegi9yqjfO78GGlHSBpG3TESIyHyQZCFLSIPB59Oj7iJue
eSQAhn7GeyNvx7LbDQggQ1oSSGGsS9sQKWYfpj8eh3HgIFmaF0m2jjI0YtemjfL7Rtky3nnuHE3f
/CxERThzoy659OsCO4gOCna81o4bWV8ctR9ENLksHeoe34Y6dBB2sTixvLTna3iDNV4PSZIcl0oj
65gNzQ5LDIDjwNgXkWnZfhFDfu/rLRGE3sdbN52HeHBtDAb8WGjPWDmIjN/Ec+v8QIsROYsuyTtA
7Iv20nXnZ+1Zk4SO88MU43yXNgBhV6HDgP3z2P5BNc7tYCpkEV5tn2Po/cbVThpM1WDRPJJFfDci
JQ7Izkb1o5+N4VuV1dCM0DFI7uuxndaJ45OgBVVkfqFV8dF9ACGVNMz8pav/NhD7pRUR68rM3BC8
QhtayHuMmMoetaVtnceD0aLbYAj02ws3BeDQNlGGp+CI9nCZ2rBUPn8kvx/9kve6tLOlci0qiIMn
gm2k33pxSDsb6RIWSLFBIfGr8uSDgOnaFKuKEQmJxmEQK5TWHbNJAqbnhziW1WiQl3YCi8MosX/4
/Ct9eDHOFRoQnu/gNPn+KxW563dSOUx5ywFPkSZRz12RfxuxDnr4/EofPDyanjw1YZoc3IdIq9RL
Y8cKl51VBPU+Kvphm5pZ/EVH+qMj0rUd27FoJUqLOu39F/KyeNCyX0KfzyC+qebxYe7Qad+HzJ6e
3dyO7L2X2v5GZ1a2mUMrwWfACP+wUUMFCtNlz6q3aK8px/uZxyF4ZtON+zUfJhZpGBuimvbM7Pbv
PxzaH4Lq0BOWOJQ6odPoKC0G0pkJE+u4QxRfm9VXftMfHAs0DWkf2rbl0hBYXtEvOynLa7ogePss
5mHuuiWi7mK7te5FGXln5LXtV4fCErEODgUEHnFt8BiOSXlY7yI/arQkx8vqQhg7NYf5ybajGs10
VHPDZgIhnQfTGR7WKR2vrttHVuTiKDrNCexLYW+qNMb4kx7kyklVfuy2KkQPorEBnIdyXxriDInt
oj1Lurb5W4jAt1zLheaIkQALFibUwUKy53KyKi8wViUVFGVqEx8b2tRfRNmPdgVDVA4a5kiYfywZ
zS+vJOoao3cyat2ScA+Q14EkZjXdF1f5aJc7Fn0WEgI2+eGpNodpLMeAHAzhDn/TTG4lMOgQCdDn
HC3Wz9fyRxdTZKcsMmZ/7uHQb5odM28yDeICseyzGH22fdnSX5Jl6H9RBnz09NjnnlBEFc6Ig3fU
CuTfipr1NTvYCBZW0+6zLpfXn3+hD7JKVzFDoSlNB4+pzft3lEbaAxZHSBlir1tTBDRwUzomy3BT
2wJzrPirs/f378XQhj2jLPrhlH8Hq8JhLFWJnuIvpMpdpXKqLp3O+HvAtGWFO44vlIPQwlslu9Ta
v6w9QB4WHQ+Os6FH4c40vAA3pNnytpYHWPzzZ/jRN/LpHRL6CQYUSe+v1ScQwA0wF2sqHLwtFf4H
Ib5qX2RvH2ShdPUEC8JdFrvtLGvzl6+U6kjHZVDgdza0xmuTwZOfrDw8md16PO4TkIttkjXQ2sLk
wmiBoWaMqNe+g486cnIDxbbGKNAzuqM0ceuN1fSv6Vj4txPAinNpz8kDhRa2fZ8/nN93DK8Z7DGV
o1zGHweJXzage537LLC2i5YSsmTu4nWjz8g2sJ8+v9bvi5lmgm1jJUIc4GIHL0I6AS0TiwZKa3rV
ShQMA7WBv0Ihmmk5CZvwFjUb1Ho/v+yBv/LbYnt33YPv6HdBP5UlS9oI6XI6jXhOKgiU3Mq86fJE
LZZO90M7AZ/1dOde+kP6nKc+qvLaSMujYVEW1OlYPn9+X392Id+fUTwQpl0015hkM9R5v2RyVzN2
9nFAcs2orq5bPRvGvVnNWQbtKncSWDSDjXNYCFxRtezMdRMHbrLxmi6pFu5Z4UOHwPi2cKsMi8io
rykXRKhuGQJCtuXFZ1TXozQflsAL8y8Q7bAe0A3C57fyna1fJSVsFHO20FdkQCBWqgoSY61A/5FY
t36Tngz+PDsbs5ttzFyUAF/ozLOVbLopBUZLB8z8kc2te0PTnJp3Hsf+mh4WIu1F2BSvA4rb7WnX
OxXULqeSKbrfArMu7lJDHB9Z3meZRy+UU3eZ7eI+U4yo7CX6UbhJFm39xvLidRjMZcNzsjHl9RPo
O7avwNWgIjC+gjpjTyvAKIs8n++ceUEaOpscEDHQNM+PHjxvMRdp+3oecRP2rYe6GQt16sCEbLfk
bEy9YnMyh+1YlKjfV71lvXSGVbz4NC8L8rXIlEcpz2TemFNkAHowDHnHoDgklxmacGupEbOF3J9s
mPekzgz0C1s8eXUh/2gx0rE3kzPIkzAYSnx/nGHYFRW80skyK29F9xA3pxDGvrfCoHF+rUVfPbo0
KuTMEx6DAqZdFNfl9WCTu+JDIHB2tXLh5UdOkYActpMGl7IclIG/sqxA0YZhKLRqILWOu1hFEsWL
OIoEPn5xdpOPyfStBcfxbdL5taj7ZN+ABQfvHuTNj7q1rdd0qMvHwDfmqzlLwMfrpHP+gLQ8CUxU
jbC8kmZRoZElRZUgxBBBuqoh4VhINKCWgs+1cBiih2F3Zw09AhgZDlcPdEbEfJI4EVaImZcM1iaP
vLTaOEWud8p2s/FojPQYoRXd4b+ZD5V95bF3r83G1QA6LGU8drFWr0nVQEPCBD66FfyutdZT2wA1
D0bprqu5Gr+3Fv1ywOyGeZ/VOO45nZthp2RPE+y8xhL5SS+9nnWG4g0yF34TujgVusGtHjPbhnIf
Wmej65YYBE4mBDodZy9pko8XmfS6l7TRZbL3FhB+nZERzsWEkQ8NQ8gTCcKhcLLi2MHdUgMsT8Vk
neqybLwtpAkbdr0oKwT6rcl0t6aYw2TrA1PDTDUI4EJqv0exQ3axicdSXQXPcpoxAs1zrGrXsw7g
SpioTKyivIp2kzEtSuze7Nw6gxF2tIPdCvij6ttwI6cFLDupcPqjEAaIkrrFxWGuzB75VavIY6zr
uuohyxOkq7O6HWpY+Kbz0nupESIbEzf9ugqlmtdtLqS7mxgS5atq9IsGrlKscyyTaoJK7VtzfmwM
TrpsQi0e06YtEYG3tIA5xdB9QZMNP1NYJ3dWT+2JhoYzLr4G7XgiGAJ7m9mO8IRNxjz+UfrWYoyJ
6eQ3twjLs0KDHgVLFfjfzbIYvslS4Y7owePFhaSZkCGh8YYTdUzp5yAX0OeXRpYvHS/6lHemEPO3
fmlW9I2LiW8koU7iOLHYrEbd3D2Y9ShQwY+c9nK2kEFfBbNjP3lDFFzFhOx+HbVxf0OLYL72dQjg
pwBGoldxPQu9A72AAXQgtBxOIIotpqm6sepVZBX+ZQEg9hVad4S1cjKPW6dKpLsJ0bC+npvYeamH
rL00kT2OVpUczJex7jNENfwR9YPErJHuaDmm4N7F6c++cUx4DSYGRCk2vNfAvWJMngCEuGv2scMj
rhR8hrKcMVS0mdncjErQc7SmAYZIEmNzNlUz7sMS7vR51ncB1uRyqNHFMfp8wos5zu5CMdZqR8dL
3lk2HNiVC13hxlR19EL5RpcdTK16tunzP8a6726lPUxwjj2BXOrosbtXQK66RzMqgrcAhFjQmNQX
jef2Cz/VnFkfwgh+lpOjHzsvFOmtK+bsG5HbV8i7UjYjzVKVr50bpNGx1xs1ZNVRY7jN9r1XWY1C
R43YpoX/TDzcNiYDuy3FKyOXWvehgQGIDhCFwdB80aoRGYTuoYdP5FrI2a2qbBrO4qDDXqcLonOj
Dszn1lo4/+GY6T90OoUFXtG0pPe+k8SAu2XhQs3wI/97aqZ5vQL+0ZxGHNrZiTPk9TrFrA+CdyHs
iy5rOLc6R7QWvDJ3sRbFbPuSyXbQbAAegSHD+gDjtogOZgLWiFi6SWwNzbicJflQamh4uH5ut8xY
Ys9/5gIBFkRu2kZHkeqscus1Irof1dzYi5fI7v9Qdx5JkiPZlt1Qo0ShIApMDQZjzlm4e0wgQTzB
iYIDe+pV9Mb6oKp/SwaRjP7DlhplZWQYU6g+fe/ec9ssAg0EH+ESTzxwi9Ey8MyjrOzYAdJGMlY3
DCBbLMHlFHurcdu5fpIEnWPH3yBtl+Ba7EnemoDWzJD5Vn3qIgeNgJFU0zfcXdZEl80qawYK/jbw
FC2Qkyg27ClIvdatdqqxI0LbosH76tZV+alwG4gKPpzTMC/TIsVJXiZv6zraDfmhNmkXbWmLB1kS
W70jft5Kjn1vMbpkc4jds40f/XNq+eSlGC4Hxw4wlrqH4MSYdhYRf58B74Ws3EiJ67aZa2PfCKMm
ScsGpZMS2iyORFFN8WkwR/9Nx16MsCLtusuwYHlH99rON2zNAkMpzWAigysTaoLsS+g7hSTfunMq
+26e6oU4cr9Bzxcjl8PU3oiVQJB8HXBymY5X7mK/19FB20aa7VQy4zSIO68YriN+ue9OqyZcTxID
15JF6sn31mzcFS1ov52ldfmFmhBJbjn5HQt8tMW4M53J+gKIt0RNSM1nBEgb8eG5aqtKM8Nj540G
n8RG18/krdsN/p2R9f1jEyXJrbvq+C5JTLUQ3sTTKxckv5QD5vzYVi0gknnM6MB7I7rHIFu65TPF
HzeQxsllto/EBOtFmCmpSI2eF5xcztg9xEsh33MtcjatdcmJGRpImy46TA++PUzMvBOB/UL7f2Wd
a3wZJONPsS6Jg1ZSW6T8cYZGO1HF1UGmkxgPlrWQk5a1E4ZgaSCDaWUqD4oJtn7MzWizRzTSWR94
PhISafuYRKaa55Awz9jw3qcFw96lybKKTBXbHskQTnEIXakyaVG0FKJo911SYEbPHWHfDFVZm0Gj
9OCQ70Q3DaQMids3zqAjzXFX5mWoncK39nrQBMVIYxm8o5JV2lxwteXUCSJr44MRCSc7+mO7paQP
C0YEYyCJvjWypzqVhLC2TB0KYqMMm7zUuGpfRG1BUbNXZzSpWXJQNbr34zycnc1EP4x+/op2CnQY
aZsCCouKn516LuVFqjm51LMyVwJvmxIUmb9QZrNU7luVU2JZkZedfNOasos3DtNNRQeNe+SM4GCH
tmOo9tM6QvIYZ1VsAaudskg/1D5opHQlHDv3VLm3/Jl1vTiGus5nYW5Bh12prova8j3y2NaB8iUx
fKgRUwe3CTuWd6iXMfo+jvCNQR0VcRG0hSOrkxwcdM9V7SV/jSqLeG8UKyRVLuLWieS6vThyh30y
efIbp+f8iYfJmQMLSflDbU0OHZOmvG+w9UfnRkbtu8C4doeWO4/CUkz6WE9jjrpBlltZ3ZjjHMRG
74bgPTKoSl6R3Nr20HN3bsRSXrfrYMQhuaeEVjY9MDDl1lmHX4miYCcW6FKHgkR2jEHQuKCkoF5z
eMKGPAOvE5vDPiuXbAibDWDT0puDC5QPRUV60JSsnxDY61uY8O4cUqHQ7Be+TTB5jmRsS0DaQuE8
UUTjPjZHrXeRqcuShEXLXk6OtfC3/I+Y0FYLo3PMsqbE2lEqklTSj4YOmMh08g8t0N9d7RmMK5vB
4Cba/Kl3tKC9qtoSrCC/VXJsjLz7UDnJh2ll/5dD5QeDyt/NCL+2d7nJeuYm80K5RFfxx5usY0VU
tRbYDBQf2OpGeChTl3V/VYYk/k+U8g93598IyxwX84PLyPXfStqf2lSWRmvQ2DR1bBevnehHfMSr
scIC8Yr5e5SQ6eo6FVuPWeqXnJDZO734djg4kvuTsdlWp1mD5i6MeT7mq2IA/c+3+981O1z05jRX
UYyYP+tmEFGK2u3ASuCFhuw4Jviu/Tkj0Gr0jPu+QRsxVHie/vlVf50hckSSJ+0IYFq0QH/qq6mY
U4mVzKta9XBlzCa5y3kPXI4B33roFIGbqWcNKyG0c/6HDtivr013bVOSKuFYPhOFH9eAjLFoeRWv
3a7ZwhBs8uBJlN17J6svVKPR/VxyQe+ILftD1/c3U3BeWXlqc90g+Pp3iMDfW29F4S+jnFh9Cwl5
dtZ/HxKbtsaSoCD0zIjH3nPOURzXX1Gw5pdEjN2laObow3Xn5A/N+19/eLWJgyxGaEzBGR/++DXM
qbG5TR2MGcYEMGXhrmkJIAMrDdFkVy3FG9PzP+HGf33+kMoi2WF0i5DV/NmXaLSmX6wrUk8rzjDY
Vdt1YaUaqp0UVgfpBsd/Xme/ef74vn2+cEugraDv8uOnNEQ6zJpk7KAzQGvVfVaEsR0VxLVRc3Ky
AVrYq9nmvGRsS9cyNwYOFqSfyaO/JZqviHov5jwgZrJTPwkmaVMb//Ob/M2XwmHIwkCywkTgZxHg
lI1ek0hSkc0R6tyU0zxHiJNk1kFo8/s/v9ZvRsXote3tuUMhg6p460L/bQ1OhijKuVK4sca6vnZm
KfDHzH6/Qp1MCaa3EuXIoPft+HVYZyM+WonwibX1PJIC//Betobmj31Ffhj69z49RYe7xU/vBU2e
48abFiX1Y6cn+68kTA88m7wFQa4ckuU9dfByF4FSxfFj7xeLwGRCFVPvu2EI/08O4t90YD2xiaWE
x1+/qTJ//HJSyzOafsHvMGatDHWxkt64lRtETXoPZVLT7i6T5hjX2qNIXzdYgaUPeojGE5CI8X2k
M4j/nzzXf/6mfl0h2/tiLIWECjvMz9rsVs6+hU823jiLuFfXTmCmW3BSxZ5xKlb9J6Hir1skUlhm
EdhNkMUydf3xeyDCSmgWJEP1avJeF0ZYAMZ66Fy9v10Q4oVaO8tBL1uOJ6c/PA7bX/7TqkAjhKOA
JbGNF3/6Edh56q7y1zjQGqtuPxYqnLjz/WHx/eYrZenxLOCosV3vF12e62aruWkUEy6Qz+CFxX0r
V/PQVWt39gr3j57+X8sczjmGZDwpKJsZ8/z4neY0LZA5cdAOuo3vCPrz9lVWqQDEcveH5fKbl1LM
4TCJbg448XOA0ljK1uw3205SDOt+7UEZzqhqdqsmLfmfV+ZvxAS8AouFapfhNR/sx48VK5xqYyIo
HeakvALH3bwmdlk0zBsr7yYZ43mCgjt1RIQQNzqt8i85pvUeSaYImp5+8qDq+mK3SDL1YKwh/Zvo
4A429s88VwSAIJj9w3v+7dcjLYVUGIUqI9gf3/Loww6NY54mOlnZRzUb0wGIlvOQinU9/+Hr+WUx
M7Dmt/ZRJPIIU9/+9Fo47PKC/BQKOEOUxIDmnbfvaz1/z5IWrqTnjsV75ZpZe8lmO2a+JNNkhF+a
kKzZrq0GcluiHNtbDDPkAwxBYjb/+T3+WznxwwOHnsJjF94mPMgaf3YoWr3ookKs5BcxMlxe45S8
mGDC9uFvHAja5LExLsWRLO1kOvaz9JcX9EbwlcdcRftZOWIGkuKC4UFAA06s0WDfVKPpW3s8y2Qg
dZ1x62aacd08LXENTaeV0U5iZGp28xBV06V0rPZmKNMOJFoRz2EXiwTEzRAJRhIGcu3bjpmF/MOD
8u/T7qePjqlom4vzDdjq570mikour3VELUixeZwMTZZQIbz8M50Iq96v3lBu5Hq8d/t8sYvmwNFK
Jww54XKDIQgVuU5rAzzs5KqnblCZ9blg/PBkpdnyTamMVmLm24TauT0//Y4qbPiclTUfXoz2UoTZ
nCYdc8Y0efrnH/U3605y0fF5Jvkf840f152OoyKnCiYzWnDh81sH3FC7TH/IPPi1vEJXwK3Ncijm
qSbdn5Y335SXmhGwkGyImuusHHxwVNXSJfuitNtjunrG+rK0UUXjO63KE0o8Qp3SAVzX2DDrpGPn
QHUFSIGPm75HJMPRm7P1D5KnX78NzHJIa5lgSp+R/vbv/1b0uDS+zXmL1FVmNh/joVt3gmtn+N/9
znnQ2QY93GDbk/TTwUWHxMl4WGkpJSqmQ46oIBjXLG3+sGq3L/XHRYtyROGrZgdT2zXqx09jbC7r
roT2OTVNsndS1wRICZt8KfuqPmbx7F6N2+wo6Ga7u7ROmjuHf/6kv9QH+Av4PjF0o5ISvwh/JlGN
ll55B7asjUNnA8pTONRg1W5pI6XVg6E1TP8oGRve//NL/3Ju89I+eilub6homc7/+OFnhvCDSA0m
rZNegwm3yg0Tx+iRTcd8mCNYcP/8er9ZOtvdWG22KygJP4OQIp5ydLe0XvomF+e5sL8vOPT/8Iuq
X19ls3xzI9o8nVth/uOnirif98Uygol0S+c1p2mdkypv09tvqRqSMOvyOGdcmeDQScVQjeG63PVL
gwl3otOkr2irjXd12g3fDNssyKWE4nOlBrseTmNVFa+WcuevkZEM7AN1R7e9k9P6iNBNAq9TvTrI
KVUQzdeNbDzyTj/Pjekb4ZDno71feaYIoDMNEqK06Iir3zmKYOh6aQgzLVBOMv2vDOMpRSwYfXiF
pccTdhs3PpTTbPkhY9qo3E3IiYt9biAXAHlb9mtIG7q04c/EoNo46GeuYZxUrzLClL1v6bM+2Eya
6uea2zGgXpmv6NPnsQdqVuIGD/puLuDCNX1Z7Zhyd28rki1zn8SNM++zJAFjmrpDLY99vvpUFKtV
3xlGpAiTX8A37jselocYMRYWiLmInjOjHb90jdsgJBDZ1L03jKPPjmr6FPRVsrb/2TL+D7fk/j9P
7U+IlJ/+8f+RmHLXfFRPffvx0d98af6/4Kawbf1fPsXGZfmBm3ICc9z+r/9JO+0/FJb/oFb4T/4D
TpHyX1w9FJs2An0uZH8Dp7j/wl/I/8/9hLuy59LX+C9wivcvegsce5hXPf7FVqv+FzjF+Zei00Gj
AzMONhz0Q/8NcApdsa1a/9sevFmRHVNtXIvtlbyf2Sk1Dduh8n0ddJ7xmara1MVTEq39iWmqc7Jk
UTG9LcXB6xhaApUbnUScFGDxfaYS66BqhsA5Hel9lpcvEYO4g5rIK6eCQMM8TYCsqtoCK81Alkas
ddNYsj81jvvF8tLsXmWqubgr5O++rgFKFe77QsLGqI7QpL+0nSzCuvGGK4gQ6z19EU0fHkaqbKvk
SqaGETZpZzLr9Gb/QqEc389xTb+7d+RxzaJzjxFhhzbu3jH8z9lSMfmFgA1q8towZ3JfZG8cExcU
QjSYxmE0SH2fXQNYtaHJsE+qFSSxFxGRXkTlMRFd/ji7MUXi4GfeMwBgHQouk6HmDvRpHiE1W05G
yo7VpXT8W2TEco+gWDw3hiwxENbGc+Mh/wrmVlccOfH4mndUysU2I6V34FgEgpO+EHsqBrCuB7Ge
G/i+zwN/Yvs6m35iqpFY4SB6R4TVvJIoXyL3vEqNxIQxH5lJYAqecaZ7MYEk6YYsZPw4byPG+s1P
0MGo2oB9vTSfV+avBzw0MYjhzIbV6I4qf7Lj0Y6Qn69DFw6AloFBZLEfGnxQeNlRalyjOu520ViU
C0zANA2jnp/OTl3m6KqlXgsIEmR02HhmGSyDkq/jMg84EpfyXLXpchJR9Q1w1EddbBjB1Q2L2l7+
oqdI+z8xBh2g6dA300qOavNgxifM4lAFcwd6ld7gHzkE5mgYMhiCybC8LWbSXc2Utl8gyV+ZTrlb
m7kP4pSks1Wj0vEWULpxXZ270fmmdXM0DON9ZugsVfS1zuO7vF2P1SxOkKofW580EUBN/Kp0B+4H
6ZsfXeLau7Ze260GKQM3BtaJ0W3mVmDuZUxd6moyIzIPVBpM6XtOhL2HUGF2Nrz1yedAuo4bEECe
CY+9ctqvOL9Oa2WJL7NvAD/lChXTrZbYXdJRVGfKJp8hIyPrXTHI5dMigWXvLJFDZpBVcY3WsQ1F
rh9gr6NYmBrvedFd+TAvaL2rEXmCOU7Gqbfz8dZvcRNQElj0CxVCVjdZrvIK5dMcH5G3yjPT1zjM
ZCrCIivmF2ba+S5z+vSa1FkVtmRpnN2uiM8yKrw3Emitm2msUchkA0RF0TcvWdW+q4FJwLwhSHCw
xPhGRldBBoM3onNUMnb21kxlDZZFm0c/s7x9iWs1wCD9MnI3vGVqGZ8HyaAw36ZddS/Bj1oO2SZ6
/LYUA+fp0vK+omxJgmERbBWdoMlX2+hYuc7t+hR0mV8IdGW1KfayqN2bKO3ix9Ixpmun48qOrba6
zhPffcdv9IRaRQVdnT2lSXUxGkuAKCRQ1/KBBlr9mDxOBeAkZcITp2S4qyv/WCd86rxfgKKSYtTD
eUrSvTUrF6rwpG/KTeLuP9UtBGmUJ13QRig67PwvZ83kTho4SPJRioPjxfVdpMX1ICb3SGNzPlur
Uo8p7q7dtk1fGvZ+1qAdh05OFpLuuwJ2KPsskSpLlYfT1AT0Wk9uje+X6BXtVccCyxtDfHD4lXUD
l/ycddM3DC4grn2MzuhCAPTHa4SfZdxXKrl2mofEsAeiXtpwHfw8jFNQrjNdyuuodfbMjj+0R0uT
j3MZl5ZwzWqK94xVmpe2YrorUCCWTZk++NXqHAozZ1Yceethdq36uzPHCmlJPt07ZZqdAAM1z45o
w7Sa92lOvZ2QV40Q5tNiVysgUpiujnOpxiJcK/N9MUV51p664jJlB6IG3IMFyz8zmhd06tz0OdmK
nF1VEZOlnZL5MaaBKvNCOYkmIMgi6gPuHAvCNvUyQ5aFppEaIQMcfoM8mwNI4gnff3UjuykN8ryI
TrZDprW1fIcsNR3F0JRHHjpiiqz1dRwHyengxPtp0cOr45f70apHB61MB7rd8cf7rEVkEA8xlvK+
CbOxT8N+dYIWoMcliRhGKoJlFr8pAa/L24XBfG/Fxr2JNuA+0mkeNGZ1V0LM8qLkKjdr3pgg06BL
742oeZ+sOWXCSkCTK3X65sTo5Oy05EOy+5CJ1ARSlcSfDCweq+vHO9eAgLjlmHFlD5lkW7f0iC3o
YNZKhpA5fxpj3Z8KrDLelEFtTzLkC4MASSub4UKnPDQLwTD2evFg72bVlgmwQQmP0eLLXaK7etdw
BMdZfdra7LusbN7GbpE7o2+eyq71LhW3C3RZnJt4P6Lz1KbdsR7KiD28nfZFRsJ0V4W0tfpLbFXH
su6K09h04tKDvHnuzdtRZtN+WEd0U8WKgsHORFhj0b7usvfVQ8u5iEipXVb3j1ZvODBlWVttbwBX
y0HEWyDtlRb+/ZDjToTCR6qA7RGQxRYS1LH0DwgqQcbxEdwjbuJIB0aLTsUx4oz/GrGD5ZXcF4Yb
gFIVkHP1YmXp0XL7UNudh9pOl8Q33flx+b2Vaq+7gnMjib4VfBfIgfp3dF382WyecDmCCHPXNHrT
xjg9xh4HX5QJB3D9Yh5XH1B/L8jREqOrPyd1O0Zo89soVBRiaZix3dDASU9ElpFVPDWo82pWE/FO
B7b110n3h6U3j0tqXK1Ndj3nbzHZJHP25vfFresUTGK70J7ro5NlPGyJ9UgHDA7C61wvT1XmPMT5
V5LqdpZfHGKfvJ3W2Jv5jU+kmbLOeT28yYHDlTylsa/vMFyddDli14FBl2gESmIhLS23+kdsJ+Ki
K3rqJoPHVLVnN4tfbcyMSJncRz0m/SmZmHZ4rXVf07esxjqEByzCHuh/mDZHa/IPtVtc7PRt0cSS
Cb89TmX1JZ+LO0EgTdHIJ+5Rb41ILo493Ha9fdfW+r5nwaxTih6s9et9h+coxLzXhtFUTzum6GeD
sjWocG7vSdTx6V+Z8W2RxKe1QeLD4DAg5oYbWVl99nIk00nqfTZyMrO7juXi9RwPYw3SRfOszZib
EAJzktW7Me+iMLJi55xpV56mvDrmlXhfdbM5Dcw1iOboXisjPdluZe4HAxSunu0n/B5WkItlCJWV
6sem5e9ydRN/S432c5KMWShlwYnd5s6VM9TV0R96DzfdErgJLP60TW7KxfhIfHXTOhOLC2m2pdvv
S+LfLMjG/TnZ+31yyHtKMG3ZoZUSKWBtb0vp9o2Cjb9DBHFDPMwGRjFIhnsrzJ7fMRvLNxYaMVhG
8wrj/3bw3G/VIJ5KrjG3TN0+qM6aS42d6g021kMpSO1zUVdNW1iE8WSX5oM3diwlOUZ3Zjc96sR8
pDd6bNkMunrZvkTrMDhk5iy80EmIuP7CrCojICeez2n2MaAmlaV3iJa+ulkLqh7cHcFgo6MScJtv
vDEHON40/l1Z5BAQ1lI/8kzde2XxHY1wWNs4WWujFOcRjWHoOgrB0Cgte98yWr22yBjE6EoQhhbx
Vd2BEd4hM37qDS8RmM+W5QU1n/qKkcYLknrKryN8mWSpcMDrBVSTq4kpTkby62iAD3uTzgBtBKtA
GNxWpNukKRBK904s6xKijKfEiJMzfsLmusaqestNaQDIkr8PUfRILzJ9j9rkWnHS983oh0lDFe4m
hYa03TUHTuQWuQzv0axpgwJhtb8gaJancmLooyJpnGsPKePOBEazyzbLn8oI2Yi5NxjS5twH4lEC
qSXWLK3zDMdPXXKDcoZLPTXt05ys3d0YpaSq26p8NhY0y64iSoO4Qb4OJqz+mdNSX2H5jgl0USbI
SsMPEXuS90em5mevSeNDH8s66NjTj+tECONYZh2sSW9E6gmQmd70cGkKZp7all/g4PjfF56PEaVZ
9lgVdDAzDZx+Vj3sNZG8J15ugW6KzTNT+OpS1gMa1FgN7Zna2nyxkxgpHNJiFqnffpPRqA/5Fh4P
YqrYVbnpv7QD5/DoG25gi15dgMYk+9orySPxSBlQ5bgEkN/rT6jIQI5N2lF3mNYhmkymOuWKwPnB
ncrd2JiRcfKkSbJQv7xOy2zuY1SYBd9qMdxlfoPSM5/fk7Usqr3GhoE3TS/6BvZAdNfmyNpaMhiO
Cztl2DfGeoP10t+ba6OPS7dan2kKycPg9tPF3ISCgWezExdaQvJoY/SXOWJIwisIcKi2sLBOXzrf
Ny7+yK0YCsiLMnPxOo3SDJxuwP9KuU34yDb3WPG4sruXR9OjYY1SbgjqBDeCQG24AibV4irSQ7c3
qwpRnYq6mwKI537Gv3WnfYmpT2XtX6PVT6SV5PKmtfpjalaPs/9aVIkhd32Jz6Ouv5hJSRqQ0gYn
eSRPcsM0rpX+5ledfWRM4jdE80XTrsHhdlRitq6zxYkCtzPte2T779o3nJd6NNtgXpFR9jxnr4vc
pNiOW5HtVs7HKGnaHSYa5yZP9HPWOpspw3bOTF5LVmv53pesr6id90ubkfhUEMgkO0r5pRXeldye
SIg9n3KyHR8GS8wIEnJzj57pnoDcvyq0j/vJKqvrWjnzDbfz+V6Pph/2Q/U2Ol10HFFwXTdj3u8r
2o1sR/F0pRjsXGdTlI1hmTsk4dRrhhZxWW8LlOOcs9T6nYEfhBNkTfwZOai0byezBao9kBEw4pEI
0zFyDn7NkSMmpU6Ki2GgVGLuJgK6UID1F8PcwqVGt7+MDNXP0Zi7D1bsL6fKrKOjb+RAXSu9Om+S
TJkHAKzykULN+Wp5bX87i4GcAVwt051mT2cnSuzvRoV3wirHc2w1OtTMjh5K91ui4TM096DSvsXM
t0p9lvoxIYLHc09WX30lZLm9wCdPAr9uypOvOn3waZZTdhLneu1rx3goJOkPMZ3WT6jw0r2h4+ob
K3KmkdAapxI97LVBcAXxuOtjVlrxG198djVbKv+wI5sEAgPAi5f7xTPsDjbWDIG2FuuzBDcDUSOa
PyWl6b9VU8+9ZZL6fYbOfF4iK/vc2qhJVz8y2XbGdm5BjJX1aRnMfV4r3NyDLr7XfsZC6BlzdmxL
5poH7bAMIjSSWqFQ9qw1ed94ojvbjfurPrFiGbqeIcxj33YbUWO2jceZopZ7HSakN9uOjZz6vxje
41nTuU3EXD9WblXf53zGY1FTNgbQ1PLrxbIn/CiVNu/we4lzapVoSBdPlwmX88S8kXNjvbppVt7O
xUYzQPti+LuisJM2qKZoehrmalr3Fi+J10m7tyI1i09GY9rn0jTWx7LruJmaqmjOreXVDCgT4GLJ
hB5gN+la3dtr7nxEQ8JckJKYQ8yrs4CgMpc2OSEWV8p20mMt4a2iV0i8PRdR+RVSptyJOTIOuY65
QmvZhI42rP1irorLQs2VKUNOPqm6J7TQUCjQ1dLlVy72PSPgCu9/jf31voy0fKlz7hZlpbsr2Ua0
bLhakTOhfUWTzNFuYCoPzTvRUSkZUmt3lJH3xSECZBz8OhBDLdjtqxKuSYyibCCw0yrq5iZusvkM
KOkybyFwmXFVJdZz25qBreWyA4h36LmODHEXPYDqbU725rXVVd0FQ9dyc1+xjfokui3eemztm6bE
n54SySoj+cCnOEP1fbNdhdPEDrOB9KnB1WevxbiAs8wd3/Q0Bpkyj6U/BUMEczX1dv10G1O6Pi6e
IoQU4oKTrRv8BSAMx3qtrSxw0oIjZkorUhaTqgxbZiZi/pQX7gPky70kJA7n1bMtyjDVEdEV82kq
PvKOA20kPM5NXSJNu/qZm+F4TJx4o07XnHWEJo6egzltsFJaI6Ner9zEdS/+kLtBmmUHT8Tfpjj5
sMwFdFianwjrnQI0GHWwSPw4qV18onuBKY/G4i6LgAf63nJ05rQ6Op5/RZgud8XEufIs55vXbTXd
mCb7CiwcFbxAH8DV0+ZMeMC9Z5GSJT4WSfGtYK09cgKHqlnmwMRSeFKIJVGS0O8g5VQlNuJ0csrK
bcNz0JXjtMkWSN6mvXNd6jzheF+sJifdQQLo7MLSx8rjYR+c24LkFqKN5ibaD/BRl9h5dJjNZLRQ
ShKg6QR9l7O6Wz2T/L54n1aYmezcujLT7E4yWHkCWOceWKRf4L5Yu21N1rjLeMnlto4X7idkFdpk
JKaQtIPU+uhgFsvlYMNwpIYRVL7eHBZWHdKBf7KdOvRgdsvOuZr9+LMirhWuxKqRHCn/eTW2/ph3
ZU5YVJACgLjbtaq5Wr0x22PWe4ka51EbZrxrCVaYeuPOIqBmqOcvIslv4oxP3cuZ64Ab2sv82U3J
fM2Ww1woDvjyNiOrM4G/06XRZSraR6rV29ymUUwOXhZWkfeuU2far+QTISB+HKsBm1DqQwmI5HlZ
6mSHJ3mfTjgCpb2i3DeOVcYwLUfzuPO5xuzqVttnTv5PGdSpiO7jfpzhMgDvndd9XMizyd2fe+K+
Fk5Njh8OsJQpx86ZsYPi8mJFlmTKqQvtGntnt4otqAXbb1T5qY/7i+vXFc1DiIE9iH+sdOzZZBx5
9WlS1bUrytNi3dN9pPQn1rWpOVEi7GzLVGEX46uhD9ZfCszeKPJJukOFGxQTkdPt0uwgzNDFQusR
0AC8n7zi0OU9zxu6AtIXEUDQa6NZdh5jMGrG9Igh9OhqJvvul2nyuOy1EQe6/10h8bQypNBF/tG0
EU17e+1vRCXFQ9stI2naDdurHoknyLz4EzYjEm5tmZ6aCLkZxK8twGH5UsiBRydhhdfGjVuy6RUz
Vqpx3GNyjVBdMCO9JFrvEVO/t+0n00PT5/t3zO8DcugPSuP0GYf8sAL6xAln2U9Reu2n3r4ewUxO
5FtDnPInE2/ja2N+oHL4QoFO7pCp2xBb/H1eWdE5duarutA89HpYyRG19yoiRrvXN5lD25WN/msl
5jtuIedyml67ub0Wy6svu8dKo6mjy4S2raMsANPwmqXZMeGq4jb8KA2ykCJqL+nQc+jOxoshb1Kj
Ya6B5l8MV0AyCXZG3AUTSgrYs+X1kldnI/VOVbvGVy1/bnbHUxkTID8ejfbapktFCWQTXlWRr/lC
14FQsRc93Y4u+4lan0w50OfvD6l/HOmKNj0234UYZFoss1BBVHo3DFR2CaGm+pWNaEfFgS2IoQae
D9USKem8zATPLy6259W6d50XDJ6BKd+d5WvevTBs4arHZZDToMPNSJ76VdsHlWoOnffWCYMZOxGv
dDvEVir01W1v0HFDN0NUPTGoGk4eALfAq4urVQyK9Gh/fu5swjSGmOBSyawmKKT3PDI6P1SzfLTV
sNzoruUWInHprP2HPUPbAiFsy+GOUMOS6CSs43bDpIHqZW8knnlVR9Nz03S3OjPOrU639VzxYyV+
yZWRrOdE1es18ef7DXy8zwZ1SgSXUIbWuDe8h2y13dAFMtfwGbjdLW58Jc3hM+5oFPZGS+6qVWL5
nOz45PXOck0zyy4erKL/4ACi96GoY+xkuEZOiMUy3/bxfvHuoqwnQbHzkebntD3YeJlnvKEWHxvu
8t0DcABlVLfEFewKzKIEpVvuXbr6sGthHWKLerJzesMulxqtOTjm1dyvUfzW9/ZyrSbnQGXNtA5u
VbOQ/+4qEFL1tZT3a8s5+7/ZO4/lSJIsy/5QWYkaVbOtcwIH4OCBjQkQxDhRVeNfP8ereqa7UmS6
pZYjMruSrIwMwIna0/vuPdfZF1kxH8w4RTucIePWnuRLigU2jNyzyMVD276Nmk5WU70UliTQ2G2c
joqBWtinMfd2Y8V+rV7+IZk6c3LKxmQ8+GUY7xDC80O9JPQ5pCa498QUHIuuvWTCR8ptN6lIn1pk
XEQW3CVRHV0r0t7cZPyJP8sgZqG3C5ccTVyhKEUY7JtbrlkUbDkMoWkU5Ly8JPE5d/z+UA5zwi0k
VkTDGn21I/mRZ0lG9RsVELbOiMTiQTxlEuAOr8Ka7b+8RKo6VllDem2n3IpdqR1+N/yxle+UYi+W
Um18Z3yqtay3mujA0xRTpdTK9OyFBWUwodgkvtkOSc2trqXouGm84+CVx0GR5PHSeN165g0l+6Xr
sJ42tySPxUi4YqFAZUtE55gKmZYIpQkmDfoY7xOm6Jc5qCXP7pzBVFZPUx59VaO3t52BWHiY7eHo
vc+ldY+28Fr4xYFY08Fuw+uSJ96mEz0SVjQg9/unJQ2vLnPerbYsxta8SjuXcjzVvVaKhhEcIWt3
6TzUYBqaK6AyF9t0ztb3xmFLvvZPyky9WvJQH5am+E6pomQ1wMNrKBi0cOx8gc2Si7pK7EhoEHzD
xHwB3v0acnW00OP3gN2QPSBW7bjcE1hX/rHCbEjS1UvXulUU5VoU7shwKU8UBlb7yKQ/y5DdXnoD
2/BYTMTzElJgS0XkuqlgHoiZD2De1HRb8IGPm41IijtL4qXmcsBSgYr09BQM+QnNLabUbZj3gyJy
DECuXCeeu2+WZZ0Gmn9nxsMX9OMxa5S1Xkp6IZMqpJR0DO6B7zLqECld364sRLJJ6tfgJwaWrwRQ
bzs4deWxS+lVCxwLCG+wV/X4uwUlueph2q3jwrV3i0nytS5sSEqzr++L0n3I8rE78qOlK92Ft8Ko
tjolyuUIaqd+E/e6X7nGlYfA7j7jdGl3KBjOZtQxZW2m2k2W/cz38VFnaDcIWymjlmNv1dKx7F2Q
xmJRTB/wDAjUjfPI1U2r81iK/FegPYi4t1rzpUmY9IfeQ9KbnV0G+IvUn/C32dJnJNTS8agm3xyt
gKxSVFfFuimok8+w4YB7yCn3Juy0cafJEMDD/iAy1NgeEOhWJ+IXdMd3q2LAwz6/twdMCI47lutA
U2vQhTRVsUN6dLh/bELUqadw8iivlowIjiqtzQix++IuHguMZhCANG74pih/nnv9Msv4RwmQfefR
GHrHnAjJpWMXTqkgqDJzMySK4NJwIyYirM8WWJcjUbr8FSRseGf61j/qHoEbaxiS8ywendtyeWnp
nwycep9FXfOrIzd4mBxNda1Kou95NNZ7U9TTRybqBZhTT09nSv2zrNSnbdUBd5/lvg3Shzl1niwg
Gai0/AAhMNbnSbkjaigrDIynq3pSpLHt6FfR0h8WDfVWOpocd1cxCWVFhGeB+aFiOCdMn3OMeCUc
DemMwVOSec6mku1rAOeE5DaNvZL089ZM4XJI6mh+6SZAXSH43FfirZfKFtknWxV9IFauVzbR4yrg
NaTHYj9kWXuU4CfXuc6JqmJtiWVGTQipT1QpsCyVu8V1SMdtN9sbTYTk2KT5DrMXpb65vjRxqR8g
rXzFvim3eCE40cziGIrhmSRISphN1OpTJO4oLPvqkBNSy95Z+Ec7t76JVXx7MOhPzqrvXZeIu/9s
BGC0piybAwl/959G0X/Lj/X/nNPqlvH5vzutjqb8qn/9paLq9kf+6bSi+ZqOKt8FrUZEkZvozVH5
z44qZG4MVXge8WCFCB7i1h32H16rIPh7YAeggHBjYqoKb/xU88+SqsD9u0OQCTswRltswf6/Y7X6
B0LzP41W4D5xexFWIozjIeIRUvxXZ+QwsLnpMy+lpDkmb5MDNa1aEDvdgnAQa/RBbchHOhOIVNFN
Zp/GMTNqCIKiq5Jbs9M8buwZKWQUlFIPiPdUs87xRz7n8qmI2IiOBTHQqLKorJ7BDvRe5+9dS4Fr
aSUOgq7ky1Mwt4q2HbeDpiW19tH509qh0FR5wBCCSGxK4+T0gYbYMFqahnKiMZtombjS1GP6Xi+k
eqOFBYwTAqT5L2/of5gI/2uq9S9Mr9uLJD1i+oSoboBl7G3/+iL5lF5NsuZXIcet7jPgFT2Ikbw8
IqnGr2Mvx9ci9NQRZ0tyjwTe/DID8K5VBTOK1RY6Ao+7zrEelyr3XpMkbl+FccPH3JbWV2OG6tMy
2v+aivp/gvvZ2PX+i5Hu9qNHsAsx5cFDB6T6Vyy0vTRjBtvK2pjZDc+4AKjZc7q8OYd27r9Evbs8
zUudvwMXgiYBaPJhXCa/B9Bb6Leg1Le5QfmXxQ76QzG1ep+kk/UgkorGz//+VeaF/OvPitsZd+HN
YQi8HYPiv77MQR40ZPnHYBN4Sc3Ho7Nd69OGolT9kgGFEI9A8Bp1cXqipPe3zLuzcwZWf8eyvTVF
dxnkq+0UekH02MVlCVvCogOKe0RvsvSzwi1HR6y0nOK1tiKDW8JP/DtAwH1I7/DiZ0d3Qj445MPo
qZcpjh18W/bAbF/NWRCa1cS93dqohB3biWT+Eh7nPOHTNrdDH2/aOsz9O9fYCHBpNtf+exlLwA5u
D0wxl1OHU78PDfH9KW2enbQRT1Ut8CmNqYi3FEAvx3GxbO+ZPEVoH2wvDectmZV8OdAV1bx6Sx49
e8vsMi/kevmR1VbzOzHt8IyRh15kO+zmu2JJ+11C1T2jXbyJTR73lDgrvj+sjdNrytrku7FV76xm
paN37dXiGLlBgsNgdD3yyHH/hWZLEUwcit80hTQ4d9OkQtoLlDbn3pT64g21+siWdjzozl/i7TCm
wWvRhcldFoyec+jYCF9LkYVPUyetJ79r2N1S8/sRKL87c8cNDvXkpj8HlnPjWrrF8rEg693Pboax
ktDFp4gm9rDgpJKTNQH54GzhOpaW6TNb6Pa6LAFA64Ct5YE7affQdnl84hRdzlmr0wd/NA6FoQkG
BSIiZbP2RTzfl5Zd7vrZzi/SNdVFYGy6rxjg8ejg2mFolpV+RTnzzzJxJvSqQG+E7KmnGIL6DGAk
usvjzPM3LJnMSYb58qOpW+cpAA5G+Shhy3PWywmpdnY67EGR2uNiyVgsz1WPu6zz9gHHLc3LaY/X
0qrbt1gXDVCJuFK0cAnVTlukaUuDpGma4Jr5afDOOOAeWmxa557LEkYWEX6NuhkfhsYOHyWcG7OD
VTqn57hDCXwqtcmeU3sMty0z7SUfo/55lEZ8dPmwWJu8NinKfD2w97YS5zBJzQQCIKZfxVQ3vi0c
Bm9NkGlu/1Po/F6GPIo2oMP7veDbhTGlIO62QnMSQN2rTO1EGsZfU6OcU5NbaN2NscvzALZ033S2
2rWzO3Z32ou7p9qLJ2/VwWXZRWYuDllQ43yLaBtZt6Osxm00mDA6GPDU3rFuLZgsU033tpK+fudo
mzed1s0RuiM0oljYZz0sDrCyYqkPvM48fTrMMcEmdrmbsVOvZIpgi4v4SbVR+of1Y+9iVzIxS9rF
19ZDTFzcbDqSDpdmcpOnpveH88w0hH1ymZKtFdv5Hx+3B3CnJqkulNtRDm2Mcx20nD9TcjbfDe/D
Pjdp9VNZxtnWsrZ5GE1ghtyiYEPXTi6DmDXpn10ki2/lTsnVRlfxdjMv4Qm6i3tPigPcbyzK9sAl
Pn7o8rC5GNXOD+0chDulvPouSXX+iS0pUze/FhraRMj/xJqe219gt9/o3Hwl/HSc850/TstHDO3x
ABGkRIuvBdpeWWIF0ETWZ4SzoryGyndffOl3VM6TvGKOL7PtUCfDWY95i8d6jF8aRfMOG8LYOtVp
0CFKG3Ptmji8Z1XafQH0D+9KVpG/2HC1B868mG3dUn5mMrC47gykFzhcqk81tMi5Pd4LuR/zOhoO
pQ0meOPh7VAHLhzt1goNzBhc3802DVpYcey9ssfApDExORhtxzgjAkjRuj++ZpFdi3VhDxUvcMMA
EoDcZJFv+1+BrcTrOHbM/Y4S/p0asnjfdb46UTGcncfUgYsSd+28Vqy9HJBQRNNYiLps/T1QXEcR
TOqZdyhk0ZlhJ145BDzL3bwM8VO5sCAinVNtVFlDb+jT5oUt13Q3OIl1rbksjyv61kJoWjGqdzP0
31ldR+1mIn9/4jIhV86Aa5kj38YK3CX9MUlK64FTyHTnhWU91Xas+38k2vF2JrfkuC6azDtZY9Lu
ake7fC2TAhHG62pra6jbu28tRHZKWMa3qMNa7EDAY0Udj8lF6EQFGxLGw0PuFdhJdZbrvTNhWd0Y
ry6eJ7/ySGCTxtj3blIRVO8C51iJMuF3V3aLC6Fxb7qE504PNo/P54rfGK+m7xnWZll1VW7bIW0M
jnyBhSd5LDbESW0X8kvjVDH2X8XjqNV4lGbhF9z70uJ+UU377qe0fOOGGevXLIlZKPh2MxxkN1pX
3DHm2PMeMy8Bh3sPPPJOaWAnR2g3XOZLdAHH1sk1m4MqRJ2xwsOUVfVWKd8+TrVTP3WzQ+ej6Mv7
zh3NczlE7m/HkVDC/LJo15aw5t+RFdd0oLKrNbz0frjTngWhNa7Tx3Qp7R1cwehkw+KZzyJ1LX/V
cfhuykUmlwQS1d1iuebcRbF5YrfElEGaK6UULsCe2NlE1texUXa9NanId7GMsOCk02QF26L1s/vc
7co95X/9BYKQt7V8Gq+VbuozSpB75xaw5X1XOc56tKbuxU3tYDlThxdfFlXap4Kmgxc6d2LE+0wn
L9Jdxpk1JHsTI7Gsje6AmSSkobtLrKW5a/0xAJQT11HK4rr2d1W56Md2pKyj7pmaNqqI3a3BflYd
29z16LQeyY2ezFTBToETZA5WZYEp6OK2EWu+/xxDSx0VL1pkcieDzDvP4eS86YbFucu+/RB7nX63
JEn3I5D8DKdgheNacraX60wV1YvwjHWccjEku8GGasv/7C8tD8Rd2CW2oI8h79/dcMEehDP5aPfw
fGCp9TyQJ1qVeFpYTXmZGuk9O5Wfndi2t+diIfq6mtFdWKRwmT8H2D+3kinpOFe+R6ritiqIaszt
IHyWnyNDwUvRivYzFgmtvyycwqMli3GbMlKToA695sQTYzq0ZWSN2M7T5ZQ6HMDbCsfIE6VWMbS5
1t+OyvZ3WesnaHmLe+BlJbYKGNx+VzrwHlt+um0XO3hAMcMHMU1bibzLeLo+koi39lZmW0cSDNHe
ZWu6Q1Ua7vnRy+e296ZpV5Hz/BMBfNrBelDPoW81O8pJvTutiuxSDHH/WSTGveuw+zx4PKHvm4H5
GJSDGfgL6EjdO6Mz/Mq03Z4bGqsPjUtatfRVV+EFi3ED2iI6qzifUOxt394MdZGxrM4QhGJKNB7o
ek6+7bqjw9Oum53XFtbFLmqGCdwC8ATtsDHsrGTmkzYNsw8ZWs2jk2GSi+lLIXYSZ8QKYps7nU81
bQ+wh6MA/LM8tIVR58Xtigv7eO9Qe017ZPGnz/PsFD+tYJZb3JHNyQo8zAwWLNwXE5suhGpYVuIZ
BkF9LxoemZ1egk8aZZYfqI9DcM49N2wPToNBebKG5I9Oe/PgpKx1srwvLzcF9i3Ip+TODdP21Zs6
cfKMmA/DEiAeC87gvUywi8ouMWevq5YjQDQBTGjAm1JkTaj4ulvDRTVWvNUTCPsz+6JM8yWe5n3f
iukJrIf8zk0u810uxvLbT7P2oZ8te9swGsAnldPPSU9y7/pNey4bi6jn0jQxBPoh0wxLWfqVIPt4
6zCXw4/CyvVdXyh3N0QymtdJ2KsfIsbZIIRo5FpVUXGcGs87CwvlltZE76HUFYs6LEw91NKyWAf+
jahWjF6V3i9uGT2KdCiGzVylbs5MnfDddWR36RMu0jtqR9VbOofs4xeMrSEYVLE1tcjdu97X2OHB
iD0HeZi/g2zjdGGvJr4t3F9HP1W/K5ffvlti8ZQlfXQ/FiaHkSud7JQZrztB3TPXuFUZm2+1PJdL
a30bBRRwG8VtEm6CvpzcE2BL8YMWt6g+NA2blWcKP3BQ4Mf4DESv7pweKCN52Km6kg+3x5ew7cWD
N8QI+7qqNBltE+Y/LaIo7WVpquhnM1osj/DyybNXSre5x8Ct7nJGOUTOxg/PYszSfe+lrNprnFFf
fjlP8ZZatOHYC9X9iY3sv/JyNGeTTcOPmi+vjWNYBuKQzqwSuo5rFVfQ6bmRfHRZ/IbVN+3a48lp
Ev1op3b1ghu0/hOgc56rUVdPOPoqYjXIIteUFd05HHkrtpZnhTT5WGF3HOe58vZt77ucBk7wPMmZ
trEg9KZPJRpKSPwZcVgGcXIcuZo297nDgLpJYCSCddVVWkOP4JK7MqEzeOupjrjQG2wt64Rs+Wls
MGux73bKu1nrajrkjjV81gGhqIo7g30zFoaftH+2e7uNmt+yXeqPzJqb+96h8BiHttM8ZNBKdhF/
+i0OePCg6ATGXVedKE8dECGwRyOeErsI1dUJqlzu0bjjQ09U1F/PRtbfLhXKj57GIuiSy7pCa55+
gS9sX/LJOK9dMS1qHSdiICMD6dPswzyy/2SJmz7WXAbxhi7l8NOqpdftwf+7X45MPD41Hnq6xN0N
btg4T6Aym2YvYoTpNUELf5fo6mZC7a37JYhvuEy/PRQOrdVbYZbwq0eDKtb+ogDQtoMh5gUp15Bm
yb0n1igZNmevfbRSA3CTGQ7SmdUxPK8cz8PYnMzVDAG18Zcd13rrwVNah+vC1P5zWEfusFFpQDyq
SkB2rSsWKtyxBwdRhp6ibV4HZftMdyKwokCpnKeunOJy1+ibXQgUdq+2Qeda5c5Np/TSFDxVVy6S
EPDkEbUNtETen3homTce5dHFgwENVdf1rB15KnXuHWV/KU9ZX5Pjzm/YrORLkLXJvbTZFN3iKfNv
5Cn/kYOo2yWBm90JnRb81QPcwWQq26faHr0nfA7luQkG64JLeHq08cVkWzX22NwJw/hmDUkzOIt5
CD9AM3KxcywnutDTsLxR7VoewMXpx15n8ueQzvqVIAdWXgo2FvB8jj0SMguT+DBE+Xuo/eKdpqfl
PCbFcDCQdU/GzYIPDYAvWYVeHD+7TlN8hJ1qD21XYyUVumquII2tYwtB6OhXZeixejNoRnU6cDjm
0sT3MCwVRicP7CK5wxvuz/HkrkHny64TVIJsM/oR+kSnqo+ADCnGOxeaYhh7N1Zlry8MhMM3QbuO
oBq8jmvCc5OHzFQf3VnyLWX0//DrpXovAT6SjYisnUwyvauLqX7ux6aXmzJduKikiVa7FAnA30Ce
n86sLptu1c7jDRRFkImKUjeBQ561dyM7kmxLy6FwiX0g4ZzinMmCHegsiduBJ612DaFxvS08NVrs
JFX3LTvevAxOzINtGa5srGKtYmX7qnI3mdUp6z7tWQBuksYuCNNQxIw5viweHR1OVKGMjFT2UDru
g+XUfFJDM0bnlIgNpeZxaeXkCeDS/04USPunbghwcZCgJB20LQMkiqOjq8U5V34bFY/9WLjzw5xX
MVGukb65+ICdNmnIqyRs0WCCwWZMctaqMlusC5ZE+wNQJXeW1d9wrjc3xFG7XRT21X00te27oj62
3vyNuiaMsL3Tb2cdTBc2RPKxANYu12Pm+09/qzCaxxVr2q2xfWtLD3zyqE3O05LbynPg9ebZuLYD
jNv6/5l0YkrzPwLmN9TPf7Mp6b7Kv+5J+AP/3JPY4d+R1iMQRwGotls7/f9ek9w2IUhb1H9RX+xL
ih7/z5bEk38Xke8Iuh0wGbMN+c9Euuv/nZh6xGrjVvSEodP7d9Yk/6qiSwBM5Pegunn8fD5skL/w
Ixq/YqkbhWTMsm4851J8BZiXwPc47mFxyBSkvp3+T61jQEf+RRCXgiup9Kka9R3oFbbj/GXv4HhV
oZFIBB64DlN9O4Z5faygWMpNFOdRv8EdlAd3TTy37X2OaoSXcARMvCo8DrBzXnOvPGF+L/XOHTS4
fQYXe1oPYqHTCHMafFRe2192QpCApDwphTUc8qjZ5YQDxA/oQgLxMdIEa4ShRHHjc41hV6qGicAi
d8Zzy5ozW+XEld6TpJ9/WXB91BqAWrZJChHBP5Vm+BiKPB12I/RZZ+1E6agf81m0zI15EW8GxpXg
BCOA7ztbzNg9lkvkffhWvyR7iMfpzI82jT3r71sPD6oHE8G6zjO6KlSBu2Dt+jSw4X2inIOwBsG6
mSQDD5Nzit6qYZxJ9hgrR2tvZCqrpurJRFnMoyUZoj2+zv4KrN9+oF8jhKrPGfWjqsQD1PHUbCzw
1Bfi/PUu1cFAZ6Q7yo+qrowHatd4zWOMybgiit9MFkcGAfJtN7p9CQMZthL8qXxi857axY/RroN3
OhrjLUJO4AGrrdofYRvqB1GH43dvPNrsfEqm0O2zhV+UzQ1mJGjOTvUtGoNA6iFw0Ergprg4QwvB
e91ZlWMfSGDzz6GCR5y9VUvlALxmuVrmBK9O7LjPQ1xIfwcN2sUZiYscdK7Xka+FAwjtv4hU/0hL
wTA8myrk74yDimuF32CWU/MMAN24RAESBKxTnnXNfWHAHJ/CpspepAf3Z5cnZqy3s4nznwJ7Xria
MuXf6jFKh8IAt2NJopbFExgdq7ogPEfIVkQrlThtfNU58cNfIe0vtnuC+ZCTvfWSRbRk/Puq2XWe
QTDvAaGZx0o07Q9BKaLhOPd47weP3OOOejUHs9Agafl64K+eVb7TMVikLb0fsX4sjO0Wj8rlsUZW
tJqYy3CzpznKIIPmxvYrYa54AqykXTVzU/fjZnSwSjwKRcvya9U6aXnn87HnUxgUt38bxr0hsrH6
j38YLnY2HKDAoYADdOS/HC+TBGuli/A2A5fcZxayUiPVnMwXUY30R7uhDD5xzifzZk6qwOxakNfW
OyIDrxqqGp9mlzXLDyD3gbu11FihbYw9v3XtGv7PpMVqRIEIjup+MMr8mH0MHJsYNXTDN6XxcXBI
tLOesEtNqtHjz1tso+CByskuXocS7sFGtNMM+bhvyvxNYlEpHkeeqdVLlzWV2eoKUCzOgpAPJKuA
LNvkQW5eMmbG7KjmHOOgYrMofzoQySX+rlILqPRN8KszVvanxJ37hEuv9X+kdbiQzm/sbofQdCoK
W++sZAnfXNTJaDf6xntJVCbvm94WFzWXB/ZOyFVI3RyU61TpHCfV7K3Ymu4zI4+YVD3KZeKcOteg
3y2J/+rOzIR+wnvVYW9wFUNyN/TyERR9+ah8LJB9FWZiRep1OrvQxt8GGGQMR46VySvGk5farf4A
0xm7VQNIfi/Kzj4S962jVZ1xLZkz9z7lNC4JH3njcw2LelNmTvMLtZM49ySCa9lUbEqZ62TivyPw
4MqrITMQFXtrw+Z3xRt9kapTm9SzD9Y0mv1Mv8dR1v133VUPgFEIjHfUn4jYerZysDqjkfMmur0z
0ayQIUN10jMeFWt6HbNu33Yi3ZmU1HCYjfIymLjj88BeQHPznDN7Gxmk1qBv7tlhc7JCWyEt2ifZ
fZSnbyEWk8zDh1UmFPrKW/FTAVPrw05sjDnFW+3N51ub9VrYyalfwv2tpOjUsRzTFF4e50jtSh3f
LXgcVp7HwwDSG2CUW9KSPpA9MFg+IW53RvDkAOtzYkByxFDE1zXxqhMz3GOcL6QqHdd/X+T84pb4
ZXv4YX/YSx18OWMhwhBKXfxnuwDh17WPx1WBiXVoZlnZxRiuI6ISK9Y7+57A4IKDwG24+jruL7bM
R/Z+hzpzcJKbav4RF5ritDjlbUlHQYAWQae1rTsnT15cgLw860kjQ1xfLZO+URXCSkFGRSUtCK+x
XRWDG16VIB2G40ldvCQ4JUUd3fexfxUt+PoUFyHo2/59GOSVrRn1pSa76yL/MIQgCaEx3TsZJXj9
RAVy4uX7pJ1zqpSd+cgl/oOjk9yvX+x0V6vp6hseSlZRZ0erjb7zwQB8pBYmx8M6BHR9CM7CFd+j
8RqFEyFIzpmtP5ZXWy+M4gkDP+Y2wvcwFGYAzN3CMWS1sqIzYQJskC3+raNCDWrb4lTbD3btH/Dj
5q8E2cG09FMS8iLrkeIkHLwflN3T400zbL8iAgZ7LUV/OWl6Wl/qTtpfGDmTz8hq22AdSA2/wZ4B
1+Xz/KANFUrQe0K0wdo+Efypv9LYaHtXpURLIAGCZAR4taK/KSHNiJ0yCQoAMzp3W7CvCuexaXsr
X6XsT7B5Lh4rEHLbYHJUdkmTouQcTJZkI6bB/JjSzj5okcrPFjrBFhhedi2YFHkkFMOwC6Y5eOjt
6Ev4qtyGlFmQr8iastiTwW6Cb7+IOvsOFxrImLBPErGqGAzwgIVDu28DSilIewXrhFKeB2Un059I
Zc4mIkmLN3K2snc/bJd14cR5sEbYLwDv2r4BXkCaI9t6sRsMiIe0NqwcUc684Yxv7yIvu3sqP2nF
qQmnhLtaFOKaVN00bixR80ujK2D6z+E9VkuKwyRutdz3AwRfM7D5rizb7GNnJCUshuKwiFGcQjif
a3zh7labrtuUCRbhdTCByXGm/B+Yn1JxzAaKaSLyr7L1DbuTfnE3gbEKdcGXl63LdJBq1RQkf31d
qGel5uVAew4ofgrv7aPIJqoybQOmf8Yx/RMc5Lx3TW5/qNZ2S04/qA7r2iP+tUKJTA8JtroP0wdU
sFZ9R3JmwJKxqlQm3uQY7anvon8TeyyLBGRGgdqOI9nieAF46RNeG72LnSt5SpyqeQ4n+Z7x4NkY
M9hgMgdzKCjsus9AstMJH+wpzbX3fuLgCNAukr82kBB5nNYYP2oM32oa9xFOqSvxp1sovm8OnXJy
8nBNyfJG+px8OJ5bHn1nEqV6X/duxGBTDphGb5xe6CHXgbn6imcUzYPF27nz/T+TmMojvBrOW8UW
tYebA2k3ryQEz4h7+QXKrzhR47Hcp5iEKqiGOcSbJK7YJ4P1rCDTDfUxxKF4v+AMx1Ad72WhsVem
uFr4aiOby6fO0uBFkyCP96wjofywiv+e6ej4ENpoLidRWx6l7UbxQRIg3Uwtvt3IquB066A5G1lR
9kEs4jePTwPtpevGvRwJVlLjoU9hEECgGUeYRWSyrhw99PjwvPFxs7ckvEMcZIcFRWA/WDSjrFuT
afyFEh4c8ugJUqa1y9mivnauaw3rIrfmQ25EfiZl2e0qZ3R/RFxqmt9eEwc0yXVB1J+HYOkeChON
by3uJm/XVkEACs+z2mGF97R7DgcVXlwtWVL05fDE7RF9cWFjirI3cCELp4TG8bLnmJ4JgtSrUpjp
ZRT2rTGEwNyfoBJ8pOl6cD4TCS7M6ABqiZhh0yhPt+Out0qQlsMoon1bo7SvgikkU0RlyFqxYPtu
R6dlIVOk1KjrwJkeghG19lQkYaYPAX0dI0adpJFns/jXsltYb5P2bfReYx84pbZbvbDxwfhbVjTT
0A92qlkAk78Jc4TK/GerOhvhvrOHO7+JLGvNX6Wu1oSMnPs1IS3tllsnQ49EAE8o7iU8uls8Exdr
d+BQpw8LfoODMwJHcExyaHvDBNIQw9ufrMY2IIeccyXHY58WRHRUle2dXjobzA72AYL3lxma+SkL
urLYjWNu/A1jF/WjXVteaKOzjjhdk7v+ZgvphwzNN83OnOr2meSMf8/+wgbTE3j7KFSAano/vnic
4thzarl1wozVkJNkr/4IdUyqhfwoibwLgBWzMSwhfxKCZE8cCHNHkm640sBS7EG6veZuqY5idos7
36/qVz0ps4OtBdpGJGZvkb9ng+HQ2cIZ1G6KmoztqhIoRi3y9KVAm12ncySaLSkGhno06BUOPg4n
NT0twxTs/VowYuBET/UmLWPTn30uj1vANQNJV5u9WsbDfj85ajjeUJ3dnUjJot6UjVNYBx0VOwHN
iqr6X9Sdx3IdV7Ztf+VGtW8y0u00jXqNNMcDOCDhOxkACKT3Pn/rfcL7sTeSlEoiVKKuerciqiga
HJtmr73WnGOO5UZrCoBcxCVUvGhMMVjZOMNcrS/FndFauhsU7LGTkKu2F53KIg4khB0kLhOgwek2
7ZTwHEyGsQF0oV5kdWHehcG8vCe2hJy3IwbrKpebKzaLhAHWvFsfpAJ4oiFbOQY1TuCpk3r7GCSU
hTjQSvnIUApXZ2LpHK0qdhs025+7hnD1rqCK32ajlJ4NsxxsR9JD0JzQtLiBhcIOiXLRlOjQZyNS
cjxQi6/W6G5GMpm+1iVciRyy9IbRjN5gSJGiblPUhja4pQDTxZZJlMfRHE2CedlGnqSuMPdzmwdO
bUBQq4i0vWLqqr8Y4KKJ4JuXQ9YyUMdtBuV4iHt9XqkukLZDNhPI/Rus235SgiSifR3ea7S0H0UW
YlfALvlZ0eiOizkM9rgr4kNRgfR2mjbLb/qxVWzXKCbSITD72O+CW9ENAt23nOElpMyQejdS20Fz
OfIA4DAtqvdzSAgbovtKe23kzvS0jgWOMiBjr4lqg71ol1bHaFHTfdvEw0ZqImA84KlDlAkQvMmI
AgUTtl2JeQrPBQNWGuEdXiwmHponib69Z3HL9+0IGQkHcLdrUILNjFHsSnWnsci+kHCfXiDkiW9I
DU0vMVqSAl91C98+PFIOC/3fJsVDAxHCD9AigM/jHs9CIafJV2wX7WbI+lh7nXstfc5yiaFTOJsv
dPimQyWqapsUBRqrxo4ZmdgNLoOWXj5Jdwg+r7smMCGwRGZOH3hQxJfFZKqMPK0r7ruBg+6W3MfI
8ZalGNx4EbPho5g6pnNNvC9ifHSIPT6nrVpHdYzAM42vyT6rIR2mqvGUKWHWu/RncsYXS4Vfg9ys
LtuZcEmVTYZj8gVX51ifUjEupmsh1dL2EUlUz2QN1c+ylC+3oAVW6y3zg4bLiLqUb4/Y34tRL2Y8
imma68c0nccNotiIQUJF8cMaKi+7horzneIMp2VpYi1EPCrFK/Aq7D1NcIlNWq480omSQ6cTIx6n
WAvu65yJSdvjzpbHtvyKFhjYW1XYteDMmtvnVLfVw4iVenXyr70skQ38Pper4pV1YYj2oySZ11i+
hopUNKO5jdMeu5HKNDZya9orO/SbC4LsuBoOkrXUSBPk8SbuJNOXwtWf3QUitMHiWdkhWdO0IbyJ
8BmPKl0EgYaNTVIwSDQWprHSsn2vWcX9YCCa2ESLQitN6gg7gL+N8IjhLIZ9dAsawYhTTLKSV3NX
pycR6bSsulyJnyYdtSSIgpK2Q2QXNJ6snHiNld2iVNz/0rDGyC6kFx5N1S8Gag0wbNVjF0nBkWCy
YGTvkKRVyoSH+TbxY6xRnhTWhINllYkFNWAi6OttjntJaUnO0Gt+jItS4+y1B9y6QCMAeX7/++Rb
k0msjRI1zrW9ZYWHMCxCTHYJiZN77BVyTnjYyISI7k2Q93Llgm5Rlh2a8imFihOiIrvKw4QvQyUN
WEYhtxhLfszsYYQ0wOSFHpNmwknZgG9IofhMediejcXm65+ZOzwWuuC7qgDiTy5+XH5VklzNjzSo
5fJWU4tWXb24WnbbKDPHv+kqq9t18AJATSXZzBucxlpLL1phq/VLXpj0W/KAduovfRuaVXxJKLfp
+/R5E2cEmBD86BU1vivfztGG7ORRggJqiD6Zrqegrh4lofEEKuFpOJy+NXK0ioL5CPJYtJuxlTkG
BIXy4QwM+3RQy7FO0QGFirGdGXjS3xobYj13PS7ryUVfxvN3HCfarFVVwPpVZI4/XTUlP8ImzdvH
zESD7oQVOb23ssoA/5r7ZZhsW2Ky0guJIAJjG7FTR+wxT3rC3NdK+vRS4d6Tn3AM9/dU/m13VxhT
0NwqrYzraixN0EsohYIOq5tu1m5jkSB8kbfI0rfNWIrsEkop7wqubW8g4LHJ0ipyCFCs6W1xmTQt
txS0G/Z0tFBfk4NkaPToLEMLdHeUqqL3Y6PkIwKg5u2raj9OVEhNuI17vOJgNvITQpTOaZpJv4tR
xrJNJYQtF8omLcwlv8ECNBrOf8uYZOmtkQFXclmaTD9n2FoVrcvqSh9ho+zRyYjH341R/o0/4SOz
W8ZBAiTOIktGNbgOP3g4khFuHHLmVdep1VdIq2MFc8ZA8jik7ybeaEqfd3/lifjDi/JYQi0MQcQR
I5iPlHSqaewqVE8YI6XqkVbdILuIctW3hv2dpyI1OOhzW2PiH6SCsOMefvVmpsvidCOI0GzMk8q1
BybzCWnGOLLkHLVJLZ5qTEkjwIEV3FUvFav9jFmpYOfSWbc6epsvZq1EG1uplQPsWgUjlwHn8C/c
COto5TdfDF4drkxLM4DNW7KqMfj50YuwSGqlsH6sd4IwOhZIMvZhlCL40cR0BvIzXmjm+I22Ud/8
zaNJWJEGfN2in6Ctc6cfX7nmUgMfMy/OkKhUlqA39rSIo7dIVOwgbMZNyV8cS0X7w4elasVvIdbp
m4JN6ceXbIq47QfQWNwksuByWfX9EAdt2CWLqJw6IJYVS6p5JYmhOhRWY0NMndoQ+onVShupK0fF
IVZa7f/ijf1oCFkPAgFaFv9l+sd0zfzwVRQ1sSU1K7qTBeoERy2fzjBpqRcb4L/JXxzx9Yj+eMQt
RceDpWoQsbmaPhxxm4ziEvF67xCrzO4KoqiGk3EK9f3Pj+/HD8WYj6Eapp/1zLL52n/8smciCxKu
KWxNcktrXaZZlPlNGQ24rPKSteHnL/fxROblVM4jVWMcStP/o6mmmJUYVAk3serbwhNPMYMGAqnX
21+QctMnC3HtQrEw0EVG62x6P38Div6Ht8A5xQRX1bEjEUj17d9fnz/HRdj+8x/Kf8ejGpMR3zFa
Wbq6h4SZLRIsWr0zGDdK4RU1hz5AfYBMuRFwMh8DTBsSTZ66p6NnNjLdQWh8ttMxQbxsIVwH8LvB
8vidCgMfcQhsBzfoNAhv+hQMdNk67h9uHY4xmwysYbtJS0aTHXGEzzjgFg3kSC5VGWdNJZHx0Hfc
+7/PYMRAJovH0GAtQnWNeZKKiQtmGeVt4ubS1D5ZBM3Gx4JKVr1k6mBUnkSg0bxrsk7uztk4cRCJ
dFXKWzYXLKiMaRgFwtxk0e0GmSe2CiJJELsHBS5iOV6X3jHg1xKQceqnZSCONcD1a4Ba/C0UOCEw
a2okCJByrSjbUV5DYbokohpQh5w3XzZdvO20jkPJfS18DiuoM5s4UaxDjoMv8fQO3HMCxepd1iA5
unzHMTUAHoj60JO0HNwXNm5SB0hLdLc03XJtSnPHYqrqvAWRBYygVFrv2SluKhb0zBwoQjpLIvs5
EvPcv4lMp4xGXdpLXyZSj7v9XA4s9+ipbLoTSGAJIYYYiiIFOU920mJaSb661MWM85SSCiwaFh8v
1Sy+KBo18VaaEr7LgMnNsgvaUOr2XT6xQOczWvbt93pE1KkdHxA9StMm1jp6qbjDJ3nXKaOcHydz
zA0H2wT9696eIYsN354BzyMv0jOMgRXQjvUKno5je8cg79uXYPKhTWbeDSdNyZtdKPIhp+RD1J67
ya4e2yXpGNSQHkirGT5oDPTtXtUazppEZrAxS2N9GaAERGBbpQEjfMl6DtLpok0KxgoGyI1L7Jjs
IDNgntLhe5U2jchtOLCD7kj1kHs6rc13BW3b9RyupAoY7DiQgrzApM++Cdbjzy/WD4oDDHjcKiih
bG67wjA+2gVthFuVphSqE7cxNX3IAPGaz8h9CmWVJLtKHV0mVs8h+Pnrfrz5YvPWWWZNXl+lnPhY
TagjG8TAGhluZzb391Bak9nhr09/EW+y3lx/f5NHRkBHS1FssYaBIK/48eZLY1UfcD82jq5J5l1k
K/lbImtNvYsSW+SOWgBFdaAPgOcLFqV86Lgo3n/+Uf/wFdu2bqz+XV2zWdS+Lca/uxsu9qzCCyNQ
XB6t6VzOlPH0msxrRVVQQGhi/gpUhu/g56/6sVzjEyOFwQSEOsIwrY8fnKFbZMP7pTWiW0j0FfY3
3LXW2XYGJ30I40H5i/v+H9Y5PidiCVvGNY56hUiIH0KBMC4kU54y810imB8TqMUKabj2ZqPI0vyf
f7qPp48qC9YY7NJIcwwFudCPr1WgULG7CXlkaLMVIVsdefp1Sbpq8fLzF/p3B0/wTVpCQWyimGsl
9buDF2G60BsdKgBJLumLgK+ITjDK+At7KIkoRiH39bt64+evy5XPM//+zFVlXN+KiTdWozbVtY9n
blQWRhsoKOnlDuqw3LaHWZeb0iFFuah8VWfkjpBveheg5r8KiWA/F/Z/+wynJu6wV831V7VMyF1E
mCKOKSPE2asCO7s280G7rQozP9kT7U1QWENyZzN4fs5jFfYRdg8Lrj7tPZbaYaaTCbZgJGFgGBB8
Was+B0PbAe+7IHhutOdnDZ084OpEqpMTd2eiJGqjfBm7QKq3i6JOe4QYhUWiu8lyNeNgiR9K28q7
zo30GuANwF5gvFvz2/467osoXGkVeLHkITfJz6Ap1r/ZasdtqAXuvqqXF520GaMYpB3qGu7agLmx
gIGYiEvG0mv/wIbuwTL+rbskaewrQDMweD7rw8wzhFkVYyPA2/YZL7rCBHcZOzk/9EYAwL21ugqp
UJ/n7HnVlsgAvYhKlYUTiiDGCzg9nC8oUxbg3bC3huGiHhpYwfGicyMrQFFeYQm3wdqunSAEnrB9
Gdp+TbpibbHFtnzVirzjg6DJoemMGt8jzWPaChSptasViHhwbRJHoQm8fGTxsPDjICTczOS6P7UC
IhaQYL3zqgbPyK6sipkWpySCe6IECnODCdXeTZCNH9oqHu+ERWXhWZIB6I7wBHEsGtBi7hwlVuwX
ttVuQYZwZ+qQ3u2YVFtg+sqAJXDGe4YbYRqH5giiGCVaNYrj9zUBZwefTmZGmZ6+N4USMpbaxyoa
10NlW9QEVRhTj33/eUZBVniUYxz3pxgeon4y6Vk+TKQteaZlEN0Ndt02SF9opUcs8saNjqaG7pEu
B8sTGpiUnZkES2uopJq2OWXuVkDw3YyzPXabzJ6C3JWXvg8ukoIO9KbJu7b2UXzk+UU8AkQj7cgg
GkWg5pHQ8wpO5u9al6WZectF0YXV1sgtWtbZzNJJ/7sCP9xwjeSM4NaDmzQQI93KaEr7WM7TLwmQ
fwuZcVPiB8g/phKRyv1awpaKw6j785Sj9YX+9WNkI/3ywmti0A9/8HHwdPN1/9bMn+EEZt2vAT7r
T/5P//GXtKGbuXr75z9ey77o1mfDOFz8EESkctv8c53o4a1p3+Y/POAXnob6SVYNGVrGWqkA4l+T
RX/laXxS13AvVlUwO4L4st+EovYnlXXBtqE3K6ZCbfMvnIZuf6Lo0KnOTJPHMQP4O0JRldf43W1a
6OTGWbyErfMWZIuN148LBH57uuWNDltlzVdjIFm2FDVSWfk96EIM6Qiaj207L1xJHZZ9p1Zoicjj
OH1t0xF0bMMOF0pLekOblIup6pPivpGJ8kvKzH5EKWWeY1mzv4D5ZaQ1It3XIzN4/faF/62T7j+O
0yLYd/75WXXx//5v8fxa/nBarY/4flqZn6jGTNs2LcEGVWb//etZxb+svaA1DdASFKlr6tWvgVja
J5M6gEcp9to1WEuctesV/fMfOv+EPQABsqmz3f+bZxUV6g+nFTt4i1MbMgZCYBZ/9Ruh5Hd1hxnJ
Yg4GAF61es3SiprkeI07wF02kZt4w+5iBlOGyzv8YrnyYfRhVmzjLXLgebMgT8YderwLB5W+t7vV
tp0/IGV7IA3h0G+i3Es248O8E4fBZwUKd8I4kLkByrO9vGt9VBk7mHa+tVkavEG1U9GZNnZqfodV
LndxADuoMtyFyKeLQXyuYgczmTu702bwLMWfNjC2wyfh9e51z7u47t3At71sG+0NP9rGXuqUx+ha
G11jPvVHls/eueud6CRfqtfZXubj4EvaqIfqZGzVbeWJx6PkZTyJ5Mn3+q45MAR/iTeB3+/uRlf6
ojmas75C4OjmFSpY7RRsQK3FpiN/Hh7Vi97tnevAbX3litGicO4O13d3tnNxXP8wu80p27f+k+6S
ueg0p+ZUOvMhzXhXR4BmzsPm5iZ0XiavOjGx9WHH8pfpXc1oASpNazpHGVgmEgUvXpClOf1dtClA
VPHcpvMUOzd8V06y77yOv5s885Uhq0P2n+W8NI+al36m3nKKU+6El1D13PhWwc4cs/hukw5ZXzjC
u4kc7bp+XbbyngXyqCdeqjukmcHZZwsTnsR1fA7datvueke56haob60P2lS9gvbaIzWARG5djea5
eVg2mWd58YmUo010R8SlIzzmcKRlwKDaKJnXeqYJy+1ce1kGFd2RWje9hjYwknHk9G/VlYIN5k1s
6ut+22+RWr/SDUFsfSxiDhtg8KcJvobEvtGbOdbD5CxvwwUOqXSrOUm7TR37vqiYYTryLYRBWG4I
GJEs+81TSBqkl0b7CWPL/ozT9LGZ9tF7PyEidUi+Sjah3x3lveZpp+ZxfhoBtFBkwDigtcaGTk8Y
GUF38JRxW5OZdGplfxjuCb5exwXXiYMCbmvdVxfRSb3QvjSncdvfGuZZerFfykX2ZAvxh+3ILpFw
nITpJdC3q5I/J9LFOPoyLLkTzhgZNzW/WnDZnIbOxOQY1XY8mXtyX4jaUSJft72ZPodyoWFrJ+nb
cPr3gkEyyBbbwX5W3fTPCLrFqbuCbwzhYpwPEEXKaKd5wSE6J/vkBJGnfw+ueUrvhc6wcz6fDrz/
2pW/1J7ELaCcHAiO0YNEo+9m1b5q2Kzd9t14Mi7yY7S194G1ySjKfRQqG4kTjFk24UPiteXRlqds
vYhkFzd3g3ITXpeL0w0OgH/AINMDZ12NqPxeQUjtikdPQhb5RX5NNg77SQel6U6/YFY+YEd0xSsf
DLXsJtr0m/O8U20HaMhR5rioDLq5OYSX2lVwC7vbW69gWbud7yPCN2WnfeF9AQMp3OoB9iQIheEh
uE7O4XH6alh+/Sa9ACvFvEqUSKttiEES2yK8r4lHmG9UzVN280Wx0d3N7M/+QO26X7wrBGvHF7h1
F1w28TH5ml4aB+pa47nwEOy+BQVfiQzj4jF7yYmV2qmP5/DCfiZmds0pOKuftXNsE7KzH9THZd53
rnKtXaiP1gm+ioPEaOydV3mvLBfWlb+45tZ6QHV7wSzL1Z3qRT3vtc9b0wU89K5dWmfo4P78RTtc
1vtkV26UmqDcz2a6Z+ap3+kNH6i5rFon2qUet2X/+TnaJY1r72XnS7Qrzwd0ou69XzmRczl7vrhW
I/9V9VQvdEFJn/idI3v6Q/H8qHEzLylgnXnT+b03bqJnkL4OvFBHceHM+NmOCbU/ni7VjeJeFk5z
BxVOv1oOfAQnHlxgrKfe63zrCjkAP4Jh1qmcwTU8UF02P4NQxHCyS3EYPd4Q/7s/4YhxAMexJ7a1
vV646YXxmGI0OXTvNDD5bfb+aG6/vYvL7m5W3PaYbdkd3pk+IpySaNvBaU/1Ce2Vykkegb99T9RD
65G/oDTO4s4bA10B/+n8fM9vT6B0M24zLFVEEggnuEJDR1aDsu2BYqBGdwxHbDOxkTIIBEhgQQFd
6K+hTGGFH8IPz2L7iJGdz2DrHntR0E1bzkrP3OLQ9p6151sQEYcv7u5dApXgqUdS1Ta3lzgUROyC
VxbP5J/tkRoczAvlMh3d+RzzFfWb2qs9bbv+n703okpXemKN5e2bW7ja4Q3hQQQI21vETZZrPSBP
uxxP5JogXya/CB7q0xy40tcVedx59Lhj/Srwr20PKDrjEFKVroZwh/WNv3nMeMsS/EW0Y9amknba
sLM9bEMu8AKD1uvfrw3/BxuS7Vt5+Zy/tR93Lf8r9yNsB/68cjw8F/918Ty/fdjD8JhftiTmJwh+
QrUp9zTmVBSCvxaPkv1JJnqGLFUFwp/OTvy36tFU2HjIPNDG+Pa9RPy1ejTlT+u0SwPIt25Vft2J
nb/3g74H3EKj+OXPv0fXfWtI/dY2EqgeNSCBClsSIStsmz60jWI9rFoijhePjiOETNB84T4ZFOgy
hpnuULdReYRDXA5+IzX9ZR2KPj7KLH9sqsMkzHaSFCP/CaE4MFSuhcYV0o1I5CUiIALHNO34fhCS
gXMsNkckPBFAkKgLJlpkiUyyzqTAk3ESNezXkLyBGobF1cEwpp0NVMPvypEZMmqlDONyxcrdk5C1
XWhUIxTGP/2cLB1aHzlI+i/AnPFyMS9DOtVC+dFFCAAotvMjwoel8bRImhlh1SwPMNtHytSmjQ6j
IZJXYB9k9hht7ibqFB6qSZ9AtxtVf0fPDRlWFNb1tiWCdcOsW8m2hd3d2EWcY6yuGhJZwJjUqYlF
VREF9x5ZSzHoSMqzir9lJqPOSgGqterzVCXdU4FGfFcCkXNEl+e7v3/5/cdtzdb9zJ9fYPR2+ufi
gzV0fcj360s1PhHawEzCZBzOJkvlyvu+41flT+zLCCBlb48EQRb8yy97M2GA3eSyQ27CtsnkUf/a
mwmN8GN64LYQjHvXp/sbF5j6YWcm01jXQWdyQhr0JOhB/7jh1wOR4RkWFYVyUNlQABWIlXJBnhS9
rQ4eGplO91kVDTfNND0hmwjoSNGo3eDBzBSfmFjCOFJOlCNezhwvcwtc1tFK+B0+jvGuYGmsB/tc
hAQxHadJkWavaY3p7nff+L+5UWgf7hQmEgc+AjcyQzMNNpofk9gthtHmQj63Z2BzsXdLWEf91lrA
wx5qBInE2qZZ/DVGD3lEL16/xdXaFAzrESFATNYWBR6KOIoehEOIbRgo33YIlc5GoOcarII+O0JW
0xKvm8Lusxx2COoVbpkxAZoARlbut4rTxbKycCcRp17vWrXD74RJR+IGMoYh63NdZg9Bj6uBSRwF
LNZzQv60JhlVPF5jfke+z2QyfJUzZO8LkiRKtC57rSyS3f0xNNlS0FwNANbLpYEoKu4GNOAT0CUH
QHoifHBZaLHieUiphaGCsTVBMmG6eirRLaRVXZ0jIIqZa1cpU2FwSxZ4/TAYayflIJ8ms7OuDSvD
3lS0udz7aauu4Sdly86kyw2l3Rl2KFHhWGNzQps8WweBmhusRqsuKmqarPpqxWZ9qBebvioYOxTz
ZNnuMzE0j4BkGp1c5FDjS5LqukF9rxT4OzR72dVNHz4K+tZnIg2hmmWTGg9eblnDpbWYvbKmNuAr
U6UFDJWSmQgZq3y9U0ug8UgEAHd3lcfYm5BAFMvXANxeB/1x1N4RpdgtHyIbb8gXGyQXD6r6FiL+
jQg+bpBez1JyqURdol6VELhO9WisfoGs5AoYecekKjXglMxExuQrj8tNCtt//GziRV2YNeYzYdy1
aK/kHCIKNskFdl+pDRT1GrEgJ6ulr+dGAZQfz6INH26URhd3BbSs13gkRYEAwsGe1mDHhe2BTrKr
x3OoT2ZeTMR8NNEc+nbRTFcLrq/OkyDYIK1PBlrOkkSHZztlCQ1tPIbL+1gxBnHsALkIoa02XCNO
QfYvGTYNPG7QLp/HKo9Mnyal/TgbncG/4aBbM0UY3fvQwYikHRMBmaobtnQzDbBF6azS/ZuANTta
kDH+W2TECBv0YQDPWWKzPSce+OaRcEVE7KuiNIslwpCAzo33lq434Kdyqz/btdKWrjR03X3AeP+z
ok3LeKOpbfKQZKXJBpPm/JNew6aijyhVE5moTa+6oiBkeT9Lk4wHrayqd6nuldcekTYGmKigl1OR
JbnFkZm9F2LuLnIzLW8MFccGQoWB64AmmJNx9R7loBlfwIIaB5HrybLFIhY4hWU9djTRWgSrM+i3
ruYoE5xNaFhZda9ZhYx5bwN7Wbiwie3E+pcYWHZkAtJ8E27iy9xTmWyltrYe7L4fSOWMJhTzdlXB
H7XtgT1ZiwkZN2qKxiMJIohHigB155JgiV4yHRRt3s9NpSlO3dYTdydFMt9pdits3/i+PSsyyhhj
h9kpyBx77BwySMkZK5teFm5Ekvyaf1LTxllsopn8Rs/aF1Wk7b0oQkxWWiYHhxB5VLrFPSKBNNT0
rvSGLAxbOL+KetNJKVfxbIzs4InBlTCgmijZMW6ZhHQEaglPa8qw0qo6u2wNx5Sv8Hp4C1tootw8
uznzB2aMs5NInDRsW5ruPuWeauMmi3E9RgGZWy7JoQTtdCS6Ew9h5rmP1cY+MMYFPBMZQXofzyPV
kDGtGNxpqnPcSzBjPkc24gIX5x6hgkprFQUSVVQRTiS6IHH0mnhVzNsBHqtS09iFQc9oiREylFg5
h4Gih/QLY9pDsqJgzTbSKlm8oh8gpawi0HhjI6W/xFCAc0uC+sk3hN4f+RjxkwRRNtn4jDUjurE0
JJVukaXGV7W39cnHrzAMJ4M7ef7ViCNiAbi4DXKUgo49rULAmJM1qr0cqEfx+YE9yHWvUov5GI4q
kbgASafn1EqVi3jqqt7ljqy/Cjqp7CutNSOA1CZiKhE/yehAOvWLja/lONbZfBvNGiG5eNqL6xLz
zZUZIbdQg6l9b6xSfRmHYmo2aaoJzeHqhWIXtC0Copb0QZsrTOPy7wIMsT7cAvo0mBPDKyxerBHl
KArSRTi7cGIEoXKywI8+455MTb/obeKKLQ1HMekLFVrVuDO721g3E9uZkIZzsg+mmHcB1TvMvTHu
6401D91TDVGwJ/QgKclyitJ4Ik9WpK+REGLyCvDTiVPjkqOrU2f6TRzM/HSWd4N16PpZC12d6+Ns
aKBHHRFK9EDrcYZiL6kdsRSUMkOElXYqPBPSS+fiFmjpOAkdfKPKjOs8Nl13M+VyROpgNwZnWsIK
Vi8tylTafEVj+X+/4L2IXxu++/fu427y98Ot//OfVxb/dA7mt1k5PNf9x8KYB/1SGKufBCmxCnWn
ydwJneqvhbGylswMs5ByolJQSOX7V2HMvMtAVMnfATDAOSd40K9DC/MT9h3y7Ch3DB4jG3+nMuaB
PFX12+YTfglPY/EWGF2gmOA9/lgbM+ZKyUCraOg21HaP6w2bphrWVMINgT4SL87+ifwlikDabZrI
vloJdpiFeERzwIMJhHwGr/0tPhGVP0mKUB6f5jVdMRjV+rHEg4szhezFkDrmDgUr1xLBjKJC75iv
WY3tBMmAqlZsR+oDd14zHTMg6MdBT6OH0RyWz0QveOzYwlNuLdKOBM7JN5uheFWpJT3yuYa7amhJ
g6qFBKyuk04VpjlIUyZJkwJ12U6VgajNtdEcdAIpG/lu4DOk4RM+GQR4+ivA2zOoo0i/q9ZQSwIw
sCWtQZcLi4bRj/rXCj/DF7zz09X4LRmzKdXu0qwU8RLOg/q5JxDp2kwi4wE3Uya5BOkGWxVt4C5P
RuM6yUJjbw+EiyVyQ0adIJ6z0izXFDZW1Eli99wn1i5Y4zzrKjM2JIMYPuE89W4cRfBgDwSABnqt
uFhQ2hwr7IBvdpOvcaH0Lxa6Xcltj/uB9n8dQuuHADCdtLoaj5g3F/KvCCDt1yjSfg0lDegFGK14
VVJB/3BUpnNhkkEzrEGm2HwUN9DJPS4JObW0SsEouuaekj55TU7AHcb4yJ0a5Fd93vIR1sRUI0Tr
Uq4pqpXC6CLPK1Zt8kItPnbcCOycRnEjCVJY7ahq6C+Q44S4rThNalW5IGvC+3FNcKURAIbEaI3b
ZI13lUNxljq2AlJtaqcyJAU2gDfnjBaAZQenvr6diYsFL1E445xrOxZhZHprqiwB0+Vzn2PgqzAV
iaS5NqRevRjZGDAy6N4re82pzapeucrX8NrCKDtQpaA4qLlazygW+Qhln7zbUu+yz1ZICO40DEzZ
0rDYDssKmljDcodu6u4UHHN308AXN5CTcq+1y62QSU1m1Q+Pwxq9i32BAZmQRlLuSrdaEf95rcou
Vql1OwbFAKu3Oh6IHVdxekT6U6WNtDtwQXpRU8kXOIwmX+vihWCyWvX1NSQ4AW95wRaP5OCuTvLC
k5LpsQBsuRNrxHAJZI/2LI0bbyCBWOYh7jLFYbjPNWRsOEX0HUHZ5i6LFXxXa5AxYRKkOXZU1EAl
ltlNG+qiwiL8mI0PqLpJNQ/9Go0sVUvlN3EcAF5Zk5MTMpTVQSVMeY1V7taA5REgrkfMl3Krh1qz
D6CLKg7iqeLQZJWyV+RG24QJ0B0TelKByMbN1zjnLEw+T2gEGDetYc+cPc92AvusXab+EI1EQmst
4dDJXLT4uZATt0jIthEp9W4rlyGkdeNpIUOxX2Xbtk+JxaZKTaJNDkbumK+h1CzFrKvmmlQNpj71
ECZxB0ppTpM51V5BJm2+5HE8HOQ18Dpao6/ZpQ1Hoej5MfiWjD0q9o2REJbNpmlN3mKwV3zL0oZO
KO37UZUciCrqrhgJ3Y7I/KJWoyONVr1xM2W16EfkeVpqpX6RYlX1w0w/qUt5IdZQb7SXn1tSviU0
/36FsvTSxFR9itYwcIlUcAjwMygI4wqlUuxaa3Q42l8w2GucOKqfniSOlE1cTdh4MxM7LgGn5v2U
HMFvoeTMsl051M0XfY0sJzkD3kqum1+KFrmQ08jhkQQRXB/9OGKKJ/i8yem9Gyhtcq4z7r5lRbdt
NuQz3LqXWN3putT6s6lCvNWfQmlnGIijjLU61FJzM1X1yxreUYKRGE9z1NPVxKKdOAX+vc9qly5X
mjWjlKi0fQrCl34SXfOh6R2ZUEeP+KzKjxol2AzV2OybTGV31I73UioSX5ZzNybUaA19FMhCLbcJ
E0onLNOKKXmamg7HkAEtYz3B3Br77M5e2i+wAq9mxcBYJgbVJ3swvwRSPZzHPg7v5YAE8F6VnlqQ
YoiOhXUGfaER9VT4xC4/FMLc1+qI93NW7cOo2ztDtw6yULsv5pJslCjtt9JoAqUlQjaU5KNp87tg
DufKl0MwzyFNkk04SodJs9+1JDkLNU39ppYC2qzhs2yHwNaVUblM4ro66EZce2ZO3do01vJKO4S6
seU6TQwG+yq4htCg8pNSmfGiGhiCrTyYqnqu3jFnPEYVDlwdCNWNhIBsI2cwY6BVvNF3nggjVKLd
AAEGRpokHmMjJvmpYuMsGSaS71o/DmCR/JKcdObr3KsIjRWHkqV8n/x/8s4syXFjzdJbqQ24DJM7
gMcmAXAKBmOOjHiBxZCJeZ6xm15Lb6w/SrduS2VWZVf1VtYvepAyUgyScP+Hc77j2E0QrVlDyTyc
QZYvRxtAeWvq9zxkgU4uVrYFL4xIe73VnSy9DDm7ZIVlnrXXaB6WdSrZFUZ6Fzijk+/mkZY6UDUk
0ySv4l/uGI7PeJvqfW5N0A5WE2T5lL8j1zF3kRbZB9VN5kHF7a8xzvPAidEPbma3ch6zGtNY6UgN
CGkSnQDXi13X25210ewo82C/ywdgqtZt5A71nXNN6WWMR9g6Q6gHidd0NxWugijRh2eGMypomqE+
rEuODkIPl4NI6GjhAjF7AY31rI0xzXs1Tbg2Um67fiW0cqPB7Hl2oySlh3Dq7qeFG5ZWeWkgXFDP
k6rRrfSbWNBs0VtHtyTtFGZ9/5Iih7tLSZ7aIAebvsvaZHG9YvQ+pQzqz1BYHNIVodNP441t5GZg
IfYgBEGDcabhu++XOrCJB7XS+FHWlfUNSZg3liv7kGsme0+zH31gZnQlGqGsLW++japbKV8jN+cy
p4vcNxRZXiwMZ485NHrvxEqp52DTdhkRLidlA4wEUaoaLdCuAPpaks1F550lwwE82L5109OAiweo
GIf3BPwtAGpylvW0TaLFPMJWRj9P5+qZOUjLDBxb5RRW0HTlLhvm4wpf+H4ZlU32ssKBcTXqq2j5
Epo4hAxMVggo2rzcLf0p6aONXiU7EDSEiURvc9aZvpwr8kPKWyea120nFlgfpMGCbWYVLttXPVvP
o13i1aDrVlrbQe1qQW3QORb9h8skCKDPKHYISfm7m62t5ftCWKQJraXn2JrXuO5XTHCiF6d8iXlG
gqTIuIHbwd3F2MmHbPpsxHtfl2CMjFifzyAnpGeu2OBAFz0si3xwwpbun3dyhn0W5Kl1g8/yOXMJ
QSHwrPAdm4orIgdoyetdUl7chUjvapW7LoJ9tGBE2qYdkZL9ohUeqRDfLcR0jzCPequRXcIohCQK
0wHUQ/29CWV2cCLnC2jAC/KhxRjOBWX3pjT11Bda8dAS+8dw+WQ2yDJ63uMw700eGA6Z2OZuxPuN
sCjGbOuG7HmtZGdFoNmFvSenqPZWeolLGPff8TSfQPuM+JUL5U92/NJbTH604Z2g6Udmvd9jG/0K
s8YnM4Z0mAy90ghyg/zozZIRZWrK5D5EW7clcgZTJ2AG2IgUvsM43CxAWT0d1a8VGUE8IDJhBp4A
Gfo9uLdDl5xJ59Hls6YbAFigzAxwzWts1hANdL0hPgWafZzcRhJUAtNX4qWZkVfYfssKFgCDlpfI
No7p7I0z5+mC5Pd+jlIvJNygH1jX6riELlfm4Cty1f0KLsWtP0VvPo1rKRC26xiaeJIhOBxrrCPL
POzbtnkiUsDw9d5Bg5VIon3z9LaUZXsUV5rTEgOZImPPcH/U9OebrhDGr3xN5Tv0+qtVHjIFfpUU
Op9Z9X4TMZdg4YE0tr7N+BrSW8x4pCDjgMyKmJrLxm5/jkycgwi2xrZCG6IMGC1mY6/+oqXsEpOS
UMwWPFSv9E9+u2MuEEWMPeoB1Y0X4ETOc+8o1v2MIW7tVoYURSsaD6HabcZf67WQfjewgbpXPe1I
CXLHawS3jmc9r3Zj34gTcEvyu1e3ODdupJ6djNkyhUu9M/AL+339QFQSL9vloHM8qbfbLsXXYpD2
mPYfY8/QFlDYxEe4akjPnInRH8GVyjJuqzA51glIhU2Ejqkj6HMZ07el7atL2ksDDtJ4JKCYk4k9
QZBNCJEm5zaBu3zCyQa7l5HImZoE8cGENbI050DlFRo9MP3aqAJrXs+dG3LhIfQ/jFCf9t06pYeh
ce64AoyNWMNTPwGgzqtmfrWQ/VNCTz9LnN10O5EGASw8jhMqoqIlc2RCik/J3867KjbPcdI99A1U
CrpI3FdRbfGcJD/y0ebuKLpoA2UgvIxar350C8ubkOPUs4WFSEz0n3mC2gwHGb9XbtqBq6Kgm6sn
Ky9eoFFxlLvq16i7j0aVPXAbemWSMN0S9sFRTMCxd2vP+XWgOBRk7S75shDFXVxNBW6ItIHXCU+U
QRr+sgKGMqK5/IN0UshW8SK8DF/2NnP6xNdghX6xpdqVdPF4FfLtRIiBVobHMqtyT5D94kOoj/wI
4/grG3jfxrtw7KT0JOwnbmGHgzW1Xww9Al/lymNWEfOVuzexQf7z4JrzodZZONsrhyq73AecDbG/
SnnOHdvnAAu9TsRqs+SALPvQfgv59nHXqPzcVuqqLzK+emN4oTC6DIUW3tnrem8QMcPI781IYcbl
JdVPIQ3PcUICvoxU38U6ksWMlXtuldTljhH6TYuNOGurl8pd0VrFsXY2FdsjCl4SQlanJhy7WI6d
2VxDyoeFhi4v6O3l8D0w/udbPNdzxDQydw5LKdIf13HnWcLO29nwD4FirqzIUnjQHyXc5V2rsPfS
DWX50QC7/EOso/m6Lh3SP5WIU5Km0zaKSWJPo6FiBxOtuyUu3EPbrvWzMfCMhUVnkqqp5gzhsk2B
uYx6zFW1JFuIdvK1EPlkBYOb/IjTnqHAyim9YVikCv65LLeqMReq7bJ8Vo31PsxdcYjSqjg2lYGY
pnYMD0cGwjIxtlsnMlB3xTawmMQiFWqAu2L3uKUMLWTNmlVw9p0yeSqlSpG3aeLWXRduXbu32b6H
VkcAjEHMi6OJjynM+vuhB4XZW738BfpkOGbrop/xusxPTReVey3K5caQEjFrw0PK2DNtXpPx6ibU
1uzAwzheeKAMFkMqpKxbnZLMcqsIH9lDCAiDDDF9VZfNAxld6fvQYc0w1lbuZWykfMs68UAu2Ard
f0hgz9PTt3UpfbOwkA1mKPQigq2g2neQuqskD2zdTrEO1mt8716DkKdWZXiS9ep0zZzZdmanPll3
2Cd96Jj+pxU+2JhdytbqRv6na3eVVppgooZm5RqfS6tI/NpZQqLxnHrmMzbmYHLNNmiGyQGMMgNM
K8YJW4kAuE1ijT1se5npFxIysE6S6iE2ZdiNpLhJ9aaWQju3Eb6dZZS5ZzdZA/7KFYBM9O5glKxi
iyQLA/L+0mdC/T4aZnf3s718SMH0r7JsAektbg8yJOk7dxlOTzHHVdYwNucjtHzpkvNEgIECwsKC
+FxQoXiJxoguXA8VO5uxX7FN096rNciKkRcbP5GFRXwUUSuk+GKFGmznSJHvesKW6z4RjbOXNaSb
uBwIvwMc8VaiKUvLMN8S7XSFKZpUlczSxB3JB72Lp7iIjwIC8r4VlvtVwaAl27oVn/WwJEFfGcNO
tXEd+71rGc9ZWqhHvWNhngqX48pG9FqWkfmwwnzBqUK6Lmi16E6EzBe47oWnF067b+x5xBE1NfeW
UduvHC/5qzvK5CmKQ/tW0+Z4Vxmd+RAOEYdADuftITUISlsTPX+BsnTLQokEYnDzE2KfKZwecQ5R
0rHFFMhMc3i3W5mkxS1xCuYrThf9PDtNgSgysmi/qjDVkOw1Opgba7J9KyJrOauG1t6mlkh3tr1U
d5E2Vw8WIxtmAjIf3iZMtwT9JjL6QaLVFWTEmfAYs0cnL8ERms6MyYwMnwwwcv/MVP03pGj/84b+
iFT+Ky3Mz6+4/0ne18/kr4Izi5/7Y+7PBB93ye+8BhRigCL+aVZwf7NwsZCQaBl/LAT+NPe3fzNs
ZDTYMRX5IKSs/Hnuj3TGYfyj/66isey/M/e/im7+MvXHgYkUBh8OSjj1x4Lhzx7JQZvQwbWNQuRV
tN6gkK2svXVh0oUWIOwJBJM5FF3JCKaHz+KzvwamVS6Zp2mDerJBBXgcAANhLcxgs3XcGn30Kazk
h1Mw4TLYOfO4ywtm5cnL2NimfXYzrjHApqx9zdTkbtrcMQ5ZjZDG4ebrWR2mk1+bsHWAfIYNK4ei
+hXLvPasigjAGezFNgE4/iyKiqIqM2xysPICNYZU0BydMkCWYl2QeHGVjEXnpVp8JwSKVUebWH7p
01VxneLAh/ULmqSMd2FD/q3VDJb399dh/4L88l/bmP1PEmnyrfyvnpth/ll8Dm30V4fP9Yf+eGjU
b1SLFl/MqxqMB8Hka/uHikyy9WJJhTkMAYN9lZH9c1kmtd/wbbpoz/ikDReJ5/97aHjWLLZvPIYI
OHkcnb/z0PyBdfnzrkznSWFRdlW42ZrDTu+vu7KlJhHPHCJrY0BpBaI8L35fRCVSjbz9auraBbnE
silOC/2ejRiLjUaA5NZSxIs6F+BI9pnfkaS3SVrH2CnddV6oGT4lTA9MtxO9O2umjRv1H0mhPgjo
fKla620FuxA3FPqOTH6ZhnrSFkoaFefoxOPrBLAFGd+XN30s3aO9IFYXzrdlJQNlT90c5hVyAomm
tqcc9BaGkYsTGegtjXP42czu9NbrLV4gPOCP85QsW9ARJNJGmn3udaoQpZaS6QJV5VgQ1lH2JO3M
dQdFtuzWwIl0zYurwrpQFrn7kFS6G7elOoniLvVI4tnZ5vLslOF7RG95zIzsPg5N5KZoM4BCy7HZ
pXLJjoNgYZcRSrktBv0dQSG6+XTeoeP4suM5P7ow/DYFpdushycnxhdFPQIHsCo+ZTKZu6RH/cR8
swm4csPN1FFsaCSWbflwYOeyH0TfFg1b5j2wxRUJrT1W0RE4N6CpuD/O4MJOJJa9113LaM9ujc9K
wx3vhUDn9hbH5ClO1w5EKZL9aLKfSxY8FMDFcs6XXrAm1VISr41sq4uW3VBOiJ0jbkA+gsVD5HY7
VcTD906KEm8hDtPFM8TSAm7hSvR2XVJ5GwnwSNml19AgpnIJnQ1orGIr6/bFXAwSY1Ci8Y/rQtVt
8Dss+YYaYGF3CKhyqJ60MUSoLufVg/r7gmChDzJ9OZO1q29RTA23xtULz66JcKOEgxf4G10fqNck
pAmxwgLhsD6+9hM9o2U0j53eMJDuxnNvMc6soA765PTw7a2XoC7NQF5fQerkH2Edoq/QIXX2V/Y7
S4kGCAVxnLiTQuNTWyJFeQu8KK+roLa0t0GZK0e42OgF3jZOglPOFmATRVwEpat/tiPtVV6uFxGV
zyvz1+wqBTRm0W86QpsZlAd9qOZgkU7j96NBelE9t9vWoGUrSHN+mmpt75gx9rDQ+o4myQiknF5V
Z1mYNBkhxt1MlBdVvO+2wxvSyac6nsNHCdFjn0Sp6RPgsCO8RHmLZRyNztlzySMRC2tFi2EbM688
0YOkQvzp5nhmunommLRkzsac7w3xicWW0tHRgNjhPgXvv217FkrjMO/H3jyA9nT27mLualmmLHON
4lXr289eAcokvA9r0fVDiGJzCpRoliAZnXdtiL5A6j6zpjUIuo4Wz8k1DG28pk3hru5OHyqYmDav
Mx/z29qd4+1q8UZXnX3KAGnjj6nXmzmO6mNXGoiCSG33UsC1G/Kuxw0pEQhXWO6Sap3TVxiaR0rU
K1OePEisjIV/Nz2aMn1Lksnv13r1HMb4O2GS3xHGdbYZdSRynI3GjjQkwlWlg7+uaGL0qjohuY7o
b2XL+MmhOetXhwU9o+29TIYkYOmNLw6TJu9aZj0sdiefQOE7XhZhtgdNzT5w5fT3dH05sb48MChq
edQUAVwkMm0M0rr8gc4FwcPJKFmd4ozXt+WHRVb6AyvxQ2gC6BS53YJmgY/urpq9mdjhu9Hy2YZT
toNCdPVGheF3HCWQxusrbdx+dt0UqVLDQMIAbgdWdn0eiMwjX/AmHzMe0SpSmyol7y8Mm9d8ctkl
T/G+zNyIACvtc2XaDYlH4fTK0zAApO/lbY9jTgwLMTWCBAh0Dzw+vB4d5d4+TOyfWTuw2Cd8FPXR
eJ6N+RtgOa46BFomKrSDGSU2/dXk/Deq9f8fKxeQtRLbx39e8/+vvK+6f/v+mf/brsr/z//+S9n/
jx/+o4Yh1AjV+lVyTvbUP+sX/i2KHlLdODFcGyIfnvN/qOBN8zeTUgOTyTUnCfIW/cA/xD6m8Rt9
ABQyV0Pu/XdqF0OjdfhzxW9gwnckXmd6CJB51n9EvSR1A2kSgRI0dXfdNDCfmbjhW+um4cD+h1vT
uVlt/RWV+11r/WTVSy5XZZ9xwFh+1XcnyY4JsCYBC8VFCMUCx7rVpc2cJHtJ6vhWi9dnyMx4HEG+
5wMKlbbb6xkJq6XxuWjRsbW0B/Qt9AAZ8x2rkN8FN1wxsqk29V/KiUAikqCzy5Ej7ao0/bSzTP2s
RzT3BDwb+vNMHuJOyqa8JVsVJzTBKdsJTtthRvDB06KGlz5j0G0a+fyOaNfwwMHi6tKFcx+X6jPr
PphiVpeItIJNXKuvGnMLQzGiVJe2K46RO40Bu934wjo/3lspcvCaQRJr5T5yDspkwtn2rXqYl+wx
0mRFZVJhNox63RMQm277dJBBlZu40NrGbjhIG0S5GXvIvVbacGgr1kyD62xJXpy2mH7g68rW2Jpa
fdeyzjSpNzZT0Q/b/Lrei9u88lpt0AEmo3Ot+EOdPR2Jc4ru3aI+wFhp0G9TDbTIt6psd90ZqWo4
pVjImXAc4qlGrnK6MjiuqVSOyQ1ZvFC7HirE9Oz+4B+zm5TrbUJdUC9xuEWx+7JEI3+guo0t9ANu
24O/qrtPGdlBaQy0VOptrrEl1qhTnR/IE4LVbZh7loc133WNuRX243URLMorv5nqmF/K6rGwuupG
j4ncjebhrmyW8g1xMW+xOdp9t2E0UX9BaZFcSPHq61bdHVjbZy9mb5CIUIa3RY2LbyUni6x0CLem
/kym1iOrMG0/h2l6abKzKaqjDNOf1njq4jTgaQvsq3ZEGACH+0g+jilBC4QKt1mX3xlo0PbdkBzT
kaEm8V3bohmFNw3srYHoUDtlFl/N8psvgtiuMEM9XlYWMNesT0WeX3BmFWfbCHu2zBICulGQD7xY
20Rjrm5fJcpOH12QnWP6z2KWje70I4wde/v3281/rZf8HzeIkRxj//mhfK7y74/xP2gvrz/yj6OY
zhCnDPlyliY1w/2n9BK3EgUHzAhTw3PHMIYf+XdehEPGHX0XgM/fSRJXi82/Sy+Jq4OQqLHuv9JG
1d/rJnWpX9vFP7eTkuPRxMkDywLKGYPAv7aTnBDWkMQWcU1ueyPInhgBKi/9fQoSftxMo94IdtpM
ISHLbrTU1n3W5OPWZtV5ySytwJ2cKK0L2iFxSAt24t5AeGObrz0gRmhS47fZIhrp+7QJtI78ABJG
qCm7Wb5oOtVy1danlkCHH+DV3B0Nawpbv8TNWlpnqQTmYQKrSZUjVqEtxC+jnuazrpZHJHXfqKBG
M2DKW6NfdHt0Qjp8Up3upFmtY0wJDd7JGJ7XqohuLRkCKYjMSbuDfMWWXI/GJGNAExpUhWRe9l/V
mGjx03XyH2PlMCUG5YXpcwsJfqz0d3jAzrwRZsreM44ms/DcJlzsQB9dbU/ZS0ZKuQjonJFkWZ+s
cJVIzVhIKmhe+qUQ7c4wlvCB2X+0+uMsCbeOhW1BjJyTg45oKdwoDiNfZg3C8K5/NuBlvzrRYN3M
qkNfNbk6/zFaIrjWpYvVuSMRYTCBX5KVBmEezFa2kNzbVhrSiqa0LzDEoRQSBUucfDaHly4u6k8H
QR1Kq2v9XitrjyYhvGBaiMdjG7nymTvWMXBWNYXwIcbMT67Q5X1n5WxCySrRvzS6BU8tfDgbC5zS
MWSzTtebGcRRaC7bw2GYhg9Z2LCnO8EdaUWWYBksyeVwrdRvQHShQm+zAylfbF3btnxHgULTArqw
2sj22n9DpDrByZc0vK24AMxXw2Fyw/GEkla2HpOa5/D64geltsRuMyNERNz4LSTih8W9I546YgVW
jq6X9TJ9N3B4bnMomIjSDILQ54XdD4nSNx3BW/t5bLNtykRwu6wWI2kxJ54Few+MYqRIYyKyivQd
iVkEqFQIhSvo4dpuyELDR1oMp7lyXiMiE7wcg9SVGNpvZDkFAi1+IFvLi5rlrBAV0DJbyq/s1Jvq
Se5cEYYMJkv2rZzHV9hoy3bKWpAJOx3pE41QSBCMezVH9g1fL89sr86azE79jHE+hgUADjhaQ4+4
2Dc0JoaXVHwb4nVZdrVlSq+xxmAlgnIrdUMFY7gW3oriiGAXLYGwlZILGx7d7H7KS3nAYVQgdmO7
aF7XoyVQyqPTWJGvzEEcicPINknmPsK+ancIf0kYG3KDbQz5A3LOX3Syo6zeoA0iNurRVPOwNYWG
cjPiB4vZzFz4DiQjRZ0u2Fpqh9Z0zvqgjmkPzyuKX6U9D0HYGVtWYltDQ1Qo9WdMjs1Tk7h2wJTk
IRfOL6uKrBPtCrIIK/1aVtAy5GVsNR2hBOqP19o1L1nO0ULG3k/Hqt6WHLZb1dT854L0D6Tt27yJ
PtPCpTWNDW2DjEaedGK4D8Wgfi56vR2vF2TnRKMXT2K9tHNtHSTihgSTJi9R135KdC3B3E7qVyOH
98I1budJX1+iiGW+BpjssXV0KAVRbfM6qLFIRwC5R4jHda2uI9kaxtnYF5FWTZ7KSOliPDAGdVdh
UQmTW/KhUXPxNIcZMVakQPhYOvJnCHQGzP+hqxGaI6e+lI7p9Xp2g0MgvFHLRKnXFdKPLJRsJgE0
WHPuV+J27vHyOVsEYz+Hqa6OOYvbvdATtcs1JbTNYqh6X0c2qNEE641JGMCJwm6f13m8NezaQYlY
DRUsNPRvGBYT1Du1WnMvFXn2SC4A8RKinHOTk4jIYVwtzcZsLN3HE5Xe880x6s3aG2/E+jqHim+7
P0+NdV90HYvIAsb9sc/b+qUWecjJGXP2kv03uo5f4JPeOAbTM8LNY8gtdq5r/gRefTcRFUW9uMQB
mlL9gOyEFeQ6Y/qJl+ssJq8Q9/ed+sAQGgZrnVs+0HW5J1MpJmMB99VqVyEFEarE2O+kPmjbnLE+
XbBb7LSxxqgzznBFMjyPY2Ybt3Xj1jesg0kNYlD0EI3CukEgAERI49SrxykC9GK0XtRaQ83WUpgP
Ca7dCjlsAo21J3byXS2rfWnmwQ00WWTniHBH1Ov1ZuC5PHdZ+2NaDmPOK5eq3VP3+XGlkjNylbtq
aCq/1fizYT6upwz06cWZWICKNmzbrVnNmZdna4h03So8Z1BQPqJUEa2C86636m3b9OK1DCNxjLWu
ussjXQZ6uoR3a8cBl5ilr/g2GQPjM1NVN0kDKbAoyksxYkRrraK+EH0dIEjzzHHytDzn/hPCk9KI
/CUeTX9BrncTYvYMygFLmJZe4Y56f6TAjh5CxUVky0cMZZ+Js4CdGYEwQiVsd3KmStUJuUCVtqRk
Z9cxNl2iJcAM1rfKse9Mza2PZm71h2EW1mOaN7+6TEdfolc3tRgrjoEBI5LekP+Z3toOS9CmytAj
8s17aAS/NHCh9ZEMHobKKKpuorIkVbszEOKqtLghBFO7Y/yZHplcDoc85403iqi5pGVBZHsOB8Tu
Cv1Td1hXVWU4BlpVcW6k1jmxXQgAS/VmwLzdM9zj+zgYL60gP8+qai40AJrwhizJIxGTYp9hkxrm
urlv2FI8oq+KXhY8ZICGUapOU7+dqym8TeoMfRCDedpkksJ6pR5GOh7+SkLRDFtLduTgmr5rkgNj
EPMEBihNWWSL9tj0Ex221YGykfGNWZB7GGv1smWa+NF0ef1kz7K7z7KpPim9Mnn4y/WAzp0iSk/h
1csB1V/V9MfWLts9nxI7L/Dgy4YTy7kJrRr7oTYfKzQdNziLBLeacg+KrfqhWtb8q5sMOFN4EDbo
kZ7ryn5Jo5LwR3M6jnp7NVS65Z09hrOPkw0BFpjt52lypwttr3Nho/CsO8yYbBNdo8W0W3DRP4gl
ROwTjdW+0tzq1HKuPJLgMZ/WmvlpUkVI7w3Udt0GP2/y1hBdz6Sbx0PukiWpT6zYy8e+F5CMlkwi
bEG5dqr1a1hx32YTE4SSLR9BkflHJrU48arW/Vhbt/qhT1pydozVIRSYkbYvzHz9mEYzc9D/d5z9
XSQf1Lzy9PVz9VIU0rq7NtgsR2SHZ9t+ZjQv9yb3+wmMB7PvOdbucecyZq67mIIT4d3bhDH512iq
wh/IPPYKlBF0w67IbtehaPYrXt1fNWTPB4IXGaQ27BBD4S4+8W7Fd2EPzRH9f/wLc/rPtBhCWFwK
yd9QqIAFPfEA0aQeelOS3MnRv106FsceSwJyNRozjLZ5JYz9Yo04+xhCiXPLwyA8lUv7Kc2vH3g6
cQpqZg7lzColGRmuGxBWYkq/l23DgSrS9BBKB9VlL82j3cW3czK0e8tmvpIuSHTQDK5BPWbm7do2
xlemaskrgmhZ9mv3i4ek7DcW5tsgafAwUWq61lG18+vMFBfvVfazlxzOTDbUSw809cT3r74jA+Iz
tUcYYNEc3qR21eFPVJXXCDYklI/Dc83uJUBp/2azefLB9g0IvYFLxc5zxGVeWdoBlMdRqpG1RWWH
u9joSG6coCCt2U0xYCehu++eyiF6bPpqq6r4zIVHN2JYaMwT2Lj5zWiP9xEzpEl+z2u3xWiEC0D5
oR5+rWFMtHHZ3ZWONqDeWD8qR9wmeQe9sTTI8k2FFlgUmqAGqHkaQ/eR2FF0G7bfgWmFA7uL6zU5
lOxArhGXO8ceIt/hMsEUVn7XXfeDWuQQYgJnGGFH5FaCrBbocTd2LhpPW4yjWPTSy6dVv5DvFvrz
oME3sJf0tbpOrZbEBfW/lu4+ISbbwwWPnNecP02bEE1S2AAxUdiy9Mh5Kav+NbsCtx35gOjMMSMM
qt8BQd6a8+Q38AcDjaIDDSDmFyyyx6wLf+lpfWxiXC8hzcVWLNjYoC6Eh2XSyYB2o9YrsjE/9hlg
M7yi7nHAGh+QLys419DbML2ot7OBPC63p2QvdXEUM99yk7X+fkSGdRNVwB8sido209pPPV6sjY4I
UmYm2cSyHAmKmrKbZiBkrLHpZObCiTrKB2S3Sz99YFNOz4UQ5oUD+bXsm/axTCXuud6g4FoQwdmL
tce7P3v8Ie71nGDekbL5puY937Ruz+guAjRxhdgQeHY3dI57Zbs85bGh87129y067YqoCAspZxGC
vgjbdA7AHr/0nCquKZhMtQtKTWtED4qva9MSle6z7zUplWfoAqvgGK2GlNATlPC1W36KRvW8ywJw
4Fw6N7phhRfHWd5IkCr2aIGOjOexbpk+N7+I47NkxrhPOrMP6KIYQs1mtQsttV1xe/lS6GvAgLTZ
A+FGWGu47R6J5jPbG9K2GjHt3a4PHDeOn3OR5e9udE4c1raIaSeH/xPmpJLELKS81PBhGuMJdsMH
rvoxWKzmBsnSfu5qYhmNcO9GfCT6WG1GW/gNFk6pl8+ySbnp2HtQqjT7ivWVr00DVTapz6TH8PAW
u9zMlqDNzJecdIxNn07Zgb3IcBJDj3Gt/x16zFa7p9Ag0mab4QScbaZwmR37+GLKIIrRDBZu/lRG
AsU51J6wCPctacgsH3u2xbB8fZ3tVEKSoScmJ/c0o81IrzbyQIgh3q3pALTI4sVz8h8MYCQmzrFj
umB6GYEU71fMdlCNWLEbenmHbr7dZ+tg7+Oir/ZL2oWU2mo94Ji+L1bCbnObinn1ERYuh3TOgDiS
no7OJP2eY/MOjRYopcY3S2+IR52SEcH6hCJrn3X9j7bWxdYszPeGX9HL9UxBlDDrm8y5tZOviVaW
iYWceNP1g5tiGcDBRKn9I1NEsqriPUtrksMMPLT5xJBnRLVfqu+qL96FbYz8CI2yUQzPBFQY1/y+
23je60TdJ456NWfnE5N4y2bNif2xB2M5LSHBVu01ipiqhAa8XQ9mzcM4mbDiDAFgsyjW/lhxmoFk
a8zNULY/sCiSjYG6PnBCyB2skiPaYZ0YCGaxx5ZIT6+0q+WAea/b2AttqttMjyqPa98E4hShBVdD
hxkkGh61Fi647gwFJtTpU07pWY7OPc5FosvKMuFijA2itEoWq7q/Kuln6Dr2tt73e6gg1jZT7KND
KjYDYso+riqkb/YCfURT449IqZvKbbcaeHSqbGKvQA1QUdYmIn/HZn7DBxWO5cjoG2Zd/+K4Weax
PZjuDAZZHHXgp6yrLDOU5P3GCKo1EnIJwIAp2BDrctKLGQFiTH610bU0KjWLCuzIQt6PdkR7PyP9
bxx/SbPWm0UDwaW7FPV0IRGPro9r02muJINi2oYhc3pETBEG/fn32d1pvMoX3EH5ScS5q1zzKTGN
c8wAZ6NkPPARTGKzLs2y7WPd8WMARHhwEhcD37w8IF295C138OLu486pP2sjbTcGQ/TzwPBnL0T6
ixzkfps2WgqWBmGlK1fGFAigWDRI3tbI/VVmK8OgvPwa44neIuW9SnpLHHUsFkc8Y3gpOvGlazqn
kgVe0ibxZlPW2DKSyih2lY4rJpEryxMYOX5qok0Ykn6+hKvmeu7/Ze88liRXziz9KmOzHozBoRxY
9CZ0ai0qN7AUVdDSHQ7xTvMU82LzoTik1S2y7zWuu603bBYzMwKBgLuf/5zvkPZeTxnFFfv29Qjq
PvA378JwOMyI61d4ry3Ej8TsQcxzLSa6pRihPco2vhpLFuzG/8T2dfRz677iCH7qdHaPdQHx0S7v
+1S7F04JOqRK7sKmtpm/E4jQPU615BlH+5dd6QIcKljyHv/EFlTFuPHavt5TOTNybgtWn/1MkchL
kM3eAbPvA3RmtVuC6rYL548SG7cPwZ+SmsDepqlT48imcFkI1lBfHTtAN/W0XDfVdJkIeVJ2fd55
43tYsQQs82iOczKZPSWTNhrGUEF8XepDVfMUcDjtMnAW31xh1UfPsW5VGr6VlEywb86T3TRCBF1j
aD4jXj/SgHo7hKVh/mE6t94mHh6johrf5zJeg1cONCUG1CEckN3QsR9ypng5Vg1AWzd0cXPgWzgM
JnmnhPIwphOTa486+h6zQY4/xXjk1adYye2wmqgrO7lTWcFyGFrfmAS+QaC6RYD2dr0swcEmw6ES
1m6GlEUAoKIyQN/RXPCM2jBuMOn2mwkI28YLEr6sgKQ2DhEdiDhFfCzm+kYzW5nky9w0P3qsKxz8
3XITp9VtFPBESBzJHCYKrIMryo4ULyLK4iQ71GDCn7M6Ni1dNIEiT8izgZMDh8mUxq/E6mHS66uh
JEgtiu775OjnpFeHKXfe56pQ5CBDDkGegxyYyROZByQ8CoyBEFU0hJXVsjVzeFNm0xuWw49h5pg5
DfK+iMBsGNniip6Wdkdqg0bWiA0jxoFiiwHHUPutDzPwDnyL/hnxzmm7iP4+VHa2Se0u2TdrfqrM
9UOJgrJl+tns5zmAiA/VBS0TH/MkEIDBJKw1kMBgg7J7skb7rfAoTIynzH0s3faZwxiosoFkolvk
111jPVCg8EZZzacEW5uIqNsGLr5lMWfMGNFZQDeBdTWu/AJlODJ6aomuMQXrx+qGXrxyNyVET5Gm
s20m6juLH0S+deJdW1RHhoHntW+QQoMZDY4/t62pv9mMHo2TJAIEgfrCZwdeANtdrIQ7nnZXZcXc
N5315cWNxL/kw4sJER8lQa9N0EC1NjUqSeqAx3E8lnaX8zZHHqftfnjWiAtk7YlSFQmlKmbjntjW
aUAy5ZTI4w63h8dsdbPATty2UeSSIFxnbfkafpujDiXX+iFzc2Z1qI3k1exA0MPLlFAO70lIy5Cz
uM+ZdKicctObOYegaqU0JWB0VnzlFtFNFOeOtMGzsN8UhANPPowaluEctoLhO0zD1Hyg5T3aRyhT
YAQais1x323lVNyjRRAo5nnjtWc5jSnP6dBfcLb64NA8HjP70kzmSCb1Fvv201TMZGlNsurE8fnE
jlmV6J3Zp2jz89Q3rwPZatG9Z070Aj7rjUxu8FzpvgFat8hzAaYsaby1WCPNiQ7g+0nnge5hyECU
T3nuTsn6JMLlOOng2Xe8D63Fc5Gr9MQgacfVComqoRQ230M2Ti3c1sQti53Tz28aVt2myp1XTojk
PybH31kdGC3EqwI4c91vufd3Y+Ceq6D9bFnycK8V03nI+OpY4II48zpqgTg7+KdAjAAyTAsTku1d
V/V382AhxJeP4ejeha316rtka+h+afaOrZlItEilpDm+Ult3V7Gx+ByGt7BpzDY0qwmG7vqtTONi
T5s5NDhrDoj4hxhjKKq8QEe/mMroAnL8Ja05YpvJ5VuzkLdymjSiJJY1sJIEMzeV1X2XyziBRe5T
ktz+jScdaKxxcTcNmiGMJzZiSB6b2LulIfl2ypNbtnTT3igbo/y4nOrKv9Hsija1z7Rc2S0OChPM
m2zU1SlkK0FjqiLfmwnOPqO4MwPpjIpcjTum+Q5Ez44qGpgFeC9ZWbAJpUqSQAyAENmhiu5TZIgt
9LfmprG79/8eEev57ItuOomV5j8fEd++/9//o76r/7F5zxvFYPhng8Y/fu5vc2Jc9w5tWjje/bXy
D7PN323HWHMw3vgYkm0H5g40yn8MiiFUAmuibzpyPR9f2q/wSpvOARcnMpZAmLKIJf+Wdec3545N
6yrD5rVcMQBdidz6xzEx32mF4aSPsBh21uOsfGed6dozqWr2SztZaJ6chaf0XtHVc8w9/MZ7isfX
u5CZlWNPwz6FvngeBnH0bcmn+qWbppLBlLYw/kDbw8WWkOl99HBOnkWtzRo3y/nwy3W//dtc+1fM
7foyf5128zZ8LgYlHuArXcf5zTxte3PYuWEfsmwu7qF1DTZWGBQgZRNNjq+suvuGYctptKLiDLqt
/TeXBHSpf43ZdX8ft/98AbT4Baji7spd+uN15BxMYBqMFt/5Mr/sc7u40mMGW0t3WFzieB3mqsTE
520RWic5AHZLE+uhhG1zVrfz3iwEbVaGI69S3Sym6G6caFIEvrro2Iaqx/zhCcxSijBbWrfWU0Sc
fpt5QfQtH9TiXXm9yNE8ZLEc/J/Tv5+XuiI98eeXWmB5//1ar5hQrPI8+Qmxctv+Gu+oMVIaCc5s
M2RFe18waL1Wk02Z3rK0UXBIm2W6HsOIsA9pspCnTjtpGJZe7G5LRAZCTWP5LsmD0xQEooIM/GrD
xPfsDz4GmTznjvuLl7w6+H97zUEI0Sqg9g37/z/1g42uZ0qhAfhpAsvXQkzfmTwvCHKut2e5MRcV
2vy5jqYHZ/KWk6xGG8FC+x9zZaob4051uWuwg+/ElHZHXNtle83MdLjAuTo+YW4PPxNYQHrfLD0m
97mvuid26DCA8mg8B/E2HNygtm9DiI95XHtHPsbuYFXkoetWuccpK7qPYtL9FS4/MiyOO/9o3Mi6
70SFRJUhbsZxy6TKWmuKmEDtSZXhBu8LdYE3WN6Ecw1IYxjrB+mb6KuJl6ee7rVnhks1YmBdP1uy
hEsu3AKeEnSYLFHRPgY/ynGhLoHP0eGjOAhM59WSB9ft3KqrZqnrm97Ba9bHhESZUseXvlgmei2K
e9BZin7DbARxyzH/UMD2e3Bdir0hO8Rn3eSTElv4ZRtp5vFKSusSa64+S9SSXU+5ujFlhATk4+KF
7RcN9jc2buT/8S7jmp8sMq01SLq9V0b2nYBmWHMWMEiuk5/sqinMrxK8xruA3fw2jihLGIOmnTdd
D84iLNqXEEDPwQRG33YSyCKEgHPiieLQT1Wz/4v76/fHj8D4K8G+hKv3MfKC3x4/bZBkUwObi9Gy
GWHOT6Q1/EYRP3A4w/wYcDufaPuB0k6JN1uYor+aA/miLceqaMswHDomTAGrBQydNnATaFVRk53M
+u13JHmjGZbK5V+86n8iF/O4wmDpC3w7+ITc9Yv+S6cMzDNXysbAuW0te5e3cF8jDM081BECOPU9
SWCw3wXF1kdmii5TmlntojKLv/35C/n9gcLV41W4TP2jCOvU78/OCWNdCqs13bKl7R4j0oS7XHbZ
Lh1mcXAIkj16rdB/9Zn9819lsQBJh0EKSjQFhX989+gQiWMN6CLV7KDTpmbsXj3ZJ59D4TJNDMje
jOgFS/1UFE3EGYaxLgAYusS+mQ7hS6eR960blLq0opCsmyvCi6CbdlAIsIz/+RUCp/nbA0xgGVuX
t4CZRRTZ677k18+qHzHeZ1YP3DUivU2k9YYX/5HOretuSKvFxyilw6Pv8KK0GS1o2gQXcGOShkZz
RDvm8QLPpPPeel6DT6rsrwtnlvugdyhZ9UuxG724/6hdi3xsk50bo1E5/PrFnTtqBARsuKxW8UMQ
YEMMuso+IuI+0d07it0SxjN+3MHdwRaNHvo4jQgYJPhtBSMGRupyuA5t/p8tZ3EHc5PlHSMaVSdO
bhvLq6jBAT+5WTozvDB4QsLx0ugWxxtC+RDblIHG+PsXe0nfsIvM5w3muSPsy36voiQ+FEnRL1sI
tJQ8jF3woObGPllEDY6rl5UDOmDOyK5ZmbvU+0YtsI87pOSXL7kIXqFfLIxicQRvvLkYLykp9wDs
Beq8H53+1vc7daet2nx5OIgPPM6Ka7vFq7+LPbOcV+lASDxvHQn7yqLNZ+rAL/gOHNF8PLaO274G
cdcAI038ax836K1Fiuc8iet4D0QQc3GO+XZq6LCYmtUAUhA0VkG/QDELzLFyowQR0DA8CeyEEzcA
NzjErfSbE1Y870N1gdhrNOdwYw0JXJrcNc1hcNvsSPhh3PRAImGpWAqBPpz3YVZk8a6u+/ZdJA1s
DhJMob3kZ1WSDddzNga7MIuny1yHZ6DC9KGK/VcMqS7UlvQ5SHK4YxycN8owOIWQwAgbW5A91uq6
tPzmkqGuPkLJiz4qVptjHXQhgwAY0Ks80MJWMySXF78Jr3TYPwE8iq8UppGb0CwR+bW6vJKmRggR
LRQaad/aynpLVTbdz6hu6wGIJiks284u7dD0IJz23PLOMReIKSqPX5PCbe7GkXIj6pgBh7MXekJV
Ec9r8POsIXlzYSfFmesu4VHMzDHSsJgfEQisbcIw9F7PU3HBvIWUWh681BaHp8Dyxts+aOdbE1nZ
uVWHTIsqtrNlEx7xa+C0HrC97KCuwq/hVE8Ruglr7jCCV3lWg+RTk37jMxwfSl+/xW2ZETebnFtj
4Fr7hM7OWebka1f4pJsYcR7Am8W7KqGy2R04xVuzhfw2TDC+J9zMm7wunfOlY7JXESraBjnAXga1
3xs8WqiKlcwOU4HW1xrxGNfIMFmydFeDze700DuNdaf5wtzhaSo+6ia5Iv44YQLpm0/2YswpDT2m
hyEMwnMXJ+G9h59vu4T9QMTcecjbxDuvHIVHrHQrQRSXG3nJGiYCnPr1rhrg1ZZ8ANe1lXrvgof+
i4Wf4dTw7HkKy6W9aZXTvLJVBbVBxuySmDymfcVkMz8G+YQTkXlFvceJlI4Hn4FxwixIID0VUQqr
ArsE08M8+97LHp+mTqv6KgPTgYbsjWdl4jhH7rHuw5pI9nU1k9/eYS4pybGVaRQcBS7LC5mQRs/K
bLlRTu9fSB8QbiiXFzcLfjR84w+YNY8sjRE0BqfaCggXTjlU2ypCwo9LERyHSHp4h4NTEwG9tUmH
AbKKCvksoxSZHno6OBKzZOOzdIbO3U0RdATfK0V3yCzcXSO5ns8ZLQL9eJ0FYKJHMarNchySjupA
MJr7qNWM0/KZmS1bges0pUuECzXC1elM/QAZCu85GnN2LNk7sL+2SfdgGsDjg9JnhM4Y784TUO0k
vOjapr6yMr9otyHBNFJtU/mV0ZK7Vf1SvYR1AveyD7yPIZ6HBwq8efDP3j5WdFZHxhuv8qDrT3yh
6biJ2gieTMQnY3xpBTsmBnVwbmBL4AOUNIQmwDhsPPtTHx+hIDMeYf3HrtfNrBGQsftzwXMs39Jz
Z/ENWL/7bduiqiKYngh6VjdZuZpOW1/E0d7ErjPvM6Dy01MW+JzugDTo3eQPawO6a4uvcVgacWPQ
R6DIrH8pH/PgKnFdwrTx+jWYMZScV91s+1hYSbXiVZ5H567PsIV8DbSekyYL7GvTxG6Fvcsle5kE
9nLJRn0mHtZFe6VACNmLzwKcw047Qtycbsd6BlFKsy3dbNMisCe14W7pbfcs93n44tGoKAyZfgJQ
G4cHMeKQv29BWtIY0BMyOIwm61bHFXuUiyYbSu5XXXF17SI7jlmdHZlmh5es49Ezf7zs7u0CN9BH
PIGTuPWCzmHqzGakYBcsWnJ0fUwhLCOgdqAzrdJfprXJ8lZKXMME7U8/XyrRMe+sXdviZ2cUj61d
0TpVl+K6GriNRZ8IYBP8WCRYjDm89eFu1ixVMavMpahq5LxmfffZNEb7CsbjPcQxyLIhCMinhjkM
I4NkZgvkNma61f7a4q5lYO4nq6IFa2mAv7Kd9N5znFyw1SasDXj1/Fgccg6U+HyKMTuqeP1Fdl32
J8Wc+NL3FbIwJJNvVBbzOkyB/iXtvv0WDb3usJaG7b3TRrLbijLRhH9Nzg3bpN7ZkA28EVUvfBoK
dq/eOdRL0BIPVj7m40SNpnRkui17TkRDCc0S19vYn3rl+KhlIqiBakYgJ+sag1I52URtpW9Fz1HS
cOmmIl82be+oL6+R0fO8zCmtbMjKATuKyX8vY5g/IjIAdhoxTe0BZp65RaOLfyyhlV95QJQOWO3k
pmkjbtB0IvlYnbcMNPrtQOr6to4Wa4+HijCf9MZmXwS6PEQZsA9l5lVBru/sfvHeS8zAqxPgbLRq
3FhA7HAjTel5Yi3jdbrOmHfKLJhkJxk/os/2097L/c8m1YJkJKcpnHjlfALSXtxIN2/vsAF7V0u0
VkCXNT+n3f4cUFu2H6NoPanhFWLomTSHUMbyA9c6MUu3HZvT6ka7EHqm8CDOyi8l2XV0zrFI7Si/
dGfa5P12qE5CyPoHFrvpqoq1TUgWeCetHWt8N9C9yA511w7fFo2BS7utSCkSEKwgcZFRRld19PMu
YCOOfQebF8WWG08SsN7WzVKeAp3GMyuom104Hcs00CBxlpdeRHtyK3qutqBHBIuDiE/2tFqvlDVB
UcQb4JXM1HsXl4XIjbjPPQY8W8XJ/9R4S3LlFXyzUWfnZ3IKL+wxH2Sa3PUptDeraylFnuGelIO+
91xpNj6sI8Sf/iNpXOC3svGxscrkpp3YSMF/s+6scWaXTrD3OC/WXTra0TairmJLNfO8Vy5pgtWu
utWOP90k2gwXTZM3N6paphMqQvjmYje6rXTUQKwt3Js8Ceu9h81sL/wso/mzT65UWcTXGLfVXZ12
+ZOx3Je2AdDrKpJYJMreLRM3z73fgv6y0hbvfp5lmN51dopi9Zw0XfANg2a0VV7Sf/UZsZJlCRX3
ge67zYJNhI1h6B1xiB+WMPNYM7W+wwBoK0ILIRKhcOUR+6THp+9+ZbX/BCH5amFCg/Gr3/8vfH7N
mDOj3PgqvObwwqRr9KhJ0OFTzbYzm+0bG3f/pp44sbmi/1CBvg8HygYL8VIbnumd3QIZHB4KK39M
U6Z4RfbupPbTz5PYv1WM+18xwwou/pcj61oJ/f/l7rXj7T/+JxItXJT3P2jg60/8TQN3vP8tPN8G
VGNTibsSLv6ugQv+xYEzDz+Df5UrROPvYSnfA2HPg5d5ItIK/4bo8vewFK1qKC5hyELkrXVr/1Zl
8z9FpYT0kTORAdyQ5BWayB/P1jZzHKjExt5axM6Xvbvktj7YpIWszYB909oUUkGhLlovvI1j7H99
xnfx6Azc83+Du/ynOvLvOiUvxSVO5oLpWWEga5L312O+YdbVgc62t0PZz3CbJa22fX/PfNz5C0nh
r/7Sb+KPxPYzDy2Q8GoiV0BACE8VYaObIHPsv5JafhfH13cliMiFME7CCI38j++qlGIuVCXsLaB/
WHuchZhSe+0uysZyX6cgpdHPNQxJPEkxY7QDjTx/JTL9q/f762v47cou3qByRiCYL2Sa3bhuF3HG
Gsy9dInL/3Lrc6fPSVP/OoxYf9Wvw4ifbxc0DKFswfRY/HY/+bPB2tVyP4XLPFw2eNDFNgjx9e9q
4oEW7CHgvsc//5v/pGZxiTFO+3wdBGOI8Le3t+LUPJBelNPyKZKCxtW3dywL5adR1jX0ZjwBabac
/vyv/pyr/P5WQ5v6Qs8JIvKOqzD6i4Q4E4CqiwFtqXJM8xKKYbhM0mHJ2ZmMQXxo3AnVH7s5pmQ/
7NktsNkmIDT3oXmbIdLh5E8QKCnUC/oOhb1evA3Gb+tB6QX62qp63LR9UWQcbDuru3e9Piv+YqDx
r+6MiJBkuOq34ueD7tf3UBZ1QxKM8JD00MQwuMfFKZ9SpKpliovXP79i4YrZ+v3uYFKDiMe9bsPw
/e2TIogWITGEERsdXQ8I33KKkLjS+o75jsSQMaRtvDNeaYG8xMJyKf3OgfpMxRwtoEuMZyOxmhjh
YVpjl3RutZfCIlzK7lDjQh/82tUnpF18hV2vPfrBFz09QvcVcF9C0zyZSU7V08Iqnm6jZACokvsa
gUwmnjEn5gwdccw6yICch/VtnVbAmrFxGuzhEjv3DuovbaOyZdZyYuOAiyDMOwi69sCR5bZv2KSe
MDeNKeHBTpTojsXyVpNzKw9V7jn+VR8OfcqOjAEY9Q0cOis/bQ8xDHt/p4qYTYjbwSsiCZ3lWJus
8FMkNm5lKip6mnzDLrwXU2iOWDEIX2ihUkbmKeiaXUCb1bB3nNEqdtMgildtd9Ht4LK/pHzIa598
IhbyCgxpc0cc06+OM/En/DjlAoxDt8kEI690bmSvum9cJpIy4egMXyH7l/kwIALiaF7iEl+JTPzv
I0olvRLCxDifylJ9Bt4sX7JqCF5dEUyCLX0enLe+Xj6Vky8rtq9xX/2iXq4BkiXf8byNd6bpJfda
FxdvhRsCZulrNldMC0nr6mKiGaFqWv95BhiLmgZ69CHvgbhs26WxHxbLSjCNx415YOgR3i8oaCuh
xZlHnKohBkDllHiKfXbwHLCrYaBPL1yizRxypN3UvewoII/kWmRsjPwMauLuR+oKsh869wTxYQh/
l/Q4VRqGYBEZvDm2NDd+opxzwgpju6E2rLxnzZTlPoAyJDl7QsxanvHi2OYYWJMXnFPm5HnnWWic
WDEUGg1qjxvmT3XcOxLIp4cTr8bzCyeGipgnKvNwL8gi8tqTh40TEwh77uYgjYLU44UpvXRxlvuk
GuAqp0goOe0pzvUI4ZTDpKCPb+P1fuDSmNZNd4lt1w4nwJSuP46ItrsFPRVMTJGa8tP92aC0/GxT
6n82K0UzJUstGU8mdD+7l/TPHiaKy+hkyn/2M+Va6ieXlWymeW9tcFq00Ug4P5ud2Oio9/Jn31Pn
oeqNNAV6K4YVPdFEjnWdVGnsn2DrM9PqgyQYrwoMLYwCndYZj4Q1lukQVi3DQTIc3Ao6nG1bbHJI
ZPWFP/p+/gQmyA422jLw5eoAieI4M22dr2KUDevK6Yd5fpmw6pk97epIWm2tp+l7DLhgOkvGlP/b
SEmUZAv6aSo/HL5k3jYaS3XdEJAdnlUQp+YGl3yR3iAdoieyN2suIEKlagfRabDvMAy4L76t45AT
wNz0x3hESMV209fp1h6ga8MAUrFgngTn4ZpbIHqxmSsGZ3mHfrSRNVmfrYPGs5xNE4IEOl3OHRzQ
j7ZzZeo91MJJaZknMq553PTuLSwmvE1pYVNAprMZdkfTRdZwYqLJWckImycID83GBzViuemtbJPx
Q/jDQo941WZSw8sApPPWBGjsmk6toajtq9QxnYP8JHqfBg437uSJbF6AX40xSIDZrO07pxWoEUJ6
N1VhDbO/i2zCb8TncLVzWoytyja7LMmCx3LwB7gkMA1ZBWvfA6rNWjJeOUNRVcfRa7kJBwfIyC6G
sBtuRzHpxw6TRkqbD2xOIGCh0XhfV06QhxXsZfaJAmPFa3EYWppg9IG4W3JscKNVV55qC+dEsl81
D6ivFSWEeR08F0NgHgNTR5eW6NMrliHiv1MhgNaSE04umn6YDngzKNJIXJBrNqOSdDHtk2rc+MFL
J1zwSJFIDovAXlhOVf0e0xZ8IN8Jdwrp616lrXpiRtdcmmimo3oMzXNszQNf53U+Qjsdoojej9Z0
VabddJ3n5TsmM8KdHbP/PUUoy07pnqJ5VcJYB0p/8JxREgvDx5ZqC5th0lfloyJQSKPKIOyLOVH7
jpK3vY0JGGD2N3KQyQ7BDjvmkGr/1FTgnqw+il4LmmTwgyZ3pvWc7FS54WURRfGV3Wu5b1Jrl0Up
scShds/pMnuLYVbunXLsn0Ib6l079+MJdca8+wbWEw8Tw4rrGbzOdkjTqZcadciKMj1ouz3Fsnvp
ltVt6LVT+K5oLjrIpqxOQ62Hs6KPy28RmKUTuFSGOppHFEPscB2C8fyQYu1b8aZP1KWXooD63jfp
fnY7HvYOAm0RxvjnEanzK9w17SaTrkKsaF1GtiJ+80ZPMB8YCdwPyDAfIhrPGOPFp6J2PsOxhcSK
7vbW4c7eagJz5B3z4jhUvU3BZo7NoY2bl3gag5dYLe2jy/ONnPwS3lnz4u4reks3rhx+5CBt9laU
XijVfaIf9Ts6O+4a0uWoYPmRUMCLFPJ2jMDqlRXrcbFeq6Is9T4pPAdZlOjcNrb7fiPK2pzFaW8f
8NydM5h8pGWCQg20HQytXXcgnyFPOcW653PhwEDIwL5klkk2A7sAkuyMdF/jzNUkPPpkPoraca/z
sKZ2F59cTr5lLPB1GyKW2GjeYNqmD7WDYY4Qj+78XR9PobOXFLkyJQoOujPxGXvWR5gd4nrMfNYW
p6tvwkCc91l0qloH0Vw1H+noXOcAfZ1+sdahhDoLdbOcN4m8yXCBb2muhi0OuCaWkUXb5voAGVPK
FHZsdC9bU1M6Apr146dXHaRavE0DKslsy1su8iVQAb/BgbdnQmaRUtLTBwCQIoaRlZeF8zKdDZGu
0ov3XlWcTSsswx/dmyGX3+2Bn9H17Jx8CH+msX+MdXBgO6ZvGO1rjLLh0Tiu2rZW9RmHzM281eXY
u95Nigv5dfKVdeYBmS6Wjj1llzPMchxCWkT5Ce8SCD+4SvYYzuVuCL2am6jbDwGAwXpYtpxm4Opb
es92Lz7LMIahF4ZmT7j0rvFohUll9ZYoEz64tTgvwnbcWvZwpEEVakgcXtGgvNGyffcoIiNvqB4s
k5/paKbsM33VLlWi8BiwDePIbGxn16bJe5WzgCE4rJXkwHtKax8AoWJs1KUXq1BoxWxrBi0+Kdkx
m24E/S47YR/Tgv0w9av0AYQT0IgZHHakHP7HJvHiY5Ln7nrJs+AVw7smYjf/sAHi76hH3akBX3fW
f7SVy7grduqdWit+2pYEg5zfPDtF5wqG/WJF+pLKIR6oc3PlseNlFpAlMN+pdXgKJ/j6a11uf6x7
10w7OxjH7YjCRlPv1Fs1dznzwS1O/WLZaTaHr2uZBL/MS+cPpkkLJgQ9Izh2cc68gPLdUzUAAsiC
OHmg/bh+ScfAoZkdIylXrUqqaOO4TDo3ZnTs75IECCPrgFLpreBW62iZDZgkgZDQID/9gUtfl6NP
zW4b1GciVU5IxtpfhteIkGN2JAjVRWftIvV1bubYOwg41reE81oS6nHkniqb0nWHJZajHMVRTCd7
ZzqzizI6WRPBQUJ/AwPDWtW0CTD+cj8SEVDASamZArjnuv0PLmNJSFjX1MNSUvbVz6FgLBYP3kiR
JuFMCKLemB7UqOVbNEwek7F69s1Zi2/yWiHmcBktO37M7cokO4r4HPJq9P5sXUvk17aeVUECwQ3f
sSiI5SFGbHK4qX2VYXYImEjyLvN4j6zfhTvmonpcbQ5sbR1/IbuC9V+oncHN+MzZ9gHXcsLEAZWG
kQWVogzy6xQ/PqdX/rPxTCQYx1rpjzYWTPkHVFS67JTV6iPSKsPUYLAgxTC7f2NqNe8p5XOeNU2q
ziEfLPUyRrInFTTXXCXp9DUEUoaNy7YNk+AyK11t7xbH9PzXKfWbW2kkuXu4BxTUyTl7zpKKGxXe
lXwU4cTqFeoCf30aJKbcLXHcvym6RLhWc0UXc2wN3badZX2bzl3k7ZMhTlkSkmLij5OwfJN5h9/F
1KI9CUIzw5l2vO577ABBqMba3GGFHfFYex1BuBYewNjUnbuXVDC86B7DGDVE3XIslABvlnuQr7bt
iCa2cWB4kY5bBvFBhUpE60XEY6j0V9uBLqyEvjd88E+qtYJ803NjGobQ5Xjvya75KgxEA06wHcO8
Yermy6Fh17/1lt5wHhkI6e+jSHn10WpE870PZ+/Nxt3wSDCbkVNDe0mzzYwParQIgXbu5MAc6JBO
hPz4KtbjF5FcCGckAIFVaMZt914p9V0S+1V2rvgj9+XInmCD8mOZo0fLE6vkSBOiThVjhswNl4+4
8pu72cLIsQXBUD7HjdN9mtJebgqqKyBDWH5Lkwoj4EcM85qTLUnzcdeRvyMaihvB2SVYPXO8IgGs
Cr0sQPOj2PfegjrGtIDNLPu0FOYhFtq4oibc+JB0ac3JfsAicu8whlAZ62mpFPEGf3kNl6Zj4BbK
mgO0NnN9VE5bPk3s2gE31FX9ZQ0D3TEq6bt7+qTXyoWlbn62IxJGKcva/uriFiBZPNsjZBUnAeg3
Zk2z7KcZdgMVeCOBnYXY62XmGhoKW3+yvpUm7HHEL1bbbPsSTXVjwkkVGBesieLOogy5yHrm1OTH
vYU7f2Q2udVlSJGRcVgu0jFP8Ms6pX/vYjHE/sIWnt4RuRrtYUpxFNNr1Rcm2Yoa6cCuu73l9O2Z
GQwVPbNOxLjJdSDOaAlNxIGxqp4g6ugcA4txIri2THBSCsWc/JnCHUxKMvfSO8m+VGwsn3aHvb+M
qt0R2usLajKqGhMjxCMCkn2xfA9dNaTHCA4Jm3hQC/dhaq9hPditJKYwkBYHv+3HpwBPFxGEiLfJ
Drru7sSSJfB4RhTTE6BoCbGELMUdUM/I2y6TsoH1FakhXZMSr9jDisFfLEfF4xykTMd5DDIQTgVi
5yQXX2LMYFC9GlaoQ1LGznBQIi4Q8v/hev8XgudqR/+jpgXsjJJ0ib0WxRORl3//RQYMGi9omZ2n
oPQm+37xWyxFqD5kWqJm/H/sndmO3UiWZX+oGSCNM1AooC/v7PM8vBDuchdH4zwY+U/9Ff1jvShF
ZMo9I6US6q3QL0pEuuTk5SWNx87Ze+2NbmJs7egUpht2xuU5MIto2w9Cu03ZN55BzYqN7c/P6F9a
sJwQmnZhg1tDZeJ86ksmvg2XB9/SGiHt05CkPfV4iX+yj+AEzbN++duHs2xGGIYQNOkM41ODO4vq
xukVBigfkeBahEyIB9oKe7grXz3bN3/R7F0u54euK7YAh+YboGrSfXXxSWxuiSISiW4n626Ow/al
JhvVu0evWG6sONamZzEUZv5SOLkkz6ZzfiHX/Jt+KS0XqmH6J5ZrLWjTH7/sQpcl/UMmBxOL94po
G4DUuBp3WoHa6Tevq4sLQgiHO8QUPgnCHw81OCn+6uVQqpnmbS3NbG2miEiMzhn3dZFHm58f728+
2vKhCEFA3oMq9tP36PZtrttL517gMV/pYaxOeOBZgjVN/eI7/JdDYbaga2gaeDnA831TrP/wyJjm
6DZxnHOoCFSBq1PNFDbbAXM27JNvn+q3Zpb/QxGOPrOVf6xUfzOVbLoeJ+rHsST/5PtYUnOA+xN3
6jt81YDN8Er8NZfUTIO0DIOJAKhdHjKdO+8viKNYhpncIKgphL6Yc/4xlzT1P7hT8eaQym0hZv09
iOPyHP3zKecIBmens4hhPkQX/TkQgLIpn7HbuEHUZu45fPjkCpgBGfBDlBxlkZQoQS3YgnWRJWd6
78Q3P1yrv1nVPw13lgeBeSwOIcfWXU7j8xwLBmtSxPSxcVIb2p3WdtRhjPA5aqEOA51V4o4m6nL4
q8k5SgaXnQm9l81M4CZrLa3TE2U71b2cnKcwWaD+tTLHW+BVCN20KreHbVO4m0Iht/v5qX8a6S6n
zmuI6RvXjZmYYXwastS8Vxj6smt0nEnJ/aQnhrNFH8b+YaLj+UhMZo+GRoHvBQs2i+TAqMrITiYl
2vAX86WPqzXn4gjXpGENCRQBN8vKx0UMn3+b10KpQNk2G3qyng1nD48IYAp8W7oWGct5Cuk38Ykz
iXVqol9cjWWZ/HAnWR4rjI/W3xfYkz4vo/U0tXKhvQdlpsaZ8Nue+srC4alvFSbeV+YE9tY1rNRb
h5mcSwBAwwA7w5edvlOVTOIjzDWgOqS4higpNT3NN/kY0XW2kjZpT4Q+jvUv1n5jeYt9OGuEAj6P
JcYme7l6PLc/vmfol2eOAQiEYjkOiT4kATFiWu2Dg0ChRx+4Lv00PuqhNWiX0pp8UAIDtM6oIwLc
Ca8z2nntpmOQ5mwwgLMB1gD2dfe/uLh/c5rcbg4kbYqfBbj68TQ9n1hbHeFlwJOUIVCh+rzRMaFs
q17Xo0AXdYcVW/Sl2KezJuLzalZxukMQzWZD6DMBOO3cGCYJyLUHAr41R/H9BfBvVQXmxwH8cgu6
TN2Jv7YWwKy7qCx+vJTc5mJqSqzKfmlHzQV4jop0z7hbmobTSJK2XWFMkoNvUR5NkuQ8x4NaaGme
cPdFX7GHipDnHOcy7F/beKy3NDqBa9V2/prW6WIzV1lzXdodTAPHtEHJFbwzcflrY6hvpgbNIf2i
VA4XzBJCe9fw0g/vECSNdy7tH3ul98umxOmh9/zqPvpYnPLhaTxSmfrusol3xWd7iTvnggxBl9lL
lOKZ51mB5Sl1nXJ51CUs2TKsUfGOIwjTcRL6Q+wN5iksbrrYjNsK2hoiReH/8/uG4fyn+3thB5sm
pQb0IsQRn4vmGrAtvTScloivc/dglGN9GJGgp9Auyrp4TYkFoY0TJkV/ksvuUCR9mW7S0aQL2HmX
PqHU4AkGNR7cKlfMKrRtmzbNfa/34+1k+o9+YZuHPExGJrnknsRBJyvYUzAWT/2OkJekIEzSFcVF
YqCOWCUC2E3jyW5n6k0KKc7Tb8uheCuKsAhMN7/Lo9k5nxqyQ6AnTMS6huXStRkl6IKR3E9CGQyr
u6lcciWafOFLOIw6quJZ6Q0aVSgo1cmoNWibJTEde9HE+ZpCS54QAsGZaEQMF3VHLhy3S/yWfSPt
DTXny63qepuWCDQ6e+ALz/wpX8BWiOQYN/bHSSnC1Xx7F5mI2uZKVTe4e27oZxvEPuC9ylU6n1kq
r3F2h0W2hQAICkwR1KLVuRGkkRmfhURu4FgPnWeWUuIWwbuSCuTvsZNECGRFcVQ1zfAhchfeS2e4
CCLtaJBrVOf2Q+0wOs5c7WZOaSa2aVcccmOKdkany60EWQRnKIddAMwYULC488M6uxAV83ojYSs8
EcMRNLLZaUlxOkWa+9hIpT03IHZj7tWUeZeedjM4s9EZ7aPvZP276uv6TWKtBLO4Yb+Z7dpc5Zea
16lN7YXyBkX+M45/tdX74t1UoiaPpFZQmpcMYxucrTNfMR1KX/XGqGjjMsO06cWE6de2a923mj3A
pW/1zkOjQu+9auaiI/aQpCu0ldq5lTrooNsz6g5hyf7guHOxYHXgdujFCX5QmoT0nNh88j1sCCwz
6YO7JpkgiuQUiWXuauy68RDNTXgAFyfL3ZiWzfkwsJ3HmN3QPvSZHw8jiRStR3rwVBU7MTgxeTW0
aovZPEmjcKSvM1pHXASatxplbu36IS4O3RARnzsBHWC3juahqocvQxY1iCntonnxDLt5FaMpuEFH
i6ChRBQ3dkefpaOn4DCyLSFEzwBIX/yCGUMfLx4DYkhXXlt1D5rrEsmtyYSuFboyOmpC08uA/cp4
6WFlhNuP3m1V9zmmHSez+pQnKSvabaYct1nyYZJdn1rMNmXyGJGdcOPRGttoA9YFFtZsP1qifo7H
Mr9Euzpi0mGTZUzpsOaiYzCQSCQyFtjbmgBH7FOuQ4/Es2Ik6gu6RxOZuLMTGDUxmUXUQIpH1mf4
d5B1n53CU57PIjpoaEV02JRxQjKQhhQlJmx+0e6f4DMpgkTp1q4e+9dKn/s7Q3DHwvgV6jhiqdoO
HpMGKa38mIcjLKvhqeuBEivdw+U9ebEdsH+0N7MwRpgJWXJF4HrIhDkzrjxkE9fMA7SDGMYCRwB9
p0a6/r4d4+ZW0cNo19LNrD1FzSX/ldynQDP2mTuQfl4MRM0yGo1uc9dVrwPNwMcOJ5EIilZC/nGr
8nwajJl0iI4/FDkHNI6n5s0oMwAKxJUWT102DfsJzirusGHah42ihdPlkDVWZtHkd9msrsw8lRdK
c6ZXf466oJ66V2nZ735dQz2uTC0+MUEH3cimzs57kQ5fVVLr1L5mSlSpFWEYTMGBtN7s7AGF8PWZ
2eiNayZtQIB4z93JdkZJm/SPltaV19KQEIVy0zvi8lNog5aLgC8u/iLTcT64UsZBhhjSB6BuyA0p
6iS0Qz5f3h7WtIuMOCLWgO67IbSEAPMhGetNW3fFvcg88yKzEeTbLnQhs2ydvaHD7xMhNrAuHK6Q
BqRHOoVqxyzZ3To2cMpGOfqmGonuguPV3odFFZ4yHRWHyUsnpB2LrRbk9gUJ4YtzhMCgzWASnCfB
NzcD2WUug94dSGg6oFY+PiRZ0Z1njRzsnYNs3t6G+RKiNWVJfeEhw1glzdg1K2lH0bueVB0xwTrr
fiaTc4d4+JPR6aDOU0Pxv9iG5/wdneFwJr0CUCF5xpd9OhBkhpAraB3MfAjT7tE8FGu77EIyipTz
CMbD39JUplGHe71d9aSAl0GrpyYKz8k2FnzkVdSIDLBYHF8bo2gOaRnizMGDTZOO8VRyQBKk39ds
zE7DErAf3Xs3INVIYPpBqLrL0f6AJQQKZJRK+9K4w3vilwKIoyCD1MGPs3IG/nBDVrQFo9qs/SJJ
md+zD2hw6WxgvxFC0XjitlJkfDJgs960FgKJF0sYAlbXDxcYGrbLKDfVqv6ulYWxswfdua1KW2w7
VfWHOSvFs+vLbeu5dJvjbjbe7crn9ocJexki4t5RhKon1VfzOUOJ/hzTLeqkKGkPTsVgflVXsHgg
p6oTM5mni66Z6v3QEWpckCG5YgUwT2BmR2jJqodh9v2jZkaIwkYXOUAVWgCWYnjmxFVlOK3Ydc3c
Jzs0T8XRKsxhL9VAcGiYlw1lh3ivHGtk6jcC9FzWFmaOS8K68m5tg+jQoBlyZzcqYWwl3O8bnuz8
ZEbb1gZNk0WBRwUO48/E/K3N1mYqbe2+syf9nDgA9wlctrtnLoBtwQxDmGuhokk8ZGyEagZgt+QI
N/d1pJuP2qhY5XE+jO8GG9NLp5gZq8KBjzaW6srF3T2/iMG6kR6olYqXkHIxvIaZap77IY9uBtqD
X8e5zN4jv4qvkiTMtk6nOXsPKgTham2Mj61ilhvQ5VUHx+kY51fxW+fM8SHL7IYz1NNVkvgVmNoY
hMTynS25rhPzFt5VWVIl+9RBJZilPCLmpNc3ZVK27CwsqgtleeY3KxIJI8pAeELQ2ZUQDdh6aWfJ
G6pEcSJES7e/KjR7iahh9mUOnbUBzjndj0OFAaGiwF9riLQYWvmT/YjOwg4k3KubwbQROpQJMt1W
em+xsHVvjaySFQBqBfqSQp8u7bJq2WrLyjxOCDMuCOXks3dFTEuaBwu4tM9Tv+3VFJ+Sz1Ne96hT
DfQ001tf2oRvKjk1Ysv00n0S0Zi4K92gfb2i/PPuLAQsWMtMPw3X3KwQ7e0m7bY+8G51ZCiQevfA
ZAtQbb3PG5P2Ik/7SDvTZ9FupAW7HxUIrXK60diLFfKhq4HEOWzTc+dUcOEilJcETYjKIW4wny65
O7Lo1E+maNymtUOm2ahPg70VCIQkiDGv3Pdt598ZUNnehNmBLWWz9zWqHYrVnrydM9XP0aWcDSxS
Q98zdUcI2LPu+HBOYxeQFajE4ix2e/BwseG/FXrnDSucvJQ8kVs/8eaNTyv6wHs9Sf0oSFWCjKTX
Lfwtetvx3mB65UANBi0N3rWKT1PfwBHYpD3Uw476Zs2bp3ySdeSqDZab8M5pvLbfogOcK4hjOah6
fEHAhFzNqcU28of8rRtN7y4H2Qf/vuEX98uEmt9Zai9kTCZ5QIkJaSH13Og2U1b4guXJVSuIhnKH
4AVqc45O825MsrHY0Vd1n8iyyNpAaWbX7Qx/8pt1QlkOcxGW+oufIudA7ENF6Dw7qD3QFbqdjpCs
bLNz6JxMwCfNLpgbo4j0trgIy2tFsU1N4jHEW+kaPqj1WDMzwQEv4oWcr2Hps+M8WF7XeTCNyUjA
UVh4d0ZtKhuVo28bJ0y4KuyTfeanzwXi21Me5UI76jrk0R3lQT/vYGWWcCE5DCT6uGnykxHxbhog
UsVb3+O6u0/giYhViQpMsIxq3K+iQHFM7V7bZWDottasrKJCvWhStyQnpi7dewQngEk1xTe6wbNn
j1u39iiOi1HGDaFLnU9VrufuFfyD5HwaUcs7fsq3led66sO5sgltR6typvXKe4oboBnrsMddVTiF
cw2H5Rg5sXNZE4VyhOmo4YcxyLfurJkLluYpLBGGRBpewTHeDUx4bxi38WogyABjXmP5D9UyqfdK
HP+bUk3NSY/L/EWxeJ+XeTV89elFWjxGWoma0epY8uIG6E4qJXvOHiFOtcOs1hMPHs9McWcP5dyW
UzfBbFlDVQTgTAoNRQc+6F+08pc27If20SKIZ1Ph0vVYRjPWpzFFzZCsHUIDrmgNbptACHY/SYS4
J0v9aufLlHFcjlYDCWmfOi8D4CA9wH0Mi8NhAthB74cAcwFJRQMu59kQ1ExY9gjabIH4ZE66/qkX
KscxlY3yhBhKIiG6eBgZJ3P7Q96EXiKCQa9zTHO5pe1YWgB7e7i6IW7Hs9+t6g75ylIvQL9LZI6e
8edNhn/poblgb1zEQg4GFxtry3KRfpgy1EXikhnDjHcu0+gLoUWSxPSwLd+nEWkcpzIGOs66K0T7
FPy80LNV5sxGFyyZ72foo9ILI0/Aj5rYec9/cXKfu1KcnOdjkLBonPm29fnkdCTiXVVT9bUSU1oU
Gmz8Gn320R/LWg6nY+Slu9xSekIgJEmSMCdqklY1a0nv+fm5fJwXLu1FxkwwuBinMb/zlrHCj9cp
qqD9pgNSJ2OamOlCIQenqjaRA1F5zlL7Fzfnx+HP98PBO6FryGDLwKP88XAWutgxSXSADpP10mmq
uoetPAdl5/gvP/9gf3skco31Je+XG2Fpjv1wA8io1FISc4DmonckHNbXj7WMx6DD1X34dqjfGjP9
d6xxy4G+gOhpkiju2v/8jz8PvEx1PvzH5htm7ap/b6br97bPu//8j++d0OVv/ld/+Kd77XaqcK99
KRFiLr8tAnL047Do57GNQZxUzfvnv/9nPJj1h+15tomxhIBZ+xtx6nvatCn+wCsjDKZ/fw2J/hot
mQQ5UorY2JAYL6HJ5Tb90/Jm8vscnHL8K6g1FGq/h337uDi6FGY8eyB/MLwwxPIXq96Pt0XpW4PR
hskcSMBjS3zTourVU4gEAZTWfrFlDFda1hinfmWFr2MsMRWVltG8qtQJtRX+CAElC0MFkmUYl8De
upeSYc9jS2wdYJDecLtNnXb0md0hiQvS/bLZ2v785v44WVk+hasvtjKuF14T97Nxr6lcOAKNZgS2
McmgSXDnay3FKtUwZiKI+XQEAvKmn37/sHjwHJc/eK+4ny6eryqb+bpvBBN7Jrg5az4afSB5Mav5
WA3DGSSF9hcr+cfn+PtH/fGYn55jhe3VrLrlmLo6GCE6oZBG3aquxfPPP5xYftM/xy7fj8TVtASh
odyin1lWepO4iQbLF44rjfxAAmdG2T5kaHphOmu3HYOWE8ilLlYpYpdBz+rdSs391GxUEjknQKHt
PXmk9AmHTJBaVsWmj7sk6TN63MJ40RkV2itlznhRwtwvLysTj8qqwtOf/6LJ/h3s9unTENMHmVgH
L0WffVn4f1j/jL5ALVGmM5VGG4GhSd2ENM94dNc+U00M8HZcGCsQzWjx4jnXSN2R9fzoz5ULgoHs
ppMZxOlZGBYzTW2jVxIuXD28x9bEE5NNdPzAIZLcvM57IlwQN1faiIxy+Yhi+bR4yrIDxSHSqbnP
uRxeVaoBmStXaVyulx+Nc7MJuYjsjIlVz79d2na5yslyvesMl90q//Y1jBCONsx4QmPtWF6k47Yn
TQetibTep5TpHrRgUlSOcFdQ/ZQKJRyBQaW2NuZZfbUAZI9BzEEMFFVkF7Pn8c2vWZUgaB6lgR+o
wzMI10OEFhpAkygXOBvMRU7ZuTLAnKWiBSxhV2DQqBHvrCAEYhzoItp8GwaIMd/rZEJczIQRpTeT
D3MtStUmRaM9HMciDQPDmZW9KXgdU+HXUj0ANijxngoh2cdF6Oiafr5OK8u+jdMyns5ig7DLS538
VHJfwlxeS4JMDhgUpmFrz+04v9mQHYgMVWkC+9X1lTrHGFGDfhoZFhCo0U7XJI7OEXrryee+brsw
2jl5Rg88t1LIy1O3UKgYgrpa0PeNMazJkMgPPQQ7awUbKQOMp4uZXa2axLYtOrGxY2eEztoOzJhN
DzB5MKIKu0X60xyFnuD04F9xh+QYnOag7uTM5Hm22xvH0ZgUtHgcvsah8uFskHX4XiYE8K3rVJio
/rKhf6FmGu8JGQJjjHZYZ09RSzxhxIuzQbZ1OyWAiV66GhZZtORbQzkiZT5tyMoeQV/VoHxwXBIM
jW2nfoTj0gGsqRXd4GXVdpb1G0oKSzls2ua1hIQTc2uy1ofLqt8u679r2t3N/5KTXWfkZohg9jV/
U0UYAVTEQH3l+EtX3NKV5q0d9rNUiU7m3yZkHli/WP6+Kag+PMcOGgzefdSzuCeZ6X18jkemdmPs
RpyEcC8KU77RhkQw7XU+q1ByqnqMga4QX6se64nfQV5vnFPLbvAcRMM1o6J9nRebny+VHwUarJSc
E3UjL1HLc3ifLvXtD2vLPy9M0rp8YvHtw3tZGK/sb9fE/nZ98k5DiFgvl21aLuC3c/itout/prZH
LIKXf6/tue7lS/F//w/l8Ps/sLvf/smfyAH/D1RVGNxQ77CLB/D3l7RH6NRfwuD78izhuqgL/int
8fgR+xAX1SAVGo/tP+ovy/yDsAvH9VEJOcvLxP8d7O73986P9zN+aWbReMTZdujc0J/unTz3tDyN
dVYjzM3VkxiY8BLbDl06p4ip6zy8ENQ9kiCRJIby7zIrrAhyUDQObr0Cv+95YzOVfkW0zTPA6CKs
cL6lcUgAPJaSTem1tv+CfhkcqQNvp75wZzM2TqkfZm3fpVKRGdFHTRTfZnnYa2dYpyw/WpkyL8vT
gjxqArXxdNqXQ1ka7gEId3fj9SOgFLxqlybI6fnAO916KJtOq9ZKVjbC2ggePM1tVPM93aaalmxh
lPIVByyvYrpTxRiehm7WjPoaaZHS73SahOF57YEa31l+7hVbM/InEnzsiT04l8hYvHZx8WSRaORs
BdELal9Qv5BqT6RcuJnooqIw7s0uW8+qxk+WYl/CTmoUThZ4mofYVDpjpG2jyAV6V7TtGJ3ljBHO
pKmYkkISQohUt+Opno+kS2UJCQvQAr3kuevm7hpiFXTaKWkVCEWUldupSR0SDBllW1srzZJ4TZ+T
GDXdjBaXEZSBIT+zRDk+4v6tHPbOjZts8qhhzbR7zWxXEarq92TqpvsMbGMU+hMY0KS1OGzkXJFx
WZ7SoiFCtumcCP1BYkRvBawljFYhARaIFKd1ThDcC07kHFFHJAOf2/00prXzMGGGc+ua+Rsep6OQ
oaCXhNjjJNVaWGTIoPO72MwwS1RefgY7DHwSvgTzaOBWe43MeQLMgNh/kGa+ZMLSC6plIRlv0zm5
cDMbBHk4jVm3NozePtFTlT7nbRNR6aeKlJiK7Bs+zqi8rxGTCijrvPHIeWy0PN7ZGiLLtTmL9gZv
WaxvGn+odlCuR4rZzARBSyiXOps1Rd4vwmA4jaDGen9lp2ybQBtaDlM7ASIKWVw0bWbiP0kktDqt
DgoGA/sGUzBDXqqJa3r2TDUN8osfmr6pgft7nP0qEpW8MFukc4ymhswge9IpzstEW05VeT3T4Hho
bos6Sd48Yge6IDPT4WGMk7hed5U53fatQ6ZrjFbAWI113Wn7KelsCfu5id5AI8V3jTG7iI9DJchh
UjHRTmqcqq81Nai3lgREXRV0njrI2K12VRd26m5SmqgUIa2TEy1BJujTOAwUHvT7+AIEtoUT2UHc
J3ZVS96wDnTTaRdno4AJbzpXRppFdzRbrGaZQhN2huaZ1mgXmo9iSiZqXi/Sho1OOspFjiIqW9md
tL/KWIuYF/f8jMgAVyHuc4fxNHItImTytLxuerenMnVbccgKHw8kfv32QaOJ0p26dT/tB4zdGl6B
0D+jg0WvM2/rFFeT7Bt9Y9XZkAWWdPQLkAGhv027DI835vSqP4raUtkKo0X7VlHYvpcmAeyHogNQ
dmlXtczIUNAnQHiI9etXc2pbMtRBST2VbjVzjYY5KljgtMagppXZFy+SlqJGryqHmklz7zo1SDcQ
NGL7VYqRSm7qwcjuDIfMwXUne/mgfHNAnIWB4EtTTMWlB92KeA27xlMPoMVEE9XHqF80+unPjFvp
bU7+ErTYMSHE6kMq2FYLRfwVEzUOgwwr/KMDXbA90sJHmUGbOTwtolJ5W2B2M44dhyHQpp1C3dt2
+Ixakm1NNFNeOvIdMaj37kyhkbcUYU1rt7YxyPPlWfW3pDiIfUgCibWKDJVe1pXLwMtM8vAqzDXZ
kEJR1Jd1V0ePjuhKGueW70d7Dkoe1MSwIDy0sYm/0OYL69aD6U/JhtiZMl5bmGZepD6abtCMrGrr
mkfYCqrYS/OtOwKCDxwd38bajOr2ivbggv4LSwdLUmwbfmCluoVdpMq1Y0UyJpVo0c5f3DDy7krR
d++z9Oaz3BUIhSC2Zs9tOsDqMkqnDAMuOOfujNocrRsZZTetT8bTuhEWCQ+zbwxLQkk13eDUttPd
yGg6J3XQLRoCvjEBYrYAo7kSfhHKrUk8UoqC0i/u+dZIJrSjMnzzhhT3em7PA4NEk6U0cDlLDPQF
7WwCS/HsqJkGWTd6aYygJdOvo5mgkY0nzaaABGr1xNmR87F2xDRcz7TuSHMJU9I+p2aIHnK9jy5c
/MJMGOQy/pYM5LxAV+V8YbWjrzMhi0aoZAZblTyKyG5yGdwivGsNFYC/6zDhY7670jQHpylvVPex
LpT5ZDhdZAaIUtoJvwv0lBXcBuuhzyfjWtML+NgC8+yC167c/WgUTIcrwIMEA4oygsOuEf0SjD5c
NGIhTP1Fdy2URq01Qh3xCulcwuHnFTP3tdWiOcorE/WDNV1qGacTNIiT+3UZifa+t2LChvk/tC3v
LDYgk5kYd7yYyuxoD73grdYM8yaJE1Pb+A3RfatCtr0OIwN35LaMmile49Po+YvCdx/RB/dyw8xX
O/fxwZKuKAlYCWRdjdPaJUjwK+IddERxTTm0ok/ABN/W2v4LvyPMFzuJeIqsOLmsej0xEaJWJL1X
BBgepaJNEXhVDHAu9OzkxgcxFi4o7sbbWJQIDXGBRXsShpNjImbxadnHU87zhrs8e50xWZ/XSggY
EmVt0QW3+BbXVVp0Vwb+4ukoM2PYpTkIkmBSTk0cqjc5vG5DkZZkD4hFuhEBjTFMonbW5KvXp3mP
83kVukzAA4mZYKG++e6DXUIloNZozbsy8415Z7piZrrVaTMenVEtspWpja2NBUYUPHjFkQJsSsxy
e2sq5n1ZVK4MHB6adh1CNb51kpnQV/y7VIIqBaHMnCUZNpSNCUHzAoHaxmZQ0G/sRoO3PDq0HrF9
DuK11xR4P5+Mtpc2i6LnTvVGfcxsbIS8zfMOQr/XatfAS4hqiT2Mg3inJjLQjSy1QL9Bbr7CeNJE
cGmRgR8korHhtJm95VGajGpd8TJIT43JYlTcJ4OtB6XXTKBcUOpcj0xfr8ksy55Hl5kfbZM23dl9
L9NtJb28DZKq5G4l06uYgqi3TUKbhAG0lazeDBwqL9K4PqnllIC5aD07fsrnXiNdwJoix78yerKn
c+xt0OVOeEr74n4YxmbcwCPQCWayHSDG9/qit3tVpKRnZyWx1PWt0kNKz457q3hTA6SEjW3K0nzq
S9mJX3QU2XJ86LmxpRXLtbfZreAe+qwhDlOhOVXawLXnxyQ5ZDiJgOp/+WGDdPl9d/Ejl+qTKt5l
DMycCqAaDHFWZGZCHzesflMVLdVetq4szKQUDrm6oU/L8kjNmJIQa4jq1MEjmJJMR62nN6i6Qzdp
bv//pvV7YAxtiX+/Zf3fjXz/BMnj73/fr1rOH7Qp2ViChqLDYS/jzO/zAnaeloVQgcRnmgywbphN
/WVFMf5gdmQIjw6T9ecm9695gfcH/X3U89haLMs0f2+/6jNe+HCH6g4DJAun2cLMt3G2LD//oddB
QxvLOnDfjdcUyTZqK8oGxxg21Yw52LIQ6di12QGocuHisJ7vhHSeSdeAgZ2dxRrZl8q9x6l5iKbq
wZycYxtHJ0Q/ruk27bvG3JdVvR+JU+floiymwyEpqYW8z7Q2PiHL8pDRZ2wBbwdmAynH4N59NqXf
netRu3Xz+SrEgbgWBXR1KCdnuopejCyhT9cADjcUciSb4BTlqldeWxW8Wcj4Ws1Cb8bypvaGfZKS
wzX37b02JaAXqnE81GywL+OGEXI+z9ddh74YCflZYhXeNVr2/mpMZyjGdZdv1NAae8UeY8XCA5lc
Ky/68qYNyzsdWoJpafqVyDAmFEvDPOxpAKuQ3h8yGXrD6ZIJYhbAmBz/rtWri4j+/taX2XnFK2s/
DRFUTWXmr+2gb4kOSA+DS1IperA2oPDOAkICD2M6PdUYIgPDZMmkU3s6iEXhabTb1Mj8bU6S1E55
zAyQo/QnTYZ+IPTuWqJEWHaZirfpHd3NBlLKYFyJljBJn534aiDGTEzadUvdTcuVYT95fAPBeA5Y
uLXOY9HN7gO5JO+m6Mn20eiwEnVkUUQix4DhUurdDk7FY8F0eWXE83MIlSeQOT5YVRHwV9j9jQCU
Dg+ohUKlyuaOFazgjZ9T8aABedSYwuLq1dnfXOhefD51w9rJ2sei8q8bxzlSFYx7OEqnTtdWxJdZ
zQoCTcO4IgV5gozQGsnUIrerux9IoDlvW73Y6nP1TMt7fLVK0e4LLb8bGvda6/x4JoltvpTppGii
zBlSZWp9Sm5FzJc4FeQlQSci3at37VU3h+5pLhF3hADwNlGhXRph+l74OfmEBLRU0jmibW6pDUga
rZvsPNRz0uAJ2Uuz/jXV78smvW88MsRE2g+vcTEuZKuMiUozAhCuR/pAEXt8qUttm2lju3dVPNzD
/TWPFpoptjQRKXxZdl2NnhbUXh5dmgVO3BRmVVDrCAt6Zwzfk5w7Brb/nYfZcpOkjXkOTFkFroMa
irkH5P9iFnsK1RgYTThdI6oggFWXCttwRnUQOig9hJekJ2jI6y9kTmRngyGW8oSs1wHqSHhw68k/
Q9eZ8JDmd/NiHWP5ghts7ejddlczesPHQnkqgHid37kMlVZxaXBzwlgPptzjRllS/sxI4nfvr4fG
q89QhKIRdmt5ZQvEuFY2niEClMdBtcVaN9Jko1VdjUs/7/KO7LWZBtrUj6T7Fm59BqxiWtECae+o
gmI6ZCI+uq5dPGSUopc5+2OD4zXdrtHoziRRrl5Kt8AxUCHkRe5k0yEph/kKHikB2kDV+8AibvjO
0ELjIitqlyb0FAoEdjNikE1ICP01upPsLuOqg8J3i2uXhE2wOyRUWVDsa/rsyRglhIAOqP911Je7
YRY2GJLEeaHSXmIaWy07q63UXTf+XG/7qm6qVTYUPE19NPtrFOxS8Hg25gtckeihwQBibimvyk3r
dfMGpbgMSJKN90JDYAswTclD6ygf+XSJSNmAHHgvUS0DtXDRQqJ1OkXrNtGqgmewpBTbZ6lXj5dK
DJDrTBANlArISu3/x955LEeunVn3VTp6DgW8mSZMekvPCYIskvDe4+n/hbrqv+vySnVD8w4NFApV
VSaTiXM+s/faEansCACxrLX+4E1dbrHT40nuSEl8Vzs8Ea1RzydpRLFFzlASESIN0OsIrD/0Zq0j
nU5At/uY489gyVDzcQaznzjGYiXGyQ9NpCywFObDDO5BqaV93TWZg9lQ3opViCx7HvXbWIn13h8k
6dNXmhTIAOWv3WkkGBsw399S1ldbQ0PZa+s8J4g6dDLg1dL6oShJuq51qTrVsL/WkW/poK1aAett
am01DRl9PZXpUdYE8xkmY+oKeTusoyEPSHcYNKJShTgjwjfN/LeqCiZ5hQK+f40HMidoG9pNlUjN
NUjlYWnY07XPOWczkIWtloi9Rwpf+iDyr7sd89Ctrg3jbi4TQky4XNe1po65PU5ST4uVtdona8Tu
gPJafNV8i5+z+qOvMeZ7AQWJDaiA4rvxsUcva3aT4ronp+nQwlI4QpnqyhWXOgwNQJMq2bY6UUvk
U5GY2ZGEiyh4HZI3YSck7iAdjTIRRx0egk4IZJdJdHMoElTjghp3eHd6vpcmBNFrQvd6QPhfrODZ
KYRQDHhYUpMGdyxyb8TW4IDokFyU/tKzFobZ+yRE8X0AEWendLK8JyKPf18dkO5N41B6na6V25B4
RI6AKAEeLmrw8cHqXAT4aF4x98NJq4YHjUSSDQZHPCp4xlYTOc1XCiPDwSM4IMVlqlFkHHoI06pD
0k3IOBMJiswwGxvAcAwVMqLX0NehcEwKBf4oaocg4AFDkmh6MLOeKjOYvlS0+AcJzu9GGLP+QRNo
8Jg9eaMyuDBLXnyBm7ucLLiMqUcm9LjtBnNTGLilJMtN1JLwalEjWhNRnWJxz4YkTgOv6BajrIxQ
WXLK0sCLly2scTy27EHZfws1XaweaOuw158DIsdWhd77R96qbWrdM7E2ZM6MnUPM87gxSzn97JuZ
nFDZjx/bcSpWHU7MZ/CgfDxCfsZ0K6yhVClHottFLzXU6Mkce+s2xS12O9xSbqEPDG8I2lhpRSzu
KBxu6GTtZKDIijRlrY+5KxlCv2zNz5kaehlwGUbsosP4FbFjqHupLtz0xaY2VuotFNSXSRTaZ5At
L5kwSgciCyISg/tN2W0UX3ZMUuLUNui2qUkyLEwUsgARfbfZxGwjhM5RBV9ClTlhyC1MmGyCLzBA
oEeStZM1ua2r8UZte3Tt+iCuCpUpt15piCez6l4UxXJjCAaVQ+K7pAPbQ1biwZmqT7JqGO9UN6b9
nQHXTdVfrCh3Q0U5iX3KABj3gjFPXlZpRHt8jMV0Q1jOuBAo3MripHd6EbZGDUXfLE8dlRaDo4yY
hv7ScH0mcZ96AaNrLtR1W+lI/JTR1Ts8g5FqGgjgM48oVeBBjfUgzDO5KQZcKaJv3B7w0arq1dGR
UyI4VPLBHE01XlDzrc1eB44sLDOWwJGi7KuCi6chlC/7tEmXjVB1UhWZyeL4NerTQydqswOYaKYg
wmodBAzbteaga8TJRCRs2HnfdBsZ9OEKla+11lDJrhqtE57FVorWajBwvTTBes71dQHhcLYm2CVB
Mm8EwiduZmTsS1g2dqP6V1pkon1I3xDX7YAKFevP1Y+k4hxoZo6XhI8rL6MCbru6R6iPaCDkAF/S
443BkaE5Fa5UpfczyV+r1i+mu0lGz17opIe0YXBIjYZ9ejyvSaT5aomzcQKMX4CpEJFOJO/YxpCr
+mqUEJlAv3wKrBH+Epy6YynGyEpQsL4qurm3hNjctFZg7LU+g4uamELxNNQCg/cxG7ZabaY73vq8
GYxO2RY14lcQLoLNd9d/oP/H0pVaxrkLyQqKzaTY1TKjLEseBZwNvbAqKzIYNQId1gGiBI7P8GyI
xE/paStfJEvoj4ph9Z81su+bn2vhs8p15smtOOPoDOAAmrqZHQpBVFZWPk73vplWpSv37HNKq7Js
FmXLzNjo7VHxVarnMTqpQ2/umilRbbWmAm2kCcaUTlLx55Cb3TrucHX61Xyp5ioRHUXOpVNhtSZz
ILKAB6QjewiP5DlXOWLmQZSfOnlODnKqxxfCjQqHLVB7KkutdFshRkutTfHVKGIEzUoqPHMEmK8d
XoX9OFHGk4PT7c2Wj4c0UOaYU/LmK9S9OviXjWpUAs4L/FJa+wGeZENGaEeiiPRIYsw6DvEay2Qe
RE/w1nbm/OUjJMPC+4V+YoB3jHqik0vX6DLMuP5GjoOjL3P04mG38eWsTYK7EsG8b7P+kxK72RYS
i3bgwy+16kcevoBzmFymxQqmUz+h1FhnVbg8plMCJdCPAQgPhKn55mxuuV/RodZM6voh6c8YtKj5
yc4Ew0SV2LeKG1gz8us6GDZaOQbPRRq1uwHcrNvHhemmo3ZBFo+EnkQUjteQCjwshPueOFAG+6Ye
fIikm7h4BWYn0dmpUnonJW1LZrh4vcwLF1i2r8SudULDEB0ftBmnFgODTV7DkxHGUfZCjsTPFnwa
5ErYrkvYTP02K2PATwFm7inudf/NL6VAWuVKoe6WrC2drqSMdsMIbjPSw+CkIGtZDUPO+4R4issx
KBBu95bl5nOoplgGCGjMcU2vAEMomzSVu62KcfFitjhGVzGZJMxHGytTEfuUjwq0vjd4pDkQp0II
fqKzUbLgg4o0YkI5YXBCxkodMpuUlMwrKjPf+PR0Hslm/TZKq5y81CjaqKXPcDQp4vYzH3rdhvgd
byqiObyKMC1mgV20LU2p/YQbFeyHMvMvyijmzK6gjvdpFda7XsvStc4xsZWamFCQqaxYXOvPSi+v
TRGnGnLcxnC0IS1XjcBMuLLi4RmTd3FrdZhVXQZLlOaFFTFc1g5fGIEpb3NA/ioxjYYChSOj/FaM
iYM46Z8aDgZwo2CgiF/3ieiEEbzK+rz3ImTvK6GlVkzLyDwUlFd05cNSp4XpU6cD5uWBlF5w2CMp
Y14fwSyEaGuz+UADhK81fsCjXu4mjD270MzED8PvSBcT287aydzI+ww5Edy+OsDmgInJ9WtfnVx2
0z5z8PSoT0b5KVfpJ5uUeDXXJCfB9wfmkRpkZmHmAFsGkWkEXTHRAdaI/LRiQqdZC/egFOIvzCaG
LRrBvIYupr2kRcbZL7TpNU87bEQisD6AnN0DK6lex0qq53RzhCO5RtZodLGJ2KytqscJYM2d/pJJ
M5osExHYVfepIlZIMFymQz019GAyU0qGFHeGNuyLEZKr0ivDaykGnGYFccRs8uWxfYWv+UmSp3yp
BiVYq6pVHRc7EYIkSg4U/CmGuVKN+CKEw1E3WZNb0/QmB/NLr/kXUjo5G4Vi36Ykamad8YdK6f/E
OP8N3eJ3k023wU3zfbb58+/8Md2UdNTQYFnRymLKWCaV/zPdlEjBhtBCKgRKWr7aC6nlf6ab+j/M
BcJEOYbuhpDqX9Q42j8oZFRUPT/TRBie/ydqHCSQf7YioCJmZ4SUy1AkaDcy2+0/jzdn3kGvd+C9
p1LMHsncMd+Jk2YpXoHmYVIeEAOI3LefTKimVozak6OssLVZVaAUM7360cDDhbNg1cUmnNiJuUpu
yCdRZY3rtBCXfzRBHi71zyycIJRiOxZTRIBOVzYVh5MiMySaYAEwe2xhT2VKABs3XmyqsrKmd23k
NVna0UNgthRPbDDb0BuyyudU5eB8k8sY/V1fKym46lkFxdOz+C2cOR9HhXPf0GNMbwUg7SZVqNcT
6p/GSRQ/OXdBQyQXxzQjzFD3mcQpjFFPWK5lBq0aNbaF8TFljqXV+yRQ4P4MVMavdWJyHfgaKYcg
Z9OF4p0sNxHciOmDqSlD19pvJLLTi+gY++1wqNKxPxhSMU2rtu/YlTVTniEfhf+2EB0lwXBL4uqE
vYIWw1obXZ+REV1qjeyOdd4+x0EArwexVR9sKnZ3vVOROP4sI/e+KflIUVzBXGGbMSUAv9GKZMxD
rPo5CzT1xZAC7dEIxuE1qazq7OtRj4Jl1NlKa7USCuRykZNsV6wAldICBgkSQy5Q6hLKXeIJbEsL
/nZbmOR+NfsijFeKwGwhJ6bKEmidSwHh03M2Xmo13fulDBIxcEJL3fAu8kq3KzXawueAN6s6UyR7
TFTeTFIfROlQgATvzflpBsi9kYu5Pc30ARayX0YFBD9RIohK9g495sHESWwzFrBLFF3gvm1C9Y6S
1q71bD6PXYed1dqFgvSYNp9xOVyq4DHVo08V9UsciM9Rl2O6jFY4W88dZXkqIMGI/K3UC6I9qMra
DxuiKAnAy9mEDmRrqdWVx28F3ZvCycrX7NlsSS4YGu+Kkes96Eb6J5nekG7C9MM1WufDbIKykKG1
xUZ2oIZBPWXcYWvcxr7F+Dho5XsYWsqdns7Fj1hstsrIV9AcxpHiJxVAsijSvd8bqYM61e0H0bhL
tKjs7RL7HSMJrDXQ3ifhWVcNrL9V9yUnNed9fMGUUe7znxTkoRnum8m0F9Zi53OJBn19Mnp4VQER
Gn0FYvhQy5Fjqt0F+aoXKbMz43mzkKhPp0k1mYw4koqsTnwCz+VK/vSUJqqb1fxOqbxl/zLRt5Ml
u1JMi/233N6RtWcLZDBaIu5skQ5pftWX1mhu7xQD8yn3L/F/fFnQYWUjYeenVNc8kyaSi/bc4FPj
sHRICPGQ3HqRqe/hRsJcZ7MixHvkVKRECl4VawfwC47VhHYq5htNSTpX5b1w1W+KFhC88BCmP+TO
3ysGDojpWdYJqbPIxEQyIUb7yE89HlkSRTdIy36Ey9AgCF1jIup2ETW/hCrcCpRnRng3WNI9VVix
hg7xLgjWG9+6fU/HLhch8WaVnDlCch0AhdhRXd0bVdrbImZttjUKQ6nymo2G5y/FQaUPykrLn/W2
PfRLYuCkW3Yyxl7GlnWL/dbp83kNDgEXY1/Rc+cbXaxIu5fsDj+C7g+fWjcRGaYyRrpGNWxU8I4o
nIPkQqPtkj9wGLOKsQ3/dooK2tdwFPAtzTwp0kh2TbvxNvIyQ9W/GCiqmMr3x4m0c2VOnmRdWxeA
9W1DFtZN0m212bzLZhDKzeDJFgkd81mMCG9NZ68g6GAp6VZ9k54ARL+TvkwnBu8UNSEafwWxcQ6x
arK8ytB3SV/rHpsCV2woRYGxZ0wq8yy+y4dqDbjKUTPliuHgDCdci8RDkJhrmvz7sTBOSF1UDaMB
Kg96tvqORu8mC8NWNVtXai4CFScJr7dhWbhXyS5H5t3nhJ00XX2XGvOxF75QyT5MSn2Th501QO6o
kUaVLIEzNho+/l/2QgTH4UQfxn0wH2j2VrXAucxs/YzD9kC2x4F8hY2q8mAOgHcqTOLLeOpneqdr
padUZm1UH4bQNOykIFCmgdOugspxjBh1Xrwg9w2RXcpEciCaNizSmKlJy1RKVko52ld7jhWvk/2v
ZtS2tNqbaDD8PYmL9VvGWNYRe3NjlIhYe6RrM2lHTD/7B3UAbh1WJkr+GUKxWyQ6GiOGgTEuVnJx
WnAwGtAW7tm5PaPROzT+jzoVD4AXbDMvPGZJbrJwSjEp1ES8RqGMLbh7ryLtIE76BcUDfe/sqYRS
aYC+Ze19lrfWnJ+NEUkbo1WsCZnsDOJexbStK40j4SK3igy6FNnB4ZsytwoMGuzKSHuac+KjgEjp
AuDlvsHEOyCDeFfj8gv60L6bEkbw6gwShT1oG3n4Qzltx9ozMvqYnHpbvycWT34yB2lhHx2EPEVB
XJ5R23H8QqF96GrtxZxrmaftR2UIyKTa97nuvKERivdk8qOdBnfGRLTT+CZQpUn18DIF9BHFMxKO
wWki8TLNge5M88WCj0tLzCSdh6twmNbYJTcYK9oNw3pOwegNXsMb83Z+y815NuWj3I6bisNcklDO
tDo+EiM4BJaAHniwNoEhQrmxoEZFzzUj77lNDsFQSVch5Z+fHkWxxZQ8gvM6kcjC5c8O1hVabxHy
c5cuyl+Np1ODqj2nm0nBbka6bT0DUxi042jUXxo3XEK4sTNWtM9on7RpIM6DazVBQmGepfpJzbIV
B9PDPMr7oMiwJU/WtfUvZmA8jXGyreCEZD6R3OO7KUWQ8oqRxrx0Y62zhSBcV0q0w4h/H3dlvJJH
PFJz7HUq+h4GRdVqyge6MPEJrOOPjHCkXpw2dd2cwNFDyefxKdptMoGjmxXNU6zuI2Dvb2tadGzM
ble0AeGgGqshNYHSPEn3egBNUQ97Zcsac0AmxVq00Q6BAjbJ2DeRtub4gChRCyxtzkjNHSSU607q
xQt2ZztWulUkuXP8UfiYlSWKumChmcRwqdrxLdNZgQCuVqe7NA48YqjtKnlVYpNUp/ylDGTSjNkG
YiRRpleljYiggmEy99eoAUYGNTtPXrScffZMICjjKbp7u8d9j6otIjlVNDe6Jn10erCROeSTXsKY
T2WbBU7Ezg/dA40d87xGgfiQe9oSW4lkOhbGiyChBqOdVNgStvCfZrV41AsirqOXuXwK44aI7zoi
LBgDoIEIeNBVLyDoOYHYQo4pnmehOA10eabdq63Mr40pUwhPS82aYBPJ1TaWRWfq+UGnfWSC3Kq0
u4G48yeN9bsZxhsqE/TEErtdlpi64IYkdQT+j05tJiejyS+Dj15WHXAOMG9IC2DxvlywI5GfiJoA
ahVu7oOB13W+oi33nTg/0BsBCQpUz6yv7E/qK4lautNHtBozrr4BFf2qrZQjqS6PffUJSoiIqnMv
7rOydS0/d6wUYnesemn5bo6MmcOD0b+NBeYS6I0NwagCeSAQD/NPHyB+kp3Rauy0ttg3Yho8gy0L
rtOgzJ9di9GZeI6C0Hh+ezD4giJwWfmHq6TLdUBLC3QjfVaYwylCfoniAfmC3D5GSJ63msjAlQVi
zb9MzoEIGEaCum20yh3SQooiJ08QdBhMfkfBDqs8XJMS/maweBKWeFG2RUQnDcYHaffOJIj3GjJj
XHegSaqw5VKGuy4bLXpIpITkuDTvEUrTUVY+AOAM1xx1sLIskMgfmAJ/pxqfqjm9VvVOmai8E5Ep
zD42w+MkaZto6rRrPkJonPeovD8zBmsNprixZr3lU+XkFo2CSH5rx4MBjXwjQzQ3xMqt4OAtpYwM
t2HBFXWh7A1VfB8hUUm1DBfa+5COmzRWjnFYr43SgsGmrfv6k6QSV4uAOvo/EOedW5B4AQDOOFXt
uEttEgb3gZF6OqrOGHes1N/IPMmyG+/VWlEBMzDXHnUuEYIQrrKVOXIn2YWcH+NMXoJeNgzmvbn/
Uljv9vJ0Xzf6sQ/Eg8k5eALHtkZq5nRDfZFYY8dZDPhOid2UlYfTSMJ10sO3Zb5Vofp1tFpK5AUW
0yKQhUVnIWeYfeFOQY9YGtoB5tHrOPXZJoiNzViV/jbRgxYRv3C2jI5KBgGkFD+nxo3UD8IWRFti
Ym8IAuttLa3fFNbflWFecrbeWbKT4poYTdFw+9lQcLYxGd6R84znLj8qCEKKsAuwCU4ef/BrZpQp
oM6FHgepPV6yn05+8DjlnI2RGynLIK+KjwHpNpg53Aot67onxQusEJvtuBteQ5OjWs7rzUzll9EA
B+IbTgaebiXFfiDrzOk6yhklv5d5gDNai6mWwLzg4F6FUb9LQQOsaFwOTMakdcukMtK6ZgNifElq
BwE2xX7l6gLPpUkraquj5MxZnXole1/PSBjSFaVf79D/tnt4hYqd4sr/FCyzdiNJOCRJ9aNq/DXC
bwyJgKatQQld3QwnhxXzPl4m/2jskX9C5wKuW40Hwaxco07zdY8GU2cJ0o3KXpvFrdpZTtKYx06t
n/Jp2mQISyaThT25LiQKB0RdW81bFvRro5IBb8C7dYe4RyxgK4M1U7PPW2iI/a1SYn0ly87IKN4w
kEMQ5lXr68k8tPBWVwbJYTJlp5qL+jYqr2UDIg+HG7Jw0uq3+tR9zdF2+d11BAKX/COxGlGUyHU8
zYgY9PExJI2JEANQ/y9RxZhwFXV+++XLqi9vQJ3A8ELfUvsefHcTWgkgcBNDRUnqmTB2AtUUdEA8
lQOrqlWC9gHBVUablMokqDsoVjIHmunsn3JM9dDXKmk8tpPOgywoYrMjsAMzYUY5+uz70hhsAm30
xbVe6BJo/aoqz302loJDlLREDnzF/dLy4EaE/Uml4I7SZFwsy6TiZz1OlBI6d/k1loxA3zatAnuo
bxQ1XPvwEJFVK7F0pRaivZ3mno4ysebwOc4i/j0zYO6c6KVVH/5PZPmHyBJz3u+GkdsmfWv+6/hW
N+Fb+o39zV/850TSkP5BQIBmoE2UzUVy8P8nkrr4D4uRI4gFogD/4Hv/cyJJWjHyOhWSBgJIGA4K
Atp/6i3BMxgyQH6sg/JCbtD0/2QiubjS/9cdiGQTUadkqhDvRV6Leemfx5EDwLlswEV8q0Gn2hI3
8Cyad/2AaD0cK3P9y8fzL3TBf8Yo/PFqCuRNXdGRdhrqN4+8HgfDmApldjMiMjiyqzwH50FZhjDt
sVBCqHEU+pv/+DWRk+rMVUVA6pb4TYqcxTDzOuT6t34yziOMvM3YjuuSnYLYF8Y6kuHGQTv4/Yv+
i48V5gU8Dgt7OUrobx9rr/dWV0hpekNpP4OzM7ftaD3BrtiTgST9jTtY0v48VOZzRZi7xEkj3OVz
lRW+Yr9qZuFH5DhoRP1mnUGdm5qjMGxKPhhQcuDg5f6IdAT/+XMX3EnxOe5OZntWmOYkzE1tMXBk
umLpjVMZ2FkXfpjBh1k8jNVT2F3EHsLpl6JuzdhlY8gsOI3v1eash/vUBJjtRnBXQ7vO1hyvM8di
HgBnr235vqvxATnqIb7+TJn7mIp7tb8L81ManmfjBdHIXK5Nk9nJTTGcUr6KKlpAMHiLDVCmyi6v
rSisE3RCxiZaj0TAErMh0PgrN5OOZG3sFIJqQ5Zaxtl6nN+IGMzw0I3pLnpRn5J3PC6JcJm1H7iW
jpHOVCNicX4hwQSj2KcpvkzmnWa+VaxNpx4bZ3mVq/cqTpyGuUQpf/b+a6v5qxyPFEYJZdv/bAlS
TvhnHxkwqVyhJ+Im1DqaklqzhenZiOlHlSch2tfjTmdonRKiZUl71muQzZpLHtkyS1pmOkFARrXH
dyEoWfjtYXsYw0snIDxZB0QGFlu4qL//Tn4T5f/xLbHYOSD5Jp1G/knh/0VZDcG1DriH9NsQZQur
dbntMYg51NSgNH0KXLOJlAOjIlRhQnVftGr/N+/hL88FDwOOAEkHlI/H3vr2MJJ0hi2PmcOtNd/a
qUWsNDBVAgRJcphFeN/vf+J/9WoSBySPPQwk6TvXXQOL1SFD028w+h7AFbAz17tFnRIfqMjbv3m1
vxxutI+skExekefe5Fz+00PoD0YvdMrIMI0d0EoBiEH+0YNBEdtC7dKt6GFiDfrHIvDfAteXfdaf
D3BeFd6/IiJxJ3rZYnX166M/+UEuqomR3NeT9tIamzDrzQer9WEXmknlSot7rA710W2SYWMYJt/l
MrwHwHUlBIhRIhC3bdYmBUgVtM5jfPv9r8BY9ll/umAszAE6/neVhg+D/LffOPn1QpbIgXWXl0ej
W/PbNhS7NTeaDBfFlpipi5sp2UgewW2Du+RRG6uwdIVPkrgnC1XWqtdW6l27iQWb+e2x3ks7msId
Ex3EQLWDC8s6UlkT88wfhDDE35PIUelXkq0XCKVWwk73RKpCWpCV8CEcml2BsGKln5r34I78uH39
mu5I4Fr7buWSEZwLKxmTYez4N+1v3Dc/D+K/fhoGWCVYZAoW4j//toISv/9UJdad+TCA8/gBM5mx
ZcEjgFhStf0vY188pDiTLumeD4KFvS86Ze0xiaHnrR8rH8u+Xd2Vx2Effxbv/BzLAu7vvlXftpQc
FT9/a//7Ppdv3S9HRR2IwzD3oXUXb8uDioXLtMNt7RX7YiNsIGdWX6SIKc/Jafb8a/8snfPDtOtc
Y+X7p0Rmt2P7x3DLFM635ZsCdBvBpRcVG6tzi9QRKno3WHwOcqBYtc3xoQ0d4qvQd47tSmuQITq9
uVrSuFbGxtj72+EiXccbPq7WWAG6xiw0Mn8InapbI8JW8D+O+1nzGv8I5WcCEVm8tO0tZ5SEOes5
PQHm9dRNuY6v5bE4y4ld3NVHPO7e77/t1nKvf//94tbFK6PpKJJ+ogJ/+dwSiQaaOGPzLnpE5niW
tvMZpM0pO2Er3whP6iMe0GvHNInRB6bpcYV8YW7IavYYLcVom16z0U1zm/1fM27r4YJOjA0Ae4m6
sfl7ab3uEFhFKJzXISmUpWMOdtQ5U7w2NRs7JHC9CohgaDeHeK8lTv7KvQPSXgh3VclD56Wv1Z2w
67bmU/yqP0nH/pR5woWLBy1IfI0xRwI35/C460jCVe+sfhtqDs9DVWzw2AgFm6X1MDuoSlLCcVGj
k4h9/P2nqPzZAvTHt0/jMFv29WSI/Px2/vIpTsTzyRk1z51/9I/RY7dTtuEDQjInPVRslUaXLWhR
eGFjM/ezslV21Ledl+7zfbSuHOtabEdX9lQPyY78NLWr9Fhsfv8WERN8+00z1UBFgM2doJUl6+Tb
uctafKxm4K5XvARRti4kBrUrs/Z0nkdU2Zz/e1BMq8Zys2AbBLsy2jJf0ftrnG+h/uvDvilfVOvB
bHdNQ0bsUSOQVXEmfxNHdvWjNL2gX7XFrv2azqA2GJQo4LOhFq4YqKsf7EOtt+BSfsm62xUPLN7M
+gxliv+f8MB0YtYDhtQ28WCSDYs3RvIYEEfy3Vw4TeVMw65g+5y5der40Zp04SjYtChaFT5gicfO
Us5psevFByODBBafMCuW1TrEfMFp3JwjVHpzflqm3p1h4YZ60JWTxSiDZVr3yZuv2jUD+PjGLpcc
D+Z6+l3S7WPZK5JrL6yBnZOMt9LzTT43TofwoTIUN0HKX2tMpcAmq7wZlZ2ISS8/oCiAK8gZqYBc
G23kCax65k1rgl4CCAR4Fz1ebRyy8WaEl75jvh15vfkYGcxj2D0xlLKG/7CU0VTaGM5wETgZWXTq
txLfz2TmdGAjbmSG1yuYUFtfnxS3wgFiz5XxNzfH91JG0+Ql5knhsbB4QL4XFzjQVb2IkvoWmOZH
g/5qpTBaYmsBSzcs5T86+n9fVXx/Anm5JY+K5QztoaF9TzJpI1FvNEUM7mIdEUYnVSj68vyHghKe
On8XxqpoR8Y27zEBBFWFTJtw7DmoN2gldjWyz7/5sL/hRU2RkopeikaV0gpzqUJ7/euFJDCHjsRw
FG+S6T/VQ6ixZsKYZuhsJzoIGYG/bsEID0J2tRLhFFXGVdPZuOSBeDVQtv2HjSxvh7IGpyRVFz7F
7xRPzqYxyAB13fx6WKtE8oQqdiqdSGlrlgSGciR08xFrf1PtLYfKr9eLpqEqMLiWAfroUOS/9Xlj
pLSGWXTirWOh54pJI9q9FIA6Lvnm/f6E+17NYkGhSKFKMcSlaTa+fb2FIFVDVlbdra1auL2+245G
s9Jm5KYmWxuGdk4i/R1mkVL5Lz8h0VE6/+Hn5GV/Xg2/HP1jLZdKXZbyLUl2qK+zeBuqH1aqsOw9
zSm7pE1nnYzgDY8fc2RG2jOHgngyxaO2gLeLF626V9ubXz7m4mUc9/l4h3J0at7xTjLRuAvTw9C+
R/pebQ9Uy0m+R3VuTpu8Ok6ob+CLqAQDo8iFnROpmf2c4frIejvGcrZJZBQBaH8k8wxIL5o3yB3H
8gpyp/IveXfUdCKJX8SKAxziQMXacjomwldBz4HviszSCE2gZ3D1qs96cOusm1E8VgadEKPtfQLB
PPBk5UdaPGoTFORTEziDvuGO641rKm4tXOUZqukvC6lFjd7eOoOZoR5yhJSwZCiIRGRMLKNcS3gy
4wd5PsnhjQ7b0B2fnyniUxR2svrpM7Tv36TilCvXqLpPaW/1dhdL63BAGTFtYz4rgYu2ZrR+gD7M
At90a4wUinYkvan7gd6YpfabJPGZaq9NGNnsdUt9TcJNCJS4ueYTzc6mJrRaQ0nryuqW/lk37vvu
PuSPRrh0a+WOTPrRfOwsT1JcWWF9h0CIxnk5qxusLfGeAJrff6v/cmtTlslESZo6xhiiEL/d2hX6
ucCArnILMeDRsLPEL0sTt2yhlNAShBoWZflPsea/PU3/Uk1rGgQkem6Zg5SX/V4rhKRxdxDrldus
f7DAzJDaM4oVF5FqsU+qL9Dn2BjUkcs0uCrtLlB2fr6W/KNaPbZISgSnGdHvYq05ZuNRzk4RAKFE
u8KGqLTrJL36aPkA6jBPoGisgUC74JVrfTfFl0aNSbLkk512VeH1ltPv2ObjBFIeqOpm9iM26AKr
71xmy8uKJvB6xZN9RxSgGO1m8q1LcZeLu7H5DHJP1VxMyMWHr69FPjtxZ1375HialVU9nMP4eZmR
s4lZVUhWpO4wq6hNWNbVj4ayC3p0O2ecXNDb8+hvksfIKvzL0WFwES8yTcztTPy+9SxmU5XBhJ7w
Fim7JFo6qv6QbrWL76b28IUaqzjCwaifVcOROjRzWHcBvJAv7V/FeQegf+VltKSjcQRsn6rvy/8I
sB9H2aOvg68lcnY1lwiBVsVos7gX7qZTMe9i4xjmx3PBrC2xyT+ialZRsSPamz7HvnUT5bnDwWIU
/NehGLeZVHpKv7LSVyt6m+IjSizESf7/Y++8mtvW0jX9X849upBD1Zm5IEgwixSp6BuUZUvIOePX
zwP1nmmT2iPOvh9vV7ttyQYIrPCt93tDthyCM0IFuV8Jb/lRqvZQKiRv67UEYTy5w2OL5tmciHrD
T0+9V3IYUdVeJd5QP0x+KtQBmLjRZ5jiBw5Qkc1mZ2UiB6aTAJlLhLg+z7Dfqk+iAGaHJr3ZYG5G
UOLc0+A4zOm5QJxPvIdKg+HdvElBNw+Ja9fKB9Eapkc2cB5sopXINlDu0fPNQs7wEAY8+vh06o35
8CTtGnlfKEuC6HXxTg1O5c9u7klHLGtyOhimgNM3tkIQCt07N+xQCy218rfC2ubv5QaOWN3abqft
0vJYaU+S564ij+N4fijqxU8t8m2tect6bdfUwdqHbmDC7s77t1AixuddpOVSJLTpRt+RsiVpMjSj
HKP+RaPFSFzWdUcxsuko5JaoQfDZLyfnWISi6kOSb9wBWikGIuB6TXP08DxK9Lc8/q0pDzJdd3QR
Sy1aNgE18yoc5p7JXkCZ72Tm7JGXuUx/PMlvQu744zJxHVGchycBqdRc+o1u2uTwUjjo+izkeGg/
+33kL6csl/v6rh85Ajsk2RH0Tt926a+H0HGN5eTAmdFpjDZDPM8f62gLrOog4yLyGkVEPlO8tTjf
5fESsyyPDJWFV+2DZuGTrLOy5kR1Fbb/SoYYYe9by8nuop/CscA2CCHuqV80626FZLM6NGCp+pqo
D//k/0B4iuZIXBVn2Ezt/aCyl9nIIbbhs0pOrT3cE1emPqc3znwT+/qqtEFrAvNNkUTsQ5Sp4fFn
gZdRyyeRlcqnsAzNBUkZIkq/1uaAiLxXUYN5g+SRdCaZCQqu5cXoEzNri5iI9PFCv/NV6bESjB2C
sBt7xpdaGPyQcDpY4xLucHg9Xt4ZOuokEHBSOIU+ySceYZ80/drgn1aUfPTJJNswYJJiAHm1M8F3
cQucRsVTGFBV5FrzJPriURVbDvnjT3Rcxy60bqyZGCldP3WwSkBLvMCnJ08P4fKzKbohyGGIzVNC
LtIINXSeiCuAqABxCRQdQo0QXCoLXVql8l0oLH3G6fgUs8aCwudr810K5m8sP/giAlk08daQTh48
AJLXDejcfUvcD2vGdvDfG/04EneTvBjVVozf2uZYhMcsfErbj9F0CLBA2S9BV8O8QJjRaUA51RDt
Vc0kUHhsBgnsQejk4MxDVJSFYwKVVLgJynVqYHkHa8GOsZ+ibQopcpjRefDjjQms7Gg2+V5bAI0V
hch9teAwaYMXzoGulpIz2MWidaqFd2feuz+yD/cx+shfyFyfZ1v6KHwfXSOHrvuifY2ekzfptdhK
a/nHcC/wq3ZEwko2mynSRplBXONn6q1Gct7HU4tbXwpzatdDI4F4v8qTtzb6NSR76GBotBHtieGB
YDqhSlHcsdMQ6aKd4UGK2Qtd8GLHBB/hbxcbAmMtQBxvHQcrfCGtaIm+hA2baBkRKwxc0k7iQ/Ea
4XT8OgBzo/kC76QpjusWqBGunq/B2/elFAfdr4PHMNEx4W1KUfXlNEI0JCdI3B5OvjRXilWvr8Jw
pyKs7x3XWlBU8ueqPifylhYc7HpMDmbqD6uYl3Cq84fUeGuyO7B4PNug9oAyqhgUTC7e0J/gaM3I
wQAv93K7OsWvwgvxUtkdHk02YCiLoH6u3QVOzWGykA/ueXjREZQNTpbNtHv1pX2SPvxT+pQwGu69
Xb7ihjbF3nci/gHrR9zByZllO/dAXvuCe1ynT/lP7aldZg5EBkGzozPL/YdWzgwGHAE/Op4MSCiI
TJrlK8SXEBVm4k/IIcZKX+clooIH/aA7+cb/kSLFUmfxolrXHyCBbJxQIF+1PWwxba/sMWCwhUWy
jJb6vHK8HSYSc9JbnXLBCUZAxDCvmFDQJH6AtYhnXEwfxA68A9RH/C2vvSVaSYXUKmws99mmu1NW
7Ur/TaJHu8gc+U1+DrcD+pD7FOjzoehmzLhJq7QIkQNGi27YaGCo0PTSlUjPqv2dG/dDux6Us5+P
S43ETt8JK5uvYZEzbQrpzDiJr/hY7PXXBuEur2SfPBbQpwrAZ8Rli9Kd6wJBww6+pRK6D932I7vI
7I7LdSur2rbC1mz3WSeC1r1UA+LQhcH6/taujKWZ2BiWRMECETs0pvY+ItPwsfutvbdQPOlizCC0
duZsYu5GCxAkoUXLCLPFduHFEUWpLWUC3+I9RocGObAZ2cM2bto+zunQyGbIUQg6NUkwahxX27jW
vAy3iuQQw+Yqa4kwtow8p/sIiNVb6c2HGlBPnRVaxFj1FMtK3WMeqFSHjqNJuKjrOX+InsvMl1k2
rzuWOhjBduTaANs0ESGKWLTv6ETOvp9vXyEQXVemTo+G5SwlrnVV36oargKGm4wniIbNzOiY4S7u
qdh10O/wI2NTRyep3OG7dkyzhalBFhb4gaGLBsSrRDd27C8bNrfDtqGQwibTX7tu5ZUKmVZd40sn
ifhX0mbwUqDDmtHW6M0b+xStvi9LDWIpKgOLdF0FaOAKjUDApOCfmo+nfp6sik1z1++6J0R9jrXo
jhMHC9cdCSbbpukfcmJd5YUERPwoH9UHqFwmdpt22B7DyEZQZU6hEpyEnQC+cQq5aGmiJ/k1Pg7i
zNZ+JokNyVtHsWLghT8Hy6wY20fZWCT1AdpWh54ymTYoLKqQPZUcy+qZeETFyEQ/INhvVwomFCrZ
kHAc+cpwzLfya7ny1ihUFuPGWwZL6xQthUW9HY7qPFqCrT7zfQeW96f0Z7fL7yD/sS4pqO5nRXgH
X5/GGCxYDRZhuRkCpC/7sT720T5RuY+5euxDHIxtwihYDl2F9hdZAfcSW45kq6gBNLs7Co/T2rgX
j9y+9yOjDH8Uj/TXxBflQ2CNJGuKdgv87FccUejDcCBijdGPykmf63OipWaaM+6obx11xn47l53x
A+9A0ZoJj+mbFdp5hTXoLHrsmHfYIbzzoKelZjVu9Bf/VKHRf8geOAph3nkfo7Z4RxLNrmn9to6d
YKt4Hncz/rx6g22FSz6URHpjzQfU1n1xCF6ATTbmXbOxVvopfPfYn7tNuYsftF/DRt5Hbxa2cqxY
kKunX4V+Ez4qCm3luQp1jc6RtNWUaaqO+i5u7yt3a1Z3nTXH7CjbxKR09ru+vW9qBB57SLNBiV3I
XFDmuYQ6hkWH5WEeC0sLqSmSmmY1BssAYZyBtAzHF1v/AWCt4yYd4h8By5/RMouerXQ2MQuEGZbs
9TFv9jKUs8aRh5Os7qPK9nW74nOnO6HBKPog1K4dETocPOXeBkWecQPX/Zs5S6cCEpKCGbiOT8Vl
uWc2imG5fT2exjHJD4ISpOhrJpPltlcXBUmG/3iNsGRil2iRqPRKmLyX1wszYp3weY1OLoCyXeOP
PK/LYpOJ0e/BFPRbIPEXBABwh5oDxZ6E8pLF8vJyqCWVtvHN6BRWxGRgtfqmyWlzVDA3IHnhlwi/
Ohg4Jfl1trAgPhg+LjjoZ9hSdbarOpHBnipa9QOGJmTJ2LnVTFER1a/vl/Lr18CTBw2a0HVR14g/
mVa7P0DOom8QqkDKO+WjhRihbBimul6j9FbssUME//3lpGssd7oeTiD0JCcahPF5CvjjelFuYZRd
xQHOGmO3jYth14eu6USVX82DYPxV6JyohlBBb2GONFoQ1zhAwwgs1bjctiVnRj4P7s2h6q50S2iA
9XJjlwfRjT3O+vJkpIk/MQlxJYKkMG+7fDJVIhSkQijjWf7RcD1SLdpZ/CAcENec8WHYEA53T7/U
P3ub7F15ZqmnKRr8iCNbSMBrYek7uEuomYNlAHBNDAGiuUsAXAJHCJwomlOSaLj3Af2gpnSVc6Pe
qe3KOiVo3qQtCexasaXKK2I7xDBuoOHkWLD6x4WG6MaP11LtNCVFhEPrE4cIgueLZJ/KgLf3gnvq
KPfDBVEgYAIUIpD9iwWZr8EbpPn7IqHJNSNukFUCJKNVgEjsgHKJWo796Llm9YNjZeCKZfvw3SkC
p5DsG4/4k/TyZw8BWqFpTGOPPgLByOrVGhDpkgH8GovnMS93aZNEeMz1eBn5bJS50KOtyMioS9k/
84jqKhEPRGF+hFaUrWmKHL8fmtczVpc0RWNfR0aJS4opXtU0HIV9nSmbnmU5kOjixAdV7dqlG/yS
ZGzk0kdEE6uw660bS8X0714+BK6rmuCFNHARaV+tFKmSJ5ZeBem5tQQHTxpCgUiInAW6O0tkHIdQ
Md+KCfw6tGldSZDzRJAEMtKuYARBlepKUorkHGZhuyiN7aDoLoc8qvkwiZzvn+vfXGyaSCozyALs
/gw5+WPG916PiJVI0rMcFi+EYlFgK+Z7JjWPxDTcqkyvizP+eUAEqA2Ug9O2cgXdKIUiAm573dkd
IyC3FM2KKNOy+f4jfW4WV+9Ms8DRaQ2J0GI/6W1/fKZQVfpKwk3ibO4B3YBeZz3BPYhxZiKhS/hI
y7bJoTdYmfFRq+aeuNCodyC0pjjyrZFBhP5JsA4EDefaAuP6zNKw8kNdsUBYiuSlQSVb3CnlQ17N
Y28uVctegNm9qqI5AjnN3dYkD3FQtLYexH11UY4rC894UivLufTBcZKudU+pVNs6kqOH5EF6ws5O
RCAT2PkdtRdfj58iVDr49/gLqbCRsMutTWglEpExvsuURR2s+uQuNJzu8xBPkhBWiy3Um8IpMIYx
luG2TlYisTvdst0Td3rjIX/ZKdgj+E+BfAwXDKbe5fqrikLiB/iMn8UICze9PdDjm42W3NttXb40
WnbwgfO/f7FfeIm6pFsafWaG0TRYP4v/P15savhdGhMPdqYniQrGh7ueGP5C0TS4XW2lzkVFBBKa
0jiE2lsUaBz+8ccmYcjEMIKWrqRiAXH5sUUMkvxO69MzsVxPJGsHdqni5h0WWO3XIeKEMPtoDLLD
v//kX2cpSzB8TNLlFcjXonJ52QoVZolfVnke9HIy8l8KcPE0Au0TyRNu4It/85RNagCSjXQZag08
s8uLCbXYuGhDuVhnngtRWlVpHNIS+PC7YyYgnBHwryZ5iRZSnGc3CsG/uTrMU8xKKT8ozci/vLw6
YgfZT4OhPAspfguCPqLA9vZKoxVzLQj2ww6xU0gT0HuiM/fyTx+zhR0IBmVk4IicV6+uLatB7rVm
Wp6rpNoWFW6jJvGkdtng62VVN9cpPsnlMsXVgMVUGPVQzq+BbKsTSyh+5G9BrahXAFldve4JHZg1
sv6kyDhzyGmOIZISmTeG0xcuKBRwPiWvGCAXVooiXz5kn09jCDkdsCQZILmV4oMPHzptzk0tbNNS
YRbLtKT72hBmFhuCDUMUt/pgrROWsCJWQXTqUSSIQdXPFX3271/D53O+eDLA+6aqsNvT2Cco72qz
D4ltgIzriaehqE3b64cPvy0qRyfGe0awYQyPnCYS+a8qd9ezMtccogv/uQ5kml1qojo1EXOLhEA1
O1dOshY3izKB8ZaHN271y8SErmpRnEts1hheX98p5gAdloR6frZy+NtjRcfEygusaeXol1/AKPv+
yXzZQCdOtk7fA86FRGl2tQ6goK+klMig82D0CpRyeCsEJcU35qB2rRJAfkJiH4IThUYATNyrxb3D
fIT0tTg4F5DVMH6x5FdF6k+VP679Ish2ugpbzRtGmsBqkW91jfuwhFghV1w/uOTiHTPXihx3hN7T
G9oGgXx3l6M93OJ+iYvD+KKaKP1TvJ8Olo8mrxkbyRnlX6ieOVS4b5bnC2tuA7QUUFiO+zurILdA
TC0V61I0uNj/zaJaFTZC5GYnIoTnoVLzAsZRXeaGWN03oKMuiSf3o7GI8Wg7QSsYEIYejaIe7urg
Rnn6N0PWVKEhoo9he2JzunozVaCaJpHi4Xmsp4BP4nztVixw3CShAJEnkB+WjKotVm6NpsCEtYsH
M01X0XoXa3Efye5C6dX2WZUteyyBAkrZKh0VdvCNHUye5vbl5OJOuUummMFh7/Prf2yihZx6jWWm
wVkji3CpdK1ykEglWnhtTQ4EwQpx42YQCnJORRnYqUKDUSyZ/n5TIM9TpGguVHgUlMSbjBGSutEK
donRoiBX8a+Nq2qHlfm2Jr9p9f3o/1JzMBaRBBChBi9DY9JdrlpKk5aCr3XtRO2ylpiuz3Y02RBP
wmE3rQ6JtYkZ6T+/JivlVHjgO81qeXnNTiZ0Wjbb8iSH9a8RB5sEr7TYjdaJ6bIb0gATRN/5/prS
p+rn8h1R+HOxiVRnTUvL5VUjRUEEGtf9KQ3mSrrX1bNhERvVP2Hh4ZUNcTsvWrJHkFQXm0SHvANJ
E92ea3FY9eyuKBZB4M08hD3Y8YiIMwKThCuObFi2kgwyEmMFJ0N+I9qiSd/0PkNYRRDFUZgSXNpD
K0cgY6sQoWZykvu7FppPHq3c4VjHc2NYpBGHTk5ET1Vc2G3+mEhvhIBW9PEaba1ajuV/wP+NfSBC
fYlSEUfiRz1bmc+pPu/SF0XZdihuJATRdoU9zqIZaInB/KFfqmNSalsoLZv+Q8hPETB5UswxtI2M
vaofjPLRBcjTn9VYXZjRweOGyxPBEW2G9N3Gv0nR7ojLHsyZ8MryS+cr0Nau4RgT35R/ahGlqCzY
12FELvEk/f7Nfd0OLE6iJooZ8HeKtauFMxaHbmh0maVSUaBQ9KCcbnDnwa/Nuja6MTRZjL9MZS7H
TLDYFqzp/14Ok0BLEjEo1O7UqE4n32c62SmHCnFvLBa2Vi20GMRAezHMn1a+d3mJmXv26xe/2VTK
q6K+S+p734F15Ucvf4+Fve+i+F+o0fPYLCG/NdnWFWnGPErm44ChgBo+e61s18jBLXLvAvplqMJx
3bZ72BUt5JEuWrvNqfPJK1l65ktjwZXKf8tVaY8KQAZvqGoChNQhfgI54/nZcjeDT+AJsp5O1+wB
Sx4TSKWv6nXrCwulS+3B7mDSqR2a6MnwrAZhJudtaOFJ0FSzMoQNBN3UA+CkSMI9jcAGoxhBwar6
N6nBuGEdrZeeU1WJAEyA0Z8CG3gvRZYsW259ANgu+aqMlqnDt9rXn6DHzMQAy0zc3MOITnf7qv1A
Q9ABymPh/9TCWsIx37wv81MY/VbpIkcy2QX92vRjjNkeLA8roNdMP4lQZ/wXHLssfVvgMjOiLILx
loQnl5tRrbWVLZv8FR4VfOZ+HivQKBixzVLQ5iYEdSDpYm3i8/OUsfnZxHhalg3gQkOteZQ/pHNP
ihFqTBWWF4apSBZUG/fpxF80+b1wT3uwfVO2fWID1AfLLMWfdYG5GJCUCp8D4AYamzzPoPSxW+Kh
bL518hOBoLgu0BTCsr/t5k20IPOp8Od6szTCFQpvi0Oyu0FibXQ/rApsci0b62JwwtLpJlneQBiV
sAs//7gfDnUJGx2hXNU/i/5AY468mteehi503M6fG0/d79GY09drzCUqQzq1pfxgRRsiBlJ549Uv
nrmOxx9YSmCJhHIbXzLqjqlp3fjkm9lonxXao9YyaxaKOTf7LcR4lkJ+pjgQCecIilS0npTj8iaK
YRDscAIN8zsdxkhavUVTY7mfRdU6le5Vbl7If7fSfRuf3f4c0nWstAWqEbNc62ztWfSY+vvUvVOk
pewt/WSDHYYb4u69CeNN0UznfGVcQZNMx4OUbnUJwzAn0U5D94yiT2kfm9hJ1k12GMwlng158FBG
aARPUnNsYAC4uD7hjdmvNWthmTsY7Ym2ktOVRa8UPtRGpzOZLb5fttSvNQH6YLa5iQ4nUfddFdxt
ikNXUE9RYnQCA0imcVgTflEPziCJZ1KJuvVY6N1BrQsVQb63S3tcylwLbzVfBE4pGhmAOOotJgLU
uSKiDjZapcZQNoHQgKXTiB2n1T6YYfpQu1MjF7+2GE/ZjoRoJi2srTrx+2XRk7ehtbnotBXbVGyJ
ka35z1atSPg+YKSVwGIgnW6h4x4XxDrEzzFbRqQV3HgkX8+hVEZID6cDoSWK2icN6Y8yScgxbJN8
IT7Lrtgd8bqZF0o6xwqgnY2txGbcomoxvbe+qSrMdb3m1jH8yzvhBiah4CSCnI7hV/CrhluOMWqY
OXCKU3defgQWGJy8Vj+CCg5hXWMqjUVqTiYX7sNpNP5GPU7zKWegfz88prd/UY1Md6ISW0sfyDJg
/1xuM90Y+1YctskZX7lXTxvZuweOXhk171KX7zSLdf37K36WVV8uqSsinWNR4xx4dRJPyfmsRlkF
A626em5maWfXkfFLwfDwmKgeCopGXuslll5mVrkLVy0PZS8/KGyGm4LkdKgFyaMnl/w1cygpgdLW
rstoZsnvRs+mhQy6v/GUPuldl/eM3MCkOqX6h5x2XVhj7BBEBH5F8OEYH62Ev0zbE6fbuU07l7qg
XuRxO85wfp08WHCbthLvOFkve/QdmzRuHdWzpOUgis1SblR87CqSEBpPcjy30h0tzaylaUximCSE
lVHV1bLCmGg1kBuIPX3wa0iNajdIybIbcBH6/o2oX8aAKqHN5JVoKnoO46rUqIa8dzN1jM4y6opZ
Z1YPgxiuvr/GZ9jX9RP88yJXb931NDLXIxdGTSXS8RiNxAmkModQw/+oJtI/4rYdXY/BZLGQXOiV
9VI0h7SPcyc0xNKJOXpLnXzoTYRCXQv3i/aTLcJpmI/hAOEVuq/bI2JKdBWVn2Bio+mhT8gFw8FY
ESjiVin/dRZPqLoMnEUiFjTyq1mM0bLua/5IJEENwykz/HFRiOTIWqbXrf2cQ4tOXdB4O62fcF7P
K9HXmjpMrc688QqvAstNJtPUwtBhTU69DI6rl/O4tgjR4ZgknJoiXmq10i6LmqcojOo607BqlOR8
wBoFIy4ct2RpUA5WUE926/BQPY0iTEtouYTGLUbj394YLreQCJnuymSde9HmTHMcmOOyFE6FNYx2
7XUnZSzW1AfxnLUNFXBav7akqPcu7zDxha0IoIBfHXSpVugrWxH8c5b0LzeG43S2uxqOzGaZmcx7
41R/dfYrmxYjLC/3zrFrpncj51ldaZZubHbbMXXXumuV8zwyPbtXe9FW+S5br3J9q2nSIhS2fbZT
aJeqYorlfFUn1Ar6R2r5g1MMKQEpCCQ+b/j/ez3/F0XJH+9u/rP++VfE+t3P5P1//Nf5ZzqZqwRp
dhG9Pv2lv6xV5H8xASWi6jBVpn847eb/jrKT5H9N+ix2NpH0QdhJjL3/bfas/ItGlSWZ4GwQqfj1
P9Yqyr9AcET2Z0Qaxmdg+//87wuZR3X1+z9DED/Paf8ZaAafbqI8cOJXCdKAWXFVftWhlsp6p0Je
NbAiSvUe3o/JgUZLK3OeDZW1lH1l4UphexBabSkVwVoN69wR5eghDuVFk3ZnrOrAPnu/2JWZ9qQk
NO+UZGgWglnFC98qyLJtFUrY2KV7rLox4k7OzH4U4nQnuO/EA5Gl1UIXzHWOxb1ofBi4YAStlaxM
K302vBjFDzlZM72Rzq0urgSivGHgyqgnEr5Hq15zr1mnxY8m87qZVOuojVT3IWnlwz8f5g9Zws//
nqbGrywfygAqxucT/8/v9sGvMquyj/rb71q+Z9MYqq6/6eJf5mX+NQmnoXfxm0VaUxjfN+/lcHqv
mvjfd+G9Z9N3/r9+8a/B/DDkDOZfWZPW07/mBVl6MZ5lNo//e5Tjuf0Zv/0sf3/5K/+eAorCFGAL
n3o7jHXwif8zBcR/0c3CVkgWNVrrqsHw+2sKmOK/ECRBQJncYibHc3bkv9yFDPVfQPNAVOiUkP6x
av8Td6FpZ//PDICNw9Bn5NMapjUx3eHlDiDgn0VLWJQWg1F1B4lg2XEG41yaJDQJxyAJ2zHTIQpG
GKg7xbjeCfCRjOc/Htjx39f7cyJe9UX+fRumBUUFZ3hAXGPazf8o+lNdkyqC77mNMoCZ6vY9Z/QM
J2UXeKNzfwTjSFMoJNvspSnAefCVsAKOtHqkDSsy0dwDzl6GunY9zI1sdJHVRo9KQAhxKPBeCA01
9Y437plF7eLRsTZpyoQUYpPCe7xuQYQhkdSpTkvY9KkuRSUdCBEz6rtMF/Nt6xHjVkcurLq6xra0
CfV1ImL0GRaqhGQIhkmJVZwxM3zXLGc3bu1yAyUfl1vj3ui6ssCyyE23/sfjbEQenSSg2dOwj9oa
gw5ravBgQ/oKTPp6vA9J6lunFYfHUZCkVTBqJTb2lCc37mSqTv8cXp83Qrcak6WJ2KRNuN0fNxKB
iA5S8ZlcbKFUUhM3fR9KgfZ/IXQOegp4HS7Ng9kwDrdaxpenp78eAvwZku6hV+G/dHnt0g1G8GpE
60gNR7jMbe8hRGlC0Ylas4dzmmMJDYeyuQVdX6HIn1eGGSVpNKonSfg1iQ+7ZY6uZq4siIpTFqRf
WQU+5bK5qszQAILrknItpmY3K7tGPXUN5dTQ9Mm9EbmIj26MhWkGX74C3MgmhAFVG9Zm1xCDPpql
NlJrLeScDrMTGEJIYLqkoG3MxMyQ516dZuGmDOWhAS3o45+5NEoKlj+F9/PGvXx9JfjMgHTAkWbL
l6/FLHQtUxL+6GGZhYoIQm0r1F+qRbJZE6El6NgkXwP09bbX5fFdQNn82AroX1uN1DI9FdHWtUNO
pg8wV08y4Rx/Sn9VjLV7Y0H6Om4/10V4kRzu4TtcLYt1EGpeIHbWQhh8uH/syljh6j0u0qW3l2M3
vlMbVT0PQ+6tbjyjL3OX8kbEJoznhCuPpF8N2wzPCvh8VeCYoyg609HAt7OG9KpZJ+TiK9kx8jM8
gPEjsgg57DPT31IGQ53jiPrvDf+iXvpzWf5sa16MHe6A4xOvCh7WRMW6nEJN6IViP3ioa4IAnl9U
9BhmDRnL2q4mX+WUJlYKtZcV+jAOqokbNu3iZlYHvWnNa1Ma72lUKME2LQSpfZZcKMGppwlOVY4h
iuusKVtHEQdpJ2iKh6BaTvp6WaWZAe5sxDGO8ENfpDfWpCuEiemJvJg9htkJoUWRjKtFKYzxvguk
iGO/VtertumalZRint35XTBviwwRYqTQr0nl8FffohEypR7o+fv3PF3k8tHilDdxLWBbTLZ301T5
Y2VkSfYCPethGut5j9lmXUBeacVQ2lt4UqUJbuXfX/BvXiabqzLRWXA1ot64uqLSlH0uDVbj9OrQ
vYoK/iwRpugPshin5rwI8EjIq7zfFWOW76xcEzcDZgIbTa6N+zRLfldyHz+1o46r9SCHT3k2JeW1
2taXBuID/KRKVhq2wpAwtQQ4PIAqjS5QMH59/zmuOr7T6+NzkJJFVcVCIl/3ekjaUHHMRlpSV5ww
5qUq1gs9a6oXup/FlsRQbeVa+JQEgpev8tEb5lWSGeeuygH5y5wmmQeA58r6SWXbw5lX6wBOFfPg
RkqLyx0Mh+/vWJ6e7OW7NnVKLGVa+/RJJnH5rhurjoShLjvHLMrgQ5HjEH/2riGzIx7ufaRXK5kJ
s240Gd9FoftlgTjt5IxUh8orAAqAUISd6Y6U5qZeH+RMaeY1gSMCydHj8DxmPT5xpLscwr5+NDwh
WreluxeUEA+YzmCLFYW2vetxQr9RA30dxNM0mhAW9lmglqsPJtcmishUah23EYddFQnNolVaEPZE
GtauooY3xvDX6wEJU8epcMdhyV7TZ7QGf8XQ1XpH7nvambXwm6IjqOZF2b2JXlBHNzbPv7ke9IFJ
0oJwfXp/ly+uzNuk1qKmc4JKUx9NX4vehbEnQVCjaWV2hXZjwZ0OylcjZco6gUUHR1M05WvWqxGF
qemJHnAzh0kbMYBHzylLzl0QFaI9tMad4LPvFI3QLtTOQBjQNCkmkejIJboYtfeg1Bi/1DVSv+8H
8fVBAQhrIh5ymJ+8TplYl4+iq3NLqAiNdrD6iJbgWdITobjEIcU6Wp+awHTc46X3mhSFGUGDt7i5
f3d5U6UbQI49wJ52tXhlBZmjckUm2ShG/aMo5NIPiIJLAUoHHQxsdue9UP82Kw15XygYNz78FVA2
rTmTrImziYa1Dwzhq4FgmnUKPVHrnCqjZpmZjaU9lGpe2FD1x2YejtWDRSbzsfaMdUA4wboUjfag
DJqJoMkEU581uYvGJIzrJbk73uM/fDkaJ8jJWEEF/jb5cfly9LgJukQsFEenFFiVaigfMpL8drFc
FC+dpvwyiYc6+cwqJ40r8fz91b/Wu3QK+I89lT6FzhS9vHxQFdmowNNzUEbLwknI8LvqRMXq7sKK
WTWPS9iF0Ml0OLxVVKGcDLysXEmSjxVgH1Zoar6/oy8LLjeEdaVFgwbgHMDo8oY8d2xE7K5V1omO
oJK2Rnvgilm974WoI/2p3jUCMcjfX/TLEOWizBEKfsApBsMVmEpgtdtbCo47kVcR8xFarfRRa9q4
JG3ZWKptl/wyrFTCE4sw0yET5FskiAlJuFw9YCRM2ICMsR2l67Xgr/c7XSYxWHeIMofZQXjjGNpR
0AXpmsZEge2TGCbrIWhoKkd8y84X2qw7KrXUVvMULu00eN3kVpdzgku+3BdewhZnoum1XGPxgT7I
NWoBon+iwsV/PC5ajbhQ0DO7FtvRX5imhmPHwINJ52mmJ8oyaKtKs7Gh19f4srRkibcyJkAWSSKW
Q1wlpweFnCpcaUdfOwdBBw0HF43RXVadTCAAYbn9TWHG9AYv9nFsSkFeOMkCTtKPuZpmZZbEUi6R
D016S+iuJrSEpKoQYzTbb/0BzknqqbSLlapGwm7R6cqy1BCJblW1aDEM+Kkuu8CraE/zN+0cbmo+
V4ahuOkO+eVGgTYVi9MnIxH89GqxNjK9hiPNAxcAf+ZRPGjruhGfiZa29jICq5VZSAPWlFia6HLg
fD8PvmyaFDgUaDoOi6BeNBK5uT8qW7X0fTcKAho7nSJAJPJauriWSBILhwdc3IsbVNCrniWLMxdk
XWZrwIJtMuq+vCAAQ6VLvmI4vpE2b7mAMjjmzDtHDCXuXEVQcUtRtW7Fngqh1rPERdSjlZFjFiKD
XE6ECkaErY5fbZVEy5cJzURhkcagIQTzmi++kaOnHCrqq4FchO+f1pXa5/Pu2erpC6HOYOO/3lh9
AgoEsQlEJ2WEI26wrAcpVUiV8yTvKek588a94Cc2wrh6Zw2aa0veUM/zPkf6bShh6yAO89IbNesV
xWm6LcxPLX5gdwFyr05v+Y+3iMJLzPKRuCNCRUnI7Nj3hlmB6f5joKtu9tyrvpityaTJEbUSyAzr
tyn1XT0qyJw14kZmKJu9APvasNxbg+y5RBQKQ7ftCqudLBCDVtvlMjyUG89zmoSXk1RBxSOz0OrA
HoZ+deOMBDnVW4HICLPHcqew/hdnZ7YkJ7J22SfCjHm4jTEjclAOkkrSDSaVVDjgzuAOOPjT/ytO
98Uv6XTJrO/KqkrKCBKcb9h7bUVYUjunxXOXpeXnbkKHui8D2TE+jOacjVEQ2C+z6RDw8aqO5l3i
LeA5a0NuwI5he3Y3l2tPre3fKm4TzMmLyGLvT4ve/3J687YK05vw4Vb73SIu//cVt8OUiS0IHDQJ
1ua7KgomgDqk+MioeumCdTqpKve+xNrgBQ6FwaiLzMz6a/cEDqz4gxb5v32cW2v6n716hBDhl4qL
LSVdBzX/Kc3sxiY8IlkiXOtrn0I1Yi8O1MyI7Jr3trj23rQ+ycCpR/7hkoVb9Qd/+e8FGKAKahy/
KHyuEIvwny/OJvsmVAbtdVr3Zxmxj9z7arCvxGqVtzFEeB9VrT5N00hkWqrnD+RP4vaPzXJ0M1G6
pC265z4m0bcwi/xD2f5fTiA6IPxOEBl5y/3G7Q4xqGbaH91Jl4sHjoDxNcqzsh4QdmoBbCKqRfaX
t3nTOSGwzT/lHrlZX2pE/TWhJwrRplizPoDZRAI5OZrpkB7ykvDMvdc6pE4uJMP5MKChJqgnKQUi
T1dTZtZ0LX+61L9XESzjCGelDyEClQv+86XOBwLgGpAFJxLX8O2LUNOGpvlpbSqvhP5p3GMUUkfY
pXrvcU2eI+TkdxEJHmfCIpM/nI//2UH/8jxzpN/UuAneGBwqP3+clN+emOkMToJYywt8oe6pm/ht
EEeKFj1GoHSctsgQ3BPGx3LdJiZKxn9G596dxLj4d9NkMXYGnBV0JlURH3sRaXR75LXsXa0sZvRo
9t5nCenDRonmyxiOp75qgBD2a/NZqiz9+IczKuIz//ydaGGxgfDeYtEd/NpO6KbdvFanxemmX3gn
gjZ6JE1cn4pOtl+XDFJI1d7C3xFDstgoix91Zb/xi8AybTbxOvltuPv/+Eg0WHis2AYxt/6llW/6
eQqJIimJJpr1g2af/lBzv+4YK7tDuATbOZVy/lTwVnriXNjIVAN+4ukgPTq+yjvnQ/T498/0exXP
mC5naUx3w4Ts1xNoMdG4YtMuTyDr0r827NiA1pL+kZp+OQqv9z7EJlN/aPX+y/3GyJd7jb0YmwNK
ip/vtzZpllnl9A5irOIzg8/wbuokvj6j1nMglLonNrj/BAOquR+Mn/5jo/arSBYHiaFL0MTlk370
ZAGkJoy6+yQ06ZNXAH1rXYDGtCP08NyrJTh6jScvrhvK9/0SNu950TwY7Dd/YhvCBP3lbsMzR+HK
e4XNGo/2r1P3Vurw9kr0j6Yeyc6LVoe5awqT7H1ThNt68DC4ORwRjB4OHMLEQUZzWFxWNaFjjREi
hjvZTqPbORVZsJ0h0QgAhUnvOa5m8cOnzY8AQ/j+suovayDX48I64uy6DST20oRxBY4rfQ8cbvtU
kvrM6qVrP/YrLstqFst+HJKuAzkeTMNxLiTVexON2N1KHpMWgfE2ztRusX1u56Bl/iwyCzxQxOuX
pMsN5pO2DphqtiW5xMZU9rj0C5qeVKFRJazOc4c4WL2C0KKkvyWPxlJeyti3T1ko4UluSVS+cOnq
aN80uv2h5zpqTl67znSuS1Ut9wtVTnkXLsbqgwonaNBL5s3thQqhfWGQo/+pwxAl9caXOyi7kXjG
egAi+xhIsmB7Mz7FYsFGLAfTR/t+9cy6n21xC3rLEqRTDZG39ArR5t0TfER4RRkP6R75OVHwzrNo
ePvSL7r9PPe87NVGUljZpbO+M8m4kIHjJn2K8oYYwbLKYmJTNBIiQ5TaNejZsR2xbon0IKp89MHx
K9ypdpqG4By1Rr5y8TgOdXu7UGVbwclKMoTeQZ9m39VINOmfupPfBvDckBznIfY39pQ+HcrPj9gw
IiAUHOlHFdQYnfy2O3mZ5nlBYPEYOUVu9XaTlgW8xK9xH6EhnoLgD+36b7M2fgB2rtumBbUpxe4v
9ZYfa0fIoivhKgzTRbZlde2axD/KHOfAfAMFVOlbbryaaWql7xUBIndbVnhnliK4sAiQYg5Umx//
fuj92j39n09FjZPfXGCZ/0v3NIyc/qOryqPelP0h23XYr3Omn5e5kp+SSv5f7dL/e8fz2+mQMGZE
ZlVAS78lDP3SKw7tIrpUL9kxL9biobFle9W+kJ/zBctBnYw8G1WMCgtx/8U4VXd4O5ZbmxXUaFLa
IGFt0Qj3Md20ekW107wlajB2P2Tpo69mzoixdRk5r5aljm8Q0f/7BeNI/v0r0Gzi2qFq5lXBO/Pn
+6mI12QIZ1keh2B26bGPM51fRjnCG8v1hKIz3QRISaJlzdmXsCtG7r9ql83OL1DOB/ZxrXKiYltL
TOMhWGhq96ms+8/kWlqCJkhcnUTXEobRGf9r1bbU3UtXw3Ibc90BbfeH6aPu4nuvTCp1LjObAPM3
RncEsvZifRHqlrvWh2QK7tyQdZ9E6iwH32SG7szwLg+AqPl1c2dsNZlj36ylPIIT7d2lymU3PRdl
iZq2UXlyvfXX8Nx9HSTHTlc9uY5uUd+GoakRY0psmseSTuJbNo+dvFtNgwYzLTSFo4z1bHZpHbj4
2rgSAVGQ6+3BtYzGEMPy+2Jop79zQMjpPUMY/U3oLuU3OVdo53j1BQptfQdzY11Y6x1yhedH5tHA
g+DXiDKaxdmvMdYn0P5r0yiOtDSw5zm9LZhQunTVhd1cte4hlKAJkCh8zJ4EdklWMhpofCCrS7AZ
yDq3mF1r2V0zWeCHbTCRRofOEkdkfVvC6OFo33xoaFzr8LXsCwqizUQIjZdSxn9zAOXPSVKAdZ6a
WuHA6jzsffQQJ+Wr6I652PgWRxMCwbJ39BLwd1uwuAxq31lPDTc3E+wVlPM+cF5yBsPPee0Vz6ap
ADuLoG+JAG9doTmGjXvfEelrj8RmymevnxZN0b4sj2tnJ2weEd+xt2ln7uTa4NIo+8zT4Fu9W+KL
By7zxH8tSJ8QDIZht8VOvmUALZ+o8zNxXfOKgL5AV90beZWjOrpVmvE9zrnZPGdZj6lmjHkxHbde
eN/bht71UiW8M4+bMzGuLmxgH7xqKpZTMXYduUYq1ObEtBzmoFhipmTEGOr7fhg2nAEbznT6+VYg
kOhNATixTgs7PpMICTo6qrfuQ9EwXXpYcy7CISNeU5Pg28xnRaMPDE4TRn0emsYuDwtAMP5j2xIC
0zGPLk+NV+fNqXeDfO14zS547OrtkKil7Z5NMBHn3OSzJwmQCMLuwN3YHkI7E73QxXFI7rBb61eA
KGBkmjkv14fQRG5489yQoq3j2bSXWqOj34XOAghauxsSJs7njPUYyd/Ng9uykqjsJVd862hY5dmF
rRTnIF2Wg2Wgr360RDvXO9/6Ir6qAb3dnuloPt4ViyzWfVATILQP6xGhecikM0bmN7Tz3jKQde+4
9YZmp2wM3S8WUp8qb9xAveYaIZUJ8uFOeeXIoU7XQpNniy82jGHxqaAk7L7O9AO/SMOevZ3Xy9x6
ZECWeV286Y418jMHyrIduilYq8PibqsYyxb0vbSh5u2VG4Aa1Zy18OZ5bz4OQdLidKooZU9BrEvy
7DcRtfutihEclqMZ5F6GMrhBBLfiTZk5Dq6d2pK3ydSw/fSMwWvsF1Xs4Tjh8wmtVOJOlTFbNo/p
o9mN2unPcThIIDiLBMSwmCEAzRhIbMm8TknEwGYb2IsfNvMMaFDXH1s75z8ssraPcatJf0m8BOer
nyALuCcoHSjQrGyeYHLuOkrmeYH/FtckI8NPVs23svdvZjBc0h9T1r36jHjDkpmIfR9eQeVhjJB9
hg0rkNXUPgvumGk/x90wvWSCL3pC7ELFuIZtDWY0Az8/Fq38uwlyTx2ngvxbpA4JTGx/GqarjeEx
cGy6wLJt0yZ9FHEjvhCXhIonhPC/glkSVCss1vV0HJNU3mlTZYZ8kZlHnUk2+LJqmfxpn8h8evHH
efrgCIeY9mZpJ9DSYwNHfWJeEH4oIhP/w9VNuntFgxUeDUXSR2+LyRNCZ+UerDXmBw5VgAjCLbk8
RoR1+RfPc5AuXS10+lolhVceCCmwIfxRHv3zSkW8HBu5Vh9mPcA8zNnaRZe0KteLh8FovrTz2L8Z
5gC3DJBJQR8gmXrmpiRr/SS9wC67qnBQiMZsokjLfRzqu3HjPZMwSyMndhEpaJUoIvlH6RxnXJT0
CSRLbyRaefIJIy+rOfcPcZdzAwtTxVdstqq7elSn+6RQmmvfuWE6b4TKwKUe/PB9m/Wmfiu9mlf5
LG2hr2TBuumuozalYpvm90Mhh3vWz9XL1vKMHre0CZ5btN6flinr13Pr+9sMDd+sb1lkhDgaFZJD
NLWgA4jIzsIG6xl4o6uIHXlvfBcQfXKsLXkCLYFcb3nTayRRo48yowmm8gr8QFne0XVI7t5ckmuA
BTu65z7ACtMncnq1CybffZpl4DBR4UnNob+S8hys0ZC/sDtYbwjOofghmpzrkoe3dJAw9+EreDZ2
NYjAgL8Fv/xwWZeEyKRlsTPWOk6vnXYVb8GJigBW66Yx0VlVM3wrZmbfm0VSR8rHuFWnps1L8uz5
V9GdXGJCGArdBFcddiOoPivkx22IJPB+5t7bReeZJCk7VFYdLJvpaz1Jap1cxh0O3tSh/vBuMfXF
TI7KLuOyPrWIC5EvqwjSck2Jdb9lPa3a0mQzkVHSJT5xg2lw36eeu5kszLo+QPFnN+sk+fOYMzYG
ZCsD5mvZrrwIOzYhVAU1A6/IOOiB/gpnPE2kX7xXUlj/SbE2E/dzNaff0K7hby36cCJZRZPYxiyi
0grT4jh9FVNMRngyR/w0unz3OfMUANRlKTR09t6ZhBgUa6Z9FDmiGJZ13F5hzLvpKJ23fp/XzP+a
BfKl4mnhc41zAC7TcwyY5kgu53ToW4CMvR+9lADKCYFnyo2kjw1U8Og1PlDctGq9x7DzmJdnxbp4
/IzCV3ft0qrltMY92IU6l5hFx2Urd+WW59cpmz0P27fk2viBqj7UTF93zDfb+c7GRlSPpuqQHIRM
tdQ+GHqg7s2EquXCTGa99H0VTq9u7UjHyNwY/8g6sRInNA2e/+I8DWyY5z0tTyoS00tcsIg6Li0+
P0Q6kJWijswQbKmmbG5pua7q92Kciivv1XiCxVpCeVhRwi53nd9ly4lTA/aWlku67eGB1uE+WxjJ
3ZV2w5NRzlH8Mo6R1Ts+v3c3JXac9yMHOewli5s4kUM8HMpkyGMiFMug4lNoeL5FPnl3s87d9JXB
J/7n1HjebmNpKXdV7kz/XKl0Ls/+kJJy1IJn8XcmCW4xI0Pd0VYLryDBzFvdOZc1rB5njEjO5RCn
6uixFiX/h9yq8rWfm/CCAK10j6PdrHgX50sCL18Gnn9utzD4h6FTZK8ruBWolz4+10XGKjxm08qC
Upmi+0jWDeEkXR2kime0jr62dB3z3nhoCA7TKp1+st5GZdljdBrvYtNqItnHIOsPPOx9duyLaq+q
eR9tKqp3IhXyaxWo7IMEEQG7M51TcqRiOYbPRWc409mjkaKUemv2uW3iKn8ehg7f71C2nEP50Igb
C3dOq08+q7LqLrGdeDfNKhzvOcGZw2QCnoDNFf7eyMYD6jZWhET9raNtQGFXQYKB2s2WuDce1IfI
MeZ4Z4e4lpdaVXV5DNk0PItxpMIQg8YbPa+adNa4zoV9EMUci/uxFrZBDo2+6dybGQRwaGrvMPYb
Z2odReqVWx5FS40kFs1VLGGZZvjoe8IANnkfhDSahyXZ0uwYZ4N9CIOSJoJ3cBA8VtZfSqYvEbGU
ou+TY7n5/femJD+bolENl7IL8FrgykjjO99vE2Krx7AHlY5g7EjDUgZ3ohOqg0QLTWrXyzUik2Oy
fJI1u9maNtW4b37devQhtaiu6E0LskqHhksI9JDoNzXn095H4QTLNuo8UhpYAR9tsBGl0U7V+KOK
FxZfBOjaCBZ7Gt2VoVPfotXSla52yBFKTT0U2M5T449VU79d+lrO/TkRXUajP67LjVHe18QremWl
ToW34Mzv4m3uTzmwwF1sRhPvl7Y03qvqJjdfW3fTxSYq1u9vT4PdjyoBWNbYavjIvnJ8C7ij6wPu
UZJPh+Zm6wJTjG9KVrRiOz+vG2iHQVwT3GWi6Tz1a10fJ4Ey0AZB9Y+FgNXej/MIOS6Loug6yUyl
Rz8ehvrqNYW1pzGTCZEDOQqQlJMrPMiM1uqB55mUBjIs89OkfMJoGtPW56GO/eaes3d6sbQSKfgu
lXwfOxt41cF3kf9WLLG6r6cK/HUbdjgxx+CGbccc+bUg2PypXqm8d0rq9VT1jc3fFxNav0PuBvYV
xqdVODLRx6GSrpvpjsYEpElAJKgkTvfYvV+qeVgubJTKBzWkkKqbMCAyQSCDNacgGOlndVVLvM7N
nC27unBZQ/oa98MBP5r4OmfDmOzzQOsCZzt/JmpDvrTKctgCJWzo7/XsEYoXqyVlgzysb8ztxKse
e/9v7goQ34IKCZ9kUmLhp5SfxFM1jCBHdLLI7yYQ5i7eMhntttSjPsg20W+HOLNmfSmpLfxDGPYT
ImklVL9PgjEIz1geiJ9sKeCyB+G6MH/ICConeHczSwFroGBmoDN2Ivs0tETPNAVl6rtIpcUA2mEj
9r1h+Zgc8M0mrzGarvXgFjz/IIHHEtx/YcJSPVMFtQ9dnHvzg8g8Iiyo48LHaAN3TfWsivrZs+EE
2GDxlnUHptG+jn59g3TGldnOPa+W7ANbng6SOmpEjBmVV0xAmNcxeje0W3Jem3mI0CuWBZw9OxSf
I3Sg8JLDgpcARYu7FGGbMEEPPYz5Yyl09UFUMC2KUJLTG3cqu4piA1UEBKiK93ozfkkYRxj011jo
OgM/7gqOJxZ5d3m2upyxMFOgSPpL/GR61/f7pkaZtO+byNkTwCVx72/C/2oJ9vL2M5XOFeWRb6/b
2st4z9ChfriNpeCV2jrYjmMeSmKeNyb8MkgtapUh5NRPssFM94lfLv3ZKRg+u8BVcX+IRWDvyywl
riru50CeRCdvY19klCks0nqBX8z/CDcFvV+teR+2+UwGCbNnkiobokovw9YW8j4ZCp85edHNTJzr
snzRpiSRqASbR0xlpqdDU5bLF+EYMJxGNv7bYWYVML4TfSH798U4e8VTJLOiRszSZAzbEWDzmszt
Zw0+HLPliER76Vj6HjoxVzQ2lVzg2AxZ2T3nHhXzRTddGV5uaW6G6KaOd8oYGEHwgLudmZ4c+47y
g4b5krdzoskNUcb/uNLLbsfJUvocl2AY3Glo2sDuzNCWX5uG2JHTquin2DmgvCdfumzeeMmk6R27
53C+47byZ+wrjM3uvaSO/Hdc5eyb8LqU6KSybMgHGKGHkr6I4+OgnAv+VgFT+T3cGLe8lENZi2OX
dGt31wDfPGdtHzUXt9pbk2gmeW3iDmpOwOLE7LUL1k+1Lazer/1qeA/KCulAIbhb90Mgir3tmB4c
ZshI0aHOYv2XSwVUE84kwgpWM3I2YI+meZ1R1oqTRiTHuylZ5+lpmh2qd4Q108GGvVc/rtkCKIZ3
bD5eMoyx5l0n/fbj2rfN12hpE7UzUexXVw5cV+x1ocgBr7FYUD22TfpSlMO279gOBbu+ld670J8J
qHVdoOXrEE72bfBcY46hbttLrzj/D7rWgKbqUt7AKmXc7sYOztncqpJ7K1/lg680HXs5LkN8TfgT
nydWpbdMCBt/Kxj1QTBpSqKE44hxyCkc6mrbC5/eHgho6xjTMZdc74tijd3L0Bbo0bMOgwqAGld+
sipr9D13pOUk9tIl+xwZrT4Fm2AV2fFwxu9qrwERXk7bbC9B1ffE9Hgq/6insEHikQp9lV0LVL2n
hlU3OiVDwDStgBCtqEPl2SwDppfV9PLHkqUZpqg4b/6ho++78zC0rnxK1o3la9fb6NvSrT65v0mQ
P4mCv3bHRwvzc1BrPg/eyLbchTLxXtD+xfrMzKg+spouKddWaf3HwPnEGtQh5Lh9lHnRS8eUB6CG
rYofqODm8FhZ1fh3zdCwFVyWTD6LIdkMAwquJC2hnal03VzQOHXLvVYuZNCVCcGbbCtKyNfBRn6E
xzfa9nPf1rTaI7owIBUWmrusM/UDiY27EAISfGMqiIAFtzTmM98FB49OixjS3nSfNte2If3SVpfP
jrTKz41eCWtPUTIOB0gbHhjnUk0rrT2uDqosz5Ax6RsSX4bU/MOQ22YvRVSv+pTk1tOvEa+l9KgR
hnQn7TLsq4EtI8yvhg381Z9dKG9Fbk5Ol5cr8Rh1dtUHKzXR6l5Nb0N8bGwvCQQ5SDV9PqAsnxx1
20qb/gYVQSXXfBpXdR3E6D9OUV+/WcLmKQBysplU1BcbsBMvPOtQ5+0hq3Nqyy2RHlPDYVnLQ1y1
9I/0MwIIU6bC3WByKEMMMABe5QWRLiymU3MSsHOB6BU6009+tiUJnLaNzDWwAe30dfZawUoyt/rc
CzTicvC9L0AObvGnSAvO1IYdSTntMDyiSt2KS4kgFQB95m1wq5eG/AIjpR555qclvk0rspyoioX0
4BGhdfbO71r8N5PrN8GfWrf0L6aXA5lTUa8YspATP5KO2DQAn9AummOJw2q5jtJLvLemjMhNm8Jg
ru9q2abFJWuWZiEYy4dolNcmJzzQLLo9JdbabQfRsHL3S0dxGg3JQo2NR3WkhlBzePa2PgR47xVK
hu+GUfgXKkqIXhBl9DtLvRTcWRVmSNeDguq7YOhpvowGzcyTlZGV1zXph0/ErmXf0AGHYi+6Sfjn
FHTE+zLS1ctS4sTY+9o3NAu6bbZ77J1TdzZVlOy15m1OPviAbGsbe+HvA9XN20NCnfeX81NeSraK
iDsjG40Agyp1fMPJiLg9xEzMPhduzP/KuvUmji+ZPR0UrSC5YoHZji118Le+VeKb38/Vl3JpzHaX
e7ZEfZOq+jvDvfkCByvITtovN27NYnTtThTN/IZRqIKHFKu03lt+Mwx7RZijmqgUQedl5ZO4MCb6
EjZB9tfY+u57W+tJX8yQ9BaVh/KbE88zyYxVzWyc5dMUrXdj21pyxovb3JORMFyvpAk5n7K1CeiJ
sxEC+Bd2tVv5QLcYA4FsAkCObdd2+euABimiscvW5UcabsVCvk9FIkJgY4SqDfdf9OxGapB9G9XM
vSneTHxq0kw+mnZh38c6uP3aF4I3SbKJ7iDXODvL2uYdc8dIQ0VHtXLmEvBjxqCkpQ8TzehADwWG
hKbcDGB2fiXySWSp7U+OHfSXZcVJ8YwzCGi/ly1tdk/pOB8IZCWdJu5q7zQyV7OY58eyTO8Ssajv
Q2gSgZl96KbvWz/NCHqsAoLudLX4e+RR9PFbp+Cu0fa3BSl/3gzRqU0HdmLoO/YFa4+/4nGst4fS
YqK7WymtDryYbolsTNaIEOQ2/WjKYB6OftTIu6KJi/BazxPr/KiuwohRbjyHQCS1L/9ZE0dCiUWO
OZxgd6cO4lUhhNszD49LxEna3tU9yzEo9mb4TvfcbIctCL1/wArQPw0eqEoi9bzNf+sc98yTw9TX
8OgWw11dEztGrh6ZLuxMGdDvM9n2BXyL1gsPotvGV9N1PKaqq5mb1mLI82MP/Lg4NHUZNvtZrEO1
W3XLjVvmkYJmVnMBdkG5WFywqKPJGVFjdPVUVfAX+CmxFxzT+pAQLRCdG+WjM/VRSWbglFl370v8
q80nq50I6TCrqPzAvq1/hzpkSnZi1gTezcsQ+XuFfpuQ6qkt3mETg9HuqjT09naq9HzkX5hdg0v4
7xzrUrETbo3v2mD0/rIjxxXxqK61JHesZUmbFXKUMUv28eOh4HitBDtmIrRIAvKkTQDzVCpK97OJ
qqd6Uro5LZuZiPhlBbLutjLoyIzJ8dbxWOVM46K0GsylXNaF+LF4Y7Bp0hZdi53rGalvvKXpgVmh
17AWQgJ/6Nn7zgeXamZxS7COUIiTuqaz0Kp/wd0YqFPkuSX7ugapeT9y4H2iYCJzEMfgGLIgmqJH
ESa92QPFdB83MebBFf2vaFkhgHlA+Qor+xgNmTCXfB6EOkywTIK7pHb934wVuFaDmG6P09Qu6iDD
erBnpQgxN4JN3N6XWhbnCd0y7VNfV9muMuX60ais/7s0iWV/ypKS8LcyK+8semK972jqKnbVmSZp
1Obx/TIOZDS0HvMx0GYegWxDZkR65mmf43uKU3x1ZknSH3Q+43pDOfUJDYa0+RXDFZKRsidqjtpU
98ygmwrpyxqQtsMWKb+NQcPgnaRa3PaoNTke61QgKmCorB99tNr+cbBBJYCMgb0RslzEbuV/eVEq
WEAM97IVF9tL8eBn9SIekrrQP9Y2JuZ6WaQnr9RrkjEF9nvyImg+T50SeXOnFuY1TNJYmx6Es7aD
hO6jS+r5nuk5Q7Ian3LJzo+dQU2wAtotdey2MvynqdqIz5PJNXmTOirJnUgn5ApRrNxdUM9sz+Ea
Mq/ea28D15fSo0bkteYMXoJURrRQUAqO47xyxdWalFezDn51NGPqfwEPMiTIx+26/Emq9l90D4BL
bm6PHHEjtIifdQ9V69OiBTPYwJIZkmGGcpiWZL76Xr3gF+yr7yBaVzbTQQbEWafBae1TuuvZRdct
zcudsC68zs6ld22vof4tk/gw8MxStlfV58CHvB+bvlA7VUrz4d91G7/qtHnZYKrjgychAn6iRH7+
8FJtMl3YjpDOCdNMEi9xEVlWsMZZoos0kqVJlwGSKljW/UEy8h/g0v/WX2IARiVCGxWwDeaff/nZ
LKVcHre9Oy1JSLomUPtdOcVBuOsA38lTyhtrRQ3Otrs5mzK35UGn6ZaeVWYjkJGFD7KhDlVq7vTQ
+SSdq5xRPk01kjhr2phjh9K6vudFV70Yq+z7JgutewrqhsAmqlTbUroPCJbXoLzxlcZUVZR3jOSO
sRwWfRJLmee7kGUPCxWWMgnY31UNT5XcxF91Et882SMM4NVbkIOD67YfaszY0b5z0/cI+dKeAW73
F6LX+ZnFhgaZ16wVMpaFvAWgSBmcLqSk00BvxqXml5TWLxQmbvwqmjLND/7E1m2Ha6H56laggduO
EtvrPjFkxglu4sTL9iLp2+/KdejRgVb5z/NSInNhXdssr6LSizsHMTIrTuiy/5KsOQ5j01vvC0oV
1OR+JWLyYYfYAmrmwWaAHbVlcFLLOH5uUhgWf7IG3KRMv/3aU+giNyDEzcb48y0XM9vdVJRh55Te
dOKMzXcQDMUl5PIfo0kGB5u55Zsu2s9LOtY/4lJlp65yj7BnWS+reHlnaz7zvz8IvzlAbncj/CFM
/ySCZGjuf/5YghFJyKhwPSE6GZ54mfkfC9FM5xgYy1vPqv48cjfsGChoYiTnMvqYpIRaRoh092Eo
lnYXWhX9QR73q/iWD8WjwTUKM6Q3oER+/lBTOIwzkSHbyZMkXemin2/9wXhLe1cO3mwtLgkKmz+5
Dm5P3s+/ogTrHgkAIJ54K/7qKE6zicIpZnllBobYtTZUnm2sn9DOIx/B38zGjJ75zRtlfR3hdvPX
dO9k3rm7CpjjSXtB8Zy0voEY21Ir/fuv6r99OnAenLUpRvrf8NAB4ueWrWdw4oR9Z9vOEEHfqvFx
CCXZz//+s35zVVLtEbIEG4vkHW6PXwkBgqUyAcpQCNHqxN9mM4KOLeRmjtPi19/DjVoNJnx4rONh
e+x6nwm4HDK20aU7/vtH+f1rZ2CKsHeikvSh2P1iqZlAXtnYJ1m2rO302tKw74SpIeLmo2u+//vP
+v21kIcIHwMfWSZm41+PZmaRM2oK4kWjbKAdz5CDQpON2AGCyss5eFpBTDd9/kwx8Ief/Zv2EkX+
LQDoJoTEqf8ba3HNS7ZM3PNzHYtXqxj45+Gioh0oL3MMkswTf7ihwvDX+x3vPBPsEIsVLgf/18ds
oHHx8hoIPYY8pCr5/1B3Hkt2I2mWfpfaowxaLGoWAK4MHWQIcgMjg6Q7tEM78PT93azuHjJyjLRa
zqLMsjIzMnhxAccvzvkOQCPJoWS2u9GpqemdfJpPk/AvKcNIdIlAawjOZmxFY09LZJ6a0KUiWRjp
TV9NoySxzjI25pElhQD3CzN/AGZUiWlWVTR7uTsSZOJtM+BXXnPsUX7/9VnvryEBMRY7iND7C2qL
6fPduVFq7qJO0rYjbf5Kv7M1cYNL8SPHf3PVCW/51IUdqsp65UwjRaZBIRYxw+gvhlhev148OcQL
Dp0wb6bJcD7rQBT/UcoeSHn+kJfCA38i/0Pb/e4PiR68rllrH6a2DUgYrvJpfTJbIyCfeNTWcMbs
No1f/nBp3pdr/FZuUXh26Lbhur53ZSJXMnsXws9BtVN3Yt6jqMxc75EaLdttLMhvyJsiOnVlWRIv
zaVhXAJHHFk+/8ne95cZ+edz1r+Awy4hbhebKHafyyP/k71PGHbemqybDpllIqdrUQNetcNg33il
2AiO8+06v9ro+cpbnojMOuC4K4JTT++EdzhgaQFJc2KqgHMxmq8RuLKzQDPWW1ezshjYrNXA3zH7
gWPcKAfvln1Kte19Jxy6Ewl6uOhbIU15tAeVXUc5gg3yKQaGxQrEcX9TI2oIzqXLOXcuLGIarr2N
sVo6LEx14s1d4CHkzONs1gqOIWIa0K2loKXHukZsP7x6oGPWT2IrSHBu+4Yxrh7W7UrNOUxwx+1d
59YeES7lXmH614JbrUpc0lK3fWtMNMbIb/2nAE93li5R7S33SNmkThha4oToMb4e/nB7vD8KfF63
xK4QtcBNwon/7pRdq7FhyqjNA0YDM4MpEMEBZNqJrUyYAQQrp8Prl3SeGc4YnaRjIACEiZlEWT5V
V6YOFzQ+ndnPfygF3h//nMM2yQ9+dEE/IJd/V59g6zSBrYn1sFWjTMdRKIyoJU+ruDhT/2A/40X6
7kgEtoH3BKAIrQ31R3D55z/dmu1aGPXgj+KAUi3oLoIvq73L2q78UTuGWncOJgikWwVqsIcpGpbn
aArz8DwxFhR364wB5QC81zM/C9I0i1h7iIsemLrJ26hGRpeISMzuVYkGyfpErFKlP3Yy76pdR5ms
d0oNPblkIZuN1FtMyv1hhX10k7VM2TGu/HXBW6Bft5uZCbLBuPrFLtCLqA5ZuRi24MfIrniecvJz
jsPgVttTYCH3jpcOSiYw/8yzjlEZNQfXwMKWXtahr5GVhd/HNmOKIqwAcJ1gKkdhBwrc2MFlqz/b
tbAOpuVn/rmyVlS3mLLA5nclPiWM9RBMqP2d4Q7Jdu+xLqe2OrAAgyU/SLIRWD+JadhNjjFnTwNL
+oPPtL1KvLVu37Rjzs0ezVEfokNW3ceotzGgdJ0x/VAtSa/EYC7VG+8OJj515Ez1K8sZu0tGmVsf
V50X4OPLxunJe/TESdA+1Sd38uZHp1VkrbERaTNy1jP9zeFk5YhvscQnTjlNH0OniZbTwrLQSdlK
D6+XV1YUdyhKJSmti0UKuCtD4sTDyvlhVbbJADYf1+8NqskPTlX2wbeyDJGfG7IDaB5PWVaSH830
XcT5YBWsHrhZrlcGkmQQDIv24yDES7pDXlN1CK6yae8GdcM6tdfMFVn50MUg9ZkMsgZyE1paWZek
RjttBzUYvIHDy5Qrjl8lLMTBp2HdEtOamk+hZvobB6A3mWf5KvtMVbW1l7JNGsWhJZJnZxdIbY5C
FyvA/1FfkhG2cT67Vp+fgtnYwh06vhDfdL6w0JdTocJjBd2oTj0ZDt91MbNmJH2MPrKD3mDECN7Y
NiBUG5erjheQ3INyJ2/eoP9tj8wlguZKTkpcLbASuzOT9QADVk6yatw6Mv86Fk2hsBYvMN8sKydc
ueytlp3FvAVbwpnN1yAbz0U6PK8NQWuDLe7tHLE7cx2vIpTGWVghGrW3qsTxh/qDibTZi61G52SK
l6TG095637fCZryPEyVUydJm613NjxNvxrEa3jEZR/giNuNet0H/he7fjy6TqZU7oB6+uuXm2XvK
KHqdAId5olxXV8nq1ipgHyxnEEezFZHbRThbvMjMFruid/Kzb5VWCS10Rl5n1M3HyC/WU4Ns4Bsa
ku7kl2HOFtguS/IAHPgop8bhGwRYUqGxxBcTKsJf521LCrcl2oT9oHOd217EW3puEP6O3qBQ5uCH
pfiGpXCejU4+M46d+hsxKv1oWlUAw7JW1jUSTqNP1zHommsGl/Ahgy0IiCS1NxldFfNQeClKFm7S
sN/sT+R7MlEjARNvAAM1LneDTBEPmSVMnfaUsXrnl1qzsoJM17Pizsp7oyIllKBkRlsI1wqbCFTB
pAPLDr6EuPKykavhbTnCokhwCkUX+U6QucN1o/J12UG5zB0m0UbzgEq/e3UZkgVxCw7/MZ+13ydO
KNqr7eKWj01KBCcNSrQicafL5WVh+9+ew3B20wbp/2s9tRsxIqvRbGmjCqFPcxFWr5D3TJ0wfXFF
srGKqRNsWgUMp0jueCoYCSzKhiVjNfmnqsTgcozqLv+EaRHLTBaJpTvY1aaeRYEOEEhboDn52CGS
MoairIj5z4dPS/5XEI+fFS9tD1YIvpmnq92G0me/FZo8mqAuOxx1hMlk+0YWOYD40C7Wh9Gt+2iX
Vb573yjBiqNxZfs4ZL5npz1BWMhBNrTRyWWDM8Y1EJqc+b3tvhHGisdyrrdAnSx33F4XX1KGOAN3
ag69y3+pEOAjL0GiVBBA3+FCtEeDh3xebGCMq1oFKReOvV8zRqGJpSNvZ/A32iRQAQJcaXrdG1Rz
aiTd5oA9EMkHD0upOX4aOWaf6zrog2QCScTxE0YIG8fFw1OyFtvTBsmrjrXb2x+o25oi8WcmESfI
YBf9eoQ/Kdm8vk0BGVcG4yvbsCEeuEYTS9sMqit2Tfq50OxIOce1lo+eGMpv/bJZD5XZdvLoNxA3
ObCMifBynVnei8VeRZG9CRXoDG/BwEfpC15H7NRerLLBlT+j32t3LDj91FxZ9YjK0uqlV9Ke0z5s
UKFzTLFjdmEQwvNYI3e77xpT7I3oAvjfNjPPj+tIqUSQcG6Ze7L1appTtgD2oZqx9S0OSPq9dEfp
74vWCrtEDnb7HYcbGahTpbjOsmunDHVN5YdIEIMdlqXz2sNbwE054QTb7FxfZtht9xayejUZ+drO
kvir9oLj7DuZ+1ENoaPRV0+zda/tLfSfMp9bL8Hry0sNdBOzrWjOujjwgCOlRZEJcq0w7+D4nvWh
p3oYOMixZpFiFxVckZHRZ6CmTdxXc2/eRgN6HzLN6+mzs5ZGVsWlMOZgn3NK8DOLFcG8E0a16wON
F9TUtjnwNu367DTnRpVfydq1nqxljeoTY3v8Xozrx7cSXVaD16LLzIfQrN1dMIGxT9EeyR7Jl0UQ
laW6l9HLS3cnG8RreyuQbc3CG/AVetby4uiIapZnlRCPJafyG1rvgoQAC9jFYRnwbCDXbfL9muvp
OZBm9uZZW6TJtBJ6J8tafSlpFLd9l9ft90CEiPp6nkzSZQR6KywKbT2lHV7ihsOpZBa2LHlgovHg
3YXvwhu3ZMbISQTS0umrgJaHHbC1zcvRMHowPCMtMD0xAK9buwLP8wSeN2Nja+gu2I9T638Yy6IW
e98tOMcq3xn4eTOqnoJtXS4x8dF2PbclPE7gP82pIpcw48Gb+NZGsgKwyHj+tcpgRyZmiMGB8D0X
jyRZAlj7Qm0jdTaIEgfFq8Z1e8C8p4AMDr1bpXOu3Trty3plu+5HRcFOu3W/6V50YbzmynYPhS4D
Mpz4fGdzMwO0nGPIfRAJ9cGqC5tYJ4SOT7NaK6LFAs9NavsyIZI8Z3kiVsUSvC5GbexcRmcNObGd
7vbcKTxBwqHlq8ttna9Z53RfAFrhNLC0OXt3BkvlJQnz1brdENBx9GyW0mnTWLm8bsaG5G+/2rLP
3iy87x3HiRfPS+G1V8062/eY31jwYHYeS//KaJxGp4XqdHEOAckTOFRzWF/DwVDqgjQt1I73Qe7u
7MVys1se+i1EJ0eGRDRyaN0QPjXdaGceXYDFued/cFthYPCRwDvPYcOXlF5aacQjMpzrxDERku3t
oveuqZK3NY1K00V9U7ThqyG0NDmcED7EDSCY8ChFKXH8rvlmUG4A/9mtBmreJg5Y10S3kmQMMyUr
bgsTvZTddld6PqFtoZNN4Y6qetyOFOjZMKWynfD5g3qw0sJG07BDH6mMdNYVhaIwMae8KoQj3r6a
287itWUYTjrY7ngDQtqozzUDzS+bOdmMgacuf8t8vusEN800XrcWstirjmwW/w7EkT//GLxsnncl
sv351BSb+2AUuesdqKgGTn0EbXqKVxQf9Y7SJvpkSbc5apmbYcx/xcXTNAC5uc8HGbKCmO3G3AUM
LWrSEwzcbK5XjOI6JxWleKz8RZp7n9NrPi1hJeTHAPPlxf6oHLHLy8Ks7/INFclN3WmfkKeeGIlX
axaKdnxYQ9mgeQb1E1Qymw8s8VrxWIHDxg7QzY41sfTxh3Xv+3VWoCjUVchqVlrYLJFeWlT9HdoU
hPvGcg+PtWewVRXtgxgHZOsBfLslcRZ2V9diYV764kq3fUDsiLd9k0gDKC/z+tVcRU7Yx+/79b8P
uqj0Ua9YIeEsEdSMX9vURuQe8gAxHRCotbdAHz4rDHsA+DUme5XrP8F4L4Oznyc2kELYE8ANIYWR
O869TJd+aosjmu9qIQ3uQJ7K/Dw4eZ7wJigeFzlOe7YVGfF9zfIKV2a6od79k0/8//XrGQAAE2N0
xKTy3cedQp8Jc89WwswXREtTa4C0GFy3f1pcOTxH1iB+VGOLXqrNh2vDMX78/nK///2XjQ3zEcTb
XAjms5fpyU8fn/Hp2veYow6Ma9owxrHFFIZ67IToadxB7eh2JKjMFw0eGnpqy+4P26P3Y4nLFIT9
DMWOxVTadt9dAEU1YQJ1X8GDoR5HYi3ORq7Ml4iPfh360/zJ4138h8n731AJl9/KKAg8mM+6kjL/
148tsOLZfSZByxvlMxub/DwvzZjYSFPz1CwwNYgiDK8KC5hGhcz7EZRE/Yf5z98uPdQ77y9YAshi
24ku//ynSx+GC+ZgvpmDpAxtz54PxO3KXKaZ/MHI6barDlJU8yg7t/9WR8K8A6EyDvvff/9/DY5/
vv8pqoCYgCpgD8sE13x3JeCwNC1ZMfkxUI32d7l0g69mr5btW+91ZJOiWrGDpGea4l0sceMPm0I8
31ewmcabsRis6qZyF9u4L5uoHX4sI6FQ6ZL7gSAtPihJjnOLdY7naAT4Mqut2mWZCjRnt0SO5Eqf
89boCfYoO1QxiTFalXm16XBCXt7Jdtkr1/SzYwG7qn7CbeG2r8jCQ/s2LCZ8Fp7MJnFkBEy8K0Fz
RNNXwbS4SekzBNlPbeRWOMYxGBLh5zbmgj/Ya1/Yu6/Wbprs+htOUeIDlx7NYKLghH0MuVPpdoCk
VFdlrTPvD0Pyv+0lCV/FlH8JmweF4wXOuytuopxdg3LBSAbFOdUIY/ZZG26p19n5c4EO5NqrWn2e
2poYU4rrO+Dx3qFUl9X5tOZJa6r2+Pu7wPrbbcAejP0b8d9OwJAN0NuvN+O4qUYYYOf20RCCdVow
lhnnsUEX9zyuNRiAMJsxQiKeJNXJibZmNwUURrc94zIekQY06LMmkKI/oWpbzQPiHauL3ZmZxzes
1MNziEteHNeMedFuaYzuU0CqAxJPrb1XNXmhT+kadC/G0FfFWRfIfiu4uN1e1OaWHV0bJ0E8dTbg
V203aDPAYiB4qbOV0lAw9dtVeaYQC07lHFzhzliaM8MPz31YnEKrfeUCk/0Qjr7oTlSdxEBFfSvd
Pb72xYhHowivS3CHbgq53nuxu62vUPd2umdWPmXNJ2UFpGGsozvR6MLr6PdtwfSE/EpIAPi0mTwl
1jiS41hZ9ljcr9SpwZnuh303nOmt2K266Kc73+4bBohN1z+6Bcp8TAvWvJ58uD/+82SBySKD1EE7
hTzDfyI/zX5e5tb5MhjepK4GzfRlJyV4NnSvdib3zcZ2BVn0gBhX2u227SvUZfntMvYL/fGwhR/d
2V29pFRiexx4sJqkhRnipwWlAcFhmcFQLSAJK6edmyIswwWuBLQM7MJYE0bzrTcXUZtCZWBgDg6y
3/EtbFmKpXAt94MXTl9UJVxiOSCsnLUlUMJOshj2k14LP6GI4yPISfoImBbwnOgD3IHA1doydgMU
+fxuLiDanFuz5jb30BPNCVE87fIG3hStfswNAIoZuOoIiYc9mOFciz66tK/WYPC7hF8dEK2G670q
B1PFuREMr3Rk1MEoXxDCDaUt9Z0Yos5/tKa2OqNlspCLh34lcekQT4rmqbX2mVUKeWgMbXlXGP/4
0DlMuPwWfkH2irMd5HlUhm4PgQH4VN1b2XdXjtifqnVBL7YAaTwPlQ6G82r0KJkMv1me63KYgphB
sDn94SX2vlL6K+2ac5usm0tWivNOSgDgXJky3wQwLVh4Qkf9w9YT6kI1s50abrT/cI17+X2UCReG
F9+HFbx7X1GLTtNs8/uc2nA+gCt+A9uD7BTByVfp9cvX359Jf9vh8vsgY4cRORHIFlgu/nokBUak
KpgwmN8CD5tM0Os7KaJ9j+3xU1EDkoFhNVdXxHC2cZQvrhWPka0PrNrDT7YvvpSB2dAf+y5r3ACi
LKhowqGabMmzNEIol1AOtdelmptriQsae2nuvvz+M7zful8+Ap/AtkM2L1ZovjtVac8yOZVA9oSG
8oLFwNoH2KBSP9gYuQob/pnJFPCavPjo8Ptfbbtcnp9f7MhxyGEg5IjFfwR67d0ytm0nZJETucZN
jsEG9WIJD3dYGgxjmelN0W1jz7iHUBujdB18gdTDWIrtVY+dN6X2CPQ7oWYE5DTQYuPLcyb7SI+J
oQHa1vbmVz73mr8xl8DYSQ+T4OaJ5D70JrTMorOMG5UHEZQcxk9z/PtP97d7nx0A1xbRCEeQBVfu
13vDaOZMNO2sMCOvReoz7vkhCvCtloWvFPm5UfyhTHUu27hfLydgQZj1iNAoGCmZf/2NArQgtCHR
HZbVZOidCdJlwqkGSofRkheB2y/5VcA0oiZGt/ftuKCuclLpcN125kiUZuK2Jq4SYBwRax2/r5+b
oXJHBAg5TgHaMWzHgSR8GZfzCqGinjSRn10uTiiJmNXnrUwqmmLziHmvpmUlM+1UIuF4UzSHu+Wy
POb0HZ7/utT/HQB2/+/P+O94t7f/iR5793//z5363nwY++/fx5sv6v+LaDHauN9Ei03f33JkBt//
Cjs7ffvXPzjP/idbz3b/aSGVQppDk8Dpc1ExLN+H8V//sMx/ko9Aoc6Ri76E8In/DRbzo3+al8hy
aO10IyxzuSEH2I7yX//wvH/Cjg9QfCHBctBF/EfBYu86FzpE2+GwD7zIgfSOlufyZPzUNXQ12zVd
MfovIq8ju6t18DxqW7HIULkn8f7BYn+zW5lXia+isoTzMpXP+Aa8PzJEfz1iLn8Wn7OXU+aSsUzR
+O4N1Hd51WVCyd3MnO6OydUmUoYuUiaWWUj/tiHUIUwwfy52guYSW4AxgY9V2OfuNA94wRZjCC7r
2DzMk0q2aiAecEEQzGjPt0/oWC2m2doKvNjGuiH2DYlpnFlzW7EUw/R9l1NPzUlVWL3zB6HYr+0Z
Hw6pDQFbfG/h5VK/lxD1up4bYO6sFORmHoyqYB8tOzv6tvSF4abUnHwqx8eIm2A+6w2aNjX+qS6/
TB/+76nDH8JHF4Zqilsu9GnG370DGWLWehhZG1pVVJmnDmkFSxTlsYeihAy9W+aqtrvXWTF/3mAh
1RdQhfNx6WzlnBzyBMc/HLzh5ZX165+IeQmBq6F5UVfxl7/ef6iw2zaDgJCSiOObH1hlt0WCvdir
97B95jEZPaP30framU0nX6xPzcDg4zzmHlG/4ByznvfCJlhyGwNG3bXH/HLTNKHPibeuEfiyEHpv
ANDga9PDTSozhLtploGzYeMpKSkXtYwT6jU3ZJ8/eaMbSxlaTwD5zfkYmiML9BAMifFxMXEzM2qX
TXONKY/IhL4ytXc2MORjV9/El2paWtrVEvLDrscOqoFxtgh0Vz/Il9TBOu3vzdVofWhN/iDYe7QV
kMJAg5ggwHgO7jow5t3em8llp2sRxs5C6lRTOfrLdOXVzE7jTTKG/sAro3T2hCSNVjri+KzeqIbL
+sVGBJAfBR0UyBAQqAGjrn4E6b4NtcKOYjSf/NltcA6ooZ7TKGLcnsKMEuTXusv6UpPqgcYH/U3B
7rC3gfcGG4G3NBf1kmYNNrPYxwo+xcEkxHpEmSSa/YzXyj9WodwwcIKDuMgocnBfzoAj/w/vTui7
l5Pg57uG5HHU6JSPrCcck0ro17vGwEau68WxkmweyvGFIhOwBhwR6Sd+pLWAzeOp9aQtEE13ZTbZ
47VCgg8y1emWcA+8xmieFfly03EUbbTBuoDFdlwWqyHat5iD4ghRgo2s38H1OHvI+5aUuQLulAL+
25jgcDICaErTYuz9mW/otXcZOyU1maP2rp6CxYAZUvQYT9mSIAAevN7i0HLdaRcId+t2YytggdWT
MZYHq87r8pD3YfcpZLwPGtB28uFxBdQcpoJgVzfZOtWK46JyyRiNIqW/LbNF9E+kE4MiD2XgsjKr
tiWeyD+QBHi7eFAdG6N5Hdu23b80yHnwZboec3uQc0R/Y40hfmIeoK6mgh0Ha8wBJ+uZPmsrmbMQ
D5ZGnSMeFWiTao9TJGgIRkB8mdiGd3lYwsrzruuCJR0KqM36Wjgr+hbbZ/b1YKmNxCfOfLBlBqh5
xQtl9FCPaMOy88NMo4SD3MYGuWtECaNGCB9eJf6n8QvQEPbg/RRUxSOrGGASFcLz8+Isw7Iro5rI
parAuhvbstbqRqMM/CLxfHjpkM11uWPvmK2nKvcRZbHyJrPOtWn74xmw3BRDqgF3JKagC5ADwO9G
RbLwXbdZO9QftaZJ3jF+77IXvczlBTYl2o3H3mLZInr8ADEe8k7tkSzKedetE7wl3tZgn51agevz
FKtr7LE9Jp/aIOEx1W4zfgXhKYY0WuahSoxs5hrQpRQ8wstcvUKgHS9MuhrDLF4kcq+7ruJJY+fX
6X0AV3AFBRNWT1oYIfKEmkUPPptZPmqr6bpHq+nZqOazBc9sI4L6jUVHXSZjPqORW3lj43RXNPjJ
GsLgajsM3cgnIKkloTt2ICY3plQH4Hkg73y4d8D9ZAdzoyujqYM6O01w0iyBYMUqSGfeu8AUu11J
XEWVMKcpjWvDCNofUbEoOGSBZCeOqUdWx2qMct7iXb1uadRG/j0LekYvsGuVmUSwkMydmbk5wqes
Mr6KyLCz1ArK7rNpupTEoBraapfj8cdimRVIjYmvNxccPosdgnqRNMNWqyr1IQzwk7FqdK3vAJ3Z
sQ7hDFdw0kLZO4iRiheaFsUHA8JUjxBFWyZ9kmMMx7HtgU+yzSDvK6xBEO4ZVBkqtUIPgjJj1Arn
4mCtn+ucqW3S2lX4GrAtlcloV/nXEpbNQ7RGebBbTHTxXH9ETakF/7NMqyjXL5iRwi0pAx3VyYzr
QSZDGWQvmbCp9rFa4VUxhRp2frWoZsdhbo1J5S3EkGZu4zcJjvgxSDxntO9tH2oyE7M8enTG3mbG
KDUOPpf7AVbQWmVuqnCD4xIEGKTONIbwby9nD/MUrHz2PYjhXqSZFn2Y1KNNpqfSPaIqBJjWrQS8
xU6zxHSb9OYCPxUUFXhUa102A9I2KoR9UauO/ePcvUbRqgk9bgMQaSx+qZtmB83Z2RtGw4+zDN0b
zhTL2wiKtTv7zizlEbTANMYeklAGZF4n7keJxuag66EjRnAEHJP2gvfxEaRu3rws9txZV7TDvrgA
pS8WtHndaLUvQQf3ZjuH8nqNGLnGerowqgsMe2NsQycAjyHL9tCtPi7CmbHiEYmqsaSDEawOgJ0S
amOvy/GrqZZep7PHjyIg9wzORWNebqAzVPkeJSAe8plkOrbBVjkEcYGhVMd6VWWejotfjCBDQhbn
bd/Vj8WcDW9ADPzvk8yc8MAGuLv2JQPzKyhovX+CjTo2Sd2G+oJi4FLiXmU8EjsFcgmEhhGLT+gw
G6LZpsJF2DLI+1yFa8DeE6wCv3gGn79Br7OTup4gstZuvv1gOmm4CNos3tkGFNdHDffWOrTz5cGq
q6r5uOIL4Hv0rMxJpmJyoRkKpb9pFkQuUMLVnw6+IYhdR5+LcFdhi3JgfRv5j3obNbCkyVvx/xS2
KkcESlw/aGJBxgpnnhzwHcGsioNmvsaRF0Tipa8gHcWNtsNHxxQO0NbMdPlseYEO57KBdE6mj+cf
/Vs+FmCzjErcKK0iSDZtgTbR0yJ6ouxcmZjOsn3zaijQJ4n5HNIVZv3yHv9jmSfDYnBMjIZ2vhqW
Amqa83WiVs6ML1gYkYHk4dTdbbWpvll01v0h27rav9JzqewEqV3kJVuE9epklCHhRDB8zHtbUWfF
YxNNn0qjdT6zV4y+ITcMggQ0uFHGfd9tJL6hI0GTPUylhv3SkKhSM05l7SxkwZ5hwgSJHqVAvFxZ
RRBgddncG9KP/HNUAGTd9XOHnsSuI6pqXY0zCS3rlK1IcaDJolio2AO7bH1fHRy0IHk19FqTnfHH
2ZovKMfRggTDdNLiQR58SMRZ74i9LvT8WOWz2XCAKfmU1QimYkheWbEPzQbeDblH2xw3GSrG1O1X
/VWChx9jaEDOF42Lk/yFYA3xt9Z0ofEQmtpBq4bULwVdYXYoC3pv3K+zs/q7sAXonJjOlL+iHl+8
/RhExVveZk55lQdbaO9cXq4fTTTL7U77U89wHDFZRekNBSsxRNSrmJyoFkawKvr5IHD8gwSQGs1l
HeTmm4HHazz6W1d9UK0Fdb6ZHBZALX3hFe5nX+1n7aq3YUSPcpogSkgGYb77lQWH981Ww/zWryYr
iBxgKFYYrK/gQJGIvzrODA2AdypUSXTExXPdFf0SBx24k5TaxXXP4yIAXepJ2E8Dpb0Rh6PBaz7Y
+NL5HMzAk6p1mi9L468H7XB8M1Exg/zCAVjhGEKdeqHnwbRaq8veftKG5ycbyXD8IKUpdAIOJUbS
zYzQ3owY1ByhXmUPLgKhV59/Zd2vK6vUnSn7FpWNBc+RUWz+hYVEVhMG5mNapTDBvYHCT5s7zI71
dm2Q3n3X5NOgwBeWCt9vVixMc8IKD/EI9sdIArvzoDoKaoxQrCG4Qp4j7tRJUYf0dIQfV+BQnEyi
Kn/YvQ5UDCMeHFYHv81NaBKc19K0szmGB6k/826KDBCSMtCJ8scxTwObrNQkQ8YaHLyZMWFs46e/
btcZyK07onNijwr+t4ORFe5QfhLGVsNelhienWplfMr4lfbTVxw4Lul9Nr8NsK456B/DTFBC0gam
GjBXwW5bV0h4cBxDXtXbuhlPDaXYLSdoTjTClvdfVCgRaA74alee3kyeLUIjwYNb3vrRk8YlyhUu
YTzMwQCiBWkuj14wFT+AcI2SFAurgumEuAuGg4xUFjtcVTNeyAB+WDYWArD59HSNXtnaQWm0rwsU
pqzbPOkcwbq1KMKHERywja7FCxinl5G6niMTGKe3ID1Cm3O3XRiLNLGg1C4uX3Nk+GIXBEfpOVR3
LRc8yefiyZlQqvSVM3xcAEywKjLLO2AiR1mscl9WcENT1witN+S9krYx706ixniPugNisVPlJ0wd
JD01HzHyBIm5Nc91ZEwpx4N/CiFvnJpJHnEptLceyaTHRiKMFq5QCU+3cbCbVV1WYyJdXKRuwIiC
G+5SI92mso1VtA5Y/FV/q5qye5iBCiEZx87ed/arzJGYD5fiI1/0DnRKSXgWDzGMVlxIHNpjiRYL
9TU+epvgzGHGKU83lwiLRdBqOeIDyMMbmK03EobwIQzl8GXWISE+TVnpFEQEExURXdSEar0DL1Ed
5qnaOyH3SjSKb7bLsezVRhi3C76M1Cfy2Go2OEGZtexXD7YkIjlOpu1EtXcX6rWPC4A06UIR/XnS
Ju/6InhAcMfggdnreXA3jDg9K8zJnshyvOBGOlTMxBg54r5t6oMHzPsEIj04gfPYt1EkoLaZ1d1G
hXUMO5OcB7+7HcBNxGHYQJ0fKA9U2Jox83F0RevwNDR1eDX1S/PIM+gfpUF2z2ZtXZL1lfwOheyD
Db8iXou2OqquOjOGBA81484e4ZJcqyEqr1jtQEk3oDAMBWQNY/KsZCvQcokov6zFj35hRtDmbMzm
gWOWB3Z89G569vfO5pZ7ayjPs2giSuXcHncMM2tYjYG3t1TQx7a2Lcry5dEPt+62FqiZcoJ9CSqv
niozEAnNw3U5DXLnIJqjGKy6K2wJ+sHzjGg3ILfuUvyC45XXD0u6LmVxbntKPSBG7rOQo3OP3OGJ
9SYOBUoaHfcjqlDtTJKKbeT153H5k4WsP9KEw/UgebXHObfOYZoiDXNZy2HH4vQxpJJ40L7XnMa5
ac6OmIc93EN5k3WRjt32v6g7sx3JjSzb/spFP8sETkYjge5+oM/uMc8RL0REZCTnwTiTX3+XV6ka
lam6qW6gX25BKKhKqfQMdydpZ5+91wY1TO16HxAp4GA2Na+UUzJEo0GAPITtz9CZLJeZZnxoomx/
9lE1ANUOYazDV1dD/zjjuDLbu3WZiU/uIr4W2xNXndT2egjDixE3V+3pI71Yjxj9jBPch2Hj4TO2
uw6hXmOwlpqagao0qtOcZvVFhj+14VG2CtP4TJnhGRarM1+ijz3UWsRanl2yCNK2Z57CnLMBJQzt
WebjLjdHUvIRoIAmnirOWjGtJQi63LmwJA+7rJ28jTPZ121owJ3GHHtVcPYl2RiZDF2meCVofww9
fBTlYDTbdJaAJMxFbibuV5knTqoD5sxojUeUJSh7qDZ8muWodt0MeJgU9YYYkVpZjSm2g2Gpl9Fo
WVcNsRmQmGCsn5IdOYxw4zgDegIXyCXH14L9lpx3AMeCss6+EW3xN1qYb3rMd06bs07GiyNfsGHs
s0HqY9ya466puSy5KdlU+zBm2/knoXw+RtrECNnP1NTbER7r+XEcOx8Nxo33ACuXoHdTFRgcMdRZ
Q9Je7546N38s+4Vflaj5MvLneD+Fwt8BZaq2GrVvBRNJwdeBJgEBzEV1yOljKbrio5lNAira/8wF
92vIQsMmaj0oI0kX7bUzdlOQQdsIMNOR/QB7k4yyf+pH92kGAsDemWNPMjQHUbKfWRmNmZycenSn
FaDLp9zMSTLpnphQTX3NIYJIQqsFrK4136N6o1u1Seb4YZZ0HysEgszn2onAjs9g0p7ChmsuzrIL
kaANgdCJD4RlPjA4bLzMIane5h8iKZILXAlXGRuxfeZqJp7lfAm7wjouMY4LdEG02r5aV1iFLwsb
fEgSMiO64GTXstTDhnv/DHbpPFKMln2lreLeTUS1wwocr60xmnYd3P8Vwe/rEBU8oPjk1YI6tm2k
Ibjmav6EytnDZxaBKOvx2AzJVdeRiSj8PH2Wru+dIh9WmzkXX2Gi3gYV0w0P3WHfpaMzkB5y2vWU
dFtCMLdyyd871jJN0LOlxeuo7hsrmh6tMSfbZIIwZD7u0S/cRu9ayR3M19xjOiSoAMMQNXaAX4As
w/RjzR8D8iPPP8Mp2p+p/RfOwnBTQ3TZsm8YLzEv04iUCLFiGLGQ2fsZ9g6iUNartYnHdW/QyILx
hjqhiZR2ivZxTifEe/D3j4RrqbuPWxom4mJsnws7pYrEUPIOQOaBS0TT10K+nNPWG1Bve7NIQfMH
AJphPfvZc8hAA+hQlqu8hU2YdZEFO0f3oGzT2t7AsYIJQTpvnYA138z1Er4Xvt8AM7BBZKdgJ3BH
zOqG0HCzZtRjVKuLaWeNNn/sjvg6Be4HyXYwoJ3ioVkaY9+EVvKSAMxbMVKFtL81A70OZXMI6Z/Z
1XlLLVkq+iOZCg/Lv5zoPcKxekMKZe9FpIqHXl9okYdXTTHcwJcAi+6Xa7oZ2sCZar2Bo/isGA8D
n+zVPTXipyjim1a4PCm5NSuDdE9dHyyzvmHUYo/AcewUJ80U9NnCUSkzzVfMyfuFPTJ2+uyQud5L
w4nrxLokpBoNLTBdxAIbMnVv+B27FUfeQE4NCKeuF0eiQEc22ei5XiFpYEJFgfnkAhbkSXYGkmT7
sa+Rh50+OqI2cFAskk2t7A4zFsnIxYOgCiyYntzSX7alFofeaa0HJVMMKJMvy7uwzi6zrv4OwFyz
z8ogfxkhmJPIs+BtAVozpnfC7gV3zbLej1G4tlV68MfEZ2vgykfS8rdtS200886xUP1bVvcOjJ4o
veMJ370R0msprbB575f43kji6VSnxkfYvVRG77zRAfGoHcUlmWbNurY1KlecdOWDGcMDHl2xIfiF
K4sH3vXMIRadvB2vfU2bpRQdybKYloketT9mlbkFQHjbkYhbyTY14kAUYRlQIEd1sezC70teiZNp
jDXSjDrit57ehZuei8oKdnM0MRQHn6Ic/r0yst8F20jcf1AcSbV9ddPbFCKEyf5b1LRPfTU+k/La
taX/OBlQS2pAMJcJywoEXIP4jKEJ446YuQe7K8QV3ps+PxIbdubLOuOy/qrh0sdXtAqNEIHaBMmJ
7wNLOnAryVnHn8Hl5x2wYOBEy2WflJ4NpDSOSr1Vc5/wVOrBu+w4RBNBAqlGpeG1j7Bor2vHisU9
JdSZ2GF6i5frBN+N91FbmZ1CKtClKN+IhUUGExWVTsSLlEMdEXkP23nGA+LLYyMQ2NdQ8CPrwcEt
Xl4BC6JTrET1Nh4b1yYPI3y/dPbEv9royhpN14S20en8wgO+9yJmr0E4gKhW7rCJsSUBN1ok1Yki
ubZdRZnypr1rDpQFBcLDl/ulON+VGwxLrroiV5INd13t1x6TXYVpOgloDjJgYE2ZNV5qtIP01uow
vHwnrjos2PfPwxhdLuyz+dBLpYfxbolpVSYQtvA8DJ20zU8tl4D5HMKnb/ZFO+pm72GXGq8Mrwpd
MlOMUk/sYwZUOTd1hh3QlWwgpaNo0OFLD0Frg84kDXcLK6HSbKAwnkhubIu3fBPTGUQ/K0BZ76WB
bXOnSJ/3T2M1jRjgtJfV8ATRGwGmQYEdnu24ss0bU0VYammaCDtTBLKZCFSQqrQG1BBsfHG9zhps
E/x5eyX3g+SIeG9NRik501Gfs+/HWqpntg/N7FE6ZuC9ROXk0f/hwhtSHz3fBNWBtwqrbLuQ3sPz
HvWaoxEk2QrQp0to6aX24Jt+8xfCvxsGG+YTIN95d00iFG8aMV7MgHtG7FCdpqZ3px0Y76G4MLJa
O5gAM/0CC7ZnVxFj7ownaIwHOHPqe+m3cXmrYxs9u8vi6tLwxpjcrTd7zjdBw0AfnEtZ4pOkYFLu
R6OOsm2IuqsDvqKzv+fEDbKCmqjM3znnbdjB7IaQo6hhIWEZhRyMtZ2MnC5nAV7opDUs1WCUxI9W
0iuKNzRN64uCxmTcKQbQ9EpoL9Zbl6fesXTy6i3vNe7VMHI7d+2LegtBL7QZ/2f7pk7793gWFCM6
4fAkua43CyL8tekM+QclPSuN4+8kMTmfyuY8H4QhT5nInXj4lebFlOhnBhLrRoXmEZL4O0L/awc3
dQPlwHogF3kRW5m3inpqbUoj5yf3De7YGaGyZnBRyJtEqwMYJHEdFZG46bECRptpjk1GevAK37Kq
DS9xgGUR0UlbfiBgcEGXyaLuCh7B12FW50+xU4sLFInrHhXyNSZ8ux2rzPsoJpLSZetXCWULNh2e
HdaLIauKNzxCNUsXJ3mV7jx8sNAlMp/56Q524XTXRAREaHAybKAKi9JB4pTpFljgQPDT4ieV0VfX
NnAzF5fOjXljuR8DfqRtC4BPW/MbrpSV9r3j6BDXwhIRrZSRVkeUTGNfVwyCDkz7aTKv7ebTnfyj
K1I+9tRPL+BHYzFO0NFZA+u9qptss8zNzuPGsE043a8IW7R805jKyIQFehy/+aZ5woOyF+S7tzMZ
IJwd/g34endvtDkRM/Fe4f1YKQorbgzL729ptY4uoPVp/s+yz7YNUZs8WAyoP68UhZGmnIs8xQUH
8LnZA3RT0a4VTJP0yAHuLWiHeMRzEB+tFOAvU1MX34aiahwwaTZei/MNodintO2cuI2z/nZVlXbI
WZLDhm0OsMMjt1bVPrI5d649VUf2em5z85sJw46exjNNdSsrZNcNLK6IPQF7ztsIT/O4o+iITUKP
k+sMGU7955x3iswzohbBMBdd8Vjb9ZTRN1DIO6KC/uecjGnBG8GosCEnWkwrSGH5E5QCKkVszrTy
BLKSMXHyY1pMbeYWtVN5C9V55iz4QWgUvC15w6HaJOR4qiCsY7Y/OmycF9nq+DsbEdbMy8I+akUK
0Y22lhKSPoKF0RKEUQetk+/AtAZPLwhQYgQFyiwpeGPWcfrPeE7hILIvMuFLFYNy1gnXE8R3V+NZ
MBSlbdtuWAzInES+jT1yoE8KD/POk5XNJZoWFIEpKEz8CNtOFvBjenfJ3oY4n/3VwJaaQD03jng9
O1abX7e2l0xHE6bsV9ewMERszTNWXqJMc2yAVR2ujSKkMCbxoLIoqLAmd/C8mU/Y7zsOvSO9lVjY
qNPLlkSWz9M0iGjvxQ3nQskJ6aovQpLMCw2DNI4mVsv2jIIKAmsZvOOnUlos8NnPIkTK0TWvQJAk
BRdnxDc7ndQCY8V3U2AfS68fEwbmhLwyDU/wPp16L2kWoShLhOJTQKPiQ7SH2ThgRvD7J6YfpH7X
c1iYNTpzv5OOgJsiKO6itIUE35NSpMTwmnJ2eo66VKqLrMvwPquZatDgN2/CEVhJc1jDxhkpfYvI
ubAIoa02CVMQ5r7jji+eLszH32JWo+NYwB32uPsfnAKi/Cqc55AiPGQuqJ9T9fJbRMydxmiv24Sq
aK/HJZlWCrxNGYR223/7jYaIKF+I+G0QeuxuW9rW8NlVtnWtFkfxBnLNLNtljJP68L/sGaRH87/M
hv95mXziRKq+d/9fOAuxtvzKWZgsPxkL+fVf73/YBx0fp9y5142zCeSXfxgL5e/kQLh94+dzsZ39
jQRWVs3ZPeio3z0c1wSzzokRHAp4Dv8wFjryd1wKDM9AoSQGNQqI//Pffygo/buNM/qq/nB5/h9K
/G4qlm3tf/yb9y88OjZpMP4UyjFpWnB/8uhgYMG0m1hWAM0lfiHfSBc8WA0MVLSzMdVqoMt+tjRc
+AyUAxCZtTkKdUPEMjzE9HltahCOgWNGLcHqrr6P6WKv2746dGFvXhdT5Z8y1oYXiNnDZeR1Fazy
Nq0uoRTj2gdDdEmb1EZKZR3qyHcXLF7tcJySxaPXIGLdLmqe8wROxpO0Rb/D3JwdaUfs0Dur5XVS
qbmeBum1h8qv5lM02PIEp+SeYBLEf/7tHekFDo0l3F4CDlHz0oVy2pzfLwax+hZzTEl9VtmsFUwv
b8XGKtqpme6dnA39eV5MEBJn3wyamDoDbbFFC4okn25JcrDOdV3KQ/zKYmPD8c5GAKU/ACk/Z9e4
heE9fI48VYj9OF9NmzDyVAn7Wx+9i4rw9Mj6aCa5m3cbYTfDJcm/gXw/66CgNE11GAdLFbh8PYQ3
tHUqdPI2fjHKWXxYYsEhiNkzGIocY5qZzMepLc61YniFXpfGtD7okVT7rrPZmVaYpF55egCPTeb6
vu3tiBv4kO/xZgFjjiyEpJI1RoiiTUn8vB+qsjzEVQgBtkSv68gH7j0OVY9j0y6rvpHRZWQv6tTG
knO9k7XDvorbFvQDPJNTpSpz1TPCHMjsCjagRuLTUFHt/MpI1zPI2z7gfI1VZRGsv3XORhBqQ7vu
pfyO49o9DU0/Qg2olttlcOStVXJYd9n5Hqre9neeFs0OJEB7ovPljDnL3CMDSE4kmOYJhczEsads
Hi36g9ZhayKPW6a10zQWrhglUXA9jEjaFuYDXM3cWjs6Z8ubUAsl8SDVk9phUjTJhC/l1VjUu7bL
1MeoFL+KGzpvXU5j56SefavQ27FzgSmDxYVUr0kARaNzWbahXBkGYlSucK6oENRnVkh1KLyl4MmM
mFn7GIGoNWF4GownTOPkdlyaCEbOYQKdOIw3uUt3TkdMeRNXqfNS5ex9mk5EtBRFVnkKfXAbgQEH
6OxXYLhz2tR8ifN42dFDM3xCZ4JfHdmWhgRikcavJ/OAgYIZwCiTeBflTch/yY54lko2Fm2QrMOV
DFf+jBfMZhDe9FXP3858lgMWScukYnF0z9Vj05vVYIJo2QN/MO7KBwbPt0zQU4oGal+ZzXDKI2Lk
MPuox4ahc+1TnrlpcxaKnOpwONXEoZEUWCUPrnmp9Zk+Uhb1npMsezW+aHJC94uRcUnl90969Fne
hJC/oOn3L4LI+CPDHwVogzNu26oA1jBVe+rizLUlGmPFKPRSea2xGR2sPFyq/QUdKPltEU9PKvTV
vpcUWrln7QsPaGNfTw4p7QRlaSYYshVJlt2EtBOy+eg8LMjj1F9p+CT9xq9SwhwlJK0n4DHT3vbG
/rqzB/Wlp9g8zV4PPwCqNZB4q0uYuaEarAACdBeFY8AQGKHGXeKyYRAHF9TqNf6s8iomrnGK40KG
gZHRguDQRxb2yweduPNlXFfLNw3SGSxswSq7rtt4NTmwTlsA+5jDcv/LxJ+Fe63VO5HN3bHMi/Fk
ZZhlwVxtSdY8ZsKRKItj2qhAwsAYj/RuD/51UrGcXQndZ8+aS/2Kta2RrlJwM7dwvS69iFIn24us
A4+yGL/kpEOg4m3FN5QR5AEWslMfDEymu5jGlJrc/rThecOupxBHS0XjepqTDhWQ212uiYRCbrdy
QOriKe8797RA9HlApt8W/ugRQMeCoJrKWncWX10qMfCtuOEa8hXuvAHHDk6LuL+IOOJTZUSc1qo7
h6DW8GlrOoJ9xreDTa0HFVQcHZkCVRBTWLPKVYsal+OZSpp0uUzcdNgMSbGrCqAUvlN+ulnzmrfF
QfnDi8rzK1Cd965I6AiMOaJu3dKFxEcIp1+R/qvP29B3cOrzJY0O0YWEicJmyW72RgLksrc7mhij
KTL39cKdkjDi1ez39otgibyBhV8cY6+0WGKF9UPGFuMt0YUHt4dNgqYyaIV3BdcJ1KtXK8fJNcxX
AEKuvY4bVDM037pGN9vOohCLGyMGvXhEllXT1SIch0E5oZdLtqcO5xd0J+/Whna0tcT4UY4ifO7a
mnLRjKIsQkALj22/xKaT4Hz3/J6bWdw7kAJ4Ngrb8+/IHUaQYTFT90Pm3ea0SgdYai76LMqpHeUB
jKNGjMXeSXzjvh5U9l5QEZ0GuRepFfoI7JSRBlWgExN3uz7HbpdBeaEAZee5M5sycp+A9lX10tcV
vufU7GkRUZV7MHG1fwC/ocLeLTk8L53N4mRu5beKTd61nxfGLZQbYEW4E7xrqkjIG7rt0fLS+Uh8
IHxiEJfp6QwJugGL/2mOFGg0IQ8xt5puI2Xa98Sh1I7C7GobtR1FS6pWBz/DDO51Mn7VM7IgIrst
cBpF9aGU4VRukJUOCt77mvuyx39JueOLaUD7p2pUwum/zmZjxoyam/UtyB31Xlr5zQBOedhyrFpM
tgcMRHzEsGw6NZc34zL3TzQxPrcVV9TktbQ5QhQioD9FAcHnHP8amoZZ9PajxZC8j/QgGaA4eqog
cwwN94lDBAt+ka9lXrsvlIPyHKzt5hQaOrx0rby+ipt0QJdopwMLY72OhT7P6B5yKkVNPL39SXzy
Z8ydwMRgwHNl8NRVpEPzFMWe2PrR3MEqIDYvGyybURFeLLFr7+JcUBY9WlgC2WhhbqYcadn6fbwT
FLPvq6G4HL2U0Y8W8ug4OGyGxBAbiOXz4rJ4cTIqIWP8vVSohJsxRPHuPIm70vLEFJBJBuVluupb
ic1l75X+fFUxOe8W2iyPzLrNQzp4PY8QGvqCwcQ+NJqGvhm0IJ8BAY02Ni52iQHDxQmQ0GD45pEr
7rBHmyNO6cLbwf+P4Hd54p7Gbm5c6Jz4oEa3flqaVL82Nsm0C5CF4Rd56N68j8NyormhVlAuc/oc
VgtbriYZlhwzf+JY0K4TsWpBlO1gcnmPDkl50t/fq86174lEeJS+U1AQ89gvAtnVxbtv152xNvJU
7zLZ+VfN32ow7cJ7AthFuo1/Ko5EAHcmlV2cSOLq3nHaZgeKV271kC13MuWroj0AXB2Ar7Q/84vm
JvU4a0WYxwoaSh05wevmA79mLfXscJbcTlSpQa1T8eYc7PvywG6tPTiWh37mSUqhY7Znk11v+CT0
fgLh9lhOlLwOxZsmOxrQWZatsHN+4VNKL0qfk1ixkA8h2WsWr4olKc2UyQWm9ntCch0OczG8p528
SrOuuWnhkh04p9w2jt4C+rtC7f+yKn/jzeWdNnzcE8sddJ9PO7N2ojLUfqwW60JyWBq9kdJWdUMH
iYnUZx6mpaBYkXU0yFvWEYAGDk3k8uyZACRxI8xYuXOmHw2KqOOdBennY8KQwG1znDmi+V2aUvLm
tnfwTs8YqKQa60NKKF/cVqqT6lZkyafiBHtrCdIkyiRbcGZNndFpc3Qrolajz+Ujric6mZbJLu5D
1oOwgkBu9brzjigf0WZcxuXap0LKQMhqEFhoIHdP3uLiyMVFDvUyEuPtaPTgk0kACfwnDUuinl8S
shNuzPmS3YzYt36a7L16YVqIEaRYC7ItFlEubjC/uYSw+m65cvIh+YIcT/F7QiFfApjszOIZVuDp
5I1jNQ1wLASTcjKJPJ0DSTgyrvSUTLs8bxXvZy6gIPWadc/QN/hD8A5xWqrxCY8hEXxiSAk6akK5
BPcfnr22PqWdBZ/Qi6bLonNW85i8uKz4iaKWkzicHdCctd1dE/bTCjMyaTC2FOZNPfNwxd9yh8++
XJf9S1lEeKdUf18kC1idfin2MMKaredRS4RHi5L1bmRrSdXmiCR5S1TrInf0jauJZxBv1c8Goew7
nc2gLK2U7dZsxZcEDuIN0NtypdK82DWpig4glMId/MRlM3MEv6biyrqMzYnNXuE6O4nwjXlH6du0
4Ou9WGB0+pbi+2meLgeZ3Co5mBdON4rDCO3iMkT9CQwAd+nGjSEpbLH4F3d4dL/1sB3YRBpYaExh
VYAwo5gTdy/KC8llB6qiJYLL7i95VNbIJRtF/h3O7uyZEB3Lri4cImcz4tB4aCjWYnwooF3wGxTq
IqL05iLKkuiWCptywvJfwmBq/GUdm9wRxGK6qwgn9yp2ypfIdvwrUzh82/BpDReSOB6t97V4aSos
WpSk8GnhmDiy9lmO9FcysOb2PgNxcKOHRjFGptHNMoYYMHRZ3Em5dNu4MZaVRo9dFaU7fTQD/WYp
WL5qNRu1/lbXRfUskc5pupq4DwUREoNTnTOu9HfaTxOuml2Vutn9oGdA3EpiVT1DGVDxssskBQ43
KA4/PXv/4yJaXWya2sHsPwl96PoQYc+YK57PKZ9vrLF/Mn8455+FTWU4TdcFyK97rOucCS3AVS8F
X4xTO0KIIDlSX/Zk1lZ2M88P3iIRtHGCIujP86qFlvXd7NhJu2JODyDxp4ffKlnoBVskNiZpxuer
q6XNN7T3EoYc8UDjHaTpePqtV+mSInTIgMThsDcIKwVo39NVnbpXBJVC9tR+xGkhuWXsTK/MyZxv
/ufS3ENV8NfPatt/T5P74Vftvqqr9+Kr/fm3OoeL/0vfQ4X6I2y8fu/ef/gfIEKTbr7tv5r57qvt
8+4fAtb5V/53/+EfMd6Huf76j3/7rEhznX+3KKnKHxK+Z7LT/1u4e/xs3sufMsHnf+Pv0p1j/G4R
/zZIf58lMu/MIvh7JtiyfjdtxX6XbbADQ8cgL/mHdCet3/knIPepduIf/iDdOb/jYiRALC3oO7bN
7/ePn/wPqe5X0t3PMVwUQ2YX/5wIJhpMcvnHcB2ZGp1aOA4B6lr+kZYi54hc1vxF8vNfvooDpYlW
I7K+8id5UCW1VyQ1CEwRJrNA3ci6/dQV88c/ve3/SofkD/vPSUHeEYLEyoMVAxGLytcffximwtq2
3XjAm1b1GHoMPMks8fbwBpOj6sv2UZTtcqoyE+Pfr1/6b9Snn18brADedgOygPdzUUE51pUerXKA
CVyZ4Ru9qt6C/5rNJx6RxTaaiwJUr8NzCcVjrTw/eurMxnwtEX7CNWd4VjuCPnsssELByi0aoyqv
it7gEPgXf9Y/fxpUvIBr4kUgd/0JgOB4wwAh1hiILdndXUvbNKxNnATTX0BGkJd/+jgkCzqkZz5x
nKQ/QzgwZHnjGfKw7vKs44RqW5O8trpCj5deBcSgD+p+WNKX2I8Sbp2//kD+9EN6HN0sF2ASf1Ef
8VPWve9wK2o79daqFe4a8pw6MdM321+/ypkV8cOnThrJtDw+9jNRghD/j984TewzjEwNYFCl7evg
MrgP0q6faA57+fUrnX+nn15J0T5CDBZaCxrjT9QKwitENHDPrRNtMlaAEWfAHFBVvWkSpzyT1AH9
+hX/xTuIS8Wwz3g1/Ijy/PH+Ey0g6XunB4sFc52xfw9si7SUW4m/QFr96UvCDZFVoKIwyWOtYf6E
GpFgrBvqN+21TdzlLnUxIyB0Mv9OiQ28Qj/Z9ND//Tn2w/7in/cVf/WaP90nCjK2s7PwmpZH9a5V
EFIwM/1ZF677TIIcyw7rseOv380/vya3JH5Wny4dg3v6OeX8T++miiZ8FSmd5Ayi4XFIl+7GtJfp
SOiIgxdQdYbIActE+BcX4Z+/N66BQdbg1sQXFJHlx9eNUGm8VFMADmY0vxtkE78DW3ADbr+qDwb6
/K5//YP+6ZLgDsh/TOZYIBNg+X58QWwOYZtrKddmR5TB9Gtdr3ujSOE9e6k4/PrFiIf/hDmwnDMB
kBfyHapayBT/9Maala6Bf2XDunXRxne0m6TlsU5FtzynHbb5HRG9IoQFtljlzupQwgOyJUzXOfSg
vTQbbb5P+WRg94vARTfHtkZtAjesZrFFrca3U+ESIysw1ZgkQIw51cZsZOhuSpYbw47bGvSUWbVE
p/r+vLAYGhDvKA590qyKZi7q64akjnOaB2WWx3Fh0nj24FvoNQSoVbvYB2j0PmGtguoxUgURtrs0
9qfuw0k0vsPZm8fqYmT34u5hQfnmMXVZNJtNwQgKGbx+qWBuywMyJMkYX4KuCiRlGSWdzFVVriKD
3fF6HjK+7QPu4V3C3nwJwgIcbGDndZ9dkglgc44EhIs0EjK9GTXp5WBRljfcQAWJ7a22VP1CsbnA
trmkst5C+3EwxSqKS4K8MYDIm0Ccrz3DMe29GxntU2iQI0dwiTKKxRmo5+iTu6ODY6e2ImuOV2HY
4jrF4WxlYxs0i3IeO4MEdVBX88JbSDh3oQkltM4mPw+47sIR7mme2PjsfAYZM6DxnTRsZEHjPuFG
8PYW6VDguqxRULyoAL0FrTEaO2M2/TeUwa7HZzMPbIYMqDkkGpx88sz7kceFeeto6rOhSc6FtVsw
19UUORPFjAiZZ91IZ7q/WNt4GgZxMcYT87oQFAs8qKqYSpDskd0GPCaiEU9Ah5PSNlNSmxDF3ezG
MttyOQwaljmEEyAsh7ABb7juwX+hcael+ZymAhJbSCnAqW353ElFLKJuLzBO+w/oZRU1cWnY22B8
B/3kYfE2AOJ3GEMniNfZFUlN2hsRXMIDzrCObwKt1Pm66mr3/pyDwiwFrrk6cV/nsFHUaHDrsmkt
VitNKd9JBnNg0njTQKVhWPFedNc5XyF+33lFpHs4d2zlRbKyCkOLgOyhfqIaVzygreMFsm0QxUGF
JIYFPRtw1g1RCnCWvpoRWAtfm+9882Gau1U9gDNvw/Ap6wddB+eoIEFed6LTc6ktLgsyR8kRuBXL
jmno6tuyJ46+EcQP9RrGNrUIAOF7m9RAFT1XeUmucMoEK6yotWx67ike+SDxQWYySauBrL3lzujH
XjbHKKC0xgXLQrJiNY6h+Y1EVAOav/Zmop29bROazcOOEKrFVspTOQ+j1qHEBndHM1drUBTMy3x2
2bxPiPs625YIer2dbY8aCNbwS39dc7CCjBfnNS5czP71QyHovrjjIZgmW9ZwcY+abeurOfQJv9BQ
Wrz20Wi8iEGn1x7UHGfXJxPmMJhMWXKg6Hac4AUKy3u0bNs4cukar2hzc8ToKqx72DaL/5ZZsxdt
NSZMQbLOMxv/DV2giG9s2mvYEQ4koPh9CiNrWRjVodTxTg9OQY+7MTbPJpj99sZWfdOe6I7u7wc7
kvHBqMie497pYJ6y1s94KG+9ObdYnpDupzaAEFl6UcPCxbdlza11o6NEtXejqiwHnErX0CNYgJbB
JVkmWfMtzTJzehA6wRbOtVnm7NVax/uKXASsLYhk/MRWHxKP7mcx0U08jotY5Qjx+Q0+s/6Kaj6M
ZQNWM/LV8UKQ1EnsN9XwmGFX5y7R4czzuDWASzd4apfllhSp/TJ5nR1v/HQg7xKGAz3pVMa/JnmS
nZBNxy+wk8v3mMZgSZdrnV6zo1iaG1pkxHuoLe8NhJN6wEabgSJJWJ8EoKDbL5+GshvD6QdzHbqy
+aJUwcJIxN+DCbS7VG8XWfrNIa+WbJfyoOnW3nBuKMjySrkotp6xkwv5gr05luzuqh6sfuTZw4oI
c0TjrZVQyow6OLrB6FTo+JHR+foIrayiUxrz70NicvsMimGu8JgnubthyzzSTlim1Ssgd9b2RUqC
al8wgOj1YJ3hT2TOxGcrjF6uxlwVz/5cNQ+L7eKYLeOJ5Xrb2NbXlLG72Vq6srsjRRADNv6YDrM+
qrjKQ/K0e2LCYXOgUsp9H0kJEQWLp/4FtCuB18IhZ4BvcZ6uSKEvt1A5RUMncgR0JpJuLAJsdsay
KYwwMQOTfFu1okio+oLmmL7b9I0nAZRoBDeNPt6uc+kgimJKb4xdbmA9oBcqZSOF06EB2NP50cqk
qezdc03jk+4Am4MVyrsR2GJk9Wa6YH52s8z6y1GxlFjRsOWwRirtblOlbcSniHaG7X6OX2bJz496
DRQbBXk0wBBMBBvXMRFAljFI1TfkCHSz7lriT/uBgK8RhL6jeXKrGvJTtyTio4EYSLWKqDACDvEY
u5tstsu3zmJrfDWjxMHRd3h2PBjz4Iig8If8shx704Ts79Wb0kjtcK9o9viKkbTTVQmeMoL3IutP
lxKSdpv1KVmllnf0e+qljVhj9OKrgGRHmk6zxdlIapvC3cT+p+ahO1+H3sjuTCufdYk/z7FEznfz
Z4uGgHZbhr5kgiXwkgUeSz1KVjqOymQmTBlvTeKrxLhN4qPEb6vkZmpoaKEPrzLf2/9L3ZksV4qk
2/pV7gtQRuN00w27k7b6PiaYQhGiB8dpHHj681F1rt3MLDtVZnVGdxKVWZERSNrg/M1a30oJQWbV
k5swUcoSf4C9GsEnOILkvTUHplulbvFSJFjQXlaNAZlP1iK4cx3G9tMwGo9dE5RZbmBlT8tuyGcC
ODzVzyxYwJIeVJirx7TYdHj0LHKMkO21+tho9vKRlGCBY9eFFLSHsknoRG8PeASCpNtcGvWyV1ZG
qIag1PmZcxg+BryUSZxnM77upkB7/UE1JdaGgapr2A9rwHFp4QgijCxQPolTApf4GdGnX0cjDqqP
KpgIkijHNUFbQEL2uO+TBdtxgnmIF7cczRWbtt2f4E6o5yXgXDknTTVCre85NeMwX6V5q1PMAXEu
Sz7VchiyR2hgoHI1KuINVqsWUBRjLvcOUA/vsFbu9LMIppJSlTUTKW4QB9DDgNIoOJI8o4lEtgIe
WWr2gXify/S2AEanTwNegyruibV0AHFL65w30qZ2lCVmnm0D9VFlAvtRVtcY4zSZn49JCsjmCvg5
A9YQoDgIpW2xhwUXS7RhZ85dJ8dGHE3tpd7Jdwg12DtFR+GbW33+poH9fCpbF8EegWPgx2LK/e+k
LiSMEieB8zYZ2v6eOBufvGoMr0wtcUTOvVSvE7bU18FOoXSgEuB+ziDdHoewdzfNk48PMm09T0Zi
XNQrA/iRd7s/yp9zyyqryafppVeSfAA0HfLktwPftAJw58GACBRxRRqKPtKbMIjXWiDvnEuveWjm
qcBh7pD0vUNI2b315YS31EX4j4/EWxEBjxaRdcYk/VcD3+m0cxbCMfYV4Rl4A3EubFt6RU3qMtZA
NdLbndwLFn4ZTxqU2NhvPI36XgT+tV3TGO0y/Ls3K3gSwj/Ql/msaDGpR5NPC7xTlG/JbhjMntwH
d5LhFQRkIgasxPOeyGEW5VFabnODBGl9V1R2xd6ZWeqi4wkp5GwG3Yyh106f2Yg2b8mSGFRCbV3f
8nF2rDcL1tIs3DL7wcNk+yPDycW6ZKrqp2EqzCfbXpqXvtD1AM9/SH6TjdGx6MyX8T5MWJGxICxB
1y31EmBWGfo5CtWcvoZrR4ATyug2jCit568pq5tb4cxbr8EHO+0IO+r7/URQHYUv7k/AJuyEObUG
2PFAoQYKf3cz6ErPcFiY+LP9ZojRZfnC1glH3Frww5+Ktjm7TPlxGVOoPqyckIpbYmqLQxjmydMi
Rl4iAA/BySzC7jC5jvLb4v+Gg53O3U+sK/jkvcxRd7pIaAVmP0Tw1fWrLvi5hwR62LU8+G0CzaQa
VwPE+YznK84wfUDumz39wfpIrruw6dwbENhOE0+9bp/YshsczjLHiQjXTUMySnjDXyUOlsjdzFH0
AkMl+xmEjZxPVZ1AcGDhC+QCHMlHvzgo3AY9B0+AkrwAC0s7/hiU5/KPqXaOup9dNrDA9F4DboTy
LOyWN7i5aROHpLCo/EckxIwTGEGqYMhfLJ4dotPgz7Q7AKchkua14WAHbG76Oyh0iMyTiXuSwkuI
7xroQrsbLZVeDVlArZJJ1Q5Rw68pSBFJqDt8dw5U06Zj3U94kVvsZlXoR31dk86KmiLQsTYUTo7J
oIndTajXZqywtU2ATe6aOWQb0wcgwKkbtfgUNv6262dHxRopYRFqOUjqWo5nVwfuBxJIgcXSLaAj
JBZLEDUhSIQ+RXD8zqYWuEYNxNaoABzV7HJN0NEDejMKQkRm+mNCl/JMKlNSbfCD5nZUFl58BoIh
R4wyqT661dqKXEs5a8wodwMNjDAKWPAs3f1MEsxwSA1ceByRw7jsp0IPKjKr3v7aML4fOl/b16Ys
2C8uvPrRcVaG/J0B6oBkDnMGHUtIAxbUAYe3VRng2ZQBY5BoPLv49mY3e6S1GrMDi7nyR+fm02/W
S3NzICKEl5CqlOEe5x4mIgNGgbCrdUtkDnowvW8M/Ut71yyOAM02rUtIOt9YYbChLfWRUC12faDd
Ln6TeIdfIyvY+hNE12ZXSZPitGFG5GAiTdcyysVS/M4NzTCxbghsQL9vrwvmQlF6kY9rDgIA6MGL
M8DSH8cKnHZvYiYEuUNLmQWe/WnD4btMah4+ptTMN/0VBwe5dsXwyObaFbsA9HRBWWsVZly6buVi
TSIe7+ANMvlJITA229ZroVs1PL6Ook0X0tIwyOkdeZ3Bre+X/pPhNsYLzLjuM0mqlXe4k6fPY731
K0XSjjrC2+c9zZRLWRTWOaoVQDShcwwn0sqYO5fMJRbajl/4ALJ3DGbyJfHtnIk9wIsBP7IdYDbt
Vwvv4iSgdpEuug5n2lAKSWWrku+jpL44Sj3UzyUfdB0VteueSEcTHcKUEK62OaTDtVpTyndiQq9Z
O5BmYy/EdeA9L1cddcjjjCi1pfOovZKEmnzA0Y+D2+0ey1ITelMJZ+X0cGvEF+m6pmRTjqIFAdGl
lJqEC6sH6I8hPC2bm4CSnBN3bxAdtuHoJjc9jm4v74Rh2B/hsG3TbclDGXMCQ9kKxpEBkmRKchnr
pTWOCWZvFAYis0CriMalcVC+UARZ0fB8Nmyy7JjtOYKDWbfibVJtK9EeaPQ96GQw+mvHLe7mMXC7
PWMqAhu6cJizuKvr8JwvWLNjRR7RiEh6nl4Hv2AYI4bJ+sSrn0HmIQ0WdgUpbu1VQzeWnqaQdSiy
baM8jPNGgDfyBV4ZcTeDvK71ovgvXHrQgP3Du55lCnc6J5sa47LP19A4RvYJqYPLNBinw2uF98o4
qXbOSKwMPW4sMY1cQS9AY8hUhGxwcqBG2SdUf9AUHUX83wH4T3+To8Gtz5r4MKjwwJvL3RbCHe4G
jDfoc7pOrweVDyhOROpiByeTM41TPr7pUAhMz7HXc6/sTcGc4N1kHFUc6ibzIb4Z8xDsZpKOvMhh
lUjCGg7Ao1X0nrfzOpLJqF4SO4jtWs8vPMGrC9SSqQitolucFM0SoG68MeFOuXLj5RGI9JuEVoeU
nWlZOCqG9UsMnntlW97MUden3rsrFv9NFbb6SoFKl9EksnAj5Wn3N/NhlBWDSHPU7NQly8EnHfiX
9mf37yV59xE2noWAUKaE7+Zp8ML7CfaoKLlPjxOepAe2GKZ/EyghXwanTpB6sa++rxDxvDO5SMqY
3O6BkrnryWnqrT7rUMttb3hjDlSLk9dCuenKHLNqQB/xtZLPUOyKjEVlL4ucaIC5XVxI47D0DlMA
HtgpzOQJbJjKotoHUn6zBn0LwS6B5ec7C+hCi7AehglqcvSpVFiv7slyGGWsVnhLseP3vn3KB5Re
O49jFuCbIxs3XpMGkxRDyebeXm2eiBHYzHcDFGqCpY2oajcT25VH5LPBsycDfKpfjLJoX5aObQ3W
hGF+hrEtULI5PvXB4NJuniafzEkeIgwLqIoKeWnnnuNcYD/iVJjYITDZw3mIjLyzqXWYb17wMJGH
bKOgIv7YzflPQMg1D8Hoz+HOUl4NpspKys+swud0mHgIF6THeNaiWXrBm1mHGEXxs/PyHtt04sJt
sVCt97V3t8CpEqdKSDKZlJulb6HB+CYalxZxCVM7hmp97otfbBOUFVecBtWuQDSh4qatio+cuF5K
yb4IshjdAYLN1l7L4MTRPL0HiDhS9GNuQ6VtMlzapSiTCSObG0zNbtLJN1Jc29+EpltPRRMMyd4b
M82HyYAK2k7fvXBiTrc2EBoQwbSUANI5oL+dqi9/2mAteOETe5wel5oGZy+WyXpP3C1VYxwVPI4J
oOQNqBUTIWQZdt6efMZVkOMIjg6frWMT3miKJDm7DHmZZ9UtxrF8KSWCV8NJgYc13X1YGUheaP6T
h4VY3QXB3Vzch3PBTjcMGxvnYDmFB2FN9S2i6bo/FIaVQOMSSfDiFzhcd6p3uiDqva3PNIfKDg6t
l0DKYTi/xZn64xIc6J+SC078sY4AUg79FdzA9h0YZtsRfmNn32YI+v9AVhnK9jms5LNgq8qHVrjG
jwT0akNmpHDag2S4l+59DY4OLkqI2mYtgi8dOhPxikFav5loUJJYTlb5kk+tqveW3bAR6uep9mGJ
gsma5rLjrc/5MMMetsov1sn9BratiuYTCf5KVdz7yYfP7I9Yvtx0up+TFFD/h44oT4gKZQgaaXLN
6txqQ/923HH4ZUHcIJJDZGq8ygc2Lrve0EZ4QIZr3QnHn8qotDRie5dE4jnuutClmWEycaM4IQxO
RFwlvkAVfYFc1L+ZFmLkDYppnx0CkABOSiW+iFYmWLLrEmayhhc0b4VJ4GecmEtwV3jSfVyY5nyZ
I58venrfgIvX0g0JF8nWEVso7BbX8uV313i1wStyMW5mXhX4b3vHPrGwruSV3RFPSe5gBwVGSurQ
gbHs7xBLNyfTaNRgUqWfRHVfIWvGZFD+RJBezDxJIH92GVGsCLMIQfV3TpiXhIDgJ6ZXcRd/ivQw
ELtGbxZQ/KGdGk4t1vIrw6u6X4VLdgcnKHsBzktNTl9NDrN1EEsJDaRhHN5R1CbgZBZmZDYoMj//
QFPObUJXptsIvSjPLz6T4Y504uXHTNgV7ZxDlYsnaUTkxYR+E/+ziDUY6izqOZO2+G03az7Fhezn
26rDNbszMdeSep23Wzo0lo1HJxupKxIBl4NsUNBdWBW5LXDXJzkSeVaVC65xby3ObNDcO+0ME4Yv
7UxMNDTTw72nAqYAiPNWe0/VIEkxtHlj8qVgwY1MQD3PcHPTJLIThvI7j2rRu5aeyt14DNfUOg99
4N6SjmXeW9tdTXHFqzbuBol50q8IFGZXVCN/RH2Inx8UI+sg4neNO8eo4aSgH4FmoMuFZ7lSrW3u
LcKM2YwpIwmOWcYKEjVyknAwNdCG97KvGHuHxGGzpwpaVRyTgrnFxeNhpYC0eTHelMw+jbhlwraC
MpmajzrwgMbgubLwgdNQPlCJGO2eQpO6y18mUFp4WLboXTfZmmaA4oT7Qa4/9hgAqntNsoPeMwHx
GN5mi7XuSgiaCN07BDL7ClNFHa8lA4CIV/baxo2vvd8WPRktdVLmVoQ7bWafoZlqRUlVh9/gXb3g
OPj8xk61yj/j36IZn2g/byw4EXacIB/i2JKL6qPanpzq2LDdUPEUJtM1nZI3nofMNu4Yj9QMzTJi
uMHKOkkbhViLf4t1c4nnbPu2PEJa50Of9WhLQZXCyrbQ+JPcrNTyzGNbA0IXyGxP48qhcJC+mdzl
lSNuzRaE0ZQHxhrNjGX8iKQtiaMumUvWuSs1UGRVUHRil0eOGTxIH+wYiTQWDrcleXSrJMTu1WUb
s8hifL7zU4fe1KSBxVvhzP6BTphBzRTYwrii/vXJW5pyM3s2mVkPXzmkluAgnSXj9q7ReDPC4arl
XSsbTx2p8tkYtgw262udmSw2Ca1De45ivxV4j+jHDg4NxPXSSfHGy5JcM0fixYma3DP7A4v6qjjh
nRrvLM9l0WFZpDY94uTWVHEcW7hUUn96Z9vPoHhlw4WJ0K4CawEqWwJcqng9i0Pu1n4ANmF0DtT5
sxV5ZlVzdzTG8IggKf/RtzmI5bViIgt6utcXhviUqaMb1k/1AJcLNcuS3ohUSKCSoZMZB0zFGYlP
VuOV2Hugpe7QNtOcO9AxSlxHg8TvV4RVwllkC+oRXJDYmbKaEBnCkOsPi0Oe1iJAw8IEf/I+lMS/
wXIgNwdcoS2jB7MgEuXMlauPcDLM66nrGTfI0iy+2U6U73OOZG6HMHb8Ct1Rql+0L+isACrnrvho
OaxqLBCCrc4PJPmq/iYAiLXWWgkDtDN5EBLsT6uWK6Zf7bhX3shqMPGbqqeHQSuw82ecZCzE2RPu
oLsG0zdq5YyjrVeMVnG5pMkzy4ZsoJfS6hM3GKeHgZk1Bd6YIPAFtIFXiR4zMKIuTFY3wiME3crA
rc6sOMyDvamQJe2JjBdPTVBQ9zJXGs9z6MNlds2iel05Nbt9wf5dXldo/IlVW3HnRzCenfVpyS2H
nKIs4OVbdGbJriiozIWpvCczUHpsGWOcqWnGdBb6QqwM/iNQkaNjnKV2w/uAIq/e+3jbPGgnWZGA
ABld6LRwlimtPsNwGNdXmVq5OrdehiocyQCjUepzW9K2JwHhol0xIkz2eTS2QXSV5qjJE2aq01oz
61I9bnEe27EdEH15vFSIOzDWg5UTIxoxyvD0ldbjjH6iLsNDInmVsQkSOIMxx9MszEOGJ60ywra1
2f6t45lfGjbFAQlZqtm5DEP4wS0WsvmeeNHtkMZOcBW4mcQrZKUDnUzLOjxiTxPw5Emv/4V5PXwy
UBrTCxrsAyPAKVJE1SLcs0j04O+NoRuZIDYJGQxQd6ViVGtiTHB6CxJDSTY5gw4wtP2126hAXxvu
xPGmw0GuR2vMi/DKYn19sy4DLNPCryz4TwSiR15Zd+ERtz352KIDMMvxWC242BgqXYlRQYf3TRcy
LcPodn2Bx5IXpwx8KRx3qwOaG5GTYs7nrqy8Lxyx4ZfVDXrdYWO0dchkjYyJG3oGDFx4KBk4hdL0
CTxkip/dp+Vcye+gIRSvJKC1vtUVQ/7zxEQUvffM1H8/YOi/Y7REaCfzEwPsu8E8Lt0hlRmb14W2
tWUMvvb+uTLS3HwgZq10zwQzDeLIuxw2T64QBoASChjrD6PLznYzcNkXK3Uo4VfmWubRYWeY3c0q
F+GeoMhOvtu8Ept70CCdgfcLUUfEyIIpnwPL/z9QLv+PqIA/Co7//4srEgis/mdt8uNvApz/z0uT
/2r/rGjmT/03WuBvSIw3YRpi400KvClb/6FPNoK/UfjZKJc5V0PPDjbt1X8LlD3zb2xR0TUjuAqR
XQn0bv+XLRDyW0jcAxF6Wyak+7/QJyPu4q9An0zUqOnhr/qLuqu2ysFkdEG3qOLWNE+eSv9NTs5f
ZI7/uMImVsNjJIQTbr//B2Fej3tN0dMzFuHkWv2TmRb/yyv8RboZylFDKOYKNZYxvgd/6P+TK3AW
+aYN4PufpJrWmvZegTN6B3jQcMUJuPW/ucLfM8r+n/40sJGcoLAKXYL82KO6/5RhxtAWOS2FM4nC
Yr7JRmk+kTITvOWpMKxrU3XY83wGngznguamEXmytwmnvbHc1O3iwIFGe+jmsX7DEyXYE6TmwtrK
msz61GGxt44JHeR8MQ3KAFiKG7L9Dzf+/T++1j+qPv+shOQ74O6xIJAiIQxEEPqbkPAPH3RHN9nB
uLR2vE8v5vArCMur7d3REvn6r6/0ZwnkP65khxt6Q5Buzz/8+UqGYKBlVoa1sxf5nASquMZv8tBk
9Rr/JxdyQs+jT8Nc+pcLrRXdKTxGeydGL65RGxK8/ZqH+v1fX+aff3LkxbghAn6sMvY/PYSgANtg
2RyRJlt6erU2AtwKl8k7kTj9b671Z53s9rMDNE+g7PZLyOHylwc+97GZm3nj7GC3k6N+6GgMZrky
XLrO/MO//r6sP2tH/34xvimsAkwx+V9r+8b/cEuw9kV3xDuQ6SsbEO8VmF/qX4cGiSzBp7/5W6+C
+uJAxfk3F2Ywzl/9p+fJ84MtwtcTNmpg9693o6ZMTWWjnF1nu+Ozb02FB0RvJWkCKed4aXQ4OxHS
Z/8X7InqKh2a9dEhznXPorUTsQAj0jKwW/K7omWRGTGVJKQE0AZzIXoH411qEGITA+E6sm2jIY96
lC9LaHO3uGMxPCeUkh/J2m+qSFRpuz6oqbDQBiV5bPHmZxZbj6jucsfTSwwUnF1vga75UkgWIW2w
1WOdp6eflQSJf4Cpp188Gcx+pDrL2+MZDx7dsdb9Yzr4AhFqJ5A7I/UxnetUalIJhR/eMMwiVwH0
Y8cKgQDxKxOhj9iReZI/OmP6exoB/VGAJ8RxpKSksQVZqLdiNk3WE6k5OPJcDazoOAZQ968YcXZP
3ao3GJ501WGRRv8rX9Lh3gVufqbDb041lNy9GFjx7zI46i0T5clWx2n0nBtH6H6KOhahJhCxYGNz
T6RmxAPSL/Mwo3r6WeQG6AQwUhKRz0LK851cux6WlN3VN6h9p88kGNtr9jNObCWrcQ9zor23lA1F
FwH8BfMlU2jiCDDXA1Zh2OGa7Z0dYm0+TNNgjk8pKFEMjHRm9s4r+3a+6Y0+1dep14O0iqyknz0W
nUjhjr2djRvo0feX2Cla/URyMBuvPg/Kj3ANrwpOvZPbzsBaA+U8MC8Ln3TDSX60UqR2dQYVfkSp
iZ0ZUYNnJRdDhd0Q1SRjX2QOEvuKj9Q+9B36mpkcZ6Kl04XaX8EjQE5TNM+aZ2dvULjPTCU5RC4j
/ISWHKrMdy9DCsZ5ZdzxKu0V+Ew4jmz+vQKsRbt4KrvH3O5HHem/wQEtC9X7wLrzZoQstu8NA2bq
4Kj8bMskax/HYTFRHSOzGa9rfpR3YRZ0Z6yDvEKaZtHLc8kdtK3Hi44pVEaABPkzaNGD8HkQebUf
7XS9VkPjbTITvZzcvuWO3uV2GxzSpWWzh9oTAshg+tUVC25wES5Yy8qmp7dN+05jjSq+JtPxrH0y
J4NxWtyw0k+AmYrPvqVfuQbCQJncrA1NcdhWHvKI0H32SoI6LwNgty1uljF13GHF/YHvr5BDLMYe
dBrIbPsoAH7NCP+GyqmZ6fu4XJXpjXHbWqR6leHW3duA0x3mMwdcDOFTJvCF4tBA7+OZ9vBpY0k+
CGPUJ2PR6n42Q+8jE0J+25YWp8Ks7UOOzhgWnho/odLrvZvmBDbMM4qm2BJVqJCUd6PGDJqQs7YE
xgs7ddBOja7RChTpmP2CMho8+rD9L6lTwDSSmW2faCiCo3IczWhRsvEOswI9H1kwDfujyb3qbbki
fuAUPgArGN7pb4JPHmCLPIsZMS8cluF+Ggu+IoJiQAiorr7KPXDinwA+HSYxyAf3KCuIWmoEPN5Y
2iRk7T3gGjpiczdCOV+rHkzz8tY2Mvsk9q+5WEjIv1gZMb5jcohOgaIWUqWoM1MfZwNgYMR6LX9Z
cpU6u7oHCOSSbK2gwAuR7000BN/ALoO4lI4OHxFGKO9oki/sXpvMAO27zCcwam85Ml/YZ4O7u7gi
N5msGOliRjWsyu5EQBgNO6PFGSwhnuEbsHqQaOrRxfscdyZuYyKGcilieDpo5UeO7AMUeFabCOHm
Z77uJs4S5QM6GibXeUeHFkYjgUCCjBCEhbD4isW4dgofRGxmUJ3tVF1Mx6YDl24n2uqO/sYbxT9d
LXSntrqqOxQIERLbdQ9MIRe7yeyNx4zWkW1N2OQva1K7L804u/sFFPFVKK0sjQHvpXEXDMtrIAF9
XtB6mWBLSMR47hTi4IjAnuaeUPTsiJYa1tFoBSzNQm6Rg1eukKnNNguclwpZStQQ2HVdqVT5Jyh6
gXWGD6HVvkT8H3rszhapn4iUKNaryszJuveH1Rb3/iD6Gv5Wp7uDQBybP3gmgSsmZrkriC2t9QO8
kdXEQe524l5TUF465lEPaQFg72Rh00tO6HCyOJ3s9NYSjffYyNEmdw/1q41dIZlQOObgkRoS32bi
oD3FB3vL0mFpdtgGSExjlptUdyET7VWCJZibC1ON+RqxQ3pqEcikN2yh2C3MUGLPi220T7WcEJs0
esir69Rl5IKOsWUnmmo73M82LpErWuAqjXgtLogPBxil0ZgodqTAe4qBfC0wTd4j0hHAQgXUzkdY
hao7YeazvRPvBgWsF3rRrQrb/pgTYP9WpzaL7sJbZk1C+TScUF7WbwiS1veVA8A/IJxuDr0RIFjl
tJ3OXQV4MxIeNMIdyefWMTXVeI+gZfIvWPWZJQo059aBNAGWDO0SOo9iWBt+nLM+Slgwn+mQK5Sw
S5I/OWVv0hgkoJEKO9mvYwC1Z6G2IAZgk/bCV6MoYd+IXd/NXE4wn+HrMVuBETLO9Z2zMifLusBd
1PgHrTZpHkUrfLnHN2A+1ZlrNMc+5MNmvaxCnxCTJX0ErcKJg39evJDO8sgxbZHyXM9Jf3JTFHhv
Jll7NkEm0HuQ1na3nQSHe4HfS4oSYSxqvB7E3CR7aaB4joYG+ehuNRkbMm8LiNjCWxShwzOPVl/z
J1YKLDSeVf3DIJiThw05KRKOXpcV+oMc5pVVYniB9UEuoGEg8qg1M5OYLYF5EiABygv7CJgieeAY
ZWypwtoSAUnHY7YYdou6h7Td4+hPIL9Q7lAv6eJVD1YOPJcci/k0evALHtWMmoz0gw56N4Y7tgeJ
yV+hCF95X0MTSVuQDu1xwqNbcsKq0jqlKIvdc8oEt7nqy7KIg06TgOPUfZk+UruMmKqatkTDD9Uq
ro0mPUAaXKmgJN523OzTk0kysJXnxVWQIoYm+YewmNQ5dYR03mYCxXuiyfVmIEeGicUaOOWRZ9U0
wryroIScWLw6+ypw1Qoj2SMnzqrM/rvD5IHqA57VaoRvblqAvAT6iiYCvQzpLWUBni7BxPAw1bor
9yQsluEJ+dhwm4WN+VF3syw5Rka5B+a/XHf2mp1af2IvzuBiXg7a60X1rmWxoSxbYJnEBS3WxR4Q
jiL5EtPFxG9j34SlID5hHsPqZ8FLlgJhg0Y1oKY3aLD2yBbT3n0Brvd+Xvw2QAM/pWggzUbCJ1zD
ghea538kKbSJzJHrnv2bpqgwzA9jFkEQMXTpH2bHbliX1r2HLtQKGEEERbtPmqHwj4R229DJTDBh
QWI4UbZk6wwB3wvUEfNEWJ/FaiQ/axsdpIW4zvigsxpXBnByMZ78Jgv8HWu7Gm2QGoufQ91olqqZ
X2c3tt8k3U+QqxaeFL8mGMisclU/oSzjVBkIIYXPF2aUX3PtkwcWWHXs5jLc2067MHmdmPPNdu88
jwBbNkORuVwti5GcST1oySoRiRFceHOQsZyFKZpx0XXfjUAAFzTsH+eiPC9leT0ySyZSEGA9zJes
j5dVGWeICiXKS0IogBAnd3NuVs+yPwxU94SUhYjHEVoiV3GG+m51h37iKQvxtFFarmsMTRh2vCpX
/0HbRefsyG1CpNoVzZ72w70dzYXmStTjd0XG3AtPYXD0Cdi47kNpH4ygN74t/Gnc+GZLqhF5MPCB
e+nr82rMFp0ImXjsz5Ym/fLQlB+7dZXI0ZzSmdGrBQnA4cJqiKpzlHmwiNyb4XQU7vQqQ8H6vQ1R
c5XzUO2Va/TsINZexexD5bPpFLLY+6QMWhGRWvYxUXOynnM4vinT141tzKljHmtN+AbGjUkXZwjD
UC9V0aXNhYAztlp4F+R7rthsYGViJYWefWwbYnlWfd1mtrOcOS+JsulG6GvwKRFjWigUvnhNALgt
1xqrzpyZ9lXabW0ZChGuSgzKwasm/1SkA2QaU3r9SRZpph+RhCOeJbe+uF+KqvvZ+f10g03fRU9G
vFrShuO8s7syaS+jket3cxomli3NrEcbPIs3GLAFh9kHaAOz6NLaYeZfDYks6uehCdZik8I4XjxO
fNgo6xtVRpQmE8GHlfNgcLD/CHogU3tm3yt0KXO4ntxKfM61naooFbXZ3Kxak79l54PKHh0XOfou
LzOn2TmjsVwbU7rofSfM+RZue0PWx2aRmIyaHSkISXeXkyL9xYJ/vBsJ0RzOrOaCD7ZjyKGnZFP0
hPKwLmhvUJlk64drUbmjTVKQapycyDf48gVmVMuGlsMLuYomgm6rHVpNND/DBNEHXosdwopWKvaw
ecZTZy+kR+miPHSmleU7c0mb/liEGwSmd6kmQpZnS1Xyr2E4HfJyIqVvLqpHac3p3jQ7H24cBOad
bswA1WOW/igYxD0DEuc8b1VvviqLbrZZiRRDoGGwNvZ6VAnwqj5sJX0meFZ3Hdi5us1YJVYx4rpN
zp7p6S30ZP4Nn5kdhD2H8zEU2XLrTQuN++Ap1lPo5LEWevlwt7TChkLlWf1LK9yF+B6kC6sV2OuB
Rw8OeQXiO6q194Vc3rgpp25Eg0BSwgMlavsxTpboKcV6mtwV1V0knCQlv3tJ8SlNA8GRO2mQ9u64
wj1609xfyrysLtzTVoxCsTjwpXcPxKdYz1pUT0lD/kYjSL1jkUkBmBQ+qLWJAKJ3DhxstaHGz5d4
mT6zXEL9WxKX8NarEUQYf5u45aYpWYkqVuE0uc5XYPrlXquuPesVMjMK6V7DIlM0J4kvwo9tmX1q
iZduUWr0bL+c3uAtUqExnPc+UQPwWIcWfxMnwqthsA2zaTLfvQx97Rk6Vv5EjoXzbHbddMzyGtX5
lHrlg5EH84eh0vrR6wiSczG6XVcGulytEsShjuVbt20A8XxanPJRJSy3zC6AiulX7d3Q5+HJK0OW
dwFt/a6nE6xjD4PZj3FEV87mvfdOBWQdxj5W546HtXRydeAltekjApydeuYLiPKuSV46bw6OKxqc
2ENy8p1s/Bmvs+FP5v16SrO5OKsZxQRyS0JS2OURLDZq7xVuVfGQWRbQMp42zNR5XrNxq122xBNz
+qex0t4RMw1RprM31YC3kWSdWjthloHENuqSsfd27UicGyhh3j/+0iY5Qntse3GdwbIVysT1qZew
oIHHew9eCn78AyZKkIVJpy6YBTDjScJfsDbmR1dzsLnWIklCtLc/1Id1/VothV0eS86PZWe5VXpw
5BLGmh8EqVc4CC6NFaKJmAbl/k77Eh18I5sfyG4RUQXFY9JbznQj19GNt7L6JVhQL9ewwEYKWn8s
v9YglG+LMsR0IKTTRN2xxdHwuBFgDQGulWzUgopf19q4s1bPKyK9zQ6jrpixDiL99zGi0h8slya1
3M82F2Q7qv8i7byW5MaSNP1CCzNocQuEzIgUkZLkDSzJJKG1xtPvB/ZMVyQyLGC121ZT1W1VUx4H
R/lx/wV101UJ4ErbQBAvQSWUMRzqIRKtlSUVRuj4pcvh4k9wsLpof7Wujhypqj+oUugVTpXzsKIR
2LXHpmXnoBEvA6TL1Icq1czf+kDNijQa4Hgt++M3K3XVb241dI+Ux3haWtAGD2YsARdDOLUx7RR4
EMSJRoY+MdLQWQOYD55wCgnRNMZN2ZJSN9jkdJxC/FFZBGtckIBbmYZfaKB+JeOo0eiMHVMpvZNe
DggL5rShyItZeSCmcct9coFK56/CkTw/TLailIv7KqPDtYmi1G6qoxjnwdpKhI96aFwA+LzPf7uN
LkhrwU0kJ5U6f6MBPTp0pQGosMaL3t/haVi9G2oC08nI1FXRYIawG2qJ0F2lgLkWRIwhZSGX7nto
9aiHis3kW96txAS+IQj62r1DncoC4lpgTe6IaNBot3lQPWd5826YZQtWdTruATsfR4QpOGQB7ZU3
2tY/RSy/3eDWMTZvKpn61iiRrB2DFIEKEd8ADlvAk7fU7Ie1ZWU8p+DN+XvUICDRl1qhv+owMW46
M4WihPBsi+doXH/kpJkg5SwzWbU5S8OWkIlbmdStALwCvqGcEgHQJjP+GWc68zD2HaauophE2WpE
7QiKidV0/W1qZlgFliUCVKCUQUSBjy2so99hdLfJdRH4m+zjIS8C7odGCKPIQqgXFROK5fe931qZ
XTYKRwhse6g9oVW0xp2ixNnGbGtjYobw/sAZTut+yk0XBFsQh81e9uPK2ro8A95hQOpbP28j/INU
E7/WDj8MF1N2ccMDY+i2QWHds0FPES5lwBHApmgwq929VTYqWK5qcjxISZ+tDWg7BbMgiGe2B24Q
oJtXon3Zqk6J4RJ+qVbivgF7bCxQuCZE6ozJe9Up1Br0lMJKeVQyA9pFG6p7HVfheiN2oIRWCCeS
QSmtjJNh4LsdLMNYpXiooIFz63qD+UHR83cmJyfXj1ChrnpTvh80aJWb0e/ceO2h+vwE5aLZBoAF
wL1OZiFuhY0aWoqQ2VMDV3T84wcrOWIkGGpsCt+byuaAjVceLIp3LzcTEbPRpn9VgbwU+BxF4UFS
UujnIQZJyT6WLU/cTmgUzGy7CkAo8sDNhNRscGOLvQRHyVCAAg6XMqGTiYhk6z4jJF7WKyPwwA/5
GsIaQJ5EF6FfCzW+Cn5htY1SaCJCUMuKbSXeYO38hE7AnS/p1mB7pdYX9B6G4JdEAb3FEBZTulCF
ULWCMjUYO2UYQmFL5xqCMQA/yBvkUDx9vbjZovE6RicEeMznXE9EDPNY48fGmJyVsfAQIyyEEB4A
EU/1BSMzH4rhA2JbuM9Q129oD/DJUBOsiu498SuMQgqlKN5bCnjjR80jDKVVUuB9ymnY71JDRg2y
ymX5JEFARKohSqVnYUp8d56qSNXOytDvrOs0XcO4SO6hoFRPjRRp1NZJ436PgeJv+hRddUQ6MKF1
kAyBySoCwznGfHeQUqVOlVoSN5rWBLdqW7vjFtBFeYJi2qBYqeGBYpbWeF+7YvBAVtfdpUoFqceQ
emQX4OLwT+m9+5EOjVhi86ZFikNX1wMhnIZktWKWdOpBgT2DGiQGjqliiqsyUqXg1uCHIb9bU6l/
bABk1U7AIn5NRmA6cE98gSRB8pLXshkinGaKJkboExIn1UqPyqrdCF74CmWg4tlBxR/uSuyuRl2t
jl6N4MxgoD3BDWzSK8r691bJEGgVBbMAlCOULzFYT3pw3F2/1SQMH2IYL6tJ1LveIqtkomCuQ7lI
zMpPEPAa86d6GNUOl5BIkY+B1lh/4pqnLJDUBrVAH/3Dbgu3fAAACHuJN8SYm6TztRXv+jSqIgfz
WX+fJhG86xIhly1GH8X3RBu0W7cREKEG4vUkKqhXF2Hc4v3228pz4ZQIFd6Y1kdg2NiJg4WnJYr7
Wk8milwwTp4AlCNJ/F1JnVU4bQ/Iz05TF8+iCCGGN1RC83KNNRmvNLFkPdN9tl4oF96jaPDsShrH
K3xRpHw73pvMYjau67pv9gl0/0PiD/WuynTjVjXQaj9gsyJyq7mq5W24lfOQCiK1s30TpiltBab6
DlmvtF2nIN1gKbpRK0NeGgXvIBoqvcQkHUFRuy5FQGYcFz767lF8L6aQn/KU5tGqwX/P5UdODlL9
QGfL9lEP3ol0Fx+L6fr1apOVp1t5VDomu/sHLUEpROpwMnhhparroJwkzLhb5OcqCdP71kjJCSNq
k3wq3nGbnqIp0ghGzL2QAtOH1hYg5HkjSa3xTQLHekASuhruoSA2kGt7pZCd1JduYPF2wSrpMsis
ET2Ln5FUpMGmLEE2vuU5fQ0bERs/2Ja5wrVbBpiJoZNq0AhK1Oy9KHgD+1bYR6eUFh4jM5HjeZBq
zTwFWN+mN3EIKWqVpIbwMla5eC963ljYIkILBy3CmAWC/ijyvJN1mZTH0vvbJB+NNwXFVag/Qq2j
bJzG+pG15G7IqMSNNdRNetPXkvqT3JMvpGlSXu7oh73AKIFTi+I99NcqqYxxKyemWa9CLBDl54Kk
DOi9Iklo2g1jQ7xGmFyDNA9hJVE3J38ZgeM61lvhNXNR2A0NrlTw3PHwk4mTbtHkCKMfUY6SiZwE
svDUYSRP26WNfHDJWJg+dbWJVhoaxNUqgkAZO1pYduHUn2r3dWJhgzt6eY7vEC5CzyEcxRjEad+/
1IOCmMbgKceBOvaJfnv4I62LcgfQPSn3BmStaOeXqfJT6jV5HcUWdczEHYxyjT95+JRKQ2HaXQ76
DXpZR1Mr7GXSXN1D7yxX+6B9qjMXZ1Jw7mDm3RbE6wbIA1jiGEYXJcfUi8V1VBv6HwGQTLyvuxx2
aJJwSjqKFVd70PZV9jOnyTO8CHoq+Y+Vm5CtIJlJNR9+MBV/yOHdS9uGCajsPoD73PUWOTNY+Qhr
DwWH0hT+b7YZW0vwT7U7yQMFQVR9x2ot2cM+9XcqVBlkBsJ4fA0qRf3TV330FORmI++B6iV3sqKD
0qPuIRZ2WAR9CTeny8Uj5vNScBeh2yI++v7AMg9ZYAiUc2/vk2SQgpuQdjQvVJ8pQBBKbt5V3azv
pAjXLV6Vln4KoMkhaVPUyQP6ZdWTwtNftXUA2cGNW+uoh3sSvuWdLKeIrGTed5jPPK7b3qUYCT1C
gTarSB9N2Uqy03hV0Doe/oeTrHVQ9wdcM4PGkVSvr8CyN8EDbvEKvhwQeLI3yCXdXQyImbe5F8Vv
qQhgwRalqn6uNR39A93AkVfVc4GuQJDdmCObbzUiaIPJOi7nGhqJPCkcHOzhKJIXJ0fKfPGJ3y5I
K1WVavVXNDTloU218kHSyU6QMgGnWgz+baZBjlPoza9gHLY3OlUUkO4aLQbkVUphgBgEjQq1VJC9
oEfBWBv9I9hLWqSGWMqnMG3kD1XMLX/lB0oLWrYy5e8BiSAV0QEYBeSN2thVbJp9qYXNkZac8UPK
G/OgmKp2pyN7VazggLvRtoNMnPAuDGCMqqF4ajO53coAGmN24qC+oI3GMds2nEpGjVnr5JvV09RM
KmknNypvriC16mI9olGwRm9j/MO9JaEmkpcmnnFh/F41ZXkbJ/TOsz5CpaJzBbjaOvVAgP5CaHQ2
3pt581jIhfxQwebYBEnb34mWKH+Tylo6QgHU1kXOv6qgze+CPa+0ZB0UdBhjuUPIqMoGVokK/bHt
RCxDlFYIzRt6RP0bdaN0Q/qMuEUy5JBbFd+7NTQUEcRmUm8o5eYu73jjB4BYh1VMs5rni+RR6Y+H
Ho9nF4TAB1vJXbd5ZT2EZUO1Knb5QZ6uINImifdK0ISUdeLaXCWcKW+NSIYvWhUiHq5m4tbr+nLy
x/VIAI9Bh03mDdapuGe5MYfyjkw9jhy/Q24j7tzkKZSq7oeSBli2USitSO09q1Qe/MDNKzyP0WND
4kTf9RbJ7mRGkrGiRSF5HABC0OwMi/C3KLvjd7nSaKGISGWXO8qXw0sxirV469Mf5FuoSe7uO6VR
0Zy3AuW3wjbcupDKyhUSQKhbpUIUP3qeSRGiznPpsUPtG2h9JUAbCQQ/3fgCTVErgRbmeIFiviR4
1mhrvW2MYl3hnMxDLUmaFUI+Y7p3LU/AFrcxcmFDWoHuQUwHcZfG3hg/D8EI3V5IuqNMcgcDLeKQ
22Tcawdggo20jcckfdBMMp3BlRRYRqmEqgxT65K8TBO3cSsy63vKnqb3o53YsALPzqkLRodh5SWt
hz9qJaTo+vWq8ir37V9B/wrKdiFo5B/yqFKFNgtWrwVbgC7OiAA8pyRE2UqXbZ+G7xjX7Vof8i3n
BfYovREFSM/W0aPfpHTtmYoD7MjxhWY8plCwb92QaqLi7eiOes+5ELCvuia886S/rmyG5AE9IVkP
NzgI86Lljc++GCflI0cghV71owDXY+j98lfZQq5GiKxuf2iwqdBoK/zkAQaY1a8iGmF4kmC4hll7
JKaPkCDpcg5pcnA5xu54x+j3Td2XJ6ySIKXKYkofo4XwZ7kQv1yzjlp0xHI0FqbccBNmlWqsfVlL
domvWiGIAC17pMNGHRi+DqIrnqa6+4G7pr2pdb2574oWOCSaRggcldokx4bqBKAb1N0jNBDUJntQ
QlW+xRjRVw5A8bJ+r+gBFS+zFLMHoU4jGj8tWwUcQMCDoyjvvVLV2Btdug1Jcg6S64/vbhl1TyVs
AfrzaK0dkVQbq3UOuwodM4Msa5Mj3WmiaR23ewrZ8qtO+v2G3B+EZ1dTaEOoiCc2mYuaItvOzR56
SgBrPGBbkzxtUG+6KCgnP0TkbyFZwftD6EPtthUZOBUOVLYK22hC2mJYcd6HcFbdDbmChHRLl1a6
kwEdSk90JfzhCZxBXH4j94FAKiSFv0PKMvpTocUrbOGotP5DmaeivDMT0/sptqpl2KWamcl66vSi
laqbPeV6kDrYJJcR4CYx4+ZA2HFbjrX8YkgQElwqXGu+tfgdDCD0HTTZ615e8ZAh3+fO7njDjhrV
CNqqMQdy0oYu/aKKtq+VYSeEyImgO0XNzR9R8TuGgawe4a8UzDoIuhcFlsOrqojGKjJk/wNBQ6vc
lWqfQzBr0EvnsShRouIX9z7mP1X/hlNRAL7e0kvch8Dmeei6aUr+apml+eENoxztU4wMtFtgjGW6
Jn/vI0fLM+l2gJJBndvshm91qoY/wSgo7wWqRehMRan5A8JjiLJLAV2Lhr9nfvj0MSwOdzox1FI7
o3AEwNccWsje7Ss/TO7DGqGGNaog1BMtA0vxXRSa1olaJvAQ2TODpzYpxfwucgFJsAGRO4D/2uXt
fQI/7saX2v6XyI36W8kKH5mbCPsR6sLytMJDs/8m55L6NGAYjGhhidnLbsrLDLqH1JgwIQXHgDNI
KoVH4GqQgN3ElNAwkq36W8lj8hD2fgRppZpUcRuOaLQjWvrNK8wQpzPaaykeJLVHxT9XCw+vCVXR
MDMdXYrgEYItr0rTqz8hdLUDhEWEhxyfS7W+QRACAxna6/2pjoQm2/6fuh/TBv9Z7OSDSEHYp5aE
ZzTsKHOjsRE8Rk1qbiV07I5D73XvclgXFGNF8ft1GOlXnLFhIpprWJJO/iROmuPn8NWsk9CaarBm
lavHIQDTwJa1jHFBY/UCIpeu5KQErOGUoqoz8W4xD11hqEMa9jgAicJjYEFxyu7o7ebqgjDvZyz+
XzyuhTSABRhfQ+3LnA0I4FaOaxKl3ZGaoSi6z1Hmnv71N7MMEUVoQ2E8ojmDTLN3hL6JCKHkp9x4
TnFqsBZQ2V/h0qaoiqIC8EyDBSHPIMy4bgKX8QuVJnW3KgTy6mgrgqdF93UBR2x+ARGbIsLx3OOW
YUraX1HyM/xyWhgKyhxwC4epukpVrwtEHgcYn/1KzJsAh4DrH0+a5vozaplPJsv4RprAzfWJEPJp
xUEHK0UP4aAqHp2W2qEo3aTlNoAyGNx63rql8asvoLS/rvIJH61CbNDQMBbnIHfZo6VpAZrD0+cR
3t6uTeuN0qyvj+wvrvzzyCyRUjhwbEgC2FjOdJKhgGddEZA956vOwS9y2676lWBDf7aDdeaQXq4s
h7KjQ3PWqdcYA62QgbRJCe3cQbHNdtfGChLyApXg647gZ0lUAYCJG7o6X665GSMirPOzJOu+b15r
c0F+W/mKQycAX1aWMe78H3nlsyWEpyZFatPq7GI9jbtdtSvZkR1KQTap6X/HbTiBU616B+jM6j+j
BoTpeCtcJ1amky/sIGn62p9mY0LlQ80x/opm/2UXna8zqctjiIYSgknDHuNMyVuhboI8m/5UbaQ7
dyckB91umIEX3376WProf8Xhr4Wf9t3ZR2nFsM3Q0SKB8m30/eQTakHp/sd95iCARkEVwYm9u8l3
v4C22IgV23eD/aezcbpbmH5pOis+/xKEOGHcKBJMKJ2T/vMvqai6G32JEIxaNU4hwZ3N3kKU7MoB
UICMqoiQo6XbvsvVa0U5hYr0PgiN2+ub48sxA4sFyg93jKyb2GhPN8TZ55CyBNqAhTTmoGj3mT/p
edePQ6hXTidID3IRrmhF3V2P+Zd7MRs5e16UdEnUTDb+bEPqsQWW15dorYRYWBVveUf6WKndqRKy
I1YKa7rIdzR0J8ESXAVhiT30puJUSnRMi3FXed4t+jSPC7/qwnzwqzDdgKEyMWGmv3/2Kcpq0oaG
JobS0s8sVw8iSbuGvo/dZrem3iAAiEZb2rxYeNajUUVnSfkpq9ICSebihOALgqI717JszibEQPdm
8HrQ2EUCglfDqxHtnq7Ag8eUdhGFO/Bkv66P/EsWMK2Bs5CzLYEUJfiPlJAlC1+jQgbRuaNZ25Qd
hq0LR/6XU28WbDb36AyBne8I1gKvIs+jEW7w/rw+oi/3CkHYWYYGB1+RmczPUwm+dgibVDHA1mho
NuGEGQHajpWFs+xLNmDAgTQmg4OJZ2npsx3sGUJdC7Xi8swzH4ZU/KObGsW0pHpByyF7/bdjslSR
XI2EQFd1sqjPY8oTBcMyzUCgMwCfSo7tKe0rq3ghT/u6/giD94yI2LQOK2wa89kuyGpPbuvRcm1D
eq3RsQJrgZNhAdq9+WbkmnN9UF+XHvmnBElrooTBDpsNqsPgD8Fjj/IrUW01aNClaNdRn5wijLba
dFyId2HGyKlUloQk8tf57goQikkiCRFnFbUJnODjvn7EbMxWU+9wfWRfIpHysiYYlMVHtPTZpoKG
DrI+1BF7qowT/yRejC2iCgWirSg+iwsr8culyiUvIzJFXgppFwrk51kTy75EEGl6FzdOpT5J2p8O
hlEq0jM21kn7DW/r9fXxTTPz6QyfIqoGS8SCIqzNtxhmb0nkiUTE3BKBoHLdaL9dRNf+dRReJRrr
na0MF3I2LuqSgwwyXrHL/q7Pv2ulSxFn4Qq8MFPEMJkrZGFJ72fnPu3P3FQ9g1xeOGKYY6vljRG/
YbR5fSjSl3SMLFcl6aH/ZiEpqM0eW22tDCba2TxPKkE64tpUrwqj6Pdxr4TI+Wh/UNxBfNOjOJm3
6Q5Bezp6XY2sYOj2C6vzy74zeYHpFNdx2GU76NMpfbbLu6qIrd6QNDyLqNkYAMy3ZqIqzwp+33tq
JlSu1CZdSEjZX18XDey9icYMFpt1OvvUBUC/VkE4wV6tVofV6nZ1uOW/baY/Nht7s9/bNn+53Ww2
/Dd7b29re7/d2o9b/vS//9FhWvy0H+0tf3vPXx/55/hn19Pf50/O9IfDf1bTnxzHXjmn02rHH4cd
sVbTn/g/hz+mf2T6R6f/sfo4vJ5eDx+HfJXzvw4H/vg4TP8v/M7Dwm79uuIUVYRFrxkWjCSKOp+/
vtpQB6VRCGaltuyo/CWL48aNjq7+fH3JfZ1lRVV09g7MWzC5c7KyN2jFWNYyUDpWXYuwbh1ohwTg
Uh44ufXnerBLg2KTqqKuGipxZ4NKFLTYJItiWhTnD5Ck93CLAdB2x1YWdtdDfV1GisqRKosMTIe1
Po37bPVGMNPa0UsNO4mjFUq5VYFLbUWLSa7Waf2Lnvr1eF/POkXj6kajAE0Wrqpp6GfxkMxUciXE
IXps1fIgukm8oume3fRYhCwcq18PckJZCFtCK9Y1srLPoSbtTlWrUAwLWzPaS1TO7aDFebQf9Aw4
jxjoOLkN7QFgyasBrmThvJ32/edTXdFYKdNxaMjqlxXTtwNio26DbFmL+LgAG7RYMEv6WmcgxT4P
MfuYuYSqoUSrnqaZNLn+CsNKG7JmX4KedIoB6IIipR8RdhkO/hH3SiMWzvXpvLBSp53HC8SUyQL+
PhHPpjOJXddXW34Bqp9ISuLLmekZac7wLcag5N/HAoSj4A/IFSbPueDg7QeK4KS7cY1+onAjWrdJ
QrpR/X/GmS6fszHhwwEVWCIO/eJVJ90iK4j8o+kU8cJteWmFWJKsKdhdcX+Is7wGU/fIaySADEUm
nYrc+xUawsJYLmw3+Kzc9xLPYonz8fNYOj8CMBrzPMQbJbcr7DI0ucdkTisWVrs0Jeiz5f4p0mwt
9jDHTR/DYLtRIbYFDyMLz/9dCzhba9ghlNT5mvcKDDc+z9fXxV/zs6+hNS4AirtIDc0GiYz4UINK
4+EtPQfePY1zVdwV1UMnb0Xa0mpwzNobsd/m8D/RCSuPYGUaa6Oh3pu9L/yWyx/8n98y+wxqWAe4
dPAZ+C1DtvXqu0z84SIIomhH2L26tg169MoP+PgCL1jr0WYYFnKDC8uK1EiXAWlSslLmVyKaTEqm
l3yOvERaVWlyLiwgSNcHemHj65LKjYG8DWWXebGjAW2N8AA9EJhlf+RM2wCE/w0hdV2g4/+vQ00i
OZNNmkzyPyn5nO/HwusKNY8U3aa9+tYGwymvtANwyV/YPywZVH6dPlJknYwOR0ZKt/NeAV4LRYGA
DqtYEbZFYf5SIhkyv/X93w6JMLwIZZE6vgQq8/OQBtSJ8wHrSduo26OPkBb0jnWQDWue4QsVor8/
+fPumI6WyS8dgIcBG/tzLEtFozJvfZMbbxDfu6DuXiE2C6swjZMbtbTAUuZ00vaerAjdG0qPRbiZ
dPJKzBoi801V6j6kfT5ygwlB1A0Ole1gbwieeh8zMe6dW+bd71gEpX6E1wPXxNCzKlllicYLoB5p
0m3oTcd/Blxe4JiOgfaK4px5Kk0luGEZ9ZjftF37nPslJLFe0VPqeHkab/Gw7sF6+UH5YmBX9IwQ
cQihKK/3Ydo3v10jrPcQgvpw4dD8uoFI5hULjIVhwCwUZ7Mja2VbaWFk2Wn2XVEPePJdn/1L/34e
s1THmE5yk1l6l1uQU70MctswZj9rsA5jZ7xeD/F1e6qI+PwTYvoJZ3eYEAotvBdCiFCv6FHbYWc4
RrOqIVRcj/Q3Q5ytL6wMWWK8XbHctGa3WKv5qdjHKDzjkWP/+E89XLkH7WwPazKubbtBZGKVOL+7
DUxBZe0+wVPfdgcw8PZrvhLtPx+m422M1XCzdPtd+ND0KSj9KdPVp8iziwFvIerCFV5QjYKpuozw
j7I0/Asf+lOI6e+ffeh6bLsOmqEJbRjx8gSFUSfMxG43ojqxrjKxf77+uf82q2afm4KSRGbL4jTo
nH0OmKVguRsztWAWoHuu5Dd5FOEnh5Q/ciKQNA6grJ7R5nhU0dA1fYhLWXrIYHEZUGIkOTxd/z1f
30U6TUhEB2AzUHbSZnU7qxzDOJiUCaVUfVRVD3JziXZBtQtH/5s5SgvPh6/Plb99PBkrZpo9mjj7
3FoeDwrGKSYiYT8DUCKh+VEElTMWd2G4N+SFBO3r4KYKl0k3TTa4ev7m32eTy3tTARyI7LxgjjtF
cU+AVGypaW9VEk9ldP91Mq0i6cTc0sGjlmfONq2IL1otVZZJnUtC+HitKd3GGFGySRcCzW+5qUyB
lBvoFHVqU1qzfTHkojy0AMUduVZhUr4kegQudnd9ZXxZqfMos7kKq06tRDQhnOjVOqonzJw27l65
7b7XB0R1btpHoFILFdf5k28ecvaaRRo9MCy06hzU6UQ8jMrqduhuCywoS32VSltL2Vwf5OWAhojK
CezMLy0GqdGB+SFO4IzfurvCiY4Ynt0oTvB2PcyXgtffgU2vBI32gqXPU1zM4aJOVYljBMcAh5z+
HqM/W5be9G7XiBtkSVTI/5FnQzxcOOAvLhYsceFCiSDh5sVy6JURbGtC+9UNHoYO4D4UobYLA5xv
tf8M8J8os8XShkak+VOUat2sxyfNHjfBTf6W5muPNt5h2BdP4YuAIPXj0pGyNL7Zmml5rAq6yGaw
TND1WwSYMVRdWJfzi2g+utmhDd5+1ODfY1aWeCjRYAvarK5/wKUI00I9O6q8LgcDLBCBaYTXlDnt
Un/hLyDj/Ob5zyAMRaJNQ5N9DqNIXEse0xrglOjAF3vEiY4LfdzprxvUq532Vv8WbPwbBDQ21fFl
sKvdwqn1pdc5/wGzNdLDSM90jx/Qr27BGfwKDuX+d3TU9+GdYsNvTO2bbH39s17c3yRS/zvm2eLI
QProEEQiBxXiZzQWIFij1XbE6wHJfwV8fh0Pj7FXvaM8sb8eenG4s0WjyIDM9ILY+q3fosG9su7D
jb4NTumbdmvQ095OCtLrgNRpIfKU4M5nmtcJrStZ5taxZoupiNAGM6eZDjTvlNAuLtCTr7AGw4Kj
rWjy9+Kp7H+O9WtuhpC44oUjZ5rIL/GpbdPPUuVJ5fDzYoYO2MmlxMiTUIrCjWgMaMC0gvZhxXl0
NEH4v1wf8aXdgzHypO8KeuRLk1O3xlQvLAaMxiYU9GObfVwPcOmQoS3CQpoKPuJ870TA8HtRwRjW
gKqm4VqYC+IGoPPCFrkUhhiUqCUwQBQ+P3+4Hkev2seQwgF8JkUQjtL70VvqCF86qs+DzLYhsbEg
xp3C8ZVfgbGJEVgEwdiUz9VSn+fiOjgbzmz39X0xeC08Oifva6fpUu4dJC6TylHq7/9+fs7HNNtr
GSTTuEyIVFvvnrczgAYb6+shvlTIpuOLJxk9WhFAAhq6nycH9KhWIUHAIjNW41Fdo0V6FH5rN91z
c/C314NN/64vO4geMLKq+l+L+c+xZMoYVdBhVZa670awiYzcCVBRKES7s94VYVN4P68HvLzy/htw
Dn8EgJWHY0VAOUPIqsf6Sq83SZAvnAwXE6Gpuf0/A5sXaKI+kKFBTXFuytZ5rsKV/FEChN5OHDu0
slbl5vrALq/BfwJOZ+XZxZpjO1PK6bQGo40OY1VdpbCM1YUj99IBdD6s2YmnpVgTNgVRlPJbEm7b
fKkKdH09zItARqBTmMHRGkcoB2g7JipLaeLFFTelp6ABJAAjs25LG1boU5kSCZwBWn5wwv61hFhl
qbYnYGr2JlLnuD4zF88h1J94CpuaZMmzpycyXYarZkS0pGPgtg4yuKmH3AC0sCpYWAUX5+cs1mwV
yCZehBrCfehBYHavnxLl9fpgpKUIsxWQmgPi8z0RCn0FqzMvnzLvsUS3sNgCkEZ3oYTq6W2AktmS
7qRLT8LLGwucDwUvoFJfXhhul+gShHB8K3wJCk9itMOLSgEFu7TQRJS15hXaKn3xGBt6cq97UYRq
paj4KFePKp7Gqvf/svPO78xpZ57tPBEeWmZM35y6/yT1aDfJpgmfVH9h713a4edxZreMlEkdlAqO
FJhIaP0ndpS8F1LtgB+8PseXtsh5oNklA2BGb/KRT4xhDhoO74C20Ayp1Xv0yNMs2FXmQoPw4qFM
5YIWpDh1eGfpgCFTOkf/gDltn0J5XXU3tbVwqy2FmE2SkkBSDWKVR0Fo3AHotzGCu0vLZGGvX/p0
1Lv+O5LZHHE9t2YwEqZq4/qgGWj/uQI8zx55P2q1N6YV+xBKvYNaZEutjouJ+Hnw2bx1ZY6qt8Fn
fIyRxbiX1+53xCnSnXhQTsmKOvkj189uqZZx8Xg7G/L0Sc6Wf1c3gdbm05DhyorypoyeMvSVfIpd
C+vy4tHzTyR5dnSHYQWDrSSSX0PZoX1Xy5vrK39hlcyPamNS/CgzIsRQaeV8I/c4/iYL1bqlYczO
aAvnGt23mKZWejVMYjxdH8TFCQEDSXotc8HNk+s0pOugFSGvIrySRc1J+lUY3wruQ9jvrkf6gmee
UkUe6lRcuHNEngyf5z7Cji6G80bSAWPdVQ5t+wevySy8g7Ln1Nm6U3ZG8n1wb3PtQVpaDtKlgQK5
m1B91AhpvH2OjvagPwZZETndCau+bfY47nC6V/f1+jisDA0g97F0msoRFhqXl+OqANqBTfJ8mf7+
2Yp3UcMIBTdnAsPqvcROSe9/+DmIfu0ZkdSFg+vSiQJ6CsNGBN7UyX/jU7Aso9JljlQnZfy/+/GQ
hD97WJ646PnpAW2sqv59fVIvBoSaINKPp2Y+b8ULOUle7taUQ83sMFTfKxOnHgRezA6dPu8Zv9iV
Fy0h4y9tPNIu4BkSBCiA0J9HaVC5g7c6mQWq9IKivdweUNxdOJwvBgHQY04vzoka8jmIZfZNqJRU
XUu12lQIMRYY2eCeur7+AS8+oEyMKRgO0mx0nT/HKTsZRVFjKgsE8e1Q3o9IT/pldQdua53U6sYv
/AeMDMDcV44Vv1+PfnGQ1vQYNRHMUubwyYmuLZYFm8KLbrDkEPWdVP749yEAaii0HTUNhMtsfIIS
UqlGnQL/rcmTbp0mnMhLZKhLp+R5kNnRgrh0qPqYdmNvaD6IenOy0sfrw1iKMFsO+IAm2ZCw5goN
vdH+XosX0pqLuSoeKyCPgM2w4marOhKHwOtKXtIVhq3ZHUL3g/wkNC+hf5JSx78VbqmCozh9fVyX
8sSzqPMXjk+GFWtT3aOL8AM0X+sSiAXqO8L2epwpnZi/3c/jzJaBV4pdT0s1cqRCT7eBPJxaJAVG
60Eff2GOZdlG9PN6xEtr+zzifE2ksDNRE+eU0ERHn1S4mseoWNi+S59vtiwAFCI0igeh01rbMfLt
UbcLMFb+wkt3Kcy0Os8ukcyoOhwKCZPzUot7HNr1n2hY5OIC7PcL+G66o88/2vRRzwKpgxQbMmwb
R6Om7w3vtAOl4tbNH8u+sb0od2j9c38vNQkv7C7aTWAn6QZZ1Ednn9EKvbCSp0MwbsWbOjXu2ub5
+mq4tL2mjhaoNMqhHHfze1jLkHRxpxAGut/TczoHAec3NioB9tCh0CfeTCbNnfat96AjL3lNXZhC
A0YT8Gb2twqG6fOXRc1BQkSEBxkq/3aXbUP1my/+0IKFfXZh1X8KM/2Mswmkw+GpEV4ySJE1O7fu
72u1+FOnS3yCC9v5U5jZ18QnsGgDbG2REA5vVXRbjcCOTj2uLmXmoja19JK/kGfQROYcgKho8udZ
vFASxCKseDaHevGK7uXab/74rrcVuieWlN1nP62gW/iUF8d4FnP6+2efUlAFWPe1PB1ZGIU/ldHJ
hjmMO0t9f31tXpwzskOyGV2imD4bXI7gnodGHmcw4LrG9Dd4Kd4Uo7eQiS6FmY1H6UvP6FCAd/p6
W6BcXm1if3d9JNMvnZ3yE2wdSiklswmr8/mT4cuQ47qIT2iLOWGK4GZJtQeZoQTDw4XZuTgaCwwy
CHZ289+86mx2LMCCFDgI1fvdqtF3St848dIr+XIQTGLIXyjIGLOZqRIlNVrNpNbQpU4svwwKDkre
ws1/aZ2BZAVkRAoNFXf20TyvlwWvESIsbXFC8+kIhGq0KlT0RFsL0/OegiOGT9dn6tLIJlIVZDFS
P5pEn2cq7HSeQznCdX5tio5VJsXq/5J2XjtuY0vbviICzOGUpKRWJ3dyu+0Twu3AnDOv/nvo/9/b
EpsQMbNPZgZjwKUq1qpVq8L7GlbX70Nl2lBvLfCdSlpEJDbd9EmPUS+wVKdo1duss45+BmMt0OX/
XCmZARCT6UP2Y5bPny4RvARm5bm1AsqsGB2qSN+NlbVxG695uczCOE08Uyd3X3yw0oATAKhdUlqw
ZcPxAAhgYN7ozIZF+8sKrdnuVNLi3gd3cfLGAYUyYT8NgOYZ752165Tny2LWrt9TMQtnkARZ9FEX
Mdr0yeitQw708GUR65oYPNY4SoxWLU5SkiawaCnUMdLs9zhQsvtitKCa/BsHYNnyP1IWIS6MJaUM
5tpgWzywMjAGO1ByLyvyYUGc0AbgBiqwxqLz8RfGKgaYa0XANR1gL53kZ3EbPo3XL4KT3AxX2r66
YYz0mn7uJ9br7v29cPMouuRrXy7/irXje/ojFocqhM2ohTiEa368H7RXoQ0dsd74ZFsyFp+sGnpw
oWJkmOpe9d96duLBrL+sx1rsoyFvQTKoGLC+LYw5JHI8GCZ3UhhN70Ua3HZKehMr0T5JgCBkJM6U
YGC/LHMtl2AJkmloChesdyxkajC1942PXmEHbJx4H3FtlJBk1JXv6MWulWkkbZhyNtXyXjwVufhc
XSEnfiESMQD2u1clKOz79EdXwAdjmfvOSDeC+5aGiy+nVkakeDpWHXOIPKC0+Q4Ren1Muvot78Sv
ogWUjxda9ymTmBvGXf+gf427OIGC2M6kwxgXTHwgZyEvPgDF0rmpIXwf4BcQgScKtK2y8lp0od7F
xg41KIuO3Plt5k8pdJvCHJH7Gx4vCnABU+hU3u/LnrNWrGG8kKUTHWE81Beuow5lPug52gErdCfG
ULwl4ILI1qEUgGiNvzZmegQOFl618crX2h+Xxa960TxnQfWOrb3lBp3edV3FDixPiPxHE6c4TriX
/Y6L9XsqRBsfctWkJ8IWVw/MhCFAugalIdl7KvTXeAJRufb3EC9tHI5Vbz2RtDCqlpdNpFeoNQYq
fPXmjZEZZKfGVTvk4E6BURw0Nlwgu8vWXOuAMLnw15yLQ5nxR6bZIzeIiis5qZxIAwawBM/BSu6G
cXSCWHrwu8yRI/HKaxtovPRPRsgOrtAkhzIGI78TN6y++ol10B1maAdmgRe2iEewxeBk5/hQNU2C
PQCnuup6tDDG98vqrx7UE0kL7XsDqjAJqHdHHb6B2JcmVwkdAGYNPOAS9W7Ddeff/SEAnkhbRKR8
ZMlJmfUKFRXQhTePzqfkb/nslpRF8Al6UFS1ZPYkiFt6wOgqm5xw4xOtuuuJKvOfnzw8lEaDYQ4e
KoD+mjfFam4DCHg779Wrgp2qh7sw+J5lmXv5a6110tne/69j6Mt2VhdEJds1PHe0ZK+E4VGC+FXq
sl1nNFfk8JT2I3cqIYbrFAAli53pfxcF/yEJjpd/yYaNl5gWTSno3pDyQzxRdtUAzrw6PBRCsxEU
1lJSRZ+xLBSRh+QS/MZI6kKzYl5evqHt+whSkik5/BtN/oqQzz9kV1UhHJJEuLrzgdgNbnU1ePWm
aUPMaiA90UQ5F5MrTQ5lIpqo8DhVdXEndU9SZjK0om945lqHjTFWiCQAsGBRTlxcg6rV1IISWGSF
EOUMA3iFT0lta8qrob4N0771PmlAxKrQV7W7egu4ZVP6wp4B+XKtVigqU+HK1Uc9uA5MCEtu5GqX
tO86vwSODhiQZGbetuAmVsPZieoLK9dGX7bV/FLPw4pnH3yOBzCLASz9zFaJKmx451qd9MzSi9vR
94MCMicsHUz3WreDW8DWusPEfpkHebHwlMjuEG20glcdaR5Sng8Eez+Lu0GAbla0cmTCiAs3bAeE
OuvsQGC2qHj5aKxeQ+AXS7KkqtRMF47UjVo6ejJvdi3omLGDJKVVDwDOO5P6xrW1EVLWFJvXNiww
D1i3XbbAxpyVdkHNSfgVA0inOPnZlFbnyL7OFpmsfb6s22olWGOE0GBbUZPFZZHKzy2zFjXEMcmn
Huq4uG1q4O61xh+OMKnqB9igfzQh3JsDbM6uMphAEnvTc6oX2kZsWAumBHV64iq/hlLWeWyQ0wbS
4LqGUzSxrtW2dNTSuEs2X1kr7kr/bX4Uz51vNq0Wd1YTQXdqKh2lzPDJzL4X3WMONubYOUxdBdlM
tzy3LS7b+eNXRSYFOmauFYO2/9JdTXkmFENmNFPIPYdmZQOlmffe/yhn/h0n97EhAxktZhT2IXxq
2ucRyuHpU6V++d+0mU/MiZQi6jU9MNFGSzrYAjK4fZ5Vka7sy2U5Hz1ithruycQx6DhL5yzDIG/E
ZtYmee67x0z8VKobTjf/1PNc7FzEInYFWjFZ1ixiMN594yhVrp/TSv89bfUiPt7hrGKJskGPXpvx
bBY2a+pGE8Z5cHsAgL6ynkSz3aicr0oweQ9R7eMgL4c6FAmGitCjLdBWMGez1vuPQy4aUB+FCo6X
JQXg86/eBsVYD39aAMbnWtkrXm7H3qcsbP6FD5/KWSSu8pAxJdZTgNNT108S2zc++wktKXVDnzV7
0QCjBUX1SqPTttCnIXErdOpjlfVJzn8lsN5cdt8/1a+FczEgabFBz24qudUioumCUYhDRwpe3LLX
cfwGoZLhljvvW30Yd8CF2K938rWy13ZszU32l5RJ5+7ad3ng2TxhmdH87u18ut3jYSvdW5kA4rXH
R2QfkaIPT79z5St2vOAaJXNtNVAjhhdxhuw1UpsRdrvK7yzrt6pHj43S7uPoUezqKzpAL7CWuaJU
ObqfE77KrRfLyllk3xMIMLDUAFpaHveqTbyaPU2yaT25gV7qpgqlg1Jq+5FjOU5b7d01cWxh/sGT
5N5ZphB5DsdLb+BnVT0VX0fDi1k6nYB6cfIkqRM7GiWIdaK21K4yAfwuW1WBQZkGAw7U0u92oIQn
0Jfq40yR1poMvAGXWX/2qG89aHmnau5ld1r7vTSSdJ16K7Mjy+k0b+o8Cu2YZ+SpY3ux6ArTcG2G
+e0gND9h5dxw37WLUqMFw1o1GFzcl4sDMhqBMfjmnMMKMLSw6umC7H8LBLdrTKNblRYVpnQvlP2B
0cKNr6N8zGG1GfCS25JhIO3DZGvlAz1qZCIUSrlQu0LLUE6g5ZDvQdEevcqeOH1lJNQ6hkrbX0Xq
GLtV2/TA1soMYPnN5NnsEARfsqoQHzIPVDBX7BstufLquFVt+t/NdTYoEPLko664oJAXP1tgsntX
hu/0Z5JF6i945sN9rQ7jAJ6wLr8bXaWBMj7GN6NvtgNkrRUMUVYlvRSNGH/16jI8whRS78sUqthb
4C+tu1js8o1VwzXLSLgA70BuR+COz4+uD2c0KPt64hijEB4EfZJ3rDYdi6KqjoqSp+5omp4N4Wi3
0bxaedRotJKs+QlKckpn6VwyxJTcPoYFrOZj+2rZ6Y4OYOCKx+k63+edLb7UV5dd/mOIPhconwvU
YDSBihGBkEMDhQbuxO6ygI952bmARYRuVB+qH/zIkZRdJNo5ROFeKDrR1vbHx0wGOUypzbhY/Mcf
nN+TjEkou7INIQ2DEKzctW0MW1lrg82+kQL8+fbnNw6nhuTWZJqZ/HY5YFZA3wMXukYODV/xrtiD
GXWrRE5x411BM2WxmGZnB+nZ//LPzXgqdvGdEjh94XBFrFRfT50jKD/H/C7xtuazVm4tlqvoPXNF
zHsMS4AocpKuKQNajFZXZaITBEF3xzHvf4etUF+JasvrRI+L4d3M1PYeYmUoTNnbLHbwuwjXMBNo
DzD+QH7SADz6uaJt+VBCOPdeWMJWFX7FddkpVZkn/P+P1HPXBTy/jPqZXQOGRDeE0L4aNuLzx/uA
2YIZn4dHDLtmy3ZRH3A9zRggjjw6lbSTKX/Rrqmzzq4kZUPWyjnRaO6Ck/AHFHzZ5e1EFe4LD9rR
ILe77FvFKE2+i+KNyLb2fc/EzEY9OSYgbZRDNILbOx6sZz+xuYqfjJvkk/cQOs3vzIfezJb3EavA
5cZ9I88uujg5iGY+Zt4EZnZ3EdtUJW68OEZD6Vl7Vq/VnbCL3tXHd+2+823oGI88c9or2Eec8Kg4
41V06P2NxHfFZc5+wuIUxZoVyuY4Gzn7qpt3gJJdPqUrHRs85kTHRbQDEA8iDwsB2g+YzRvPDu3O
VmGOsMVgR1FqYzTgA2wXAyln8hafMwiToIsCPDQ4tne5bmeudzsd1NaerjNbehQO45cWsPBX5WVr
23OlRHwuenFJCkKiJKqMqtVbdAQL3HS7LyowbDZ88r8zp3mK9//8rjpTdvH0DsZu6pJwDvFsGIvC
zoew+fL32/KPOSCcnI4I/qcmnXXKYDvRu+gqLzZ0WD/mfw/BnHqcSCiLICmnER3KzN9bSuHAvKI3
diPtL2uyKoddbKgaZLall1M+WicVQZciJ5UeJ22wffN7o9xbUbBhsZVrl9H4v3IWDqhbcT1aABc6
vvAwdnd1/0Vov15WZf1QnchYeFqse3I9dMiY/KfIg8c+3WVGZPv9VTPdydVjmB1F6/v4LzKXM9UW
7gbCmQX7+RwsVN5wtVNM0Ch5d8rWp9oy4dLpgnxsrBb1PPNZKz5V/mArsXvZhlsyFm4HuaeXyg0y
Kv9pMq9ysNzVLYy59YgwQ8iSuppgCi++U2vKoa/WGKy0fCzmWuEV7LhVkjmG+BmOHDV8rZLn2uNp
JeV2m7wIW0ngyoOKoDSDu9CN4Bm3XKPI6zKtuxy3b8u9Yjx26T5j4XMoHS+1oFTrbXG4hfH5snHX
ckLQCik9MeEx4wUuvmCjBXo1huS4UH+53rF4h14TLmkLygb/k+YUd+ITRLyb1BXzZbK8UE/FLj5q
xLLDPAIMG+zB2HdXAyBhdnUzOO1b+VzeGBvznGsR5VTaoqhrsPUwVpKRwNV7Vah3HiSstVttAc7O
v/mCTsvGY2WlZtDMUrTqLStcdbozu8KOa+Lk3kvfLn+41ZTkRKdld1GCpg3OOaTVtn8YXJ9PFn0y
7kmB2N49kF3Lbz4AzMHTs3IN813k9hWLVVtJw5bOi6wEissCpkHcZ/r0jbnmOyglnODZ2v2Sj/Xe
s6tDUdrtzc2wEVfXYgKnFQRKYMeYiVp47VRIcW6KpIJJ5VZVZTeg2wlPly289qCdgTz/K2Tho/0k
mXE1oluz71ztqr0Hx/R7ejtTu8wLn+1Whrd6WZwKXLhpW7HlXksIlA9SsvcOw4v/mNOOpPdAOXBr
k2DVhqBnS6Tu8LwtW6BMUKtWOed7YUbyfNtEV/3Wi3NdhMEUI++xGSDuPGPIe+bH6BynDmTVdgAB
NHWyutu4xtcSH8gj/iPEXPT7BzMwomlCSFO8eJlgh8rW6N2GGsvKRs8bboxSbiChLOwQbtD22tv6
GrPHfggeKrNSkJSBQbMEGE/HeVSzpwEE96g4uG33tTP2CpyJ/euGW69qw46ZDs4NszN/nlknaVyr
RIY/epyd1hl+gL3ppraxJ+Tb8nN4nJzicXDqjffT6vU6w2n+R+biKJmZ3HQ6CInOsIf076bfme50
yG+T+/LYAP6oHbc+2exZH835V+DC8xKtqXSjQ6B48J/Sz+FtfBx2hSNuxIjV8PdXr+XqtFaEgd5X
iOn2BuAEdr3XUKf7evmTbUlZvD6jLBiZ1p2t92Ny/UfvFlIBwVWOl6VsmOzPhXPiFybTa03SIyW6
9Q6swX6p3W5Gl9q4i1fznBNfWOY5raQ2fjQgR32UuPqhx91RkHwDE/TxskIbji4v8vtJNlJGqRCk
i1eT5/rV0ZM/XxaxFrJJmliVZomYZqS28LMWclSxmSAzlpKvhXBN0dfNu92oP3nG3rQOsfzbEPf5
FtXUSj7zB9p5nq0Ep+vDXG7QerqSJKTdc/OfHhsskCXV53zr3M6etThGc04osrTMai/zRecBXEra
pAYGOHWgxN3lSml75pdcfOvzwTY8aWd2XmDXQnuoe7pxU/x+2borkf1M+iK56OJYFMwQ6Xk42Jl5
L23VdVbtSHcHtGydUvEysCdGVze9iR1r0utY+D0MT0JwF2yl9iuOiIC/YhZ6NIHSQPCKGMW/9aPb
DlZWb/8vTHUiYs63Tw7vJAsmZJ1p6gzy5PY1dHv+y2UJW0osTpMAnylFf5Sg7wId6e8AliGt+HZZ
yFrOpdMG1yE0U2iE/3munOpRm7FAiyx1Il+FW4OCewB3nGJn2T0lXeQNmjvT7+afh/aztzVTuhIC
z6TP/nIiPRaULhJEHA7K2kNtGc9iV96MRgadnb6r6sSdAakzsz5c1nrl7j8Tu8hmwyTyYT9C6Ul5
qr3bRLsbpK9K9U3Z4mz6+A0pCRsq7VN6dlBfLaJVWvelXotG5IQ5xGRxW96ngFEmYrDRPP9oR7Z9
QGRi2IAqHwAL53bUmrZsspHWdprVttreFcNzX45OrxzF5tAZD1m/0XxaU2ym34Hsg4HgD6RNQ5Hq
SVHQ/WQXQpA+x8GTUH+9/JE2RFiLNFNr9czyckQUWktL801hlrUe3ctCVhIlU2fsAOBFBgLm5vu5
5TzJaih+0VWdJDv9bRZO+tuyi5tasZvKNr4Jd/ozPC1Xl6V+jLPnQhduPwqF0fcDQkuj3+lR7fZb
OfrKaxURwPjjEmy4cWud61U2jR+EJWTB5S57gfrASffRITtat8mxhlTHya6U7NU4FM4jpMm30cG6
3Vp4+hjrz3/BIginqqBnDOoDwdjZhXDUZJbDOl4jr5dtuSIGIMG5iwdUzHyqzxXleKWd1YYo2H7W
rBtl2BviSyttvHk+UH/OhGsKHgK3jcjc2J/i+kmkEsG9L1NWxRwQSZ/iV6mz/V0kORTs7fA6PHhu
YitAkd91O3+fPgPZe1nLP3H4PDE4l7+IJGUyybVFCuK019NecpO9+lW6H/eynXw2734ah+8/NwTO
IeOCwGWm3YpTBZ49Ar1vmmT3IqjS3Y1kWzvtrh320m8mYrZ0/BiWaZRazOWBaMfzcrlEAl+CUGkD
HlO5wnP0UN6DomW4+q1e0BiZDtY3yWH51HMUbfNdseZFcFabCq38uYe3CAMMg+lS7Pl4UeIl9jys
nojtfT+xmiSJ3hYJ1Jqip9LmX3PiTLGhRZOgMMOahSVAP8X3IUteZP+rOclXY/P78pdciaOAC0Hj
wQUxz3Eu7oYoKgKvLPmQVu47g/h9GFtbL54vC1mJaOZ8BEFB1QFUX3Y/B2kAHdBqeTHBzqzZ5OjG
IymgueGVa2J0hWyF6UNG8D98ptBM4ezpKZ7SwgWEexvuYeUmBWIY6mqFKdyP74sxsFKp7BrGObx9
PL3N8INReCx4ZUh7nc2QLtuCWgNw5uNRI1LTNwYjfo4zi1gdQPVhBX6WOEph1pMtqt7opJ7oPQyK
gX8YAb0FKIQK1THMrnWtPmArUDIpvdAMEEpboA1VO2ov0AMNp7o/9r2gvqZeTRYfil1xFRVKPLmd
QiIipnoTHNo+USS3Iym5rVnquaW9X92X0ui3N4URqiCf6ETsaZz2cjMGN7qcit/kMTdvhtCsjy0O
HDqSlJLTqJMKIJZOr7aC/8/Sf6diPuwn1RzfQ2HUQPD30udAqOMvRWy2N6oVD3sNGY+F6es3RZbJ
cFUMVnetJrr+1pVBeZChD+Qy1sJscuuuFO7y0OzcSUxq3xkrsftOvgpCgOxL+bHVJzKeqjfShz6r
mukGCpjee7AEUfkUDZbZOb3FIow9ZEF+NLRgfC3aKtgbYWf5di41sstYgH4I2C0PeWvlBaBQELD2
DHcHwqdEzsS3uJwgImjq0HM8QyuPaSdErppWkn5dR1lr06ADwSor4vyaz6j4O8WKx19yCcIoRCNx
+hK2ckFDAaCqfVbX4e+6KRN5D7lORlncMFqm/kq/ffOjqHyXjan4DXlM9C75lbKr/FYd7DxLlFs1
qGkzNrq3tTS0Fh8Y8KMJIitQBy/LU6EV4j8xo11Y0pWNVwtA9mBrWm5VCMMwpIrzMOHy4acaSVj0
JiMpgvnYge7Quto/ZbTlb6Ww+lfEIt+w0gzjRAxi1cO3WNPdqC3cKoOnQ/nn+FvnkhYRVczbvOjZ
5nLqEVCq65pke2tYdeWGgGWctRT+SZFjOf8QdqPckXtzH8XZPtXyfXrQn4Mp3amedLgcuj8Wu+jJ
QihDK27mtV4WQkPEBELJzoGcTmzc0ccQmsMUiYewKRyvS39Fwlbh/U8laJFcMMjI3Nr8LsLrFtdt
l5Zl4DdcF8IzHZvs9i13jMlO79SXF/++uwlhVNfu413ptg/pe7AzyV6Z1v3n0Fxozk4usH/zIsmy
B6l5vqFmKbFeAWrYV+x22EzbVvKKMxGLm17pvYEVK0RY3p4VTvludN5prBq2/GBlrvJYHsPbyraO
W3XStYvyVLXZv04yDNicjLzpkesDZikko91nx8tusyVhdqsTCc0oter456IkvNbh/SA/XhawUpqY
kd9Ix2DRZsZxWepreLblWTOScuey8M3oDONrFoBD5pRmxhiENdXJHpIEn0so1bvJbhi4l90mltOf
FTSb+G9Y3xRh320RI66pfpqFLM5/4ntD76tkIX37WeAloAcbg4NrXnMqYP4BJ7Y1qybO5XKgOd7L
r7GcHUqrdrSxuM7kDUlbcWYRNIdcTONRoKnpFeFV7x+zhOZA4zbiXfDPAXiImichbWG1QTL8Lvbo
QOeD5zZ66I6qm+SvqlgC6bYF/bsW1GDqhFSarWwd7MJzC5Z+3rU19PPs+DlhDWts4CjqlVUptjYc
t8G41z7YqbjFB6ulWB0ztuCcMWWMq3NH8bfXseD7unEk1tSa6RIYHKDuAnf7uVqdpVVBX3S8AmFt
Ma6s518MB/0gdAIAzDCechCv+hvrqnjrLXerw7N2hZPjU7UFZuTj0KzeDi14fMgOhMZmtNtkAFCa
tghANqQsn51j5ot6OHIzREFmm8GDrj7p7f6yGde+1okmy9pIOlVTOa+zU97U9EOvxBWTH9LdBAAW
80Je9Py/iVucsXBUSxYYEKcoPxLjR0aiX3gAlkRfLstZqxHAkPXfL7Rs9ERlakrC/AgLv1svIqVG
e7qlZsYlcGvsmFTobPPe3IfvG2LnQtzyMp+xz7jOGXsF0vzcKStCSOW1Ej05boJUcyztqZWfpZEq
bugG+b4Zt0fWVg8Cc9XaXChg+2Jxvq1ACno/V7FpnhVMWyk3eds+t32R7qTqvmN6SLA2xmHXQiWL
F+DqkBEZzN6eq0lC3ytGL5Oz9Gq7E5QHLWZLxwwz8ViY5RtoTFtDUqsSZyxZZqTgd1/yFupto9Zl
TJ6Zj4nBoJcUTlcxTNXf5NgTAqdUYbQ9pEObbjQFVu43dlBZ+zEp7M68jOea8omzWO9pWGeBdszb
O8MrD5d9ZuWUg4lKC0+XSADh3D6XIND2NNWWLp4Yx+lOm8TA1at6YNrf+HVZ0kr3c96OsBi4YDsB
epv5p5zcpWHaQTfVjQyZNod+59vCd6tzwTGzM2frkbNyAM9lzYHnRJYAMoYcVMhiyzy9T+/Mn8Fe
d9u9vJc/OYEd3Inv4sa3Wilgn8tcuKWUl6Pcc9gcgAdfxANYQSyBAGbhKHfBfWNfM4O/YdGPH+9c
4iLzE0Rp6KJ2YlKP0eEf4mvsO409HmGgci3YJiUnuW6PWxxJH8/CudCFT/a1nKv5OKtpPU/CjVo4
vQ4tDd2hcQsRaSXxPJOlLDoPedppejMgS8jseieimGM46nN2E7kPxmP97LuXLbpqULaf8VKGTthH
PncbU+0y2jti5lTt6ExEmEh9KYet7/bhVBNICCbEobkb9WF/DPLXpLDGNHPGqXXGqL0ffHUjZV8X
QYBkKYku9nJlUM7FKlA1uDLgEToWNSuT4Fj9uGysD5c3akBLwJuAlfGZ0vXcWH7QhqbqFZkzae/m
8FgYXytWkcR+Q8yHbzKLkTRQTSyKciyKL8S0UdyzW4e11Ju8hPlcNVyJNu9lZbakLI6S1Xc9UR0p
VZHNEA23kab+TLN04+patdlMRsxVQja85BdrQi2ycnZ0HB/OuOx9ANu+rGmmbWUCs6OeZQKz0f4r
B5bac6MVepNrUY+chFKSUB6m4ZuSX08Be2kwXmrWfV7ZWQmS7sZb9EM2sJC7OEByaSV+581y1WZn
AvgCjqMdJeauA6BSVZ7EbAtlY8WitD/BwmYcBODwZaqVDV7YDE3MHQJypD/kNjTPEAe8esPG9M6W
oPnInVwpegg9DDxmmVMrSfpshIp85G0AoH1VfIuNoHIuO+SKJbmY2fS05m1kbZlXtWzWtpJCkKiL
+FUsRxe4ltYWUy5MMbtTUsP21K1a15qKEknFPH1An2JZ/o4NiaGTqM3ARtOdvuPdFLhWBg9D+U+b
1lA74JTyjF/FZ1vmU2HXV6VpEDo0wbo20yywdYADc2UzcVvTSKYVCZkfxU75zwVz8tGsUSy6HnIW
ZwR3O5RfOutRSXZhtbUHthI+IGn/K2fhHIEoqHoXAgM2ecaBhUaYe1I3rqf9Zaf4eCHOhjuRM/+O
E30GL2DxLUUfb8rcGDR2iHJrY6ePTqFfS7E98LwuBbeOmdSfbkJl4wysqkmPFw9hoJFN23PxmZWX
k8KWNTj98k4S4p08qjtJzp8uq/khxZi1/CtmOdfqqbxhhAQxfhA4qvetV0pwNHK3kSV2e7accVXa
fBHP7WQw1RZKhUM5CL1JFkVRwhGL/EZU38Pwl9/VbpBskW+sXMy0VXkb6jOjLUN45xaUhFos6w7V
lDB7EFLl1ii/Xzbe6jc6kbBwxVIc2X20kGBEMIP59Gul5kmNkw1XXFUErgbeDuxy8ng4V6QJM5gO
RBCPa9N/FI3hWQm3RvBmWywuMZ55vC0phfPvZb80D/nfaa7h7IP35OUTrPQvRjq5sEeZz1m2k7tH
Q70zfolB4VA9Ply241rooBNIG3xOcWDkPFcw48XnaXOeG5mfgB50sv5H2O7Yr/8XgZ7FSi5rCmQz
rMC5nEpLe0kOYW+IFONuMgt3YCMQOjKbotmhg84hTLeuso+ohhwwELFpZ2BYgGoXHy+Z+izrVTVz
6P1/UYE00sO0/WYkyk3RaHdZW+uAOAUvemU8hf3Q21ocSMdK7cVrLy2Pmlop+6IpU9uXlM+XrT5L
Xn5zeO1IKUm/P4IdVYUm9eHoUZnvJVupHQDB/HJfpL88LbRH66XdQiRb+8zzqrAxRzRmj5bpZdJq
oV75vBTpa3jtu2Hss2JywnjjM68qdiJnkWCapREIQDYwuNp9boaHju03bXBT7aqw7qRiX/zjuTA+
MTUouinz6QHT5NytmDjSBK8PeAGYER1pJvjhkK6rrXGctWhzKmY278mFpDZNVEsm5tOth97I7Wby
XdN6uewUa7nQ/NRgGgR/lZXFNzJBjQDKOMwcabj3grsUuHiTmqu4b7JdMP6L3ORU2OJDBWKV12kS
EXVU0S7LGzk81MkW0vXanXMqZHEA49qva4EYShud/nPrZBJwd/ltE36Wu41Avergf42nLp4C3aSK
feIjype+FubVED9W8ktZHC9/oi0pi2ipW3081AwKwCV+tIovY/GpE+xui21h9RDNgFdU/kRq74vb
U/WTLgppxNJMgxS6/SXKoYM0o84ZbAv3gHQ45riVH6y5uMXjky4XKAsfOJnDKJdTwJIzEKqCnQXi
UlT5O9N4vGzAP+/YZeRT/uCvzZB6TF6dn6Q4yc2+VLjtSkDltECxe10FY5UVr36IjnJO27JXK1so
wZ+Fik3KfqRadhcP1r4bC6crmUTRfoNMu3ENrpmcdwyrZsxjfQQU5OL3ejoAxMfGcJsiJ+b/jov6
ABN1NjlCflek7mVLrNkbyHSVmVYL9OQlB3ZhCE05NeyfSmUaXZViojqxEgx3uQKO8r8QRaDk2cjU
BTnguc1VIouXWSiXV9OdNXqYWnzRjf75spiPpUFkAEsDpzipEk32RTBWeJ6k4vwcnzLtYMTB564J
7+ru1+j9VPr+yPJkYGstU95q/yyFw06Tq8IFcN/uNEhoLv8Ycy2anvrznNmdhOxGKqNWAObKETTZ
+NzGcC2C/hM20a7TjPFZ9QbJ20Mel2k2mCNt6haS1X3HM3uXpXG/mGefEsEhJZDyJ5MZhdehlULA
Jzzmxt1SqIhpY9DnN1aVG+/pOFlPnV4lTBcwKvUcgcTyODD35XTMRX0t+VsiO4KS7y0pzeHQBLkf
731BZcZeLsQU/OR6HILHzEoaTt/o1dD4RmVuOrIixnt1mhTQ2PUyia/qyigeCq9kjTeMkiqxWdBk
OXLQin3ZMNjuNwIrGyozPPYQtAwCjWVf3ltVI022rg/ZT6E1wrdRjJvQDo1SpFfpq7ylBhXolqxm
MgjyjULWr+POUJjP8UVGuzsQPGm/6w9s01vDrumK3t8Zg5x8imWgReVC8XU7UPUEAgi2fu1SEL1X
lTHn9lpu6pTRVXoZn6QqrY6BXxn7IerICTzT57yXtZmKrjVGxuc+Kv0GRNYuOUhVwxCKahbZPgLL
NWcLRu1vOr8GwF0MZnybAWTfQJOLZOO0rMX4U8dZeHE19VPVRUTflC2s2rtvvSeDipIZv1z20I+d
Ao6LxQgMCQzFgQ8bgXUkqoE0Vy/H4VOWXwUGGET7sfwM5pZdRDeecVS2BkHXgs6pyFn3k0MxmF1t
gGZG/Y9lx0IuA2ofABIW09fLuq3a0GLEjJlGFSarRcSx6nLqsgQ5zVBd9QEck2X0OVL0p6LtNz7X
uhn/yvrz56c6jRktqrnOPEHZZ76L42Ojhs5ofleL3TTt6vgxqtqN6LLytKBqxQtXZ4KNKdflfFks
tn4V1iUVQOvOLx/y/q4afvjB9zEHOn0/1kz8gSAAPR7Fg6Kxc9kN47cm2SiAfry1zn+FfP45e6ky
vSbgV3Qx+FvecwUOGsxyjhe4ffElCBlF2HitfnQgJMJxzyCVBvL+Um8gA6HkDZoMJjmwA0phr4bm
sfe2xHxcuzORMy9+MyHGkP0SpdXrO71IppxEq9efVat7DLugumoC61pXwtxmgLB3AoWnHYtXR7hM
yx3kleaGa31MX5md5TKjqGZC5iYvEvLJjK0inMu8YV3fka8EBy81W7cZGUiwppFSrxbIG1FhzcDg
30o0QpGIlc8/adFZhRWKSU7pfEgYs0hqxy97b9cW0q/LZ3Tl4Mw21vmMDKRJ/29M+OTgeNKQpFKM
emn5Glq/4mC0lQqfEb4K6fduvB/l23Hagvdc0+9UqHqun5h6iV+puOygTVeRpL81QbvPqy1g13Xl
5k4KpXrDoBK1kKOUsperNfUGK7HT9L6yXlLS5vSTyeRytUvruxSsj8sW/Rj1MCgIqZiT/bYP4M0p
PAhWW3E46vTXTJca5fceICOZsPHlVm14Imdx7D3Lmhv06FbV13nyDuSMtLVaO3+G8zT9XJWF+arI
ajUpRZWmepzE3B7GLTS3LWMtHMGUa8ajM5SIC3rjQnqMQ/P/OLuyHblxJftFAiRR66u2XCqrsvbF
L4Ttsqmd2revn6O6M9eZTE0KNoxGoxuNjiQVDAYjTpzzYKY3ltquIYkWw+TJfs37eeLoWWGBOolj
Mbl1lMxPqQZQZdgRJMJUOfQKdepG/QdXwIma4QxERhNUvABJ2Q69hQq22mhemB3H6C7vooAMf/2M
R874x44pPHv7sCajHMJOqOQ3hpL7jZF6U/rXHWOE41MzwqstG9JOa2WYaaUOIdnyw6zyiqxeWc1C
4R92FMQHcGkBDCK+DvuyLyLZQlUXMMoJvaCeakHZsZTs9NZSBq+u4shP1BaFOauU7iJQmvkEAIhv
Vp91N2qdg9isr8DYef1gLzmQqeD5oqBAa6NOeu5AUo45FFvKOBoCpHuXx6mvHNorYGiXa836zo2x
PuqQrG1cCf0EZHIIuv71n7B05k93RjjzJqk0PFKwMxbtnjhVPmtT80y+8oRbWuipFeHYKzm4cEeK
72z2bxhUdBSuuLR8mMhdKE9IgcFV8i/rAlsVmlYYCbh4BrMiSopQRYE9iiwaxKWs7znY2dHATfWV
r7gU075mrVAKBluJWANt6rRhfDbVtuRQUX4f5Wsw0MVrBy2/2YuhYUhEoFFIk7iZZHRZylkktnLJ
uFXlbdMFpPEV+141QpAFr2BqlyIptg8aBSh3IxUVPpok2fJYDCitQ27JMZXGTadxl2mab+TNyte6
fFQrUDcHgT2YAmBNzIjMxC6rKVJztE0xbCJ5UwdMpvFRqbeY+M2rl+s+v7iwE2tCjdLM+mbKMlgL
UbS28g2RG5QPa4dHKzt4qYOA+Ib7Ghk9kK6IPkK4lqYqrfN5XaMue5beBMTOvKitHaiIuLGpQCDg
zQYAeyyHW5qaAY1H9+/Xih+AIjYxvrznPMRkGS/Y0OM6DKGxTrOf0D71MrncyXa08g2Xzjhog5Gk
oP8NTIHgLtFkWHkWSTNo5thZfSCnjt3c6xaYYnc9GJFNs1o5eEteg86PBZk5XCJoyJyvzTLYoNRp
xN3B+j4pSDDvs1pzaiV0TPBa1Wu0fwtpOzZyHm6bnRUIkXNzasmLbGxKlAxaq7wpR83axxJwzM6g
4fYgKIVsmsaq18QXFsILpoLBxKpCsRwlTmFfjaHjA5+fJHqsb6TJCopoDS2xaALrIqj6AMVoCBvZ
GQDPm6ArcPuJ7UoV1SF0b//aDxWwbgMXNp+Dy7y5HUt7anXcwFm2VUvgF4dDBYpQO6QrfrhwugE9
Q99TAQIEOsbifvE4TaBrgsgfg2e9Zx639zp/YOqKncW35Ix2g+S1bEJcREhe9AjMREOCXeM5dQjp
gVx4Km2M6H3Tx2OUHAvtaBibqWyC61s5fw0xhzYNVNIhK4uavPi1AGBuNdZjgY30XdLUmxylq5yt
PMgXiq4AtqKlimNlzMIx4jZWIE/UMxwukJg71Qi90vshfjAylDk3fX1XGzeqGkyR5vZIP5UPlNqu
r1L0SdyoGKsCUkJTUc6+qGJBCN2Q1FaGaooR0QO06n73UzOtcMmKW4m9mtNPtEM0mFAu5hDyhnLW
2ZKjdd9BbfGQhGYgEf58fSli4PiyguBvWXOHFDP+54EjKZA+orrB3KJWfjZAyNFifB4k03a6CmmD
Ulub6waXljUfNrBCImcAUu7c4NTmYycpwLOa/DkvmrswMkEFt0Yce1GsQjEBBZsZGQRRSEinzT/j
5P2TqkOVcSkN3Zt3jG04zHl0Nj/fXN99+FtnhCXVwBAhYgfapRcaDiHGPame2yEI7irvNgg2m0MN
pgLXc69v3NfOnJ4t0dDslSdL6ok6JGNEQzdxMpBX9hjhRxBxDZ/gnwgWOf+V4c/N+7t3a/u3x8DZ
DfPCN/c/NecAMmBP9wtf938695rTOJqTOm8b/8ndPnx+3qy9QMVYJ/5c4QuoVpiwimFfJLMDOUub
R5tcKbivsuTR1HvlLwFMqLii1yPjk6ObZV9cRUOvtdCR5JD9jNXSN3SebGVeRz7rkzV5rK8BmbMv
MbeUkLdj0naWABZH5MMYZNpdraDiyoJJYU6Yy34+vdK029bJa5sOXswOnSndhCmkT1FsSp/HYWNk
cVAk8k5q7yr6yzR3er+77iIXM5/zJkDbxZhHsmbKVeE0T9XYJyVUCNGNUizV6+KYopyY1xhQZIqR
3SYjjwzXMKqkQkqC4Yct56p+H6aq5MtR1dJtFlks3FfweFTGCCWenpTqQ8+GoQO56FjIgSIN0o0l
R7nmKknaSC4HzwqDhG5J3tFmsVkQa+hDrYTci7CBhxJoK1AYhfAqvq6Y4ICPs+obiAn19UGvMEA7
QZU9WjliF3EdIxlQmJihi4gckGU5P2FlUhYymbWkzLbd6lDFQtTcXv9EC+vAEsA6Ngd242LepJ1Y
S9IK65ho9xqGclAbyp2cmitRSUx4/3P4cENCgQHIIxFXkVLJbKwSsSKEMAah7y3GmpO6307tsCU4
EIaeKpipXJvOWFodoBywTub+jjhSXQ5N3gLsBF28xvYU0Kg0eJ1Z44ovXEQWfKZTK0JdYLQnZepi
WOnGyqm00IUyCQrUDjr8K1n84npwjjAahG+li16HLqUyWkUEpgoj2Un2AP7bOKDNmlKW+FjAsTUM
wLaQraE3jrmBc78jlUoBtwGXKAX+yqlb20WdfD/are3o2MiibLy2/X3dES8v/vna+uMhwkNzgMyw
gjpgCN0MSOpUeSCX5h44hdthaII+61cc8mIngXYGAxRyQsyDG0AHny+xaNUcej1ozzRDu69LOXeS
sb8pVGkFhr9gB29JAnQhZiNwGQtHWKN6XSqzT8ToKOqk8lr5kKTv1/fu4ntBl/TUiOCAWVGNY1oa
oTtECBZonO9aTABqPQQSibRJ6e9wqJ6um7zI6HGmQGeDfBOpBuAa4rRtB26HZGyHCK4RPYS9Gmhg
Ghkq+aeisIchme8Z+Q19ezCElKBtWQO5XbgLTgEYtTHdhXlAEEMK8bdt7TTtQjQZe9DHOU1v/rRz
U/9eEtBAKZKee2mZjy/X13yxzV/HYn5MAOo2D4ic+0xDKzoyE8fCjkY/6g5ZvyuUh4ojomX3ydpZ
X4gqBO6Jkw4puVlq5dxaStVukGRohxYTwLtlaU1e0VPQq06dvFUiZmyvr27RnoZ3DJB8qICIl01S
TZ1SQ1LMtcMUiIEPFqkBwzFcE327OBHzHBKGnjDgr+H7ifWrKE06lUU11jWWd3CUnw1GDZlkPf/9
cnBxIqQAxg5uZMFBkFFMIbI6yFbH3xT9s+sCg3wW4crJW9o0ENkDlTxLA6P8d/6RokhWMJykxi6T
d830ObVAqg73Ufd5fTFLe6ZhUgzFRTy/LoTH4rTBBUrtyI0RtDZSpGf7rNSiyIESF195532NQgvZ
JJmHrBAYMaJxkU3Go15yM4Lgtxr28uuQmXbn5GGsPAyjnHNnlMocciXADP2o8x4Y1mZsXyC7MeE8
xLJ5Xw1pkbndhEfcZmaGKR1TrulnTavheQpZ+tM0a31rWvlM7dNZ5ocWc+X73+8XZOxkRAgUSQF3
Pv8sZYuMr5dpBBWD0aMhhONsvrWp/fcXPxip/pgRAkKu0gQqSTCTYuR5HLasAbAqSbyJvl5fz5Kb
GTNMDSxYeE6Ik2m2VqrFpCG/bDMTBEz5oGlvIE4vH8lEyc/JCJFiX7d4Gd+R4IJKEGV0IGTm2+V8
CysdOpZjnqCDWm1jEEcpIcAdOwwsdlNgqrlXtoVjV364Ji2+4Oqwq2l4MaCUcjEZNJVhTqUinZW2
Y5C06B6vJY+Zin99fUteDmgnxvshCQpFq6+53pPXq1EPtp5VOZK2FI+RInSk6MG2XtCXTia/0qEi
Evkl3RO26fgr+I0H66mC3hWYqIobjfuW5g/tcVhDJGrYVeHsAckiEyA7FCRg4jSlkXSlHvVF4iZ8
QzXbUXCHX1/4RXsEyd2ZifknnCy8HUoEZYx6ucXPWHNRKwWWo9uP7/2P4SNd4ShduKWhWCXDf0DT
SPA6ObdlT+VQphy2LATGsT309bFRof2HQcRkxdSS3yDNB5RrLlIpYvuAmYbBIrvEQ4YV24aCwzvR
dxaXV7Zv2YyBgYH5eQ/Y4vmKJqbVxBpghvHJNdoOAwuGY5GVZsjCvuGU46kko44NOLBw+Gr0OBFG
h9jNp6Tzc7mTbhE6fwx53ThxIud+z/pypWCxEGNAsg7GQMxc4e9fAeHELyRqSSXQVrGb9eQQl72b
oaA4WtmW9n87m4pvdGZKcAtrIjG20I7h5a+FBagkKnsGf/9rTmjRjrCNkSw3Oslhh+vgeKtr32yi
bTtpf+8TyIHxB51pzIWKmZocyZVWKXTeOctrwUVBOcaEoiq4fnIXYsMsfg64mwXyKmzgueuRruJx
3ALTwuO33qjwmni6bmDJt4E8B+nozNMAbptzAwUtktDg4KYzQuj5NVnACQCzVF05qQvOrSO6z0MW
UMAFWPncjKzXVigZDFWNlB+mSHeiWt63+adeJ04UrTX1Fqx9daEgAowXH1r/59ZiJBsGJwlYQyzj
Rka5K+vAL9pifaXTmWsjEAtbCGu4tqALCBy2uLaSAgSBVgDoVyZrL+vUwRSWr9YrKdrCUTXmRxdE
1FFUvpAObvU+kWwJnDIyNzbzeznOCqfPwtrJ+5WPtbigE1PzTzmJCpEmxQjvM08l0FtpVZDUKUAS
6VXGWH277n4L/o1VYU0gicO9fDFH1IHzUVNgSi+lnTWaRwgyrNRP1kwIqxn1sGMFhYmqGOzHiVUx
nv2MPV5fyPLn+bMQ4aCGIzCbkw0rVi+hQ387adCAfyTg67xuZ9G1EXVQXkZp64JpvK9MoBzGAtw/
pfbUQRm5s+kWJJZ+OSa3RALX9HV7S+/fOcr9rz0R6DRaJAQPGlgD7QK8LXUVcpd3zHSYWn5QagUs
YpuQJ8E/WAWBwVw6xGtYTIkwUaTXLCrBVcnTvW05RfpLxQh3od1nRHFba8XcUn6E2tofe0J+BHCK
WUsgz3VZp2JoanSkGuMJmuyy8anXjxkKmPro27F/fZkX+AdcVmd2hUClKQWT5RB2FTptSBho5cNI
nntt02C1I9/wGkQhUR609c5Yy4YXPelkzcK5AMFo1rIMttElg+cYOnTQoNeXsltFBy+qnq3kN4tR
5cSecEK0AbLVIZ/Xqh6YkoGZAqQ5oA65vqWL5/DEyuzPJ7FrKmLWVrPnjLbtD3rzra9bBx4bQ/Rg
8q7bumzwzZ8P1TB5psPCBS0sKW1AR1FrKLs1OiSMw7ZyihLEX3OrJaLPUIpsHW085JDxJvJO1jdh
/J0ahtux925tqH1xdy0MNKEppEC8W/CkTlUaExMpeLNE9a/MivbIGpiTWmzlbljc3xM7gtcQTJqi
DoclSyrQOZPqSo2KjPVb9E+NELgeSkaohBkY0D7/kqxEZloMYDmzpNF2CLdLJ7P5Snhb2ra5NmVj
Igy1dbGiiVrcAHZjIIxaiPFleKAosX7TNtbrdU9Z2jXUD4FKBawKTyJhLWbRgd4D4zVuEhv5syGP
6a6irD2EYDx71bPk7bq5pYe8gUlW9JBQsoVvCoWwsINoeBWBUjMFf3bX7FCs4t2HgeL+uG+l1CnN
27T36jWxlIuOD84DnmNz7oVvhimC80/G+9zoWgaKYXjDwWoKbQMlUNmRuV7fW80+TDHLBWoYk6+U
fsTtRYcdyDhQ0xGkyCj9CIe+aAaliQiyS9UcdoPi94rhD93j1Kwd+Pk7nT7VRUPCvjaRqtB8gqHi
QD6rYHrP9tqO3KJgq/taEM1axde/5EWbV7Ao3r9xU2txKsOiPLraN75FW/c43rLHbgt4/e3gKq7u
5g9yEL0oo2Pui811+5dzo+dbK9a/81ihcjQn7uFOOkId+jXdla+xlxys55H509ZMHCDantW76e/5
qs8+qik8GJW06YdGCfG4t1LIi7+FeRE00sr6RI8Vt1c4mBWN+rjusbxJUR0wEzi1WjzWNthiGvmV
KeA5BDF83dsrYefi5hDtCgnHgHUldPZYedMd5HhrO6Ub/UKca3tHPfbesFdvrMD2yPP17ynGuy+7
CljyZvgQ0EvCeou+TmRwLyQuxkEgaLmp+CvVV/Z08TTi8CN2zw1zEYMP8FondbON0ja6ba9jxGVS
jo00FlsInQf/sKA/xsTz0dkkQT0FxkLya8p2Uvab/f1My3wGTmwIj1czBKeRQWBDkw5U8zrjEJuo
0GQkqNR9rfhT8VOV3q+va2UTRe8P48ke0RlN0HdC4bVK41u9w+RTYnMJemFqtxLZFv3iZImCX2Qy
zQeTY/BbJg8hvS87t+UrQwZrJgSXD6EzPZkMzBeh9cPSHDLljslWwuXyucJUlWxibkABs9X5DaRP
KLL28wC7bt9KijuVtxwoo9YZyJamOz16NiWGvg00XIJSP2oQnjIctVl5ql9cv1+n7ORXzB/3JAm1
c1KMZo9fMVQ7mThqODhq5ZvJ93A4Zq3u9NQzMG7c/W37ULQr3L9hhTdOUcPuGD+phqsm26mIPCNa
CSIXz6XZDpY387vMJUtx4Lye2ljPKexIIPcENlAGGL3aUso9lWIIJBzBViwrnlSTfVitNNfnNYhX
MDqWgLohkZoZSM73toxAm6OosJ2U1l4zJS+VG7cfyDeDmzu2dv8ufso/5jSR6m4wrZKPKloiaQh2
yF/A+3uMOlr9iOEmB8oOM/FtlkOKI1w5kUsB4NSwEHSMSK5HwNSgHQPdqJIYO4bioqnSxw5E6Ndj
zcUz9Ot7gj/AIBifg0yq4DdpWw+AxsGWhZlxpyMYOWnBh6Sn3mig2l0M/vzvq5rcJUq6hWd4k7Xy
rlje6JPfIORwZds3edrjN0hmTJ8rqL/cZEYuefHEMR8vF3htSGzasMEa90WkVsdsqDaNZfUrJfH/
ZzN0vDgUQDYVsXiohJjO1Al+iGzELm28rt3G5k+pCRI9gHYeNwYP+itdBTq0tfA1h8AL3waSHSMe
6MFeIKZLEkdAbXGESDbeEan0k3RNDnfRrQD70jGHAyENseCm4lmc9QZ6GVL0zUo2Cfm0JT/VV/Kb
pViPxiXeAoD0XvIsxdJAJF5Uc5qh71sDQ/bQcO1XeSjnW0ncLwM9GQ0sf9guEWFupkWkWDGyKLVD
iB2o9ZqbUga8UoGuXdMaryPg2y7qsz+Ggr/XtflQatR2lYy80EYjK5FpMSyC2xUNRqhs4OUmHCPQ
VuBSqjKEpjrzKaGPkTltm6kEk3TjJTR60FqQIA+Zz9bAQItp+owHR+PIBoD64rMmWd9BkRWmi/vK
GDZRpf1IwfKVNY8gaPMUFv6ywNoX2y9d3zpd8QGcauj3lbqr9QQ5muoY9sf1qDIfWPHj4Jtg+sSe
oWtiWXw067JsRjhzNMQgtXjIyLhJdeJQOtzxvAtoUq543ZJvn1oUXgyY4U7HcYLFIp5KIA41r5bT
j0hvQATJV8Lzkoef2hISJkVqpkHtYStBIm33GN8pXot+JZ1ZuutOjczx4iSPqHQprBUbRkaEX/CS
OCi2gtKShnjd+te/1tJD6NSUkDjxtGlDHqJri5lct87BROSY0TeaME/FEw+CUU7RroT8ZZNQ2gXC
BZFIhHPFmDlNOgOrk2kJS7FbJeputGWnNew7Cmo2lCATaVopQ36xOl/4JdBjJnBsyNtFEEBKWwxO
pIhN2iZ609wRgPX8wG+Jk7o3kj+6FOKJAFm6jZfdFt7k0Of30tV2wz56pu/lp7byjZdiPrjtkUoZ
6LSCEe/8G0tZpUMGCwGZQAFKNq27iK3ma4vOCk4HoKIwwnTBpczzbNL1FF1E+qA9KgHfM7+zvcFV
A33DggQYM8dNVw7jku/OH9VAwQt0ByIMnBcoG/C6Qf4CGHdxn40dpIwTRE3dA0E1hgZYoz/WNV+d
eltaLKQrgKjAaCGKQkIUrooMqYTcQSN1PCYEJG4h8u2VxS1FGrT8cIcCtQKaCiEJlZuhzyN05DDS
+l2a7lj4EtkvxlpbYnElUKibgXlgRBIj6GQOY4qrFAfEip7AzvMaV6Fj9WujwIsZD7psqLTOuDm8
nM5dsLEpZfIwIse1b/XQN6Ajnwdjtanae1n3ueITPJKMg9I9X485i+s7sSvE63BQ2rAPpzmG5oGd
xDtSPvJMCq5bWbqHTlcnHLCYRRPLeuxiaIJNviLmr9no1o4Ag1GL3AyiolW8Ms9XWpvLdnW8ksBW
gztZ8BG9z0tSN1jdrGIeZdZNZxreOElHCrr5XJECw/h9faVLoQQR5P8silx8tMmijuQyQgkUIK34
zm7XeqmLKc6pCcFV8LrTSoPBhGVRt2hxsvyQ3bP+rTBAcblV8xop88rzZOmemOe0wO+B6u7FPUGh
3lJPsQ436YDB0j/6HBOtSe+RrrmLqmHfaNlB7sfd9c1csSpupob7Pek6WLWG41Qc4/ZeDV8r6b7W
tlXpltqKtyydhZNFasLGonPQQiUb5vr4iac3IdGcVTLSJY88tSGcNz5U3GAqbGhJ7Uiao2uQ1IoA
OOL7sfGnfynNnZoTDt6YWckIXgFgPsLvaQ6ykcGv2pWv9HWNCLc5un24x+H2GIcUORtJwpqyRiLh
tmOagqNR7dgHEKLGz2hK7MDmSv4EZbbkzhyaakJrl0lHgNQBm+8T1h/Qek1vGt3q1xAoC58T1zmI
wUGmAdSYOGRr5XZUNHi+owK1o2xfQ9bF6tYmn5dOI8At6DsCWI0W2ZeY8Wl+mE4VSBtQJOz7Uj9A
qV69Z5l+k5TKsAVV1n7s1N5DDncLIY8RQkSAr10/JEvL1IEbQv4G5BpmW85vjgqw3iJL8Vam1pOl
3XNrq/QrJr4Ul8UvfGpDOBmkKyZMNsJGA1cFKbmvNdxJ0siBFteWdsOz2phO2BlOBIHShNhukoGU
K1ccUGZtxzz1BqI6jfzNRD3w+uoXsgBQCf9ZvXCeLDMpaT0XTcHYiT5e3+IM7dmaiP1CVIdzWxin
M9HQw2v6fI+NLq1RpcCrUq1+J9Vz+NdsDxqGpOYcA1JAQBeJ6MZaB1J7rJEPZ7ZfYqwC1IZj6UF1
dmW3Fn0FDVB4LPqSiOPn6+jVGMc0wQuD0L0q/Sq7jbUGPV0zMW/lyXmQ9REQ8AEmWuvJ7iKnrTx5
XKkPrdkQPgdPqg54GbxaLP67TPyEH4fi8R/86mSnZr87WUalWG1dzIDggoSgXX2z+DdQVvfgar1u
Z9GzTuwImXKkqCEzdNjJ271OXuJu5U5b+v9DaBs9bwxlzBj283UYHJUhw4TnTjiBI/CeSCWvr2Ax
AqJ7P1PFzW1uMdlnUPBudIYlcOPGbrZD7VvcTTFfEMquoW+GHrXClSmyy8l/HJhTm/M1e/p5QiD2
OxsocvJkK864AVLI0T74xr6bRid+rQ+2p610FJacjsxTp5jbxASNiO5IDZI1Gp8LAdIhNTYSygH5
WnN7IeHBgNMfGxdeJ1O5aeZllZ4io7jpTdktjV5k00lUZx1ztZCNwB6grfANsAyID8SYhqZSz6jq
1u08+QUMKJ2D5pprOehmH6yj7AGGddME6WZNgH5xN6FsKINQZ649CH5f1yMzWoKIFyl7LdwXwzdr
ldlmjmbirQVWkv/aEJyE54nW5gxPbnljOtGW+eoHPbSBvYEYySPzlJXa4/KSjLkrg7TDFKmG58Gg
MJywJEtBvvGzz27HZsXEfxSiL9aESg2Gn3Ff4EyfO34TDyC6jCSMV0lR+YKpMv2HLifdq2ZlxbYt
qPoNbD72jkaxdGfmcQOIqpL5MdG1LYUE+Y7FVfOhDVT+XsacbmWFTUEs6Qx1LcB1N0Bp0WBgaruX
janTnMnMp49kbDQXPCK477tBkwswVFuVl0HX6raJUvhIbczKn616W4+mdKxKOjSObI3TplRK9l2N
lfTWyNrigQK/eAARTXOfSlWLemcIwkcnAa1uAMIh5jFZ/WFNSRv70GagqqMigXtu2yhCvtFFd7yb
UL8YIFvZICxbgGLnoVlbzsTH+rUxEm2DjesfkaywnaKXig9i63ACp66lbcNi4AUanmV1iAiZfxmN
dx2AO55atnnujFoYe1A/6YPS0KtAzns7w3+UDYE19vLBoFnEMAIYkheWAmLcY46lAlgPrBk+1VIw
BGqZrB3AZ0y3rLchblzUcl1DoqXTMEWbYn6+mqSPAcP30rZrU0wUmXpnBzE0ZTbZZBvvWRMCyCLL
0nOM5OnbRC16xA2k+ZISktaNwA6SQvnIhJIrSZnW+aAxVt7IpNpeqrfj3iwbzN2nlfpLg6zGfW+m
sc8rJUK1gqpZ6kk5T98yaA2WLrN5+plTHfhlImWvsdJ1O54rExQZRuhC86i9DS0L3C2pSW6pNCq/
kEmEO2tQ41s10kuv4lNUOCWajW92qRoPfc7s2AH/IymAD7XSHixOjKWbFvRmO67WzUMSkzIAMt1u
IIJBxr3U5z1khkPZhzUwP+kRzTc90J4VXkN6em+lrL5LaRkXDrfnBNoe2BNLsvyR55PBvbgIMWwL
7tMPphmh7VQNDT9iHhqDo7Q1Hm+RUtgvcWJKQTylxZ62MnnO24LQndYnGEZI1OlB6QkEv5NRdyWM
+T3oZkl3jYJkbNNpAIb4ZVtSTMfn6PqBFxoqppu0roeHtOjGzhlSmx56Xcq2QHG2WxoVkgJOp5L/
aPLYfMAQnFXBwan+xBS9zr3c7NJnHmvDk8oa5RuoTjG8mNoyBkuKOH/OSVd+xzA+6FVVKC5bTpiE
5VvXl/WTDv0K28kLQjatpGU3FmgW/KnthiDldf+slqNaOUyq+O+h6wdfAYzmWYXcR+2mFqAKIIzl
Q+FnkR0+kYTGhyzSQQjFUBl5VkdVCjhtkePIXE6hUAC55VdSsX5H06yC1d4wbvpCpXeMNDjAHJIW
OEWjtguzorvp+0T+GDm0XFXwTeCn6xbNvLHj5l1WoaTqgBJl2JUUWDQHDOHJuImKqdprlZTcj/HU
csfWwnIHcS0W5Hqr+lSfoLNVN/pwkJDVf6qK1r8Upt3uMiuF5i9FC+qYo0CWs7EMvaLi1Xdm0fAO
0bD1pCobf5iZWgaTRiQUJ/IBQy5mEXNnGkd2E3UR6gb2aNBNqcXZ04BwHchxrXYODLEdt4sysIiV
3GoFjx8lOoZbIyQ6jgOY+hzLCBufkXy4ScepC/hkJB+ZXYOZZwxbPxsTc9vLZjc4BtPBklGNJtpO
mPkqA7MF2EEbTevYaWXvR3Gu+bxL9H5TgITDBjerpk8OVHhq2+l5hDl/NazTEBWxCpgovcDckNOB
r90HsUZDXJOZiW+AdePZArE0pg/qQZoQwvQKUOVamwrXluvkd2jkNnMGXjavJbepP5Kq+DA12my7
ME2CUUvrD8KkZltiht6tpLbxKxO09Bgj7l8wAV48WvKkZk6vJRao0RL+AASgeWCNXd9ginXaKfDE
lzaTQr6SFS9dpWBZ+O87Rbi5pRIxlGrItcrMLzH4XeuvyhoedM3GnIudpJBxopIuLZC2NjWAum+V
/ZTQh+up8VLyfbKMr8z5xIRNc9NQKphQtfcQshJt9fd4HuQboDhAgQMvSHE0aZTbZJTBvetmyh6i
AlIWgQp7LddeSqNOjQgfoyNpb8oNjBgP2ffyjt1NW8mdpVb7zmnd4ru8vb5ri8n9qUHhyySpbjF1
XlXvKghB99P2vrsB7uqebF5sTz6s5aILbRLgZzDhDcV0tElF4krZktTSbpC4jRnwJP29JT20+i2z
jtMaR+aaJeFxXCJ4hHk4W5I3WrhlleVoxsOUbPjaiPTiqwy9NW2eXpahciVsYpxmutFlMEUf4iPG
eHXgJfaNG6k++aQrj+XFo/THlujnqgJNhjyGrU7xLO0Oczdd/y9HCfxd6J6h1HghRlZBTyJVKJrr
TXGr21AhylbWsFhI+mNAF8poad5wwwrnEk/3kveBEd5wujHIim8v7hQQU+AwBB8kPs150DFBl1TW
7fzAMzc9C6QyccAAeP38qEtLmbu5//dGUM+NEC0dKkyqARDtACMdVO/N7gg5ZsvF0Nq94ZlumDr9
e7M3HHtT/AbdoWu/aIqz7VG+86//liVIEfgZ/vwWoeIURtKYEAszmh15nKJABqZJMT9U+00GLBXn
CzMbyRhoa/OAS5EXQHR4CsQl0LcQzFZtHnJlhqRK9aYcMiet1vgoF5/qJxaEo8zaQmX2DEi12/Fb
oXymwFLaMnUMgr5q9BM0Kfdas0bGvHiqQV6qAtILgoULQoI6rkmtxF+fVoW2q4NTnW+t1mlcdox+
rHy72eXFt+apMSHwl7WJGUcJxhILFdxop3dBixvG0oMo3A7RG9U+4/L3itHZOa8ZFeIWr2K0mDIY
DTGxs60+sz2aF672U/Zif9jkLyvm5jVcmsPDQ9fB4AZejPOzosllyag0w5ceqgPx0t2PyGW3jWNC
YsZV72lQ79Dqsu7Yca0nuuRAABf+17KwuzZ4UhidXbRKg2KX/mYH+Wf1Gm/MlWLpBeMCSn/g3P5j
SNjR3E4g5BDCkKY79hN/DaYNJNNBhQjxqc/sVn8Mf+Dpd8dyx7irXqyVaLQEiwKFBqabIYYJaIXI
xFSbUoUhInzQW/7YHK17DdqOmxIVaNd2mRt/4/fjTb8zbC97+5dve2JZiIO6HXI7nF2pebd054gU
WdkYHjEd/hPD72NQOZFX30Q/4k0HhsvdivVFRz6xLoSgSCISLntYL197vM+2R8V00tfeK/bSJgra
lW1eyiwA45mnkoEfQEXt3I+jGtx9xoxV5/QO/DS9ETTFpq9v6Zqa4tINdmpIiHugWhvtboaQS9Vz
W70TtoOq1fWtWwrepyaESzIu4a7RHFonczdkgMco5B/yZoA50LUEabEFqqLz3eJg4tDUGWxr9zf9
uDFt39ZXysVLl/BJY0qcwFDqrJYVaCm5oEM+9Fa6b6LEU8BLSWLVu75fS6bAGwcahHn6/QK+xIvJ
ClkP7EgY5k4GMJExOin3lb8elZ0jyakh4dvLUlxpWTMbqpvi8D+kvdeO3MjStX1FBOjNKcky7Z3U
3dIJITOi955X/z3UfqGpZvEvQvNvbB0N0FGZjIyMjFixFnW7+DqjbgS9Q10/GpXhOVXXMt6v618H
UapdfdL2iR4q0AGFW1fhmsPTjePVA9MJ/HWLQmjSKFM+yTwSjHgvygxhBc++eAPRvTNIG3C1NX88
NbWII1khl4RXTM0DO6Hy1AdbWKZ1C/Alg2pW0Xde3EJKkqQG1CPzW/RQ5PdKt5E9r3rIzMf8f39/
eddkKOBWA3+/zH5GbeT6GQUpy9gpYbHhi2vDcrQTyLiAiYBSWY6N44hgNipMmZ3uMrVDoiDsNR+m
WsqCzWSA5TZsiMh2fowapoDUjtlfTXVL8bGzIyWluiTaYW8dWwn5MYva4sZerN27pz9w4cRNl7dT
O+9FK7yZ+mOgX6fBjpH6srkui6OyhbBc3fqT/VgEM8q63EMhTYgYwAcafLZejI6cH31qcJfDwFpk
Pl3Y/EtOqg3wrWhCMrKwiIkI5XMj3ItbShyrfmrCrUWmRBds6ae9kGm0kQAURvJtEEs03TfRTev7
9a+JhauOeq5SZ2a/WqZLHKTa2vtsj+DernT1h/ZKcLNf4af2xdwI16tFB4Zm/yxtcSV0E+q9xfyd
MrQB75tHWbCpj9s/xVvZFVyJR9IWMfJqBPvXorV4cYZZYuXAM4H8haKT1J9qON2S96S+FdKt0bJV
AMfJ6pYwRq/3mhjmXGxdTbfKjeJSBr23nGIXXtU/xB+ybdyOR43M7HnaaFltuIy1CJ6epVd9KeMy
QVgc8yi81dXk+F8c/8+nW+Y+tSKPQ+SxkZbeHnKlp0Cc2YmR7C6b2fpei8BRdnGlSh57ODKnDnGp
kXV2Gbtq99JHiXvZ1vlZhg8KTigyFNI5npkfz/JUWHosChS8Izi7evmpNQ7cQhsL+j1G8/HxQ4ML
aR8GWiCTYVj9oxW9HfwgVSbG+zt33Kl3gStfKW52M+4T13Qnx3QDEMo2UnR97mYH99u1Y+42UrHf
AKlLP2KxraFRaJXKNL4zQqnjDHvpu3XjufVdeJVfWXfoaf6M/7mVbbQKXPP58i6f++bH9c9f4SRi
SuRNM18lzDdkTANTgsrW9MDvLby0ukVQVsrK7EyJ1UELESe2+vVrtNe//NCuqS4ea1t/am7Dr+lT
/qm5n77roe3Dpr3zvl1e57nnflznIr0wJj9gdfyIiqHA6BGpTUk5pultPm5Rf6yE0Y+mFuHbT8SM
Ih6meOx8obpFQ674nn6+7V6FX+ZRfW7infHXEQaTKoSmMG4wkbgcJoizIRvNEcaDAAp2A9LkIvhx
ef9+46/OvuKJieVXhG80EyZM5IkrPdArTw+NK9jGw6fIsH+IdvBL//SGcrPlIK93KFGgtHlhtvvw
u37f3kRbY/nndySRgWkrFTl7GFaXoJ64j4xCgRLKUaVrGfEhdTeav3It3UgofkPoPy575rym4Iqk
E1INS2yjlqTtGIoW/Zcxz/dlG0/HrKNwQejTdN81rMC8C8U0uIfev81pC6flfd8nyUs4KeF1ksop
bIqVJER2CTXojgdq8iIDkbyVo2EYbVkdyuPgD0Z5mxeFdZDysiBH6nv0aaI8EsKdDi+Z7ChFqL0k
Fq8PrklZv4rqumSzaZZukWCe54YsdVYSYWrCRAZmERC9Mfa9qmLBEGCKO+BSnqMi437VN7NBRql2
sgwzkDa2/aHqyq1ayXnUxzyE6TMHJQIGS+6O1Oh7JMF8oOoyPczGiP13c1TgtEOIc3/ZpVdNATc0
4AcwAMcvVjpYkRRlEelV0naQVkhZeBUUqBdX3bCVl557K7SD85gy72zARstp4ahgDrFP6tQJxqK+
UfQKws/YMn9USj5ej/2gb8QDeU4pFm4LFhlZBrYSOrMlmnIIm7avC3Q2eyf7ZD3MhB2a5LbAJ+wa
4rHbZuft41v/YCKDkeyIS2/oa22cnZX9/fAbFnFQittm5oqEtjW61bTXwPgSZ1sbu2VjkSSMsei3
uYmNKXvw2ocq2Efhy2U3Ob8hZ97DP1v5e5Dr5IashqluhAkT6jTuJQaPx2BLdWnNBBNH9N3mnh80
Th8vYaNXMyZCMSFEzIHoxmOfxRur+F3uX3rEqY1F/O4A1GYN/MlOuUuCXfSYfjZvxSvZ30nXMxpM
Kuxp6+NsLWtx59YhlBWWhkkA4rZF2XwL2blSWCVnO9m4hYv5oqrnwmyhujVekJ0BOuNoz6qr2+ke
YqEZxvdgXGeOuPVUmv/wpd1c+J2QoO4xBBV6jE/JY+dK5I9ftBv5MXTMK2MHJ87eepVeuzvP2dKV
WLWsIhNHm3bWDlr4iq51TROWWEbgxVazT9F7zmSkNlBpAoz1/bLvr1wGOtfsby1DiBashTHCi5X8
lrTNpYexQ88aOKboO4Pumt5h9PSDuNVTWjvQfFNTA15qQAe6CMptRMG6yClGZ2SC4nCdRt/aLfLC
lWjMqv61Mfvt6YlWKgFtQ2wwARX+6uo30XejYOvAzW/XhYsYIrN5jCTAd3EmtFdrDarS6pA53mfx
unjRZ7eQ96XJgOe4gU9Y+UwfTC0WhASCN1TgyRymLgQ9stPgRQcHAyhM0m8qzSmnjYbKyg5ytIA6
g6FXZ3HYjzuYgNvT665FRL54KJWeGYjI7sYDPQ7nsgOuGpoZTRX60vOI7kdDvqyXRhZ3qaN6hT2G
EsLb4X1g9LtaLZ8vm1qJVlAD/zG17OB7hZqLU4OpUS/toc4exrb4ctnEinPjETKsqRQirLMnbamm
5HUFJvrOd1NPeYwVFJOAhF02sxbroatEwAFAOmzR6iLwtqEl9H4C/cnU79vpOUxuhOjVl6801TXD
iCzuZhqY8Lovkscy+XTZ+EqvDUYnNArngSNKuUv1A73RjDjw1JR2Yj/aaEffmlc7KB4ONYwstJys
J4FnLdSOrf1ZOPx9GRnrYEQNTjgIg+VLSBSQ2ApjLYVdwXdSpGzTcH95gWsfkTFYhl3A+5vaMgAD
Rcw9ZgrIUItXLb+e5KfNdHHlCTmvgkYGJRC47LTF+VLDbtRTgLJOyRhV74IA2gO3fArvpqcG2jxh
/00+lsfL61rBTGCURIe5kXkAfNmlnAotb7SShaU2qN3r93rXRDaA53b+VKn90LkywwXUh++9YzXu
zKvUofWg2TAZ7bd+zEq17uOPmRPckxgdT2lVMHGUOlprg4CKOttzfBdq/Mdoz+tSfDee6VLzSAqd
+58bGzH/7UXk/rARyzvIzEIpzrDdvce/xmtoK3alrT62X36YP6fDcKyd5tjf6oYdPRkILtpURt3L
P+G3m176CXOwOll+CzazqOZvke+sF+WdKpuj3GkHnM4B43b3JD8VGzQIK7gKJvd49lkz2wwgxkWo
bbnse7+CYldqDmPgjLv6jjLYA9Tl8eOwYWzlDM2PduiToOUgiVns8Ejjo5oYkWf88SimMBVPx1De
Gv2f92ixh2hDQVdOFCS1XgJgTC0vw8KUcKERst54h/LBxu209pnQNFQYCUaSCN7OeZ0nn8nzsqDO
ciN1UNo8BG9qb3u3cmuLL4/xe7DzoyP1idre8I2VDPCD0fnOPDEqC0GamSlGe6c++EcJbWSnOtZf
ijfjjtnnBw0E3z64S28kot9GprFSqoQTiNhOaUBFI2DZNjasaSi81EzhpQBBfBddmdewEQ3fGfl0
hqfsNXS1q/BL/Ba+RIdm4/pcSQZ05IGY09ERJuD/HxeeomalBF5AbpjR1L8PyzvD+tVvydKtuA1s
z0D5iLzUfJZdVTMOsybOYp7O5aukvut/Px3Ie5LoiiLyPE+5LDtkdUv7WM3AnNEn7mNXzh6UdiM/
m8/qwvV5H6A/TnEDBqdl511OPFXvu/mxJx2k9FNvHnLjTUVDRXv2tMQWmBu57JRnB1oTITxliIl5
HBgilihckaGtidQMytUmtqXRLSSaA1vacFtG5oNx4vhlIVmNN2BEY7gfSVhbyQ711uc5+/ysBJ4G
tGwpgiFAt7h6RQDd+jBA2h/JJCwKJFvFRtQ4c+PfFrABQ62Mnt7CQtMWRdjJCV360nIzZlytZymx
HPH7X38S4h7MV6jXGec4Sy+vCrJnKNrrsrGTcoD46s3/62RIAzEszRLOfHXSrsVahDoPtIqxDicL
lCel7Vwtkw6yvzHBufLhP1iZL+yTDz8mvddG3mxFia+QdzhIYfugGFsjzqtmFPaLwjJa5csqXTdQ
jtSnIUGXR7ttBuXOMJiKSNuN9HzNzMwUIKPYAbZw2diCe0PWK4hwnLpSANk5RqnY8CNf/vpnlwQf
Rp/phdDjVaBfXl4SeZlRy4RqmVfcvkdFPp9G4La6WyfR8yD0bhBs1fvOgs7C5OLVEZmwjg+NkZBy
q04u7sLimw9xXcxIpZrs1eqghRu30fwXP4Q5amWUbrl8me9lLH3e6RO/MKZcL7SGtpJp1qQSJGQ9
mr5xcdAn87nz0o0M+RzJO9vjnp81hRR6IQtvDzyl9doUmu4e3bg22RUAJ6xDDqu18TmOXyXpKQje
LX+jPbi2SkgmVZWHHFfGUiaau6QP04oSk1Jd+4GTM1lYhzeISEEov1HXWglNtDjILmaYE5zdS6/J
4mQqc0xx9V+lCqOiSdzyXvzVWs3TZQddMyXPk6mIo3NlLN+oasbgltbhLWD0RbuW4PUyg7G5LepS
sBt//A+RCnY+i7YGQKW56P/RV3rZrCVP5kBUsr5jfNU2DXoyW8/PtW8lM4gC3Jsy7llia1nxiPfQ
Pcml2HBjppTsKcmeQimBsjFDqS3L3i/v47pFaMRA8UkqraqP6yqNqkuq0pwb2No/CdrKslrayIvU
NrKf+1rPNm76LXvz/Xly5uqhbnIjwF6Rhr/EoIGlbbgePKKZUD7pUJBfXt5KsDSgPf6zvMURH8mu
yyRmQ00mEgrhEzSw+zzc/Qcjs0w0JAFzYrnYwywfLTOf1zBA/VYqT02nzbNlG0tZ9fgTK4ud89O2
iqMZ0DAE8l6sUCJuyjtl+sFs5Ub7Z23TaDMRFLlfICFb+DrDiVE0RSORuHtOYA330W8OtoLvyg1D
TY5mM/+jV7i8+tVIHSsPCjsngog1EN9E0PD0ljKvfirDb6mxES9WzYHsNRWRKS9xyWo5DoEoqsV8
a07FtRHfJjDf96ib/1P0/lW3pUe1kgWifGqQBJDYzOPsH728EvtWrDsyjtiyfgiJuVOycOMNvOYO
pGcKhW7SNGNZqeIQIbdZE2t5vF6Jbea2/fiVSq4NK+vGPbnmD7N0IwX1udm5LOPDSCONmUHvPjKO
wIHtRDzWcrIRGM6LVtyOp1YWl4euhmlmlSyoSdT0pzBp+rU3KNVjLnfjZ0mYjCM15eJA6z6hJGnU
N1FBh9DOqsh6kK2+e9HTndx3V5fP9tqXZItnXPAsYrrk0W0TeHuSQKWsYXmPgD0fh/LzZQurH1LR
cExkZZFDWkQP2dcya6xmC2EZh9cdStnRYVCkMmCuWfO+NUG3VR9aM0m5AaS7SXEDF/ronl6DHn2t
EYTDJH3vxbcpVp4YlOdN2aX7y6tb8x2aMRRHZnUsyHk+mjLKLvP8CFNxiTJloam/rCa9psi9RZu6
9qFm+kmCPQ1r1HM/GmKoN8unAblLEBdf8tIKbGU0NhZzXuRa+OjCCOrJmhfonAShhIm9P+jtTp8c
X4MOI3LzUnHU4FBvJQVroQucCnkHbM7qmbyhJPiVMWlgVYqquYJa+WoK21svgRaKuOxV7XWsVu7l
r7ZlcuEgXa6PXuZjsqrgUlJ1ezARO3bR0GJ++pCF/yE481hGkHt+MVMZ//jtunHsVF8gODdZeGgN
8R2m7Ou8oK1myHfNGLpCauwur3DtCKhzHYVh9FnTbxGhg3IatMgifzTooaiTuB/TDHVUSuWmtlFN
Wc37CR7zZYBB/n1cnmxEsZa3nAGP6rsS97ZKrmD4+yj+MRi2oNyX3osxy5BvhNS1s0flkmScaU8Y
lRfbGgCAnGJILygiGraUpY9VE+89uO4vb+VaSndi5jee/TSlM0fYTmb/FGEQ85tXgbpzme+DcbK7
aOMqWvtsmkwG/ps2X1u+sX1NkCJ5pjEg3+rs2jN/WmVvIN80MI5kxYfLK1s976eBcuElvtWZ4G74
WjDtwNL4nJsGrG15DwW0v5en5Mswae9V+gAN9X+43ue5DB5Rs/6IMn/bk01lbDDtAVxQszBGu09k
GwVNrnrZTvWN9+HqInnrM0rLyYM5f2HKzIVx6ieATHrTmNL1qCd9e2c0pSzaqtpb+iHoIjhi9F6O
79VGC57lQG5vzLYKNuo05x+X5xyHkV8ya+4uUxpN6TXYlFOwCaa163V7RIoBfl07y54vf9dzj8WQ
Sc1dBbZrILn7cXOVrtdaxaK+6dW3GZM2EFEl2ZGnKjiajcNxfgY/mprXfPId4XssFNhGmY4bK7tm
SionjdpKIbaMLK6lTtNq2Hgwkno7v/5uCZ2NhPDlPVuzAYKDQEK9BNWdRRALza4SBx+QQFxUrp50
x9RI9pDfHP/azEyrx5uAKgKTPIuYNUrcsIWEWHdWG99AxR0MjyPnF/5GIFlZzqmdJeejIlAp6lFv
cfQUTslC2NfCAHeKtBFBVs0gwTDHX26aJdmUYHWjUJc6uzZ6nSOauWlbep4h5uL9/TFGxIREddZe
VnnwLpzALxmHTRMLVWy9sFNzZxrotN2Zeeia1Ve9CPYmzJKb+lbnmcLc5OAlRxEX/PtynkVnbDLy
QqyaSfKpqKpXueBiE+nMixnc5wLEGr61u+wjK3FCmpk6LVbJpNTSRzrFj5J2CnPHM8R9pyAR0B8m
0pNR6/eXLc3e9rFCiCP+a2npJV6Y+/UwYKkxP2umxa2zEzxtNw1fNZnbfFdutQ+2DC4unKTJPfCz
GAzq0jZ6coL7CCoF+S00zF0tvBtbfBqre4kcOLyrMypheaG2htpqQx3njgSAfwyeBnl0mcHvtmao
1/wENPD/2aHI/jEOVjCpF57OwiJJoab7plqTA6eBoL2n1pspbNHfnJmjmMVoI5FEJ87zqvpozsiQ
T5qmGb9BylV5lKuf4ctzutyJtR9Bt2XubBd/mwPOxHAnjHJLCc3Rr81ENgiOkS/YSXdfoAjahU9a
LDuXHfLs5poNgcel/g+oHATfx3VNXjfKIpmBUydvWnonJPvKgPoYzlPEGy6bWt3CE1PyR1MZOsPG
oGAKtkYR7kQ6GbskufZl9jC+1bKNlZ293xYrW9wvCuPKolXNWyiWexBAN36/NUpyjgpZ2Jh/w8ll
DIEXvYUWG4P1jTodff0cxRWkeJroupr2ce/onp0UxyY6Ctro6OHn3nrWm8dRj+1a+HR5f88J6xe/
ZuGjkdzmuajyayp0yqobVetsaLrsrvbtAh5Qr7JlcV/WNwGkVVsz6Odvktk4zV3OJGOmZ10BgWFc
36xHUiBT/hLP9GNlfy+0UHRJ8WGEHmZCFWqovmYWEB5a9seNxc+O+iGyzvZN+E4ZU0e+Zlkz7TRx
7EOB+7eV9CtF6ewKQc+s/Szq8GemylGA1btLvW+qXr2r4kaB87zWhPVZVpRfAML97Emd02rUE5PV
d/0bcp+uJ1fuCCoBFsdXz5KvjNzYFUOMaww7X4vf+z7beXpzW6Xc3Zd3Yi10nP6UxTHTPE0ZkoaN
yCy78IOdaP2jBHdi6f+XHT81tDhgjZmKRdhjqDQKJ4lfFfMgi4Vd55+QO4Xc8FB2FP2LRyXYor4/
f2H83m7GslUwEZS5FqkJFH1xV1pst6/QdafHpv9UxKdU2kWDtoujh2C8T+W/TRIWNufwdnLWJ54u
WVtiswzzqdzJ4agkrh6ljJ0k4fCls4r++fKXXAuYGP2zykXqGsDomHZUSh0NVhfhJoblE5BBMDiK
eBcl04bfzNFheYD+tXZ2oXpSOUYyxUnHgPg+zOtjwcyPYf1zeU1r982plcV9001Vm6jzmsahhRij
PEqtcZeFL6nFMqdxo+y0GhJN2gFIezEffYZwTajr5a1I9q8F8DdOjig+aWpiF8YnU/8OzVOSj3ao
vufeQ5ttnI/1c/jH9JK9Cv4/LWYGDs7Octj38j5tWzelNhTGW3F/TnXOvhwlGaoYRJ//EdSeeKZR
QTVYyVhK89fA24O0lv07WextSDqSyDUmZ+o2Frca7kGL/LG5OA3GRBtRyrGpx4EdG/tEVKHsvDWj
vaDd6OVh8na64IbSt8vucw4lnk/hid3FmQg7U2iT38+5tHMq66pq7jWd4O40/W0K0k0AB5bsUR9s
ZdtjBOGy+dVvCphYQRKbzsWyiCLV0RhbKXXtJK8+t330FPa90wevibB1n66exhNL8y85+abN0CXi
MFfQcy9xiyCAOTOk35j9h6AGWIYdBSgF1dJiO3OpGwTUm1mQQB3BiCLfNn3iaKaqX2Op/dt2Ph9v
npLUIcMBC7SkJTfLKpUEUWDQQSZl8hTbagInpU/rqVvkO2v7d2pq4Z9KISc+RJqZEyAl5cYKVZ/E
jHS3gP78sk/8Lu4sj9+pqcUeGloWdF2KqTy7qeWvsvWoF/dteRsUP+LJVaavovQqeUe5e8vjZ2m4
t6KNX7AWU09+wLJemg2lXjcmP6DNf6bptWjeSmrkmPJjGm6NUM3bdmGtS8RJV3pqbfl+TtfT+BUH
rzHUDLneuYWA41AS6NRkY3GrH5IhRZOCN5i+34Ho5CAIkS7EdefxITPtyqrbzzAYu2Xn/ZeDcGJm
kTUpZpCEkooZssibJlf3EybCQTtWqbxRiV3ZQ1DtFEdh4UMdZLmHQpj83+dSBVhzxbHMd72YVjB3
GI9RI4iuVlF8Nrq62sgn5tfI4uPNUD+GPWTsA+P/GFOyotWDNIVXRctD4XmeC3VbmbBy+TzM7r60
olL3naU6wUItBZ6mUvHyVOFhnJaveuuK4S11+9r7alpQICWpLVUbXEDy2rpmEBTTD7pOT3mxrjLv
AJCWYu6EJnziHbXXFhrUyXDGVoNOSjta8rQLZehKNeFKaeGENvyd1oSHZgKa7Pf3YQadtd7vJt34
JOYAmM3kkFjxPrIQgcuQTpG34HArF4kGDS1BkGa+fjYWMg49CMhCyqlK1m7hkY0w2hD9TLdQTWu+
pukItupwcQBxn0PHyelhqExATVBFGao5aPJge9DNw08d8yZqjgbn+PK33zI3//cTc7lUTaIxzeb8
zxC9MSlxH3UPgQd9Z4fo5sZtvPYMoKUxd9HnNhhQm4/m0qIMh1rUc8fv3YRBaQvm7lhya/k1NO1a
u5ryu3xLXWjtyzHcNmPSCElnBdi5MzUESZ87XeU29Kiy5J9s/NRvDh6uBHVgJf/aWQQkP7XQo5U4
Rpp57KxrXaf2qdowwifFFqnAWlI1R1ZVnPULeG8s9nH0h6pixid3DOlxUB8FJBB5QMsw4jfwWVp7
Q3LzYl+hbRYpB7P757LTrH5GiBMgDrNoBJxRGKW6EVE0H347aSP+iMuvhraXu2MBCBkGhak9JMPT
ZZtrIePU5MJRA3DbWa3zFfW6cqbJekkVYSParn7Ak1Ut0oJAV0YAhZgQyuC2RMBA8Mt9V4V3Wpy8
dcG4Va5fKYBwxP/s4nIaAShhXZgNu2iU/c8qeDAS0U4C/4Ea2HWhtC+Cb+4tCpWN+l6bW4nx2kPr
g/XFu87KrWYsLFYb1FdxuSsj8N3Fs9D+9PxXM4BM4kUyd5XyqdjSgFl33pN1Lw5KKMgyZCNYrsoI
unndnprgVtOjh0rPP9dFsh/751EJDoLfuXH0MiqvUrfFDbT2HPqw/EUtJFb0Me/RswCV8jPxntqy
dxvLSaOHroQT9iqD51J52wRyrMYixqHBE81Y9+VVC38+chcqVgPJzZoXo370+n201dxcC+rGv1aW
kn9x5LUMtWNFU7nTW27X/SQdZe0rAwlVv/GYXcke6MWDa4A5kdbxEoweGmPGoAKhyDI/C1l80IvX
0RJeKsidhFy/jTTZTrRgo3e3YXT5VKd7LKFFjdEud/Pus+bdRDwoA4166a3hh+hNuJfDzxxQFzkS
0kw0iumSa2SCi9OC9o/lyxUZSyo9FY1sy9XV2AUb1+OKd3wwsjgYWqqnALMwMg2PUI3ZzHSUIznY
1tTZ1mIWvh8KppQbxWzH/B5UDIGNnm1uTZmtRFOAZQzP8UalK7h09awcrSQ2SJgA9ajJq4Xk5bQb
GS2Liq2Ps7pvzCpxvVNMORuUt+TQi3MRU4X3MHX/lP2L4b9ozd+/Amak3B8r8w11kipNcI9oiYAV
waBQyhCtudM99E2++EoJnn/D4dbuWKC+EmNkMP8yib24jSowNbU8mzPSh8r/3ivMesmvuvaEFrvU
7/r2IGz5xdonm3sCIPhFpJGWOEQtZ4YgmZPBRGvc0G9s2C1z/74yb5Fl2ljf2gk2iILQ0JOSQT31
cTfNOshlz8RWngZ2Hl9Z0ucgfzeHwdaaH5Oyq4jAl4/wmpfgHmgdkzCdY6HGUk/8qMeihhCI0HiO
oPq30uS5kOL//zO1fN/Tc4i1Mp5NCb0TD/FRkN8UbUJkydzqY6yviieUpUI/B7D54z7WvuwVg6/l
zgg/C4JEfv7dLCThvZfr4qU2ZHrVY574N70WJLfJNBm3+iinzYGRrOCq9iqoP0SrM5SnLkuldhdO
QYmKmZJ2T5d3f+VOYpBInmdDoGsECffxdxbaMNTtaORkqBDny3u9ftTyzk5i31ZylK2rL5ftrfky
uujozc6cZuqSMhFhtKIrauwFTQlea6dYXwbScV18NMNgw5dX10bbF8wFVeuz5oagVnkL1JR4WlbS
2yAHUFwZxV3lF5PbT8V9nOSoJY3GBlhqLUQYUBRAZA9GAYXaxSvAKyAM7+OmcIr8i6zeyVbiavpT
IT/J8uAGw3Wt7ujfXd7XlbV+sDn740kUVI2p6lSzLhwhoUOYTEiYfZsLdlqS2E0y8m9rpGitVffB
5MLFh7GH3kydTVY7Md/nKmJfh7lhKRnHQmrssLiy/DvVcptynxVPhfX6X5YMhId5Sw7YMhJzzxdJ
l7QFvYi7Infr5tlEuVWZdjRukVDaiB1rxRFU5mnMzuR051E4SJQypKxbOFqle69mJo7Phq9KL1M4
yJKD3k7zpdeV+Cirqfar1FrrG0RC3Q42FSWyBzp5V2pWa+/EcX6b3qTmswn6ND4Iudr3rl52QbCr
Oj1+0wJhcFNdqd1IqKRf/qRQxZIkX/ovz1W+4J8dXKZrMbD2wpNw1EgMHEU+5tb92F21KDuliQPO
kcL/ayEeaWWl+s+h2kLg/X8clH/tLy6bHIxlaqI24fjTFWziavhWIBwmOmP4OVCOg/Ze+NHGZ1zJ
sT4sWf54TvqQ7F+enUaWn4LuH3G6V9tfl/1y5Qr9YGKRxhVMl0yDyK4GAbNh4DNEaa/RXrXSYzq5
1eysu8sWV4LqPHJOVDUpP8AT+XFRQi9Z/aQgjTVZ16Ppih1Ytup76B2MzW+2ZopqiqSgvsP86fLQ
WVWqeqPfF84gfM0zV5tAacDAgJLWMG1BalbuUJNqCr04ZpCtswoRiFZ4JuqhcJqUjl92S6a/i6If
3SYnyUrfjwEaXmaEa9Ke5Qih1Ik6Q8hS4QC5AnieAb2CzjRRA7dnKA71sVqUA3uwxOxWF8ymd9Oo
7RO39Id0owS7ur0nv2QO8ydhvE4aVewUEcnJYHiqpx95+N7Qcxxjui7TXw+b0NCl96bCNoaIxjkh
gqb4VdSy7GSqc9szBPjVpOw9t4x3eNC2puPXTh5D8ZTMqS+q8nKTOz/wzGyMOBZldp/7+W2SKbYH
FvKvz8JM5wniUZpvhiU5yDw430hTXNBPZcsYupJf6J9a8Xel30id1s65RMUURhXetYg3ffxWXYYO
D6NRhWOWtpe9FhDOivV1NdCIGw5pHlwR/S+vba06wiMAGgYLmC9qvYtszRSqqiilnDtI/CXGB7J1
JCFDO4HRZoj3sfUlz1995TXKtgYlVvzy1PASbjkUbSw2CoZVoXNQI5xqwY2sR4agZJR6yn4fetdW
edCge7GcWn2sjPfQ/zLl9/WW066mHSd7sAx2QzOmXavzUwShcjTOZS+BkUpdTfwWGbWjVEc5vfUn
NxsRjnS0wvGyLX2GNVempMKUCj2HcxYnQ0FBU1VK/jRw+Eh7CALdFvONTHn1dgSyCN0HBY5zIQ/Z
aOTU07HS0Wjp94n8zUsP5uzI1T4ar6uoc3Sj3bgfz5gXCbRMbovUBuD9oH40e8JJBCqtaWxCpYX9
qbYKWNka41YIhnehVuRdjBCLnbbmmxB101vTF6PbRKPq1HH47CvK117yAS9V8b2gI5Abd2Jk+74h
bBSZ5gf9ac2HX8idAE0NxEUqQLXFL0wEsRaY9lXtUvnUFKDE3i+fsmUqvfz7ixicpXWgpoHE3S0d
YuHVkD8NyVOSHjTTLfy/ba8vjS1OtIpa5lQwAGuDThB9akuzmKYub9W057RmuWcS5TFaZaQJqKJ/
/KrI1HZw8tK5k1XVVo1XLf6qKNQFB7vUbmP5c9nf1N1e9O5k+HEub+fZgWWJNJX4TjBCYXs5Q4Y4
bJ6UM25Alr5IsZt41Gi6naH+MjQHbdGq7h1N63dW/9mL670HL7qycav+zkoWy+cnQOfEcImFoMpi
+YKO/t3Q4dTGWOykwo290i7D60bdBTRnCuGhDWJGotza0yFvkRwG+gcZHdqdwEtRfZQLpw6OpfU8
UZGL5d5pkFUyPmXDS1+5CrmzCJq+1IJ9b6rO6HmMBL2o1XGkpz+glJvV39QMjjPhrim+puo/dfVi
mQ+qdYiQSvR9x+iB/aQvLYSm2da881kU+d/u/7v0hTeHoeExJ8vSSz92Az2xh5CzzWSF+jC0rtIW
7hg9a+3fjkYuzS78Gg5sQWBaSbO7cd/2zlCxjy+mPjubf+s1W5Do+c9d+MBLLt8JsV6z9jGXj4xw
UJwVk+uYolXTObLEDOj4UzS3bqLlLbBY4pJWD/3uTheyToOjVXeoKdiygLDa5G9E5DPK5//ZgYqM
gQqa80tONW+EjzVusTNC7phYKaj5F5qllnYttU+GIdix5U7018e3vorJ4Pay8pN6ud1rOvdibwsq
+FXlrh8OtRjbglBsZCW/E53zzf/3B84B++TKQA9b1XKJzdfQWWvM6whW4ExNMceZN45TC32FZFeJ
vDP8xyn8mhc3cZbajYhQz2Dx2suodT21Sm2L5YMJ7KAy7uVa/7YRh1a/12/eBOadIe1eBIHO6MRx
rNlHf0L2xHCs+HMYXJWwC3eRE1m+qxrPZrULAt+2yre2sNvhp5qbG7u19SsW51FGQN6IPX6F2BiM
m/4sawl0dboVdFcCPq+zmSTif4tdnD/mmdoo8XqNCp6lPGeTJKJF2Ws3gzZVTmHR4G9zxCFiT4bq
MUMlqIUBx0Y/CQZWJTQ3ArC0fMr99mFY1yzo5ZiBWhJXdKI1FZk08Iopn1J5H1RXKHlCXZECjHVb
693Iv4h8f6uY/32jRwba+ktf3SIDfdkLfof6M2c9+SWL/UeVBlBizS+pu/9H2nf2xpErXf+iBjqH
r+w0UdIoy18atmR3zrl//XOofbGe4TSG2Pt6vb5eGNfVVSwWyQrnLCSpN32rkiKt96a8swIZuSxH
QjOCIN+L7aMoeuFyN80vqhA4AP3rwZOVJAD373d0uKM13VwD6XuskAkE4XmGIaCYzGXl3/7mq2v/
P9aj1028nAD6RBf7bIMJKViKrXHWSNS+B7JvGB8CWM2bVvVRtbSDYbE7cHIbpEfW7bboVW/FkgEf
AFdRzJxcSg5BdFUO8aKRHp0apO/a0smF4Uul86+3Ja17yF9JzLqA6DxQlQaSUOixTSG30QnagWBd
73WOTjxJzNaQcyxakEJSqIhOgJN7KQKigNK0926rJNNvvva1f3ViTyWAv5vGHCEKxnUA8mCyyPht
tqt6pGfjUy8kroxQGUoY/ruTRF9WdmG8Vy3cil4z612pXg1zwX/8GOdjirpt098XVo4hVbeUX3Hz
nS3Oi/aqA/Pb0SgcBIZ9UbX43sZnjqYrWWAYNGzrQnA3RZ1jNMYplJATAWqal8qqN4lAVZgNJ7es
H2nw2TRCiPJe7C/W4JTdf37wsh/E+N8SqfUEmBVMGuuLV86VDYYuElmHNpJtS0DCC3hZ4sPY6QAl
5FQPVlyfQixrFPiQZhQYNwHBhwB4LgSKootcKxGOSBG5XVbxntY0Occ4CeTgMY8EF/IVbMJCaFMk
tw0cCJMGQk2Bcqclc1QhgQ/ERaCBCB7+v4EfBMjJhg1O2DydB1IM4K297a5rF3WN1v2QC6IwoCwa
QqYEM1gzEGaSpv05hYoDLslXpdMdGT0LVqk9BeG4RQ3tYImDnavRSR+l+1hVPW1IOQ3OayEPTmhK
348GzELRTXzmiWUiFVmVYZOCy769l9EuDuSC7lOxKvRNVFlakjqPX8MwKfaAM4htYRTvzQhpO45N
aBKHWR1QiMAP6OULmNuMAxp9KQVqJGmkm6rcjUyrdmSlEQ9SgOrYoIUW5tPRuq5ayVOU5ZjUx7y+
ncborlCAKIdSCI+PfM0yF6vE3LZ6YGahORV+2XeyXWj+0GxF/VguBrHCexA0N2K+M7RDn3OCw+p+
OPMO+udnKxLUSmsVCbwj7pJthoREvBRu2eUcL6SfzxgcYDHUDSnfn8XmH7I00qWYqpcmO10Kbavj
VMrWDXgmgTlppEEF8U8BRXLrLjTeJmXb5pt0fFOmU17u9PyoygdwgnEcic0xI5Jd6MWEkwCI8JFq
Qi/NeJGWt0AI/EzcCcVDE//JOl8Af7gac87U1SUDqC9o0FBtxVT25ZJpHdIL+gxNVczuFYG6yYUO
aHUWJ7uwcsyhB/evGMagjdhEs0HFTCGIA0Y/St2gcJXpsVQAFdFz0j9XfWrfljwTx1gSzyG5EyqE
hrR8kHJPSI5gEIrD3xloEWrFzQvcGTBC8AVQPYKhstvreNuk6KS/NGmW5JnUZTiQlDZyR0u8H5Ty
OGTm/7LZ/tURCDWXYpYsBZ4ADX+V9th2QDF5X3iBZHWjnYlgLpVlLEZiP2HVUkAPiGNtD7zGTZ6t
aGw9ixhp2YlaE0BCH0W+MiELMIU7q2zd20tCvZiNGKDJRQoe8FJIlTJeHtaTkAO1ETf6RnHjOkFR
4SjVHRFicGbw+JvX3g8XBxNV+kypUDUrrU2wMrW0G+Y/WiRvim5Tl5OtJwmuJvfi0tv1hNuaATxm
wxeBZmtOT1a/6bUvS70Tla/S+BIUR5UfrK5w2rJ01HEvGD9NvbFT9LD9Z+tcfC9jHaTe8O4t8b1R
jdSIrHciXj39sE3zBph+4lCRsEt4vEd0CzJLciGUiQhhLpsxuJUQYhe3QGptRDK+iQtAuIL7NFGJ
qLyYBm9edy2wI8phYppm+WQUSS6XRi0npdAnOII2AtFll2QmfNq2Ise8y4z7Ym7+qHr+2OjC9raJ
r3p2EZHOBZtMUAgHkBzDyvR1+9yPH5L8J7REpzKfy2bbfdNknypjX/cT6TVO7F3ZYxf3E8bSkdy3
SGxCtA5sp3z4GJfUHniNq9+TNFfreXYLYi2roz0hmCElQUQf0taP59cS0ygzMojmz8YkEti5kTs1
yg4+ZS9p5CxFgmTcU5UAKDj2yu5dtpBBzcAI8M6x/soFGiZAKQAXdTqvzsTKtiiqvJpxRSv7l2ne
Z8pWyQA+giH5ZRPOX22wz1U7LTiLvpaWuxDLxM90WRTBKvCiGy0kGVM3xYUwzmK3A/Zb0zqovWLk
8OeQ+FLUkDI74g2PDvaCzKGfCY+57MgGSLeBuhEhZ7Zved9HF/5qyegcj4y3O6Iju+8TxagjAVbR
1dFJ5pikGEGw+ofA2Lbpx7w8claBJ49xRKEM0U3VwhxJPG2QTJEwMhdJXlVtM2EXVy+D+aRpx27c
RBOAh9XjjA63JPydTJhtPelVzQl763vyTH/GZfUFPCtDQpdHey/6Zdtkiych5PXxiyzYaf86qzKy
Gs/1jC/inEhrSXd0t/1rfLZcCsxAbUKfiYZsa4cj/JAFlacHxwAFsRzPperLij7BCMdZgpUrJqSi
R9QEMhl6z5iNIOAQaoxO0dD/9WFhaEEr3kPwshr1i25u66m1DeNJUAWOsuzCo68XkOdABkN5R8YR
zJzygziaYy2YBgnFrZbM9igfQu2gSK/N8FiWnHB39UZFpyKa+YDZhI4FoFOwyOC0w3xYhDKy371f
3vb3w6d79xQ6vKrcNR4JxJj0LEG/LUBjNMaUoYBBj2jJY/tVI0fPI+RAfJ/Y7oZzmbXYZBTVBw1Q
eOJTNH8QA12eWXIgZ6UcVrHtHJ2j937854fnHb0jgVj8xA/3//2L3/hkS/DT+/73nz90iVuQw8F2
NqfT5s9p4+xPr6fXr9cNx73ojjmPKPhUgAHrFBsYcRbDYpefmtedpgZlH1N6EtvzvNj+/rHhtdt/
t+FeCVLQ8wO6DvRasz1G4ljmaT7D+M7ecTzHg9Iu4TyN1lYYgMNIkWOwEh2w7NuoUaw8r+M6BvX5
fv+6d44/PP/tUyVvLmeJr64l33Y7k8RERrEIpcCKIGl/PGLZbJenytrCoMAKVDZKbYEWsMuFiUur
TNoYSZD90XHej95v4sMd7A3nCauydw2qyLkcRhFpQFNLWkLO8cePX8/PzyFZyPNEHheCFlv8Hv8F
0e7BtTdPfyr76c/TSOg/f4BfRSL6P6fbLnlN4vv9RaDnAWAgQKVYDOAGbc0g6pHgKXS7bO+3MC+x
Hei+sW2O+t9/GeuWKCL/K4xJSY1GIU5aTYU58H7iPfrYmZDkbByOqG/k/ytRGGkAmj1iHBgJLldU
nNpw7qyWijrSHeBt6bangQDqQT+H/vxfbHkmk7nPhFY69WAUgcycKAS/ABQYv75C2xTsVL/9N//h
8HA4uJxFvEo6f7vVmWDmAOnrQY7EFIIRAUviec/+h33HCyqr+106k6JemtQIJblqYqqec0SqDBH0
wYenvvDc5OriwapDd9HZA1GPs0YSvwW9O97WJ3c8Cd952CvvQPsRrrtoMAdY9KUEJSkLIUWXDl2p
vUHeB693Hc9/+Kzcz+9QaW/oHuAcvevb/0wss/1TJcjzRYJY6h8pee/t99fWBWyHPYM0qnUHxzGw
KwhOSpWAx4dk+O0bGg7szkXhmuikwD+wP+dg+h7IvGUP5mAyi2hcZPWfpaXHqHP8/gUbh24eeqLi
GKWblf6CX/HjgP/93kzYTvjh0G18ez/pdL/c+Cq2uVqog7oXL77q+9s855/Tm34F/Rb8xIlAf/C+
QKEuzX4BaNLQ94OWYNxjGLuUJTLFaoMGFyoYN4rvHwiRj+QN2t/ZOxomnZPHu9Rc3WmQCgThAtoi
0eyJCURmByhNGymDCblDPzek11EwBXqalWqukoWcd8d3u9+FkowwJip3SSEkkang8CvJfUhCgmew
PZDf+N1CJvwa0pubC30J1PYPD/bj9tHfui7U//Pn9AWzbD26kV5P+83JOb2+7k+bnvwJnZF8pZxX
Cd2ZzMcCihBrglIC6uAsJqeWjnmBUlNqy4UYNHY5p2XtLpJStEgZBQDwXowl3oZNkXGC7MqS6JIC
fGZUd1BNYpfEDIR6XtQxtSeATRI8XHoH9f93DYN/u7RoeINWNBQwemKWC+MSdFYC3dvMolipoqTN
AD2VDvkXNHCr/miCUhKcSI1rWJxi0dX9B/ntc2lMPCytItW0RoRyy8MIDG/rTtcPU+HHaPTqdiiv
3t7ZVy2SeOVcyGMCYS3oWtILkAdguOU9+NMSZbP8yn6FoD9NHivS+Onz7Iy/eAzRV/cvyAUsMhqb
gWhK58pg9fOTRamzJiit1K4q4CX9DBOUJXnpQo6M75ftmYxeTqV8HCCjTtE7jQqk3G8ATefeNuGa
O55pwr5UZRT2AcoAKXmmPMuj4vYdphZGMMwpnNv3lSRMAAMnCVMRCl7GV81TYgyIXLNMansy8zcT
LVsbOUaTjzFiYrOJAtG/rdiV+ag4AOwAFwZwelegu1E4xCb0qm0xWUyCfhGgE0pySqZOjThuuKYZ
GkLAM4hyIGIt4/VxFg5WJDa1LSmVD8ZytxiG7RQbm65vOTXqq4MEWlGAWLR4Yf5J1KnW504xjgDR
aSHKTDqgS09+ZLSc43LNcHjp4cqLcQ88MpkbbxAJYq0rRW0nHcY+h7D9MiKhd+TF+H17ha5yM+hj
wYMPXKgYY8GbiSW6rNElW1VgmAGWW2GrYr8HQJhrDcG2EpGt75q7VK53Ulp5EjDsObKpFhdxEbJB
bKZiCAEVZbxtLw0JFBLwoBtLbcvB7HbBgvpptpXywdPr5jjqEQbmWpKjOIAeFb+Yo4Rj5avzh8rH
LRgXAvBtAvv6Un7TF51SK2KN+Tgg9kQVyAOVcbgDbEnkqgnaF0Wjl9zbSq+t7JlM9h7UCwOccgDC
NbDXrN74IWIwo8hkXpvk2nbA6xdpG7A9gUGFCco5uAoFI5BrO44tXxynz1rSNmh22+iK5N3W6PpF
DzOCGQnDLJiawQWL3XqNlang/ajtckQJHqeAOqhOCLRSKUa2WwRUa187+fCaYpZtGEJOjLk67hjp
jKbmBPDDsIb0tp8MN8+BzKPGozdWKqDSYmG2MUF0P4P23F46SeR40Or2AbObhWcwxZ5jQzdeNwt6
0TS4UJQ84CDEA7+ZPCuof0qzvEsCxe8BQtxHVkgQNn7ctvzaIiPDiSePCixKTClc+m9hNrPZWGCo
wWzGcWynxypcHoVQfK8X6+O2qDW3PRPFHoTzXJnAZDMhqqt6B23F4JIY9MjWG5WHKaCuRAUc6OgP
QNJLk0XGneS5MxXgVOPQwGC/Ulcfo6p93tbmqkeXRj20GGFMFtEVox1MfM07LV7mFI3sFlLBqiOC
KX7+6tNNlinoT3+POn2vhy9ztQ2mp1r6SqzKBoS6UHn5sjEKX50BKupWoa9V3qhsb3/c9aoi9YkJ
F9x8TWSSWaRzNGOGKroM0dyF5hppIT0Y3mf5M7E4b4VVOTou4Ei4YkCELRRN1qAMwLap7DILiIZW
/mREM5GyU4v/jN0OHEgDKiHYayAcZa/bkVA1wRhnlT0v6IheHg31fQ7up/znbcNdO44Mi6FV5htA
Cxjul9vBmjR1NAPMunVjptu10Ol2EAT/md4OytCCKohtgXB5NbjX9oLWNhHmWYdqyvYYghSOJbgW
HRl4neE8thw8j+uNhwwKsFxwRn+jBDCeKgViNy0Bxp4aI8C9qfe13rD10uBE0TXbWUjsA/VAQdqd
LSREVaekWYHp9cnY5MGXnL3fXhsahS+PeqhBq8KWhgICuEUv18ZIo2HW86Gyc81RKoLcCVGjvUQL
ZOpW7X/flrauzV9p9M/PbmiSFMRKlkJaPIIEQQwPemY4t0VcHztQiPaFSip4lK/4CGpLmcOlxDSu
CMYdypwnlR/W9GjIr/KCTjetx8Axypv/P0KvsJSVzKx1DYNm9ihs2t6LNH8WbWHK/VgHqBpGHyve
uNKK+4Fxk+KqouuTlpouLWlOUWINkwLwhrbG+JsnLKKTqhznu855At3dQvYOg7cUl9pinDyYxnIO
e1x3My13dDSPGKaAKfjElufkbU7056F81YQMg0on5Fo+Z7HaA/QcrfxOzef3k69d9eJj6J+fOU87
YjI3oHdvyzoJC8J854Zh7KQ4AlGafiv6cj8AisxaBDcbj9M0c8LYisnRcoqSJQ4/0EKwiPPylKhR
Uk41CEnMZ7zXQlvuh9ZO24x3c6MnKbMpMTVI4YgMy5QxR3ipaVlJcQx4GZp5UZGeEjCHVC3iQ22E
n5re36d1anDen1dtApS+CRd+kOyBQg33fqr8mXElqynM0egauzjIPxZiOrH7+ZE4gMdwUzvyGlcm
YBHYvIxEI6f/nvWGdJRlLdA3osgFf7uUrppCpMlj3wBLCu1RJLwrHtAgEjmaGx4HW3lVkJ71o7v8
eYPJIN41ecWvwJgLjg867Y32Wcba4ahPglICF1A+VgeFmDtzm9pv5Xu5BdmZeztQXKfdAQBG0c6Q
H6FPO3Yae0K7rRp3sLPw1NrLBphxPiaxt+g/sstNwjmjuNKYeBtlRrjoFlQDUeku3IGF9T5zYgCc
3X+o+4L3bFu5dF8qxziRYWW1JA1Qbj41ToWBa2Q2jcwxfDS7cdIKV+2VFEnt3JD0FnXmsLqUYKv2
kDXuevfXtE/9/r1+x4AzHGS659391iLhhTjGQyW1R22cqta99+7809gPZNiVeJkTdKY9dX7zcsp5
e5JtlGBVZF5QBcpEo1RCpnnKN5ED9D1ntqMDikJKTmqnczHn4H8AUtgr/FeOn9JznwlB6CYHuRlO
U3Q3q8y9YMwsoZ0byJY+ra/0p4eRWxvDWB4O1mVXbrnLuRLyLuQxnqrFvZhWdDnVI97390DqtxPY
urZDH6OK8j3wFe3saNqFf1vRlevChVzGZbtxtgBIDrm9XXlmQn49ar4o8t11XT9AV2FWQEFqlPGf
DGW9SLIGRLid7Pe/86PiRI6AKoBlN+7wM97+jHb9fuZi51C7Xa/jX7mMD1mFoiRqMgJt+j39iZRG
SIJD86txJXtyi4y8nHg9KasCgdIlAfQdiFbsnIiGxp5Cpo4zCssBWL77rqg5QVRZjdhnMhhnGRYM
YhQxjovZVm1M2bj30na27x/fAyfwJickGMzcHuOX3+jr/hidiISeH+1jR72znl9MTiSiHnJlYRT2
MX6D54DFJurGWIvNRJaxU8rnan7MCn/m7Y6VFyHSfbjtgSAcDcTsy3PRzLQOUq2xM3Vy0LMrybmt
Bsdw4B2Fq4LQn4BcLXJhGptBFTDPUqaF2th5ZM+7eINh4Q/UYU46QPZG0jr1QSSGszz0vH7l1aMD
V0w8r0Fyh5FQZh9Gat3X7QxU5ckbzE31EOLa4er3gh+LHCVXdTyTRP/87OCIxTyW8gmSandQ7dI2
CRC/bweVVRFAe6SY0SCYY/dA3GdDOGZYr3p4icSMBMqmjrcm7+ayKgZtkwCpA9QjuOwuNWkKJKpB
59WAX/2gF49yvUHTy8zjNbnuc8JJizQWdrMkgy1PZgyWmrnaBga6vrvPyRltg6S+4YZE35qHCI2y
breLyN1Iyk1wNLY88Py13YV3h0xn3JAbYlEZLIyYTbUBjzTMHjRa5qbvLC8eVc6KrSv5Vw47A4mO
AUDdTpAz7wDSMih2BZRHW/IRIx9H33JpZ7rgQktAMZDEtoDR5ww81K+rBmZ64kvAvaAJDBSM2SdG
X8SRlJZwHP3Y/jQfQzy6DrFrOvOn4TWb6KeyEOVH44bP4gZszp8xAJ45hlj1Kbw4KDY3pusMxqfS
UM0BQIgvyJftOJ0MIFDommsCOOt/2CJncpgQPue1OZcR5AS54kV9C1wn/aVP8gLd2Jyy0NoRj5TA
vyoxoSVONSUxe4iaheaoS4E3aha4tktALgyvjf6ZNZVXSZzL2+r99Fwqs2uErlCWoYHUBSDDTUos
+TfQBeoa78WSGOq2xCy75HYYjjPlrcwbNlk5hYFTSuv3lDYaTbZMaMCdv0gK1O6BtQ5S1w6EDP99
AcH7BqgSzCch48bysucoO+HdBGyjAp3hM1C4jY8ke4oX57afrNkR6S/069KDAQC6zOpVcgj8rD5u
UYMl6NO+V7eBpx3Fr84dXIB0AbaSJ3Hl2n0hkVk5Q557qy0gsXUzB17yMD5YLcYYSbtpFI4V19bp
XDvmWjjIaV+VVFaMSaDUsEckE28bcCWAXmjDXADloV26PISEytpqLWZ9WkCH80xG3Ym5A10IYbJR
eTXpfWNFrS36+ilyehfI7Jk7Ok+zb3zd1mftpmCAjQEYQTItXrPjv0veZmKDTlK8TLAqAllygoNo
QjuDflw+OMLkNcVwtcNRjhc7gCou99EUA9gq1LLWln2MTLnLPvAsu2pI8hNI1D6XBGLVHc7EMa5X
K5UyajnabLJBcVogZ0kmb6lWEr64p/7ViPG4NFCLBTiI6LKvnfGk+lFJEnCAEsk3gXBBOlc50SdJ
RcpD/Ed75tiTpyDjjeB/rvUF0FV4bpU0tXT3C3BOdvAANMin8quxo9+3Ba48uy60ZRxTmHpxqisY
dLQe4swVMFqmYFY7IIXC6e5ZkwSqK7RVaKDUQA7t0lOUaUK0F8vWnvN906FqjhToF7iTu2BzW6Xv
fjh2s51LYnxSFuR6EWRI0o+JQMad7mvu/cO9WJFqg04yPyM7gHn2JHB7XvV6paQM6tgzLRkHXZrG
kDvMRtrlaSASsezgPvUH909vEB7c5ZqjnotiHBX0onI2RlVrqz+KQ3TfbYSjcGo5xuStGuOPXZ9H
cVNCHwun2IhB3ByVTWD0AniZh8a3drmD7TCUADR2PBfZTpgOQHmxlNZUocVr7S5ErgocRe60bTYf
kVe+W0f5OXqc94Bs2aW/0plztVvLYV18AKMsAC3bxhrxAWYwkrB5r8s7XQAQzKc2O0WO6tynqn4u
7R0qx4qG0UT5tTc5p9EV1ghuuBffwGzIJl96AJRSIxyT7XzSfWlv+tNe34pf+RYkri44xQiI1D1p
15DYM3wQgfnTvUVeja3u3t5Ja8HobEF0Zh6yzpseUEv4lgU4Q4N+UksentCqe1HkTR2pEPDdMD6c
NnG9xGLT2gPSErjC+Dnp7yLcYcIIWVF1Ezv9ZnkQfd7eWUv8GmjC+1cws9QFJuqMdoJggCctWxFv
XYw7YrvWNMbHFYn826ak+/4qJp3JY5ZVEMsibXLI6ySZjKhcNAFw9ICvxaNup3/RDUHsyJopzG2f
mlgzcbYNycbUpBrvaIEcxXFN9ZTo87Zi15Nc1GH/asZ2JKDFK0mGEpr9CHcotf3GCYJdC7wbAp5z
0hOTFyd4GtIryVl+oiwFaQh1aNgnm6JyGhV1Hy/XbEkgVf7H4Imjp8UtgzIPPlMD2YDWUU/pAXUG
xuZfYffAseHajfrchszZqE113msSZCQH0e5/B8/ZXviREP1O+R/KoherxZyNbae0aifBeF1va9Nr
Lt1lAydqfKML3bIYcwZmutqF/1jMA3iuLe8KJ/fRR9TBI9Jt6zVk3Mhv6uNtI35nc67FgswD2Jeg
7GLx9bQ6SzvdgGrWk74z9sqbhexxSx4G5GIwqu5V9hsip50htStuREf6+B/STbDt3w9gVnGskzQu
YqyiRMm+D33oRoo/JRzzrgZllADpwBu4Hr6tf+b+ALI2hAW5QHtKRFA75cTi4rlTl76yJCXHgzYS
QGgYl4+sKRN7E4roPupidvIVAZ/4Ln4QnMzN/HEbOreXbv3WdCaQsVyfmEkQWRAIpIGczCN5+5BJ
+zRvyg2PsHPdTc5ksTugRiqvCSAL2HTg5HV7FxQd9kTUbYeKPaZbQJjyEGAI5zF0MfRL0oNii7x7
4soimhgJAy4v0i7AVGVO1jRtgqyW59rWUbwGuKLhDBoGe2+blZ5hzDICBB2oWpiKpMhUzDKqRrp0
iaWiRFQ3jqD7TfqOVtxlyEnV30c8lqA1ldCRhYI8ZkqvccHrTNWXJkL3m56Jy5Pe1S8zlpRTsKWL
c6XSmRDm2Ab9XlGWGRoHx7ghkirvOl3Fc0Xf/GfLUb4PiXYx0/Zi5rSuk0BKiiHCKY1kn1cDchJ9
9IBRLoryvm4s8zFQ6/o5zmqNI3jlbENDG+5BaGyg4x2Mc3ZDFPQAzWvsWNyGpttbDw1ugMmxTn+0
nZ2mp9t6rly/LsQxkVoNob6hQlwzYyOIbgpQ0aQGfEnrSFjJ28JWHISOAqMfDBRIaMphdAtVYH7l
tMK31NshT+0MlCa3Jaxcsi4kMOoYWaZVUTdBnQrsJUVqt8mjmh/LdnJuC1qz27kqzLU1GhE20wSC
dPHUAlCxCCt3qfdSCTRUMLreFsbTivH5Sm9ABSmiQtkvQn2fR+nk9kIdnqrFOolFJ3N0W9li2GC0
89pAA8EVXe2c92o1A3nFHqxTkW+b+IubQ18zH5KviBIqAhO6YbHLz46woU6nfAZkot2WDzGQHTCa
kgIn74kLeLJ2FaHVgn8lMbabgkgC3wIkzX7g538Wr9v/WlC3MFztUX0KHypfBUytf3vB6F/KBKkL
oUz0COQAwKkphJrJJkd4Eh+MwVF7Z44eo4HzglrbVH8VRA7u0pRmPySgL4CsbnqKx53JKyWvvYnR
I05vAWhOBbEskygPC2MJpFTBrr0vTVt08+PoT7jLUShHnI0j7viWgzt+zakPrLnhuVzmlj+H0YSc
KeTGYYNxhreEAqvzIOjXLh7QDpVp9MKoBjgALs03dlG9ID+GiBE6weRkbe6EOmnFV7l77zLXnA5g
PFqsP7cdZF23f6Wyb7R8SQe5pbqZ5VeVaW9yI7tmy8O/50lhVm4sM6vKR+iG56afghUwz8qdYgqc
eLHm7WDQpj3p6EjHQM6lCQOrGNoQkK+2If4ps82YPy4lQNgbsqAgLv66bbm11yZYOv5KY0K8HKlS
l8aQhgkS/UeUjrNBJrnIviZsuIdOCjVbK9ryYIBfYovJoNYVhSy2p2xot1GS687YdKbbpdXX7Q9b
q49S6E8L49y4OaCmfWmGuFSKOddn7JNUdofurceTu49kJ0ksb6w/MWULtPzenioMeonDsVNmlYw1
8lz9x2I+ZEBSFiR1h1rRvSYGTmU1nFNkNRSefyCzoaampMwg+ED9OHnJw+iHmwzvMrWzg436lG+L
HWiOEh8twLctsxahzuUyt9AxMoCVnaASUKZvnXrMeamcNf87//up/LPDpFQTNVVVREAZgUJBpyAw
lI1olyQPAYCSck6tdG1TnUtjvL2oBgFgRJBWzz/mhmbLXzXr9bbF1g78cxmMj+u9uYx1BYsJmZek
zwqyNqkjz4+3pazViTDXALg9TLBZdLz30nBhNeZTnkGVRX4dQ8Nu6m0jAVcSeUTN19udiiaCmpfq
WNPtXCizWq2l1GagwQvH4SVLn7UMb+Qjl0529dTCaaUBeEZVaJv7pW4qOljieZEQ1x1svMW5B9SZ
4WK13OoYgCmVWJgvfuQVK9ecw8DlHWUwTOZdETHFRj8AMQ8WHasUCIaou7XD61LonErKmsefi2F2
spmbgZjW8I+o85fSwZ4mw7LYtQG6BDADqDzajXVPOdOL8RRwSLej+O2Qc2dPKebktOSA99EhVxJn
LEXDzpTovgRjoVUPnMsUz6aMw8gROHoUETYNxFPcf6S930wcRIy16+i5PRlnEWSjXMQUzhJP2SMA
D8hsFn5rNM8NmJ/QP8RZvtUz7Fwes7/RFtCZQQZ5ypOj7jLPeFcsJ3hqvcWet6gqeu3s3N7r1Ejs
jRRcdnRMwaRgTIyGKIdpcRtAop4Jv+dk/FVkKkfEd4PmLRmMViWoCVJLgFeKfvto2qM77CWULQqi
boLDYPeO6Ih79D9xwtiqfyh4pINHCLTfbHP6GAZDPiq45cS1+RYH+UYq9aMZ8Wb219osgCH2Vw6z
6SSw99ZNBjlRHr+09UvcW1t9zpxWnm1lfpsWwZeH/qmNRzccW1IBxsScs5fb67imLCYQ6MQmrqzo
ProMa0qcqd1oodNMzR/GFGiYz6LIsefqOp7LoNHn7DxV8DhrhwIyDNme9hihfhTs2NW3Y0KWU78d
drmX+dOH9BVw9sWqcsB9FCXMpMqY7b4UDCD00ExzXO20BfRBQxqTsq1IHgScHNL1dkeTMYYUMWcn
gvtQZxRMUe+ORICQg4MF5BG/xHEblMdSnsgs8mgXVoxJZeH5hNcF6iTsZF+6pNMSBZAVTomf9V+L
qu87+Sfy40AYr4ikjzaay0sipb87PXaMeThaWussDbq8E9MTsocpTJ9vO9FKOL/8KGanqi1sOoh1
Z+OF4vZp64KlwZq3c+wowCeuN6Z4p/QcodcRCDKBmILOVWDKXI3piY01lwroq2xA/J7SXH/KEoPc
1uv6WLwUwailRKkwzXXTAZQF/NaJPUq+mDpCFW5nYRcVPIa1a3e9FMe4a9tbnRC1EKfEIhkxshdl
LVlUHgDmqreeGY7x1lGvpKkPYDg9lTZh65UJShcKHZ7DAMn2tgVXVQICBdqHZAwbsZ1D4ThEyVDB
MSQU8rRaJyoQnwz3tpBV97MACGiiUAPOB4UxnF40WTfl0AikuBG6eJAGxBU3BmG4NpA8sSPQHcmb
20LX3I9yjwJACRn3Kzp0Y5n02tSwWICYtbtGucvGhhO+qHtdnn8aIAT+imAOCKEGQEkdQy0hBv0D
5ogAy4xcglK93FZlzSHO5TCXMXD9wqoV5BRAXjXbezxxF7S8RyUQazn+wBNFrXp2FNRyKaWtClGp
XDiRSapGRiu13XSHLP68rdUKLfOl+ahvnslqilSfc7GD+UDlTTqZmMduq7qWLd9jZtLOnYyktuQu
/s68jx5fEvsldHiH/FoEOTctE0HQ7jD2Ykc9sy+AP++OS+mN6AfQpL0QOoLwdVtnnnmZjVADUGMu
TYjDkNGzIC/IF2Ka0UxwEUxSVzNi/7a8VQ+lXRZoDoSjsqhVEtINitD3na3W3qIcKvVohj8XntOs
GvFMChOwLCvOcsx9dnacAyxq2AgCqCaC/dTmbmU+hDxynpVuLzjOmTwmhVfUdWUEA7QqZ2L+MQAc
9q444kl503ISDqQKbeEVnQgb+a72OoxphU+3rboWNBEqkf3CPAMalxjHHRRNmKIZ+oJMk6RhbMeq
rbecbOhq/DoTwnhmOOuR8G3UAB1zovwW97xzRqLx6Sp+UcgepAPwdGX7lZcUiCDALkNcEe7r8qEI
P5rQN6bPWP1qhnsdLB7VMRT8VHz+H+x3JpcJMgGQItKIbvx2CR0JTLiagYtRzrnWUi+4pR2zSkIz
5MMSQApIi9XytzofZGS6UDwMq4JgQtkt9f+McQK/PNOLWbKprGoL6SL4Rbuzko94OIbth8Y7slf2
NG28BQwGuqRxo2VOgwHP8qWTIaUKBDsxFI/ye6Xm/SDFnMNgJacCEWeimIUCBLUM7NQRGQD0NT5J
AwFJ8HHxhSNoghuSbwH2sbc+JE5vzEo4QaUNmUlkqFDI+T/Svmw3bp3p9okESNRE3mroud2e7fhG
cJxE8zzr6f8lH5y9u9lCE9lfAiQXBlwqslgs1rDW97vs7F4oaqlV/T5q7KY4Um+wjMqZ2sDSlBx5
bbcVAVMvnOYLcZySjdqDEieGuIIcUulRiTaKiE7jGsIUWB/nKnG2OBhFT0sZMir9sa9nqrq0O7aJ
AyZq2wtdpfvTaKuK7mX6UHV7Pbuvw1MNcGw4tkCwugtj7fO3ACKb4fkM8GruW5Ra1qWpj6Gv49+p
J8A7PuWfmv0YHrpDswke21UqWd4mPmR3hrULXurIvn38Fy7Biw/gjknmSaiAxPiAwVt5w6oInID9
6NhdEYgYxYW6cvdtVcrA9dchSvWdMtqABgGNQb+C1e/48BWtordccQDaeN9b2aG1wudi/SlqPhEp
y92NlOaDWTLsfJs6veZoQAmrUjf0P9To9X9bVu5WTMx8bDIDugLxp/P2ZbIbk8d6fPJC0cUxnwjO
s55vIN8kCoJOVYsqSKrIodI+mr+mEAMSGOjD0NMF0AWK+JpTpdYK4mla0tjjcNK9E0ZNhmRVqqsp
24+DA+XAyGRPmi54Tn4jjXGKYbYbh0IF0Bp6krmKTuDXdZGAEBLUVapTwb8NA+AA11HDLNK7CQXu
UGz7zNikxd7vjlKwBwzbqO8N9Q5cBUb/gGYwi4w+/NQ69pwo79yptnp5H08r8FKZEx5AqjVq24h6
+9YbrZAOblfrdpNJdj28dkGB8adP0q6TFJQc6WgV8X6sTmYjr4bAZng3+cQKRR5wwUYJAdYskIIQ
CmDU9TIQR8IEHZaTjjgAHhCNqjk7gu2FyW6pV85tI13w7ReiOGeb99rUJGQWFR5Cw6kDW0WWKZQc
6jtGIcjyLgr7hvwk+IPhvUu9/Klvk1SFsKRj1pBOK1kyrEZ5l/pD3t5FRbO6rdzCzTwLmgss3/I4
x9bWoI3GUxSPJ+lVxiyJSp792liBjPq2HJFenFdTAPlS1Masl+5ZaZ2uKPnK9bU6BevCpFs6ibps
FgQCg9ikc80c54NvK5NIQD1QOrS2UrmyX2zD6WNsjlJWnkLF/fvJbuQiQOEwJwWRvOav/zQzAQnn
s9YmumePxcvoobPYWPWZwDrm3ecO+4UczhQLRQ20GqiJwII9DfExUZ7DTuCSFxzlhQjOANVJZSGq
X63deJpNwPBnaIIQbVEJAHwizwh3hWL8pYmTSTX8LMBiaUH71mST0xXBYxYJYoZFPc6kzPZxFpF1
CpWMUIYU4OpZKhpQ83xz26RFenAeP5ICRtDdBP6t9HdRuuqIlBeypf+TEH6gGVTXqo8DgpK8HqOd
ZTtzvjeZoFwsWCu+OkFT9A5qOTSRW/0UdMTBGJ1zW4+lHDMm/f7Z9W8wiLP9qKoYjB6AesFk+3QM
jYM+xnafz/TpqlOE2SFtEgvQ6niMy8CwM91SyewhUJygyyy9l9de/9TEohrlvEVX5+nso7hbJENb
UsMkrG7avtD8qRzvfH+f1PvOPyqx27UPtxdhwdlerMG8D2drEHlyl0VAJwdlZ7/uQgbSuLeErL34
r9ut4I7O1OLOcNsxWhdsPsNxdN9W5T7Nnm9rIrIY7trIS5/RQYaEXnv3sjVpFIHdL+VfL3TgvASI
DSbMomCtwD/6TCOw3aHfACDHbLwfOsllMV0NYW419SPzRcDpQuGc8wj8CZ37vYcDIT+nXmUFOOTt
KZ3ua2M3RAygKPtMEoFhLxojsl64ilF6uCo+1BU1fE0KQHYLjwVKy1CL0Htjm2CwSj6NR7n5fXsP
l6xRBYkLeLaByIDRpktrpINWFwODvJZ1f9Iqfx6QC2uVzJFV4YKShYN2Lotb0L4B9EAZh5iEPaB5
rfLRk1d8mkfv6YU8Vl+5IA+10EWEgeIz1TjXTD0tAaUvxHVf8l34aj7Fd+PvklnF3kQd1HX07av+
IJwPmLsYeW9yJpXHHi5Mkvh1Aql4nbr9H3Sw60dtC3CNwCpEIF2CzdO5sJ8qRS5nA2SNVehkQByf
MjuOHqkIO3DpkjvXad7YM5cV6BHmVSLISVVUkhNtH/SgZBpFCSKRGM4Rt2CtU9NmFqPLNu13EbJr
ouT9QnH8wip0zv2OFLyx7SxEAv4cXVfv0XN2UJxsn79rT5FhhQI3vHjnnS8e54cBKiN38bxJdfbq
f5qW8QHmEktyw3VnozVV+l3syTN6ENlD8nr7bIvWk/PP8JtJFVaQrKpfPX0lam2V8sttGUL1OAfS
jbEiybNtGEcV/XkfitXsw52eOW0PlfL3aTfcx45eWGRNBWWspTzw+QnXOYeCW9sIhhKyUR5HC5Ny
0mxMThuYd/fdH7KVrU1BjLTQDwM2GsD9zfC33xhRlyfBA0UYKxoFI69FiLf9KU12ceQmqoMpfCeM
nsbymHmbtl2XoyOVd1G8Fiz3fKQv3cv8AejZRp846tP8i2YaJp8lmYbJsb6y4g5tkYVuj7KFvQVU
VYQ53MBwJ89NC1cg2ZxX85Zo7uTk1Kch+gaAkmns0YPXVKDWoGCx3obxUWKnND9U5XuurivzlelW
R0JLyl1V/q0onwbeKLolD/EDm+FTfNlVGzfsj7T0NlMX22bxjCwJkd7TvHJYEVk1EAeb6mMIZLtp
Tj4gjbVio5IAdcptp2EuD+mL+lBPMQo1HxQooVKj2cO4UsgmAppoutXLXS5lbtlvM2ntRVsjm6wG
HZd0bYzrqnuKh6OnnnRw2/uR76TZLz/c+ynQFBFVpGhUm+6T6JQRxyArdAAWmMbPTlG6jcaV3CBe
zV5TdJh7m8jcUPaaFw9qg4xAtk/Gh2S0TCV2aLUxyyfarNJYtYruoBu7yH8w8oMEHCnzjaHuPx3i
ap+rCQZ2tmb+mMbrrP70+mfUTTL2ZHab3LDMcR2rpwznR+6A0xR+1Rp66U79tOpM4obAYU/f5fpH
boY2SiIWgqLYOAbU1pSXLHqS8k91rB2GGXEELI3hY7mAs1Zqu1pyWPhFct3W/B/yeJdGJwmUgC0K
KaTDLABdwfzsKH/xSmAVr6bmTwOiBHaQvRPSWF39QuOffQW+zfLQAYK3yfYA687YYMfdytfcWq63
UlseGn9c6+SUqL0l53RN43fA3KzS0E2ZqO60UF0D5BjaKDFEJqMsxON7pLrvVXrQokYJWO+tua1W
DdBLQis51JiGteR79Wi+VC4s7AlDcqMoVr2O3JAoBzI2EHrQU43moEvXUCZ63lYE4qND4hBQVIGs
5VQBftB6ezIOvpPtvlA4eqtd0fjBwpjgpWTuYBr5aJgVLrXvLiHPJbvSmt780koRutqPpmseC7c+
gHR0azqFE62lwZId3xHdBAv+4WIB5uvoPEro6rzxe3wGmRFBINpzjDWccQ84hBeQU2P4wjyAxIv9
uu2ZrqOgS/W5a64rYjrKJuplg+8E6UdB3LoorFYV6Td/P+f/LvTjbjo5TvvS1FG/Sq30TrPVfQCW
uhxj+N26cb19vWltUUppoZB1qRt3w6UBUOUbijVNX0sr2GarUgOuAvKPzmdzvEvWut0LwmaRllzU
nKgVIMpnMzbZTtXX3nCnSpvbG7Z0i56tJMYXOUsByrMRV5ARGf5PWd9McrYtotqq+09UnByWDJ9N
TywAmsdgVsdElALKh7B7iGPRC/O60MJQS0I3JrJQ86mVuVNrtl5ipFLW2/TDH60SD/JVtpI64OiA
WgMAxqcR4A7SNgKswx9AZn8UO+kggvadz+eFYc3fgEER4G8xfAff7FAlRU1zNUJ/XXLQlD9UhNS+
rOSZAM6KUELvU78Je0xeGehqy61Si+xIpo9Zi3actmAo7KFmUSVWNGp4aweWNyCb3wcbv4hA9qOD
xN0DMnl56ot+G1PVUvrqieod3jRSKPKk3yCEF+uBxt9/PSkKqZfmwVhCCja3SSBAf2CBpa6ybeTE
d57zM14PzvSISAMcn5lVr6jV2f2qsXtnp0fW0207vXIs2BeNyICRnjGeDb4zv5eCMZGJh9B2rFYE
Q6YlLrzaPArnG67O3GwAMwAyphtwrfL5fpZMSWGAUAXJUCAVGhlW1VXJ6rY216eOk8L5SdKpUzKg
6deuQoti5gkxs5VH62zjPeVb1c4GK0dBUYR8LNKN85oZRjdMv4RxS/lDEz0X+qoXsaNdXTycYpx5
I4ss1XILxaRIlrdJXKZvTI/oSUmL2LCGfMyPZhslf6Q2GgQJ5iUTAX48YHAMA3ix/As8jtC/1E1J
jzrtWgYYoIz5lGpP1HfB3onkcC/wSSMgK0E3vM0QcDvKsDLW/o78kJjtH+hT9ljs9WO81e1a1Kl6
/V6eFxcoUXCR6oxyzu2fb06sZ2EMEOctjt7WlK03zHC46rreRi7CZxHmsFAgt5utX7Zh1UKgcWwO
IVL2a2brD+ZHD4DsYEfvhHmiq4wNpyF340n6mPUmxvPsUgeyT253QLuxKoTQq8yuRWgK1x0Vl9K+
s45nUVKbJXk3ypA2OMqJrruvPLFqIJDa88N5WhunGhFrYDefsKZxIwooFk8jHmlgB5Fn2ID552fS
RyXPMzKlPTre0HLcbfo5vagbolh40VxV4GNjxBAkLnx1x2ioWTAsK6Lg9k+7lm3DlQ7lrvjp3Zsu
SN2mu/TeXzW9LTgm8219cXPMi3t2m3M3B6bRWt+gkIuK35f2oDjJynOSn+R5snW7PLU/BfLmY3dL
HncsdYkkTRDkANIlaDFqZv5Z1Q7XNQZIegAK4VkuWNnrWH/W8Owq54y1iwEfLZPZnRpb46P/BBG2
sQqeis1jAUxL+pWupt6JdupusBXDGezRefrrNpjLT/jmxj2zIVXShirR4W4BK1vKH1L7QENwPL2B
YU2g7WJgNGP+zakOvOg43xN1ehlGNc7KhIJXNhV3wyBiT7zOEs/aYE5FoeCrmOerL0/EkJl4o86n
H5hJOkDj7tq7lb5XAe3yo7H8Z30HPgA0Sq6q1W3bWTwiZ3K5R1vkVbEaNpDLQrLViumAUrXt56Mb
iGCvllfxXw25M99Foz41PiRR9haGr1ro3tZk6fpFqwv6XtBBgCiJO3RmXQR+75cwSV9f18h8ePcg
6emztZIld6mo52NJm3Np3JFLjWIK6gTSRvbW+qu8ETU+iQRwBmGYoT4oswCDPmnKL9B33l6u2Wh5
n/GNJI4YF906JneCFTKqqtFVvd2ZP/HaUDunDleYbGG+yBsuajJjlv8/SZR7ZuUDcHjNGJJCVe5A
nhcg7RxHx9T/5XvxyicqOkyTxsk69taHGaCDsuZV7jDZoNP8zktqgcVfp2tx1AAVA3aYmW8Tvd2X
R230tVLtMnxP/AeYJ8xp0FlUW/nhDp1KyIo0suApu3TEgM6IATTAb6ONhnMfWqhqNCjr3vY9IFqY
h0JNMWnj5rVze0ev5MydMwZwAWeWKngq7gBUbW5W3TTEYPf50MpgTntqMmbnqeCgXfuqWRCGI4GT
hCo5OnIuF9DvQ1n1ZkFKpWMgy27JYIdZYE3+wQPytvTuey91thqyN2Ku8dTLw700uNRY39b3+iXB
fce8IGc3QBMD9rH18B1G5FmUeKuErcz0XusdrTiWFHXLA/KRqeKWWWfR8MAkQeb/yuVwH8DtbD2h
E3Mk+ABNCdC0Rn1LlxUr01ELzuTYTX3PrYguWP6rg8sJ5QJT9C614J6E0GYI3KjYVUOKSA3Jgo00
/Li9wouigBwBeDhUqwCYf7nAtcdaUjKQWTMph1tdI6eFUo5DOsfz/rabaNaKyWQuKMyoGJzx0jg3
wU5FwGTNTlOzTbu3qRG0l89fe+HxvkWA8s4A+60s8+/5SNa6rCQzCRRQxNAHOSp/Ev/99opdOxdO
CHcvBGBWnioD/SRybcq1pXkyhgVVv31PO5a4BuZVNn48yU/ZkESrpCj6g8LGNActc53tYjTbCpzP
8iHB9Ov/15rzdmVApiLUQNkNZA1TtitAVnjU0b292T15wQMLtyXYD1rmGOYx1NFgKfqAWcD1sv/L
iM7tLGlibTJTfIAJgO1GsVMkFbStIR91AMrpGFlFCQCjs3iJlF+avhXsx9Wr6ns//pXO7Yc0aqM+
ljDhXF4Hzd0EMHQS/qQgKe/fZLpKqlVdCTRetrN/RXIrzvq4xPUChVXvI4kfx+KYan9uq7V4MM9Y
5ucr98zz5aU8KcUsYgo/5OqLhrsUAwzTusO7+LYkkTKcC9DSXKYJhtpsNRrv8vZDYvKKCJHwlhwp
klsYNtSQSQZE86U+fRVrwHqXsEtoDK5WqXIKx/c2BB6Mvu+99d+rdC6MWzwl0Y2hUyCs93rX8B8i
bXSq7udtIUuX8bkQbt082B3uYggx4WxId0yNVaIBU9MTGfjSBgFKHtlPAJCBT4WL42gDQuuxhuMs
8H7Ov4auR0d16ugKHrjASAqeEhW9gLlvoSmjBduXegqGz6oVfMaiuv9+BeFivFIPulAq8BVZdEiR
Ptd3avLkiYCTlqQA7FqnuCeQLeanbRmD5zTiPLGb6U6LHUbvMNNLRcRBSyuKoMaQgW410y9xK2oU
XVD3oARA1mWwOvajlhKrjwT9GGRRCgGcG8gwVajCGcjYK5HMZimKLEV2mwAN0lKTHJVsUmIgCacu
BrLMlICaJabtkdKpcOWoRxJxMMwaSBgUDKG/ewlE71YX5T4j9hQFLRrBE/JbrhPkoSvPH4ib65lc
AiBjzAtXo2nTHLpOxQM2SfUB90GlFRirUDNf1GW5tFkgf9WQUDaxknzaOsmIIrVhg7KyQpwMrQCK
NWhomhNxsVw9L+DhUW+lwHadQde+O0POfGGBRuRSMrGQZYVRySIy/ySFLgJ4XRRCZbxeFUjS+aoq
GBYDCcTcCDXzeh/6oP/KAsG1sbheIFefpyKRbOAbX40uaMtpChM7bEjsDMNHBbBrYwCQ+oAujtve
aUkdhnFyPPx1zMHxA+We3OflOMI7xaCHowDeT+7/gwAFyQw0uxN6VTuhrAOHawJldPQWkXYbNV//
RcDMmorBeDCjclEF86PBZ1oAKPLe/MUSNGpVgagCdI11B9NCRgZ5LrTTg7qMu5bA9ZyWVRQl9lB7
ayV0GcE7IgUwLMDsX/2od0rpkKFHmEmCW3dxf84Ezz8/s+mu8DuUweIEjBrZZ9eZ6I4ggh6iJXM7
143zP0qd0FQOoJtPfiDx7qiDK1F9NeqC23b2lnz4hz4hzCMZM9kXH3V7WmDSaEoTkFornh2UX0OF
p1L/VnUR8jO+YWtZcgBguMDCF9XT4FvnghlgrTj7SDG91wDnJrHHmbpeKVUnjsyfSa6+ZqKh9EVP
rhpkRkdBqyzvgMpAI/lYw9FJJbvrQ6TQexUdJ7F72+KXNELC5h8x3LsvqbU2bwz4udFTO0vtMeEP
GJSQ+aeoTTb/myzuCtRilRKpg6wu+0GTfYbxjuKuFcEtXrc2z64bBMwzvAmYd/gcFBqdxlrFXWUb
evS7xaBkCY4RMwmsFmPGaVDdxxnoksqfYSUCdV8+2rjbFVwdwHfimTNksJJnRl5Cw0K1De9g5qfR
uAvCLVF/5+VG1x8k8ozep9vruhS3g9cKkRqag5ConH9+dq61MB8RyMEqjSq4J7nNsl/lsK5pvNb6
1W1Riy4Ec+nzmPMMGsIdgFzrArMkEFU2aIislWrj+ZFosEkkhHtdRbKZwfYhJOzj196Tn01Qat3W
Y3HJcFcBJH6OLymnhzSaDEhRuElGqf1d+uG26Edb0tiG9h9lJaKrXHqIsDNpnEKqjKdVn8MrtgrA
OEe5dZHosvz+kwbSm4chW0V/u63f4gMdSUGQYwLuBPjmnE1gmFJKQwki86B46KfUVorwxaT5ayaP
Vg8MVz1TnCZDL5GnAvZsdEirOS0tXLPK/9Na//spnIvxkKNPkhLXDtNRhpTgXO6a0m31xk1EHBEL
C23KCkg54S8B/cxva12RqUw9WI4/UKeo15HpBPrGMIEmSz8kUUVOJI3b1rClTTelGc4deJqM6aX0
3wdMgjLU5XO2M0T8lguuGhVq4EIAG8JE4MC5z7qo9IlgeNI2dXONbEsr/dKbRzqVgktu4W41EcXh
AWHgIaHyXUMogElhlXaJHevvWfVs9Btd2mXaRgGuEnoA0VIjyNItrSNoFDAMitscQNScYjRtZTZ5
8JrJdD+UdpANe+Ju28jtmvpvMcdQZ5vtYybpw0TId33+zFVi1LTy5QK3at3S/YC4whraGDaSgm44
Nu/Rp2LfPogL1zgEAkQedQ8VOBScbpOfD14s4TKKetApS9RqkEjucc5ui1myjTMxfNmyqkmhN7MY
D8+iqD6CjcoryGoQ9tnMjpELvIAYP/O4ghwKfIqc4yyZ3jbF1CNCLgBCxHwpwdBeRsr9mGgPEjpw
UC8d1S+vNJrVmOXxKoiMGSYiMDIRjv3SRQ/4OEyi4wUFoBSTC6SlACM3DVXwLdGhoDWG6Bp78ubY
3VLVlSTDoSGLzcrP22u9aK5nYufr68yGAowvD11AEL8P0kOZ4yAGxmse0LWExurSRM9Blv+HI3mu
KbfqspQq5thDZDh8hPJHT1aYHbOqdodZEh+D+OFfdx3N5+RMR861TbVXhrkBgfkoWW3yVk4vqQd6
8xxwbumHEmxuL+l1Xwwnbz5GZ2uqe4On1pkKrljyeyjcoVsTcE+xg8m2pnZizUubrko9sfRo23uC
J/JCLGDiVYTuNESNVOWnxNq+mXI/hxk16JyW6k0D9JYODfBoSe9rQW1nWVHkFDCMhrk0lAovFY39
weukEAurGgXa/7Wwdvt+DN0m1UC5pXhfmh8Vbhz0ZEdk5UnyFNXpzcaw1TJhuMSDdHt76Ze0RwMg
ComYVsbTmnNQrC/KSM80rLxHXVMv9hoKlug9lOJ1mU7r28KumzWxz2fS+IxeHql+U4Q68lPZCYN4
llRWpdU2D3BedpBrTp9GTlaRYxmA6RaN5sBABgBIdICTltJH2bSi+8GRHCUSfNhCyDm3YKD6iLoU
BVTG5bZIai3NFGU406hGxWVxwtUgWOglF00ALz7zLoI9nMd+ZbEXVFIze6s4NGNn7OKgskaz35Jq
KsNVOLDm6fZqL0nEHDOmBCkzkZLhbK0rUaegmQeJYRWdWr9Gnkye4mMJUCLH85taEOgtyWMMRWKc
JWXujbpcxBHFqHYocbkWWcYsxZc+pmTahQpGJAIRW+yi8z9fzvljzjyG1jYxQViNmJpFdl5+du2L
Mbm9gkrx20COaYB4/sft9Vw0EvgHGMLMy8F3sqay5MdRhR1MemZ5aX3oPV0QCi0tIcFgLPKbM/K4
MZ/WM60UT4knxYSIvj7Iyd4cHiUQuvYPtxVZPPPYIx0VUXCWm5y3RT92VRr5fOb97D5WpV0ZlE8j
DV2/BeufL4IXWVw38DoYGjLSeDVy4mQMTjQpw6FXQZe1r42cHYyJvt7Waf4lfGCC0/WPEM4eigi5
gKCDEF0fHBaXlhTFTkk+b0tZNju06KDQC092NVKcIKbMwHOEF76WPlTo9o0YkDfQTC55BU62tkHD
+b7Xf5vsP4U7yHoCzxxDQDPl2KVtGDogJbyQIf5vVacJfyjATQkqsgJXkT20oGzUP/p8WPvKfyht
mcijAC8WAO6gIuMEI22iS30pIdmGwSqv3U64iUT8t0upkwshsxGdWb42TLXcBxDSSQy4MGjNH3zJ
TXSoGoHNvhvWEzKkWcQeBpOF1hT+Euzs7A15AzrXkrNSoOKCoSLFB/hSutIwXjn98L07bVw3NfDN
qgeCIX31DwqVt+UuHY5zsZzdArhWpakKJ61H+UpS10Ald25LWIpXVXPO8CEXMOPGXa5s5Su+Wtcj
jl+f2aoCXLOXSFprwPeMIzsJRV2c8wfz64hElMGoiUQY8kSX4vTJg4MD3Y+tKOhC6O0Iw4t19JFL
ota8pZU7F8TFqHWhZz7aIRKMq2ZP7ZQ9qxiDvL10S04F1U9coBifwaHnLD/UvESlHaK1oHmnqDeU
92i/vS1iaXfORcxantm9LjdJmX6H9v0Lbi8zzCy8X+3Wt5vyvlQE/mtxc84U4oycxUwuQw+bM8Y7
pcKcOKbQexpZQMW+rZZIEGfWA9g52i7GykXeTqEvXXKs6kczEMRUS/uDMgJqZMREexqf5RqiiU6G
R3FmEwz+dNKPoig3vZ893FZmydIMmeGY4sI0Df7R6wWyPmkmXAONI20ve0pr+Y0SvdyWspSzM5GR
RCoX/xoGX7yVm8jM2h75pLCVPtpSXRNJBYCKbI9AxumH4NDXP9WeOiUmdhhYLX0cKQpc1UTIfrzo
jalmqGxGztQBaHlplWph9Mivp3D5U6NZwJkYrHhA7VfLLUycAB2Eof+utBgGxetosvNJ2GU/n17O
jaAgD/jTucsei85ZKmYDqRJRJBpSaFpleFWD988oE6vV/piJtNXUmFgZWgL8ttsCvNTWMfZze0Ou
rAtkjdgF5FXAvocWS85x6mHRUiYFqR1XzcvgJciVEjxP1KIXeOjrqAKSTFSU5qa4meqPUzbSlQB1
dxMummAwkUZAD/FL16uDD6/rf02MvAapapM8u1eEwOZXxo36tjG/DtDliX5SvkJsTkGPkE/O7NLY
k7GwVF80FnK9jkjFgv9SASuEYqI+fGlMQ5nkZtAamV0glYP0dx+5MQJCqzSLzL29ZUvKMB2oE0i4
ofPvuz/i3Juif0FKiJnZiV9Yun4/mqvbAr5fqBd2OZMIoJ8Q54KquBa4rWrRHwXSUAboJr3GLJun
781Ub1bSGJ0CWTqltabvPIIGPEnaUQo2KZK/lOV0LIgP6OpMXnV1cJ+psbZO9G6Xk2bjSRqxfFkV
VR2uuwbnT8UtjKokjAtrcrnufdUByDEOcruSDDyn042MyvZoyE7RMWSSAhv8mrY8fPmT7kSKb8+c
kLdXa2HnkWMFbtzcfDDTDV1+QV14miKPUmbnys7vTHC5PwLwXnDVLAvBawbg0+gK4Y9pmqRlWox+
jl5EtvNqeW0Q4ImKsu/fOGTcxhuopgAdA+MAc7qR0yXRJiBbhbk9rPSVdPdzcNJPJMQdape1tR6/
qrfHzqanbH+IT5WVvD5Jz8Gu+DCdUaDvgrdA0ztAMgDbj7YOdGhdfkkblZmixlA4H2I3a1/MsZos
sxk2E/hlqwrt4F71iE4+aum1yFUtLraGZxaka2jB4GSjYlCqoQ7ZWsQ+xwFz6YWyT4JJ0EewcI6h
4r9iuPBBzyrGjBZiwryx6sS4a4Lwx23bnK2f309k/HDJoV8KKRluP2lZTHEqYT+N6lHz7rrsHaBQ
zfBI63cNzzhRlvH6SgXA77k8LjvSjCAbGsMot1Gwyau7GDijSDcpTj/tNOmDqVbTv6Dd+raS1zHF
LBWBK64xGO3VmEDcFawsqgRF4Y3UrOmD7OY2+YH2GcPRnHTbreOvX7dFLlnIuUROT3UK87Tw4xwU
D/JpVPMd8YejYv795YzYQJl7MABJCXhPzrUYJQsZ3mu5rSejW4FksKxAlgsA09vaLDlRWIiCc492
ZyQIOYNv0Hg70CHHtp2Cw7DqtoCIsZWP/KB9RZYsSg9fRT3YrnNpnN0j6eApKJvkdgN8D2ljrMO1
sq/2011iFYMlok5ZOmVolMC4JC5LBf3rl46kjzBBQpUSp2zMALLzOxYJuIZ4mPU5kzDre3Yfm2ah
t3IKCapiJdvmHe2ElixZjWUoTnzodpP9iXBXNMS3ZILIoM1vXpDdXHV0kkiZaGfUcFLys4KmUeL2
icgurt5t0AztdAQ9/8CwRcx2qZmnV8Srhj63Mb5/osdn4xfZsrtpJz/Fjk2t2pnxyqTQuW2Oi5rB
Z8H/oqII38VJjccg99QWTiutkCg3LF81kEQWBDnXszjfyv0rZjacs20bM98MqqKD1ziBzaFzEBLm
Nn1G8Tdem0cgFLwam3LPtpPAd3znIninDAD0f/TjTpteSH1WpNCPrD/QJutMp+zQw22t1CfA6f8u
DgAKcVCYaTbkFFnlm7RzWwAofo7OaOlbEaXlNeoOtw7ccTQkYHjIBj6nqV19Yz7Vdrc3nMIlT0Xu
1KvBZY62KQ/hKX6z0Vh7e6+XLigNXQzK/A5C8MydTsz65izOYWGhsW+TNbp6gb76EAdoe/1d9Y5w
+HDBogGxDaQOvHjQ9sqHFUmHrl0WN8VMpIQc42CR/qEBMTTFzHYUWqWI9HfBlsElgIQpxdMarbZc
eCqNmICt5CEHfm0H/Cr61fmIVVXy1zOPuPowBEsx448YGDmpS2POVKXwglDGJtJK2k09AeBMpw+C
UHfJVkxQ+qHrGgs4w/hfiokC0zdSdFLbxgv9MA+NY1oowt8jVwm0lQG8e9MOo/fSka4ALHDbUpbc
7IVs7ryWUTWWbQnZxK7/pK/VIblX92lpURgpQ14a1UOreJHfboudfyt3WC+kcocVw9owmARS63Q/
dK85ESzpwgFAssVAzgXOjgBJ+XJFSWvGOQ3w+6XKLYB4R2Mros9KfQhil/jrsRbIWwqWLgRyt1UR
x6wpilng3lg3B+Vg7qc9c6XftTM6oWLJwEG6vYSLKuKiwiQV4jS021yqmKCC1DcybNPMh13LhrWX
AQiN/VHNn3hoWp5irlGGEEwJLO6bNjc4I4DHo4zbtx4Da32Mdyli+GZj+v1dKglZKJcON9Sae4iw
f+jUvVRMa9Ug1/HX9tFaI2mvSbgN5WMDRq7WrroXAo6g6Z7gRRh+Ju26Q3AlCn2XtDz/Am4zY33o
hjLTcCa8SdqpZktOWql/3d6/a5+JqjHauAlorr8ZCi7VTCUd0xDgJ7Db+EnOLLDzNMO+0U6SvNO0
37dlzbZwedwuZXHbFveRlKezfx7bT1NbZ+A9GA5KeGQi5FWRUtytV01B2mo5BDUAD6R3kffCPLuP
HvPsMBBBwXPhMYv2HVnH8TbBsAg4hMsVZLKnpXGZgbYvpNs8eJNV3Y7S0TbMwCGZvh6HL9nH1A8T
majIQjl/XanA9gREYG5HsexK+L/umq0Zim7xebEudw0pL0D0699t3AgWL/UbmTyitD/fPngsNwW1
lSF2lBDUTrkgaltS6EzS90qfBW16NYVhkIKPJ1GnTap5q5hF7tQbj/9H2nftyK0z3T6RAFFZtwrd
6jg53giesa1M5fj0Z8k4/7aaLTSx92cDBmwDUyqyWCxWWOu2Ga4pZMJVofgOLhBs2qVCaULKuB19
nOwqu9PN4GuoohMa6zbouuN05qzFoQb6zNCP8WfYh108zSBZKgeQJcXFoW2D+2nUtnoF2GHD2ICs
xhPle6InVlqi7XI4S+RJ06pjUKtWKX9VScJRfe0Nv/wedomb0o/yusX3TKr/lnfEVSqyVwu6j5Pw
vs4MNyWAVENWRtWV0Brov/Y2iJXQOoRkhYS3B3tb9J00Jn0TFDatTSsjuwHlZ0S/EsbRBeQuPm5v
9Io9GYhnkO3CjAU6FxkXPmlBNWZFBGloVm5wEtMfU8e5ingyGCet+nmSmn5YALaLWpO/pSMogcbY
uq3JisleaMKYbFAWg0hqaKIkW6P5EKJzmDph7P5vUpggLCzMtlFa6KKNNg2OqbxDmlUynm9LWV8x
ZCJklN1RLmD8iUGmWIcZFnZKQlQKPTONrNHkuJL1BftHCIvzHQ5tD6rveeuFE1XuMt2LR/QYcJpx
r+8ZmDPy9AB8mMEz2AdOSXU/HnQsmFDLiMubXSGXx1YpUqtLgTGKPgap54Ecry3fXOggkoHHgMQa
Ndhuk8rMcN0YRow5NWC+ZnRrNuTl9i6tBB9oQUfRWMF4H3KlzNkpkzImY1HCFjTpNE76Nve/bku4
jgbmbB7iRhO5KVTUmcgx7OtWqmS8nnQjAolVF4I+L+wzN0+nJ0Ki4pHoAY+879os5rvaANIBXAKa
gBmZqlar7YQHuh1F4m4QzENpyg9xpZ26MOTRWV3rJwGKGnk9GSGqeNWFPiG0akwFsXgTORiXVWTX
b/e98tnyBnNXBSGnj+ze3FXP3jGohsttnSMaLtr3Qfvwq13QvlbSfqKcQ3VtE9DoryD28qjzRFfT
Hvczqd6B/mkNw/a2SVw/JsDrjLaxOZkHjh62+FUr3ZQ3jYaIZjhMzb1Gt0L4VgVe2R8K6RDwelnX
Fm4pbraWRbyRBzRuqxbi0mIESvduGqutH30Kg9dwR4JWZaEwDqy+uTGZbSrppnngyjRw8YqvjRF7
ijo9oIvNFarWKuSBE3dcOwmMkIHmDE1WGBIAcfilZqrQxEE+30p9n1m6vumNF/9fd+zDtjG/jOsV
RUQgoTB+PI87Y8z7BC+H/Jc6PpbxMRydmOfu1mwOEyN/WOrRAso+wwgpMwqYJEghD5ofocbwcNvm
rn04HiVw4HhF/vFCzFK1YllQdBAXdk5BFfYi+d+BcifHu2xMLLQX3Ra2ZgVLYcxbAXnksG1TXEvG
pFgRICH1B1UtLF3c1bxcwJoJoL+P6LqM8FNkhwib3uipGmLhyjK20mprJpgvCHmByaoUWUaIO3Pb
XQ15hlWuoiScFoDCeRjR3yCZjwIXbGPNayNc+EcIs2pGiXF+SYUQwHoI+a6OvieyFwmPAWV1c9A/
gNgU6VswAV8eGoyS1XoSQYyRqAf0ygoeMhjAqgmGT73VTlLgZ+5/MIeZ7xfuThTRq3IpMVRDqoo+
riM/+zlf57WO8bKd0BcA39reFrW6hv+IQo/GpahOoU0d5znMYfTqZFf2hWWqCCE5YlbtYSGGCRs0
Xy3btocYH6g+3UcbPhbR621NVrcJNRk0W6JoASKeS03MOFQqMEMXtiQ9dPGmUfei6QMq19YijmtY
VQbOB7P0AL7AcOqlpFDxi17OoEwPDLhilO04zd4H8GDeVmh1axZi5v9fXENp1htaPItJQCScom00
ckcCRsGcU/FZc6Xz9N3/qTMv7EJOpOmpRBLIAQ7/Tm6NVzoF/2X7FyKYk4pEdUBR3CnsLnhUo7sI
oFUDJ9+yvv1/tWC2v1bMtlRnQ64JZrOCQ4sxjyCzQzR2ddzn+2yul7kPXA5/9WGfEZWZ9nWpQFhL
AXau9jXytyAqVj+11nAaPXO7SXFKrQVed955yWT+b+vJRg2aHvtdGUA+3GsLHhpl69e86gLHylXm
BSulXZQYBWSkFSgAwjsRtKQ6DyiEY+PseAqa9XsiShBCAsds3M7YqNJe5yWQVm0Do59oREPGxWA7
XGRxDEMCvmy7L759apWj26UPqR/YesKbv16pWMA0FrIYUw9JHw16B1nSlmzafXTOz/kLKmqePlmK
NSB4uG89/fm2q1jdKx0TCFismaqeuaJCRa+RgyzgXsVnuXTT7JfO8+Dzd1+Z/ELE7EUWXiIOUvRz
+9BLo68G/RrIj8S0O+PJAOS/yKOuWslHzav4VyHGxfphkwLNEwoVuUVAcvtBD5Wln4Rt5Jhb+eft
1Vs3j7/CGEerd0IKpli8aSu0pcpR64Qg4kX83atfufp6W9afB/KtdZw/ZrGOSTPUah1CmDh6mSva
gHa1A1c/d/vKS3bmi2CZbuc2e2ELTp7HyAGtzu0v4G0kY6B1EHRimWNpw0r10MDQDW/q2G+J/CEV
p076Dy+O5UYybhm9hkkVKJAmUeUr1Udw9UgKyHl4Q2g8i2HZNnVwbaJ7EevaoKvWfwaVlY62pyn2
htbJNS8HJnkaej4m7W4v56zAjf1ku0wnMoRqoUEuoIFfOzPemcOzCuTSXGstARNcBKWhsuJEIJw9
ZBk5c3+qwwDTfHbbA/5NeigAfJuZW6n+6LPcyvrv2zpy3AsLJIbRujIRZ/dCMfE86pldNcVjKugc
rXhLybgYSWjUqcsgRsy/1dgumj2IPpAD9MIZN9iq/zVYH16qC9tk+wKCtAiFQYY8fzzpzTnPn6Xy
6fbKzZ98yzoY19KVaYFUEkRM/dMwfskjJ+pZrTItdWDcyWD4gRZ3EGAMzes0Co/EjK2ChA8BusdG
TT1E9K5IAyfOtN1t1biiGUdSGVIJCjmI1pT8Vc7aY5wGB10f96kS7StTtKeCWjnRXACnbW/LXrd/
RPk6nkco9M7x2cKJUr/NWrnBZRQLYD4Rv8U43IZg3CaT72RVfJpyHt3s6hFAAIHZRTyaMZhxKVHG
BBwgSOcTpwIFsexdShQL0JUcb7J6FS3EMEGX0hqVGY9YU3AdbjLDsKs+uusiycnkX6FZc5ZxpQyF
E7Co8jJaaXj5RUqGgqj/KYRW9Jk9aLvyVHkB2BR2uIH28WCRj3jH6w5Y3b+FXEZNDbNhnRhCLgH7
bJMBMbfdAle6EidM4r8l3X9a1b/FbCY8UtR4qiUBxWw/fwVShWq81bkz1RuZd7euebBlHpk5EkSg
FNyesMtBSrZh4PT5Qzt5yLS4wDwLgCU7YFT59lFYs5ilyPmTFkdByYKiTCPkCur0d2YchPb30Lwk
mJwMBdm5LWpt1+YHL0F3tgpIScZaqrZrhrSdnVmyATBsGH1KxtEf840kAUeRB0m26l+W4hgjyXJd
LlqQgiFThWKAsktD0OwYDwa6jCbzaOQgDPzVahpHybUXyVIqayth2uiFPG8hOpqGbZcjYkfDiiZ5
txdzzaEs5TCXnZzrcTLDFNl5/5mIthjeJyMn9lq7fOac+Tz3j6F1djwZ5RPwapTwWTmQ4bvCf8Qd
zrkEeCKY+43mQmHkTYUru/CPaIZwy5r3eFtdKAXFEiCzqBjnYQwciZ4yoiDFtmUMi5HwoxYHK1bt
27uxenD/EYKk2+UpQnIqMuoBDkkfx8+peY7McBchCTt81cJTHJEHI+Fhqq0uHRpCUe4Eig5Q3S5F
UjQbGH6N3UnGz8q8Vwrntkqrhrz4+czWDCIdO0xBoqalaaC7jO7CBLX0IBdcf+TlI9ZlYSQHvUKA
A5KZPdIAZ9tHBLqgJppaulTfj33rVUq0LcEFeluvdXv4R5bCbFWrD6mUqJAlFoj0izcTALcx7x7m
KMRe9yLCGT3CAxRN+B3GNCxMkmIeJeKBmK70VqLwCLD4GbBNVwDxdWkEKAdLRoeOZHt8mPnbHpzh
O99rseVvsh19C7bDnm5HJ9n5VrrnNQGvuvOFbMa/UqFuRkOGjuM8UROAvijMIgyXDSAlNQerSFKv
xyPm9u6tXFdAZtAwXwPmlhnu9FLhlKpxiBk3NF2nbtQ5SveA9sMqdwTz9bagtQchmtgVLO9MEHjV
9ZuMlGrAtUQzoNq6yphthXTa+EmAogdIf5RfqJifVeS14lE7xiqvBWBNT/QSod0YgCqYPmRPxCT2
tI/RUKO0ZevIqURd0iem1SZ5Y+Mcgao9LHkocStHYx4NlDH4gx6KK5Q4GvpGg1ZjWC0GkmnQHn2K
ZEbLw73jiWEMB0AR45TrCDnQZQnMV0tpASjEm7D7gwPKPJ0ulGEsZUrMKQjmi1i9y87pXbMxrci9
B09GA+YMsEwikVZ/dSfA7Ki8Sf8V14zhvj9QJaheEbaPVKItHX2C2l/qtykYFL/6EYSGHPtcFQLk
NFRhUfpFzH95ErpJrbWsRSFOG5X7rEPvF6Q1B4MYdC+MI7IHg3CPtJt+IAjlbGmKf8RSii4xrUus
KFAzKw44r8k1o8XwBSaTdVS6JLbOXoySmA0y9O7Ub7V8SoLESYoA1jtavmb+ez8+o6b8I4y5n1pU
ucVCg7AB0FFbCkI3W9LAkAL+xq/bS71yuUOSjkFdgOOhIM1YEi2RizFr2GsFbCI7DfG6SaMIYEuj
sCvHSN1UqUmseqh/NUP+fFv2ipO9sOLZChbhOe20UovmSoE63hMJ0PYPTf0oJcew2lFeIYcni7Go
tCvJNNSQFQz9kbaaVYFCQulqt4vD+7gzQUjScTbxamnR9gE6IkwNYyMxBMgsraJnJOpFuYJ68l3r
h3ak1G6cKkdBC/amarhqrzg56iO3V/XKAzFimVUF/oI6YF6zwgC7bNUNqLqJ7nIzHDzlmPWUMaIZ
dCakVABIgBrDiwzmJ/l99H+kyQFMOhytroIORivmRIi5lpShPstT3BA0zKFNzTdxfLy9dqtSgJiC
3RLnQStmy2gaitnYDJVN5aM4bFW8UtuTTN5vS7mug8zKLMQwWzROhk6yWYxymt711pK/YtESztG+
edN2zUPxqAUW+cWjPLi+9WexAIdFZfYPitHs4hbnLQr0GvDnWMMof60UyUIm6reuORg16HJgJTtD
92PMvdu6XrlNRuZ8LhcygTcm62MBmWD4TOLfg4rSwfhmxpjt5TVdXx1xiMJUEdqhDHTgqWyjbB6i
uFjVCs6bcaroqQ1PlXLXFK/y9NDx+sjXDGUpi1GrlYRpbHPIUgAxHWpu4TtwZJbQ724vH0+n+Rgu
li8iwHnWULy3AUDp5oNhlfnPSJM2McU0JQjOUFN1b0vkaMaWb6c+aMF+MK9icZcHv/TuJZpiy+RR
OqzZBdAURCC4gA0KCZNLxSqair2gqxCDaMVIz1q/n8DT5jcHqdje1mjNIS5FMXs1KOmQtxpEJfHO
z3+I+k4Nfv1vIphtQlZLAUgqRPRksKXoXii+y4GHqLG6M3+XTGced2atJJlPZpuLWsWNRVo5pAbB
Y+Qb2h0xfd5jctX25BnWD32fM7bT5RZpmFuogFgDeYP0OsVxYE+Aqar68SCm1ALc+hsagjh35qqO
mEmWEGTNaGfMmw80DCSoer+ys7xykvkiAYt36KTK0+0NW5eDAUSMKmH0mk2cAPmzmsExK8Cm9+BX
tmP0nJpCYBc83IZ5kS4i9dkpoVsJyOmYrwSI0+UiRqCjresJi1h2P+rigKF9S863GBboKkfGu4fX
Drp6rhbyZsUXDiMraNBLA+RJk5f3liw5QfOhkxMtPm+v4PXzfNYMtoGJMkDJoAPsUlIlRT08O5aw
P4GrgNrkLfEKLzpV+/SF2DVyurvg3nf9X2brJV/ChiN+toSrhV2IZ061XIe1aM7iu01+xksEHXv0
Kz3MVfDaw0jpbXHX9gLGRYI3M3p5MbDEYvVImUDSBsytwDTZ1rrbNyd/ckZp9x+koCUQbepYVp3t
jc+URJXGKa2B0eIN6lELXioAn/Je/386Hi6XDn2BwN42TdSH0A3PHGzwBU1D1sm1Pe4BzO5K+LMG
4oB8lvbmpsHU97aWLXGDxFG413eRo9T2IXJKTgb22lLxFXM/Pl4e6CZlH1QYcogz0uJnp5UTTo4A
ptpiE+b3RcWx1Gv/fymIORLgUgzBRwh1B/k7EKysc/Sa84r687FXS7pQhjkMWicajZBAGfGhOZa2
tjM28hbZsW1kN167CbahDYDfLbCDLMGJXXUnbg1XOUmc+HUlsgRYBcbqANSNPBKyZpeHUhknvxcH
o7aD1+pbc4FZNt2BWN0Sfuku9eI39UT2PNaka3hjRMtLocxRjFRziKRZaPM92gVGoCevOkaWsqs3
wmd1Hr3bp2RtP5fiGPMFdZIYCh3ExeOxJr+1mXDcuS2Ct45sFNQWklTWE2S8FjvjpFvZg2AR0fKP
b+Y+empO5PRwWyJHKbZrbTDbpJFmgdK4i9WdLG4FXmR3fRVdbBPbtAZqSN33U4jQn+Q3hI9OYUXP
gLzktExeg2VdmgPbtzaIU4NZwXl/dqCVIEfkFcgm3SjPOAtuvhs3rfdiuNQKtqnlRxuD46r/IA6z
Z3FhHyrzugq0wFfq2Rx7F5W+o3JuNvFH5uJ1dRgeO6/BGdRxFsVdtDv/Hu6lO8mZ3OjLh6G2vG+Z
Y7Jb38Jc/yh4xrLf4FuC19aVnfAYb2hk0Y3pJsf4q34vXoVtfH4KT4DM3PLeXtdpQmYnGM9nqqOq
JvNOjHvN9bcG8nWH0SUesX4dJcv4Tj6EB8MzOYdnXl9WZzTsz7cLsIZVFiSlEMpRbIgBIs4I1HBN
dqiCnDNEtnZaliIYjxPIsThMI0T0AE8qisCLcFrKlv7bnB/WD5cT6HUMdE4T1pJ1OW2avEE0GsvZ
r0lGUqPO9OGUh+pjiLKFC9jVgpPnWDukYK5E44GOOTLczqwD99E64s8PPkz6pcF5MrVt17nhtAtD
oEVVVpZwPM9aaLOQyDaH+aUqjm03P4/y1yAv3aGMPjvqHyfQyHGOw7wtV5YBmGsTM3KYY2NvJ6k1
ksifXxQAJzwkQfOoZUkEOHjteej9x1bs0Bk2vtx2rKuHAMmWf4QytlKLZVllIgJFPZjuO8A4apnx
DR4x29Q/R123kyBCzx3OBlgPHsDJd0ZKGvgLL2LqO6bS7amqb4ok4NzUqxa8+Cpmn0sa1b6f4atI
g8pLW52HHrXosORov7riiLHAOyfjScUG6YoRta0x4KBkw6fWKJYyBraItn/xfhq8WueRza3FdPN8
AZA7gS15xdDWiNUkxga0SrOPRqYb4Ew9ZNNvii7zQuU5+lXdFsKky6NSmlqglx2E+XXmGjTxknon
mrYWHupmR4yQ49ZWd2whTr4UVwVVpFYVlnLyfavvejdWRcwd8AByeFoxt1craKLQ+TgjA3rKBflH
GDmC+IPEb51x0Hl8c6tnf6HTrPPitdgNZmVGNZYwTyULQZxTNj+Dge6ATszxazxJzFVUC7SKxPkd
rNHfeeK2gmQl9TM1/nWZb3bZ8CyYj8WU3RUgD8BPFD0mYIEuZcUydfGMthwrrBPvtldZveMWYphd
KnHaVL3AzVA0iej4eUS8sQ9k97aUdVv4qwyzPRRk27XRQhmtPqKAs5H1967fFc1WE+zS+LgtbH2H
QLMJZDignLLldnWgk+kLsO/GEADYgleSVltyqVshlTjX96peaPAxcLFiHpJN/pXaQGRfw+pJEeCF
tUe5fNMHwZryx4QSm/Du1DWvhGQtMHPQnDVPnl9aOZUnoOGFeLxTlNCS6lyhUzcvHsbuvVI4WH5r
iwg6FRm4t2CW0dm5Yqog8I0pXvB5QFSvqwJEl1IcbWmh3qdB3Dzf3rM1MzQwOoa5bHQAAcboUrMO
oIFoUQxqW65iN5OC8xgMm9siVhYPbCJQRgImGRCqmRdlrgaVMcVRPY/TRN0pli2iF46G1DOoI26L
WilQYD5NRaZlJo3AKWY2qspxk+UFNioERm08fZsFCpFdYRXRuImQgtblnFgiSPuifHpEtwRHPpCK
sF5MgAJ0SR1AXoj7NJWd4I9zIwPsdlLbBrJbezWOww89GBOXNIBGsNBbkzxTX+hdUQ7ynRDJ2XeT
G5rdyX7+VKCV9zkqsukcjLR2Eyo0GyOOVGRyDOHYy1V3bhvSA+ldzWERhZyU34OR1e9JOsi2WpPi
HRwQRgh40EKwfSMfvjBPqT7WpaGfUYX1bUDehh7pguFX1GqZfDZjdP4ZE7iFrBRs1r+1oclrVKRD
aVeAMNztgyndTWIIJrzGTFT/oCRhfCz9elQsgpEw0VK7RgKK3jBquiMKCu2tBEQdIB/BIAKAr6dM
Cd2YFDJFg7mOcduxD3s3FbXOxVOy+921A3ioQj0OI9uMW1O2/X6iOxBTDoeYCNmxxqDes5FMxWst
lC8A8r2HqM4bcqqjWV6cps5qdLShZCHoJUEyLcmbqOvTz1ZvDHsiRfrYokDqBbVJInuUuhDg3yTX
bCOPKlBQa0nf2WMmaltFTWVXi8V4R8AWDUQWJOk0edD3ODSCS7uq3glVV+7VrjN2I5BuwL6bDqHb
dELbfCd+S4K9kk7gLxCywthXjRblbqlUurzvw0GymyQHdrU8mL1mZ2mVFFYjj8UTpipjxK0J7mgf
fGBZUY1WAyqLzdAB5ARY1+gRMpRa/BzGGHW+Ns1HQLCaQI+ySezHGzRTo8hfFl0ALoO6MZ7SdGhH
tBhQ6Y2CP8UrFEDt2tqUJZuekPGnqKPvIKtIUbhAf+leRhPbBQRUX8u3E6buEkvCpOKbIiSlsVeC
0gR8o5F5Y9PWkm8Fqha9FINa9BZAuTXDo6RtAO9U6HRfo7SgOCP+3aWlGALy3TR81ZJpM3ZWTk2M
aLVoaMcZ7PNu01KqvEZZkPjoraVoyshE0Sv8pPKGkqhgUJ4wm1OlhYISdAJobkCbY+6kk4nTDWJz
QoP6sAnhr/d1SEuAYTfmUe7TSIJs0O04OuhjvCYF/FRl+NNO7lFMtaYhIm7uN9EWvCGBVRVmN0Il
tQ+cItW7XVclAJ0eIsDrlpNMfstRF8RW3UUIojppAFsjmimOsiCkT6Ke97/MqcXUqDklD2OfN14Q
VMMzSdMYJxATi4eExmiYD1T5oayJYEcZcuCYgMqCjVp2iWhNQlB9BpkZSZYO7NsPKY5RxwJ0jtHf
+5Rm+8pP0VRogOvhQelr86mRyuA+k+n40Y814DvFRDa3Uy/51Jt0AQB3JNVxzatR4GZNoj10RSq2
oA0UUnJsMC/+CIgCepAELf6dqwgRrX4yUQJUlLp30fjbmpaWGF3/1MxsAnFcNntt0kdHzTJArwMu
ceS4y+sO+RnaHY1qgN9GshHTBpe3T28CBN2oM7iFloqOMAEle8gAahfaSOtucLe/qOUvJa2oFcJx
AkZ0/wXEbofmJ1Ucvjh3xxzts657+TFMRFaLYlEHyXzzpgAC754zmgFZ4XMYZGdqg995+V0G6jH0
EXQ2jRXVvLft6uW1/ADm8kqJkBp0mJP3fbyP0VzWltShtWRXmWKB0s1TlMbV0tDJUMoFKd0bZwHW
7i5sBjIV5txtwmJLCEIZgyoJd5dWfSWh4oR1uJFp/VmQn1MwRaBt8B3ghAQORnvwl4ETiqxEPpjI
nxsM1Pn1x6bz0TUlD6leQnxT3mHI6wtHZd/RPUW1mqPpSlLtQtT8KYtXSy60k960VW0LRelEpivG
pYvcplWBNKN71aLtEO5bXk/6SsxKMBCCNzRwG8HXwTzYEzFVfJTyEETiClSn/lWVdG+aRMMyqW4X
VfIojD9uK7oWeqFpWEHuAoWSq7maMBCEKW0hMqojG0OYViCFtiDswBvU8EZYVyJJAhxY5E2B3YxW
MCbM62hYK4UMdM1Q/gZ1F5DlndvKrNnHUsC8votNgxuUQJsJAW1TRqBbUrIz7f33NE4A+0dTHp/t
fNpYdwD48xn95E+9jtkujLXg9lYnbFf3VPWvYfwWaJzs4OqS/RWhMfX4cBRGIBdDxCAPjjbUTl1t
b68ZRwk2vKf+pPSaBAlt9WV0Xqu//If6NOA6Uf0ClyqcB5g6LrdFntBbmCQELwjACFpGi7sezAYC
Ie9UKo5d2DxMYWhhhpLXzbB2nuSZVwEDOjOIDLNBCRonxUKUAK5cE/DqfYmZi3BNCCe3Tp8HkVNs
vEZ0x12Fe0pBtzGeMgDQutRTyIZRkBoU6LRP6jSSld5Vb+SMKGqX/ywbizdesmbtAFud2YMIGP1Y
9hOKxuZanq/GhDyXuZtOX4J+4BLzrkkBjDuozIEnBLfPbF4b4lkryrCPmN7VlT36AyAQEUL8++Y7
wBsv5DBnVy3Mpo8SEdpkoSXmuldP6TFHoJpSkVOsXTtU4B7CQA4wqZGyZPZpEKoeXfAwC4Qbx9SY
jmPC8+Rrp0pDWQLw0EgK4Nl8aQpjJyoIFWAKQqsHVqdR3SmHyLdBaBx7tw/w9UQ7zA5dMDhX6EdT
AKjIyDKlUlAzE1GJO7zjzaNl7qHZlq5iT4diE9nak7/RXf0FtXdrzK1qTzmpllVlFx/ArGdvVkma
6vMHgMg7wsgE/ZVMHNe+lmJfaAmq10stzb5EbWSCEMFD2F+6p8xtvoCDvU032i7/9p/r+/6t+uQh
Q60VniFXhfvCUx01fGYngbfZVlRAfauurM/J0zOMaYbEDnZPeNtKHmYnuW0n849k75WlSGZD5WCa
+sSHqqLd7YgXtI523zXAJSBgHtU85THeS2fhXvR41dvVaBtoZ/gNbFRQYDDRtqQWYyg3PrqWt8NR
ekGiLHaire+hp2ArWWjWiJ6qbX94vW3Bq+dxIXX+/8W1PZK0Lc1YwNYO94moggyLAwY6G+D1gv5V
azbghQBwNuBtHEBAdaSh1R3i3/Q1An65RX7e1mT1Clgu4OxNF5Iw8lInIPer7ayyknPzTo+RK6Cp
cqNuzX2zTd5uy1s/eX8VY4wzCIOoa0aIC9CoByQ1Syl7K+2fb0u5hi//42H+imEMEu/jQicdxDRO
dlYt0S7d9y6zxJ3/JG5+1F7EUet69JQRyHgURRuirtMhUP5GM292mkQb6P3te/0cTI7MU28t1kca
Fe8KBa1mV5x0ipoTQJ/CPMbUad7rrfSBVpaTcafuVZ59rN2mOkiWcGsjwMcj5tI+6rguzSkLGjvc
BY/yU+egy7E5xu/GLnxUFLc9GJvmR7w1OXfE6sFeymXsMqKajGkSyCXfiRu+UicaLCQVhkf0Zqu2
dFY+Y8ESt+Ep4wVFysrZA0gcYFiRepvZRS411qKoDPNEQ3wZi6VX0wQpebUZR0cIY2EX5j3Un0qU
uwpZzeBXDSV+mkqxfsl7nTh+RgYvlyd6KqpCzN3bhs37Nsaum8moKLCo4RdoZ4NNaJcL/ea2iFVT
Rp5Xn5894PpjY9AZogHUijrimklB+k9+IuVHL4VeknWgs0ZnQfarKMSHTg052Yp15f4RbLIXJr6l
jkYsvB+TTa+HG0rSLUe5VXP+qxwLehtqyPyNKZTr98WR/KyRfsE1Kb4YoRX8Ogqn6Uf6W7RkXgl4
zZ8v1tSc8zQLL9tMeUgKTa3BhCO+NoXkBX69nXT0v+kKGA7LwDZK7b4ulI/b+q6526Vc5npM5Qpd
PyKWNBPuy/SrFPZ68XJbxOqKKiDTJUBtnKemLlWj5TgYuo8VzdBMgPyleqehl1x8vy1l1TYWUhjD
byNBSfJx3rfop1HsWl47/GrUhNLlTG2KwXc8Uhg14rIXowBRk3wHJYAgYOln8b50tO9yY+5ab+DV
31Y1whMTcT3yJ1i6S4GTRhGG57gxOulV6I8Jj015deuB2IpZKwnUOSwJS4U5An2QoFBbAdBfGKyx
fOimf42Ig3sPuHaALzPxpkMq7VKLvg/hCXtoMdaPee+W432VcBzyqiIoe+FdgswFuKwuRQTEaLqm
x2VXjn/e4mcfc0FxX/8XO16IYSzMmDL83PkGL+OdqiRW5nuK9ipmnKfH6nFZiGEWzExFpObn+3QE
mldxTPRdKzhceNj5Y9n4cS4V/v81UxhX2psRndIAUiTdnuKjWH2mumOSnTG4ZLRuH83VYGuelQQ0
F7iSZBY1QgB7p9KXYWO3P4zWLTt32BsgUdum+8gxMEpoGZ3TgW+b49vWj+xC7rzUC6dKaBUTrZrl
7vutfic84j13ylu7OTUuCCY+Wu+2oqtbhyEq/EKjOAYXLuUpYqsNch01dkyO0aSCpjzZxdXPRCg4
9fLVoBwDvv8nid0+FeUdA/cwtm+022JjaAe1eCPjW0h3Cc2RbNg18UNWWHXA6+dZj7sWohm3JFek
18UWSprfKIiab+ETecxOGIKn3mCjsJgIdngSD7nDxUVbtdmFZOaO7FCbCBqaNHYSAuLkMWuOcvs6
tOcsPg4lb9JqrZeZ6CZ81wxnhE6H2essjAf4T3VfldCz1p36JO59FMn2kzve69vCQ8nxJBdWdsdt
RV+rRwB9GoAGINBG0pyxITmnZaJOsNnG6d7g+y3/Kdh9hCfTm+5vWytZXc+/olgjinvDDPwJGhbv
ratty7P6lfzKT+PdUFnjRtmo98lG/Aw+QoubD5jDiiv3sxDNGtHYy3k7a9k5xAI/xzY96Gfqfbz4
dn7gGs66zS7EMZZDuqkBRMO8qBj5J959Z0enztJt+TG1ANl5TE/ZF6+Jeb51bqnIRlbgrtYopisx
cXtXCYdEvK96S9DQ9eTe3sfV62/OZGIIFRTcJmOoeB/HWexjGyMzdWqFgP37q+Oxx68GIwshjCtN
gK/VmjEcDlicLDI8okp5W4u15Zp7mwhA5OexOcYikqLLMiPA4Z5QrWnG0J6C9JQPph0U9ZbqFacK
seaql+IYiwgaGWN6BcS1MYBQlGDTVieh2GS80ejVJN9SEGMGUjXEQSRh4YaNvItzq/RUa3CGQw+M
kgNaCNXP9iB4vUUfBt755i3pvKcLD1YMZoqMOkQrW/UbPQK5NTmJa7rKHdBhzAdlk26D3eT6LuW9
ZniSGZMUDaCxteDfsk3jRxbuU/15TNH84LXx5rbVrNn+cnUZszTbXu2bBoJUNGGWwAYMwYPCg2Bb
vQrM/0fal+02zjPbPpEAzcOtRg+J7Yyd7huhk3Q0zxJF6enPUg7ObpvWMdHfbuD/bz4gZVLFYrFq
1VoSePqQwIrgVlqWe7aRSVcMZr/ksE3pRUIFDMw+yn+04A8L7SHdi/GjAB420CKpd6n8DFqnMOaU
+9Y29PwXLKH87BeI4Rgb41LF7ItjPj0BQWADy4Kmq21BbvLf9xRQHoSTpfEDKqFLW4aYFbNJkRom
01EWPpsCpHbB/84E45lC2xFZWExMlfRQpiiA6aHfk9q5bWYVXHC+FMYPM1IW9VDCTm8FVv57ELxW
9qLqS9HugbN24wkUp0fKU9NbuVfhJgoUTCAjvdzllxs40zFH3g2rEphkJOmdDJ1dgNNGeqIhQHgD
5wyshLILc0woI1UC9I2E548StUBLNiDmlDYEg7J43HE2dOUWuDDFuMaM16I56stLixQQks52Uad7
t78ZbzWMa7QgGFOmHiZIcZylH5P0ZM5P5X94MmIhug7mbvS6AXm+/ETNqFp6tSQEdHwCCEdLtmXP
+SxrZbJzG+yEiCT0YdnXuJcnM3cxJe1aUQHVCulnb1S2HDVen8zunNBNk0wPtzdx7cV1YZtxwUmW
qaWNsC2qb2ntjdkur0FY/Do3Xhe/RNqmV56mZgv5B1V8UHROBFmJVhfWGY/MlFhVG4rdLSLVicXP
FlRHWRzZYSW+VjXheAzPGuuUVh7n2fLqGqyTpPxRSeqYJbFFCK0KHFNr7y7UPJG6qRjwh6Lf8lvO
4jCIjGRigkoc5DRIlxsBklixDZm5UwP8G3gGflYlsKa99Ihu19FUE9vM3m5/2iVkMWnlxS9gboKq
MAVLyrDalJLKM81RAsCtlRxDanh0masbe7ZY5pDoilgMYonFDom2j4XIr1UIhFvEzuQcxG6f/2Vh
AJ/ghgV7HVuOEqM5zksJC9OarUrduQJoMbhtYn1Bf00wsSVPSBMKFCag5zBSA3x0M+qtdxkJ0uz1
tqn1E2j8tbV8xzNPkeQYhAISkq9ph8ZZeC/53b35iU7Mqcxtbadu8gferSqvhucFhq1DjAcAQ+bU
W5DLlEgCm/3z4KVuBelvwGCFyAb93sbwlKBwqVf4tR3v9AP+wx18d6+cOh5IZYXkALff2Q9hAkCT
wS3HHD9EO+bOa7YH20uhO3LvmneApTvT5nfm1o0tPJcvyjbmpPar1++ZcSYeiED8Jq2Grzzlm3Z0
RGXfh44qe0n5CFZ1Tqhbyw0vlsr4VEXbzBqrZc/92gW5QfDWUYdsUtd6lB57L7aNKQg51/C6c4GC
ENMFFoD3bJMCu9uMspjj+tJ1u8NQVaUveOjZTidyn2uQX8JAnqxHnp5EED+U7UrO3EH7wKzC9raf
rx6ps1/CfOlFBKObyfKOwqTceK9aJXitMCXdumPMu1CXeHMV+s5sMR82MeusliasWt2Vd/foypBT
euo3+jMeUqDTtRUn8YdPwX1IMbf7v1sm85VFebR6HTy+jmAAtaBj2qbP3BaCDin5E488CZP11OFs
pUzwqNMyMbUa5ibhB8QA7KHZtsamCMFvpT5b+gmUGnbScNa4mnmZCtgAIZtqXnGuCLOsD1ULo+GQ
2RPK9aZeP4BZQqp4GuzLz7/+kH8tLb/kLDZqWgO+KRWWIjSeEtBXYBRDNDhhYN0IWFbAH2tiKIW5
vUC+22eaWPTO2CMVNms/7Uw/Fjv3tmes79r/mGGzvKyjwpwZMENzPxXcMjxlnTtanBYHzwoT2U1w
08U0L7Fj2UabvnrrlJZuZM2caMYzw5xmExMNkwTKFgdpTr8VIX8mQAD9R5mlfySixByHuzrPCJwY
1oYYGXimNDShLt1At5q8MEqg7vU0c8vBz4x9Sfxc0+2oEL2hquyRJ1V3tUDG5OI0554XjmlUR6D3
tVrqJ0BbJUE1Aurev9/2iutEkTG0/JBzQ6U1JYaEtU0gv8X4DeBGo+HqqGNFPcYrDBUCSP07NACC
cSy9VE7sHONCnB+xeMXFOWN+xBK8z36EmhEZ0nz4EV2BIpccqCNeoeafWfto9Pcpvu/p4GRq0A2c
o3d1A3/btYCmx9A3Gr7MLpvKFGeqAruxlG4iw7KtKryT06fedFP9PSWcI3h1BzHmmL1uKknQMYWV
O1E8/yinxiOqvgPPu91qBSKm9XV7W1d9CGOymB/EwJ3B1kcSEBoBh1DnEFEz3alxq/owiwEkFv7L
ssBnsIBIEcW+u1tnXy9O5mpQE9hpiqflUJAmoNC0Mpt785/lSZcdtEB/o+B/ssRWLOq2iPU2bXKn
FSVHjDaK4BaVD1LKROEUJddcA4UsgA8xE4lpQcYlkwmiIsME9ksJLTgNAK8Hkh1FfcT75a7rOXnS
1RWAZZ0bY95KUgKq2diAsZJ0ZUBSCXSRyE62MgapOB+LZ4q5bbIMY2SFBFPKeDCmjxxYxjnj2Fhz
PHAxA2QFEmoDV/TlcZY6sxCrFA5RD42dDZUDvl27liHv9J9Wc2aJuQfShFozRkpxojD0IyiFLYUH
Qn7ePkdr4f98OUw6lzZEFasSRjS8kxsFE5sJhjwDSXoupgbcucfmnzOcxR8sVVoe7xj5YTWZcdlE
oGHuc4fGB7Xya3DZ5M8yD1+74uLQBQFoA3xS4HJgXZzWzTRhmi2HwMSXbCyMdbW2JRVARMYHCXn0
pCvBDxJtiEJ4DKCZz8JS5I5W3WyIuVNoGOpMBN8yzWegDTeWUO2LSJc4l4p6faeYqGqCnddaeKbZ
Z/ostXRQFOwhRme9UTc9JKW3/WLlKJkLz/lCjwc+UosJEWXX5VOrENwewq86OhQTxBlyTj7Fs8FE
BjVPRKNoYGMeW7s0f2WGcCeZvCHwlQN7sRImKAD8r0FDDJ7QovEDJrW82SZAy/UGZ8du29FYIPkc
EWCvZqxGVDGIIh7jZDtgQDaSePF07ePjZY/3Af7PMkzmyMpgxwNF8oRta4Hct4d2qjM7BoDfDSWa
xC5Up+PKK4B99kLwA23jkY5b2knIehKl3ICB04I2BdRBMQYvx26WCAC5xXHqw9rwpxQzMbHbuClP
Zm9BAjdrUzHfJxhbBZXYlIWj1+PUGZuhVHIR08yd4mV5LduaMNMfmKEWf6ZRF91ZST39oqA5Dx9K
vNugq5um8+OIIWBwOUn6Z5hk8wkKpYXsCiYpg7quMcKt02hMnZm2Qxi0YW+QOwwBCI2vdJkUB+1g
mK8g/ZB/CG2jKA4oBOKf9WRCSVCAWi9evb1MNmEtl/6YtimPHGotpuh4x2ggFsXTjH3wzzVuhEJS
cwclZbfXghaZXK1iaviuVr3CfPz3E3huTb68aKJ0SKZUhjUD2OsBc49CH9umNXLcac1tz80w3tQB
PipZE8xIyqdUPGThIxk+mopza143gaCHgcEVcJggXbOugBxtqMWWEuvIgpuPWnHlIlDUI0b6HaXe
C2lgVEerOen6w+095JpdVn+Wvo19HOVIjXPQHHwSotlV8Zh3KFMQTwNjr6geOwEdAEzTbDmGV2Ib
SIQsMEEiOsNdlv9+ZthsZszSq33hQG/kQ61+zQRYfe0hIi9D1u30aPJM5MZRpm1pf5gz7QGY7u0c
V7tJMYLbv2Xlcrr4Kcwe9OCHEnoJP0UdJdRnKs0VNLQclD6ClHu2lauC87FXcgosHJcTJl1B7cKi
DcGOAvaXYiycvNKfqnwpkNeZoxXhYRCqr2gYNt3UPdWq+Xl7oddYGhnIViApQWYJs+j+XW66EWlG
BzbCAtILL1ot+rFUvFpgrSBp/mR1wA6bopMLxJFQtpJiesKQvd1rCabbn9QhvQ+lZ2rUjqBoHG+4
/gJIFUWUktDmwnAYO0mlaUNSAq9VOoJUBx39LWC6ByLQ/jK2KOSUc6JXrYGGFQAOfABA4C53QTPB
aZG1UulA9cCdSsPWdFClTpUrR6+lwDvZ14ysYKaBEpUoYSYNRTcWKwVAZgWqrqJw/PSpuK/tg7PZ
P+zdL8sFoOL2B76mKpUxTvHXs0wGMAkgfzYKEikcUs3bEJJEUmQWhtMLan8PZg86AvqepXvIwhnV
LouFEDAmSEI4pO7ir3BSRAFsGCgcGkNBTqI8pZu0MKXKBucESKSmIex/xplGX0k0Qf42VeNmF49E
202imJ/EFMlWGVWcx9hajEIGjl7BQtNnaN/F7bNQkUZz18cE7AOSQAjIU4Z70ew0hH31JyZCM69t
s2ezjk5aDpqMDBw2dPi6va9XdwDYnXUQL+MfLjekzZceE2LGvjBiMKrFSWmHkW+Ni0qJ26icc3CV
uXzbwRwr0EUWJj8Xzz1bKYbvulhOYKetn3MFcqM8YuerqMsYYDJKPeunGVShMECf4BeS9BBT7/Ze
8dawBL+zNfQQxIDAG0yYMdg0oGM6qzy0NscEO2GBqSEEz2Wbuli31ehVtDjfYX2bDMgRiei6o416
uYaQyjqxLEQFEyVsY/Tb9lHW/z19sWQddV+IX4GXiM1S1diYBSURodQuFD8UJQ6sznjVJZ4u95Xr
LhHhu3aJat3ScrtcyjymVNcAhAC9zwwxP59gemOIgwI0Wbe/+8rlskwdgN4dHWe0e1iVxE4aJZQ5
psJp5J8UBRr1jUDZUnKLeUfEF3UAE6IdxxsF6k95RG1ROebJNo42IjR+/l0RCln+/9Vr1HCOcKtc
LlvM01lATEIKrxWgXtwMU+lwL5KVcPvNKAWSLhSHMXm+OOqZrwu5hXdfDGYh178/Pi//HgPbdnbO
02RvYnuz4TwIrz+mBN5VCXwsQOwAd8vEoSEmhkIbZGvRDKqpxKXaL1l+pf2v25/y6nwhTTg3w7g/
XlUK5AxhpqBQ9FAPk8UbOl+5gmEB5QDMRoJMlQ10Wj4lUqHBQqUM3iS+lMD8lXmQA+dXcs7y2mLQ
qV8U0ZD1XIFodH0O4QrIeTIr7U89uDnvQL7Eo0BcuaRAtQBkK5QAre9JlUtXMMtQUVuxKTARakUo
FPWykxjzEUOPAJTEXo2RlXR6p6Tw8+4DvKxPtz/ZdTMO3+zcPvPNMGWrEb1vC6dvLJ80xG5AYWEr
UnyYw6+2Aw2qgBGtGc98yis1r31MYGGRyi4cE3DPy6VXVShhULBDVlmmNmjk5MJdHi4h3c/ZP/d+
lmX+tfXNT3124pJRMdQYUEdHmdHNlUynonslgXjYv+eIC3MGCsDAKqvgm7xcUxbraMHoeBMUqC1K
4iKh4w/TIe9/lULA+XRLCL5sgHyzdPyPLSaKUKJ2Q2bAFmpKeC//ESW8lzf6oqFnvM/owySqXyk+
4bH6rHw3VEgsiB4oi+YZKwOOOUXQg6pV6YzFVwR0rVwiqVJtMd0ZFo9+b9UWqn9wDxS78e9yP4Wx
Lcp0qEvHkju0hwNZDsRac+JusHueit1KlFQh5LDwV6GhCmzopa26nxo5mhrY6gJduoegHuq0kj0P
z5wPtxJaLgwxZw6UOq2eUxgain0W3891QJVP2fQoavlghCPlHq1BUX6tqq3ZeQOP3Hk5V4zfqEj2
JcyuidB6YEu4pWblER6KAPJqoysUgN0mOgYLcTMYTyV0Y2XlM9M4zrq6t2c2mXtVQTSVCxU2ZzX3
rdSXMF8GHj2tNznpBG9xTFCpm15La9pi3gpi1cBHYlETRCQ/JA1MVypGI0Q/4bGkXtevpPMNZUdN
oAA9gdMGiysNlMJ3fefO6q+5U1GAA21cu73tPmvWzh+9y5E5C2UTFUmLbg+KclXiKVMDTbc7AQX4
rKF+M4yAavM0SIHtvXKZ5S2KlxTKohrGXJnPN2d9PEuDBKapupTGgOR1+DZH3UB9vWoN0x+nvCN2
WQuWEExZbu1bIYJkeNbG0qtUNCD0F2oAysXQSA5QkzK/ykqS34dWCHdCokfbKQf3HS2M5NmMxtqD
KF/ePs3zTAOjbOqTKGAGTJ9k9a0cmzaorBoTilpfhxio0SbxV0L75JcOUgBQYtWC/gMV/DJ0TbWU
QflBaUPcJs9Aw9gkJlECfRTUpzEDN+Uxs8oqdfs57aGRbVAaupFCarIFmFWX/CJLzTdMTAulW6EA
2npDPs2Dr4eF9aeuQn3c9JEWVV4YCqriWZMI5Z42E1MD46AonTut1KH9XZKmbvyoKai2FQyVmI+y
FXcJZA4kSrcqCL8NJyFdke1EQ8ixfQNQzmOh0CCNVas/hkke9Vs9b8B+aOkTTFi0+BlXc34c56xW
QXzaGZpfmqCZA4Z5Ct3aFNByL2rApUDGF6bOiHETCDkWOTWCQlEhwCO3MdTyxsi4S6sG6rKod6Bu
TUOCVB/zjB0U5nN1+uxnERMxea1PWlCTymhP8RhK/XZKxX501dKwWjsRpvypGi0drLY1TTxaVtm9
PAkgHtLinEq+3FgCsaHqWP4kipbUu9aqR82Z5hmwwW5S3lFD082H3Bqn1u9B85qC+bTrPXXG2LWf
QhQMnAtZXB+NWS2H57mCdBeg7XXZeGAbtLptX/fiuygNUyCGMaQUNJCHoIjdpsa4b9PW/BmrkQE9
pzAaA3HuJrSAIfX3gm5P0jhpUfUPZIQcnTtUevJs9UYr2YYslB9jrY2fJNabt2oaxXsVJY9No0XG
fhCyQrCHiBgG0DDELOxY1OetldfCc2Z1xaNFCVRsR6AkXKWImz0UX1MAFXNDfqrzovXDBpo+Xj9V
Gsgoxyh7hfZUc2orJdft0AK7qZkSU8SAY4p5j3Im4W+tSCB1DNILE2Mn3RwAQCKGtmK0kK5JqaU3
3gBODExuF1LomMJU/i7mNNvoqaC8NtJgaW5uhtUf1Is71alTiKLacVWAp6Mdjd9RrMmzo0hh9QBw
YR20IEdoPCk2jGNjlfJko3cBwTeSWKjpDGJkRF5Z5CPqnEqY/jYFSR7QQ4BrwrsR0TN9KEd/1GIK
vk8pKe/zog9HGw+QEVq0YoSOoY5nwr1As0n0SxzZd32SMGQJjgWJNyZxFS5RugCnmIJXFl6xeNVd
hstwlEcyDJIAKn8HwHspBvOkLjupeG+mDyiX3g7OV1f7Yk1HLosi7QJgZKzFiVZ2eQhrgvW7KyJn
VDlvrGslFcYCk/WFsdo3VYq+uB7MH8km3/rz5o8SCLv6NXHeAV92dFt0UaT0Y87s9tXV+l0E+lvN
Wi6Js4uHIMwkTY7ySSmivIvSf3/oqtd0Su2MUrvoNvXIq9jwTDLbCaZglAllFFSi6VcOtI2IISgc
iNyvpd/E1Bwr5Fyu6xWcv2tkdlce5p6U6JfalB5M2VdkiNUknFzo2+UuErBlI02AHBRoUwKNyCSa
ox7rgk5gRH+RgzfiZq/5dhwDKci2ZdBteLrl1wOijD0m32xKbRDlGvaILz1Jb+RNdh4zKCS48ulu
vJPvwPMcGO7tg3CNEWOMMmmK2s9ZDEkz1MLAThw1mtO27mztyeCkqmHrxjEWWrsZElD+u2LD2eK1
Y6ibkDS1LFBlmjpjXIoyPTNarNgI75viaHb/WlD5Xtzfv8/kQxEhJB0K/H1h0h1VId5k2uIMcDJn
F3nrWM7H2ZFrdCUCFSPsALpqY/ApFHkoov+Pc/zPUgym9N+qg5AiDwBdODqikfsreZjvyOajA0Lh
q9zntu4DU//CE3rjmmUedkloJRglg1nIRU6PD8WX6CBlQXq+H3/+mNxi+2K5mAPkOOVqPMHhkzQw
PirADVzu5yAOgoh+O2QFLBvE3x9yMAXmffPVu8+nNLenY4yzELmtnb6Iex7M+rrWsnjNmXUmgDZW
BxxViCMxafYce9Vrv4j30NATAvlHzDkC17O539a074IcUG8sTrEqEgk5ItYKevev5lV20Dfc61sp
oI/VG921NrB3GNy2eT67ukxAhqFmjBk0nEImvEFGh84jxTJpVtm65tbox6aHVnGUaVtrbhoeGh5G
ZHWxhiIjqOoYDcGg+OWH7bKQDLWAxRaFN3igKx/sJij3Gkbgx7vJN33rYdwgo/Z4eKirhy12+dww
E1v1rukbgsTdzqxDL9qT9KxqIHnXNrc9dy0QnJthAhq+JZJPGWZE+acxLo32P7cNrOYV5xaYkCaA
vF8OVVhAWbqx5V3tq6fetqO7LnJ127Rfuk0ZPChb7cQ7FytbqAD3AUUttLSBW2PWJtM61uZ2Euym
e5HQ1G7cSd1SnsLl4gHMpQsruAwWOJmOFO3SQ5S0sDTQJCDOqV6JJmTcZoD48Bi/V74TKkjgpBNR
opZx2i+tiCHUAYYSuiWp9WIZD2LM4UZRl595sQyUo0GDqoE+QxIBU2MyIoJBuA6Je+zsqWs60cY6
KrYZpG7oN3bvJ/vM6/fFg+pEHnVAN/B6GgPtoCMrLO3i1B0Ra/ahpx4Oc1A61Va2I/cld2670tVO
Mz9x2aOzSys2k14A3XzsqMIhG/eZ7inhvx4HmMA3RMsfE0Jgwma2mUQS5HzGEgRiYPfJH1WF8/cX
l2N3GRq2IGpADwjTVswuC0SMkmIEaX2vfEnt09hD8QEPFTdOOIaufH9ZyJkhZq8iK8S5iOrYkavZ
HsNdYvxSc09sOZ/kWv8Qdr5zIQUlHGBsmTOWz6gRg5QEC3L1VwqtQ3Avecrh16LMid5D0N8lO+IU
29hOD9pD/mhtCxcZQCA8VxAmve0fV2cEQioiGhho4ahw4u9YfuYfSlGKRVuOsSPJX33iDoSH4lzZ
1AsDTCgrehAjTQkMaMZxDv242NZAsfMAXis+ghbsQryKHhGAGowPZqA6DLV+sdLc52Fnl/KmJ5WD
cWjKu1JXTtS5KZZVXKJWpUgUpuh8Uqtg6HYQ/rr9UdZWg5crhIYVWQXX+/ITzj5KXsXqOPQKPor6
AZkXs9yHHWYYgen5Z5ksfP5zS8yNWco6iko6LFUaAEQl0CDcCbOrciVjgvF2qzRFEfLr2C/fkKHr
YMseqmJeFwWTDK1dyMh83t696ycdY5FxucgCDjTHGJPTCn7yKli26jROuY/uGqRa6gd07ngDFNdj
koxJxv96jLRBYBwmh10p3Nfonzt/LIc64ltSYILblgpXwMTm7YWueCLaBvD3bx5udH8u3aQfRwJF
Yy12ClRTshdV99KWg9v5nl1jgi9sQElcgStCMpSxoQj6TEqqx6BPag6RbdjmzjgWjyBAdUY//dJd
qFE7vZ3dlYcvxRvtA6DBtnko7N+jHb3fXu/1sK8KDsGzH8N4q9kWndZXRuxMDsqSthW7KuR83PkO
s//vvRf6pU0bp3JDR7b1yg459/1KKLswz3gygMSh2YfYi1z5Y6o2SmcQNX+suEPN15AEZp2MA6dZ
tYgbw9DkKXZhd4fWh2TSM2SYHvuNtJmDF+KAU8dWPNXtDyAc2Q0bdMo4OsGrywVzPbgOce0isb50
Lwz8W5VRW4uihZsqTorU0zzOHecZuHIBATqAGQm0MsAE8428O4t1Q6LIiQ6hH0fDsLzwnBQvHKdZ
CaYXBphbHQpvopj0MNB/dAhylp1vk33kgTT4fT6IRy2IoG7ledZW4lyt1wPb+IznS7s6O0kjNwSW
O6/KbfKmfg3BfIQel+Ro98Kv5q5LcK/zMnjehjKHhMhDGUO3PXHqzO+KU19/3d7Qa7cAhg84TywO
sI+rdC+JR0vp2gjI/FTuN1bYH5amiE/COrRNoTf92+aWTboMQKgYLyBjOCCY6r5z8DP/IEXaWmaD
2Z2wPM1AmDQPA6+wuRJXYENB8oer7nsq7dLTjb4RaiKiyqL/oseFOSsgPlJ4sokCw3LQQfS80Z3s
1ClcXjtv3faiJAx1F+hpsY8UU2+plJio4GabdLDpE6SnnRjK2BB6wQy407jWn1l35vvIp7Pd7Xnc
cStOirX/tc+WnMCwXCsqhf3BCR+Mrd7itjTd2amC0dvOzhi7kvN0+5NeFwhQjz+3yTz/EoqCXawu
Va3KTreoOu6MN5BdvWcOFPeweDf2qBf+qO95BYLrQugCA0FAg3yTuuggMSG8lquhNqcoc6rkhxE6
YrJtoHYXBZqJe0w4kSGDwqpd6iIqoZzb+vpRj1XjtrZA6gvkNtiALr1MnAgaQKAecdI7xU23hTcu
DGmTjYI6GErTr+jZuCemM9mGSz8GZ+g5kXblLr/8AUxkSCxoEoYGfkBhK76wgeSUdGd+9Xdvn6Y/
7agb7ekeg2Qexm0qu9xnzyrgwY64O/Sz04Q2sDqcX7QaSs52hPkaeIrRGaxiqHFMnt5VjtH6CTL2
SOC8uK6vgIUMWgZMHKQDGnrnlzvf5fMQDkOYOQk9SjHUKBp/rE+D3Pn1+Pu2by+JHhuuEKd0HbDQ
hQ2AuTSzRgOgWoUpsxqsh6wU6cOYd/t5gvJeRSATJU/ju9JNdJ+hh3jb9nXkRwzB0xLC69AmB5vz
5TIhbwt1FhPbqQkIl0bpdRJndUviwa4OfLMwomHqEGMIlxaitNHzUk8B+dMGzxCQghn9PquTH70B
UUSguQx0fP/DotC+w8FFAoqlXZpMlSGJ6x718KQ5pSZkHXmTI6vncmkQ/j8LzLHI87nOBgILsYK4
ixFU7F7vjr9n23R7kI+BoTS1X7Nn1KQj51MEpoOzxDWfAYgLSdByA6isqqpqUiHD+A6aeAmy2SWd
Vo/RabS5VehVBzkzxKy0UdM8l8Hh5mhP+R0gBrPdAKy2T7aF80P+kH3TsrkEMmv39/nimLOXFeWs
dTpsYozsWdyJjvpzwH7+MY+J09qjXbyXnNO+tp0oZYiYSrKQ27EeQwy5SL8JEbQGmh6pV8YutU4Y
RhJBVNSP6Om7t130GjeKEVLw5yKJVYA0BMX5pY/SOesgeSdkDiWW247iRhAt3xArB8PpvjAA3ZCM
YB/BPI78TDDkcNv89VeFdcwaL78AgDn2GViCUxjzKRaGj6L3MTZtueOxrF3HaaRHQBqB8NzUVcCk
L9eXQ9G2UcgS1FCujLeNtKelN5Rvt9dx3avANp6bkS/NWDoaQkKLbRRfa5Anvijv4s/JlfV7NbL/
/e18aYuJZLSMpV6LYIsY25YCDtIcLa4i0PJHLsPlYgQVHCgWg53iqhHSzsncdkiVS436WT7UdhRZ
GMzppSmA4G9ml9qYuXmVRS5Ne3rA+xtZpzRqu64YHkg/8xRBry9C/CBAzgG/RVNIYecVlCQcoWeL
+N3KX7mBaqN5CEXhNFhjUFX0vxyLBXkLDjug2OCfl99TIV3epZqZObUUKrZcdHdWqBhe3FTNT5Lo
qV/14rGPZuMgK+J9agqGm84Z53Ss+S4KF5ARA+JExfTW5Y8Y87ioEwq6hBz6q0TdJvUvAMl0w7/t
vGs7q0J0GV305ZuzIxpj1YKGdgCvhWqOnkzzrW5lUPhUQbbyM6IqJ8RdB9UFQP3XGnNSZiKTNG1h
rZ+hpSujOGCcGsp5/3+755X7Wsv8jITiD4oAl1sXQusaMsnIF2mtj71jkkIRQaRUqM+DNKVBMtDu
t0WzMt63TYPQkKTZWDpSKc1bw0jbZ6pkwwy5ZUP9bZJIcTNBmdEKVBd0XTOVsZfNggXMVa93zwAn
dhihzNrG6aBo7EWzXrzIeq95al9Jz2KvCl9hC2W7fNDEFy0Mm03eT1CQjdX5LsYk5qswhCGmHwsz
Pw1QCuZd0utbDglhzDYCVc1m73Kc0ciwkFzRYvxAR5WeTIO8gI6t4lSZVm8TyC2iNQA1dxE1+ctt
T/t+aEcVzEEVcFpZ8d5NthXu0SSPKBjPPNnYkaKza4njwdfXJnzKgogpJjiBmLp6iKq9EeoFfErv
X+bhida7KL3r0UsVXsR2wwfeLD7KehdqotCSl1Gx19mkfMBLrJAjHEy1fwFujiqOmLlh4vWZbaRv
CuZjYFU/mDx5lbXr8twuW1yT41IYTawTtF1BYtDNOPF6HmvBANmqgs0Ew+QVaV7bj72cl/iCUbqp
u20zbiYMlWi6U+m8WYo1tzw3xUSCrIogYlTBlAkW4DHSN6aWg5A05zgHb0VMKI/SqZnbGGYgQm7X
9ESzN6uonHD6jPFWvB1Krx8ZGNlAW9VSMISDub1lyWcVH21AKIC2Ok6asjGsRysFq5P20IZPA1px
esm5pa6pLJF16KJuACIBWTHUOS/NSY1AmlZZLunYnntoBNRPwF9GqSc0D134apmBoN4P0e8J5Vdz
o2RfXX2IDcjfpYFJ9qL62QoN8L1P+bwpdTcpi8fb27G29ee/j/FXvemUTIsQhRNpl4o2mfzWeFC6
9z7h3JTXWpjLTqAbBFrPb8QkE3iU1uykWMNOtHJsl0mQTyfQaTZxC8TvQ6NPbiwpdtaXXg6E+5D/
qpV9FYJq5ENTdhl9LU0KagtH1B9oxLnvVlo6lz+NcfNBhsAZXTahKfaTCJag1CMZyE5cxXpOC19P
XZJtKsHNo8IteXrWaw6JsIiKEfwRLFmMh2R0oTAnYP0y5eihkI1TqX2AQtzNJGyDqfi0+rz9ydev
ALAJwi2RtUDW6NInU6KjAWjguA2TZ5kPSgTSuh+l8RyT36gqJLKrIinm9h3WYgmI3CXMzOI5jNG+
S6tjLk+akaPUOsb9hkqhDej5UW9VTl6xZkZfhujRp8XMEvteaUBgHJokw/MzFp0qUu1Qdf4drLr4
8pmRJS08CyJZV1tllMHICBbsHvMJgQF2+fh51EBueeQyMS1/jr3Mzs0xH6xpJi1KMGyBUVVwQmOg
WTlQpQJ/Jyc2rgUDQ0YVBAUmYGfY3GCYBJzgCpeXkhFHTLft/Bg3madKv/OcExhXvB7ZB+a8gIzF
7cwmPEaopkWiwlSSPulRaxdGa0fVMZLsTHGqjHPCV7KPC2vM9xpTOcoFCmtZup0b8DGCyDuJVUw7
24X6S4l8UF9z9nLFDy9MMt8sBf1ZqRGYlFvFE3uMCFT3Iq/ivPLBLoww0Ruj22nYLpl6BB6dJt/F
QLsXIOtuXdJwztUKrmQBO0FmF+90VJNYOisM56mYE1n2MH9K6HZMDn2pOH3lapGnls9JijYp+ezK
z0S/C0HTjCmLUQVZiuibg5Mk2z7y2zB3pcFrRxksoxj1Jj4StEyF2sVxtP49p7j4uczW4LoZSjnB
32+hyGW1EUQMAqN5HwXTM3gBddWZz7aGeQW25jhY0LFC/tL8H86ua0duHVh+kQBRWa8Kk3Y2R++L
sPZ6lbOo9PW3uPfeYw1HGMIGDs6Lge0h1Ww2u6urfoIbppVeY3Wj2mhcR3t58pt4U6lHm/hKedcZ
hxyD5rXyYOtvWR5tK9GNvnabLVaOGtVpcGrlLBhkGb8GeNsxdbXwGoxqOuCfbb83CrDXD2+0Gbe6
flfk3jAGAsdfCVYwrzONHRQbz2Z9MSGitiPL9IP6brSflLkA4ukwRoJ8YvV8/THzXXddhGBpDiS7
xZCCW7RvcTN4YbUrIJxy+aoUGeFyFl2TolFjccOW3lsMbdPYN+R/iE3Qr4Pkn6wBFMnjtQiFzEYa
ocAWGT+zYD9n3hCCJRmdivSqLF/Hl79fkqmoeAKiZgRwB+ercidXVAtBfZZOvmTtdOtxFmU0a7u2
MMF/mkoZUN6vYKIBXCr8URu+VAhO97oJ9G1BEodaE19qmqA726nSgOtj3k3aq5wcm+LhHzYKRUkD
889Iz3QugEfgomtmE6vox0dT2U/p0e4Fn36tJmmYCxtckJp0UoeYi2M0vm/zu6ZvJiht67+V+J32
9xmuRR2sBP+yLDwb0SLEg5yvGtZVR7VyAsee3uzD8CtGCUT9uGxiLRyiffOfCRYhFkcTOEcr10uY
aAN/kHZ40wAKXtzMtq+ICF9X/WBhivtI9hRmkYb2Cibl0D8huyF+1+e/1SwCyny5HO4jpXQaWiLD
BvRNMNjnaObLhDlAm1ypiuDjrMXOpSnucBKzbgJSwdRQ/iLSIWu/KmgRhtvL32elT40VAbTMBpOQ
JPNv4DkZ0FukcLsJ2R3ajRiIJU5A+yuzNlwMjOJhXN2ANXE76cF1ZIb3US2YbVtLyJa/gHORasyq
toc+sata+376bfRPiupO5qEOf5bWJpZFK2aBmsuggRNFG4UpTaIEpZ66ZG/P0TgQsInQJga5jZPF
z2bpZ8Fh1GZntF9VVJA7PMUF98cK/oJxqaExjConem881tLMpakJSoP1p9oX+pH76k/Viz5LDC87
8R649PAzcsrX7tq6EqmVrhwNmAaHG2AfoNz5fo8vTmHadHWAwajvEGlZXt5texGR08pXNEGhAIpM
hjgAa+vprla5WY11jIamUQMAZW0MyJQDoy4bjh57SPISUfVy5XwsDX7H08WaDKVoSDUGcBstcbKk
cuZ4P9Njogogsmt7t1jY9wt6YQeY8NDSchtvcgmC1SZKwKPT/kNycbIY5XT3zIrqRYGU2AXmCTVY
V7VfB5E8IIt/vN8zigsLPXsw3PBMwakhzbmawv+Abj62GKZW6+SqG2K/xMRq2CeCfVuJ/ObSHBcq
YwmlLgl8cW6mfKagQY4V4mSSX1sHC3sp6v6KrHHu1+gUWUgBa4rhNclH0keO1uzG1NOV+1RE8Lby
/oEQDaoXQE6j6oraCfe59Myuuw7gnqvqmADCBcTkdjo0ezQW9rYrPccu+upHgJxvpPfGKf1qmxwB
wKNO64eCx/O5e57+FG6bZTkwCmpKiWsCuG2MB7BdOEW5uXxLnJ81GAFAXEZDghVs+Nx3ztF1HrFe
BZwzGvVqCVN75oMp7S/bOQ8isAN8BEpDmN4El9rpviZzWMpVDDuEfKUQ9wm9uX5VwBPUG/e5ObiR
Lng5qOxgnR6KU4vc9qH+m5AggEX19j121bfWfwRObEv9p1+2M7/FD7/y1geukiEmKsAlvBhqP9mh
fAw3s6/6qNBtRc3c83N6+pM4VwbxQUmmnG124DfFrrcPbfcDk/xgyb282yvFv6UllX8dQuigGgrm
xnrTaXsDExo7tLbijdkF4TVRk2QT2zkoIPKm/NQiI3yIiBVtDWqnT4Jfsupg/314lXcweSLhMBj4
JYPboCTjR67tdz8z2bmbvMqpvRhHB5KionHl1a0GJQ5mhsGhCKjRqb8Fjd2ouRynoMG6bovCy5R7
y/yBQY66EUTDVc9eWGIbsLhFcj2Rm8KEpRT6dDYy+xrz+pifL7VdNLz22r3WCbp7q1u6sMidJUsL
tImosAgGXIjUz4qJ6fbboPqH5ju8CCVkNG7xykdCdbo0bYyKccpgSAajieHqpHV6MMGi0NrQr0B7
kOOn0b4hicB717/df2Z5+p0glJPQKNj6iJdkttNId4btF7YvD4Jy12qI/bNAHnRDwsZo8xKWJM0H
f8Uw35HpTXAAWCHmLA4tbHAJAJGkyqRRlLotiJQxDpmj8drNrW8HIDbpn6EnL037XhZ4pWhlXCos
x6bcT5CUcHtl9qQhgIe8Qz1bkPmKrGinDhLYRQ7hJ1iJ1asoeaQDcLjTX7+W4IS4NmwDdxRgIJy3
Q+2jDGYbNoDEKkBaYgFmSwkYJEXPslW3WxjiLgxQB3UBYQd5ROtKk36F9bWt+jNIDfrNZZ9YCRmY
WMc7BdIYOtIM7uNIAc3s2QyRtA++Xtz2sdeZj315AzhLWnpm/vdebkCyCBSjaMyhL8ftYBKpYW+l
MYpoydEkd5n+lv99Boqu58IEt3exoRrJMKG3lhZ3nXLX9M916c5Q5KWCa32l1XpqiYtJY40yTskw
FM1b+qG5TeFgLOIFxCyb8KjeOPXgak70cUAOfNseQBn29SW/iwZiVwDvrMmLsIi8CRgavrwyYXjQ
GikwUIQ4KnW0rXWQP4CDBO8PtOExxjofxq+x3SiC87bioid2ubumpmiumiDpRpZ9l8mPSe1aFugq
QlBK7i676ErR6nSJnNNoPTp8lYF9trKvTnozIBznltXktPSa1C8kuQ5B43rZ5sq9drI6zokySdMK
K8Hq0LcZyBtkihr7WIgwKuyvcPH4xArnQP2UtvPEEM42+Zz6D4gHBfZDHT2ACypQBCdvdUWYgGcF
TNas5A66TIc2Gga09DRU5Hs0W+PWDbOjSgVfayUOY7L5jx0uDqfg1FHTDnbC+VbRvaB66kW5K/sT
/LbB4RFBWH8fZBCnob7orKhUAsxbBKDQKeUvVVRPXjeAsQZQpKNqzZcZVAvVInMGyDckqm+kyuOs
lwKlr1UTKCMzRI2MwMs9dtKI6AMWzaLUZ1k9GOG/eDCrU/+/Ae6ujzqijDOYtMDhfy/jnlLSWzN7
iETp/drnXprh3KqBGBGyFqwjavdz8WLWTiIayF+LNEsTnEdFUCaJxhQrscoXKf5hg8ZBQqdrSp2s
Flzwq18F/A2WBWgwKBa41Vgp5BZaGUAFPT5qXQX5N5HsqcgCt5gUiWtZMjRchysBdcFKF2Tkqx9k
sQT274s3QNNVaJbZQHdI0XOsPanT6CbDP5xxoB0wNIcqn4JjeGojDOaiTkcgK8rxFtOUVnlU86/L
AXgtL1ma4K6XrAnbVKtgoppuQPtGbU8Dlri6rqUdrWoP7ICCiL8Wi6F0omgACbBhEG5NAK1gskdF
5y2aNrUB/qoST/DJk4wj4nMNqrzL61t16oU5bn2dbkfmwHqmVnMcyC42X0zVm5pd9deC7RqygoUh
LlgOvVX38QxDTGc22dboV2gCl1tdC8ApICXRGMKNu8as2s5tmanFqdXTUD3H0V4LAQN/TBJBxiUw
xA/3gYGU5nmNwC9Puz5/wgsmq9we6FpDQEe3eoj+rIjnjQ8xc9UR4L1dI3qVstJpmti3/5oTmH0Z
RpxhQfIDkZrzOLlSsiTumYurjoZeb2N5Mn0JRPwcqxFnYYbzNNIlCYlCmFHke0l6q0U6aqvpGaYB
8ImZ6NgZC2KZGEkRMIBjPed+LUVXFlRJ1VjZkWi4koebsSiAgVWK2insVtAqW8EeQAeV0dWYLAeG
buZpKEoKNTatbkYouiFX+RYtAE+WHCCkturoBD4eaaPA5MqA1alJFkkWERaRgtZJC5PKttjHD0/F
PgR/9KuN4dbqC5WkbXRD7sm76kpeAxa3z8uBg30uPvkB/w+TpUErDY/5U+udmttgNsdhG63bMoUi
erIbJED59pfNrJ0A4EdZ/oBKPciATs1EXa/OrYUTUJKtEvzup9vJFPUj1kqDeI39Z0Rn9YrFTjb5
ROvchBFauYD+eop1HZg/NHNr6y4BcKp4SOxtmwkO99qBWFrlUq8QkjIdZVbb4iruStCbv17eu9VP
BFZxfCNNtoH75Zal9HM1Y8gPYj6SQcGYnrRbdQqU2q3N1IC2O5VtkX7TWmgE0B0AN5wBlrae2uwA
dFU7Y8RTArgbs7vB4EFvPQHp3geN4Opac41vnDsaxwRQOi5uGak1xWo+APCo935aDX5NkV4qL5c3
cc0KVL7+fxP5yhuQX21qsU2sy4/c3NfWD0o3l02sR66FDc4T6qEPoP0OG8TYRy1xhgZUksld1t3N
aEG0gVdKvqz4l62yL3F2gFE+AhIRo2yYrzn9UqM6Q5XSgNGg04rJwYBN0jttJdWuGXfWVh8UBbR2
VXwtdQGq8lNOtpd/wKqrIFSjFw+mL4DrTn9AlkmWSjP8AA25Yab6NaJIYGeYE31RCkGmuHoUWAsc
LSy0sfjhRTlXKVRrKMpLTezNSeGHUlc7EYSbKl0XMfWtuszCGPsxi3Ayl0UWgJAb6UF1N4FKZHhO
RfQNq3tng18KA4pgl+LHrySo4mZFBt8ndbGtU5CAWh+oFLg6+FlS6M1f/lKrrvLHGi8qVBt1B/Qs
FjTF2mNk/ZibN0iX36OFciUXFpIfjNxpommP9fttYZU7FU1h1VrGVDkgFRK54UPRu6yedGP7803s
xvvwyd5am37wGLFBcFPuRU/X1QC9+AHK6XfMwlpSQoIfkGOGgeXhvaisvwKTYPLp/31HHp5hSnIu
jQl2dtyQjf4YPUWR13vaod5WV3UCBk3XPLjhD/mtcTACK4g7604E1kyMLOK5wZf687xKVCOCcS35
UsEaOA+OitnzAvp3AgcSWeJ2Er3xMWrZiaAyZjBbx7BdNb7ve4Anflx21fNEDFks1oIZL4x6YeCF
u4BAG00zJOelW0ybUbsdGDcNpuPm3u1TR6bXuNKp9WU1jQMiC4/ooof12eFn9kFeaDHUC0Fefeo0
gVQAnsdI0nLlMEC+sb6PQkHqdQ5jOrFx1sqcTD3QjQY2Wlu7VxTq5FRzR/lXogOrlyg7NS7eu3D6
kVAol1Cyr1IRpe7ZK5X7BdzZBKSzMzILv4DNSNmA0rbtTRV1V0Y3ejoeqVMsUklZ/bAgrIEmMy6t
87HXOmNjj0Qroc+AKcatpA/NG51DsNLJ09A9RHpf3deypOcbRWfa8YFuhuGRhFq6M6uyVzc00+QD
lN8HUe3p7HLBZqB6BiZmpKkAA3EXmZVZWgsoVIESl3xF5F9yXe/aEQqDiS4JLu3VT4/HDaIGQKwM
5nTqXoqkgvPNTNnQ1E0wPI/67MjRjkD6IC9vpfLZoFdUP+T9c2QIXtdrn3xpmXtu9IXSxFGTlXj0
Xpv1NSn2CpFcXb0xo2cyC+7r85Qce6pjVBOvOehSob56uk6wfYT5JJelWwG/o5XKw9Q/2X3lhyFk
vxOQCqvDtSynR0uyDi0JBFFkba06mFqZxD1G2L6/wuIGj2mn0xoiDy5gGy+TzqK/CkkXy40ahOJY
uepCzRMELraik3yMrdhCMVmBWhRKJVw+Jo2TGgUhVjym+tOoyAdpIt5IOnTRjfBokMGZUvsgV6qr
B585WOkE9s9uO9g3sNcAS/0vq/jpjqtBRMy+M0CZ2h4ZIUi7tyDRU1sgaBp2lu1bIEQLNpnq5Yk7
6ujKiT75WVeY/QAIGKDJgiKEwhc7GjsOWirr0FxK9iSH+JEeo+f4FcVgnZN22QQdkWuodF5e9tqX
ZjzZaKWqFmMKOV31HDdhHbFABsxockyhEuaMUF25RinpEfRpN2YSfPSp3QnK7mshA6SasAc5YxCF
cu5N1KYA13EHGasaRRdaOKYx3cbj4MgkFDRczu5e3EKITaCwwIvMhtTq6QqDCtprZgnWjF7/Zbd0
CwSs15WtY3fN3gT+5PJ+nr9lmDn0/8BaC6OAmpyaoxkogVI2xIor9nEE76WlQGVQTn1i1duhvett
2e1psAmJqJS5sqcnlrlPKZVGUg8SLLfB3QCBla5o8JYIN8Bri84qy1e4swpTqJVpeOoyAt3TRUrT
jPGPHPGhm9WDFicObphjJIWeWjV+mmsYXI02pfUAssGreTC2rSxSCVxdLBtZY/O8OLRctChmkOBF
BRY7S++dft1KGF3vHtpExPqycj6AMADFA8PCEYV/ZFMrD1qcSaRThB4aC9rXkMA1avJLKrqdlI97
PHW2Ahda9Vggh/EwBcBB/s4EFtFXq0yzgCBR6abxXi93sX4g4bbJdho4z61dNHu5+apLx8LeKMmz
hLdrN+xAg0tFFcXVtUNxGVP06GlDI/T0K1PVHiOozJRuEnl5utXUJ1O/tprATaMrO9M3l5e9+kX/
WOOLUP041XFSI/4XZe928mvdgmBnxFi4KOStba8CZTtsLGbpUbQ8XVaAedSB0rl0kcS5lRS7iU0f
ClJdRWr6MNrN/eV1raUseOCAgxLlURDd8HG9lUc5hmwaBJjsCaMKlVO1m5TKjlZdF7mbVH4QPwTF
S2zFII57umx85VI7sc09PNJ+IHKTK7BdhO4cJEcSdQJ3ZWedjwUoKEDzlr2hgDg/3c6+rarICqwS
6uCWbyXU1eUJWWC8v7yScy5cBFawKDLWdQgOgD701I5ONYhWQU7JbRu73MZhpEE+OMfktBXaXq+P
2RacAddQPYJxYEnbCUjxKJyQGIb6s4TLBrpt+SSIhCu+hA8L6VD8Dx+XP6oYZtDyCUKJmFxtqeEi
2Q6OVpTOhWcrUPNyzEZNr3QpSETUwGy13K6jwYMUDQNKEC/lWzBGDAGmEsUPtwl9pbkZjNpTQOho
Qtsvsz7y1ut60QdYCfonJrkPHdPCHnomaWha0Leunu1GduUx9yEAfoehTwxzdpGDzAYavoq8zWzb
HQJFgGE7JxNgXsD+g7wHCOP4QlY+IUlLKA5To8ZOn6FWCE2pWv/s1e5Kg2JykOLC0z7s2EBlq9lq
tAEgp9jF+V1jGbtU76DJBnZII74KLGMbQWNprIT19LVTh6ICxH8U08BTnLuc+pYm4WTj1BUgXhyS
A03fksBBYzFow+dEq/Za/EZaTJ4Yw5MCUg2Q7jiNLAKvrR1MHEfGuYKKwJk4CA4AwH4zEp9YlTo3
1si4a/QcqoltI3garVvCeD+EQICT/37MLC4sAjR6RtnTNNGUnUWiXdtnvpGJKPXWbggTBAJs7gSc
rXwEGGVVSvQmr1wrQt2y3cXpZ1yWG00o2Lvi6YzsHaVZkDOA/YxLb4op1pMuqSu3rKGY4UeQ4t7o
ctMhcZMAz7Qm85VQQnZ5ZFbH1mzBd2k05EorKpToiB0KbpC1sw5YIJgEwSwKBW3u4JVdRYw5xTQz
uqBGdmcFX8q4j1t/zu6i/FEoE7KyzaDx+mOOuzOSLlaAkoa5KLi2xh1wHnPzoolmOFYTZdAAILNA
lYrNo53G81KqAKIL0HFqG6jOHYPyk0pfSueb2puubFHWRdf/8hVyXlFF8FiaZCtf+Gmc0LI3U5ic
XOI1r6EjPfxMa7CMA9hwBW4S5+4Q/QZvmWt6uSBwrWzqiWl2kSxMT1HVtHbSV25S/KhljMlkTjPd
DqqIjXXlQjqxw3K6hZ0gD+SypbAjKdlGqiVIW4+uNLZ7ivqtKkWCLV1LEZc7yl3Kg4oBqXjAjmbd
29yMzlw9DvGDLHllAEiYaLQfGF/8fO7aQzUEKQ3YnSD0x9+3cwIOxkJFkmgAOQSFyGYcm21bo0Pq
IwYZh6ZTatUPQeG4mfKueZGrRrmTdHtSD52ZY6xjqAgETVOVKcNM5hRutHma7pWpBJ5dnVU1u0M4
R/V5KDRzFwfp+JGSsQTQfQpVP5pD3Csh1M6u2tqGOiYkNjWAgY0eMt6jLjWHTEarKmZxQC2UQHJz
KpNPu5PbndIO6eTJuS3FXh8lhem2Y2Dd6FKd6A4hVnWnhpr8VCske9Pl3JJdiVigRbdbOQS7ZUwC
6NmUXbKn+aDi4QXhdY+YUYPfYNGb3gxQus5kKfyA4mXloTzcPKq1ivkD9HYHCEd2MsaMVQRPTY6N
EgykYWRs9KhWDuFQjrnTVQw6kLeQdNy2uQQ9DQSy2dFIpnmAR8o7u1aA8u8yqswgMxrRqErGokas
BwPxYcAgO3XrMLE+S2KgUUJN+ysNK7LPVTveosw1eXYWRMYBLMrAM3dTj30rsclO2EJe0KtNSsHU
1RkBauRa/ruuJnptzHYJOcc0CegmDmhEAQBJ9K8c7OAfJO4my03DtvkFCGzxWMblHDh6PYFd1ZLs
r0zH9j6YpRneNGQEAQdG30sVkvWg9e/m2u8bUILg9sQlPYCMqS8CZXRBCbvPO5oc5mEo9nSqlb3c
jdZHPVbAsStgQC83TQsPk5pRLQ4QBVbz60IvLV+R+hiiYhktrtSyD64hxic1u6kg0FtLFVm6zil8
15lKpXxTmiko0OoDMNttprmGFKyp2+V9NSbRldFMKoQlqrmenWKsa0A2oMqo+2MahZskGtobSZ/J
o9aMMXhW637OHUUtFXJX6X1R+XQgNETLslGP46C0vopX3M/enuotxn0LHU12xRBNlq++cEDoZ6sK
i+ZnvEJN08F78gr3v8zGiLdRfa0MP9L4RkVjLNmp5Vcze5N6NCwRT9maaTzLUaQEdR4wL3z9quw7
u25TpFpdrB/bvr/Rw89UyR09rbYKzE1DvymV4aoGO0oLBFGnicblVkIghhEwUgSsrYbqPBcCC6jN
5RGScZdKxFHcrX6kg4ZTKbtRLGI/WInukK0FBbOpK/I50SaRMr0lnYQaKXUM46bKDTdud1PwFKjx
3xcGUWC3oHKF2Wkdwfb0IqmmAWGzDitoSGqox9ZaeSDySDMHIDY9dxBFqDeHJIWoMjWGwbl8Va9c
l6juE0ZcjyLhWVkS5ee+SWZIfGfx9BZnQH1JzXUnyRBLF3EfiUxxN2YmASgtGTBVj/XOqnVPwrfs
wJ8SqgLY3IqnaAy9iLYFWHTAHXq6peo42Y01gcsy6Qs/wJiMp0jlozQOfmLmvoV52XEUDU6vPEVO
bHIpjxkm6HAmsJlBNrxoVLxCHi9/KvaruSt5mS7yqMOgsmPtW2q+goy0VqBDPTZOYAl4A1b3bpGU
chClIkpoPw8U4vLUxv0tvcQQ44sLw5XMbGOG2rYPpe1fLwwcIIDX4lxr55iJTp3aGELmuDFBvtXK
FDlNsM9i8veZIcZ9bEz9oLyBeVjOKzq0VawqqpAZks5v9B2oR5G8PWEA9vJy1p7O6HPjLYjTjByR
D1STMVZqFcaVW+C8vtVjaqKxMM2F7nZ9JlUORjLxK6IknWbHGCBi6UzId96hutjXThaGEOMJiXkV
tb29i0Ij8m0kRldKM6g+0bIeBdjWSAMv7YbybswMCwqDTY8ht8vLWHXohSOop4co1lHiVpkjNCbK
aUOCKk8aiWgAVuLs0qdN9iMWWXSJYiQZbBjRQPKmjDtCPxvtXo9/Gbp/eTmr0QcqpSjioKiFWf1T
SzShnUlKPLYwhILrswNgc2eALTJ4uWxn9fws7HArSlqbokOCFansvND0l1XJILHDdFlm/9AD7VCl
IorktRce/BoFKkYjjoDH2bT7uNBl2lQutOWdLpqBNwLJ4/weqYVDovchd5XMyzXiXV7qSkA6Mcsd
qLQtcgWS8JVL9cGvckDvp21GBUbYb+ejnqxqAE2CCh7SBZyRLoPYQi+jRNCjOxqq0W0aiubaRCa4
0E3KBmlACBN5nuIsBtG90sV/X7lB7ZbNCYEYlfU9T92vqWXAmlpMWFhy9VC00kcYZJs8qP6hgrE0
w5UUaJw1RmfBDENZZ7dllyM5ugYDa2b7av+aG4LQvXZ+Zcb1CgYnxp/IfZ28Rs8q11EL7abIK8vu
NplNvxu1g9IFGKacNpc9btWchb8JPnYTbTHOXDIbtUEJHt0Benxkzny9NjylAsGpGl1XIt6EtaMM
hM1/1ji/qPtxlJIJ1hrpdh4gfKd8tul1p28i4AIK0bWxVnwCutQAlBVctugRn3qIlsbKHA0zrBm/
NdO3ze04fGXJkz0EXk0/R4yD/P1mQpDDQEcBvBBojHAG1RHd2jCtQR04+noZgOsl00aHpok7RdAD
oQb9edki+zz8WQawhhGxYSRH5ZlD82gsmSQZOv9l6JDRuA1DfavgSfsPK8ObjvFho5B3ptRjTZMZ
46wVYK7z+/mqBSLYHv2owYtOBB5c88hFe4BPytQA9fM5Q1JrNm+lLDtl/DwZmHIKdpOoS3j+BMP8
xBKHzPljHElJiSwAk0674Lr8QCd2fNDQBj4Onn4H8l7gJS5/L/YHT77Xt0GQF+Mt9D0yfeohJfqx
hkYmTIeZH4n6NaInVAe3rSHAKJztITODTOlb2YCcyVPQlg5hEwHKHUpHGu5l5SYbrpTynhqC3Pa7
Pn62oIUlLjzKIE2jUcdA46Tazo19lXTgkFQLFV2kinqkB99/WW8VlHzGtv2s9Ld/2FCsEIx6mLVE
V/10Q2ljzXNnsw1tBseWNC+s/Q5g2vDrsp2zg/a9o3/ssMi2SKssScrA3yRjR62rRL/Sko3UCu7l
bw7j8738Y4N7judkQkxEDHble+Oe7KPeUe7b35gf7HbGY2d60nMQOrMbQzhTNA97FipPl6dyb5R0
NCrUQ7GNY/+Kp55Tj7tkRMtX/ZrAs6JMN7JIw3j1JKCFjc6ybSAp5mKlaU3KQAJsaA7OFm1yDfIV
TV6oiIoBq0cBRAEWCGDRc+Nb5vkUUyVBi9VN5x0Il6r4SYKUXHWriyaxVxfExv5YkQPVFG5BGQ3b
MkwUnIRMgmjcl2X3v+wMjfGmFpxukSXuzDVZEE9BA0uDcm9baCK9qq3pgtzZv+zzqxBnbbEkLsPH
bCEQUAHBkmrreu5LRzUaty+SZ/SOH5qUHmO5csfoSaleiji6w+PNkeLZH6wfGupVEwA1sxG7Zp3s
tT7aX/5xok1gKejiQNIMiYpW47eR2mttv9Ku5QjDUg+XrZwlLOxcQCWNcfChF8nPWIe1PSikBwef
Nb5n9KvvofG4l+vDVLnD52VTqzQMS1vcZ41yDMpgWgtDRX7xhsGwW3ANt1AeDDsPeHkPdWAgo8qf
Ir3Ds1z9e4noFYLxDwBdnr5DmxIyWCk7IONtSW7bTjSCsPqlGBTz/wxwXypVpWpKaxiAVBpkU49T
52W1uulFWN7VEL2ww/594RGmUva5QWFHj9/jfHZ0jNClPy9/pNVosrDB1rqwIWkSavHMxkRzJ0nf
xip0UxK5CX2wRFRMq/sG3nntG8MEVrNTW0PYY7Jtgq2mciKYAlpaBlRcUMNZ9fCFFe5ii5p2AH0B
In+EI2skfoduf+lTGb3ajWY9Xd6+1WtmYYy74eQwG/CSh7FYvg5Aat2CV3tjk6coRCt1V8c/LpsT
7CCPyyowo6Ho03dy8EbL7Yi5SvUplL3LVtbvbaTgjJUUOFQ+Y9WqSZ0jld3b+ZW56d9kP3TkxCnR
M7krnPZO3xqP1PuYHEuQTa56/B/DPJKGVGVKixKGW8nazgRKnUZ3HXSmINSuRoiFGe5m02NwWQQJ
zES0BgV94Sivgh08ww+zGLSwwIW+WlXzVKOwMCtfGvBldbMb7BdNe1Dq1wh8jBI5WKXodls9ywuj
3O02Rr1saCmM6hVuM8wWIxv30jhyABTxVPOTxniXFg/UwIii/WOMIftMX0u5eOohpVRDFDfRhufL
G7HqsIufxIVKicqhjhEJ8DcnA+bCHqsKbPMPjag8vPZBIe0Cdk0AXsCHxh3DvOryvsQUiNspXjz1
bj7PAs9cfVktTJwdPT0OrRKTbm54k/qjA1KfYBM/z1u6ST9RMsSL+PLOCQ1yTmqUIZrNjFgzOdKv
Yh8ceiD9HdTz5y/ZUYCX2Fw2uPaplgvkXNYOU6PJYwt72L+Osjea98R80/+6mYSDsbTC+WiQwB3U
Gquast8jhAzD1OnG987+uryYtUACBhmGUQSrO7q3p1eNMZRtAi4qJOMYIcWDQ9c2cyIiK2B/hH/e
LIzw0cpSKjlCxx95ABqaefhoQ8k5ubcap02u2jLxqr4VOMXa3ba0yPmErIQ2JFxg0ag3WuhSBWdc
cabiOHymhYj4RbCHJucQlk17oHNhTCqfUuqN/bP64/JX+gbgn+0gUOuoD9oYsuAhJF0nac1EgXXQ
m/bJhA7SbpyUjVnPb3ZJUicdrGE7ts3kxWGvHCwjexvKGiPjiW/HvyBLeNTzYaOOcyfIIdYiKXgo
AKI1oDEKmpNT97EVqkUyI0+3egnjpDEk8QLg9z8Sw+lMQdhe2+alLW6bm7CUpRwgPbeqBwesZu7c
/NJETIprh3tphDt2SIlCa2IU7cUE8q6QeGXW3+RS6sz/RBQFBgMFdDGQoTzrrCLts6I2HHH1EU8f
UycqPi57zerHWRhga12krHICkLGZw0BIwFgKynLoBztB/1JqPilE+MO1mwXalqZlmei7A1xwaoxa
2iTHo8Zofd6r4Vc9bC4vZu3rL/8+t5g6opoZBipepJivDdXWi8ynbhShQta2bGmF/ftiywpA74Mc
0jFumex7fRvIvkZ6gJPxwn38h/VA1YrpY6sABXOBNxvy0rIY1zog327dblSM1yimIG6sfpQ/Rr6b
Xcvl6EGvtDKMBBAbscwtuuqCQLt2Xkzw0qoKXBk8KtwyigZcwGOCa0qtd3Pr2gXwPw/Jv3CqLaxY
XJGqQEuJDArWoYSbnHyNELe8/DXOgfq4boFXgroT3vxgBefWQamO+DLBggHyhkLbo7ZgUAx3bVPZ
s4J91bzihKbdFr1ocPp5Ol6Zl3/B+kb+9wMMbomJJCUNcEqsnBq5jeUExnPZvo0iQPzqMfqzTn5E
M5RjUhJoULuEAPeOuyF7tEWpy+ohQssAE3rAyGFW7vQQBZPaQpMVBZpCedGbRz3ey8W+bP1EVLtc
u+XRof3PEB8TlHIKkwjlMFQRleF6GJ4naad1b02+00RkFAq7XvgreGmMCw1aadMGcEKkfdSZN+aj
7cTOlDhoUNwdndfX2XX8o+8bzk4VDeKvnuLFMrmH+lAmRTaZsJwAvzhjfKyKBdf4KhvpcnGc+yf5
kNjhCBPqLc299kFypRvJrbfhtenXXr2vXN8Z/fBx8Ipn7Rh6ovfs6kt68QN49y+sxohmCT5jvZPH
8KZ8IR7IzJPH35AyuiP3B+ph2uBaND8rcCD+NJTKCBSQBatKHjltClKOo0WPdedp6Xtm3F0+4WvG
LKbuisE0IMf56b85tLWMsmA8puUmVhSXmvqezs2uJTYELUenayoB3dRqWLOAoADIjymo8PPJahfE
cZAhNS1j9384u67muHls+YtYBWbyleREjZKV/cKyJJskmHP49bep2l1xMLhE2bvfm6vUc0Dg4OCE
bl8lDkg/VMygNNKtXx50y4n834iVHVrexMrJjL1GOBfIe+Avf8G8uRdXkGRVnRx1+AVBfqMM6L4D
1cC2SK7D4LrC/qI/fDx41xf6socDzhyDByDGtNEkgALwOSbo8Zomam08asBP32ugArmLijupugqN
2oWwL5p4YwciawLY+c+yHgKj77g9IJ2CCj7jIRLLytLMAKwNOonPIp5qlFLs/qod0Jmc1TPLLYhB
dyV0SFyTUhUPEqXHI9WaCH4Z6Hu6tv8XBr+5GIhpL/TpoNn0fClaOuVxpQSYMap+1OpLgma6CF3u
65bz7q4lyOw6F99YyaaxSf0wdTVpY4VHw7pFuERFRX2eG1yiMF81GSezkwhMwTvDMUt0BYrIQkV2
MHvVJ3JKMhkIenzfp8gaAkOznVDEIMO7IG3owKMhdj6YbLARWyQvi4qmrhRUz9S07ypZulGN4coy
2l2tNPv1z8NduG841rfGaUT1yY9StP20u0Ee7ic4nnUIXlhhz/p58leTKDsab8i+3gUpIOriQ4Uw
URxu+uBtHeNyEmaevMfjDHMUIA6F/Oz5NkuNpEL3EtSje3fa2ifNDY7B72ofvgT3xTtSPuoPUCAo
nxA0naul6IzIDvHL+m/g7JCzn8Bcxa1RB3opFalL6tGHImcRF/dhLqnvCt7krdMPei9SL+AurTzX
Z+bB34sBshJJ88yeIFsk+Soaqm5K608BlqF1u7hb5BuEfSgMKABrvQ11H6tu3UrD7IbooSDzrj80
x6AzG/pL2PuMJ8qD3g8yH3aEkVOmTvpHuo2uhqtim13haRqdzE2Pi37aGDfhUbQ9uc0KaMpGvz0a
WdAxxsQ3MtJcVlnjZOeh29kOwotTfF32D/Eh9uiuDQTLyT3g316XTbPqMdTQgwbHYYRodB58tJDF
ju3PrLgTynZwt8c3FJtulbXR6qMIlg1B4kV0OkVD6ClDL6g887KsFqhOZk5CCBWjN/L88BE18dVO
w+HTMBFCJdxg+skHxVZrgsbPLabYsdqZ0+ZOrZotBncEK8rZPWfwzBVDOoXGRlzBwWhbCfWpARkn
DOeUrkpuiSQIh3kBxBkac9XUENOI4whoqvqjQc5hQpMzWM/N8LlVcbsjC3fym3+4385AmdtHH21N
wyQYugyL2yLoEemL3pi8N8wZBPMyC1QrT6UEdknSva9va2ujhoGnkWvdf43nGTDJqT7VVMLMDgZI
X9C/PjPkIrXjmiALja5644MEb2P5aHX+Zt0D8dfc0BUcznmPsWSs0IFJy2jAb2uL5xQqjN0vfdr2
hbVLq0dt8rD5wBUtcq680ruFawXlkLnCbqnMl1YjPU9CC4s+Hslv7a0ET/S+9HQ3fgTl2JV8KDeY
HxPayvEPeMsTpBzQnIibmfkOIZWaTFJwjQzbcaP88n8qmwlqThjUCn5nN8Y2vbWxsw/0XuSFOd4C
wKDbVU3MqeisEyaj5pcytGJcf3Co+myAe6DZrn9Irm1434AJG3lNk2XHSySiDhhzxElV1J05fGCk
cwxqd8h2A92tQ3Fu4y9RyP9CMSemBBWkZeSACmUvkUCAvLez3WgKDOLcjWcozMeCaOA8rgUUK94N
ym1tiUbvuR9lsWKzmYvwuad6rhQRAKjiGsFT1G1DUcs07wKcCchQE5mZCy9kD8KwkqqoA9W+GZEN
2vYdS96k8TtGHyL5pEISI96C2wiSSKLaD+9cnyEzIZOkJoWqqzPJf3nfojaeop/lHRnCCcWKwqtQ
qRPluLiQ6J9WQMg1t8iyDzHZpn6idqiWIFWT1I85pMJAqheDgGxsHQqWKmnEI8Jb34ycrzg3bf8P
lLWTWHSMZ87ZbLrLjTsi/zGGj3UIziV4BsFEMZUfTGo5ACKwXDI6lekYhwBz4KMluG2/mieZp+wS
ia3Y1V2jg4QFSGrRP+pteaT+TClGwTU7YiFVr1H/VMmrIT+QHKPEp3QIwRWF5hvLITG0jfTwEHUG
xpkrLzCeFJ+AWfEjgsAXOimdTs/uhl6/pdDoW18gjkM4+9lskBJ1oazX+NkdkhpKvu3lZxtNk9lm
HYb7HaAtj8ZCGzwmbIIz0EK/wPQYcvfGpD1Htp3+DLANKyfV1BDRrA7P3mQGeLoIRoz/PlbXoQSH
MyzPgxwXkuV9UqaQxIvQtpU85OQqSwTWXW5k/H0TlxMgdEi+zP++cEdpV0SVT/H3a1RrMU2JCZ94
a5PX9TXktBgCBt27SJegWAesc5i560PPdWi9JNEPsFT08ZaouyHwjCAAe/KtPnll55j2qXHLR11z
GtdVHL3YTiLXyDPXwADxrGiOxyXbjtqEhUxHBeaW+e88Nk7NKO3GVhG1S19ei5iWwv8wR2mgOsam
Gpskk8ukKZGJGx39kew6jzynR/9kXuuV2zjmdfqZuelVchQpCHKCPiBjLhXDWuiGRfn4fKEnQlqp
IHDAqC7YihuCYuAOI90zs2rSgOy7mXlWo1yt7/Mhgb7PlMqV6slRlN9hmB/hdZDUETST7NrwVLDj
bPq66tAhb7Rp5oCxIcCAchmHj77Z1o/9lOOzqSS29opP//4qnntScd2DEHo+d+zW9HNwGoWzjzWN
ra1hmKMS8LvzPtMSgbmLxxJ1fDCvIkmb33c+eOAeCL2yY1AaiEZQL50IbLFnqVK8SsGVwOz/1u8q
qAP1yOpPN2i6JuXeDzdZ7+ggrBT2885h7Lk/PwO7IIPG1VFlMytyVXqpct2Pu7TcWOD3C/aGth1U
L69v0wjDonsL4+/rJ302hMVGaRB3MQZkEGYz+69s08TQaIUEhhYgoVaY7SaxE9k1JctySiU9jVWC
J1UC7R/ExaIe1MsJUgTaGGDB2xVVyktye9lPMBxQwVnTg/LT/6U6xUlCYcF2tQM42l871BX2GAXP
nGN6q92ASkUQPl7eSWf4X8HKwp1KMtjZiA38PPkTGFd+tOv8Fz3drS8y14t9W/kV/y1QwBzQUX0W
HbHqHzFINiqo4MpP6xjcswFhI3TsadpMAX/uSNoaWgSF2iGtjkSG0urXoa3uDH9CSJU7luQLAqrL
uBt7FuPFIGUGt+gFTRkYK6RAbmESSMVdu1IcJfy1bhBHJfn8WDDxgi+l8zAXjkV5U9+TwZGebHfc
9LvP5Fr3rsEMFnrm7kXeO8GhcGQMtICFx8lc8GNtUnTmCg4K7xsuPIKtnK8v5jXR8TV7BFKeKlQ0
7X0QCjYj7ywuIZjnbhHavi/P9Oxt4rXDAQKRuGf7BpXFrWS5tZAelvsNwbKhImsKN8dmjYYsjrUM
XaRuUGzr5o5MrwrdW/XtCI705relHhLtZyGBJTeL3Zz8qnVB2oqHj3OPOAYd7ngLMBeGXxoBbVXY
m0LRFrIdTqcIDh4XwZwbgME7jEkkBoFMRRErxtwiq0LIJb0GbaJgW3BSbzgEKGOBWgLCASp7U1Sl
REo/xsAMeNF94yodf8j2Xoqvg2aTG15gx05Zo9EN/wnKh7wragHM3hqx2QVN1wEYw2q2tJPVd9rc
yONTXRzlv+/hPzPSZo4iHXFJFrORBcii6/FXMSlHKYy89RMvsog9YmWWGOM8zBWqqmNMt0l2hUeI
b7yTZo9GZwEa70Av1485bS3a9uqYzDah98r8WTdH2r+tG8TzyVCJIbPoHKZ42cR2UehVVTbQyLB8
DS0rVfQ76sAP2OfTuAmHYNpAGVjE0cdbxDlDhwIrut5Bn3fupwYpVCN7bsRL44emAam5K5GnXHZG
G5RKj+v2cZZQBknNTMuPFkOZZebX2k7OJQNYjY2cr6IZj0VjTNvEjEbBMeO4xpllAhVGvOlmxpNz
qwLi480L8UY3yiJHHqObIL/DMNONJBfHQr0Jibq1dITH6/ZxyiKYg/uGvcjfD+1MrA3/EQ32HiIk
mK41vSB6VkdlL0nGsS4eqyC86sLaQ8ALoiINV1StOXTK0GL5pNFwr0FIQJMFuYbLjJH1xZOMEqUJ
SmjMrZ6vRyr3UgSGzNpNG+M6Cj7tpD0qpN0RRKc0/mOCX0RCcdRU2kNORCmcC686g6tEmR9MeC2x
MjOWTFW1LwFejJB4p/qPGLPH6yt/sbMYiHmXLyImhQ6U5FNdYzY73pq+vMcTycvDYrMOc5mMYnCY
faVmgTQlLXAoBFPDpz4MncG4rxUvLo9GSN2EvEqBiFHvIuj8AkW1UEG0NrN6nxuXzap6dd3gWmgj
10j9bUbbnZkrjmSFgktCBMW41FY3xjHQABVaBriAkCYae6fq7FsQwf5tB82XVSb4ZgyQdoHt8tyq
OBnsLtCxlKgipvS5ybYZGFx886lK33VLdDT5hn2jzf++2CBVENdaQmGYL18baFYv6MFG7TIWxSgX
LpyxigmrbbD0mskIq8YAPQdh70TFH5vUxyF86STZXd+OIqOYXZ+HOVrYchglNZsosa9j873x+9ta
tO0vvCljFLPrlSxqYiVqa9SPItsrAz92/LS5b8z+NVD6m3bs0Ss+atNVYlBN9OW44KAIQU7dhjYB
m1rqlJlHOwW4Dr4vqQAj94dUH2yks/L6ISn+BHT7D6v6Dch2WGBSo0eZAIAQvOvLX23j2fFLKuSP
v8yZzau6wGGOdQByM5/UUHhoPByBYAOpZw8MzoOjQbPwl3Q9evXttEm94EE6iXrluP5ygc2c887u
6GjmM7YS7/Ba34JbD0SJiehCFOEw9w5I+rs0g+C0C1n0jXFUNpq10X8Um3Gb/SgxDzk44Y5c6YJQ
7XLCglna+UZanPagx/PFKmbYZyiDhh54ITbadf+s/U532X5EDIzGiD+0dnSBU+PaCy8NTw1+C7CE
ngPbhhqBowvAlnJty6B6Lr3RrETmzV/nLAkzm7dAYb6eBBYeVZ53Dq12en2rB6Obmm4/1R6pPITc
m2DcleC2wYVkd4//cDoW2MwXzVKzi/DIg2R4o12NCUDwwAWH/a6KjP06FNeXLqCYr5gmGaGonddu
JvU7KZ12Clp0S0So6LRHL5f+tA4n+nbzvy82zVD4RZtkgJPtt0K+z1FX60XOjOuxFyYx1xBytmMV
jvPqVRGuhvu02QfmUUhKyTUFPNgohSNRjML0uSl1ozahFRPcQtkVaqlV8RGKpH75oZCFdwNKz0gg
sSX+sumK1FIQ1enNi2y1x74vKq+f3iapvtZtBfwyxWsmP8ZZ/rD+nS5eLPPuXwAzt15UZ/ibc+AQ
qdsapfV8giPBvDNakjD5XGyoof+1gMs5InP/pboVjYY1hyqk0DF7Zm6p9Tb43b0MeuNUIwJKrHlf
XxzvbwPZCyjMSIjZDlzrtJHcog1+deP018p654vIVjCyqkrslMIkDV8NLwMfGl6oQq5/Ke5uXxjC
+KkxaXStrQHStoUXdUTHi8faTKaM8CsXBUNfY3OXy4bdbkE/CTkq5vyWdSmPyohlK+k+n3aoeFD/
za9PWvDYqJrjjy8KWrTpXREe6vBt3VL+AwvkEv8FZw523zd5BtEqrGeyiUEso1wHxgsUeUdoESQP
YXmSdcfqBLcNNzSyFWifgSMVkSVj8VQWZp1HAM2k9GUI5Z1FIw+qoZsCNbYaPKWFSTHNLkqC841d
4DLGDnVoDcYcd07RaRqjGEywGAy2xs2QP5voR5HH5yxs3dx61jFx8y8rvQBnfBtyyKo5za+hJu4c
SbvOsxtT/xgp9SLz2Jq70veCau+b9+u43L28gGW8jhSg5T/sACspm5pa92VrOLpfbmXzeR2I67sX
QIyzITrpqyYEUGiGhxGPSQjxbLVYpHIvsIetZNBGp0OhzzCD7TtlP7yA+8CR/NKRwYO9bpJow3z9
++JqDWMtKOISYFT5IxebQUVT78EPcJtLSID0W9JuwYvR4YwIgPlWorYIKSzUGNmUdZ6mQWMGiOUb
8EoFHYSDUJTWqLSz1NRRq3yvJKBH6qqDRihkRLKtNJkPCabDEqjOqb+LtD0IftEcAV54qbmb6j+/
iPGJRZVK01hhRhpiiSHaZLtb5MPAYn7UxwLUuDsJ6SCj2diBIJj64n5aA2YCtzopND2zsBRT+VYF
6q4xFGcA1Zwxam6emptCAvUcvW/S8dhZg0soOehhelDJg5qER1v3H0vjHZxAGVKQpFWwTcIjtAwo
hlHDXZPLv+ukgjgg8te5jLaQOqOofiIqLc0f60vIDQsXK8iEhSBsjvVRhyFJd9c1h4B+gLLe0YgX
DKPga/Ed7PfHYhxs5Red7c9vzxKCg8pDDaUtUtzLza2GN4VkOor5uG4b//B/A877eXFQgoqgvNpj
dxQaqIxjG9z2EPsahs06zP9zIL9xWCeaabnadfO5SG8tTIVZmOhJHdD899UhhmBR23rdhNnIficA
nnfZ+S6E2B5aRdAsAnFYqE6fG4i+g6RRCALgIjrVKJ+C99XAjsfzpaXvMdJaAwU11WlIvartHL8X
ONfLFlEUjTHfLqPjAD0iJlv2RPZZrdEGhQC8bKBsgPzWNiZXWqR4fml5qY7m2PwOzOlzFXuqf+iS
6iXhLRn/nkf9/Hcw14kCfvw2LPE7wmYqtkiu9BAzCImnZdWtn9PIyRRTRBJ6ubmAieIZcnXoNIJg
6vna95MSB7GuIhyzbxJtH5SPQgnJ+WdffF5rLiNAqHQejTuH6KZatobxazAL1dUu2BEdLESWhoJr
qHi2f6rDUTSszjNLxgwJZEpnklCWCFcCKz7pNZg1jDdgUXdArhoMv9f37WVIDn+9wGDO5WDYgRIE
Gh5UoWuBX5JSUapEZAWzctFYQsdv/jgphhqQox9vyuR13YjLy/DcCGbPtcgM2JIECDO7lUx0U/ob
6Jo29V/nkM9hmACmx/eQ52PmDuW1Onzm/Yuf3luqoLeH/0UwBoIsi4bLnUFJR6MHhxe+SKv0ThNs
40bwyfmr9T8AtmsS5HzWSGIAFONDVe1S8zn0H5TOF4Qol1cMVgsNa6DbsCBjyQ6SBmYESqV5tfwu
UEHNZ2lwvFPh658GbbOXQJfiz0krmkdo50FWvk5iX/CKuJwXBqxsy9Ayw6CliSaK80M7UbTegmi9
cattflPu/EPwU0fbnu6mh03yrLuQfbq5mj7VB9PrX9Gg6lC3Og2SYCEux1u/foaGvraZwPiCCVot
1Qn871GDJ5SnHAcv+mm8tdti7zvpKc6dbGM/giN+/Uhwd5H9jamcm25JnRaWmDCdryOje8Qc7/rf
557qxd9nXG7VSFSmPv5+qJ6qYm/YT7Zo/lAEMZu4CBnSyO4lzQKEYYHG9xBYsaPVgvIa9yzM47cg
hpgTPsxh66xoIgYFRlpWbpD9wvNyAC9abW3Xl4uHM0vloq0SCrY4FOe2kLgdsMuhld52RrKzIDn2
kPhW2GOKBu9Mxw9HbMx1yHlzszcWcrXg0EJTJdh8meXDkz5Wm0oC2wWI8+QWXV3EoTm2vdmBP2l4
WUfj7bdZZQF1PLT9XlT4USYte7WFU9GGfId+JTx7RAMIXIOglYySGmbwQel/vobmRKiaGriCZUxo
Z8Zm1DEeLTup+qE1D+vWfH13dvHQAIvMAyhgQbbBfq+6oAnI27G9D/a+eVWuVW/IneG1v4ld0Hoo
H9ah3043hvOUXRu34914+1a5497em46KJmARFxxvdZc/hznNZT+RCQJKDYiLiDNgMpqMzwKLL59v
aABcWMwc6ChPVcVvAKFu9RuQTe/IXeOZe/MmPbZvktcdi2vDSXYdrExPGWgY9+s/gHdClvjMdm2U
ukQ9DPgapt6T5GRFN34OsTO8tNaBLhuV4I4NdLSaaPbETIc6+52FX6GQz0R1qmtcnJpXCeFwPGae
AQb7yPB3SWqgU6GhjoIJlDL5jZS2R/JWVPn+eg6wGwz7Cg2fuqVAHoD5EaMOnS5jQE+b+WDs8g1E
j29RfMSw8A2Kt2PvYVTIi3YQ5QGNx+hor8FuOlof5CN8traidqPL3musCDrfcK7AwgPaFebbN5EZ
GBMU0Fyy07f5zt8dUvAdO+ZWvindmjrBRvPqk/pbPgSgndnRnfFkCFLDPGe//AnM5x8mf6wiPYOD
pEfk2BXjYFW79Q/P22EQ0py7+AlUZ9gO37TW5JJAscAlxWdb/bG1DoJL0Hj88/cwsopefXTMqFC5
YdxUBtZFkmvwhEoQum15SIlTmzGGLg7rOLwVQ8/JzGiG/lMoEZ1v48Es07GeTJQpwp9W1zmWnzij
cb8OwvO5SxDG8RihKZXNDKLh1oru0GiedM946jptWwvuK56PW0IxmzAPQOQ8aYCy/BPoKTYZRs3W
jZlXnj1zSwRmj0GFziikDgi99ppG+yG6xWNELp5qHHn6mveC2IL3ZMSNb+LGQhwPsvvzD9SA6S6n
Ojo6k/wxQ7+6pKhOFX6GxYdm/owywXbgLt8CjTXOt5MeSUf00oz7MnmXCkGpiLt4mMqEk0D1zWSr
YrEaB2D8RTihdy9NcFLJTVwgoWe/mdorHd2y/1j/WNztvYjdGQeZdWRMrTl2p522KVFZwZW8SVVR
ukIEMzuNxWVQmamd9gVgEv2g2WBngNZjLXrI877NMvpjTtFUqoEUpLSBHuJLV0Cn8Wl9rXiebfn3
mZ02xXKRYvS8ceV6X3R/enDn2OOuwwjhOg7PGyjILwELVxcmhM4Xa5RlqBAS7AEyeHKPrmxl3+GK
6mu8uAXhAO+7LKGY7SyFWYIhYHyXAg3L3RR7avhSWqKbT4Qy//vi60ud0QS0AYpFjiko9NAPY0gi
3hk+COgTDRnhBhoVz0GmVrGNxp5NUT598JdqituEonE77hbALNx/QZgUSBWgCzIIARI1YN9SI89Q
0AQWy07YPq5vAi6SCRkBMtfgoYRybo5SoJxCZTxlTK1xNP+WDnsQEIIzdx2GU4ZHzgCJA8y8y+h0
ZclEh3iMlAgFMbczIdqpm88UiqaaOkHZxaghXJO5Y6rvUBvfGrX0ug7OO7BLbGb3WWOj5j16mFyQ
BkHrqrqbbFmQ5uH5UxBiWHBxKJlAY/N8GYNwCjPsl7mfLoDLabPO0+pAQaZWmhkdI3/TVH7sKVb1
kml9+w/hFtIR2DBzMITH7zl6Zyq+OaE9GgxPiByC3O0L6+RbjSADw9srKlJYIL8zZVtleRfbRALB
0IAnm+FvlCRBQQryuIFb2OV2/YPxztgCiKVeLMe8D4v5baiSWgbvauU3D1la9ARZtBQnYh2Nvze/
7WKnMVEDysc0RyRhRIMTR8RJKNlbAy75xCwdGmVoBMdQznDbFpMoTuKFFch065isRfs3st7nn07N
ZF8eIgt5NST6NftHUYSg5SxPYax4mvzZgDNh3Vqe118mEhhA024HDUQQ8Pp6XzmkARl+oEfZXimV
Owpy6bAUnD7u8poYwkOorsnImTEuJsHwT6nVSJjRuD36YGaE9IRDq3bbKqMzJIHTjXc0TD05/Fw3
lbeNlsCMF0WjRYn0HYCHIHPaaJ+BEacZBJEa71CY+H4giEIkdTGXTQq7ig0Dt7Vk7iZ/R+jOMt71
SbSI82dho100bUAZBHrzkIRg7rYYUrmgqp+DguDOiCc3H4kbxcm+k+tDFzf7SB8fjOItlit3CjLI
lMhHqDALJpu4tmLYfZYvhgIYm8yWJEWR0FiOwWkMq6LzmkIGLK02hej64x0K8xuHzWkPGQHhRYzn
I83oDzWim1Iufk4+8eYR+6L8HCNRKybPf1u4AUGKC846+2LkY0qTTh6KxvUjlXq4l9J9leMJRgf/
TlXz66HvQlfJJd8FTVguWFbekcSwg4bMNsGLhvUB45DWtBrxlFX1d9rfdenvqXeHejv0grPPW1fQ
zWAc20SHN3iAz50N+B6lIFaQlTGsl6I+UPpWRx9x8daSD//H+tnjlG6RhdCgAQ/CFxVREONnoKTb
jvAwWFGUC9puO6Je2W/l8FbWt5a8tZQQEdSLInoVctPzS1zmsh9iKMCQrkZeQNt+Du69tK+rrfXz
h/RsVZsIEiDPAi/D/Xo6RuVsZAfwf8a9YQwPlTalRdSZTK6lnzTiqPIvQp/CQbBPeMfPWiAx/izR
+9yKZiSEWI6tOAX51ceu5gtiGU6HGj7dAofZJsFgqoM142QNuqDlfecgT3RU70F3V3vlXem7+uP6
bhFY9nWFLCJ3v6f/WcMIyYjGv63ylzwmjp2KdiX3Yy0SdUyaZarNvNPyAXnJneHKe/lxm7ua6li3
8s/gYXLprryD7C94sN7WDeRdRcsEoXJ+8prEl5rc6rEr6/egO3TBdWBv1yH+n7zfdxKSOXGYmVTz
WAJGt00UR3kuj743HKxD7fkP+aMMGl1XdYmje8GvxL3CbIn7Ly/KpZXM2UuoKalSgtWdFOUunsi2
SCfXQLPOZN11ZXVYN/hi0+iKDHJCzInNhFaYumDWNBtbfEmMR0uT4RIoOCqg71U3mihdf7FnGBzm
6h1phWJ0kRaYHalvTOSzy2ynFpUrWWCFFE0vz2fr7J4HGEheQJuBCwEq1wwY2iwgtQYFHBcNqZ1b
qnj3gc1zeM4zsBQQLfuMknjc5VVHn0jVpoKHBG9JMcEyE16qoLwwGXSIuUcZmGNzN5iKCuN+VXOH
3rvSQy4XDVnTIHq48JYWJChfeWoVirCMp5kaVJO1GNYi++l0LXKRx9bfy8E1grb1zXIZhWJhF1Bs
TDHlqaZHGmgDtQHy67KO0kcevuqN4caK/xK31YFIxsdYKIcRakr/AI6yAD4rIjgVBa/zrYpp2Xws
/bzAg0aFNPqoplutDV7NNDhQaJU5RKWaO+n9c27bR1KOhcA3XFz8jPGM28tqPehAqQLp9JTeYbrV
CXT5VsorN+4Sp5hME/xI0t++FmdMcNuA/+KL5JPBtGiJ0RYy72T8ZxBQiT7JUeyNwfv64nJtW+Aw
rtXXy7qjIPxCprn3rjMvzwIoCN5JMWKMzT9AqXj9YjQYFHrs2IwptXGr6lkBYhpMQkXpLjAdEHc3
lbzXtSsrESRpuZaBJ3BmooCfY8M1H5ROujxg10CoKdqXkyG7UomOHjxWxxsMW6KqFPnXRSIc/5iP
OeuEQIY46yuQmRyRCWnUUvErdPqAYhOkgBhalxNQxez+YS0XGEwwQ+NM9UkPDCg5vDddDJKSyG0t
/wHKZwczrBxVErES8dbTRHsAUp7QLgYf4fkp7NK+tKY2hJii/ChJrh28mdOh7h/THjOqqrduH8+R
L8GY2ylvFT80aVS46D11w+5To9RJoX9A1F+JFKJl8CrSBR1NvM8Gcq6ZrQiUtyi/nttXhJhdoDOk
JE/bQW6OUxNt294QOJPLkitOtqXoINcAsS5K+AzO1JZjXWKEBfoHrWOoD0HkdtY2HLea7inBB/Im
RfpbsiBYMQi8OG9RQeyuI9LGcdDZgSFKKF7iBc46GQbcv9EmjZ6I+dwax8D8kSFRntPH9c/IuxFR
V8YcG5hQ0ajAeG6jDQJaS1hTNAY+tLl8bFNlE+oDCGKEnUWEc+wWWOxYvgWNOC2Lsa5a/BmOYOby
fXAU6cYT8sHgSc0PSjOUDjIOtxYJntft5N3Eljqn9mYxcZV9rmVt2NUtwfVoJx086Q8bgUdGwAwg
BW4mqj6JwJizMU2dPiDpXLid+mEHO6VJvIS+lCU67kUi6fOfYl3Z0i4moqmmOo4rc4aSn5XkF/Sa
19eN+/c1dHSigwVMEOzNHpAmsAobf7+20wc57N6VVKQbzoewTQ3vaYLwntmCBalUOy+x6fvYS4wM
GyAUHKtLlvP5RKPy/B+Ir39fvL+ygqQkiRHimrcQbShOwyHejXflq7Y1HgznV/FH3vibfFNvrB2I
c9TD+hpy/ZZuQCzCtEwLUdq535r8putpg2vVJI2rZ85Y217W7ddBeM4fCgn/A2HChKpLVKvqAaLa
T6V5SNG8N1kuDoKbDrfpxzoY95MtwJibJh/8sdQzgCnoP5Rz0ODJgn3HXTPUbm2QAM35KmbNpCyL
TKUq0L0cIBlQUh+j7cmTTOt/wjExqoZYAD2PDE7a1zisLWIQC/1taJPO6k3chZkny7Xo9cj9QjYK
7HC0CBrZx4BEaJzUOtyfTapNYxwxJKY3v3XIh0AFUxUlqHifCK5OM1CWAlMcm/GDoleoZia2fDG+
NMg6SK0gjcL7Qt8AyJee7+qxnKw0sQBg9L9MGFGax1B0ZYgwmK8TGlqOARZgjKAmpPeqfoNAe30r
8y7ApRnMuSlIS4q2BkTfnTCordWHokVty1lHERnCHBhM/BhKqwKlUuttWsbbsQE1dVMJdjPv4rEV
dIkpmHzHM3v+GQs/Z0qK3fSzE1DKbWM5of0U94UTGx/ZX2tcwqMukeZlXSBRux0RWgOp8BvHQMos
NXaJqIX9MtnJoMz2LlBKZYzHoseyddF0r1vgYCpxbYOZGlKzTx34skIbyfpudKPI8LSp6Zwsj7ZJ
Qm+qchBEn5dySsyPmc/34sckJKkzTZ2fK0fp1n4Y7ztPdmINsomOjd43fz962YY+WS9CISde4LRc
bOaGHDW9xsw9Fnuw7Oe+Sm+jKd8mJVJCeXgcNM2B89pNveKFqYgOnOe0FtBsqTLEG7fVFBgdRNfD
8A6uVbXfDCGGSrxJflg/JBwsvF3weMEVSfAuZMzsLD9U86oBVh7icHwgHYyP6+r9TuuOVORbeBkT
wIHLxIQEA5w/c1iSEvpcaO6H6w+lG01GWKo3SMxEbiNlTtz1n2OItl0CofAx2a9bynEHZ9DM6Um0
qqmrBJam8jVG5ZPyORO1pHBcASAsdPWhZ1MGt+T5bs2Mwo8GqUZKpLynYGzRNuAj9CHjqwqy9lxb
kNSDEBJSahds/+A9l/XIxDJ2xl4Zj2H+TPvH9eXi2rKAmO+65cmTjCD2I0Bk0Ya216VWOtKwmYa9
LeLI4twGmOH+NoZZtanq7QGE4wWmmrdpdByLn0Nw39H3dXvmjcwE7ejVRjiN1wi6z9mHbJJKXa3E
E+6cxJE7x3azX+qmPSmOL7jceE9ZFOzwaNYwfYWaGHOk4sgwkjyc9/b1eAx+jDfRbvyQDsEhBVor
aCHkuesl2tfs6+I7mbkNUWKQM7jJKdzRU3EKt9G1dSJb9APv9F21a97WF5IT5CBHjsaCmY12lpo8
3xhmnFUheAwQUunU6eLAafp/OKnfCAYb5YBvyR7kFghEuuuGk1UfUhEnK/8j/c8KdKydW2Fh2Ln3
O2CM95M33iSZY3xW4ObxX8Kf0vYfnlszSYE196tBUYINQ9H7qXSgvC9cHXQTSEyjHRJRsKiJkHeQ
FihsOtosWpUUPeL3VnttoBanXGX0pZl269+fd2MsUZiV0zAUDD5L2AKWnSTTnHy4AomSRF9s9Sab
7tfBeI4O2mIzqzmYIXX2LFmtWaVxWRVuOFag/O7Q19VPRbgxJ0s0MM/b18ikzxO6M3sMuyOkFg8e
JNVx4Qe9V0NheiT2PywdSkt41kNuDW1dzNHRrbBLFR+v7rBUEcQN6LjIdwoyWjS377XwHZP5h/X1
43lxMHODoR68MyDpZj5WgwC4D+anVvl/pF3Xjtw8s3wiAYqUdEtJk3Y2Z98I3rWXyjk//SktcD5r
OMIQ9g/YVwtMq8lms9mhagDMYldSVXow0B5jjBINDcHrRCSMC+tLrWzbRJkj4czLgaQwDod6ijaj
4rUiAPV5pXhvvtSLi+1zqbCs2IeobriRgR5Qqzn10f0Lzk8fIznVnYRQ/PJSrpniUiR3IVZ93I1d
g7g4y/JDnNlvQBG41nTAIF6Ws3a+YCNIzhsz2SWfmukmPFGYhFM8NApV45fSfLF12pt7BShpItDD
9XX8TxifpMkBeZCbKoQVLNj1SXYMRpDPNP4+1IGJb06/VTK0gOGQRW0ja75qoeU32vni2grkqCdR
DC+Sg72zLZ8HptIpvM4AZHR5Oc+BSYH8uZTEWWXrN1HSzSr2avEzUHQ0qGG+M4/Ho1kMXiprbiQH
t4P1LhPgqFvPuEu3Ua3ShvS3avHEBh2lppDKbede/rJVgwJgPgqyiBXBaXN6BYFbM9EKE2dzIGxX
13DYYfNVTqKhltVTifwr5tLBN4hh11MxSi0HjSbBhRL5qfYfG+22yrbTLza+/oM6KmIRTNcDqJrP
6vR22UnlBP8Zo+444lloA4GnHj8uS1nVBkEHWn4BpXtWjyiTOg1KHVJkEt/jW0AeAurVIXbTJD80
YhSVeXXOHM1CHmc9Uz5NcGUIg/G4VWkl/5qCHzno2uVWB5eIdj0p45MvP5t15RCwuF1WdvWQLIRz
Xi4epC6JWQeHKidXlvGYyv5jHIC0GSt7WdKqLS4kcc6t0JQJaKVY1jzeJWQ7Rj/av0YRms8h8BcQ
GiM/hrbwUzss0O6m1xmUCYNf4OWwsk1Yb6VANDd33iR2KoePghiOO7DnsWPh6CkbBsQiioLOneF7
iScdC1EX+urK/VGLH7Iq4jA1qhhqyXWM4fXcGXontf/FVSyEcFZoN3anhtX8GOsfy36X1A8RE0QK
Ij04W5PyhFlhBD0UAwrkmxHNdMSkf29moKfB2x8e+RwBnqVxi9Y9CMnLI3B3KvQkm95lEaspBlTW
4PA0RbY1ez5Ui5slBEVMbA4ygizrsx2fWGDSARjPQAFs4ZcGzG1Gj1b6DzUhvCv/SJ391kIqHrij
bQaQiip+3sgOsUW5kxVnAIXQ6KGoGKA2+S4etB3r8AXw4/qgPscaHl+hxj7awUBPTSOaSFlxsxqa
xxXUAjDLcwZI0IMQijQ1/IGk/FJk0yVjvJey0bWMmmrR5+UtWzG9E2GcdZsDU9Sgh7A0ObRDhViH
9r2g72F19RYKceadFNOkKR1SMxM6kSb1WU0e4rqngfTrsi4rAdWJLpwj7WtJrgv8c0J1eG5LY4Mp
3l1ql25l2ddjqz2zPvNIJDI/0RLOf1+YH5lUu+vTeb9QYyXo50jz21FUU5u/nbsLT3TjTpZltUwp
KujGpHyfWiXtG1HzlkgP7hi1IRopEwY9okG76pqBDrUNRRLBdbcSY59oMv99sVxBZiPsHSBmMrek
OVrNZgAvC84TNRpw6wpsYn3dMDVgYFgJxTXu5mtSJcWQJ7x3MeauVl+VoSjn9F1KP9+a/0Twl15S
SHU2SBBhbLRdD+4XHWDK4IR4vpFv+3cMYzrqE9pfrout78UVjT/Sr1j0EWs3L1b1z0dwkaZRV1ZW
zsldG3S6PbWV42A4Vg7MHVoAV65VHFRGiUjsuqv6I5XzHoHdSY2SQ2pSYkpKu0/T92I4dsBXZoPA
iQg2km+q14Ywrss57UpIQcE9ZUmi6GXdffxRZv6ChWHmUpcXtT1LwIPW6unAvD7apsCAYYUbAZQ7
2132V6LV4xxHiCriMKUQOJXu5LvTdBei/7sFlqb247Kk9aP9RzXOe/SZnVapDEm1DF46ZPUUmimi
bOhK1ebEBDn/UepZ3bThHI2NaOF1SfhaZT8aMB518o8sckeVdsP2sl4io+B8CWATVF3WoZemvLT+
D2GqUrRunPdQyg6gQQN+HwNjP6Wx38lp9toUxuayGmtx03Lp+KpTQ4qgm2bjLpgOeoWNFe1q5iSa
jOLfNcncTD0Yotnqtez1iVDOZYQVGdKWwBHD0K196MlAS9tlV+Ee/gNTsOWt9AQfkolIelajARV8
JUAqR0fyeQ4bkY+vQqzVMzdM5b2GfJgpfZqJqA1m1Tr+k3SWy66UUAaiICSNFbBiwaRZ1P9yrhYS
uCXMTbNt5fkuqwB/ZHafBtuw+l/uy4UM3seCcz6qtNk20vfSfpzYDToDhgTwLxranAXCVl2SinZY
DPkgk8DXCBWpN0tS9jjD6r2moFpjuUN9bMPbQhIc3dWjtZDEuSTZjto21mdvUT/IhmvInl2IPNK6
AfzRhvNIGlPDfAJAuNNjUrDvPElrvEz1lKKhpeLkwGYF1yzT0O34Eqfveef0reBki76Ac1BjUSK2
BmQ5aNF+Ee0za93LnmP1zlqsIuegpsSe/HSYNcxeWP9gK14t3fktDq6LITQPpb3/zUB4Oi9jynw9
C6AQi3YoaTv+5PTsE2y2TicqRQlskU+ekb5Sp1aZbRH5SZCY5NVbOL518cEQldVEkrgjpsV505v1
LKmX0Kd8FUoBwBoouJcHUW/DqvfTkHa0ZQv9cXzHSjmNTenPGRLZepUalTLy0Rh3tagbe/V0LcTw
pwtctDWbE4KT+ZPY2Jsj8QX9IaumvRDBHa7G6pTWnF+OvfUYNF/jXyPozDwWi9/njo4RlURjPlZK
BaSvHDNQs281/+vy+RGtE3d+Rr20+m5eJ7UjbqaBcjncauztfxLC3+5pVUUN8gR4l+IeilRvkgxq
Ar78f5PC3UVVh5mTes6WKuZzoP8I2TYRDSyej6Sd7onFHRTFtMoknjUB4ou961Nq3P7AmPmtdQcs
Kjd6lTGclmDuHXhUz4AQz0paXolg4FcP6x+7sLTTML200ABszTHfABBvo3sJu9Kp8mMcHhVbNFy/
VqpeGqE1H4LFm0AK1SA2SwhjxU9fHV2/6d2p+PKHpzioNoC8c9te9hob9ERlujFI+n55U4UrPhvw
4gMCP88U3JSIQDfKUdkAhWzagD35K3Wi3iX7aZsf/avKy17kzT37qA8vl+XPh+zsbbtYbM6PNI1C
kml+PrP+h148S9q0A+XwJlEUlDQx9g9uzr/mX+dsjPMredD5vTXHO00BnPaA2r7X4bBIneAmExx9
i/MvJskqZZhVU8e9Nbhp/yrpgttZJILzLk016TKuf5iqvTGHhyz5EA4ZfOPTXNgh/kIeNbPI7Qlq
REdQR22Vh5CiYe0O8Wg1ueza2GaKU7yqG/8heiWvMu136k3r2O6ztk3dVJQQEGjM39llZkljy743
7ylp7+z6QQ8F9866CMxuzIV1PCM4+2gSkPrJ84mY2UmCaBf7z6qom2Pdx/yRwdlGS1R/ALkMPHYy
PodpQ8NB38SDT4sif890UYvK6ilDb4qs2iY62g3OdZeVUamphvjDxEBRSXJqt5uuCt2yOATRXhZV
NNaTRWi10NEojfErfuAnJVmdDumIpO9D/YJeaZhIeMSInUHTO/2mFpWBZydxZqILcdytUflTbI8m
1Avld308WOU+yMH4ub/sqhSRGO5iAFZRZvU5tJJ21v3oydfhQcvd5LX4UVFlH22jQ3wHKhjvsthV
c1wox90QRpyg5pZBaqMd0doog9BCEmg2u4mz9cP8noJaAKi8+EdZXyUqSRnqGwnGaeWdEnt1m1LA
rNZsq5sDneLXf9BpIZDz+lWrSkBdgE6JNapHUK70jt8aKE3KYyeIWlaiSIJiso7XJvC5ceJO7zfF
T6VKU0De0nZDR+WI1NumyOu/79lEk+2fFeR8xmQVcTRMaEBs7fh+ygInZOZVMvz9tPWJFM5rqHAQ
NWshZQYR1g69fpfKN4Zo8OWcS2C+IBfKcEvWED+PB3vuppyYiznuRK4oCW5KEJzkL13uWOEVxuhC
/6qrH8YIICQb8C7/g4EA1xLoGDO3Ko+R0YMxVu/JXHFDKUwbjsb4g4h88KrVL2Rwq6mhBQdk5ugS
RIIg0Nw0/TCbn83kKf6vEpiDokH9Ve+xEMetag3+VLnyoZKuvxnjp6I+EftKmOlbMXcgphFMc5oA
bcJ82am5W2Ni5Nm8d/U4OF35EfgCG1x1RwsB3Kr1eqCHhQkBVbON00Oq/QZW0uXNX7utkI8Cgep8
QeLonuqA8X8psBjcuTbm2UMRNGBpQZ/Z1EbGocHY3A2T9Xir6nW6uyx4bYvQ/gqeLX0GBv4+GItY
WB2ywbCzAW6JPJjmPdoeB/UqFqVs1lYQgEhAogBKLKYnOUPo1UYqykCbjxfYOUJ5z0BvL2Wa4Ait
WAIaKzGMDXNAno2vZ9Rwh1JoGYkjY9rdkQMfMGVFKYpAZ3viro4TKdzt1NmlObQEUiRjvCuKFN2P
yca0wscatSGC4tDlHVpZO/Q5aTowl9BqAhjCU9MImiTRrcFMHLMNvLyqP7VmcIgkC2pBq2I0ZPY1
DP1YNt9ZaSrAVE8HK3G6CGR/HcZklOrODv4hfYj6AQBJUPBXYHPzZyzsDRQJqaEHIEn1rczwrDKO
HoYkfuubvvVCrT2mfnETR+Q1R3cxUDDJtc9SDRBsUwkU8NLex7VhCB4ta/upqbBNLC6A3A3uZk6N
QgmnMkgxaRvQHjiV8XRjAEQsPqT20+W9XDltBIIUjFZhQWWeMifD4HlQx1HqYCIGUxstA3F4hkhA
GWMf8UAtNaIC3NpjF34RiXrMcGBI5ZsxYrnghGRBxLoUiRJaeiaNSwoki/c3YNZTkCz+yrem6WAk
B+Z8nJyD8WvcKfvLWq8dSxMYCZg7x8QClvh0z9vIz+Hx8AnVFKOSqkY0aqPXyzLWzHcpg9tElkpD
pxuQ4VvoOJThI/ZqHXyYaV0LnMyauQB9GuzFANSAK+POY9epZd3N5jLPC/R2PtGsmaHD8fR1fAMY
sXO8dVm5VZEWjiUAb3A8v98eiz0MBpOVmZKmzjBs7BkfsML/H6OhOoVoVmutbAaOkD+yuIeFHpIu
IjpkjT4Dgc0u60AOETrydNNMrqbdjwD3qSTvsoLq2sFYSuUWlYBALq+HBGBBaZx0tB7M6FpV8vqH
Dy7CawskubeKT4zffj9YxYY1LbgWEiKD30RWuvt+TDKUelWlRAPMIO9tpas6p65q9HQUWqtkDmA5
lc+gZsTrQ4Z7qMHcFugcVQ2cJHHInoNMHxO3lBpMm/idIShpnR0AdIchMoHNyGhAsvkIRcmLIkzB
yuX0svZqjvV9DXd+eQXXRAB/Hc1oMrBX8AY9PWPy0LeDHY+4jAoQTwOdBGCLTDSBemaH0EOHbRjw
XECT5+2wCtHdi8Z8sEImMqr5TxrgB5nxIOmaM2mCoOu7/4u/ZrUZaRB9/gDq4LtMpjHqDK1lKegZ
JN3x94oLGDI6eJ+Ky9AI2d4zTzuYI5USqgIr8xDtwUHopTMS2364Gr1s29LWe1SP5WPm/MMcNma9
//s4vj9FU/Jekkp83GSEtNQeW3uPjwz0bW9eZ51gDmHNty2FcamMnsEXSfNKAPBDVWkvVfJvBTgt
D60UJu+X7ejsIGKLDRP4Ico87oVo9NSOQj/tbHAxwVStR+J/SYqbTnft8PL3UkDchjgN7x0QqHA3
AkAP+zrMDbQds+E+0j7QJXVdZJZbkkkQPa0A9c0dC7OrVmX0WGucZyl1RtLMhKgKGF1De+g0nPid
ne8k/UoxnGHyCPFp1L9H5hWSUn+vJ0CQcE0ABhshKSfcbgEMU3RpBui1HCSgW9PaA3iHhpKoULHW
eHBikJzbBoicSdLZIMl9FXjKlepZboe+F4rO101243uy+3VZN5FVcrqNUCIv4/l8sodG3xfK1o8F
Tm0Nc+NEq9nrLS4+3chJUfeQYT6+hd6079z4B8ambo+Kczft7kAnFVD9GG40j20uaydcUM5EjcmG
wagQ3X6ZT9Nbd/sxULDyUuNwl24HJxbRV60v5zwXhkFEcFtwh1wtAElqtAgrEuNryO7U9ioUWeOq
CGQ5wA2mAnaJh6xqbZAR9hVib9kYt3EvU3SToJwt6vJfK/BgkMEG0DXmi4DFy1mGmrSx2n5bRpjT
cdQ/WPaZtslRreGRx+RXpZiOokeOkca7qQBGdhzeCXZvFnF2eSxiem734kRulEqbjbPpLc+Mq1fZ
lvqNYWMWvExAGusb+qNcWYCVk8OrwQildzNKHlKlJZ4yAvjq8veceVUDN5iuYUkIJlfwkDu1Y9nK
etBJIO6PtN+N4vVozCynHRF1mojEcE7Ab6OyVwqIifMbP3IL/7qNsAMiDK31DZ4JdICrAr14QPy2
T+KwLuPUYbEZbboip5EdHaNxfLLbV/AYXFdJ65Ry+NoSaZMl095Q3y4v6NoUFKDc/3wCl5MBL0PA
Uh2fYDI3eLIKGgU0+Rq90rtVJfrau+xRGWm9t/cd6DgFF/JZHDRv53x7zW0wFqY/TrezY3WKxwZi
5Eb/ZVkvMDZwqG2r8FcqavMWSeIcoKbinizmaLxqDNeO30C45gCf9QCS0X3h94Iy0FkQOes1DyKh
ww/Y9bxeEhu7SpujcCRxBprGwwjqVv0f6lnIAsHPYZYBkKRnh2EM9UaWM6weytvx84BiiTy5AvtY
aZycwaJn+AKgrcr8mxODW6ZeSkjOyAwApIdhfGmtTTUdLXkAABrq+a4pQstZtcmlzPl4Lm4rFvq5
IdmQqeKZm8euAjdT/Oy0G83flKo7kdugnCmyDemtVJ0EwHC57DbpnuR7OxeljVbvTqAEzcCvSDkA
e/n0a+ysnhPN+Jo+v2I2NfTf/nAPGHLJB80zYjs6IYwGDVh1a8RXKOr4wHopD23rFf17Enp5JLhR
15wTeIEsRHvYdYDRct8z5Ej5JKA4MuTfU/1WENMZCwuoT6KhHH1VEibqdEwkawDT57ytafssqAgk
1V7i5jt9i9BhAyDIY4d22Z2xeQNdwsa8BWXMjUTrLciJM5o774EHnCvHosOV4sX77MZy+5yCCm9E
gNG9TFuf3heufx14L5dtde1axosKrFbgRptxlk4Xpo3rejD0HqEbXq6wnCm8s0QIResyEAODpwto
hPx4ah1aeYsZ99TJRmNnGuW1mSs7SakFjnHO4/LXLnwIcoUAPZzhFU9V6eMkZ4mNkYO+zuyQTr0i
33ZZHx0quUxdrWrk+65V20M6NjIBm0mQvV5eyzWAHWIAoQ/vbXwEMoynXyBPtV/lI76gCLaqfOgq
L7CvMwlsl1uWuGi12VbygRQVrfVP3/IC/T2o9n57B0YLwZesrsXiSzh7jyMWsmiAFcYv9dw3UH2U
bulMzu92G6P3bh8cjbvAs7x2R25GQZp17QQgRQXqN/BWAQaHOwFGieEgw4JsKZoH4HZF7obsxZ4E
eY01q0JAY+EVh7QesJBPF9vuk3JU8hCWmyrbagBifR14o695gqVcc+Yzyzd4WxTQffNFCmaQru6r
2ZWNgF700j4wvqSuamM6+mrkb+yw9T2/LpuHBIlVENXnUqijAm9qxb/cK2TmUQQMIJIhfP4aQZxU
IWOMld35P6SWDh8DcY1qA4yNjGqCMHZtfZe5Wy6eU6KmNf0YSc2p39jajyylspCraaXydJIf5o5s
jAmGMphmt8zcCelhdacmKWhTN4CGIqKJqzWFAPKDdUOfJkgcOINJAT86kRanUyr3rHuXfXAxC87d
mj5LEVxgWBbaiLIDRJR4G0r+cSJeiKadTsYIlkUrEfD5qkaLU86dNK2MtdqqZnGd6uipfR0MhjeG
08PlI7Cq1UIMZwltiQ7ypsQuTdHPOnfNqqKZ9ErqJ1vaF8KR0/nXztz4QhpnEyoL1QkMTAiuE6dJ
3iZm0iB9RngfFK+N5eU5sn+/5XIPMHvB7s0GwEtepvE5A0EV3pRYhrswearzG9LcDtO1HN2Gj3+/
nEsxnJGkVl9iqhEK+vEjq3Wa5E6tu5K0m/QtAnuBUms3AWBStBmqCekufoJX74ZMZR2G7Ku3FK0E
INN9jw7+w8joPzTOAF5VhuNXEf6cMXFWRkOaRIEk2biyom2i3pPKubx0a1fLQsR3/WAR5KqjVpV9
Oe9Q/zr1v9TaBZ1OKgJ5WHuJLKVwx0oN1VhreyjSyLmjtjUFVtxlPdYOLhKDgDAiBHvDc9QZcYFC
jqEgItKOBsBkUkxXierRaxv/XY6eebCRxebOkT2gO6dGnxE6E1Ct2U4AW0mDlqoFo0OxbbLYjXrv
slqr9ZulTC4AIlmsEFyYcLFsonp2bFgFoJwrOd30o1Ozm75yMKNxWejKqbWADIYxbjBvE6RZT+MA
CZSCFWZQ8fDBlB84NkBK8jsa0URVfWgiTLpzHmFUEmW0bOm4Qgxg0s2LvjBAcDuwNqx8FKgc3eke
e52mKR0xi/ISXjV7bZMeJid7sBPQZtHyzt7b2zajtkto5IGiVpQKWMsTLj+HzLHL4nNI7gNATILu
2dECX0r2xLz42t9R6Tq40g7ho/xwea2FArnFZj1A5/MI+oeEYsSMWi67b3YmRA0vvpPsi+0vgcTZ
TDmnfKKieqri1Ke+1sWQ2KOVn0o0doZDtLmbUH/JHHUbC07m2sv1RB53bIK27wFoAHmgDThqxwks
lTSmOc1udUf+md8w+koq9wZbDCyEGu50I1B4PiOXFObOUBZUOanz7w+or2t1Axsjm092eEWhyTfR
jUBbKglC9hW7RsUF6TRwGdhwSXxkabCkzcwOCEKtga5OYPcQq6Nj7HUm2TTGLwvY+L3xViCrZYNm
WVc2qPbR2P7Souk6RaK1rXf6cLTNx0beE+uBtZknVYlrAitWND53ft7nT7XBxwW/BngS7paWQ3ss
phSfmtRe2D8o6TuyLJ08c4r/vrwVZzsB4hpCAMCjImt9njitbfDW1AFJnDbPEZJOIOCMk6kQOM2z
u2CWYhtzOQ8355n/AkxbQbIQvS9AZ5sOdV4/D7Y6baWMPP+9OqiqqTOTKNqT+Mx4pzV+bE94MMkB
+5ki6TypTHA/n0WK0GXGoEaXAFqgFL6VO2skLUFqEsXC4n3UHhvwbaGdVWGMZuGLQf5h5VCXQFYH
WAAqKJ9PXYOWFWM8GRXKzmH1YijsaAXVi81EYPhnQQcKkvL8zESTGkTxRbw0aSwbDghEafEXGT07
fCL1IRHVfM6NDVJmGEjM0arI7M5msnDlhllbdjCCPzBhATiSCsJcfQxFS7aqy0LK/PeFlHCwMeqX
gE02HC03ba2tOrMYSHM1RODHzk1h1gf3JLqBEXvyppAnaQiMEEhCGhApXUdqHT/9CWo7Zt8C8tC9
bNsiaVxMPeltANxyEB8OVXOFDpnfiVkZtOiUZoO+lpGSHqhjqW2LoF3W1/OPlpwJYuDV1GwGLavx
sUgVGrY2zSbEvprgZJ1Fc3NVXJZtPF/BDwj0otON082ubbIQLQ+Z5VPSmHgHhXRUJS+GT0biyU0t
2+k1Ec7v2roi84G+PP37ZHO3YRnqDIyVsP1mAKENsAAfmbJn6UdQjLSKTIGS5/Hjt5Z/xHF3Hzi0
1E7uIA7oP15s3JiYFMzlna/dGf1zGG7S1kHc+vems1SRO3hdgUJBkkAma4Cuoe+zCtEbcNqZJ5v3
luht8V1KPbnev1VEux/6bUG0zHfhDQNAdS0DXJJ2+GzIKBFua2kfZ4xG2lEB26KNNhPLNeEyL6v5
3eZ6STB/9PvSJ1IBwZ2fHeXqR2T9zIvnEkSzUjIhOYnzoUn7sQG2CCm2NoKc3GjBaq5t6wADLJhg
8YvIlTNtQ9Btcvnj5jW+9G2cdTdlzYDgB+sGfjFV/YeMvEWDQMZZ3DAvPHit0cU2NxHx+cKqqohf
jZABmLSKjjYmt+qg72hHktYb2+wGTyhRBe28KsMJ5fxSl5qTPDAMbY9m/hwN/dYMWrcAf2EY5hsV
3aQdKlxR+V6gEBwZX1o8XevKcyJjatns3MwYXVCdHis/215e8HUzXKwG57hkwtoBQRMoTYERVUuv
arvrum0yfoKEjWa9x4prMz107f6y3NWNxlQIuLnQWYUK0akby0CmFkQY1wd2WLYzzGanWoBrzAqR
emdJ2+91R5cBvPs3s/ipHMzPpag04lB31ej4XYJWqc5r0GxqgLZA0dUnPcjdzozvxykQyF67yGcg
yv8XzfkwvUePvT37sJZ0h7As9yAFF5jy+ir+EcG5rKxX47aY6XftZgDYkg4XAkonXfknl7FQhXMZ
PclkNRqhSolnvBvvUK76CneoZxyrXbbLLOdOfbSo3VOEyLtR8NYUKcmZSpE1rE/QoAwWZQxG2ZGX
kNrrx1Tw9Fm9WBc6cifU9OvWrOeL1Qr3xrSx8gcbV098BOR8Je/a+P5fDsCfrePPXWNrKBFhSRPF
rftrQo5k+HVZhMAA+aRAFPm9XSiIhaT8adBuhTHk6u/jSTQ3YqJfj38rarWOWBXAuk6S3TbVY2nv
Ln//asyho7kDKUQg9PGhDkm73Exq+IhGjo99TKimRI9G8UT0YleR5Kob6o/LEmdTOrt+FhI5GyhT
Ipe2ColkRD3cGaW7UtoZ+S+/ERjbqk0vBHG739syizHQCFBl67YFcK7eYhD17xtl5wZKNMlaMmq6
Zw0ycT9Jka6VcEA9rrc0Gfbgf8hpIL/JY+k0kyzYr7UYGH1Wc3eRTFCY4ryR3ua+n6cgkg6sXa2/
WiA3sTeNiNhg1SqAQ4nQF1xAisUtnYSMCLMIlo6RxK0a9NUkJe7uGnzrO+RMqJRv/sEo/gjk57CD
JkffdA+BZb611JsKlEf5b9l6Usj+fxPE59Qkq2RDOWsGUBvSuCMg5eIPVXHsSdBi8/1U5Q0duUsU
+jGxhhwAt4ipOTI2Bg1CvowGDmrRB+IMGzLScBfSjsZ747rf3ESH9zvftZ327bG+at3kytiWm4xi
yR3kkAVH4nxGBFf14pt0LodZyH1VaaQGfe3tm+Sxg7ZrrvL75BX4elfTTfQa7ifvHlzTxl15xcBO
iuBccJ2eZzXnT5iHb9ARC4Y9ns4irgoghdht7YzIbR207eAGLmiHOqfxMJBzp1F1GwiaFc7zjJxM
9TRCGRMfuAsWZH6wyQG436t8N97Jb6X7DlYcd3QUWrnBQb/Cqu8MgcWdT1ZzwrVT4b2tRbaddVD4
MLeo5J4/OvFWcvpNf2ds8Yw9JjcALROt82xeZ+a3WGcuNGJ43vpFDLGodbmlZ1Bgv8dgD6k/j+WT
fmtRySXXpiu76rYUOKnv3otLsjkv1YxlL48a1hvDHJuJvpi3w+bjgdB2Q1zlIN/Jt7ajbXV3pPHr
Y7tBhC6ChV59DCzNjAunuqypeuLjEwB1r8DEGu9hosNGcr6PXrZJ34qtedA8ITzA6rqbQJVCGRCj
Xwa33RhOGmvWYd1NCtg+dCZhEIp2b9oGmGMb0AleRSO6kKLSSTc+yjSCMHItXtAW0vldrxMMLVqQ
7qs61TtPtcd/kKADbEFD+cfWEDWcmnMhJSHMecDkdBI5aOp1ImFWfm0JdfQvgYUGLEFn+PJKlvRR
KENEDewBt9zBSTcfsJyrz+yloL/Znj2NNNi3TvJiiRZw7YJdyubsRq8VbVJ8yLbjDrgtDsvcAKkD
ED1evohWUwRoeVNwiX8PDHDrSLqqissJgrSWTp82rR3jNv3JUHMx7hNqVA54ZJ38HQmSno5boVda
i46W4jlDATVamJJhXuORGp/DW3wdAWYVUDXAEaCWE//U8NBIb38JtF57K5qYzgUDj4bmdH5AKmq6
yC97DcurvJgJteLfxDx28VOsvkSGG8SHThcs9OqdtxTJBZxmqPUBpoRrpwppfN/tMMF3C1DIq2If
73qDEjA63xgxLiDgUqOyFnmY+Q6eUX+4rPqKURtA0cB8GFK0eK9ykYdf1WkwlCgMD+Q5zx07vS30
LXKKYGOjbXlriSLTlQ1GYnueMsc0JigdOXmqOloZUcrKQUNetx1s9ProftThIQTSm8uqrTgdsLnP
Q+VItBkG3+yThEXY6TKIBFA43ljF+BPIPYJoalWbhQhuE7OwQ6gNnF4gy5W0ySe36W+7UZBNWDn7
YNCZy0IzZTRmeU5dGynbSAsLCJk0pEJZ7LVQB9Re/vvl9VpLvc6kQBgSxJtBQerpVBBTUq2W2qYC
9/ZhQHgI2OFOBz4bZRKa2fZWcl0Ej5dlru0RmNNx7FBNR1Gd041pURHFXVs5tZVuMr/YI2kvMIO1
PBfU+iNDPVVrMgKSJTFkxAU6RYBJqVVOnhW00TZV404jZZMbNJuA/S1ACYTODPQwcvRf2GdXkp0V
oW2h30Ebb3z/dzg85u3X5eVbNQ3A/4OQCIcKDT6nqslDPmZj11XA1XoqbQW4l4BcjXDDvlyWs2bn
aJr7Tw7nloMsREmvgRywq8Tajd7eKCIQyvOhjnm50LyLtDgGZ8AcfqqLZIbJ4Muz9aX5/RT582Rs
/lJNWouObZ3tRjZNaJ4tsmOuBPvK1t5tzN262cTSh8vanjdwf38K4A5UlFlw03PLqujgvVfioXK6
ZGAJrW2zfunzgN2ZyVB8jno2qIBqK8yUghovdrs6s26COMDcayvFpQOHlu3w4/k2A3MCukAQlxwH
q+5NWtmE5TQELDSzMR4bSsWwDfOmPBYBa54NIpOKJn2B2SiZGeFd2bP6PpBI/GjZU+M1o9rs5WE0
X0IbgzYucEHa+9CPFVhxRQd1AC1Do0a3eTvnrfxitKhaduEG5Dz5Vx9IeDlZlip7DH3rd0pW4vlc
Kq16UNvWEkG+fbd0c9E2xg7RcI+Oe90EUPvpfvZSM41WNVZORiSglj9jnT0wvWwme9rVlkK1EXA6
UfjBjC+5bB6BSkQDNXrFreGmBlor0D6ZVT9ilVG97tFBrKCk1v0t6ARox+eamooc8Tytxdlcgk4I
uTSw0WoTXvVos8jz4TCYr5ftaeWOPZEyn+JlxXWystaQIcWui/4GaC5VQAMLjZtUJuG0l7M6fohB
jsZMtHyA1+XusvgVJ2ED1AeXPJImaEnn/B8wayI5k+D7mkim+dg5ev+oWd5YC+SspNBO5HCnRvIt
bRxSXO1WxUAot8ntGEPxbtk/dt1fk4d9n1AbxoCZ43PCTgwz5Ey24JDQtXFMFCAuSNnRZ+wf7neY
LwbNZuZ4jCSd7pwxsJQU0VQ5QWveFnLnov87wCiLEJZkJQC1v6eRQZRnmWdTwlOp9J2ZQp8h6tjG
VEp/040EDfvoyHmsGKLhieWqoyb/R9p37ditM80+kQDlcKuw0uRsz43gqCyRVKL09H/JOJ+txdFZ
hL2xL7zhMC2SzSbZXV2ljb7ttnWk93Xy/N/8RAjykBIqh65gmNMq83vQE6QA2FQRbSXpnk1/hJQM
JIvQC2qKTHV94nWG3sJPjC4Nmzpk1g0xXd/RJO/9LX8EjgKkNVDPWh4V54uXxpyU+bLtWIMcqPGU
Q+Ab+rHDCHG0aff3c7e2Je6xOMUDe4ItxTt5bG+l3Y2aXJeOjDZua+40FM3wSkEOFGih8zHlAzTZ
Z6jWQPRJByGejveApbTaT8/u0bhjW/XL5XFt3M+gq4iKKc4FnD5i50PNi2xGHx5CV4U+NmN8rEZZ
9m/jbnFmYhnyKjoOnUm9ycM5MdIG/anaztOmsBvafwj1oMBAyySuYmiFFWYuyVytmZatbLKvDB3x
PH7KlR+XZ2uj2R8/eGVEcIMqSa0WwFMWUOdXMUktfF58qtWjpr0Y5d5yOQApwdjd9t4eyPnL1pfH
xocDF7x7AGA5wBOL+2oGq1ENcBreCVD1dMwDBFHB431bIMObhu0g01XcOtU0PBYAW1tQPiLLXzWA
rWRii8uT8Rjn5l7j/B1AkasmGa5NE5wDs3m0jPH18ii3PHKho0ILJ/qYESrP3YXEiVLYLUaZc9AK
6s0tunT/PuovjWq/TQiBsBzyyrAXV7HU7GFQq8c8XZCnsh7RLcfHaoFbDRk50xIFUpGQK6APUePx
yLwQwng7ncxHr5rCyxPmbPkFnnW43SwCmGgDP58x6iDNrJsNC/pUo41felgwn4EqKFSrglm7IbXs
nTtQ/gR21OGWlGURljqN8ZcUfKSfqVk3+Y6atrqf8446fsdZE6oWU6aApTkYOKG8eKMgqxuNTRnf
6V0OtZhYVfl1PDjzyQRa+I3Peo6ucy+mb13sVZGbaqC7QL9Adj22bH7wzJE8t7k3nwbwYIVDR2bX
RzLIQSvr3OGfGoTkYD60jcryE2RsvhkQXh2iRm/ApVFrXpjwNL53R53inNSdcVeavA4sYg57g3IP
OmVolEGdKL0HrXa2U3HGQoIrPhaNoh8dxYogwtzsjNyFastIPEDvvOkOpB4zOjIU89qieEL6adk3
VdRr1J39dqzdbxU3jcM0t/PrxGyt8kcnJ/fGjKK/X/K0i31o3peRa6XDMy+5tu9pVXxWkkwLpj6z
AaTCtSn2L6/41kMeIDFcKBDo0Ooqvqp1D+pFpYMbn+qYznUWU3Lbj6w7gnHFfAVcL859Vvc8JAp3
b8GJm9c+z6dBso22zip0weKmhmsnFJmFiEuHKadgSkZgR2Jp6H8yMDeZVsRlfO8yO0LQZU1dEQMd
SYGmlzvPpteqFb/mpXsavVkmPyKzJeylpKJTWzrIxVhe/NXGO8pPgCRqWen6Y+M8Xl7HrVC3XkZh
YCWqeGS0sIwYyDUvnMei7veXTWwF8aULBTksMIKDAes8Nox4M7Ymcr7AFGrB3IN8rkFzSAqOK6Vs
vjZofolz90hsWcF4624GohHk5vAeUUHId27X80ZlMJY7YK1d61nQKImvI8GZlwcUAyXbYWvN1raE
JF3V57xyBkwjAeu7D0nlaqfY6nNXUvYIgLfxH91eOD0mMJNQdIsuV0GoqCY+s4uI6M9xKhvX1tqt
95ewdo0+FWVvwlCB9iGn50DqQ4vXe50N1Hey4r5ixJ9aKslqbQeX1dItn7W6r2U4BxQoYONNNJfc
z8oOpIWTcu1m2Y8iLW8mJyWhB36FSK0hBkSdkf287LNb5yZ+AEinQBa5kIaef0AzcZ2UHT4AUk5I
aBjeUrscv8ZKO0SXLW2dnKuXs0hYY3La5Lie4vZrxm91OaARhIIPujMA0ERu3lQZ9ZnlSE9sDEC8
yK3NCg6bN6SJjSVHTpmzVMsyJzQLZERqZGKH3eUhbsWYtS1hNWvGWitfkgNZ60B+HgtKDpctbC/X
n/TD8vRd+Qth0NLLYSfI3Fsb8rTjeMWKr5dtbG3x1SjEo8btVWjmdJixpP6ZMUixpzpAw8ldRwcJ
LZxs0y1fshoNEjapFZs4AGh+Gks1JPY1zdEHrgXcqHBH2aVdJVmirVi53udCrFTT0VHLASbNQQ+R
B/MzrX8qaoobmBJ0Tbn/h7lcHduC92U9G1zXg7nSmnwjPtrDA22nwKglp9vmmiEd5SwZQlxNhWGN
IBrWpglpebcsb7w0DcGeGSl4o9u1jBFqcwZXpoQhVXbhDdaAm4jW4qD7YvMDAIXQfa0DZqf/slo4
0FBBBTEPmhLPHaTX3ZFUNVwR5IGuPzVfnLQ8UV1Pwwpbi5lcsr22yhseklP/M2gI+8tylL4eVOxg
JDqPKjFPdtZetYl6rPtPXUrvwKHka6mNrHkdoK1AMtzN3Y0nlgYiIrA/iiGS8rKJS4pVLBUIKlLD
j+evsRVL3jCbvrKyIixgU+lN3+WwMqLIgZTYtZrmux4qjqDe/pfzDaBDEx4Jxlrcsc4X0EWOliUV
bCldpA9lWEABNi9DPQkJM303CXli+OZf9/HjnEI6E88z0BMvucZzq3pv06ocUSyiU7zjNqBHmpGH
ttJJ0iCb8euPHUvwlilVRtDzL5WcwoMY4TtSiWMNJIi7z+MhsNg3NJD/yym6Mim8A7ir15ZiwGSJ
BfOwz1HVRksyfc8hOKPakvVbXOHD4bmyJlyaIQuwMHRjIs2ljeApUR5tkCKYT2mNsocEwSWbTOE1
AHC0bdYArwX2QKEAFU71rkPTs/pag+WNa2Ex5pK7rMyicLksiLLgmGFRm3J0ZQ5h7kHRdAYlaV8e
Y169lBm/s3vy/fKZsHlLWE2qsCe0WssGt4HZhAF+QUtUnizJyLagUR4SwmDtA3MMMuDCZOo1GlOd
DHnATLlOh1dGP3XtlZGEmn4AiRyrD5W5m+fSj/MHV019Ww24deX0R6BDWJIFlwe8GdZWHyPMM8uq
dphKDHiwH6t+ikhxhaybxMjmrK6MCLMK0ZvcGilGXBQng/GITn+ty7lEFZDFICeJPrwPLGQOlqrs
BmSyFEyhNnxvzdhXa9+ltmT1NudrZWgJ4KtrUWEa6AyiMAS0rN8MeZAYr5otiV0fjZhoXFVRqgP9
DaAQQiBhJR74jrcEEnMMlCHbN72JKpP218tybkaIIChEJ0ZhYO0hWjBEtavGIFTpyvCyh3080s6t
CO6uAI3UDUtJ3YUkQZW/shJEvvHXUcb9vG0HTExLvw3S34Idl0POo7Rx9zE7ez/E1mnGC843xm4/
2rpMf+tjeMKgdLzK4Gwg+hST7LpbzISbyAn3cIN0ejJydP+GqWL6Vh7hFYBdK3G8j3vo3KKwWFVq
2EUCtZSgsedbJGb8zkseLq/Uptu5AKdAggOESyJ9yuDwxmG/ajsGxL7q0XxDy2cMtllPBg/9eE81
VWxVGxKJqJdDpeB8F0F1fObaZCK3XTQnPT0MHbAWyLrSz6iCXx7UBv4XtqD0gR5tA5xs4mbq20Yv
3MrGtRFA40879Yn7+kMDIKgNnkefhuOnJOi/ajKa2V/48vPz+dyusGAaMhPuZFsMQNRn91Rez/dt
NN8NuwcNEgAOQKngzcZvO4nv+c/IFgbDW7sHHi20IsDvD/mrFti+Cmh6c90APju+Gd8vz8wGMu/8
C8Ud0zSsJ8byhXfpPn0mb06UBm7oRfiCKxKNYefPJyArHmv/lO4Nf5CB0T9eYc4/YPH5VTCdVQrN
R44PyLQTY2+a/azlR7O6nwycFBLn3kjnnBsTDqFM1ZNGQQs9asuhZt4YVpQoma+6ECtDt+cTi6OZ
vF+e4U03X7mecFhM45DXWQbXs0C1b4AjenYiG3fDIT44shNway7BRgBQMAog4IsVzgyABOKhURxs
qcbniuFzDyl5qEuiiBr27Kp6uzy0jdfYgrD+Y09w7zpzTJI7sFcXLx2IndTbirzj9Rd4zY0y+RBQ
cPuglcG7t+IuaM2ArMTLAYAFIXBwwpW0KGN4DL+L86OSeX4Jds0UvCXkoKsv7l8LuYJ/Duym0BrX
AXBDoeHcRb2snYuJwmBX7Eb27jSvPJbsw41i6pmNX+0Tq21ALZ3oHVOWii17mus57PsvQ5G9m0tS
ddLuNWJCzKkMVXfcU/RqF/MbgKCSy8AGLO38KwQHysssxWdgpCPUkYj1lcb1Q8WbnRbXQaa/zmOC
p8y1omR7NgAyzUtJOnlrs6xmWkTvFI1mVWhUXt4YXkQJ8Wfzbdaurfze4feXnXfLi9amhMDXAAFC
HfBXBiryjowwP3FCo/9utDtctov24Az/EnzWFoVI11hG7rQzLBbTc0734NuCSoWvOAQAgJfWSaJU
DZj69znP8yUVQh5nuJDMi1XuvDQo4ZiyO5dsIoUA51aa1bYEBtp6Tv3EbH0FbXhtnV0PRhMZRvxa
A14719bj5QXcCnbr6RTCgNLGhABzjWAHet3RvjKLznc6B1ykP/L8mP19VmaZR+RIIDi5UGEJ/jJ3
NG/Rp45XYfVz7KB7Yfm1F1bay+VRbd2/1mYEJ0EletCcZQd0c36I2+nG7MxI1ankdbF1UV6bEbzC
yrpEbQ2YgTZdPS6HkrGrId+Z24fL4/n/hJQ/8ya4h0HjKU8UWGJAWPGyi6zszZ5D3dkbI7rUd8sT
3grmNERxV3btW8KVeP0CuTaaNQGIQnuoEM5c3mrNbCZtMJbW+KMqTL63izk/1sRxURyr4uFRIWb7
Ng8mDQfWNycTRciI5dVfaz4vRwiKzRoQM+BwUhdnXoV3o7T7zGFpG4DLPEzzZ1LMAV4Jphk5mSRp
/5HbSrAlHFcxtyA33GLUDuvDbJxhE8bm/IUWdsC8z5UxhRjmVWcVe6rbnx2S+qraBgMfr9XhpwJw
Otz/WKrfPC0NUOHbG1zZ51n8SFl+1bVNUHr68bKbbLk9eCo8+MnyJBDzkDCCZjkLjZoe8kkZizIV
bdCJTHly83hZrYKwh5WUFIVbYGYU9QevjyPbEeWqqRb8scT1ZJaEbbyAsvK0giXXS4LGiWry3Kif
EgpROSIT7tgMwKtRCXs5QZoMauLwrbrcoT8dxEPUnABEJn5lZeAhetOy18urtXmPXruzsKlxR1Kc
2camtpx9bh2VPlJNX8ntIGbh0D94E7JYMhWg7SvSapxCwPdonPWdgzk1yAPk+XzQbpbtWzlrUasl
u5qBKG5JTD4ACM68UyFDPf7ywQ/RBIyLEG1G8h+NROd7mBpT7LRdhiYxtK+yNBjt3jfTw5zfIpgQ
9u4C4z7wRw2CgePz6J1s9c3pZQRM+rZn/fkKYerNYurJqOMrnLs7+/MUpHsW5keQXqu+GXS4I/qA
Oh2b4BvxU/8nyoPqrgiVXYkuy/nzZTfYPIFXEyIsiEZntPT2+BQO0L6vj+9IlWS+UU9hD75ay2wh
AWQ5kp21+WI1V1aFUFomiZe2Gqyy0PHrXZr6P96928yPv6PDFG2dqNDjV9tnSZDs4JsHLnvWbwWr
9RcIATbTq6IpU3xBgXY9CkcAspdwyTgNfevw+jNOsR+/QZo9Ly1YUfctUFgHfZ/59vErC6uvlm98
n4IkIm+xAkrK7FifwPbi82D8bDx+gxb2rjmWwRgWoXwTSgYvZr36tjPcYfks0hdO61tgJQeLlD2j
gSUFqoaYE9LVqV7ca+lYj4EzQl617bO09fMq63+YWm6afhFP3ldw9OdXQ6t5N2pXuZ2f1J45Pcw8
7j43Q0GvtaGNQXngWO0jhK363ZTmbbrTx8LDdFeF6ydUnZ0gTWmcRJVb0lOSW90B8BfjqnEokr9U
0R642ttPSHKAtFFzABSNU+K+Ve0YnwqWoEekGeM+xJ5CYt0Y59va8cp9zhxr79I5i6iiQAPM7evr
Km+dEDlsFk7gfnhhioUHp+0l2akErOmuMZnzxUMu96aCgHLvt46r5+GcVqg5dcDivBkpL3ZW7Khh
DXipzzOQSo2kNT5nXdHfN/DoKvRAnYQi9wx9va5Kn5V8sP0yrdz7rhwm0IUD+IN0DDjf9x1xLdCB
dpP9TcWMXaU0WShdnH5R4PCIagB8mPIDZEHiIwCLzojoTLtT73ns1Z2H6RmC4PTe5Ty9a8HRcXKH
QjtS9MpF5TioPzOqDw9IDamfh06Hqkud4ifGLqt2ZHKw4POkdUeGStcpKUz1QY3HxAhR+nJfQGfW
3aR0sklIqVp/j2dH2cWp3cdBAtjEQXMrAmb1pGTmqc8nzfb1tPPqHfJkIAdhcQxCaD0ueu6j1qRP
vpvr2uPE2+TBjPV06ckq49vWs/V7ZAFSw7epW707LIlbKI0kJMPEM8WF8KbjHVSzNu/VuOhOKai+
bjzQNXcBUd08AjXW9NMgphcoxTTKmIh/pRMvnBTesrVXtz1zRhqyULFH9JvsERfN9zy8L05x+K32
s71+1xyz8G28co7TDqzpsui0wbSw3DV/nxBiK16Vto03LAHS3X/tkbE7pE9jHcwPNaiwZ2gg5A8D
KBeunbsYfHMIlzJ5tM37iKfZaBoHjx7AduejhzykZ4JGD6PvGtMHEcGNbc5uFPfjlyp3vxWsv3Zq
LJrVTMfLB9IGscUC+v1zjRQOR955xWg3aL13lW9d71PnOsWT141poGiDbxk+c55A9KbmkZ6+J5T7
VuNISrKLCXHt158gHIrcSNGUny7cAxDhUFNrV5iPk8nvWS/LJ2y+bhba0V+wSZDonc9zRg2nIhx8
s6XW7mKjLYLG9b4UKTV3zBhw+tkKru8A5vlqCbY7RUNKrmlqScpma7xIw/3+CmHKnY41rooKYoDq
3m2s8L2pHOdqT/MxvLy4mxeflSFhYgcQ1iooU7ZBT/seDXXlF8KLn5aqfO4zF+rFsn20eckF4t9Y
kHeuixrP+fwqZeFZ3Mxb6JdeGThUwSAK99GcqOsSvBHDgd/kMjWArUGCZApd+cv1+oOWiImmx76c
YFNlX2ugwUcL7MuW7/ZvlgyStD0+pDRtfVFCB8/m+fiS1FE7gHlbSOE8Jzww+JVV3nClD13g7xxz
l9Ew07To8ipuXR+gnIqGA2MhwRGrPoOXJWTo6jbAKedbfX6VdllEkOf4BzOAx4PaDkLoqAYKY+un
ig4x3grNfGAFDmrlRu9+XraxvOHEnQ5l1t82hDcekggGaOhhI3EI3WkMFFCQaJSpDGztr7UVYZfH
E0hcqAYrw8h8UoB6fSiCUQ8Zl5EZbzuEgewWsAeooYpNyZldk1yBkC22Motm8DKMOC9xDQpo2xwt
2tl+jYRlytzQJIZsu205ho0JA0siApopKtDmzC1qa6kDNcp1yx+K+KZOJMfD1oKtTIg6siDppk3f
wwStwV2CvCskdSS39q2zDxHj9xQK0XDWvKKnI97ihXKNzRwaU/HJUo2XXCnftRhBpDR90slKqdsr
Z9pLZRNcythf5+5uFXhwERthgzCQx/qFth+8nakHsx7YM0ffs++At/+y+28tGFAy4J9RcciDzPvc
ptlPSq3jKRZ4xqMFf6zAOvzXEjZIZaETz1jou/CfqJGHBtvZawjGVdrJFdX3+kAOhPy4PJDNMtba
irCR885lJTSq2yBrSmCN0IPTFI805net6QZazAZIbrDQHMZwZNazx2olvPwFm1F/NUxxjxOo9zYV
bmxdMX2yOfKkc/ZNgVy22gNz3clyCJshZWVOcFKr0oZxiDHeOt13w2vG37rsdehlmd+t9AAwfki7
It2lghni3EHiKq20BoJraLUovs+q+73Sp8hyCt9ok+vB/DZQBv5ooMZ6IzuZeuW7VQEuVvQTgGkA
zRmEfyeudpNlmW92smuL5ONcARpYO+jFSmJM+Tj7NLua3X0PQhgLmhVqHrI6uLzAm3sFXEqYBBtU
yCLHgu51bZwsU1G7k09qLWRKczTrWpLV34w+KzOCI3NTG8FRADP58NaRu34G+5W5c0s3mJpDPiO9
30b/bWCC506dFtN0gEW1moPOBX+EC3R403FZYJXNoOCzSWqD77VdZtB5AVE2T0af5IYkpG3OH1Cw
C3cAQNriGWQ6Bcm0FnfZGPiktngb89tkysM2/jJnexyAfotn7eUJ3NyLEOD4RUmEwoBwySxJ39ux
3iD2WDuXuvux3ZvezdRru8t2NucPsGWwZAKsjQPqfDMWuFjOTQE7FuDt6FVNkTYFf0d02cpmIFtZ
EVapcpEFyWdMILXIdd1O5S7pIPbboYFQ1/uHJsllBP9b41qf6cL8VVo8KuVybbDA98CKJkymqzT9
cXlYm+erDYVlcDgvORzxqqwmWpkpLqyURfoZ/7/XmHtgDonyeL6pLQPwsodaRzKjTBtJOUc2pcIx
2xixPnCCCzNSKLum/0ytPGhVpPz65KTnxfHySDfD4moBlz9fZS6gVZvbPYW1gR4V7SVnJ2tMH8BS
HjZN7htutr9sTzY64Yyoq3nIMwZ7Zct3lWPcE7Rzm24ZZV1+yxu9lOzw7e32exuIYd/tAKp0MmyD
AZw+MX9m7U/qfOfK4+VhbV8p/syjK7hl58ZZTmrY6Tz9vS2gl8zyWrnSkvFar6rBR/u4DbQlbwKV
VFUEGYCfSkdkVP+y0ernqwkh0knTltEyZae7IXH0oAczLndkkJzNZUTjKwKLCwWIX6Wbldt4kN0C
yyGWMSU3Fd3x4kFbelvYWypTpNp00JUl4YgbFcerZw5Lnv7aQVSd7wDon2vm90tCeJQxLW7OIMCJ
II9FwQdUYeczaCp4AmXDso4UljItrKBc0M36jV2Of80UgrvuypQQO3NWEJUYMEUc7cnVx8+5hSre
aB+ZtDC+FTTXpoSY0uZKXevLI9xMvAdI6FGf919NV8Z9sr0LVkMSokluJnU8pgSHdhIZc1gjDamj
YbKGb9DyuXODqrufXXDU/8uhurIrRJXCSXnfMEwlRfMiEthonWG9X4xNONZgW5Ls9e3ZhLiFBiaK
ZQ3PfYRWDQEGAdasnP8oiRYAZXjn8uTYVdmnuAaAS2/7n7mlQUCqvk5d1UchA+1DcVjZ5ZsJaODl
D1rsfchL4ELx/75H5EMfFKeGMOuvWa99DWhh1wRcJbUjq0EvcFh6yLfIknNb+2RhTAFbtYqeHpE7
SGlKy+A1w0qrzQjUvROZzRTOhKEqIGtE2T6NV8YEtyoHpXEHTgGmoFcG1PbswASvQhU2zgtk2krv
Lc1k17QNqlBkllc2hUXGQ7RzFGBVA1M71dld1WEiAdzKnwrUIPrQbG4S9VAA9838uLuZ3IM2ntLu
0clQa7hCzkvidFs+t/ockURaUSYjNUp8Tmsl72PRfrf1Yk94LElmL9FUdCUUEpBCg2zjwn1/7toa
SRoja2Amd/o9t+vPmjs/XPbWraNjbUIIe15igCJYXyY2b6ETfdXi8J+Ve614jdUv/82UEPZsr3Od
TsPGYK0GyrWHVqE74lxZSh20ss667QX6M3OCj3ZtGleli2EhEAUqDxPUESdT8t7bNuLioQKZLlRc
hAEV3HOzVsGuK1rUVPM0qJL4ihi1ZIm2zlwQ3f82I4yFZWh7pPPCWF7fcPZsK+2ntr5tyg5QSRBn
oRtH4t2bB8faorDbZgOdZnkHi33Ng7Q5eD8wOON2Iv4pU1B9DPqh3v2Dc4D2yYQ0nfGRMxqkuFnX
c8ylmnQQw0gAzByjsrv1tGc0Jly2tV2nWhkTbjGkTGowHmJ8GTEiDvxdWikBRVtrTHZDoqF7KTK1
18Z7oAw5oNde80vZg3B7jlffIOztpAajgYeO+MC2fS9+5+ZjWuBAjkwFJxiJYqSbXfOudT5Lxr5c
fT/ElJVdYcMTx0kdkOBgF86FX5aBikoz86m+I7TwFVDkEiCXgJLTcDO4bHpzu6wsC9ulrgYlrydY
Jn1UqsNptvkejVWXjWyGTJDsulCiQHJUvPkr46yC4GMhPZ/VsO0svJq6/tNlG5tQKHtlRLjYjx7r
HI8DLqd5dzHIXfU3z9sz5boyb4esDuibp+/b7tZtvnWeZBI3g8HKtHF+JCi0MJUB+azAQHEATI/+
nD0rKcoBTA1s70AUR9YsuXWfsaGoB/1eZ2H7EoKBRepcTeZFxIE8T8NN5/lOhm4NqPAY1O+7gytr
T96+YPyxKJ6ug6uXLZSz8Ep0wLoV2c09hBd99FaENTgdDLw2WoKiqhtdXtbNqV1lGYSoMLOqmrMB
98FSeyU89T10jIxZf+zjz8b43tL5cNne5sSu7AkRgKaalY/Dkjvx5r0x870+qhFpdAgHDncJtfdL
+jmDcM9ls7JhCgGg4gM31MUsqJtelfjrUNIU/MTTrjHeNdAijDqRPK02oXvAI+g4Jm2gS0VIRJ9C
LL6bMbOZPu10nb9oM7nJNLJ3XUhuaC+ZNh2a0ftRTIBjxKjv+p7ypqJu6LbxvrFHyVmzGSMgVKOi
Gw2N8J7g0SbPpj63XJDXUQ6i1/6Rp7LKyRLLPkTZ3yZsVchvDwQPnTmFCVDbj9YtLsV5sXfNncEl
V8RltS4ZWsL96umvAOFXeRw9QLEdB1nMsSNT1ClnkI/Jsoub8Xs1JiHq6W7ZZOqyikN3GOwHd3zr
NFmw2d77KyNCfKttCAZNHcbjgARy0Ax/hEBEUZ6yuAtyYLmcaOFu0lpZUUZqWNj9dawAxKvB8KB2
URwn/mxExDwMkKlg3J/sg0FvqSO52smmVAgB7tAUbr50jNV66KBzNU72TjtIrnObRqAiYSyZIZSV
BSNGXVbcXdatLtwDz8jenOwIgH3JybTp8iszQlyhuj25uQ0z0IP1e/J1oWBLGjdQ810cy9QVN91+
ZUy4S2he5zRsgjE61f5U3pLBDKbkSwta/MvRUmZoiaar/WUnGsPdG4ay+j4f9xoG5aCek0lgPLI1
EkKSRRD/ixyOoDp4VyfVU6pOu4q2T5dHs23GhhST/kuuQIgWEFMHInJGWNKMzB/B3dV5T1yXCfnJ
rAiBogb3fYLkLHqeOuugeenzRLN9XnuS59fmQWb9GYwQKtDRUSa9iw4kA+9J6CqacY3ulkOHZwpN
wln2KpKNSggQLotHaI/BXNLcpnpA9MHPMxl4Tzam5SNW7oYkQOrZHFNXIcMUMhT4IckxV1+y0p0j
CNThkU6r0YiMcu6fL/vG9osER5WKfDHueiKKweyhVDqO6CRj6BJiV3MfdSmgzs0taU5eF+ZomEbJ
OOGyMS8T9+EI+2NX7L2sk5lOQ4Exz5oOQvrcj7nsArIct5dMCH4/DUpXlhpMuHUWKhgFcQ42Aq2e
g9CuAD0mRMl2ZSJjUJGNTNgITl0TsGnBZSzFOXLSv85MxqC16ZWryRM2gWVnfasufZTo+V2ohrPm
2YF3XnaNzZvqyojg+g4om5VpwjiQ2vQBMGwRBZlu+C0WzOaPXXGalcNlk7KpEzZCOapV3eswWccx
MovlKW5qSWv4ZmhfjUo4sGwjRi3KRcylUBiq2U0dN/vevsnQJH55LNuGwKSN1MbCjC+sUW6nY2wu
3X6mM95rVZ4EgGpHA5gUG9d8u2xr8xQGs9P/bAlLxWhbdrYHf6isK7yduMZCowsNqO9p/5Lotlem
hCVqS4Ad6qXzVDP6ayOZgtx85FWNhv4++Tqw8mgkczSSWJdM57bL/xmisG6mWvAhLzCdOmJ8X0Tc
Tl4SPkogjJuReDU64YZhFN4YG8voXDPsykdiZsAmNUFn7QjzokRG5SbzkeVzVoF/7ofe0yoMCr30
A8oEA9kb7buJHqfL/iGzI1w0NPQXuFTFsHTgKfjy9KNQbLWKp77JZVF3iaofo+7/FgrSF+djql2l
ijMXtrz0JRuPkPU2ihryBsE8xn5ZPM3eT64+N2YniR2/iOAuGRbCPfqhSnuuYDhrXaDNf7axl+xc
rvodLiS0UPYVgU7E5HuDG44ZAU96vNOHzNeN1NcH55Gb9H6qVFlD7GWXgoCcMB+dY7ZDiTXu8pdu
uLLch65JT3n5atvvBZPRJG0HbRvQaVCma0CAnVsztIkQcAXjOC9VMG0GQwPCTaNd1JV4/WUCxMb7
e8ZiVGnAe4B2X2A1PiBYeRHresYQtJG+8Z00arvPrfGDymjXtvNvKztCBFD6Kc9b9MMA5H8k9bHK
glb5VrJDNTxM2l7TcdZ+Z/0LLR8mU9aIvrmIK9tCXDBdqnf2cqYb9FDa6HsrXltUNnt31yeh2o+S
o3dzv67MCXHBJq2Wax3MJdUPmt2aJKDuXW2Fl6PC5mm7siJEBchd2yUxYGUo5qNl9d+h1CO5rV8e
CMpZ5+5YqrlH6gwmMgqlUcQ1EKQw5b6ku8tD2TwdoAysWxr0Prxf7dmrQOp6Ayjhl9ZfnYMFxTRu
7Ep9tZmML3v7tryyI/hgh2bmPjYQY4zxDSUSzYjybGdofmclkcpCpT+AFyHtVUn83vb9lV3B//RJ
adt+IZRggOqwgZ7i2QAVSBHGINStCxal3pe2Tr+RvPNBseHXfXvtOEDVXp7mzeVcfYbgl0Y81+D1
WmJZ2Z+ISa5agIUqDmInZZaY2rzSrEwJzll56JbH6wtEX9V3C46D3o/ZJLt2fLMc9/CfhiUSnBZt
EdfgmF/IB3dJmgWw5U2BakqunptBBODqhbwHcnuusIimye3cgd4W0hd7s/0BBAhpqjBTQwutjWor
2d2bJ8HKmrBWXu8UncOxVur4rrMXe7jSvdcxTgHmvKrJbup6yR6UGRRWrGhjxWyaZXh17id2UCs3
GtN91txWRmTZkSFLB23Grz8jFJt1rTRd5KgAhgd40J+QaZjz7vmyZ2xDEFY2hEtF3OotyqEYlFqq
D142Qq+0hNgP+GKHUCv5LR3zO3T0fFv6WNGSO7+08XxUluY3lt1lDFwOjJV51JRGHNQD+uLASlxB
JChWJEfGJueHA5XNX2pEGoTuhFAbK51aOQBXlwbKxW2yV1ErssoG9Ey5CtRGcUqHbm+CCYEgFiv5
eETn3r8kgdYfIcRHE/lAlFLxEVrzMCoUTfnMr0CsJFmVrTvm2oy4k7pKMapi6fiYj8zdte31PL7a
io1Wj/+j7suWI8eRbH+lrN5ZQ4IAQY5N9wOXWKQI7UsqX2iSUsl9X8Gvv4fqqkoGkx28nfNyr1mb
tZUpJScAh8MB93POlyp8lLMdK/bFcHfe7PIh8/f+nSNMXWDWGDC/Y7v6cCGhThTn9MorAA/639mZ
5XBcl6FZybFz8Wy7U93MAWeSCYqTFTPL4YiPz+4o82nybL/GGs3QH4XhcO2x1aA2ktgNOHa4cJT+
VtbSFXPLZ6eBizDoNVF+mV+IvY73bkSxaHFkxRywyOaQoJjY+w+9f+zSnYFmVwm4i3SN7W4xTkwM
jz+fJAdeYEBqYkTPA0a9lfpu261hSRbPxYmF+d7zE4bcCVPZ63hUGDa55toR32V0jYhh8VQEjwnU
4gzIrrC5a4Sh0WcdXCP171jhBKjcy0hDqROsqi8tevvE1GzW3J60cjqSIqXFLTAOplbJZuKtSeiu
WZnNHPSsKOBbsCIFBwMVZjAGxOkaamrxZEKXLMgN+ChOPjPid2g6Av4FUUlBdSI4iNACdz8gMddG
7IQAXhbqylG/SH6JUiNaE9ESyZQ5STuE7qIkGnlT6tSMjuxO3GgP1RW5cTeyLX8pTYEsbu99RxZ3
PnYsbeqJ3XkqQ8ooDZXPV6dhr3OHoQMzvCHeZaPYIrw9b2sRcj81Njscg1SLWmS+OBy3kKlxwKgJ
KU1rMLWb5CLZ5pfGYD7LZvxYbDwbRGHUtaSV+8XSfph+ATnd2qgaq4FG4T5DvwGuVQg8Qz3opa0p
r+fHulgpnFqa7byRIo90HiyR8BIhuRGNrcqXjKFFQd2V2qZINKtYex9aoKym8tTqbBPqeuuRdkSH
gmnhOCCvv5dDs/dMVDv85/rRvbusR73ywH51HW+tnK2uOdNs35AhCuQ2HNGGpr9xH7Sb8LmyuRM4
KLttPSzobWgDl2qVe3ZX2NJXMMDst9UXiMKYuVXtkCcZtm6F+536Um7kW+kyWLsYLYV2Digk1z71
1OYSD7EmhigES4jF+ys36C2xemwtBahpqjFb9zJN6lgWODygjcIEmqWSrbva8b54v5tama1zCc4Z
EFjAChCjst6bHErYiUX9b2qD3olYgmShU8iPg7ztjA0TsnPeu5fOr6n52V0BGsHorR2xkLSQLqAZ
d9nF3yUlfq6E9O28pbXpnCUdZStnaarDpbi4YcqjaO/rNbWuFRPza0HYxE3KPQyGgO+NBMRy1WEz
xKl9fiSL+cxk0uakPINu+KzpxkmjGwk3cpzFjb4vyXXLnE75FiqXmWLLWrI/b3dteLOQ5/l9q8gj
EZLHvpSom7XKLSPP520sb/y/7xLzVI3pYZUnI7tZ0KFxD2S2aid90XXo6jDyFur3lR7szltc3sg/
LM42gDCiMqYuLJbFERrdmQni6LU0YNEGaO4+BaMBkJ1t5bTSK2A1R8do/KsM2t7o9qJZ835+JItz
p4CdA+wOkDubW5HRAdTFI1cYKTRbSKaQj24sbCKpdqFde6jW/e/szWYu8QYRhSOQOiruSnrtRptI
HEL9JXFve61cSS8WnW8yuPHnk1Say0EYySPmXbQDmpD3ZVSZfrTSqbsYjSZGZpfIyGs7lLxhxO0K
B9heSw4M3L/1azR6rLjd2mLNLpKal4YkkmEqQ6uzgZYVpx7eRH+vkkupXqktLc4dAe+6xsFk99PT
PK8rAR4lnOXcs5noLhSQiBXZyoCWc7KJlZk7pJTkIFHBRtKP/nW5G3aoXu2TYw4iIghUmhq04W11
n1rSMdnIiRkfdYesrN8n0ce8EsMn3zDzkrqhEi0jbIH2/VpFUviEnr5vXx4IA8k5OD8ttuXWYIln
3Wks9WJgVr2hK9+w2H04/YaZE+FtFCw9HuahEWZqJ53F7vrLatvuwrfi3b9VnSh3UAZbo1pZztgm
Y595VJwSoVUF7IIOXJdMAP8u6x355n4DKxRqS/IGZPtvqJJe52hS5s6a1vHyxWNif/T4yQ51KY0i
A8xvFrs/GiAOeXYPHZiXQlgGsdddc+nekSt3ML2382FocdNO7M4O9lCrcqalWPOwMwM8IdDjIDnV
WhFoxcpnlj4ZHY/Q+w22JxxM5VvogjvHisLWHIqV69vShXHiPJ9H/8QMYZWrhiPNBvMSK/b5h4o0
G8Sspqx+H3wZmb+Md9u1jtnFYPRjCj9f+CZWaTqUfitgFeo6kkvtOAJxXmwK/UHDu2FQbc6v2CKp
43SUs/PQyxNDasb3U2EVFocQoMW/4P8AFuRXrDJr50V+qy35Tjqk2/qRhlZ8Kx3E9vxXrETFT9TG
ZNAQalcRseA3hYK90imbjFoQyviVc2sytbOIlBHcpPzRb4oyNV2tsOTmo2norxzFEyuzmBOX6dim
ACty+F6BIbWxC/+dRY7AE2EY2ucnbjn/nFibRRom9WXCxygrtZUpOBCdNzK3g7axm8r28SrE8g2v
n4CDc85bXluyWYghTSFLDIx3Vt1scRvu4w+0Uq8s2NpemIUTdKZnSjKGUQNUkMOXLtknw1ZHr1/J
yWZY0/1Z2e/zZjQmyqBpx4VLdAe8ukFjg0VRgs7BAAEbYVyCivn8FK4d058/n7h9rsPngxKLN4pq
meQiic38UF8aTmwGx2oTmpVq3YnNY7xtLzqTmXzFe8Y04MwRPSf9B/gAnJxjmiBFteNBeKr+FWwX
INzEgIo6Hizn9CttIzFwhCG10rOnxt9z47IunvzY4erKUEY//3koPwyNQ51MJeulIktGZp0c1I79
N9pfAb8Wd3bzS2000yHNoojWdon/SU4nZ+9A3CIzjVFrzdZgjMtro0Psiqs6AfrmdEAiVGUl1kZG
GbS4JnqEZqT9efdb3l0/LMx2sJB9MuhQcUTzZWiKAPxmAXSYOT1AyQS6HsyuOr5ypLLFmg2G9Neo
ZjsaAuW+UYz8nEFaPEeE44oXp4UjG3Gy41VOccB6CWEmbhjiJWhoAoAlsMZazKXOTANJfSPNUL03
PbjKSqr3B7nr86+09uM7QMwoKItAMmOiEyDYJUOFztUcpJNFU+vf0VboPjVCFm/grPNR/uqp7ak+
1ArKviB7H2K/73puREfeeu2RC+HtQYXeP4V1fQT3NAOINKO9XRhq8N7qIt/rICncDbyiH75chBbY
cROUuiDwHqr9vZzzZBsV7B4E7saOZgSiPlJwkxmBtLKKi44PpkRsLmDAFTY7bsAEBrJ5AkYBT3mh
hSmgqsMhHBkd+jWGxOXXz4mpmUtqZWfokgSOGSMke00KIeC9y40XCUmBwi8jH8gs6sTaynm6FJZx
gyafDPWQ/Zq5aQGeKikdqZVEn5hlFW9EChq+rAE7Q7r1vXAnkgpwP/n5/O5YmldIlgM4AUI+1H5n
eVHatrwROjga3Qo7nN+2DPq7el4h4wRtMkoI580tHadTc7P45fqcSXIPc5F828WVU+mPYe2uTOXS
jp8amYUuXurGkLUw4mUfKe6Akd3GALoC45pdEldbCcmLxWhgDVD6+JfU2MxcEA9d3htAfWuRb8bu
a6eDrN2wVReEEA8NmoCq2jRACGiI2nSVlavI4oTqYKCEdUBC5y8wsQSBJD0DkpCTb0znVjA812s3
hMX5nNiYLVqRMLWMRuRyBCHoYNh2HrA8IdKGF9J8o2ukHssjAosZKn4U4kvz2KlGmcc67PRUxS3S
B9HDW8+ylVrK0rEDoeS/jMxpeqIODMfSyFZVZNWTnzKw+xvOL7j6xMSsYKTlg5Q2EsZR5YHj43oM
QUrIDn07b2Vx/xpQbzTA6srUOfTJUGsjCEKsTas81ZFFtBAugEoFaPo55HbPG1t0hImxWRDGxXAg
WQRjRnvvajeKDoZL9gbUnM343q9/ATGEgA+pQIQlHRIrp6mB24AA1VUAdMalaevx0gx75qT/udg5
ypYTK+TUCtj4WMYqbKDMuAKTNxKdbURuwnhln/6bG8zfKcHc4wR4ytHPhpQAVDUSEGr9YCZhA13r
L4UMMOhhyB7RjWC0a8FwaTuNecifqcgcLp4KXyHofB5rOgPYjCTTxdEV/dqd84eV2SxKPE7B/obT
qwADI2sst9347sd571ueQhVxTtZ0xLJ5149XGDRKBYw04b03bOXucWDbCC8VABUmwUaq3sqxDds8
b3bJ6fnE6szpqQTyvLKHVbd6DYqnQAnB1HkptXs1uo9AJn/e2uJyTazNko+YB+A8V2FNkl4C9Z0C
Igw9v/M2VidyHPLkFiF6MNm7BoyE+a3bXBPjqpczE+pEwrcr1DrTzOpQxc7X+raWghXg9X8ncePg
J3Zz34hjCA/gsCrd7dD3VhL4V03nXZVcvPIq2Zwf51JKNd3as9ym6fpB0BHX7w3pLq7ptmrRW6nq
mzwiZgNq+rS/lpU1bqilFZxanZ2WRuR6RteMVsmL0Xwn9QUxHs4PbHS5+S1wamI2jwE31IooMNHU
Pd7MDBR3cp289CnYbZS787YWhzNiaqk+0hPKM4dMeZzULQXdfIfoC+H6i46ylxKUqefNLA4J9Y3P
Ix8MbzMzeZ1Bq6GBGYb7GlqLjJsmp99VL9ui5XZ73taCG4KikoznCvaSoc6mrwwDWqCPGKA1fXdN
ytzq2is1WKPtGtd5tkgnVmZxIxU0A/9BBbxLucuH2izX0rIF94YBDT0ToNMm6jx1F5oIROTCAIsq
aB5zc1Ag4Nw8DOBzl13p3a8Ss9LdlcrOQjgEfSmBALYBKhuAIU73sAGpDdUroYBccGRNsmv2Gr0d
Fb7C9FAfII98e36xFhzjxN48VnkQBkC7J5qm2g2oBsIq28XJfqiilXEtUeacGJrlnamvaXHlw5AC
yAXdM2JB4jmqnMh44t2GFCkAPbs+3LKhMetGxyVwrQ18YatNv2BOH46LEeugjllaQhxjtPcQfRel
u/PTuXS7PTEyy6qSEVA8jOsXScKBxj1osQwz6KtDZeAVgofo9vFNX+nuM1x5Vjb5vzEOYC/IpAhD
x/up86DbYhAdaQApQDLCgLGU9E0cPKf0vpIy0+V7XeFmKK2YXdwoaCH8y+rMZaU8Bu8IbwGmaTaK
Z6fEwuVwIxdbLzOh87OJ1ujSlxfyh8GZzwJWlybSgGGW1RFgFqO3in7lArM4lRA5ACWgxtB3N+8G
EhDNzr28g7vKQX3VQ4zHlgvhOq6iJnZvAMYKSvUGCCiUwxgdNDAeZWuECAshbrx46LrBRjFgNpvY
iiOKKgZFI4MsfdPzwvYqtsbtsGRjJD2EgjsiNsLOqcs0UVvVwtCQWeZtbiqCbcDwvRJjltZLASvz
qEeuQ0JxdiAkWi2kqBuAicA13fUIcJdXfvZ6fuctnTpTIzPfl2L0s0MYaewx9aw++hKTrezaBre6
cnve0hI6UJmamq1LLYN2y40xHq13AE7o89uAPfv5fV9vDYDbu9yJo6Mfv6nydmh2XWyhNTMIIJn5
cv5DlmL39Dtm+6AOdFmPS3yHBKqTXH1KZWEj9wQkYE3MbHEFIXqEGzAorsGifOolEWpeaFcnGLHK
wEW+EUSy8mxzfjhL9Wa01PywMvrqJH/1jdyPaQwrIUtsBepz4k2XL1oZ6lhbl122PNm45BBER4Vb
ffPCou/u8AZJsfOfMc7aPLGYfsXMW0Uuy13dAOysBg5Hl16XQbGGmbXPQYiL99d65TltcW41BbxG
FKpPwAadjlrTuRtLHPaGwcjtuGIoTnHyyupV6T11YbMrCi53qgoz6k+dxHFY+FHuY4KZOdiF09vM
RLnPiszoKjJRoTILp3MC6HqZ8fdyJzbBIXz+yJ3kmlwFtrLFofwcW/5B3q3Rcy7Pwd8fNm81xptw
0fQdPqzQ7yPXN9VhH6kr7x1LAQJAVo54DqEyNn/KGdROxHGqAthePhWQWetDMH1csMFRyBrqYmme
p6ZmsSgQhtIPKoZTV46MoksEqoPzTrpmYRaCkqKOu2iAhQyyHZVSmNFaKWzxBJwOYhZdwr5PAtrC
RBDuwebhU6dLXn15F1IQz1+41UFZo6Ja8gJQ6MucGIYGSaPZoBo0yIpQGb2AbmTdKdDGv2bis/w6
391QgcdrHrAqHOiR093mUh83oBBekJnFRbWptoZhV+/B9hmilxsortqu5YI/xEy4ia5jZ63JfClk
T83PPEPKEhaLcYgByCJlxGlk+JxeBMNK/rJoB3cWKBNAPRn+fjpMXevQiRZgmKK/DjSbhm9ads3I
/XkvXFywiZVZwJaJ1I1snAjYIO/XpJ0G+cNqDQu41NCM1BK8FxwCOYx+/nxyLHQkbnibod5g6MmV
JG9LgET1J9d7agZTZdllZNwksE/1DSAYxtpOWzIPDSo8ZVNwI8vgFj2dylhonq9kAk2Yo6BMZ/f8
lvvPrH8n6YNUmP5gozVJx6ZQr8kaqdjCWUTI+IqOIxfVB2O2I+RO0aKy9QG+83UQNToDCCtK/XsT
OFUP8RV9c349F7zmxNxsy2s+OAuCAeakDpxbkn5UpR7gEuT0rN+dN/UZ0mcbkaioqeDIU/DgOEe1
+CC1Ll0DuMLuIgMkoLPA0mIyqBnazUW2bUNgPzLnDU1+JrtrLd/kFpCg9ntiRwfVkk0OGMD5L1qa
68kHzc8gyYhpN1B80NCg1ftDcN9GqPNB7dJ6x7xcUzhbuhBjAijaGoApheTTbIu2HgOmK4U9RTEN
U7ISamPU79UXf2dE5kuXmBkkQ8VKtvGp3vjzvP8wO9uzpGxREgDHi/WUOCC08EDBuYVyjunu6U1w
GHbGpr2Mzd40HOMrnn4T89XYv1Y78Nmpprep3q7AkFZvhLWmk7aU/WE+OPgmcHVV2fwl3asDUAa7
+DD3UdrkB8+u30FfqdvuwXMUEC6NOCcr2f8CxdKJWXK6vV0vlpRh5EL1KtVU1NbUn8/71VIL64mF
2UKrcsfagsNC/97a6g4Au6vsKvxSPQaWe89QdzG9e/olRxqGHgT7wnci8/v/8hNmi57kEfNiL6nR
nleZoOV6Uw7Uzh5vkuP7S35k2+7ZtbDSkq2bzBaXa8S9Sy1KJ1MwO3UN4nmorWIKpN2xv06+6xZg
tdpO379/ybaAIbmpKX2l9/q9seW3wvx2fvhLF7YT82Pcm5wgfYnmIRpg+Oz6Wre0bfum2D36ab1b
iC1DsddRLVA0rrHXLJyOEIwCiBqtILjHzyOcATGiPBkisOy6TpVvGAnwOh5bvWajMCrXR8m7QElK
Di0dnZFfA9/p14pvi2eXyilqOgTs92h+OB24yHmu8VEFcKhxKVVrM4LOO4IywDlbVd1nxrVemR7o
qZP0atCvVkWwlw4UtNFSjJ+pAFfNzk6ph2gRbWC/Y5d6aHvhPjUgcNw+nV/gNTOzPdxpgAlXMtbX
BfRzKLIDMMrvUunfKfUao/6SfjtRAcjQQIvD0Xo/G5IPBmGFjb4E5martv2te6s78b5/0B+Urbpr
L/s76Zh+v2ff8F6zwVGyqWwBae/qeW1XLUfMyafMhl1C0RowQsxuJLBtW9wdcaULN4lVANhn9cAX
mu1W3gwXfH9+vpfuBuNrkYLuMTAD4dJ/6le9AGxIoSEmoYYaFe+3EjGsGortXZ8AzBGIazywvgJR
6ZBqjdBmjFXzAwxP49B0xdYCCHeWE4H+SC0KgW1FPMB7Plr37vzglratBt070E1pMi4hs78vC2aA
WAOzSnwhetPLM+5tesWLoduUeIVz3tr4134azcTaLOUKvaISRQ9rcV3vU4A/60p1hN5aUQAiCn/l
xWhx7jA0tALKoA2ZV5sqDgGjpsugCloHNkq9h16OV24ei3mNhjsHQNJ4y8EL6qlveGEmIASZ11aW
CRPaO+YARUuj1J3IzS7bNL2A2Lgp0WDHS2oOVWNlCrTuS9UijF2cn1yyFBjQ+AjScYQgsAzOjl7S
Jp7aNmUNAhHdyfvaooZ7mYh427v9TonJJk3jDe/ulUyzElndxo3YQwfMLHTwobPwADU2y4fUXwNa
psb9GqavEYparMlBhRsfRaBDl72O0dTAV9K0xR0GPgXkxyqjOEFmOyyixJc8GV+uFF94d1AMk9Qv
OVQO/RuWm316qUFK/vxsLXVakanNcTYnx6TmslKWK9j0qsgM0BGSqpLldQ7E1zdydt0bRyWOTaNB
F9um+YVntxPjM7fxY5f0oYDxppMe6yq80PSHSqmdEFjI3i1MKt5Whru09abDnW+9VGdVX4/DhZ6R
jjcUP32J8OCnUVvzNLMrbBXqDeD0VEGaVdVmLG8hXpHGH5245MbHyteMrjgPBNOvmT0Don4Se3KP
r4HIo230hxqdbRGzSe8MbuRw96ZIv8hSAoam5yL+kPT7FfsLDKeE43FMQ0CnKNrOtgqLlLLwSYP5
Jw8lsiHqP+F2S8ieaVBd3xgRetLWarhLV66pzVlaSiFPnfe0ra0qvvfbjR5cCAliFuoGinlm5q1E
poX1NnSOqzQKdAqqa7Mtxbjsp1xGW0ZSxWYtGfdFqUO2EZKXwdc2Xyt4jus1W88Ta7PNVLpKqXmj
rrqRenCaYwKGdZfbmXYXdZUZVUeqrpzKyxbxNgwJp7GLZzY+tEfSNKqQW/Igho4RnrLocwgQeJOo
913zHXhBsLOt9S8shXsDVzZc49HlRX/qcA1p2NYaQx8eBPkqdkXAtk5IatLSkbs9iR1piC0qoe/l
lTUZFB73hbo777oLh9rJF8y8yBedKnkGZlrl2Ze0yvO9UZNy5ShZdJ7JMGeTS4NO8rKxbTJovb3n
BZbGbkstsFCB2dT0F5qiMCSUywxIDIxh8TQS87DmST9gKY1AdjgZLD14VoLgoc70jQjhtUq+4jzj
9//krj8sshm7HtI2JWybsWMT/bw5iXdu5VnRqr728lqhuQagZlyN5smBBB37LgvRzCvhSmbm0vBV
XlOJWggqmLsfJmZh3SVq3pGx91QO0x0eFEEwvBnbDlLP7kHIRqQv591v0TMMAm0TA8RHCJ2na6X2
AZo2R40tKTVbSd1U7nUZbPXYUlNhnze1vNkmtmau3qYG5G862OJDJt+IOj8agXbbDMY2b9EdrRLp
ntAADE94iTX7KhY3UL9WnYL5F02chNe1niSPK9+0cHAZ+uSbZjvDaPOuNQJ8k5uET9A//JrI+VUc
R+9u95SgcBaBf7mT3C2LQnOg4HNzvXeiQWn4/HcspHonnzGLt1nGmlAf28QhbdUa7EKpoIbQP/E1
WexlOwytOVC65/ocizRUaYb6DuwEnqXLW+5F+wxgq9Xuus+t8NOOhLjIX4Zma01Z2wdqg3lt9XfZ
b7aaqPEk6vJHz093avyiGRCpA7+HKmo7qZ4r0t40zHiG2o6ppNFVKIArNdYYIxY31+SjZoudofDd
yz4+SmYm4QeKPLHStwl/cittg8bylUVdjEoTc7NFlSSpkUqCyW4E3r5ru2/tDP00v+I5WM1RFQni
h+MGn6S9nQzhwz5Eu1+RWz7PNyAKNxmaryJl5QxZnrwfhmaRKQs1txUhVMOi9Btlww0PbsH6ylK7
Ee+q261E9GVH/WFtdoaUnV8FaO/GhlBV3FxN2ai2klJeGfJKVBr/0M+O+reh+dGRJSCFYwna1v3g
pcKreSzbSZ2A6Pq58G2uR5egSTu/YkuIfByNyFd1pB4UQpmnSxa56Fz8bP4fkn7XFz30XHzIu+Zm
TLOrCOyQkpZvdPatab6z9IMAM4ubIGQtDVtrkpWPWfLR6bfMVnVgpIjSBOdN1YWpWaLubneF6ts0
8KPd+XEvLenU1GxJc5bFekhhKuq8fdwqICBr9tDrBmXVGmP/yqjmMFbR5D3pR11zpkjHrMCLv0p2
Gr89P6DFA20yojl2FV4TZ9yFGVeKt01An6UMKAtWO5IHMqqaWJGCTrZO244KRaINHR6g3kapGXS/
oN4Fn9KgUgZaDTyVzh72dLlrpILBjSuvs2JI2mk1tyqDHbr6LVD6+w6CeyuRZ3TT+c4B1R86EnS8
pKnz0mKHLKX0R5FJVaiPRgndgCoLYxhNC7tQibA9b028a3ldf5gkpzvHzV30po/Co1wvuOVJg+6U
QQcVyJb9q+Pzv977//Y+spt/jaP65//gv9+zHLBmz69n//nP6/wj/e0mfn3/qP5n/MW//+Hpr/1z
+5FdvSY//6OT38Ef/9O4/Vq/nvyHk9ZBLW6bj1LcfVR4UP78+/jM8V/+3/7wt4/Pv/Ig8o9//P6e
NWk9/jUvyNLf//zR/ts/fifjzfi/pn//zx+OA/jH71bQfHv99tu3j/i3p9c6eH9Ns59+++O1qv/x
u0L+oBA4APkipDmhUK1ht3cff/2EoiEP3NMgeAF68Pff0qys/X/8TpU/0CJO0buAWriCqwGCTZVB
kevPHwHXiH+PLk6AffXf//rIk7X6sXa/pU1ykwXQwcNvnz4HgMoB+tJ43wYsCAwJaIKenbx1LhGv
60FHbcjQPm9uA3rr1q8uHmJ4bVfpTiD1AUBVQ7PZ7nqT5HdGcE1Uz3F9YjN15DbLNypeUSQDNbzy
IS2e1PyJiUe/e5TR/VfcNHVhh1sDfb9hv4X0mNBvtexd51def+DuHVPuP5fhP3LHhyzB/8564jF4
h7B09r2e/6v/F11xbGH+9654zNL6I/3wylMPHH/pXx5I5D8+Owvw0K1D6xIPB397oP4HWvdBLjQ2
EeuQhJ+4oPoHg1sYBp6QKW7843b44YI6mmUBdIV2NQIpaGD/AxdEr9FJeBzpRODgeDtFBQ3lI20u
hC0xibBGHSle1VYeY2Mp43mqrSmIovy+B99rnfeAbQfQKWlagQulF7axhtfRuPZ2sUJCzclFXzlt
khPZST1dO1RVXQ1gWhd4AB9iIT9QUBOi/gWC929ghOkMpEqJER8YqTu7i1mS2AWJC4vWtPzgFIfi
lkoG3ySiZjZa98oCD8N+jNY5r2uvaUpDXLyEm+AFRAnFY9wz2XSDYnChfVRAY0pv0KeStUM1WLTL
1cckkdoCmPSmZ5Y8DCEw9H35VQChjQciT/fNrOLVo0oLI7AoZkCyuEtdxaR5JoFFJcGZJDMlARu+
wnIIUXgSOrRUSb3NIKsBXvA4kyyFltkF6PiC0JL8LEjsQQ/0l7qvkegC4ZgBNxtyDl33TqIJ1AZZ
fkDQii50Oc+bq1jURN/yIvN3agklONNAyiPvqCDeQzyo3kUgN0MPLuuYRxZYdZKrSBvF4nxM9wuq
U+y5qlRSm6IR2SUfeshm5E2W9VZthHnh5EbmKJCMBHFMKFA1yOVEyzA3uM7I6HlmZkaL9rGAIgcx
fQ+AetNjbs8heVuFHmBGOgaRUxF9jxpGjz3ro2uvpeobSxu12SaJzmpTzxoDVdcmMcqj8BLlggQt
CbG8jbIzEiVGlmr0txlt9cZJhz7ZE7yG+mbb+ZpkBhBovkmzflMYUFjBOvvRQUf94rlQcuNJI7XM
nMaV1QveNGjpj0ERjLHEtSTMhBl3PJLiJzh47JtNq7m9o0tRi2cxF5VQs3JZbth1GZXlVYRryM1Q
l8MlyQe9t40gA/8KhfPpe4nnylNCYgXuD55lJ+46zXM8VhSh4+GlJsdJ7r3KUOIObanqlEeqSe1r
gOcKZEt9jW6euPD6zIxaWmuWYB5nZi6MEXyf8/JFlocYtRjoJx+9SKp8NGqr5WBGWVTfRV7tHjvc
JmHDoBCnBeUiKLBIFsT7JNVitLLxEKRCfjMMCQAHTXSD/IXnls77tDLhQxm19MHnIWRuS9oD+pZJ
pelLFSwwCaHETHA2XumpBHSEUtD6Gk+KmYRyTdeCdaGXgw9QTPjZfpDz9mhIlXcB2n5lx4mEB2kt
q1Mox0eiTC4yquaQluJJsWGJEqbj06uaooO/DdHw2qhH4Xay7RlFf8s7vWKm0RUSHDOgCbNAQiPf
JoEsp/sB8CU0/7jlSPpY4L38oU54XZoIoO2fIiv/0bH0b8+ck4xpzKXu6/Ljoz6+5v9fnE7IoP/9
6XT/Ub4Frye5Eccv/HkyqX/gUELnG1j3NRw1I5f+n7mR/gf6CfDSgwZOZLE68te/ciPtD+XzKiHj
B6AG50h9/zqYyB/o20NZAyV7BeccUq3/4GBCx/T49vIjccfJhKVGDzWqw58orU8E6OTJIAiqwOAe
Yr9Whu0FLnqS04IX/ELiXvaqZkrzTMoO0EEod5m16L+qBsKwD+wR+i1c9xB0AX1zi3wAB0ag72Nf
+M9+OAwb1gwU0gNhkIB+g/MvSphVWzD9pf4l40Z6Y5A6PnRZFXzvPAoW3Dhge2OopSvmRuUddn5x
pYRhZ0ZB19zICq2PvdbkT9UgoQbR+aHTsWasKXHJieqgckqDSGCIKKid17K3rxWR5CBwKStzkPvi
VmeC3tMyh7qwFIVvGdcbqPJAiUlVAfns86S+7UQ3XPaoAOz62ieHwVcGJ6uGZMM0xMms6o6EyTce
URyv53ex4gbWQJR7xEvdQlKimqLuG0yD6r4aug/pr0xxerdxTRoI3xpy0N11Cb7dC8BQ3lh5zC9A
VVXgNbHehApOP1XzL4gaX0PDC3oIdxIDHtAHw8FNg1N4k6CWD6Y8r+ue07IVBxDGevj6pv7Qu5xu
gxiMMcqA9uwYKYIpi068KaEv39MmKfaSoA/ZkHYvkWuoENWk0rYDwKnz1auQULYdlDK9dZOMHIdM
zx874C8crjXajmdS++AFeHQptdxrTCLH3YVfdJpVR1XzVKs9C6zOjwEfwcF+bTQ+Wt0SRwkTMNmM
GK3YTVRL0tXQTHntvjd+62+TQq1vVTU3zDT2pG3uNq2d5/SajfxuJKtveFV/kVow3PiFanUCFIly
T/dpgndvWoBJwG+u0GX/5OWI1qKXLS9q3rga3LEISIc+io6yS/ILXUDioU4Gf6PSMHMyNlzWbX9Z
SD5gJsyK8/INCIIUXUNe5ECS/bElug9Bba/xD1JRQX+5Lv4PdW/WHCnPdQv+oaMvQIAEtyTk6PRs
l103CpddhcQgkEAM+vW98o0+3ed0RF98l+fuCT9V5UzQsPfaaxjwIcbQuoJq1he8SU9oNt2743Vz
CSW8X0WKp5NXC5ICGPxu1NZF+2AeOjCEbFErXS7mh5oUs6vML4C1q/XEYYuL8dONpjeWBs49B8uW
Ip0gF6RSiHPvQKDSc3O1kAfvVAa6EQM0mdZRfKuK0u8Q1c2+NzHi5EbJ02IOQ/e4LXEes+rAUp3B
0387qAA+q8nWzhChgA9oSRnE876VoBpPFMDqLTHO9OvRUGXOdM7+WhueyJo6zG2nCwK513yNNiAz
CEy5SswxS5tU+xmAdzkv9WWmrik8KpViiORcLnFziQYVnv+Tob2SYJ/YEGZokY5Oaoii+7Ef7sc5
jZ9WVFJ5w833SOwbn5f+Ae6gT5oGCswRzK+3uYOYI4x9yTn5Wgfb3I1M1c82qKHq3KKg4HG/o4iu
3q0t0s1yjrRd5NIA58BGsF9+itkFYER8aLaA53NCds0kqodpwjcaavlJ2y44zG24vDsof/euN+7F
0eQ6pQTPSpJCD/rMwfaBxuJf3amTjaW6smqN3xvtaTG0D9OYmSLdVA0OcyyLaFm+9SYUOKhB9J6s
nSmcTdUlM2QfKVBvpph8ZEYFcA9pfBFY+So8/Ngn1R/0BqenELupSHvF75RSw3u84bKve/vdyvop
0Yl7VJgByCy+kig8oeJ/7zntcgWGSsGn4UVI9aM3/sWduU/mdrjnSsqcteA4dL04ylbV52SYYix1
Zk9wQp3fDem6K00jkkuOcQ/1hu/FillHhECvO1V1Qb6srf9n674pdNQuSGth1aVRfDy4BsZm+RgE
G7S8tdgNYUzO0xC2+xFai7yWLfaTGZZdTLU/2C0NcrnUyX6VGU5DCIORNMeXo2oxmFvGRpas6+/9
ErOcsVnvqzgMiwo2wpcNtdslm4l83jinv1UfJxjeg7Z2P7POPoxCneOqeRLUDLpsW0QlVLG/tqAa
iyzVEfLdmPxhpGHHcM7qjypR2z23o/2bNV3yd8Vrg6939hTONQq7dFn/JDVJv7YBKKtNxAVfxPOi
hYlNZSr4W6mlnE0SIlylal+QKvMzTSEv4t5EBZlC/d5Pfn4eaNe+jxvIY5T5k7QBwhUqqp9IP4dq
t9UZHfPasw+yQgGps668dX4b12+ii/tiqT0Bf0iK+9k034sEo3RUgKANjDOKQLaVvOV10K8BXtfD
zhE6vqtUsgpfVUhk20VVtF8bmEPkVBvzrD1jBHBuS9IDbMvjU0pW8hkhk/0OkHSTwrpB89c4ICks
xvTgPjkh9Ii2SD9OxM2nLGtAQex7TL3jmmAerjpMxKNqtndRfUMXQ2HpGxLel8dZURwDqnPzHxek
sDYSehbHsDHDO4UhzWsc9hOYwYP0aBZazbLj1AvyZZxyzzOl9oVEqX6m8Nd+QSmS5nTRbNcyNyKC
pYKQJYxgFxng0OqzZH1gCffX2YzuLJt2OCTCN299HL73RmGJua6/ZMMaQY1i1y88D4kLmJn+7+YH
qGU26f5V+ENb0aoxeuPbWiHAuKI4IeeqVjgro8dGH/owS3frqOdn6pLSpAmEdFmgCjhivNQwWB3r
4N5Y8UwQaXGKegGTBbQnLmvf2NaKf8ouDFgzOY7jdmiTnzTVBQn4YYrnolH+T0D3s+BNIaWK67zJ
xPag2l7cpQ2oKzOSiOJw/kpnApevDgcFmPxk+HMrFy8RmsBH5LpNwA28gJeg5C4Xrv8ysyDFVrkb
5UtcE+MOGSJl6gXWjTSb5gPxVfIWh24pUEZEV7hHx0/w5qz2mss8pREUZAjdfprrkL1ZbKcOh/9q
XmpkaJeA67NHWWl4m1iXADzENSNaakrnGzQ+dZ2eZHIzUo5Q/VXTYPdTtrC/jI9/tpb7txbGZXg4
nT0MgYt/ki2RJWqvETeo7XYOpnNPowkvSe/bl6Rp+F4JJDLZlR2W3rsDl+EfXgfv6PJdYcdEw6vc
xseqNjjVe7F+tkIdg80cKPZlQvRdlfYHKjhOyQxpcJ7GwbvCOwYVDO0+vCtb/XeuN1QpfrH43wOi
oYRaorxu6+rHjM0XJ6l9oF1Y1sOa3MFqRT8nA2/yGIS2R/BJ6aex83zRZO7fKtZGDzcvjyNrNw0Z
zQo29rLGB3TP9TeG3aKcRyAHvomit6Vq4ZMYaZP+i7oW6eM0MexAB5SzSAorEpj8ybDNGzY/bNU5
aFxf6O6QLBy9asyOnWCqrIlsH6veyrPvqT2u45TmGWCEhyCdXVciJ3sA28KRIqyEK+GMkIANiCGd
3/ivJJLZ/eINkJ6kh4ZfzSEshVI29tDgjS6AdgVjYRzjKiIl4pCw7Sr8jCIe6/eyNceITCUPxQuw
JZV6AzHFyrArJm8OGFzPdQ5pqDjVmOr8a+JxPA6dvHAVTWdbqejiII7NkVe/HhuIdE7WDu7kHae/
TBp2MKfySOOEk07W7hLFGqTrmDHNU69U6bhtN+QKZGM+twnEFG68DeKDuspKqkR4Rk8OmWLsYziq
8Zk32KUxQXFGt2rM/7POVb8Nv+2q0JMn06FSuv9YpjbG+tjU0kG1gqI4CCaVo4pCShmecljQUYNp
iY2mkbBr4wCdh4xKC0hgKemywE7a8Iy8ZpZsCDnjHHyAYNMp4OQkOg6jmZa8HcECiwfvfi3WaEhD
IwU7BWY3eG8pF7zqqqEUv0jNS+7rFnO3mzsjHlyQvsO9pSml7E0phoi/QsMV3ACnqnle66g7IFWN
7yt4KhXBFhv4HTIS4c13sC4Y0gjun8oMwBub7bVdOJznorp7wPlf7esKhdw42aD0baceBDHIbKwS
+0XrFRua1E3/j5LRfzV9UuVTxZb92pvXGchdlS+ZXXZeo9CIJ1RzFFrHHRUmuifymPiN3XUJ7qSo
sd19bJ0913poXynaABxMaOpwgcS7LsIHWNoq/o2n404Q9LJCAvTc9SNZ9sPAkzsxus8hCpKiTSfS
7DKnkmMSzv7kOoEjTyOP62Fzih5X6aY8GqobdbtGqRKR+Rzicj6biflDS7qgSG1PLgtJK0jCmN+7
MQ0uAjdfiXBcWL/X0hzrJCalrI2GJJy77gPW9MmpHlKPSNMxww0SbgV8LLcjfoQLNbBoWg7j0oS/
2DL7pkDD+hyY7E+H9ZtT5L5mM0JRpqmDkddk2h0DHIbmy6AtkjcfpW6KtweZVtFOIr4qZw0hl5kV
w/jiZfS82PicjnVSTix8RMPw22U/0Vqd4B57mN2SnRRUrXC1UrkKluceHV8+R0t2ziSMolcRqxPW
R7ObpmX6wAf9FDMyxOqp/0UWleWNqacv1sR/l1qCy6zYzrdLHnZ+j4StKwbRJK/FAF8YLv9FCXYE
CQa2ix1Fw5Ahy4PX3a81HfjdGrv3bCS0bNxQ5Vknrl42IH0vrru3UaxxArXp0W9rCg+DVCZXPuGs
2kRSIM0teBuQkpuPaCpAVqW6CFYuig3V5YrA+Jyg6h19Hd3FTh+UDvUFCPYOHoP71evkxfqO7Ino
/cGEyecsZPqBg7A5Lqr5rQPN5C5LahnvahWS90Bvvhxonxzw6vtC0DE5TqJ5XWZ0iDja4PdaZxN6
BTT0SD4e9HMvBESDcaUnSOfDoD30QyXq0gQzxo1BL4pQsPqAv2hKn60vqvbfW1pBSEGmWOa6dkU9
D2C7cuC2jeHvkdJZn/MEDspxVrs/NSJLMJSewNvE1imjYd1XAJLzma7knvM5e6YZpgU7K9KruRF7
3XRVTdc+JEBtLhHCqvdmc2zPphhWajbNF26GYo3QHUXjdhUbB8U5QYFppvvMZN+1SxmKHz3DYxb6
CkIvkTK0aJjJii01by4hL5b0EFuYxOAKGj+niS1HNJVYrwleh8kypILNbD6auErxDXEhwZNLhGF8
npPNP4Rr+9vHwbzj0cyP04wGFM1LgLRSTC4Q2UuJrU4r+mU+4N+gqTokqNDh1QFrJYArtKyr7qBY
WAwJ8sXh35CiAMFvn8fwS03W4WClv+vEpKVe1K72kS2G2YldBlypxNuLUBED/k3nbirT1DR53/qn
0OkXA6seM2CRkWSD4Wad4BCOwwEmL/Ed7ttcEPHS0D+ELvMBFiPbHqJU9WetgBIB5jq3M//Nx/ky
oVw3YdgeFovLuG/CF9wV4wOydYZzx3vAFJqix1riixDUn7jQR8pAVk1isZ/tBOJzVm6AX7sl244w
LMFAZQEnOQxx4FRaw3SXIS9rSuYDltuNlRmrQyvEts+WYSuQMPILKmX3MDY6wKAl/chinCq6rw+N
cH5XN+LaoB4/DgJY9uYrmkfd+LZ09T6y9V3f2Z8hRfxZgNi/vML3Omyr8mc9mo8o1PapG/nrJGBU
h3xM1LFLNh10nM73UFvRnU/I0cVmPKFFt03O+w2kXMhk2rgCXapmUw7N41a6jj5lVnGcpST8g/bt
D6w1GxTzHT0NbTTmdPRFY4TIK0AwMcrosmsG7CdQwXaYjSGX2yTJTq6ZQfgdPFnnKjiFDP/Ry0Bd
aFc9NEOYR1mF8YntAP4pVUHdyoLr0HYCA9v6bRXRfTBWwTG1LsbOA8STzRYtPdvWws+d/FZBo2/h
uVPyVUWIUWmkfhno+jVFiJ/F0Mzm4MHgGVUerLAB47mwBophJ3syDGrlQQsknobkmTJzhtkg2k0W
N7s+qo5VC0QvaKiC0zKq1201R3ZTj1RJ8Bni4nmIu/QaoLDO5q2op9DA37a5LFr/cjasj4QFas8S
q+7CtMOyceWCE+UeXrQYvmGdgC63YpXLTmSHbUqfUHgEJXPZhqPf7bqQY9hisvO6RThGejSYDhs0
Rwn4D2Zc6d90k9+R6mHx02wYj1UpJJvzAC5ekG4PBnRmk2Jzop5SB+M0KWQ2PSewQ2Ie5po4sqfn
bsLUDHmiEa0NfOC7DtMGjPZseBeQ4YlpdrARYf9SgTpZiUMz+E+7oJy4JTGmvosjaKwmxLRJZQ+g
0H5MCa1+Z9lcgQcq4N/Z3g2z/Oa4FHMX4blxlGQfYYcHPwMsYG0Cc+55furX+kKncR8PrQUTGz6S
0xodqljtBrm2RcW1fo2bTh7WeL0g4zDFxbEte79FX6Zh505Md6H4zWesK7Be/7ZdrzBQxAqMZ4CV
UBiGdkCNniR6uiSO8cKmUXPxkj2tM15XtthSjBKlU4fgs8n7Emw7XLVNjRmi1yUVe8W6V8WyU9hg
2te36PvatsZYc5029PQ0A02GyegfnILDO7mFcW5kEu2JZPbOOZh5p+PvwMwfJJ6KrKqjIrHmhxs9
74dxancOvWBJfd0VchkymceL/nPTdaGihxd0BLVHo9fP1WMUKqdVF9b8hXK0DBkC4SDH5k377cb1
g9aQREwM4zvWyehY26q+qkX6u9DQ5NVXONwJGEpzE/8irv7q6Rwds/nqOpgBmaH6bvrOl5sJ1rtl
G9fC1Wu7B/6NsmXMMz7fhSq4LA6XyTpuu62xJvcDu+86dpWgQWay8Xh6A67phfo9TVjwqTBrSFe4
g7tBjMdo63Yr+Tv25Yj1b9ZHED2QImYPtPm3+XcXfM49LRTuRt8gyqyLmr9bovfp0KKAnHT9yPzY
Fq4JRlCguhkQlvw11i05VQTRrqm/4zjNXwMCgzYIhNof6SgrOh0FZ06tfwKcGRX1LX1VBhbeRwPR
Z5SjyI7BzlJEv/Ba3E+ELYeZGnVtOaaXw7i+LQIVeiIvsqpw9jsCMTIip3OMDD5o3B2dr8ey90Re
4qZur3j865645ChcjA/aS/1qsxUn1cDchyMfSTbv6baWtuUMUSvdvGMw9i+2OLQvcXcD01J6rkL4
zGAnHlCSfDOiStFUl8DSnXPzjxb9fRxiUaI9+skwh6G9QU5vG1xIXx3arMIT83XZ0QEABytJS+Gh
E/ZFHEh/Zj5Jd0K10d7z4OBWEV7kmriyD4f414ZCCRKzZcYKxCh1lKPNex/4ayX69LgKiIXRTrUo
tIfxic41OSlMDCCBajXQWwZDbySG/R2RWLMBXQnX9RtqvGrPh3j9bLDZ0YDAPmF52arkyBQWYZ9P
N3ZdcwprVU64cZMKDSz/HGDIi+toz5FvcK4WuV09JkX7YQ5BmWjySSEvawOiAlgcVh/o7zr36Hi0
37L6xbraF1ZX3W/42l9qQYB9Lc9uSiCbEgtuZTu+aVRNakPdbK2Zd13C+XmdMbbQKTIcZ8W/1zZm
O4ZSYgtGcqi5SS6W4aYCCGYv8aZLyBU3zHgBIBiOjZCZ+GIAzEa49VTf5wH3LMDNqDFjhpH7ArK/
p5vDpJ334Q3+G66rt/bSBLMHbrLgUJmBzoGCPl4BkP7rBw33LGFw8Iao/Eo/huPDNAesbCVB3lqM
axI8meq4pZNF0pZ/5XAcP06kM0dCQlXlQ4i6Jw7TBeKCBfbGts+uo5kdpv11hn2tE4mTtRbtzoQ1
f+Mr7unFZdkOgcn6NGN0DvamYVIWHXf6KsIeBxPuoKoMzJQe6g2tc2iarcCvyx5rYO9/SGDgDDGn
I9kFPWhW3CzA+CEI+EIC3R3pWCFSrU7ZGMlfoFLSYs5wzM+rcfs5NvWJrhlMblb8ii2cXybcy3/x
ck056xQZgBw5oXnX1MEv0o7Bj0RtM+RCtPJvbyCfyJDrDBILFJAeD/I7GePgTrY8+LLKswPT0/LR
83V9b4A9g0UZ9fupGdqzZAD3jdolgENV9ElhhXUFJJQcaotC0+EgfBCZeuv8JO7WJtNPEt3NnzkY
jQXfJINTVUaGYnORfJ/qPoFjVT37e2265grhbLMP19Hsagizr9vihg/HfXZeSCeQAryMqGrbqYhG
Qa96tbbovP6qjH2MFeYHMgCWNCaGnORY83ssCLgYwvR7wAsL+heUfcPFqS75pP3WzSjpq+V9zer6
7Lo4BM4k4ocNfJYKWOQSnLPexxdo6fzLWqMeYW24ou7QUElPK60eeIt6uO0rdpjaNM0JvPR/LfFq
f+YECT+dSPt9L9hWLjbw+9nXMRwpHK7FxRcdeCvPcZP2JwpC/IemyXYH0/L+0isvfiwFdAIMSFch
A45oY6zqTv8sHEB2rJCTMvjxbSJhgOOGVP7HKUTHExWKA6DS6NIjoWJsyBdfJ4HOiCFmrAvc01jF
VZH6FTM5rSCabep6x8bMXkYxrrjCbhKhcbltHgiyQUaCyh1Zfj1qPEPFoxLzcgzAt72EleNwIko0
KgTefg94AGevMXoFxDCBrO095jjgoDxbdPjl/4ixkW2XAr319czzbs70RfgxAa7pqzKqqrRoSSVx
xMT28b/PEvw/jWgBp9hbdNz/P9XiCv7tT6/V139oqfegkv79X3kX//ff/3+ZFzfjXvh5cg7PCvb/
MC/AFgTZD/aNUG+DHp1m+J3/k3pB/yvisJTjSUKhWaY347n/Sb0I/ivFDxGYDcZEfCNl/DeYF/z2
O/434gU0GlkM4T/HqJdC4fL/YcAHGzMUtVm7I7yfU0DXMryrN/pXDfcgh33UUOvKGmUTrt/f4Th8
SElOjC3syxOyHbS0P4hhQ5WfusfQTI1GRP0AbBZuX7hKwdHLPqOK0H3XwO1OhE/hNhZRYh6TmH8M
CYbtQiXLj8ehdbvSUDvAhAnRWME63vftvyiCb9jQjqJsg0y9TBPvH7zEGXEat6Z7aWTSwGEMXKQb
ZR9FBCJDt+a5N7bEaVc0aXfoWf1QrShew3WCm3xP91tK/FXiDr2qTgNIgGvSTgYgVk36DST1d9P5
64TZfbjI6gAMEQMpsq+Zhvc3hhiu13AT4GMDX8iePSTAo6+82g6Bbk5dhit5Eidn27epirLDGNOd
UvF3NOEBCotAjwoh7UjKNH+zDHhCB84i7uUdCSfkSxl3h+b9R6rwx6TkOCTgQNZB94vPQYm9G76C
7hjtXQUl/QID2ijEvNQ53KmdJft2XX5ZsBS2yr+aZvgbSTLfYbjw2vT803f8nHSYr0Q1/dGw0EUK
uYQZJHnSSlwCaK8e58TFpyGeSgx+ewBeSfxC0jo7Wwrn8dbfdC5/RgaWcir+diEJCiMk4OrRXH21
5WHbydeIYXIaxSP0lS6h+WRNkaxU//AOjTpbav4safsq7TMMKVEwtAJFlDIArFbEgLTZ+ArP6K+p
RUUY18B4wXioLT5mF04AA0Hg2UW9H/IEGT84Z+39aOn0wIGyF/OGG1R1qLFEyIZiHGAhSl11hNMU
A47alFEP4UFqoL4GbJrtVNCGh3UBnXANY6RuZtyUFLPHnGhQHwPjAPst8vemgEEAwUX418Ifcc+W
mM+lF5LC+WACy7rCF4bVoac5vK4n7AD4TXUwqt/1Q/dHgV63hH48NoM9CpXec+BSDizHPKTzYTMJ
kAcnjktdoQhcYcWl4BhrOwlXe7QRAe3BDdKI755Q2Fqv093cWYGvNQv2SdPxk8NEQUHCHxeiHUdo
1jIBdKznT1BD/VraCFgSmrlodJdNRAes8cIGhu5iXr+yONqwOVrzBxM50BZ6z4oqIfEnkaAv8j4u
V0NeADXMiIEhbqV51kxgxmDoCpP/7jHpH1opPuEfl4sM9Ba9r/0v19Aik7LMRIea2NFiJFzeJ9I/
jW28HUUaiofaHmNA5ah4/GnTqoTrK/g8Xf+X2LhNcryQEllTuyjKflc8ANdmKsIEAn2lPpNZ4YSq
0InjrQAICJq4xFwDwfUUVUq8bkeGc+cIU97lMUJZfOjXoYKIz7SHaA5fMOctXRbkq5RHvbKgDCz/
F/vomtG+um9q/5Vsgt/LIcEwsb9PmyoGOIl/mlW2iBe4lWAriBl8BBodgzoAyteheHDekHytwdBB
uQx6SLMIDBawv7I1KxpEvoMAi7Z1cd8GFAgErzb7wSYHlpl+B1MMzJC7MMV/Dd8blVGRuvHmifB3
tnAMlfJR4mMcm60HBLl+ZZPUGGu3cOmfgwfwvIs4JBchl910g3EyB3tqiz0DmBiLNjyQbP0dGszv
UupXCFnTCa0ybGxgWgz6Shs1u3hcfqW1v6sXA1qQD3S+ebQTAjDcKg/BjeHm6+0ZGA1eawMvQl2H
OX6qLrqnh5StS77BXHXXNoAJMH1BybcUYHJDgdyAhxHx31vXXdagUve20xAaJR28UKftM1S8SKb1
rmpBdNni9TurgryJe8DOyAgDc4JI2RVJCzzO9smxmsZHhSxvrGac8oObXwMxw0zC7wb2uxpCnUuw
mq+cHbgnH6vkAKZWfzQAzWUwfqUmPUxmfl2RDZVuK/RQ2YxWYP3c3HwFag7+TJv3qjKFlyS7VnwB
QzvW5AwApvDqRj+Cx0oxmUWVidb6GwQKhJIswIpst3wpDy4EHMqfOObrBXLaC5s8oIj/Cedougij
aQGSzPe4rlHOqvel2uprhCHgb4QaZoXtgVThrlNyxsU3ih1l8HFPl83sbMpNnMN15qleqy9QpS9z
MB0VAwga9uGJg2l7AK66fNStRLsOwX6JOK4B3BXzgGFX3q9/2gRDamDZnzwDeMj5J4YZAJYVwPrU
l9MUzNmOjhx0AHUPAfxjSMYLYLl/1WC2XcAgh9MZrDRrLGvAeapAi4AY0mH+HhRGhmrIYD8WyLeK
T+HBMPa9YY63z24Ux+BGdqxi3KruPwzIcAJLsLnRIiMxkLf2RpV0OiRlP2DeXCdclfa24LJYDu/A
8ZHtJhr3mAQEAbKqM/fsRsdcZU3uqw4UzX4Gt7haUvlP3AicE9v0o/kPqxMmL+Mhyib+ocNVdjm7
EUDDcfT77kYKHSiSf7IbUdR4H/3JbuTRFtcJyooGDBUwS8GcwyjgRjblXLtfVQoCqjUkPhucsYDd
0diPt6I6u5XXVYBCu9K3mju4ld8jrdvnxgv6gEQ2BcA+LWqqtx04lMnRqWnYw3/Awupc9uO/LO0R
ne1Aq44BVH6xuEaOHeZB57jr0DR3ll58tH2RTEw/TdZUOGo685o5NDY4L3D6rphosm0pDEYgT0Hl
ZbkEHciN6wK3+jGNwxMinDjwXXObnGOAfA0WOVwwD8V4OjHBA76CPFfY3DjeLQYDSafMNQBtAP4a
LbizX0mKZmKdQUYJoFcrIVl46Kh0D7Vuw64cVId2JrHWPi1rRs7jAEH1Cg7bIUTOOrgsLF7ub5qE
nCD3YZd5VZ0JOqAsrxXA7YWoFDnMVPalaxX72FqQ+9o5yBAlR9tD7DCcWhJKchSQ/WGqNsBdNSUN
WGcy2IeIMctrk6Z17myAskE5VHfT0iSfjaHgfeKMhC2JIv5QQaNxwd9hGFLcg+sCrse4j0TBcKNl
49ccrkCUpu4b6pUd2VgBpPjCYXye4WOc9DRPb6pdIdtYiiRdftddeyEbelzWwo/DLvWDc10CAlwF
Eh9ye3cDNI94vhCBgOAnaEuhRwjueglUfPHROQbBPl8sNA9jXaA/7J9437vL0Hp8eVlfwrHbMERp
cYS1EDAy7KKdW3n7ton5fRQw04waBHdPXnaYc0BDonW17/vs0leh3hvMFh9I1l/7Lj2Cb/0Gpj3l
u3g2T+uylM3MnjJ5WSg2oBdE75Cjko9aB/fxKMGfyYZ9l66PxsBBz17DvkEduojCKNT4irQ9tM+k
f0MmHrLqQhDrthOIU/kQ8P3QDuoAu7hneH3FOdQUGCOif++UeIfQvC9mw4ugX4vQBO+CDfed57gB
LE5FPZU0WY4ra7ocjhnZ01qBO8KoOMRNUMIn/T1i1txxqOfyAZQUvHC9fWCk+IHr+1KzAZDvlBxp
+s8gi/GB0wbTvX7EbsCf/SIa48YVgzooXEc0vFth2fSN6bc/u+x1bao7DL33YAGMZbaOC6AoME+E
3JNBLpiNg1fhwRpuxl/IKJA7hTKxHbMC7d4jxfS3CNDpdL15EOly5hMHWG+E+pstMQxAs/pqptu1
M72H0pC7KG2uOlG+dIsAsaW6JhAiYQqMUcZ8DabmDuk/58g7vfM9oAfaNi9ZAppwNp03g+bj/+Lu
PJYjV5Zs+0W4BiACapqZSEkmtShOYCxxoIEAAirw9b3y3H7P7u1Bm3UPe3hEFckkEOG+fe/lQdvs
Gic6V47h5rQH1KY/1ci4fF6WL2TtnKHhenEqa0OdxpaYkEdqHCL28vYZWyNqhh9IBmc5UZZzq1kp
c9iGGaXyNZdPD+ou5a+wWNGz9L6zbRr/qiu+vFwf9Ip3OGj4NqNhn3qEdcqcgXhvOibF//cVA1IV
ksjff6cZXAhBTv8WHPz/f+g/hQLnH7d4hoC1Ah2ZrB89/z8jGggFRAtc/jXQS4eUxL+FB2/BCWH/
HSqEUkR84/8JBQ5CQQBUEC493T17Df4nSsFNEfgvUoETEE60PRB+HgNgIBL893/JaFRFUtSrXzZc
dTp7XLQwZ0hz9SmTKtggJ5W7ttplDVbJ1LQ2Fm1dvQee+p221ddkxNkdh29q5yj2sKWSI1QDT/Qk
EGcJhTEkEk9pmwEW0DChgzp5Xfoggt43f49K9YxjmA9Z3fyQFjSEokne52DapT51a9Unj01g1ccs
NNZ2ps8xNw+OnToP7rg81rbJt9N0M7tZzn3Y5+5LDyM5dM5Iium5t7K3JR/+uH9fVOQ8ro1rVprB
Kdklo2ZJgYM8So0wbvws+elE8xHxlT3GHrtcy08CMrxRdXoheSB2Qz2eHIXTZorKu4S05Xb01bNr
u/WhKaoRcTQlJDE4T7TO7omM/gUr3Kcr2vaa597TSO3UrAl7AQyZPRO17b4rUQzUkse+8rM9UdvH
2hLWmSW7uBXNsZgs7wDiuzlERR2HpT4EbeDgndATLn06Wdd/H7S9Wfto29MPbgqSZOyzmHHVi5c0
Xa6dmnjF22c7MnE3qiM9OcVYf8rZd9YocQrt9G6yRRzm493M9bZ0mGprlMq6YDZcqNeqZNDUdMFb
pOtmmyfi3QRRu0UlqDAfOwfMlm+gD/b0WNZxWN3m3khZxQWmJzJrzIgE38zMGK9H2g3Wg7oVLWWT
sf23UxRQej01WfJSo580tbeyRHcVW0KDu0YL2h7AWAVBnKAO6q0ZK0xa5cmi/cd5fOw8/z6vwn1e
FoeGxCV+7hKPYKkvqksvs0oIhRQCWDStN/Ve+wk/LYAmMgwba6IGR/ulQP6Th4nGOJfE61RSWXe0
12MeHJJi/DVJ9LJbceZowzXBVcuGnoPssGzwchxsF9dOsGbHooNFbVPOVbb5IkNzwOqi92Zs7vC9
vVu6fKz98YHyclfq6RUT9iaR1Y4IIxIDVZU7DLEunEOuipUtzFx5swx/dlV9WMJS7v3GZXbhNNj1
Z1adFazGmwP7mDjD8zK5J1v4d6JdWA5c4s4y9C/liL1ISVHseX7ekya4UgvSC43+sxMCvCnn9s7K
uzRu+u5YLkJtE7pes5bpNv+7oB0jmCSMwQuXOlCmL6op95A948AkHzOmDz6K4WeXE01ds1/Std5N
03RnkcqdmeSvNQi+ez1cUpcpu00+Ehv6q3uTskc/B+GcnJbAuRMo8gIDRGm6o/u34m1usZv8UPjO
Q9+oQ1AuT5FFpRWa6K6tlresK57Szo3zVrx0bvqkUM7zhqeFctO9SeqR37y6BSn8pHT2YWUOvr0W
W1lFH6JloEIQSerke70J8avonnosWioZ7geljmvR0o8VESMX+wjb62abZ1qq2t/BUJ2K8LdbcaHa
un2ZHWrhBNMoJWG66/sREl/DAXFzVHu3WUA19w3jU0k6v59OgWQPi1rehZ1ekrTdkZemY+h5ptzG
feUf2HcxBrGB7Dmv7g8e0YSm273WgazjoiPR63DYdJZ1pjnZJ7gXHrrCaU5+7+39dnztmFTgfHmY
HAbDdJuHssXwMdgDQDvHhlUdUU6uKnsLrZmaON92ZfTB7b4L3fZ+Ihm6C297uy9zuYv896h5y8I3
isR1axhGKSdjlDaLpykfOPhXKgS683px38u+PwxRstOh+dVSTQ8S+2tkWEWR66g4auY3MavUt0NK
PmjJr3ax9Dz0DfVt7l+EH9zXyHEtZks4dF2Lf3zduaH75gXNY+DxsjHA5i3Bqo+Nb/Cx9IiTN44/
8sB7ltWKrkISTfiPrhw/xts0KBFIR0naR5saqyVy3TUzotiqdfqtW6EOIq3FRrTF07hMX/VtpjTr
6Pb7C9/6uXmKWF7FV2LY63v194wteSPr/qnt7H29ogG5HkduYKaPeeSftGRZlw3aioIyoo1pEIBI
Asx288hRwL4Fa/7wb2OtacnetWx++ql/B6bkl5HuY1pXnxznpz6xodJE66Yab6Pw8d3ux6M7anub
jP2JcpC3maEQcSR3XynGtNwdVKA+vqxOTC2z5uXsd/lPy7fI4WQ09GswExwa7o0b/qomLBmoU8g7
PbuO/DrYZX41xEmhHpZZ3iGMMAxPo79mJyRC4NYjp7wzUkznaVwE/nTXdunXMtufYVGdV1kf+pbR
NBcbWZMo+EUy/dKO6iEXMLLXxlLMwTEgR5wMmyBtPhqn6PYgHR9zYd5r2/ozORli4zycpHGeB+OD
9/aDYxIFT3NQ3tM3PdZV940K/OyumFdDTGFwDgh3ESwY9HIhO5NvwjI4tjMhaOs2qKwXAh4BMvBI
En5G5NgUwv0dFO4jv843Dq7+rizVsRSU2VMSYpxQ43MwK6j1lr3yunNkGB+T3bj8WVLnZUiKdjtY
Nw+eunJ1lJtK/e0jteOeWV49aGpqt93nlnmqesSjWYfdXrbloxPKc63Cp7wtPR5dEOHRhCq4Soa4
+Zz+1EvIYoTIehCy/KXd8ExKKd2YZi3uqWZKDhsWx6JVM970iu2wagzfs4nbrM83Km+fc1V/OoK+
rVHusW9dDMYA02PAAXHoTLhdKLmG8c6tKsYc+i8rEsd27SoYreKvul1iqw8vU5itp1rVvFuzfZBy
Aq+fOmjS7ujc5+qHz7B5XOmCGD6bcjoNnn0th+iQDbBdo2FdNoGzcjzo/VybfXWbWOPdOnkpcqNT
rl+5H/40DqjvIGUh4ejZDyYAWYI7q034PfkOy6D9lnjcXPArKb+1K7OLMMuFEVS2daPpmdXK62Yo
6oNQoctzr3mcG3FHMlQCxVRwkUcm6UtbT4fm7+l67X2Tra12Qz7fs/PXjicfGaEU+lATNaAvxpjW
rcWbF9Yn0zW/uonOp4/ye+L9ztap52HbD/nRF828d4ZMIlaVr1Zu37kYaA8cZGOcTBKD6MLAP20x
cGHSQU7BBbXvJfMldtVz2HryrquBShh2IsjCORt2dWyzJP2Yby6C1XTigL3ZRf8huFATHd5nHn0c
s3EcFhn2PCkFP3cIjK+9NmyzchROWKx4aq/NcOWcu0xiuuMkZyGcm98HYfMdMNOlaZdE6G7WhtxQ
bw3FbrTJMVnDQNNb5g1zf/akdpq8rxEyrrzwbXDNsz/mP+bV3Lt1DuGj+A7GgI2gAYlNvAJT7Ga4
Wr1Bi52BVLj1O0UpkBCLsJsbcyAN/igx+jHnIg7E0jzM3Lg4JW7WTTzEib3R0/xguQJkRCeehuXm
ukGDmMHkDhLdNFyGIMax9FLPC/bQ4VK74oz8z87FUfxWgXQuwTK/rCp80zKMeyv8a15ltPVvbpBK
7cl07TNfkQz16hb3geDVsoIYgx1DkZC9gnNTLtupJc2m7ZZDx8w/zJBuR7YUEnCc70zPHiEO034z
qGmX++aWJEmeZwNpohsxTkV98V0u453jINrDB593qztf/YBvQpP32IrsJjmmzbG08WSW3fjE00f/
nbi/h659S5LmVBjU2VrECqV4K7HCwGZL0Oa71wYARVwacdGu+bQCXIiWIGOCePHqJv0diYtX4jcP
Ybk+6wZheE5rfq3zK5jyv00bPzX2uMHGGJ1ay1kU1dF480Vm4pRib99MQ0HFFXixKSio8Lg8ThXJ
K3ysf7Bk3dcNxfCqKtycRfSQekON22nCHXojid0sPwY3G4gSb2ehMG/LMjl6FnKIik6DTv9KBGxF
LxAx4s57YaHPJ5okf1fPH2WYFgfWZnyNVhl7fXSyZBPe2eFQH+qhHM9l5l/xpFcxn96Gs2iflsU9
4j4zlwhjenZzwnDq2OQ0bNb8HmUYTHvfsm82wAhbtZ15t/TXvI3afDyakbGf4lhlTfRgx6xCmc8C
A+7qLW9JJ4l1IlR1efQ9jRSuAOopcCO9CwLvrMYbGLrS1j7Hyk2ZQsbUyxEZh4hHVQ94WxHx96Ek
h2fP5lNXiuSJ7T1mEq+U0QXDLQD+sJE/xFATXczfw6655Eko4qQVAZJL+Q3SndXcMAC2bB3YL300
30ZilIGTt+lF0+8LoHtEAjBzdX31OK0sY8+zBP7G3OVPfVb8dNxsvcjRO9eegEXccSQuwjrINu1Z
AoIjPfFpRYPUvoqsfswy73vwUNzgi+AXlJjo+3Zv4YNrb19x9p6CgL1nrK3AAEi9NfCXkCDorS62
w/bTxQxE45cycc9QxAovaqiezZc/EeWv8zde11/QtB4YYNNf9LVLVd7/jtjZgR8le/GbX0ZUH77o
630v6r2ktqaDJf5llnKOB6uq92W5Ol/shmrIEiryuI5reBBJohosT3dwqL+djDVficOfqnPfRnPJ
XobbBAbY17pZq3Dnl9ASfWPRQESo9YXDGqB8p/w75v6fRYa7nFqhIuDXOMS78+aV/d7M1AAlACwi
ERQwoE23RKB+h228moLN8JQg4pTI4REkLGczSz0TBnPZVD774iFqim7bod1A78QIZfRJKYPG2519
Gz4MiVYShJjNUVcvkc2Ajl1ln02aESV1PQ7FEXOSb7k5N7p8GuzPZe6Sk6vkvqHJXWtx8psRT2HY
fSwTjIOkW9+7wKeKIVnB6Z3M5tpq0e+TgG1ZeNnbKDhETY0AOj81ZYJ3cciva9tecm3f2564HyjB
Mr95I0D1WivvhWjtuzM7R51lw8ZzNL5QljRl5hUZgaB/pB8DDKhUJi5VkDtXceX+SNrB2YyaRZmq
Hj+L4sqk9a2vPVgwmS4JG5jf/crERNOaSiqwZL618UxjSjWSnvAyZ5usvrv11LKtejIUtmjORKOJ
nYG62aS8xxtBqnpwWQeQ/BLux8yBOK3dUz6Z7DCl1eel9qN7Ju3304RpbGGXhD0lD1k/VScvTM4N
X6evjdhCzfijg+5OsaPFtwmq3WYUtoecPJJ9C7BP+PnnWhMAfvTUt2S96YKLZRewvXlQ1CRMe7ej
xpeItetUD9gOxgB9uH1eRralNTk4K2/JXowIrAvAw2E3eKbcd9NErR/YVxPI17YMkXmRXGv+h43B
B3Is11tJyQKZ9re3uinK6nolrgDJY5wPY6+Otu9cFWEvJ5mOfq9f8RP0+8Z8e4X3HXRBcCqXv4pq
ORUoCXVjP3RqXK/eGmBQsX47fEcfEn8308PPplvb4ziUv9uEnyKczHQ18Io2EqOo62dIbZ0X4sQo
3Li6oelUlDj7oIQcwdyXNgtbhO/L7dyO1sFB4xNo6Wyi4EWJmtz9q89mNj8ONyONOyQHl6Dm/eSF
1tnTQXHxBwF9xEEGmN2y3MnEWrd69P4XJLr/m8gfx0OE/W98aG2DePrv0J+//8g/FWXHif4RCRZA
gg+z2RJ8w2H+U1EOg38EUiDoskfIBf1zk43/03rmuf8AB+RFgQOtjl2p/wL9cf4BvQ4ioocFg32f
MvifCMouivK/C8p8dfvGfEa19vguXPv23/9FUE4Gq4V5F9T3mczcbUqIM7TZsgO5YNtxdc73uqyL
XOx8RfEwvi/wHfGj52VGi6BD11JvRYtH9I+fOWH4gD46GeRWM/90O6cOvsmyt/axLGrpf5dKz85N
uZtWIqd6Xc+6wWX6WFHON/sykv1Ou31WURhXycHuCialbIsZagzJijL70ZRc19tSrDQNjE7yV6wP
AqRJN9evWg9qfmQy39R3ViSr52mYfPsUZISI45QVAk9DXd2oHVVhnQ1hwPZDEieEIxMuo8b3nHiy
iEurnpmX11FAsdzMus7vnZSxsU88cgCKEdHfd9XiL0RwlrFIX1YtA2zn89CFv31lhXdu4UzgwCqB
gynBFn6p8IfU9CdOxWnYNENzr6t6bC9cJa2gtJ1tctTrDK/yUmeOvdLDtvXwWc/omNc0i/KMAafX
6mPqKFczhBYqPeESAsZnjXP1la5qoJnKrfnBaUVub0OmnPnbelNaaxvs3dYNlfnFGBhah6eXA73f
zHQL2M/rbA9Btw/r1NrZsqoI3qY4/MPUUxxT2VKy9bxIZivblV6SWn/wD8O5qxrZLLumHND8Uuxz
zSanIFXNxs9DTjEd9l20X3WxXtNhZAheC0AFdz6gmAmjf0YQJFbaI2+GpuiPSUJT5Bd0Q2s/9fuW
+HKyWzif9BPzQJWcsV9VUBI61zoGSxHGYm6DZ55ka92XVdoNr26wlLKLDVaG8QU0XmkOYxjkGOJ9
2En9oxeqtL0OXo0RlNDrpLx0l4l6lHT/ab0iEelQz8O1Cmun/OjIqXoY1ZJo2IXSdxngZn4WoePK
MQx/T2lSytMcFQtLxcOpVBToMzXVnionGamDMT5hTTfD/FwP4XBHRGmWP7hBRvExKxvAydT09Qjv
YQHGhFfPyTEQQ/hxxZucR/iErR4wu2MlIxXsTQ1ernSx5uwxcGqx3ip9HEZxCxiHMDfGaFCRIiN2
tUKWG1+GsbbbI5Hzie7IT5N0R2NsgWWy1yU4Rgka/KZZpKnihc1t+C3tJs9Jm2g1b6elmNA4xNpb
zmcfjhhHAElEabd1+MlZwl1p3CZE6PEG3ttBD1IwtshFmnrHhEFlFFvFzKaTQRWyghTtYQEPMGag
lrdopaOWYid9/BPga1rtRR8kWqMZa89c5uZPkC2t93MI5MyIAe59aTt4D0lRebgBJ9jJedEq7524
NcM7HAIRjRdTCD8J7jPgUlaIfTFB9FE12y6Hcz6yLaE9j1aAHQj35FJ7L/6ah8thMaxl+lIoGv1R
RHqg8re18JH7mYpjjyclvh2wkVZvkwoacHqN0HlcqSRjwRRO/ufE9ki8Sjchv8Oy8hXBVMgbZcQt
yZJmxstLfCpWEAFlMJrPvgiZvy06jJkWS+tY6syCcqEKS6IkrGW3a4l0v9YMyXl7mrxo9nlue8sG
i2suPv0Q4XanvbyHqQA/J/icI99qd0RGZbdhiG0+/dwaiektud29dq0xTG5Kkc2bbmzlZ91O1a5b
nOUkywyXe1LW451eNJKW0OVKgIlfal90mG2aNE+xxmGuYmAiHRuzZuTk0/PKwqvPjgjkVUDeRenu
ootXyelBR20P5mMtbcKMuLC2mV7abd7ki78dHbLnmWKh+trm1o90tYYfpe4ITxKlisjB9YE4QnwM
f9s1oEMUFiyUtoFwBdWhOfuzM51CRdYmRGt/6NYILo2up/Q9NEHKgKZy/GNidBfny1o+zc5c/ynD
ZP1MHBYMbGpPGrUfrXbxTuPaLzB8eYjFA8KoUluZLSmLyMxMQVqPvXcvi6z9WVql/VkuCRX8qLv0
3s2X0ry41ljf+w66uT10RuGaLDr2VlXSpvrXY0kIpsyncDiFs86ac6kSy79P6IfbB6BO4wvoGBws
7axt/ipPPBvRZWx8RzYcM6ZtcdioujmYtnZpWK3Kf2QI9FqWIx+JsYJXOx2ckHUTZApoyFL4JYWH
U2Ob9ZZ+g1PTY57t8mL4MN1cvqfe1I8xPwPqdFRRzKapVKg9jvlRN6Y7oeF2D6kdci6k5Irq1Mme
l6GyzlU+pndd63L+yKm9dLLpkxfER+uCm5k30rf4QEBC5PO2q6nv58Rx9UGDhqBbbcCp2eBtfpCl
vWUWocMkzuifaefD+5kE1rknk7fJdFU81A7PZDgE7GCtaakvoUbi9Tut3yYzLjSAxroHqYDSiO3o
4svhRcsehkLulhOtHYMQDI/YNWBp4MXEdcSznOJjQiQD78Tk9GYFXTUoqD7QxUs5F/axVQV6trAi
TgL2C5JxTcLPdFyqH67pfBprybOj2/ycoPL+wE4mMJmv89VdKnPBZai2tTVXJwyyiFZBmp9DBt0k
fgCTbQwYvJ0dVJBZDJifTZhPwbO/rqPcdn437WbCXBsaFpvuEN84Hsul+JZFKKGAtHhBbZzjET6+
kScUgz3RnLV4sBdFfnMR4QUIVHfEalMgzsA1yiHMsJIk8fdlUERXf8YAbI+u853coAVz5HYvSeTb
sBKnMvp00yIgTJo618AtyhOedDSuYRW7qBXRNemy8Dv1zZ+yqrKYCVvwxKxMHkYnxwlVu84xC+zo
qbej8pmEANgknAloeK4lHibR1tcqZxWCaqrHLpdmQyWLEgkKcZdQTBEhm5rz2ATRkR0uzYXD2ELH
vjWOrbT3EG8ZzySZuRBvEtCy6y68RG2WHxdoLaxIS2vS0NoHKVEHT1aR1B9umTTniMeS45It4+1a
PsrGUbFiHM2ITcqPdCXnyQdK0lLDJd6S0nlt2/VqFlnx2rAPd9c2YUPKkpJ0GNdD4ahqJzr5wxum
X1kC/Tv1RbIPqoLRmIPzs+sZEZR2+gv/WfEa9s60z7lWj0VdVJy3xo21ErxkWXfGTmnfKbyXYyTq
R7PO+QnGMa1cXlwDgU7WWSKAUZyoAwsu2xvGgiFyl1kwprqOAQzPBKM8LxdRdQgw0YvHtij7qxyT
9A/EzuJLtGP7zIS9i3U7tMeJxdZ3RbIoFGpui4XDLgyYfrRZ/btZHUIUsiJ/7smID99+bEZe5EOx
6JfQvS1846TZDQ1Tayi2R3BHagNOgtzsOgdbMhn1l1jFDF7YSsZ5mw+yeExDMOibZZDDk6ImvBMk
0S/wmMyeyxqIDH6F2OswWRKfzqaQ+HUfXQSQQdaj4uKC4fVG3Vs8Djon3TiNFbY5NhaSU+ukudRq
dGN3mNp7VNiV8TlP7Jb8+G1M3E3iOgxLsmF5DJ59XPks8Mv+six/OKzC4d5JZ+O9DMgbautNlvU9
Stu54Mof4Y60QYvRVI177td1G/hl+yszI97r0K63Vdd3bzzWIUNZPGqlyQeoUM5tsJ4ltEN6hX0X
uFcNcSFelwLy6ZJi7POo3aAcD4e2kOkfN7tFT8sIdnMP5WEr6FoOmaIsox+iKiT4sUkhtm36jBWD
jC3Di1Zl/jHpeabCjpJ9y3DjfuGd6xdX7oJG6hNRgGQfpUYTBQHVs7HRTHd6wAjcVTQWG8v1va90
6pI9fT0ZA8kZs0yT+yOs3Olk64a7wwcjnLpB8xfiKx57afY+FwvqMtHBLOjNxZVjvccFsVyctXsY
wO09K3YOHWVVBoRp1vDTz4i8Zl24DxO4lZusumVOQhs/ImQtDDzBCRxxRbYXKRIOFzN10J0v2UoA
mZXc04sju8+xhOO4ulT2o+6LvVUz71RLU/A+9iCyMkyF9Fr9c5oik3td1m8bXd6YjoW+dl0d8iHN
CabByGu3uFyb0y0gHrtpNOF3ra3NkNTL5zgPX12UVSQVc/+cpbXPS95ABM8zqsLVPkRV6zMLEvM6
o6AE9m4QqyJWNIV3w1KTZc7z5wGAJuht8orE9XmI3cJ9KaNQvTa5RBRTsvzk+P1qAq+DGUU2UPrU
NpbDSveun7f+EBIP8vU3D5g52lSHsW/w9ZhWsSWv4rPuRdLsF6zUj05UZ5Cvm/pejsy0KAZIIS3q
RbLAYJcKac6o/lgM+1v/W0v5VyXw6K84qveEBFhWZBoSEpNGBbS4xoPF+pyoh5mtcICBn/SKCw5i
3D6FWI9mXUx8gxjRcrjEs0tVJ9d5bqaK+VqR4EX3xrNTkc4k6sLktTJIE5sRzBZuCSDcwaLuQzWX
p0b7cyyqqHuhy3e2APD+fqznmtZItJslM0+iUCk2stB6GVohD6sVRZfB1sQmEgFrw+Is3VZJ/6at
LPqOxlkxj6VPpEOlRY7Wut2GxrN+kEcu9wVJevCSQ/aigqTcLnU1vkhtfmkZpfPGVeWElNC1GH2g
LOwY1TV8WIAWH6q+LZ/4n5bnalUwSEJRnHDrNm80u9MPExr7kb0P3qWUSsSNldYPqMPF2TBkZtIv
kAVsgA66WcZrwNTlIorlQ9IXfDDWyL5CfKEbZ3GCmFcz2E5cMXHKAvrzKpCQsRK/ts7w5PQlLtyp
WFCdl+4bitt65poZj46t5I98bCBV5pEC7U5UFQPo9MEYKqLl6KnqsmwcLxQH713rOHHuabYtAiG7
w+w8ffsZBQFQ2x35jQ5/iJwOrYHJ6a9Le2xIod+A5uVZBOziNrX3VC+F3C8RmeKlds2eZSneXovW
/6RDWe6XyYHWJ5CwDwPn8Bmd1twPWf+6RszjAONzdqYYHvKFwTshmMviW/JuSCD4jCXyMbokG+2r
ZGTkiqU7aoByOgQGMZK9KeB28dCkLqcUckLeDw8c2POfFQcwrUSqoDmlIjwBjAWEfBvWSglXE0/2
o4RkfwhcOb3nWQ5IWN0uFZ/YdJHAdsvDsTsQB25f28h/KsTgbLPGhYllqJHJ6YdbETLiyJUbxapM
nPvIIWvfgrIha2GPjz2DFgwdBQQluMLRDbTXg3wZyFCfwrGqDiYSV0A+t1dW8Ro79ndnJ2BdQpTU
hN8EqLPJPxKI7o8rGwJ2VSfD45gtzYn7fCR9rM3TGgX5UxKW/aWzVnpPR/QUGpl35odvzrVWrKYX
CgiwcV89xZLkyB7PuVMGcNrs8TUamookSm69rlrXzyQ6xl1YMrfw0k5+zaXBYaOwjOVNYl1YPohR
MrT9/NiFafqgq2Q69IFiDOBkF3zmJmabQgC3WYs/JYZWnEdtmWzYF42due4J+ucUbURlsjRGtIwg
a9HWylXPVJuj/HTDVX1Xa4cjNERp3KHb6AM08O4Rcl9x5di9+bFYDYDGkMv0yBa5Kk4RPn9CNGAk
vFhe3HhwYYKELJufzw32CdNPZ1BO0JmztgBc50eMbefmXNl6/KgLaFCCOuRRZ51zqEATHWyoWe9c
yUlsCQZ4MEZ0nKyQTNogIFQWtsXFDhfnONnJuiPdMAClEMBdbOJczD4GGkaMQHdZbk8XOftYLBpM
Buu4WufZYdJp5BQ3g588RD3hBkiJzPjttFr/eCAIsYmAXDzqdZG7bkx/oKWke02gOyaLMZcbBRbq
MV9yB/dGBim00D2BJOF995ly7sIZLG23KHrodhVh7ES8tzmQuU9TOOaekSpzm962QH52BEHw+Nwb
0/Cm3uT+tTENkJuMqEDiTV9GQmbcOEwu8SWC7FmC1f3AhTPvG8IcrzKnTdyQyehhkUQjeM7ce+iM
MPC9F5DP41T/BlTpJpuhrsWu02v5o4EI+6wx0SUs57wDc0i0IkOW2WDzGA9BneLhrAywmTDHPUN7
f08kIMR9AJXEagiW+SmcTPScmWSmTJowZmeH9YRmig7m+vOTV5iclbhoPqjO3sEe5HolUsfC0aK2
VwaEguiKTu2nuV+HiwUr9pkFDMtdVPpqWwUCJ08XcDtHk6T8SQGDDg23ITMrhesAMPqiSFOxaYOs
VFH4X/1AfBH+Qb93y7VkpUknuPlcAbXQb5yS/hR7Mer8eCjDYX5z8pLbIxXCcjdJOCa7fsySJ9+i
VbcYbYIQi24yZ+lFDneSsMLfrcX5d9N20SYQdPyTDbgFCgt0CWyw7Qgl1gZSPXmOF/sLVxcyPBgo
HS455tESGS4sgMm5KW3t6tbDKS2ylOYo62OcXvm6N8Gkf/q1f6ufl9H5tvSQvfqmhBLLTTO/ZZp2
VrpteABoVV2AO1D5eQpQpwQrkG86H/EnYV0LlUKtim3amW+Yo+51nKk3XSOpKK1weQlHu4pruVZ/
WmuYftu5I/k2AucrzQcGySjMT9JX0d3ES8xeGdOTJPcz752tF6AxMyke/oO789h1XMnW9Ktc3Dkb
ZAQZJAd3IlFue5tuQqSl957zfrJ+sf6Y1XU7t7ZawslhA4VCFU6eDJGMWLHMb/TK7m9HaHIHpTTa
451Jw9jQwbwk/ix3cRfW26BRaK4WzaODPxrDZ6rJpLcgzqoCWJUvvmQKJf0yIulA6yv/2PQjImBN
V6yzanTWbTXfJKZOfSIjvI5L+QPpBoDgrf5zwUVrMcRVukbfnbq7i/jgALvs2niYZWlCgzLwfU6G
eQsZGQ1q+m6IqPniCluXGnEIrYDh1C+i4p0CZpvSWnA+mCMBfeRyJWcpH82ouCoxn1yHqfYoShT1
SF5fegUfZBq/BYH2GQQjmdM8W5+zuPoBOjqhWeEYZCBxuRWmyO4noxxWoIbHZ9IItG9oZkarSbbP
WoMW9sotcFhFekLcDlocbDVYSleuSqirVFb+YmSefpzjaC8sgqaStMXDjqYOMmZIVhVRRNmPxcnC
+je+Tqj7bSnMrR1h+xllRuAwiCl7NNNu57YiD9QbnQl9kzDPVUiPoCHGTtY/1XkwfqhC2cJWRoKO
hnm4VjWdjlqbowcMGMubwEJSWDlSMdw3n+ihv1aBYWxLTXtFy9e6853q1hpK1N3oKGL5MjoPWuxc
F0zj72jbOOw0atER7mdiN+n3FgMWUs1yREmSjoIV5JRBfhcdAHDlnpggA5nj0G9QSMienDhBBMEY
SayES+ZWFM1hTMbmi+xFiqaLEJTaWMEcZJM/w7JTgPuT5qDX1bA1Kfb2/oxrhZ+B1mRk4j6owEiv
FVSHlREm9n1uuTgkxX3zpFvw+v0yHp4Kk0M5zI6xCs2g/eDHSYKmwpx+HJIlyJrJkKC3NtBdszJD
IpAUJBCdNA5xJUSDnANYvrH0h11cNpAaugAtmig0vzgGDdYCVJC3CM+uKiPXvjW0BB6VrdXekLGB
O5c2WqGXzUNgZvOuWZirjm8NL4Hhajvw47CDfBnRRUMoc6vN1e94Hu5RoosfoGZ2G7AS9T6mPH5h
EFXsShp2Cy842reuWtRoLeuQGTSD/SK5GVQTLFj2BY8EzdeAyHhTpwMkrZ5kEmXa6Ofs2L8Y3oRA
pHwbxyrU5WnQwnsdNS1+GouQuIaezxbgp/+aTdgTJ3HV8A3CtF0bcz282ALVcnCClnvdICdILdFz
EgDEo7NSGsRj37RuEfWdAKj5Q4cIHwxoQPiGjkpLjxyoGaM+Kh1UtATDmluGYDRdsty5SxMU5CBE
NgpiHPT8VhaPXCRoqoI/UiuHW2VjjnSR9H6kzd109oMuHYKDcqjt/MCNPci5t3nd0IvTuztTJM++
VfgPVoPSFQ0JnM7dos32SVJEd/R1w7WNZvlLC1liiyQX0DKlRUgdOFW/sTu66yg7Ry9R3z53fprd
A8xtMUQyyI8axNJRyxkRRw0supvZBK1v0aDe9VFnrtw2BfVdltY+QVcPc58gu3X6LH9wW8f8KuDX
1vhMTONTbEYzUDIHZnE+9Hut8+0bpi4ZGWCHSHriht+0qfuaJxWiWEKG9QcaU8gjuBiM3Lcq6j0o
qf1VWXIVrtwScFFSTODl5gyNshkXpxldFK8GVr1Kaf6iWzbEj7XfF6CLyYT2TiUei9IYvldZPtxN
QGfpntVwAilGViA8UCrumm/4JA0HyruJZiRJku2mj5Vi7ltaxa2wyPbnxO4f2Op4oVCsInCGNdIw
PPYsRPOmrjMYKjPYc9ejoQH7lMvPL8tHhsrZU1wF5P9uYsoXCntl3mBbqj5OMS5moOgDdP3WDdcm
wlnRYlAixNy237O2o6OCxiczGMeKQbDNtttaADW6nJnsVJtIAEdpSYFl1kazsVAW/m5kicuQthV+
/2D2Bnlh6Iun2nRE7XXZb/xYYQzlFjX/RX8gslodIe4cIXiRggMDRiqfmhbzsm2DkNxrgTXmgsSA
8zCOcKeZxOXbYlTwcxmDBYeoyqMWGn2jJm8KQ+cL4gWZu2K2zv/Pu4ENo0imlw/9sWsD6xb2tgNA
0+4eCZn0F0AigsDORAUxukqftamB6GG5j8g82t8mhkNASAeAtrnzULOR8AGJHLCYzDqeokzJgUPg
TzcGWG9m4UYjXzQh8mYLNapFwLM2uxsLAZGfRW7CfO7RRtz2VGzDQfNtBEsRTvgUhYPUD11cxo8x
BWxC02cosLdKndBBKLcAOz70CMvpNJjcl8R0kKAWIbHhq0SoAbB45zfQeN0cwq2KGSsQfylf01Hy
EhHpoLOD4m2Cm0jYanSk4qx7tqvZUtvYNvX+NXSbWjuksB7C74DtOoo0jd1jFdlEiYJhougDM94r
k/c6S9Hf9xPsy8QnNdsbfZN/Blk7blWSxFTRiPPurCKHh50PKE0xco96OqeY4kRKg+UhB3ENcbX2
knCg55eKH+ZAQF9CIjDLYUvdV+0drbLuEGFIDhiYdd9IeRNILvUyZQbQaQ5J6wnuBorupN6iQlXu
innQ93mFJEMRgWmtBZrwei8nqOu+9ZwJF2U/YAXqFSKi+ZiQVH/X1Wy+zMPgfNQrv9i4WgRabUiY
5Pq5Gd50QmVXJfPq78iAtdspziGlqk4OaKIwqmX0jugKA7bqRul4Z9BKovO7cmg139r9IH/0TZXt
e3ToXpKh+Wj2HcFUVldWUYFZbYChvYBvQ94yLcdfdD11r2mW9GoQ4jMOeV+DsgEJh9jlLy222kOY
OP3D5If0eaKAbJcIraPCSrIpYiwQRT2oK+gszg6GPUKlPVlvxi5aO3VfPE7TKPahpooFKs4W1sbJ
QLWxzT1lAFsQZAa30YhUQ2YbH9MxFF8qLB6/xYr9k2hF+DL2k7pza9Pdly6zlCr3ldebk7+35zh5
sRMExpnNPJN2gxDDvGDYgUngE0ezc4tlIlOsrp8c1JOls2f3288YsOqvCrXYR/z51Mcih7mAfJEs
PBgp2OUFPRiGqCoc/D/ApoGaQQidGe1Hp2ySlwCtsFtd4AgO7KG4lUq+EpHEC1o3IdpszGfXU0vN
KhCRZmYo84RKxwVNjLEjgA3a07OyitfE7a70wbaftRR/hqmfn/xK/zFOAUD7NqLpAL+9vsr1uaNE
s1AA9yNjYxWT7820KNacXZQzMxpx0Ej6lW7o1w1tUcScbGff6Co8IMioU3HLSm1ngtd6JOh+QHpl
3iIP9R25YUIGwXHBuinxBNeyWMOhL14mWyJRP/YzCF23Ww5dkt5VBWAApcLyoAeS4xVIkv1gkLA4
6jC8rVEg3dBY+lZjvUoaGkN6Tx14ikHbM9ydoOgVmdXsOV5iz6ga17sliU/ZiPedmJ2nyfHdTVg2
iGEo+ZjIrvsQpmn0qy1GpF+AI4GQ7UcBwawqvo0IPD0PhADg3q7x0iM98Aucwvircgt7n2kxkFpG
4qbsqutS98cbTXDM3EA8BcJ4iO3Oeo3QqOBW0En/ZHrAZusbnNpgDS68vI74DdEu1+rynlFU5WkW
+BOcLRFjglf2FMdT/TCm4/cpCb/2tqTplgo3389pgmaQKra9bKoH+pb9gIwNyYXfGNhbzAx9zVL5
1+444vhRmYVEZwoNds1mxBpxf+5rgYBR2NsN0+CRWcA4DgAfTEkGIovwOgniT04YAgoFItJ+SAq8
ogDNWy9sjYl720zclaPUPgmIGFVf8ZN6xAM68GM0/SwBuQ7IKugXd6PrM/5LfSYNzhOszI2gKr91
TVc+VFm8c9qm9iapD1/Z9Zo3k6E9x0WfbFoXxAl8f2jGoT/srYL0w+ha8+vIzADyR0N+1Y+GQMwx
L58DLQmfGRUNLxY9+gO6LdNT3SLnoiDrgpwBA7kQs3LxsWCUsI9T95Pe+OrK9l3zui7QBNKSIPxJ
94N+bJhpCVz7kOO/qgpMHX4UZpZCdIhQVbxxetPftUl9KAzO7M3My7gf0RtsbkDhIEyIk0SyBa0M
PwhC/lpjzuqxyxhXNXP1zG7xP7dtgftE2Ibyvu5USzvPRNQLfwb0HjqGx/jsCPtgVMG8SjSMPdCk
hRQn4/ZGqaiLPmTthOTaHCymnqgXJWXQbBpXWLeybevb3Ogtf1czbpm8qNJz4yqxkxAFZGA9AVr2
idn7dJyY/3g9IlvjFdxKF6mfDDExpez5JhUx6iSGNtYgbmclo8+xTjc7JGaN0bBr88hof2VOpxSS
VqCbVsOUwvJUfSDaW9VU1otdgMrzzBBOFV+Jokb/YA6O7zwa9hTIG01xKe5Dhrt9tHEzPeFBRetC
jSuC0dJeBhlZzm2XgDq6NjPpw3lCehZSSRJm7bd2EqZ2D5YsDR4Z5SKh0Vam2ULTc/sEGFiE1MKn
Wav8uF4ZjpsDeKLHCc19hdY33n5f3VI3kl+hNmj+hqEvc9g0mfcWGewVksQz4P6Stgb6HJmntAYJ
TmQl1roTj+uI5vIz/Zi5XxtAC6/TOp/udM78HoZVHR6w48P+qzVAz4xuGaBqmmGe1eFN1Ue6CyHE
9J9bIfa5GugpgsOxjOQmZlT+i15S/cWG8PPV0qzUpnkmFHTqeBp/0qGYfszlYFy1uqvQRpGtfTVk
RZk+FBPF1hajmdi8GouKPTc1lvhRRiG68YWL7hvIKEY2PhJFQNU0fZdZw/RLhZRLo4n2PHMgmJdQ
IxeveUA0KUmyWOTWOknPBKx8Ef0sZsZPSAXlwFMS7rdfUkfCXiMb2btmy591XdvHA8GulovdRcwr
9oQt3HHnYImRb7H/9ieYByJADpBa1g/3VopT4b2Zak3uIRcaGWI70usVEf4tQWp9xJ1xNn3QCVaZ
/AAJGtJiYwqqoHJq2pCbNW1asJz1PfliTJZopQI3rXbEO3JjVpOWfGtbaAV7asnIireO03ZPpih1
GQM21C1YUaBGAgYAYeeDkdtg+FjspmBMP9q1aByvLbtxoZ34wx0N7qHRWD0rp6dQ1u0a3f4vjBX6
z3kx29ClAh+cgXTpKU2eYfuMnTfFZGbBR0JlmnxsGkoxXTebdO+OU515LUVksR9616DLgCMsJF0d
vVRuUE3KoN30TsHLiYe0Tl5AFMkWZkfp99pfyID+/wnRtsFRL+7dDsIcFhWpeV4G5H/9z/Rr/uNP
tdCTf8F/S4IYhu6AXlaQWyxd/rd2KMhuaUgG20LRijZdBbT7/wC4lb74iTuWwknVeGtpb7n/w7EZ
j2A2LS3FMEv+EwT34lj/h2errlsOqiQAb1AqRdnUXPRC/oBvm3VSgdCLYGUXo7tqu26A1K2uqrju
4XGrcfuf/xfa/vCvv/g/8i57AMfXNv/1n6eW4xVY0sQECnW8Rcn0j+VaxYzLcsPZi2HCbsrCWYhs
6M7VtIrQRhD2v3RosAAOfhYn1lvkTI4fz3EtIQG9S6WDdn+zXtKQnVYWJYSt8V/DYLS32Fh2D3o6
UgQ3IKlXfjG1B8b+wdYVs7E//7xHciu/Xy+YfWXa/AKbCupofZrwhlNiGUR2qg6VXoGciakDz68C
nP/4KQX7yjIVGZdNHne0So2CnsDuyhPlkCNW1lDc5ow8Mj2aNueXOvFChW4p3IItGwF3efQB65L5
jiwnWrMmaoStq80bkMTkdlOR7o2I/M9yXWvTDtq8KJ4XF550sTh+96hsfsm2d5VtGHAe/txApoP1
bGWhIlBhOobFJlrST4qfJFHD4LChRI0rHLArLOP1qoxvM1IKaFrFRCMw16rweVQD9hZJYiav81CE
jDR6jHG8rNOCB5zdph+R39nf9RKl2At70Tj1mQTMC7FI7xARln/+x+aP3TnsMjSsIYyW7kaFWb2u
aLxs3NjRHrJRd1ajrt36uW9g5EcqonDoPriK9L0ptPSec0PrntGyp+EmdDj/XY8khJeNKnAc1A3F
OSFcHcWBkTlnXvrLxNOAtsmYrNwFSFnCp+/XUQMrropwU6orMV6dX/hERGBhvqegDDQYFb99KQW9
ezTm5ez5+GRt7Rbjsxaqujd09S+9b/7FMvp/xoPlvL2JBwrtIwlVBXKMifzR0fbRB+UaecrwdYIi
s+0H6yNS9T+nJHWv4wFRnbACJnv+Ad999d9Lsuktiz4wdMe3D0hyEIIGn00PD8OrrO/T+87AyVQI
+/78Qu/eJAv9DnRKZ1IthXy70OyXpqpDbI/HtgU/ycD/1s0QGrbLel7Ps91dCAWn1+POICBwh+lH
W0Yzuibu69jy+sIfHoY8BUhi4iHhJjXoFxp+L+ef77d/+PHHE9Ca0GUDtcHDvn3ALOlGs1IsGAH4
RrMhT1DvZEDENRN57ZR8bvpgvO5U1T5nHK59hrbQRrPy5EJQP/1DHEIt+t5qUfp6+0MgJ2fTiA6w
Z83avIdJXt1i1iNxoMO3N0M66krrNCTWGkpAQHfVoU4AG3c9l+v5V/J+OxsmxL2lE0tYoTR5+0NU
WZYhav+WB7kK1dBI93cF+s+OyTjIjXQwma0ILoXgd6FCsSjIXZdECU6se/QZVC4R4UFmzAPZDp/E
8cHZFRM6KWLCVSfGinMw812wuGe5Do4NGei8hI+6leGMa6Af5/t+qHTwg/JOgnq7BhErPdu12gsb
5sTbccnn+LW4UfC/jn5oBwgdnJGpe12XPimFfxfoouwpLdXnoo2YRlT0kS+s+e5+UggRoP72++VI
/fgqpjkT+A5xziuSqrruGZEyxsDSsiC6vujh+L3Q2Cgu/KBtYBbZhVjz/npkeUifKNDRTOGaXL7d
H1eMEkU45dgReqHe2HsaUuLF6VymsAiQH4C0WQxxLKSVUg1ImJO4eNcV1BexSTGju1jbKNPaWGMj
6I7DIqrptu+Touw2lFooSZcYW57fwafel2mbqNcDXYCreHSUpqkooeTPuhcDGFplg1ZDdEZDw+h7
miBFdKgCKBZN+pO8Mbk+v/aJjeya6PkbtpIQ2Y5PT88dj4cE38rKnPQGu7MQcAcicE4mPgdGgBYW
l+JL3iXjhcj5/krgK7kGX4hMgMLgaGM2qPyItsKjhdFjsmEOjv1y3scbIFZfzz/iqSNg6XgZsCuW
FPRoP9AZhZU0d7qHR2S7qeqS1GK0nQ3j9nBnCQFlQczmhV146pv+uehRVMKqF9yZzaIRALqdgbLg
Pvfz77NuPihkP1D3QbECHXYbF6zyn6YTHADybTYLmBm4qebbA9B1kDZwH+H8YRQPpraqbyxdzw9J
jmF9rkfWhT106lOSitqkFJZLkXG0Hto1Kq0EWGAzy+21nfjJzk/UN5t/Z3X+U564dXg00jPHgL9r
uc5Rlq9hLVXUNvz8PMtaL0oCLIPyHhGfBtUmd2LEVanCZv4OBg+oXIiLIYpjuR6KC+/YWA7l24uY
X4KEBkmsLVCtPPrAlqmj6hUK3avpYa2wgLXW+Bahgp4D2LOL0rnXOkgvqHMxa7Ny25vQyr+S0Ai2
EMzp2VEwHy68neXMHP8msmqddMQk+LlHbwdEPpA1F7vb3oJqFSI8WDvlIyKQoNj8GarElA2YIkaI
/FpwRqcagwm3JvjlBpPK8z/mfWbEiSM5UPQT2IMLMfvPKCxTJs6q6HCeFylW3nYcbf2ZkTuqRRhY
lCp+Pb/eqVP+53pHQTTmCFdoRYKorKt4LVI03qFNmgDiSjrXsMCAMUzthXTz1ClXLgqn0Mkd+S6I
KTAdtg3a3ctiRSFjYjyisulWazEmhRARAdWkqdnVnUZTs00uZSGn3rGNFIkp2YJkIUeRzWGA1qUO
By8ocnUQFKU3EA7Vlq4xbTGcmWjxQaTOl9IQPfga0Io/3vHHZiY7YHRKWZbbvkzVQTVmuc4pFi+E
wVO/0KEad3Uig2XZ+ttdIGxFCzwBvgdU0PrZuymzGBsUS4WK6XaqHXVh172/zpAgtUwCvc2NhiLA
2/UGUqEpoWbGcwvqSdrqJdj/fDz4jAeBugBgxrchhRr14fzuW0Lc25PHunQ4qG+YaLHj365r+kIx
9qVotSYRPYHXBVjAhrnwwd9vN1ZxBYcbtxuHiPp2FVFpJdanloF/smU/OKWyAaHAwglTsz34MMEZ
vITZvrT8H87oOBfC/Ptvuay+ZCgm5aM8znm7Ps6GQufdunAOyFwtAd/CCV5TxFW9oIq1C8H+1LeU
Bg1DXIKYoLhH79RvJh+MPf43ppvlXGOhu7LwyCbTzmIPT5MASLyLtsyAoMs//5om2YkiWVDoBy8X
3h8ZpPRFncUhK+vAMm4D0hevScDVnF9l+VuO94zF7aG7SE8qcdyX65A6clC9wm+EWgFYeYE0JgbE
6HPhkP0XSxmkdwYTBCHk0caR8RD5KOnywUpwYEaGe8I4663XFf+8u0kfd6nyaU+R2ZFXvH13TYDD
nZlizNLr87wd0uRb2EOhx++BjtiE2cRfPBltDN01FnFo+2iTzMqfmWBjTlHFWBs2MAT2AgrZWsB6
v7DU7y7F8QcjqzJ1kz451R+t6j+3BTodlZu1OGQ2g955vVMyYef23GrtgA1DMrobnjT0Ik1+UZTj
n5byxCsz2NxGDaPv/IOfSIVIOziFtrIRN3lX5oi5Smpp9cIbyc63g1/0mxCtR495PO4yQ4bCCL5c
D0lelAv4rV+pchIwBDRGJud/yvurF8kTwzBRaJEOTe2jb1BAMOxpRxjALZ1+X+S4xuMjlMb6bZzZ
yT5L/fZCmD91dFyDDUaZh2Cge3RAAbGg1ue7hucDOqAkQ5dqYk7tOQzHLxydU1HIXXplukmW9y4W
gLFBwdk3l8g+4TtfaOWVECFUIWnWALQw/qSLr+9UhfDA+dd6Kt4SgnhCSfVCV/LtdgM+3JlWGQsv
hn6DylI9bbIBBEkXFihgBPml/X3ypTpK0oKkFqVyeLve0MJvYrhr0LNG9w1xDxS/rDzcGjZb/vyj
ndoxJO//XkodBQlnAsEZ+SzVTVF0kProb9glJO+IDK6SxX9r1AHFnl/0WKZHJwk1oAq4Np5zZGzm
0apJlOllEArS40ZqNxmcCtyPk5lWmqoOI6q9njs37baUmrn1Ednd4pGMUScWFgfaW2AAKtntUrDA
677u8+tqAhocorO5Pf87T3yHNz/zKMz0fQ7TYmTHoXkDwB7BmkeaEQVLBfPm/FInthhLmciq806Q
Zz7aYv7iYFaWFAwD/ZorbBZe6qROPrS0+wgmC4X4L9azXfr+1CcWweLtFtPtoAcPSQKzGEY9IiPW
7hvftbZ1GYjdPIMBPb/eyVfJTkboiVEbAertelqQO26rNMNraiO4jacUCT8aq5seg5wLS53Y0sRg
R3JSuR2owN4uNUvbtbuqgRAbm4tdtPq0uJ5sgDghO43ZAK7PjbzwOp1Tz4fTsCSHID7Y75oojV/z
kQaaKNkEzTWcpfYEchYls0qLY5xGDfNWDN3LkICGsxIwPNLX3LsorcpPpQHFrxI/464xbuvRxWOm
DOPwZu4LZuuVrK0rOceO7flt2EjgzaOLdWiBjlFRthhpAdLUYEMOqDkYIy6z2cioxPfLwcKJ2O8x
ztPyOV9XVWl/0NHI5ooMfevK1yps4gwtc0CvQIt7GN2ovnLTPIO92svuGXYSZBHalSg3wU5YBATT
8D5NRaqvUvAdX61UjjH8DGmgDGEVEPQN/MmtbWiLDudEF6WdlTUF2BRbdtJ+dv00QWLOqBffEbj1
4LAi96MJX6iFI66mT5lgIrHCVbLeQtsusK3SWvExgx6dbl38RjsCYtlILFPi9suATvmzDjlkiz0D
/1pjpCbWsHb52Z0i46ntyKtWw+xvaMAg0ot305SvWyUxVsrQFPwRgIJOV/gKmOgEIGvdrOy+aD4i
hkFm69RN//rPT4BJg80gNWJgKZcd9Ecqa8W5hoES21LPcauTtYs2ZBNOG2zCq784ASZjXqY2hoMm
wtHhBqjuO6JvaTt1BJO81BssuuDEjpZzb5mtdgOpx7gQK39fgkc5mYHoGlcWIcVQv9s0fzyfwPGy
68oefKyb2B5+Wda1noVij2/GTQOM+x5wWr6GjFtt3SkwNrWc3DVqp9YVOppIIETpsKlSOR9iXiJO
2GgOnP8Ap+ICeTB8c32ZlIjln//xA2enGQXfWUcsJkPeJIGXRTWg1gWgs1XsJ8NND/n5/JpiCTZH
b2XJ8g0pEOpdCtK3i2a4LFTwQJCImNGkWTc9WpALA9FFKICDcce9Fqk1WsTM4rHJie9CKTkZjA+i
T3lY1r+QXs9ugkihSY8Lkn43j1hdCttuPocm6He8EBC78FUwfKu0xn6Fjmn+6ORUqwtPcuKCoty1
pUFRD0BKHr09FDDLJs9GGiyabW/taPrSlLCwRkePti6grQsf60RXTwjqeJMATlilwff2xQ2dKcDX
NTAJZyFuEnvuvg8RtCpcFGO2MmjC5NVyAky8TXxIX8Ehjx+mKfOfhwoJ4VWAJN+1w+D40hdd1n33
QcnJcL6mqeEcY0b4o7iQZ7OBVYiOuLU9VkiP6wGTpFA9JImNyVLOqT6/jU7cLoIzxRh16Z5DdHj7
MurZAaNqt9QwVRTQtSya9czYhdk0UnHnlzpVWzFJE+B5fncNHfl2LXjkBbrAPCD4EGzRkbbZ+A4h
3B5QaIVM6nt2ARveHWbqmsy5HjEg2GrVFH+xm2K8sOuWTPf4bf/OiJizLi/9qK8WN4Nb+1ZKBpYD
TGzodwDFhWIB6XhaxfqQX/dOjFp4OKDIa8WXpuXvQRKKTY+GLf1MWi3v2oqDDSWuDWkrSnwDfmRG
Fz3P5mxhrj0kuNBYALBbhwZvgiGN4yTdczmX9VXZAhgHDDvAoIa+b0XQwItGny6E3FNHktneUgJT
E1mLwfSbgDa6Kd4BNH+wujd2pR7fQpPdCc0Jr9Igni6kOKfKXOGSky1JI/N8/egCw3NHoqRAP2Fs
/NJjYCSg0s7VLtKzBorDoolMD2VltxKnI+Fh7GAizyqCC5fbcnkdbYkl/jjcpcRV8BNvn1pYZRaA
lBZesISeaEgFNmy92J8/Bic23kJmRpCY0cICYHi7irJTNB/SQWAaqozHYhITwHDkMtO+HbegV6AP
6H19yM0I1QjU5i485KmXDUCIVJX/CAaRRyUgs5Iw7ZH29+aelpQ/j7OX6wXOiz4yIiaEQg9FhWCb
htWnsXIYYLXdj9bQxIXzd+oASKKBbTOJhYx83K8KEc7Ro45+VYS88iqtUnXd6eDSJ8fItm3vTPul
a01TbnQ2Tjpi8WjHKdz0ACuFQYEkLVMEfiPrySmH8sJL+j0/Pt4KoPcYr4A5MAXYwzcHQPq6wAYl
og3UaONt2VYIuaNAJesIxSN0d1YaZgbplB/c1HDxvNDdm1o4r7pTalta0PFNUDUm5MJWYaQ6LEKO
OiJ/htIgLJVbiUDSfmBmsgPeCo9GRq8oZsj9Ijb9imBneB2VSJAgKCNWue4MOx+r5lWTuiDRGiAI
uW7zl3d2dMjEXF9bA3pNk421RyCN7kIoOHErUVjxFkBNAes0j95EtEB6ikAKb7IxFwhnyBs1exva
MBOnBFIqTrwIS50/I6cWJc1k1MhUgS7t0a00dgKwlAo5iaj/1XVyJ1EB20a2jPZpN9vXU/vPR32g
YUk/0KLjad8NMeDMhf1YsqI7SFyTUErfCjTRaXfh5hjaoVyGjh2ogjDbzRNOr9gNjC+JW39NFylw
zSov1bUnYrBk2IpdDVYKZHhHLz7NcgXlsRRIMEX1M/qc3Q52/WtT1mqH6nB9IQifSAR44SQAoOIo
pO2jrCgJaNbINJdeZFg4NZUWBRxs4bVyO+cvvi5tGlunpUjMP65XEBm00rbCgG4csJvQ4aas6g59
zKTQ7hMdcnqVYvN2fkcZS+Pn+ERTtyw60gJMj1iC/x85ukXcSwM3lR6D7PY6Qvth3YcILA2jEdNY
RJEf6UlrHdcaLfNshrmJ8PxfnCXmZOCX+Khgg4/uOURDmybX+Q0z5knEXyie+my/5jgpYI8Sw0yI
i2/nn/vUSVI0djBVASvANP7tY8dGVIyjOXLbzGF7l8O/IJ+sgbgEuIW55sJQbweMJM6vejK4A95e
4KvIdoLseLtsUZtRnRg+mzeR/qFKUf+QCKpd1W6BC3uFRn/SF2gUKxRwV34bO9sZSN8qgErhqQnb
RT021WaQMOA1mw90/uedOlrUG8paGv2WcYzFbNOZchljCA/vpmSjavkdc9/Ac61Iu8bY2L0UXJa9
dbz3QKXoDo6YiyrT0duQlt2YcyJ+fwQHvTT6JCo2kq3vFOXOl+XPSCXjVRJkwX2ZoNPgZ8SgskeC
EePGYbV4K5GlD4fzb+HUiWc2qxuC4dQyvH37jaxy6HLaV6Y3m/UPbKDBsjXp5LW2zC+871ObkHyD
QZENFpWh7duVAreJogjgoFdpgX1jo5lHb3u2d605Zl6FMdN1ADH0wqKnHs8Bf883Zlal1NFhg9qH
cUXVmp5KXdRRjAi+OmLWXmbgnnv+TZ56vj+XOno+pEdxizZZCouYYTONwW5u62RLzS6AjhQvwnJe
zq948uFgM1A62DyhfhStR6NP4xwyOqmjjRJKZRq/pXhhI6NzcH6p38n+8e4lSrNvEbMy6b+8/XqR
ROzcqAdJc1Fn6hX00R6c7DWq7t3aLTtCKJOaTUidjIpWKtYj6c1Nnk/61rG6lgOVzmDUtfJQUsts
kNxMPYjUqPYW4YUgv+zY97+U+5JbheTBOv4OAXK2SdNiBqhN6HdVwde8M+qrsK5hdPdJAolt7tGC
Co0NeMBLGe2JKZJ0aSkszITl0yxR4I8bJi/MvIPIZVI+TP02bYnuXaP3mG805Q6mAZYmWfyinHH6
i4O8oCEJs6Rp78ZX4UC/0fJTFg4tul+oFmM4hT0itWJ7Yanf1+S7V+xwlhnFLusdveLQSaFgjByj
QqI5aWCRAmK+meHOG99CiLq3Y+jG6BTYX2UDpRqTa+whZxhv6SzAN3YbvYBr5ztoyyMBmS6Ckysj
rfWVot8DWikdrgNuCwRmMx2pa39Ya1pl/sV5JQVgHAJFgUvqKPJNtZbOQdyby+x/3Ib4qW5kblZX
lV3V6y5oerICtJwvnKMTGYjJfIobkUatxST77f6QCIwkeTPw6hBDuWYCJleZD3hltIvIq1t98iTG
C12mgl1RtOl1X0DgPv8bToQNIgaarnxB5jO/Zw1/bNGQKZ+f2ASqUsNvEA5meV869udoxDnt/Eqn
ysw3Sx1tFMvs+g45AsJvj6QyaBy5tv3CWfXWAPWqcecHZSbaDV2SDiO+xPFSPOq8DI3D7flfciIo
MM23F6QQ8OiFRvbmWI6twRQfOJ3XVq7zOXW618CMNMQqinZnd2O31jO0EKTSNBBsmBWfX/1U02sZ
Kkt4YOCVQPW/XR4FDaSLExoWuez0PUgUtLdEa3k59z6+BVh8SBK0zUCH+5BKiUsRvttoAqMJYGaT
eeFlLG/96PiaOp0dMrsFP3p8b7ihjZx/wK9B3gpqukGomKdCuwXPDpMzwtbq/OOf2nCGjuu3Q++e
tPdoHIuUjF73IOS9lFnMykGS5hCHLjdWLZO/WoqCHeASnWTn6EpsAnvKB1GbHm54hA4rJApaPfIa
lSYuRMHlpB6/RQNG8b+XOmqP5UM6MSXjGGHpEq5g2KDG8r85O6/lyJUsy/5KW7+jBlqYddcDEJoR
ZFKmeIGRSSY04HBofP0s5K0ZS8aNJqemHspu2hUeAFwcP2efvZrhs1rLpUQ1VVuVZDVyG57pbBjH
xTkKU0uaeMqpfbZJwwWWRjdvY3nqvukz9kbcJhYziHLrwmnwPSzqnpIOxWfT5jGON1AsPv6eF5c1
V2QPZQwNndxL30/neJRNPS5nDb/XRrCFmjA2BGkaXdYb/FLkzyScTL+dy/k0VKLax7KJt+mAQ8nH
v+TSTCZHR3KGOr+FEPb9D0kNWLBQC5jJJZSzEL/vFZbB8wKQS/ZYiOefbJ2Xv8ZSZCNRyXZxXocV
hhVa9Uh/k1C/mEYOurYcf0TKYEGbgHWJrXd5wizY26b9bOPuROvaIGNvk2Ad9xTjB/eJLvXiC2A/
o/S9lH/Of4810bkoK5ZynApYZEWdnowOx6+YUIOTM7M+2ckujofAE22FSsPu+T4KttXK56ph0s9d
Enihjc1aXtdYYjrYscdOl38y1y7tHWTeuDORj2XzPJv+ytRXOOD0xko1ouiA6fqwosdVBk5Sf3Y2
/042nq9onZILcZvu0rRwdkg4Jla7iibROJKDX6s0PgUYoYzrGDcvv8fUd2Xj4AgOuPVWkD31AItq
LUCBr2ykotYA4wb8OzLNOVitEHvw4cXRNenFdHO04VldKovZJVAAUy93Q2xNvo5xS4AnS7WtLfyt
SyAGmxgbkhuc1rtNjCEHyhzns8TmhRjV1Ck2uIu2HjXr8pH/CABmE156h5viqqiKZKXPo7fCutTe
QtGWC2uZJH8WT3vZze3q31+vVLY4elykntwG349M55TnSjM20bU6AJZEhVUfeBa/wy6Oi4Kq/n8s
D1It6nJxoTfqfPZkve0kulmzPBpnCkCUAN2uIuSlItQwwTbs3cfPd+nN/jne2X5kCGznYyTWdEDh
jN320lhLXKjJ3Lb7Br+q604asY8zirz+eOBL8Y1NCwiJu+XisXDT/vyksZVSPVXRvyBPzn65Vuke
IKVKGDzT8EiJPDthe1kGSe1gzph6nynYLlXnTQIbpKCORR7h94nxx5RKtZQZNdU6aQQd+5m+fDXG
elqjZ2y2JMGhVDvu4IdTWixgagxwWuoqdFEDJNGxOR0mJz0NtTCuceFv1r3laPcfv6CLZxZS8eV/
i3TnvGFUa5RaA3u/FI4UHDTHOTfXYGRek9mYNoPEfxOBifs1jzJ7Yyhkc/HlyG/UEGPKj3/JpU9F
Vowrh6MubeVn0ZCVtVo7WnR9mRr3UxDS+GEqYLLcOYwONq4x2643v8+tqm6SaaQy+vHwlzbUP4c/
mylFbMkp8ihqjGNjPoZcx9czSBrq3K76+PFQv4v25xsqIfdi20DfmXPetpD0qepZcYXqLIv01aBP
xbobgCFI06r2Hf0pd5GrN0ddzIvsO522+NjGe6hVeNeXoXVHdP4K6efe44p2sDLFov9hNDGijuWR
wtb0DJcDKXwKRKIwjcbXcYQ7YoKsfcfoyl3Nat8GaeVwSltZtR29XmxrPSqPIUXfDYYI7qYuC+No
ES4crE6vN12ud2tdg8f78Zu4pNPg/aGdpa6p0Tpw9tF5DWapdeggOQW62zj+7fSqOQiMozCwXNM4
9qJzDjqUnxOhg9iAkx2u5qS1g8Qw55vKwTWbWhn2V7XjrDrgmU/1YOs3UYcnvGGnpeYn6fQ2Z7a+
tnrn09LIpZ3tzwc4mzaKlAAGeLbVnOJEBmfPXVHH7ddJu7Bdc035UpFh28cl+Im2wVa2GPHPGcxW
39X0bT3jU1pjd+dFG9XqO0qqjRMMg8yve3ykP9mFL01xFzU/KX4qiuwV7zdDCsyDphe4RLch73kq
YrlFYZ1tSRnJTw6YC0k/kzQ+lCBkPxSMzo5SywRm1fXUL6ciyzYaeiNfSbviWpDE952xK1cTjcOn
j2fTxeej1WoRrhCnnF8J8E4oNLOjKGRhhrUxeqt4GgbnWUM698kF/vJIdPiys1tUQM8Cfa1wuEYp
jCQxvN+rtnlAh61/wQ//s8jg0kge9QlYhIvs/lxyTytuTcMwBwjuvmKvQypYz70WrnVnUD5ZjBeH
4pzEBYdGAm4N76fHXJM/Q1TIN8O4lybgOt84sCtXzOn6k3D5wvRYGoW4+1J2cejWfD9UMVmkHUMq
ILjktnvMdaOtpVUyQJJME3hGKXtSPq2sXXg+GrAMg95mTmP6198P6plNhOebp6/swYXmEJk5OjiM
w80cD96PZ+KlTCCtxN6SycL6HTXg+7EaXE+8cKKI0gOz2U42UtME/c5ajVX7pCSGXI80pm8URQ4/
0rjEUQp3zJUHbmNFAZYQ0C6GFdLkAV8DjHJ4Hmsz15BBEU+6t5KiOCV1o3oTekuSIg/LLSWjaJs0
4sfHT3JJM46kRKVIxsDoUM4+lSb05C+1C61P1S6hy8IXShNh6SyjQx9ir6d3Kf5oYNk2dTZNW3tU
s2NGUBFMA7136pBiAl4MxsmgB23tuK5cRzm4iY9/54WPa5PWRuLMJYW797JP/xFouX2SDmrF5O2q
WDnEMRhpk7zNLgOT+EmksMyTs9P73VBnb4TMnbZ0FyN/AIa1Np1RHtJYDT/ZYi7VZMlYY2jIfRLh
/nkfUT4UeP+SpEV7AuQ5wkV0K6vui06JZkuPeAehJlaPxLfpHXRJsUelXHyyTC+9VC5CfHra7XQ2
ofcvVe2gMtg4761GKRPebJIeZhzzlEE223//89HBudhZUQWDqfJ+JK01UPQsmqq4iqr7ysAiFW4C
6XO4HX99vv/1zv6l+ed/8eeflZhkEsXt2R//eSPeyvtWvr21p2fxX8u/+n//0X++/yP/5r/+y6vn
9vndHwB4JO10273J6e6t6fL295hYUi3/5P/r3/yPt9//lYdJvP33f/6sMHZd/mu4PZZ/OostUfn/
DI/2n8sof359a+Lzf+cv8zFP/wdCOoqZS1UCj6glDfsverT7D670GNJgZOyQSluKQv8yH9Ptf9B5
yFJCZEHfAOfCf/5HU3Vt/N//qeNL5pDpQRlokU0jufJ/npxgZqLV9q/XfdmcazlV/lhNi00FlTPb
4pp0yRmniHD5joEq7ua0MoGUACmMYnB49lzm28iAO//Hq/nX+H+aj50dPabDpRdtNrcxmg4Nis7v
Z1ppaFnTl2W0m0IX8BaEoQezj4v9NPfATF2WlJ7n4V9z7t2U+3PQs4X0e1BsjVhIiBkpg51Nb51M
ZQeyMNq1taUcaQiOyczhQq/wl58839k1ahkKpT5n3KKc5KOfbYRlL6dZ2Hqym7oiPXqzqWAD4pl+
qBKISTRMPqFps/39V7GrDo8fv96z4V0e0qUBmfMCWRSa2bND1srMecgtlwYQbOT8IS+MTVvNyhc9
bhQcYCs5+24bm9dp4tYvpeF+tpGciyv4AchYsHuhmYcbP/P6/ffNBlxMO1sD0dAtHzkb9ceuUZIf
GR16q3hK0NPg8WFeCb2Ge1V3W0znrTaIRh2CTN822r1jd3hQat3wbYDJ/JmO8my+//59+qInXoRz
tGOd/T4ShewquVqjf4vRNRZlD5Z3xASfRvV1G5X/8mv8H6fe+QV/GZAM0SLbYsGiVz2b8Ips3bZv
Fzr5zLC+qXW6RmIBT6O1GlbmXQxA9A5IMsrKmC40V8c3Kuuc6ThWWfZZ3+Jvtf8fyx0tMTKy3xuO
tpT6zpdf0TmVBDCQ7Xod2QdnWIRTQO/ozaEmaoPiIuOUO59XfUs68WpjMLjFXWPGZHQCV9OFbnxn
zKH6w6x0vHsM6jVg/ozEfIpaakRyikcBYM/R+oDaFoTXwWXBVewvx4IEx76IXUQ+OvCaDViA8ORo
hfpJxHSeLv39iL/l8xydrMPzFShajKqhFxc7RCSu5mNVh560bcX4mEs7CyoYJU+VB5jenzrNu0bT
lW3qvCCk6swG33jszKsibF56zVK+zPBK7nOrU3+Ajbd3U5/m92mmie9uZYV7p+nSV0PDT6CaW/0Z
/JQX+WPZDjCo9d54MptGleCg5+Y00OOzhnKQ33+84M+iob+elnCaajfdjIRv79eb0kOacZU43wG/
AoLRIVprAO8FH49yvmqYNosxHLEIstPF2+j9KNj+UI3kXNk5+Ip9UxCkgZpt9r2crTc3U8d/b79e
HkpbTDGXjWzpwD+7KTtjU2MTy3BGUUUnHIgO/LARrwG6yD5+sLPj6K+R2CbRny2ZX305Of6IW4tR
LyMDC0qMXaPolHvl+Jjaan6PEXFzwE03vy+0OLn7eNDzTXp5PI0mUmrdFBDwNHg/KLdnT83bsti1
Zhu9tOngumuYzqzE1KrwT3Ri23iavFF8z9qcRSQt6r8f/4SzE/H3c1v8CJRfi+fpuVOLMthkbtRM
7GTlKJgZqBXzpisTstFWEX6SGLgwe/iSpPUtj5I5nkvvn7c30rhts0juhOLk95gWs9Mmg7OtiDZg
kYLy+PjhzlVBy9MZhFkkIlzeMSHW+wErS4Wk7BXVTq3reQ7M3oE9j8CAvkKzrfoimJVs/qI5UbmK
4RID0q7c5DjpsqRNErBruicW9k5lmDQvnS27lwL7c4TSQ2hsBkARx9BsxfePf/TFL4IUjDw9k/9v
5o96YZMji12xm5BiYiBOZBI6eXnlRWb98PFQlya9TVWS0BGLBNxt37+e0k1q6A+6IByS4UnT6b/s
mnE4KHrtHkwjK69iAyrix4NeeD602qa+CPtVm3T8+0HnwawzvVTK3YicZYOOLzxNQ2PvSitUPrm7
XVhf6KVxCmEw9Ivn7TPYr9X5PIlqF7ZDXG4KO02PhTG7696sm9uu1aa9jud6FNBtaR3xqok+mfCX
npXREYgv6TD0LO+ftUM4O+AQXe5gZIGxb3lCbRLeDcQR75MKyzKVzw50lE70y6OYcJy/hbYE6Fi3
x3OxMzmzDmNpNIfGnjmbwdYaT5He4HWNX2tzUOpPP+mF94yfBxVQfAEJdc9FZbWb5bM12PDaa7Xf
GmaY3MX1ZNSohvLwlM4Te1cy6CP9ppJLIt2zRFsfz6pLU5mM2dLeiAfF3z713Lhh37uW2Jmxau/o
zrX3Qxuq6yppboHEapZP3+5nMd2Fz8uOiTMb17PF5/MspENPY6h1w+YZIc2/Bh5DROfogFNwGQnT
zcdPuCzGsw+MzTReO4SPi0rnbPMU3JDcbHCrXU2sdp3QcQXT5rMnujAIGQ7mKs4EFGD1s6i48Oi2
nouYHSEaw9TXhOKlwBmBX338MBfeHHIRpKXMWJ7q/M3lzdwryLvEbrRr8ylLmqbxhVDHoM+M8t+s
Jy+nwO9MNHdbnF9Jcr9fhbIaMtiDrdwt2d1tES/VJUo24MZtt7iKlVr5EnYVmN1BsZ8/fs5L75NU
GKYdPCzdyGcnPEwck47rUu7yzFZWsjdfKN195mB4Ye7jokvfi6Phffe3M9yjtu+M6sIJg8N2TaOS
8TRHY3OI2iHZNFk9ALDzos+ClwuHOWudtheejKPq/AI1mzF46Dwsdgrk+acym5Qv7jzWD4Dv011q
F5+t8N8V0LMFQKsfLT4oIOi3P18AEankIp/tapcaBjjwcepDrDBA8/1iMTh0wzqe4neeNzzOwg2/
eCUtAz5kAJrjIyutfwlTy+8HDLlhoJWTs1VEawA8HeIXyiTE/pnVonYgLKDbwK3BERp4auyqWm8e
CFzE149nxoUVQFYbkcpy9tI1fhaa4I/etCY9bTsd0iK53Nwm416Hytc21fpPqkAXxlo2Rg4Gcoj0
Ki1//4/gFuc2Ab8hI7i1FSStGuDMWSrN1ltyEf/2Y1Hm5wSieMGQ5xmWSa3bkm5BYAlLxqNRHTLP
oavQCRmnnwQS5ylx1jUlNNrLybpz6SGKef9YyDCVAccWFtcYcaPG3GAgX2CLrSZz9UfZ6rO1MqVV
zTdtDlDV7ybXflXjLL9voFBkcIdM/cvk9vOxdUTxaIJLghasVkkQV8pnPS76chi8n74m1TAibfLi
bHrnUv/ahO0xxSRECrDmV2IwwC87uXJEwbOYfCdJ9NKpsXxorRoYOn0pSlBJHZtcJ65v0tmMYFqr
7a2sWgryEC/uINDT62a3zQH0n3s7uOW4VZOhW8nQLq4GUDOfbNrnqXBeOBdMTngCGtxr/hbOaGIG
tu265c7SoW3nXeWJIDUbCNa5ysWe7edaKSmdZG08BGqkvUx5Ou8/nmAaL+3dmyRpQTynU9FcjK4B
Cv7tElpWk0girdo5rQSxmso6im8WrAj4u1Ssk1Tpbhx2J39uhycnzRzLB3eIs+wYJ7/0rHoaZUXX
NOk4WI6jkrAYqI1EWTXu3EmiX1Rj+8ps85ueRh84qcJvImuLiO5liBM/jEFNa7zlpr+rY9T7U/xo
O8v0MsZ9VHjbxKMOUyuZAwW3LAMju1IBf0NFDFSvW4GIB7cWr824vBGaPEZ2usWD9lGFMth7P3QM
GpS82ZVZekvd5mpwvHlfzfkKhuJ3KWoKWfPNRBIjhZ5o793UcfxM7UilTPtZ1k+uInwx2IGwXKQr
SRB5ct8mamCk+rpt600a5fu+Kd66UMEMGhBLk+5L7Ektp/9utE3gAiWzSF7EuGVHIgvaVFkrdBr7
eabs5qG+Gq1ipw5ANU0Z+o2HvamatkbQmNaPDrqgL2bvwURDkZVfjAjaMNelOR/BLcfNNeiwaFfO
ypG6450poeWWefm9TMHtdCn7b/hCLxUYODMg3/2NlMZK6OrGsY5ZG74mBX2pWfRQT/0+NvVr4cwb
rb6JIp0mePkdNovf2JDIQlSPkvZ0JfXg/CU4vIDCjcJ1N09XUhkzWtpqf2itgyjFNqnvBnHVqNa3
3n41Z/xedMe6cctkI6dXc8E8oRnGJ1voB6Stb273a9aNQ9f8BuKs2jja5tLyZ9fa0yq/tsvmKvFG
2HKG+yQ0rfA9UrzzIE86jGQul9lBqyEId+3OyZN6TanwQYe6xiz2FVjgBvISulDC0leNOYiynvc6
9Td5Zz9GTOfcSR872QRtIVZ2mO0LfO0aW/vZYg5lKb270sbw2gGSNDf2o8iaVz2Wo5/SnpYrkbl1
rBg4c7oei+a7Qvc6eDHVl5P6wyqqawNHvBUkg60Jf1FeDRFJWsWjdaZEMKDsSfsgobWOc2Ns55Jj
trSvotY+GXBKymoYA1tLD7VENGUQ+Pbeo9OqQZia9y7mt76SlyevaqpVlo0twOcUFTeORIb8bmbV
T6qJ4FHjq1I0q5YasG/rxVXiJCerMmUQgSIftSLx2SYfaWK6V4fiVvOan7NWb2dirqAN3ySLS0ht
rbWs7Z+Jll2ZQJtEnz6l6rfSy4KMZZKk43ZK+iconjvFa14Mjg0/MWt41PGvxqWjrVocHqrXuLeP
OlzAAtpPPCYrOt3XSt+bQR67V93UIeHpd5Ed7qtMyoDagbzq03gD//Zk2vqjh8fuWFkPudUbyDIt
HpYdxKv5b+jbNMfdROnvSk5Fv8AmqBXDvlLdlQ70vjRdoOPZDrr9HQKrQNTZFR3ofucmQD3Selj1
fS++G1PcFtu8io0iaEbSjkTNoqs3MhSnPLa+66XtO3m6pm/En0pxl5hZPfmAOVb1lPtFZKwbW4AY
bGj+CV1iD+oU2BWBjW5t+z53kiKop+q6kOKlV4f8yW1qMLjmpla9Z6fsj6bs7uqmuiWbaTutEhS9
OezSNhL8PGdbQnbPyvZYTlCHo5YtSOmimzLj3u9n5muhaA/e3F1bMT9YRLvZ2nU15nVdmVWruYl8
4mU/EfGtmr1qVRq4ov+G8cWu6cbbqcUUrXC+pWyruHWh16t+VjMBQBXNIcX5WQb0PltfrdnR9pNu
Atx0qyshZX6Tj1a58erWCTJQgo1vFFa4VvOmeYh6WcdsOJF+k0ZcoIOpgToaoJRuh209tNWLRRVb
WVUhzvGt4w3gVczI7+bUQW2SOY8adEffwYrEpwndW2MrtQt1MLNjrYUYUSlVfp/kkfLqitAgSknz
/s1p5rs5K3+p2mLiODnzOh4RSE2gHgMBO4ysajc/qyO8UytVUapnlXOd03QPmqoXD9YM5DBkhRjC
U+lTUZvCp6vYfGSJwkY28hgTXq/pT7WrzDjFabO7h3KV30Rxne90ZRK5P5Sh8lBXU/Jt0mvd8is1
sXexNSq/LL0Ra+zK2AzVLJnao5Xk3kNSG+FNmTc5oQvwx7XuYukcYPVhbVrRWPNamen0SzuRQPFx
+vZU5Vy0SESH/bNXG5m66XsrDkYx/MAnxXqZZgb3W6uYvktgn/smrZUOlmaTbbvQiHPflba1Locm
vSOBkrfk5/vvhNHFT21sxz3lFuOYF7l4wlGyw4Srg11XLk2omZ4hNXeH+LkA19Y4LPgiLwYW1+yZ
GzTzFYIwRRtvmqFw/HTMPenPGHbjvOU1HlDZBJxorKpNME5JhvxYhyqM5uKLUpfNMeEy95VO2Gml
yjA5uG1YIeQv1U1ZmO5pwiDWZENs3e+2qcj9jBlUkCngk+Oh/+YI0Ox2ocQHOJ2vqeytTdiOxq6w
DXIzlntvjtWzA/psV3IpuG/7TD6AMzZ2zUw+sgMKZfiVLPrrooPm6EeqEa8bzeY4k7X+QvaquY2N
rPan3swOVHX0fQSh41FTNGU9k9Q8ohZd27T3zWGfrrpkaA+U7iTt8woOHiXO1b6tzcO6ojN8DYNx
joMqG2teko2gbgPHZ9qEWm37mZu6SCEA6KR0Q/ddt27VUdScdjnJNHdS2zBw8XELuM9stVZxAXEm
GVkv093YZTwH2RhagSgBFInZLTCHyqNjN4OhcJy4P8WYQLX+DIpgFYGI2c/zokSdahU0q6kDbUrM
zoeS6P7oh5S4vXS7VUmTXwPOKYcOSxCo0LVkKE/uFJ/aOZy/ynES23FMtDeQ7OWvMLKiR0W1q5e5
vg0VR+fKRxC91TxMRUC3pDcjBJejUyYx+NqiTZyA5FcVWHbNnx3cdqyhYHNJBnEN0kB9ETIZd2Uc
jYeBGPmuMfOIcEjR130+lPtJjPPBROzte9LiRjQIjdix7fU3G3xdQLwaclUa2w3+sV8b1aBgqpQ1
dWk5trNHJlqdrjIHWamPHRGvqwICQUxSO4/hoHRfzYyMX1RiaL62JqssNmRS+t3Y6tNP1xlLzJJG
LrbZgKHRGn8MmzMg5eSpo8m4mRB3Fr5VmONtGXrzV9DY2o6mEfS3TteLL4lRKoS29ai8aOmUbHNV
x8s+6YsnEXMaojHCWU8y11ZmjyNSibgIt4RhMJqgL7N2G5dJug4Jsncm99qD5YXNA3b4NCzUlmVY
TGJdfLFKA+LhFPda52dFaG4itc04zZvZKX1rqPtkw9XYO46FV2zUbiaKjoTxYAmPUInvnO35eMhj
KwzYtlFWFK82eav7nurAS1P+GoeMavNs5m+UqYy1kzhXuJ21bJArLzWt28Zg8x2d0MG3UKmCPFed
+1orvKu2xcHPiWzAvNbQs5nHRh0+233j3bQiLQ9D1deHVphK6IMC6L7RkTGetAJRrNXHV5aMcmSm
qRrgap9tDMlBPXnOEGi1rLcsWwhLCnreeTZ5VgvM0pj3ykYrbHNfT+1ygnCd/DEgKMmwURzs+6Tp
vOxbjqPiJnPQsGrmUKyZ+KLw63Z6sxTRnXBRM/dTPonvGGhTP4+79FYXltw2riPuc90a1oWjxK+T
Wc5PYkjzdV2XW6iW+W3nmE9gMIk+lWFYzcMSH8Y6oGGcYUKiYDq1eNKQTOt3mDbmqaNB9lAY4Hnn
KBtoYtOneG9N0GB9QTkPeOpstFfClMlDWeC77stGyY5LtHBTT7asDl1rwT/hX7BWOhxhPgLkt9vZ
TJPAkJ29LpSKk83ydPhhipU86IOjbvCgGR9kpbjbMHb7tWuhJ3B0ca2Yveb5DvzaZYdo3fvZqYCt
U98KFT+3hfsQO2NxW7WhqAOhK3GyxdKLREXjGG+xKjEWyw38CcupTm5p3I5XeRHTxCOQQhFpeGK/
qLRXvP38aKrKbqLL+oW2XW8/Fn1KUtu0+q2N3lCu4l7mx36am1ea++M4mIUVzavcrHEMwS/MKVYR
fR/rkTgIM8a8/JUrnXYt7Nh67L3SwrFS66NjnydGTiikY9QHXb1bNZ0t7DUO+91tHwnwyG5VIUWF
vjpWiX5F74rjR6h4rsVkLFO7m6/oGk62SlORKRuFrXFD0iQoQeO5WUyjXQJzFJ5NyGlrqNkK1xHu
LrT63KkEsmvTigXSHFHPV2xYb7HhleuZaOWqKaN6V6V9+dyPERPeiVaiUvp923oeOv26x7GP+rOR
GvkNIVe0piQ4Be5YpSthGi9pP8ivqkTySZeW9i1pXGXXhs6TJrQ5cLMaKHOWY9wcY8i0T0aMEaaq
yABaeLRuzHgOR/3QrsLSUnbJMMEV1krjGBIi6MNQFWwIMHYidj/aeDn3FYr4wcS2f4+iotimULlP
c5tm2FVYfbmpnd64ybLYuDOyYb5WxETqYvBaakKOdydF2NxLpBmwlQB5+1WhoqZRJ3fP3K++AhRV
Vu0gw6cxrZtbZahSCWWWXrNieUWNA3oeonG3chJb7hxJ/5WRfeP0Yxcv9Uh7MLH9JQM0cXGlFkgS
QYvK5BQ19l7jJR/UZn52Yx2sR9O6G73J1J1WVn0Q4vIX+4pU5R0Bzi9bKaof/VxyD4nl1y4c5XdH
ei+kFfoAnNtLo7H/DpkFWU9qP0LVqr4Y7AvrMirmO6xJn6DBhptUV5JbuhPyxBdpRLNDXYx+oZcz
Hjv2sOokgpROJ8cqvbY4qXbjrU27rddhXcgr14swPkVjv4lohy+aVO5NLnkn8lFbmBc6SGxj0jZF
PUdfpatEe2Tvd6ZRPORTzL2hacWBeyXscTMsjx6ez8saaFd1aL50SbbEdqO99nT+j2BzDc01+Z6U
to1twkh3pbTDXerOFSDC2F0raaNsRrlQfO3CYzMYmzWK7SXQlKcp7aRfyvbJU3HszgwLuLqnCpBZ
WugGmpakma/ZiUfeIQxXianYjymGhyVq2xoiu6MJk+WmeUGTRd667BT7lOZtHGhz1W/7QlG2c2II
DoDCOWHKWNyMqSV+irK0t0453ncVrR1aOqubuEuKr90Q9dsB75u1Xg0PtTfq1PuF9ZQnSXaSUTSs
m2zIThFmwSs12SVmOR1yVah7PR/Ua9m1/Tauqm4HbNrFOQT0Gh4WzWHmkodfpKFuWjttggjPAB+L
pPHRNHEd5f2LwBFmfEDv063L2PiRcFldjUY+r/N2YIZroSQ7XO3AD8xBaiWcilpOCqKlN+naG1qx
zqRFKwqmHjcuMtG9Fuc/tSZpn9qwNnfs6P0BBx8qSFjIrM3Oil6GyUp9uy5jJDFG9kSupnuWil3d
eomdfNN71Tdrq9x2hWtctUPYrBANSh/2Tn9Qeq30dnge5rvKHMV6EkbDt8vnzC/ivvxlek6yMibR
sKFs446KY6LusNGNrz07rgMz4tBVFTJeStzVBzkRTcMC6DeOVqkrPllOH6UiCcGxePQGd2vwTkkR
aS5qvZ5ACT9h2uNhccGBTDMwqVoPsVSZcrkphiwNjMYTd2OWRzuRsBfili3XAqFU4DnsPTZ3mFWa
F9UJAx0YzKrLndmjrWSjtXW9wRta2SgSGhq99B2ZtiHN+hNI7uSLY/f2Fel6uZlsY2ae2gfpTG65
8oyhutESS7spiQB3ClHdHvvFLpgAq2yaOorucu5MPgPgsIHUGxxdKWMfGMcOajOFWXWxaGxq1XdD
iOFV8qJOqn2dQ465Leb0ui8J8HtlfjVr7KecIju5SenRwKTrv6q4j4OuLqfb2bHyjU629JuRTMpV
XlXYrU1jZyW+anePeC+XR0Ag0yq2yuu2739QHha+2ahfyyzr4RJVOSbyuuLrwm6DRo2GXY7tIHfZ
NrsVfcW5TT3UV1vt2cwFCmQZmt1B6/WEi3mNMZ2exKz2MVvHZug90VWTrvM0+ZnBJD3S1mdbQZXO
kKAWvpzZt9OWRrLitSe22rQI3PaaLtIvQ1pVK11nz3VUghWfdEELGKaozR9mn2GiXOTKOqRj51Fp
mvDKbWx3k4X2FESTZqMjCXFcG6PpBvXgixuJadXNCdx0GTsvWY2DF/cmbefFpvnQWYsvXmGLlUbu
nHRLkRp+YucOx0c6/8C2mz4D0c4+5g/RY+V5Ry3rSEo7oFuHZmyvAXKUj0XZlhwoVbjqhZEdBmRR
JHQmeu5z3X6w+3A74RK290xaZiuvl89tB5ZaleM1HYRjoJRMbqvzxK0dFdZPNa+fdHMojz3e0QEd
fTKY3TE5eEVob1KncVaZnejDZrSb7ijDqrmfMry2O2C6OG7nI6lLMSbZlRFOWRBF8a8Z10q/KxTw
6bmtBvPUFwes1k3g4KUYN60R6xswhAt4Nd1VWtmvhUtJQ1eAdEVdQ5Yt7bIdvT7zr/F/U3cmS3Ib
y5p+l95DhnlY9CYnoEYWWVWcNjCKFDEjMCOAp78fqHtbVTjMyhZW3WYymY7EgwQiwj0i3P+BE+mt
EjraESHrha7RPRp4z59AG4CQNHDWa/EE+GGEkdijINxyOiDyvNi1ip1Dr/wBDyoUwXOy4ycnkaNv
mdV1n8X1fReNlI1z+RV/zL/iJEXSt6GhMFrNdFJnT/W9cSyu5SBsc4dF4fAXjQ+t3CuRGJ5Tb4o/
5W7a/LDqn2njcNe0hBroId0CSm/F3tHn4kskarjLht1fN8NoXme1HLC0ndhCRrvsjnrotUGYai7l
zi6yfRXKFHLl3OWrOBKU8uzwQzSSvMJozoOkK9NHdle516syPKRRFu2hRkrodo4pTrlAx+eQKfOU
UT5uOTCKrPoaFqOkttaFVKKy+NihKc2watM11MQ/G1PXrhvIMX4GP/4jTUrn3VRKr9jFqXoLXzK6
xW4w3YNdE96pSTBE4IbexCP8b5lrO47RmNCXKNRB3JmabDjatQBvYZnQxfda1KgRL1RDnGn1iXpb
DhqjPYhx3jVcQZ4oGZcnQdPyysmyhxi60FFEHMHjmYaOiQUstPW5Pqlizq6Aj6K8U7vVx7kQCEhw
mJXRngteZmCvFU0nGx0rZGa1XpsoVqOb1CfJB2pWNIexJu2qieOg42TImuNufzDsWdtD5MxP/Mx4
H7pt6Gtp0t+jGKHu9XhG1rhAVxBQ7h6y8p3TJ9+Gcu53ppl0Ab2n5KR5yrGe7XqHsjXlidrrbxBk
DIN8NB9waWyo0jQcP2O9elYHU+xrVeq7OewT5SjGUH6iT57sC4ubtFDt+ucI5uGbYHt8nyrDRM0d
xxhBCdTX8OK8g6qgfy5tJyMtcNJGjwfK6V9VFGm+E5pfvaoqjqNX6rseDsEV0hv5laNoN7A4PmE+
WV45RVsdkrp/Fhp18dw0hsAr2vZg1SZ20Z7bfRlg9br+FI7dsTIxugeoalr+6ITWI2XT7JDjHeAb
Vd7fSfDJ11WYTKdYN+Ov1PqjbIeABJXldqjocoTt0UFI7afuJsm9MtSuz01rONic+K57VukNJwMR
iMrxgtaMlH3TwdkrilnlDNsZz5QUKDG7Qr9pYru9swbpPHheRO9+9FiFwuUc3lPSPtktIct1Sj9F
uezez2FiP8jJyHZzTEXHipp+OYshVCwHk0NbZvTfMrp5Ytd50sTamTF8VDsjwRB0iuwfCQCfZMf5
pXko0d3eOw1Npo5zw3WI0tIdmzXNO5ROburOruhaaYoT9HpWXJUKLkc7B8mN69pqw8+zE4urX/6e
aPVpHzVqTKdszgaPk0Tck1qHmSsyoMevTQjYPEVC9YSIizwmTocxmILy0k6UTvoJb4fmUWvM+j7q
G87ceToiYCrJZGLnzUpjI46Y0SuJ0jL5FuGo3ewbeygilGkjeYfECRr09N2+dzGaOXYd5342LQ2p
UMzjuxm+23sRZvoNjLXqKcVek9NEOXEXpJNwrGN7QPppRMolSrs+OzgzVia7OdO0H2OSN7dpNBZ/
qrjqeQh5yPRhmGIq8upcJfZt0ZUcAtxapLet2wH8yurejQ+OTPRPsFHrn22fNd1+0jAu0VOXjVmm
jqssmsnhQ4nGOVsvN+5bFV3P+q5xSkR9tdGyg7pWnR9TApliJi/+jCYRuTecw+wA8Sz2VYlZNv5+
njaoeytrypvKLi0qRRDrn5QoNj96edF9V8uqoloYRqlLDgMuM5Kqvi4SaKh5D7xunyrJbdQD/c2Q
7fuYe1n9E5s39SuT7OxoqXrNcdQVc9cjaVKhTuniierZXd7vMHMBEQrO3D21XOmo32d6EMaG/ljl
TXs/xapRsDMmU7mLdGHexW0BbGFUu5bzkkmR/BD3C0PEi+RzOcNe3teigLKBmx/vZYSDtW+rVE1P
HDDrLziHWN4uyQb+XnVkvLGUfAnSou8MkIZ3Vh83lEe8OAwm6chnEWJc4WOW7F0jAzPXO93uM7yS
S0c10ICTSfuY0jkOolCNIt8pQMwkwxC3j0NaZdrJLFLzVKT097GYNvJHepVRdpVDl0z2CCGjSqLS
DUv2c1Eauyn0TCobOlEf9qnRoFBMt5UNIQY/j5KVgRlxWNw4Y5s/1m7a+VVfSGy5nJ4BaScIonsN
5GnE8b/SzBOrNNVOYCc4WRQYXTxmtK4g3kVUN/ahM+ePlDSiz5ThuUF7SmWeem1Uv4rWaa+pn6cn
r0jzj6pMh2wH013SD0VXK0Sw6Hs79t29Nsnp2rZSFM8wA/buKcjy+KwFszkv4BW381in3OjDO4nu
dLGHqgUm2+urL3bJycRL0+jOgaZxCushDdzQBtFTOlP0p6ZE6a01pW27G6CHDMfGpvC0h6fIP2cU
LYc9ssydoMc4iUenoK+Pw3s2YQOc9Mx6FFpAVlqXf0Q4KLntKY1/pCKQJPsmqRqSRd7Kb8Kz6qd0
LLvv6RDqDiU6Q/mm6CD0LWHUT1Q1FS53EyrO2Awbzg6yy/jcqEbzqfYoWGRa6X7kzmDfO0YkZ1r9
3p1obM4Hdd7abPKlQkOxJV+BoOE8HuoLgC6vov6UxinA4dbS96pUOFd2JNJ74qAr9pLibLZP+xw4
u6FNqNPoVUjzoId1GPm9M6qfEcdO3H3eAQangsXKaobU/OhSoS93YW0wEXVq0ZRo1JzJzNLqZkhg
amDv0IYfANux71IMLt4lEB0O9eDGd17u5Q8Y3ob5SQupq+4USdDPzDcFUHzCj4DZpvgarLD10agL
FgGt0C+53tk/bCNOb2P8fyhDTiPpQe0AwHeK6RQIf3uStvqEhAE9BpXgycUCWUyr2ezRSLe8pzhW
WPKOxwrEno1JwOZEh0hn4jh6GFLLmHcl4m8fo8HTioAa1fisuEkaqGDd3hk0DB6jBBxHPrJw2RbC
uxh9j8fJcmoEnN24vU6s1vnBZQfXZzF0xEbSwUbhQDAr8BUUbCzjDmS1zzk6Sk8C6XmBq9QQfc5R
i+ecJSq9vYImHX9gK6rtg9tkYXplT30aNK4TgUQhPor9SIvja5yztDO6V/fgUDp/skR2QsqcrJtN
0We6Uwyno+lT+W5s3YlDRwwDV6VjlJ5+YZh6sMg/KzUS+lGEA+nergyWcJ0u8d1VXHTuEVAHozW1
qBKAa7S4ZJelftSykXzPj/BQbxo/5YZHWXj09OaxM6aRVlSYdqd0ycwlG8DJm6W8Va0w2nvYy30o
k1LSOdI6RJESwN5tZvOfqTirvp6W0x0eug1jAAXkoUXoz/qa5Q3mqBwabYqo1NWXChWTJIu883HV
5TLUFIXt7ic9RW0l7uTg110trhAdEFceKpHX3RwzF2xyqFoxwRS5naY1ThYaZOTzGa1TMnwSvsst
mxyJmgt5zgoFSQS5UeMjV0rVz1OAPVakxB8a1ve7Wmbh3QhT8djF1hAokUazTHKm3hdiZpBw9iy6
m8WuZ8I4qKTSWipuqFxPhZpPO4EWx0EfUHbeD1M6+LpOz/VQZjWHbZUqqR/TrgGB08/uLjUyMknp
uKB8IWTBdOn6+klWGrFYNrb3bqgGjI1jQj+sPWWfGSiNH8ZGYMJitda1oJ9Axx79t52uVdaTyer2
s1YpIs5lwvqWs6FwStbmGh+cERc+QFO3tELZsjobvklpAgTn8JAGnkyNoE+lBULJYqkMdGhRGaTz
AbCL/UKNp/HZVDubc2PDJmW5BlB3Y8ofOWgpuDC5EYu3Sz16lHHl6jFuUDkbJqdD/YZrfP9uqvH7
HasYUETctjC6Uqk9UKN612smB5ZS1XY2iAmkPCVsmEoq130/tteUJvgaK8aLbk9pXAkknlXJrnCG
RV+d9P++53KEwLyQrXqD3noW3s+hBoFGGamxHSUGc8odyAORc2ep6LSn9Wz9Df7/V1zqJ1Hw1y+W
9AsS9StK9V3yvQFm87N780/5f4n7b8Vf7foPvaJn/z/Cx170oM8Tsh+/FQLA9t/U7qsfMKaXP/83
GVsBGvQHclDQnmndQkP+h43Nf9L/WGz5Fi1MF09j8LL/zcZWNOMPDnsLgQmCrb2we/8PHVvRzD8W
Z0Yw0XCpEAuwrH9DyP4l5/YPYJQ3suAPwJXCgusX4HkFb43qXikwJ9OedOhY5BWklHPkSefqR5XQ
yI9pngHN1yK5T8cqF3tXm0PaOYmeOVfloNbjKRFVCTyHG9kxop4x485g2w+0daiJlarRUrDJJh1X
DZ3DRzorX5uhVVP2qVH8CQKNy3MpjHbEfwM7N/S5UWEKzXgodjrmHNWxV634B9Us1wJNUiIcl8ZY
9ZwKFFLoG5vFqe7GoUZJdJD9sUrqWvmixJb3LpERllOcUYerLB/Q54nA/uzqSc4PL2b74e+xekn3
fo2+X0YQgLCLW8Ii/QUYeQ38Z2aTuc61J+Cp4b7VuSQVhXkJmP4aCP/3r0ChVWFmwG3DPOg1DJkd
hKRZJdoT2I+WarpoThJd4ZOCaN3R4Bp6AWL9C679emHwKWxVhmmYrg6o+/UP9vQyZnga05NN3+Im
oiH0BWE+BUpa6HHAqrhg0bLvsuSuX8rKfqk5gMtag77nIIV5NKoObgdtivHGm+ig5xit3Lt1bo40
/1wnsDzgRvvOGbuCfqIwYeq5LD29MqdnCMlWuJcGp8ljUpVg1iZUKI594dn93vzVIV3gGmBE+nGm
YV7hbEddG0RFq4GBO5gG5q87NQzvFbqf2sE2q+pGD536gx2H8msc5U4GpK43vmEb1Pw0iwykbmpW
HMLMIewvaYj8x9whtWAgWrooYhvLeL4eylG2Gk55tnyC8f0znMVNxOFtP+teoGRh8vfE/ass/X+X
gv+/08WAknI+Dd9N38riW/MqEfN/+DsPQyf+Q0OEDfw+nGJoA6S58a+2+9//C7kMkP2oasIUtbDj
WsSr/kcUw/0Dx10L/zH4fcSASQi0f4tieH/YaB/Y6H+qcEytRT7pX6hivM4gCvQk9At40Iq3M8+l
bAzOdEFj5+I25AJ4a0IKuYSoX1L4P5H8z+NXqb1Mq4iCalYFNODEVZjK28kws2AaR01gleXEzl66
QHd2dVle4ES+Jgv985PLv3/BAYl14QxV61QLdr8esZ53u88yzsgXuS1qzl61NVsPXaJE2QWK8bkx
XGLvxS/qND7FYkYfACQOTbYBrbrhYlFe8hRfKSv880krWgudKQQk8kkEZtsP/ZVe0VH3x8aNUEnU
7fGGcoT5pyX0d20+1LcFArgPlTIo1MRaRb1Av3xNsfnnHVYJBNVohRXa14FtStDKo2pG6jEd8/7Z
KM387wRyVkPi3I+saKTx0FlsMo4IjMgYHsvR1fARrV1zb0eoC+9exObFTfOfL1ntKhJAkx3bUP/q
pESdZDR6wc1zsuuNy2HF5V+wVBKxRUaK4LoX0h7fW9xmbt5++3NDtNrqKZd3Q9coIqCiaD5TQJmB
epSuY2JxOmuX7BnPLOm1XpoaebFuu6EItGEQR0XrxMmmy3VhLZ17+iorpBTXtMRJq4CiDRCfoeHe
VhS1dUnhUzszSL8IVS8iUqP/Zk6KqALwq3J8FyXWpF6lnQ1+0rLBU+7rqq9UmiNi+JBB8UmuNCBB
1bXTtVV9axWtmRzHsKPB0SWerewk12vMbLNS045vT+O5mF6T/KZEjAJmWRWEM+63+16obXzMzIjT
ZKymqfol6bL5L60awAdyA4uvdXYOcaB3STGnxSVy2DgZyxi+GCvL5JrqZguIRxmBuQLvdj4oZe/9
+faHnpvrVd7o87nKUjx8A8w4yg+Ar8BvTA348W3RtubhRUlFuR5+VpBbOWjvUCuLZwfVlY/bXn+V
LLoRbR5IkZDZ1Dx9VuIm/T5O9SVh/nODs0oVPaUOMJhZDU1jak3AhC0lpDR2HH/b26+SRT43jlcu
Eguu2qnhztOi+pMO/PmSf+aZOFNXpwc22DmMQzaFqenA24zOOJu0R0asMpUwUn6+/RXLPvqbQ8Sa
/qgjQDXlDpT3aKzlPciR9i/QwJp707J083vZ9uEl2/Qzh4e1I0PvTZ0TdmoZmA6o0D0c66x7dDQp
HXpjIcasPd+rQGbR63i8kArOLIK1dCmg51ozqrAKvNxOvZPTydrbIdAaX7ILODd+qwg3GjmCvh9F
EGVVGQEyRMhROaLXAL2qyKngULmyu+mCLNG5z1kF/ADmSg9lXQcY7bhYWlatGR7nPi6f314N556/
OiPIijYOYkycWDM05A9p1YofZq6SVrY9fxXxFJ4rMOkJGg8erVIYAtQB7Ty/MNm/ruS/W8yrkKd4
pheNmorAg9fnG2Pn5t9j7P7kUVWyWP+iKJRLcFaPRxoSRZyVd1ixjJNC60t1LqT8ZeJ/9w6rtAAg
czA1jSlSqsH7jL+Z/mNUZ7AGRecq77cMI0Ker7cVW8EjsW4mjuHIEkT7dAYbMoaOcyEnLI/5z0/g
gvT68WUOYMkxijpwKRm1exM8jYfMJxDfXSQSMKNGm9Q4UYSuBoUpm7IvTmgb39/+tt8HlOWtrxjA
gKba5HihLmgpoL5wW6FhxZ3yLkHsQXl04k6ID2//2O/XO/W4119aKXoUOmXOFaqFfZlkttbtwDjN
4aYNFAWH18+3a9CwtezqAO64cjCKGJxThx7A22//+4SKOcbrpxdeFffTsj3HtontQuf1AzS/aCiv
KSUh7w00wfk5SIuyy9s/eG64Vulhsooaqs9A+Kp0JHqnfm56rbjw8HMTv8oNBj7MbV0v58pxEPhC
hJF8pHFTxP6szPJGEalzePszzq3vVZrQKZ2LBJoHSC0k+54htqmPOtYUyLuUavIZhJn73ClF6JwA
S4bFHpUTUEJv//a5IVylB8C1uoDVUAXQzEwYJ72b7tXBwP357ef/Pv0gW/x6TXhVB9xO5QpTTRH9
FU64znh0YUCDammlaT28/TNnPmMtFBflRgUQXqsCA3PLvdfaUNRZdBc+4tzTVzlAwJmtvCUspRGG
j5CotEcFZtfVtndfBX1odwnwWe6oVdSMuJiMjwqY49O2h68iPqYXUCt6x8MXObIGScsTygLaxqcv
A/biPjHUQi+GqGHYW8O4cYAZ7A1x0crq3LAbr58eo9jlFQprMwHd+A0eK7rEg2a3G8d9FeCgedoc
GH0VpMUk3glLmY61p188iZ17+1VU2zNG1WAmeftp/GkgqwhnskmP26Z1FbZTmeWeI0puQk0haLXa
0X6GXuZverqzCtoU/RHqJp4IZJpcl8Mc7bTKft727NVm3pltF0qgC0HsmP0Rgc5539nIL2x7+ipS
eznk0JR7ESjSioDlgn8eqib/c9vTV5HaQQfKE5VxKZVF3QSNoF0iiktq42cWzNKgexlMjjckjVFx
dIcFbbwHcXwTcaq6IN527uHLv38RqSXmocDKGPYIjnKMGmJDSbTU1P6SCNa5H1gFqzJYeauBqQg0
NNh1DG73Nsf3bQl43RyqDbwS41YXQdfUD2ZTHRE8Omyb01WYxiWUcM9GtMuz5wFyTcfqvwXO3owb
l+QqVF2rBoFWNwLRYvgOhypUIONYYNM+bfqAtXCMJSdLa4C/B9CNJhKxaD/0kxpfqLCfmda13iyq
uWhL5yxKkN9tfjfaMFkPdqtVlw4I535gFbET6MDZiBfJqEyrp32X19O4M3v8XLalyrXxltU40awt
KaEwSiMQyLXcWqk7bkuVawGkuGyTOKfHFuDsbqJ1JVKAMFG98d2XQXsRtZ1VZU1qUaJgcabgAa1b
jZb0BSGtcyO/itiqko46QqMMdGAo/px2+Xfa3lm8e3tdLgn9N7c2e7W9ClPFbnKUjIwe6gRu0+y4
HXwuYWhZnfd+hg0cZHVnXQiDJUv+7udWcVy0gwH9qWJfSaoUewjM5en0SxdEGmyBS0rg58ZsFcwz
UOIhjRgzqUh3r+LzAWfSdLaligXX8Wq6W3Qei4zFREA7EN5Ff+V14SU1szPvvnawQdoBgF5JEq1c
u/FlL5prBy7ftqPgWgFVV4TVGxqJYjIT7dZGfuYhZPTFhdV07uVXW6/uoCBnTF6OMAhSLJGmzkfp
lO2llz/3+NXeC7bKbo0MDR1tGgv3wP+sPysQQfvjUCOzCwNbDv21FKEj7tMiat6XWvtBsdKFOIDM
Q6lhAL0XZjJnhwnhRns3L6TCfSvEUs1pvfSvbB7i953ehOkdVXIKTb1bhrCoy8yFuNdnyIi0MMES
6GSWnQR0H2T2DHk3f0bNo4Yr3xpudXDNmS6GZXsB4n2WcgIvl6h3BpLkpS+jvIGsLbsJFm1qZtZ3
lEMM46p1OvvnUMnWfS9nXEV2pt2g1zAl6DnFsZ716oU5WkBGv4vBtbszmkTKPLZqHqCTKgDfGaA9
T+DSBGpSs5PXflSak7VXISFUt3qP2JafumETHRDxh9ajjwDoF9CdWTYXDg5L5PwmK6y9lJChMzK9
KEruVnP31JV6ck+h6ls4YhUA3mRId2mbGe4OPjgik02FjMTb2e/cglol12nC+Q/1OxHYaYHrdjce
dciLFzadZdH/7quW8X+xLVjlOOZjlohgbrsaYkekTwcO7IW9g9501Tfz+LTtK1ZJtW1UF7YOXmG5
C1NQ0xC0mrG6vVSBPzdIq2wqW2AQs1khFQ4x7qCUDr7guWdsu9+txShzLbMQpzLzIDYHicxa19KI
cnr3krb1mbc3VycXnCeSwYyg75rUY3zVdLt9F3eXts9zT18lvCkcsBdD3zJIEfb/EkYqEFqtcS6Y
8Jx7+irfhaaSdGOLeCaiKtEpHabGt0rPvpROf78+19LJgKQUu9Zwhcgip4Qq39b6jyGejEugsTN7
/dozVoErlxv63AamzODz5BUw+Z2ZZK5Hb7XIP25a/Asc52WUaVYyZiYKf0EmCusGgvr06ObJfOHp
yzz+JobNVWjFuSmplsVdgIwGojiD1swhJAVDB2SWOuVeVGnTX8iC52Z7FWcl+pd9n+aKr2JMjauT
8iPx5mzbDcFYHVpmrU/bWEgQeVMufXA3Dc4J8XAhj56ZamM5Xb5IdZnV0osr9SZASALZFK9wI+sI
zWah4hQhbMa35/pMix6Q6uvf6arKyT3IJ0ELERAIZ9RPuq/mevYFImNc3Vi4XcAfHir09nLdy0pA
f0lvXUvL0sr7HlD9fOFVzkzW2jMVglfR05sRAcqetTw4KBZ8YgdXzAubx7nnr5Y1nGXHVj2k6l2Z
fxoGvkfYMKXfHsczDzeW1f5iuhROaUiutXEQ1bX5pNUCjQBvY0Aa66SFdzA3lZqHl64MJtdIjpre
TdvGfY2atFqm02mMKMhmgnNvkMu/5BAMim3jbhivh8btekvnhuv5bqOq0KTUGgkCUxy2DfxqVjUo
cEXdmZ4PadT8PErN8yU6eZ/efvqZZLV2OpYFBCwT8KifCvwhIgnxeydSBA0OoxD1cDLQVL8kcH5u
Ca2SFWDfAc8X1fXrMrEPEhpmEHnGcHr7S5Z4/k3aXWMgNYMmOOqUUSCh7yd/OQNqBtcakPLRV6BR
dkfqe2N57WDr/PHtXzwzdmu7jraIQPt6CBgkSq3ty9YyrZ0BcNwEUadBrUHYZ4iOb//WmbH7ZZD0
IvwG6cZoZaaKP4YpTJjYw+x1Xxhqe8m2/dwPLB/54gcQpgkhgKIH05RAuXem02XZoZA1MPxtX7CK
cfAqelOhyOUPdph8HhG4ea82qrdxfJbPevH6taWLVE6FAqhKcDsbJu2Quvqlfv+5wVlt6fMgk1E3
J4RY1al/Z02jd8J819k4Mqu4yIo6s9HEQ6daw5yp4Sx+hxnUJYzamXdfgwC9KC8sNSx0H8q0Jbmw
IK1yNI3a3ARltH6Z2rwYeaMGDE3aLoJxHhE5rZxw/JMTzyz2EhjXxtyxxgK6OaYr3qJQF05pEjgo
1MMOS8KN37Ba/CWCRWhKORnGJ0hKIJfW3SJYpD9F0dz+3LT8f4EcXwxTBdXeGEhKgTkm1TU2zxi8
NF30bdvTV8s/1MfFH8NOA1jVQ38qc4lMIkd0tFm3/cBqjyua3qoryQ+ordN/hNIhPgyzZpUbH6+/
Dt80QWukUELpl3Dj7xHxQwOrBFP371xJ/gctbP06HL4YfaGHU2/HbYpdJEaDaH6W8w2yK5A93h6e
JYn9ZvNZU3cGOVe2nYfJsjxLSKWmmh8UJKSmvRD2JZeOMz+yxuk5TeQgeRUyB5qI6YWbPXJNel5b
6A9GlGQOb3/LmYSxBuqBHG1VHfZ5YPQQAsVY63u91TZ2INfYvMxGa1TIJg1Kd4IIaYUFMo9pbX/e
9vKrSNYHGI0j1LNANvq3OqagEdXmtk6butrB8mjskPpHBmhs4+oBP8E0QHzxUoSdm91VCI9yNue2
oUCI6rGDiB1evXJfwtp/8lKt3li9UldxnEbmXFcV+nq2Gnc50rhuFMHHxVFz4+pZRbIiRydOLTdG
Ybtvj3UPynOQ+raT/NrWvHJiF41cOw60aOp81E0bhFCnjYXutUVMlQ0jICAjCfrBBoSML6t1U8Yp
ReItaxOpzddJzlEtPW9Qk4V8oTxNhYe7VuNeMpz4fdTi3fH64RJAsNTGKAl0oSnILnLdoX1oPL39
6mcAjyjUvX58pDhahNxmHDhz7eXHqHJjsXcybrBDXXnuPol78080BovkCWK68m0qNLVeeM7UqDf1
ULD/e/0KXYYB02BzwJ+zvv5mjV12X0ap8/z2F54bv1Vwawb61hnd/0UVScchs24P5gSladvTl199
sf/YEK9xonCjoEkj78YYLcv3Jih7Gx+/imqRK4bq5Ey5YqbejYXIwqEbQrGpnfgf5qsyrK0IZbgo
0Lzwp4XFw46aSXzcNjKro3VFV8PsYq7+dU8pXQ25+ksEcy4MzO+TqumtjtZFP3WJq6oh6imLjpyN
TNx9XCsmFAPRt8aFXzmzdtZQuAbjH7AoLSsThbnITxfBKoSf8nbT6c5cY+BgHdqpEc2K76AWTHtJ
25vNmB42TYC7imzIMtSNEAb157iFaAf39ZBO4baogt34at3XA6k0dXk4xEH0UkSV3YjJtLatHXeZ
9RdR1aDXMGip4vlxUie3hpzVq1pBQHzbwKxitqDrNovK9fy+K2xsXSYb/Xs8NrY9fRWySWFbOHAg
nW504qcrFkI8avYbX11/PTB6OkBFUVqGvfTiW1GMaIiJMvHffvUzQfXL8OjFsBt1o5V9OFPvqhwI
VSbKPR0iL2h1VFhcjBsHaBW6NNnmEeoBN3oo0cEwIEYskD/adJbDae/1CPUpJFIvFZ7vpCmK750X
oTWllxeaMGdGyFltxpqLEH4XhqHvJYunNAJRKH4Bohz0XVxq47bqP87lrz8imnV9iKEEoc5eOmiH
xL6k2b0tqTmr0HV6yXZeJ8uWlaEx3I2o8YfIHb69hpYg+s8LE0Zdr189KdMB6V96Cwg3jZ8b5A6D
OTa6h21PX4WuM8PHSFK0BEbcP3YwiT+1U6dtfPVV5IrKwlRj5uFSiXXEAsKPZqr8ue3FV4G7+Dpy
QFiUeWcckwwjim8VAUJi45yuNltvEh0eBXrom2r5XZ3qq7yim7/t1Vfx2iHQZBtJ4qFFmma3bYNn
7k5NNLDJm56/RsPVRoRsfT0pfp1J62OYmN63PMsuXeDPrMc1Gq40zdGTse35M3D925xKWRD3+sY9
1l4FauFO4yQl2yAC1M1VkZkKusOY1789MktE/iaW1jg4vUQQV0ODyzdkYRwmkCEkZVTOTlVWjIc8
zuxNfXdzDYnTs7gEctEs2wpk2xDN73FO/lt24ixr/NwMrGI2kQw3orSKn1e69LvM+VD0F2+l54Zo
FbN65aZKCnCbxaN2X9xuQuZbHyajwy8AjsatVUvUGN+ejnMfsorhFOnnYeyT0M9rLdpj+DwcHPAv
G+dgFcK2N0wmJAi+xGl0ueMEUX6vNTfcdta3V1GMs4ruTQ7wnTI11CtEBpPvFCWibVe4NQxuKslv
Jjp1vmnZH9JGFftwkNtKxOYaBYfQkZp5Ba0s1FzrY9JrySG3+um0aVbXKDgD+f48NWPFR5fbOKSt
h2Jp3hmbuqt8/evtEJnd2hhAllH/NOp3IarYu0aIaFN5G1mb108vcBqr3Jrm0axF4YB0WpmjYDdr
JcwtfGTSbUtzDcmKINzHTsja0QY93BtxNF5JLNUvrMwlV/4my1mrEEZBXXgztF0/6ZK54JJY6N1N
h7R0izR3jGxu2eYK5jVFlqUXxu1MJFurSO48xerKZFT8WB86lH2HMQDrNX54e0Wd+6BVJBtdYswm
1G5fQa/op5gn66lqbe29ymFO3Q8aZmFqnsvPb//aL0mC343fKrJrNyTBzuz9Qq1tVBVjA0l2QEJl
+FCpdfGg2ah3XTVea2m3Mf4BuCeMKAud8EuYP+V4GWGNV8w5LpVZqQ4fIuyxukNuxziVgqOwx23b
/Bpp2LQTJb7IVPyii8yvTZeBkFSdTnx8exjOTOkaOuZp6BxrQnJKUdGmnjBwDHDE2kaXNdfAMbPK
OZCbSP0X3fDTM9O/xjqrNg7MKkUYLnKXqEZw2cV7NVDHJrrSMePZ+PRViqgL1W0jYLg+zpHv7Fx5
Hybltpoz+jKv00+L7tE4OUgt5qP2PcrtZyusf26bzlVSGDFOKgw340QS9mAkh3y6knW1relOFef1
i0MPTWQneHFXa78nevqU2s2FM9u5dbgK/ilr6AVCsUefUyTX+A2OiPEb6rbb7dpCXgyOa4dqyT6b
CPOT4SjeAwUY29806GtcWNhN3Sgcy/PLX8J4mmx2KOlt4zWaa1yYnLrGohvu+ZXd/IVX41esXrcN
yxoKRsLL27ICgKJxyfpUaqUd6FG/cftbI6TcGPcsGEyLhaCbPCdx2H6qk9DZdkJYQ6TSsKWZpWOA
kLt2d0e9TviznRvHbVO6ClHPiUqgx6Hrq01pPc5dI94hAFJtXDCrKNUhjY8Io3PZ70Qfoysa53dd
pZbb2kKg8F/HaYEtXVYMZIHItie/kZW8t3NTXBgbfdkhf7NzrjFSyUBHdIxycFeyK747YBHyu7kX
xtdYmdoKi67pQVerIziI4ls4eMPJzuekPOpxOCnoSiMp4MPy+Z6gC9QcbRO7EFxB8PEGp18We/zz
+u4wz431lLSta1546zMJxlht9ylWCH0lC4wSDIu6rlA8nJbtVpbbjvJruJWUSl9kicNWh73liV60
hUEv3k+b1uMaWpUbdYSDwOD6EU7zuIL/F2dn1lwnrkXhX0QVmhhegXM4nuMMTpwXyumkEQgxCMSg
X3+X+6mbG8dVPHaqGnOEhq29115feV9YeTD3tNdSKbihO7GRIg9fybJdD4mTFq4/H3v13TmtZvia
RkCQ5tMG7mdJCoB7K3HMlozT3Tk9T2ENLoIANGdd+/ugl9Enydz28di777eBmrRh0Vu8O4HtZVUC
AQrv4WMiDL7Xv4ZRySq9YvuFkW304lfldKa9LD4de/fdJmB5t3iwu4Whcxk9FXQAQnPamuzYw3fH
dQ9ELZA3iARq3we90gafloIfU8bBA/a/29cYeMBDbojsPLQFnEM47tytzoovh159r/9is6TUrxHZ
xfBszDW6i5K+L97T3b3Ou9/sjXv11+pmD5QiCw1kMU9fGTztXqiz3s1gvOFYwwRMkP87Pl7VuWBc
4ihfYV571QtwjTshjllA8L2FGwCuW9u1IsorG3znpHkO9bEmT77XfC34lx7wOQS+LghvymZqroBB
8o9dt8lusUZoLBgChSCv14t3distkXBlPjtYVN57si2AAEyhpxHmoeMtA1HqFu0S78lN3xIU/NNp
9q8ikgWZF8aoCrG1b5oTMHYrFqxY4e/bEhcsecM8blPjSWUBA2ia9iSoCBdYjIIEmBxbGrtVDcsV
3IkNCHqLF/snFG3axOBQPvj03bL2bGBI4bkoR/bFvCzT5i6+m7djF4i9GEyvZK3gKB3l3Guugrhn
2QByX3poYPYSsG32qOYKufxOshGN7fQzCCP1wYfvlzNwPQAkID/KdTycbIhG4jXoi3dcsd6Ie/Y+
bK4LHDHFiBh/KFcUVzU9yaB6OjYuu9MX/Q9ok6dTmM+Lhh35pqumhpJAj+bYnPF3a7pc5g34Bxvl
gE/Bg3aU+qPUavp87PV3cXjvoY3UUVCuRGTkBRIXmduNmWM3FH93ACMTt5YKbIZ8kV11BnS7OYEC
+J5p01vfdbdWXWFAkw7wXYUxKg/GHk08aId8J7n41tN3a3Vs4f0LJ16Mexh9WGMQUdvAP2bpwva6
Lw2xDHjVQ5gPxVh/hbybPS627w8F4mwv/DIM1gR9HQTQd7vqETSy4jlm4AUdmTJsr/uivvWX3pc4
HaN47GCisc7Pga4QNx97/i5a9keGyxVnQR4tqy1PFe6gZQpj0fLjsefvViwrJAk5SEh5G1nx3HBi
PoNuXz4ee/puuU7lNPCJVrim4FT6RMMm+iDn3h1arizeLdcu5HEF0DXI4bQbknoZx6ScQWA79u67
5RqANyTIKsO8gw/1Kdabd6v7wnw49vTdch2KmKla8jB/VdRnQ+mxzHmKHJzzu+U6t9h+x9fzqRcs
0wGcnajwt2NTcq/mAqVlbeoVN9tFA0UKfDSVVyDBAO96aGj2aq65tMr5/evhWvdPWz88x5r9+POj
fx+Ns72WSxWvJCDlinwyVfcVLsOuzmPlNySPjTwW1cL95L/h+OjaZvFq5IoWhXhs6nWZ8Bo+l3/+
Cb/fidle04XMnIFQMgjz0mcKV6249Ufgj+tiPhR+sGi3ZkOvAJWvw21iAJ4wmaXOx/jgVQ5osP+O
DV9Zu9gtjPKJR7XK4L0dMNhUR4AeHRse+t8/AFZG1EwmQtgXzvDb7/0wlfG7nIm3Bn+3ahWDPCQq
seP0cDFNbaS+0cV7zxb+rYfvFu3ILLhRK6LtbSHAWvVQ7MFC9VDCCEjY/47LoCa4AgDsl0/O0yDG
eUFWOvNuE3GEx/z/NZftBV2wbg0aXSxxXoFiWV5G8LGn65EG64MX9aq4jgi4C3D3H57KbXY2rbex
BhTO0/63uEe1iVg2TV/gyEm+lQtcyy8Fj/qrGvq5v9YCPDwI2kG//PMUeWMT2Ks09FJ7DthLHBtL
M38RQFMBtVwNoJMTt3rf/vxH3viYe+nZoC1QMW6N8rZDi2CGUsYm09IUBTs20ffyM4AUcaNdEKuu
7Tx+oZtoX/g0H1N7/4NM+rdyNAIwS5clxTIa5P0g1hEdNO7l2NDsNphx27ygH9sop1a4swir8OsI
g55D9z4gl/470UH0gUUOtCy5RAsfTBnbTYXAxPZQmRx7/d0OgywIbXqYpuQOPhjPAiqgb1HL5i/H
nr7bYZoa5uLwksO1f3XVj7nW6mosomMCJRbutpgCfikQwEvkugpVTqDNQhKcAAwgomOn016EBvqU
WeMOp5On0bZfMUNh71y9t828saj2IrRyCGNVWOg5OzWlCvXpHk4Yh8Z9r0CLYXhgQ78VeTH0GvTw
4RrshuDYlNkL0Jhs13IuPJGjRXlBwYEMn0fhhnemzOsW/pu9N9itp2Z0oEDKJcwBExdXC9Azv+hk
Rj9loju36NMAI/iTtKSAR44+lqtmwW6ZoS8ent5uEHnkLQ50eR6tybIuy7GSFaBB/13Gm+KBM6wW
yIUrRB+Rv4ln2xDtn4597906g3M7lBkRBs1HfiVlDCRq5vXHqtdsrxIb+MBX+iq1Yn4XJHLp/jJk
fc9s6o1VsBeJNYBXbmOHh3MOF/dktWrliR5CfiiJA9Daf4feWQNQxoqugTqM+gcYBrpE9HT5fmjg
9zqxCGVUPkdRkI8dYOgS+CAiR3nszraXiWmH2+BSh0HebRvJ4a/Y5BO8xQ4+/TWg+FdKNtiqpjcR
D3J4YfdJydnPQsXv+XW99VV3q7ia2NCxifDc6mY46aaE1o3Nx26be21YD0zcNsEMJxebvS+Y3ydj
L99TJP1TZ/jNBrSXgbUDIm5piiCfe950FxQ9p+spAJAjoa4fPsLPaZoSIYGGS0Az9IokCipjs9cK
CIfRd6+GJK5V1ydhuLo7gBpaL3G9VzxoYDyXRM1RLQ/lsZjYLfsGGQPtDQ4JygCytbqGISzug8ca
JJnYHa8C+n9ov2SQD4s549h7Unw89uJ72Rf6UuPZCWRWF1fQPJaDzXUr3kur/lNi/M0n3Mu+Ar8d
Nu4Qk80M+KBTtCldPsPEbSzTCMahQ2Irj3yofDWU6KgWpbyeqxa32/EVNpZMorT+KSBA72Ue9NRr
NofD8onSyZ9OahnEAiBruS4n47YVKMoozDwafFgtwr6EtJ5+CVvtm0OqRLYvXxMPLFcKCly+xFIO
qSYwK0xaZvivP+9gr/f434wVff33f20D3jy0EiDcIHcwT/QSSWUUpty5+GcQdvzzhprG05//0ht7
wr6YzW0NT0ZpRD6rtj4H0prv8UTALj/2+N2WAzPFENEORW7RC+yVgM0+8nQHG9nZvprdRv0IgjHF
Cb5goqZqIt19ZH3cPg+9/V5LaABNjqEMRVDVhaBnr6tMOgpq6bGn7z5y1WECxTUXeWfsXwSLOkFK
6lhfEvuHCPqvGaRec7qlC0QelEWZaFd+ikn0zu32jTmzFxM24cT82CDDMkdivGlhrI8l6UfHbp17
/znkiikJjQngpyanBzp54u8VFJnnY4O+C/pENdahEyE+6czpj0XhvbMSQrH3WmTe3OZ22z/aUK1G
/iFAwTlsbpla5mfVUKOAeS1knBDIaT9DAh7d67XZ+A2SGO30VYsWxqsret8/NY6293UQ9SZD7mL5
oE0p/cxtanWJLLfIS1FzHFGo9e1yD+SkcOlczF2doXDQtdlkYBv0zgR9o0DM6G6woC6uAlCvBLa5
OoQYOSjd37KjnCfQ6mzhVenKBth5mIU9oTLkbiGD6dCnVhF9TBPL9ipKdHeVFS/Qqk19T/wzjSfs
hcdm2l5EuZaFg0iMhrlixnMJabQlKZHVQf4H2+soOzbHUPSisjJOnOcdLGJOdWTC86GpvJdSxmou
wfjwRe4iWPhp2A9fA2JZH6vM4y3/ewZtsAFE0PWa5fDr8q+lN0hxov7hH3OpYHs1ZVhaM83LKhAi
8TDBCY5sjZbDwcHZHTw9tOXVFkxBXkgEvWBTlu2z7At1qMTN9n5zW2hRfB4njL0uhysmxZSGwdQe
Cy/2Ysoe2B1/nUZs3s2GoiJKZtfdcLB5ku21lCCUNQiFIo6b4wR5B/xEExBeyuzPs/L1pvKb0GUv
eoxGcEumFtOGj77h6SpbOCZTdD6X10rY4O8//5U3jqD/kz5ukxvGBfVcS4f50zpLyeAQTeR79eI3
Eh578SNcIoVrFI4JY8IX060NnEP9zt9Sh87BdCuk+BX6XfdDCWQw0TaO8OzYD9sdH01UM8SSm8j7
evxRF/GL0QdNGNle5GY90kRRv4gcKtjiAabNbY6Svn9sxe1FbjHnGjErwhlAuuVtxEtysVKoY8mU
vchNjnqd25awPLLxfL/I2nyKo6J++vOovzFp9/I2xoN6a8uKQVTSN1sqZdWtGfpGpucBRt7rsQTg
XuYGMyor467Eb0BgmRRD9Ym7XhybOHuhW8NL4epyZnlRd8WprKvtQnp+8KzZC92KpliJJS3Pi6Am
Zz37HRoq/YOb9V7m1sOhuvOahufTPOohWZ1nLjNRR8vJe6FbgGzx5JV4fh975m4TPtTgIM29Eya9
sRftjc3gJjQSWdY898wcQJDEf42vDNI/z8y3Hr677+PN4SxjcNAslatviKqqhJkueKdk96r3+s1m
vVewzd26knZGStofO+1S06kxSOFjtMEbjEY9P4/Umm9yptOPP/+ctxI5e1lbUYCC5kjEINknyAJU
2yjGZEMHyN+vqak720Vavd5XpsaeyVoEfQ0fTCQIM1b4bEwcckzkNIqWzolrO9V9tNGgb1RR+02C
aDFcrtFNh3L4n1/3jX1h75Qma+leaYcsX1oyrUkA2c0XH5KEH/1QHnMLZ3u13NiELtb+gl0BdPJs
ICNPvbZd3zmO35g/e8M0WnOvc8Kx3C10vhhm9aNAe+axPX+vlWuWKIRzkE9zeJ0MGXzmp+t2MNWx
MGhvlLb0rDRDx/H0uXEJa2h1x7yDQnu218oxC+VQELYsh5cKu2Iqpo+Ri9/rtwneWFm7c3yuUS8x
8NbO2z7WyN20qv/aOtOoBK0xtsu4H4zH2FZsb5o2wjlltJqRfHAdpj5Q4PpHNLPt0BSie+1cUE5F
vRYhzSMJX7ETlwIkun5qxvdsyH8/R+lePqd0h33/dRYtcVxfABUoMglpxcHX32ldtfWHsByZj3ph
FKWSB2GGj3FMSUv3jmheZVrkM4GLX2Q4nbbCF1mjh2MVeLpHijbjWo4BivC5wPGeogQGS07ND5Wx
6Z4o2nhNODoga3PWqfa5Bq4vCQvWffnz1vnWR2W762MkFdedT/LA1PMXZO3rO7Xq98hQv4/PaUz/
+/S5jZAP6UaSl/0Avfo6jO2XsOTFd7hjDF4yjV5hE28s/c++HOY5L+FsekhjS+Pdyq4YFVs9LwRy
yQXVDjiApigaT1fHhm133i+Ca77UE8n51NX50Igz2t6OxVl0L6vbpjKKmrUnuTJ2+cyrWpxnKqZD
ITrdi+pMF9I41Hj1pgyrn35HNo3ubpg0HBqZvbDOCd6uIIDgNEDK/2mqR4v2VEpfjj39dR//V75U
2mjuEYH4OWjIzVkjZ4CioTpmIE/3ijqG452EQeTnYwUxZgKM7wiupBMHd9C9oK7ZIjhaEevnS0OK
LFzlApeV+Jikg+4VdaEw5Qj1EskhA6h+9DIQqNscTTTRaLeWgbES3dwVBNZ663C9gJmUj6T2D2Vq
6N4pLRQ1bqHtgg/r9eEXY1jzl1PVLN+Zlb8/52m0W6+h15R9pbHNVRqmlYnvxc2azB6UTYmpx/oZ
GdpgPbbA9gI7yUevhGMUTrKNbVfww9juy2F+TzP1Wnv//7sA3evrXFUT8KM8P0d8vi63jNbhQ+D4
Blt9JuYyLWzYDicfTSg0G/6JVQ+tvL2MTc1azX3b+nkFVN69z1x5O1lpDkWodK9hc2E4R34J63V4
qZUP3QjyQLNty7HJtbdQs5Uu4RZWwdg9tOY0CPkD4D33ztR64wQNX//9X1uSGAZ4Pjusi4LP81/j
5vRnMTXvsRreevrufB7aiI1UlzQ3mvsJgIFdGgftezIq4MNeV8Dv5tNuWXsorGu4t9JcgsdpoAaY
u00k8H2qG5tAZbUMp7UEj+XK32Clm4pVzeurxsRrss3RwH2y8GOGtBaGYz+jxrEpqfiG5INYwpim
m2n1fCqGNigSkGgrqPyEC6pbF3e2SqCpD0UWT0Php2OITqcU2Tobp8EQhRbguKGq02hSdEvLtfaX
fKzrbkrrbuy2XLCZ2UtcIho72UXYKBEA5FnYENu2O29MQ6yybc4312hJnc2NacbepqpGNeeDKQHi
vogKGYGTtA7sM0UDESSVV1N6Y52Em60sZydRsRyU/VABLPLVR5Q3fe8twNR4sJhlSu3iramuna/+
YjN3azrquZoTDX/B6mNcjX6V+BsJeK5w/V2SBWKXZ6hZ4eMUTEPDksJX03Ydbg4TFLg6tKd8KloC
JzI1uWq4iNDzixvWe46mGkUcdyfAU6uzzXdb8dK2/atqAlv8SpNVxVEMapIy6gWe8OoXPlxUnGJG
DflBaDEV9yxqApxpol5VMniTRxLt+xz382Icmms7IROYrjBy9i+w32fDFYFlaIdX9E2UknDSLcKc
gLwAxsi31APlMEzr0iMfqfB4/EEDPXUFIKQRlw2m6CXwgWwtnhzl/nxnKK1RlEU2sBLXzBttkVZd
6fMMuKH2Z9UvdXsqvb6O4TFWkel+VJD/pv4Wz+o0IZZ4KBcF9heZHNsuzrloTtRSFNMJbmXGnady
oN+IksFwXS4cVmt0HPT92hfyCW9YQc8FV8nmuefr9lTJ6UUgKH1RHvyPsqHfsKL6jZrPbWe3j3pq
+NOyjVN9ohuHWMWyWndJ39QerJwJXOKSRgc0s2HgPcawm700E24TSHLEg0mHiW4fKbQk9FJUEzIm
owgWcWlk29KMGIGsEBzJqjGp5Fahjrx1QX8JiJF3gEE37WcOu+b4FA9y+gqtpK6ybQvq6VvN+qI6
syVst/MQkYh+rAs90/Pa10V9VqhjYtKO/tJ+jGgpyBUD2WoFPbExY7ZGkQ9dvfDWKuPonfYSPa5j
fYojZrZLZ6a1uWKBwJTE3C0r+FBPpIjTCPs7Sume2vqkkSGylEM9gjS1TnE9pBXvCYcQpFlo5uHm
fy+dHaOPSzvU10MUxernZmYanrtQ+/UNlwCOIByUIwpfJvi7RiLxBx0C8UB6ptdT6PB1L5HV9q7k
W4Dv6dZ6OJmN9/Pj7Di1z0JgaFJlIOEFGtHY7bbdqPdsQ+VgCAFn+eABROdKJx0srbpEL33n4+3h
bHEvJxAzM7FgnZ/jyLbLXWOm2M/wMYvoREYZ/iy6trHPG268RQalWxSeSWz62zC2yEVCGeG9oAGC
BKks1wZZrarq44z2JFYn35PzLWhPKP16Gv7/N7ozKn545flqk5ievcIzywHdExs34yeBIZQZj/zG
g9MpVKY3m3Vbk87BusJminjshzVY4ujRGV53k44E8vTq5jicF4mRfyxctfALAxJ3vAl4/ySVd9LV
vL345YDv0sIYdMmiEuSAOglE9+q62S0hjU7cehz4xXYN9DUMmEuFTxahI8jCXmO9jSwhqP4UdHZ3
A3jYP6I1stNNBVn5/LW2tLV3ta7q9arxiFjG19MhrEjCu9YgDRxJCEp9VzQ6XcNp1mkwFcHXSCBp
efJ8bX76hVoy6yHzge//Ko2ZTm1TxNlaTVMe0h7c9gn+9IHrvr9KCJLasiGVRv0tfSgEE2AWoPqP
xLcCHntntqLns0U/VlbNM66QUR+nvrZVuqnZJLiNiUekKbysXSBrXuPA/tgm0cLvZPlqgC+jSYjF
fL+QaEjhQNVmJaqyaSMXhIORJ06YMrLEUHCJa7YOy5taevOSWhN4D6CUQh49Rg7DunTo+k5Gn0s4
B0FCkEDCbi+GLGkJIC6OAFOeQmNZBm7bF5xg8no1HU19uCqWSVnGd25tpzIB8oJkAtXaGS5z3qfF
yhfKSfECmhB9DJoAhPXZ65POx3EjF4od3ZdVyvW4fRzGaXwGtMne9DX1vzW9HJ9Z2BepqSqX+jzs
Phqj8QMbL74wsn5r1/CjBXU00aHRKQ9kkMEJhiaYlPS6gTYKMvw1hIlwXX+BeUP4QObuu6crpGw3
DYJDvSwfV40GgCD2xkwW8GIZ+gLFqSm+qBmpUNFAcsBY8djVzSNr1JpGJZ9yr5uehsp9F8anpxVd
gHkLf8nEU9N4HdQeZnivq1/eVIhEteVjHfAXMwUPAFHdxHEwnc3aPji3xlPiZr/6C2Y41J2EVfGX
OuYlskTwkXHzfBJ6iC7NCNBy3aNew4ahSd3i9C+s7ICkTpm/us7BI82P9DWCE3NqpLn1twiHFTAV
zxzA2O+F7a8YXR8abdaUND6/D5YmH7h7VOgwuMJB4d+GgXTnWVCT+DZaPtp1m5+NUltSe1OUYo3Z
u4JhnCSij6StVHHuAtxkfGnDFMGG/FrobfvYosx9HXqYvhU8orOh6JrEL+H4Pc9my6eefndlgEFb
ZCLiZkw6ps9bBycgBnPFnPVsuydezNDaVIxlAjnelJaU0O+wVLI/pGU/4JnFUohVxtzvw6/QOtaX
kXgwWgGY/iJBT01YyN0l2PpeJSGHazQWGoZnos+yigEcAXIBk26sHsKi3sIkiqPyWZU40KZgnBLZ
tyY+YY6corIzmdSS3k++rF/4MA53LvBoNmv/zMNyuOcUweQ0NdcCgVpKAtWf/KD2geXSCJHozL+O
KHJfTCvXpBn0FW7G4rZYlvtKep+VpPyCxXMipQhP2zJViS6IS1bh01QN8tpMxeeiVHPKgGlPFVnH
pAGjEFWKurpefB87t2XfeGtfGCxs0h6ywyZZyDqcUDOYXtDLqbMu8qoysUs1XkKFndbbIv8eZmPh
AyOS46Bwy1cHpXs2y24EG4fFyVSVpk/dZpc63Sgdf1XQXVSZb8euSpcmlBlAE20ywQoQe0srvpd8
jcp8RcWsgTKnZDwX1puG1BCvuVATzekmizVhRIhkRViQUjd/x11y4tAYkShIOjSjN5C+0MiA2rLe
iHrkbaaVbV0az2GdUoMtkaykvLbgMa33aBeuEogSg8wHJDSzr/pNWJJRNAuy66ogMl+6wqSyrb7D
c0kl8DwpYWMYkmwNLfs8wLssrTYghvBHaOguPSuoha0+5+fYqOFGaHs/b/GXyjX3g9bXFrSjSxBX
U/2EXtP4FvEg7x5b+GPgkIuW6RsQzMuW+ivTFqulhzB0Xh77Um11RooBh4NgfQxL3qgmJ42UWnU7
uzE+t5Mhd03dCpmATRREKVtW3iXca2PcNGKG+EJjr0mqCTbHBkNxW4Co9a00K0kHRP4fRRzVCVt8
77Z10UlW4Q0CoOHOY3qUCZ/H5ST96Jstx+uumQC1aBCkKcR+D/Cc56fB2/J+1PoBVg/PE4NuOe51
nIyzC4cEbZ9ROvsKl5e24mkowhFTQ4yIknz/Oi7DgVwc116YDKvfXeN2QjWktGL7u4LZTL4Wuh0y
ZbbyBEzOkHi03dh5VqxC8IqezjSKSnWuOO9Tq/j9gBJa4pWySUI6qLMJh/CJoigInBWYowNMtZKm
4Pi/cNNNmq3F2Ol+8q9kVY1ZgRPUpr5Q7mIo5ilMKZlAB55ufzWsMjStSNl9LFyNDInAHSzp51jH
WbHCSODKiFB9cGq1p9iuRda08LEbtqp77ri2t/0SWcCiVAmag+uzlszj2TQ1giB0EZwJknZfWtqP
F+wa7Ske+/akcF6fPLlWHxWJySNBTIFQcfPa1AvD+KpaO/0FrHEI1cDOBfW06asryyfzAXe0+Y4T
gnMxclE7AYLaspSrGUM8VxH/NJtp+LVM8GwdVEcvVLHGT4q2D68qBOK3MJBlabUO/sdRLypniqBB
xmLiE2gxYVPeD0MyroIkBF6MJqnavvvpE1xpYzd/FmssstrUPXI6bXMN7WaNrtW2fGoKWHuiu6+T
/smGxAuSoFb1X2O5dJ9QhtS3ZpkRHYfjeE3DtsMUK+WUxBHxrmLHZLbUq3fNiqm+akkXnpChjdQH
swy2Pqk2DELs2OEKHRDs04qNlzKDN23xtIi6ixIsy+k53iSAsDwi3R2kKdWXpZj8b4KVGDtpmvaJ
sZHgIu0ZD8F/QFAlpc3XoG1NNsev0fWom8AlYTsFV345BjfDXPbfRYlCP+45iJtwq4xORQx/rlHD
g96Du95tv7ViuhSjbRPa1nq6WxkcUhPYS3npFE2zSuXkOZxOtS5w3wlIiBpAgfsTW2PcX5Zxvl63
NrpHNoC8vCJxEoAvB0zmUi3ACpnyel5JJxLTBuYJh07Up0EwQmIJn8wyTNoYfYl6mbp8RWfoFba4
6FMtQ/WVNHQBzMG7K0aI8BPDHWj0K8EOWPRLmKkxxo7Jh7U94yhe+rSu7L0H3WSGIDz+ha7boTth
Vo71vTIMfVOv/UzpMiBhAJF6iCOXxveYJz/Q0rkAJR9/6DeLebvV60kENu6Seuuxw8nQ1Z8BE7xx
GgDPcuq+WoYkQrLOvt/CL6zu2YlwRR9JyPr5eW5Eu57BP+ZoZ1MEeKDOpctS+R/WRmMnDuhQ2Uwt
vkCf0jLR731stm+LV84q2bou9rCxFWAtLlWJm0nhlZ+lqDakQZgHHf7cl945YkHsktGJ8V7SUdps
iThug8iHCD8JSxgTJzMSQGe+eeDCQ4LWPxWDG7OwLgCFEZAc3Gy0QRhDmfjZIRBJ+6ZoTxI7y72a
qcL3GRkoawUpw0vEi+26QIPh04zq0kkyPt8II5+gQIpueomEkcKekKB9TDmYyyGRA6+bIetg1H3F
w0VhiCpaXnSnyhznSH03Oz1lAd3abOQlP9e+DtCr5fMyKRbPniZt2vsBRaYUQbJ6MgHtzwb/nSL9
UmcLcLyvh6FBlsGn+jvSpPN3CA5NHgy6zNi46NOGDTNl/VReIceG692GPCpSLxAE99urh5wwjzWc
ILJQBupTVfSDSiCdl30q/f5pBkkhYfPsugTWrcEZmD53HhR25JmMfWZJwE4aXr1Xs7U0mbCjPIjI
ygTKYczwsVnqBG6ITGUEm2w20oJcFdyIv6EdFRcESvGV6nFxxAMfucIrwcfeZIgAxYnY6gn3Vno2
yoaPQRg9hG1ffvVc+83yGvWXRmVCByPMo5riM2hj9RV8opopaVZAUpMa9sUI+3iVog0Dlx3uk+hG
TqxO6xDks44u2AUXeJcic9fewf1FJzSs53SyEDuuqtrQRW7Vj1mQLh3BBrjx6ETPyuPFOajR8TFM
Rf9cjjUC6hX0lsorReaItCeYO46PrR7Fhx5n8BdgBmH7NbDlMlAkKtxSXEIjq/vaSI0edRg3rc38
2XHiJxxKM+zhvLmuALb/2g/VqUXw+RqNqcRVY3AiLW7sE2oJ2P1VhmuTwGWremz60KRAJ8vTKsnP
ICiDfGoxRSo6XOqVxgllCMGIa+YT7FX/djCffYlwqbgOOOhpXKkm6YXfnlBNMA/EhHmtxJqaUD9v
gze/aq+HsyCUpU0nqsSz23JqajZnxYSf5ddsy5GZJ1cq3j5sCLlyM0psuqy7CTn/a9OLzbsqevDD
Bb+g7D/YStyHHBfFRcxIG/2PujNLjuTIzvVWZP3ulHvMYabuhxhyQGIeq/ASVgWgYp7n2I3Wcjd2
vyQpiYTY4hXfrjWtjSCARGZEuPs5/3Qs8TV2Tbk33AxUlYjA66m1SoARIG4v7+J9JDRMOM6IHwcP
6+Nc6ddKPxdQZqZ80pvLEJXSF0uklJRO/qpPzuCrwf6eZvUUaAwTvzZkPrNK+t7L+m38UhAlFtor
Dqw01/x5rU1/xoG0X6sq9+N6INB2cUgS1bfiivqEe8rhwCD6TZYhMABVV23SSxAJyM0ZBAH/Mt5F
6+L4ZYfvrCG1+oyLKq8uO+0lE7K9kLOTBswPrDzqhxXNSva1a2OQpiU3w74ybpoppyzNqke1NC9u
bddUDG3mT7FWoAmMq93UFV1Y5dFrIXNExZYRTiRNXscaoxrFpO46xs7cRYY1hsk0UcEleeZVBWPa
9M7ZiXhxAwbSO4e0LZSXqOxrFjXmzrbmRfdNNxIvFjcBqHpKHgkPPo7cbs8VSIB55K2dMiL2g6Yu
/V5L2x3p5PcOtHefxaW3JdNacYYXzsXIzLRb6eauX1SSLcmccEAtSd0ee+bHn1q3NcPEjGmP6o6g
tbmHNoyU1vtm3o6XmcjHxrNI//lCtfNKzZpf9Hq2Xjf6KHxLrOsJt1Nyq9q25/wbNj4cSHHdeWI2
9WtA1vxqjPWXbnaKm0GP7eWMFVfLlxY9gD9rVcQbz/VrMt9mb0IJ46H0mF6XLMX/Ymctl2rAyjPP
gNV9mc36RRm5nMsTYmUB5JXYt2bMjIH9Qt4ELuphzDJQ8Gi605Otr3dLlvfae5xunS9qR9cuKnMe
NT+LwPa8SKPW8axUufV1OadzcmmIXvPo/sqAO9uxBDlz89fzFJLkOOg2Q4YJKq/UwyTd7PsaVZP9
Yrjn8sKbC9O5riu1HtfMjifKFA7A16EsJu0CHH2yfSxJ5wWM6HMnmKa6YV4ebYNatpZNYKiJdvQM
xz1b9Wh3AeeXgQLPFOZlomSXPUS2XVT3OkGRy26J4ya6ZYRwsx9FRo+s9zmt5lhOrX6VbmZ3ETmI
rlkI5q2Uoxw9F6oouVuwIlYgdXN51RpGN+5XTQ1d0LddHV/IdBuah0qOnLNFvo7dvseAkXn5oi3R
1z4yVBcCgcKvFEP7hNBFo6M5V1nekikmrbVUAvWd7DUThyO+vBtCnojo9OB05p1tA7a+9wNz309L
KvotiFfmHnuJ2Mbph8o3DmHWiDXvnDTtnnrXjQ9jVNT3uV5v9cmx++wm5lRiYVhm0h4H0aWPYx3T
/Bvuajw6ZWk9dNpcb/t4OlcXcWoT7ctqBBNtrXZmLi7R8gYd3eIat6U1qJvsHD2/66yoBn4flnol
rw+d/dFOjCy/4uxu84PWkGJ8LLVUHXi+OL2qCSVSlpbTTQFe8FarIbvEltjAaBUK4wIT2h2HEa1r
zuAD+qXEG61Ky5jwUGRZUNZmVB10dgtAUrTiB/6s+TDTyejHkVxXfS8sq77VzJ4omXqMVozu5+Ri
dqiofScJdnjMsIfdd0upLUHccIfg+LvufTBHKQLabk3cMnbdPpS5ssGIasN86Iy4yn7MVU3+CaUj
c3QiEtF6L+LSF35kzzqDaxc4iDYr45lKrYm+pGNdJVc5M4CNwO3SlmWSiK46VSLPLty2zS8LciBl
yBSVZvSYAhZZt7bVT34hh0a/boTRDcGaVG7jNyJ51yE9cl9XUdaETGVP7l3T0nFLt/l6oJHVlDea
GoDP2Llk6Bccbh5cTf4jVhqsSOI2cwCuvc1BNOfLj3Ht7AdMkNq6yyDjLkyVFOJHqcCPw8TtO0zS
aZbubYzYFzldbnsWMjnPsoJrvFzTYZ39Rl/U8FavqaXFnpNlc3ctxq0WR2uzpH6Xm5uZhHNFWt6u
LBvtgr3ani6amAw6z1VzV/krWZWmv1i6fcvNMHO4FtlSiBQOTlxCNJwuKDPznrkzXc5GlygQBrUZ
wGvaUB9Gq50qP6cWQ5jUzlGanQYjsuS7BFO2dvU6xs45d5OQ1TcT0iM/QZ60+p0QIEBBMmhFcVsV
GxThwtmztyprWM+fI9mZW2UT82dI9s6sy/XKt5hm/oykdH0hJ768cqbZ2Y3lNj0hSADA7jm8T6tt
9rWPjS+dPVFFFaN+jEn7XlEy3jdwZY/NNJbusUibifZeSVved2bXX4nVbMqANZt8cA+2L3PmmPbB
tIQg6bFaKl8TuXEzLtl6Vyzw7ElJd+mJMqOV0EpdT48ij8CawPaTkgoVwCYoVWY/u6ofbyj+9Vto
oSj3kjQbM7JAJ7d90ZsldfzO3arIt4Bwz8VGPPUfSi2T2OkqZcypO2juXZKN296mM2DwdoJfqSzm
/NpyTQgEtbU7OZurzq65OED7iVKNLzOzEMdB2SqFtm17LQdiaXLxUlmTxr2riUNlNu/oRJewyeV4
u3bKBrXfRku+pWadvroAvpdDNNnCdwm/ME5NpS2o+8GtM38BQoJSzBztmT6u78K1yMzHQVj9caUD
Xve2lbnPej3T1pKd1BzXeCvLj4xYTmKfq+5M9sIKHOQiN3qsdcsphB0zfkxbvfMiJWQSbtY5BrmZ
YOa9aY76B+K1tm8u/x95W2yOuqfj635f80RW+2HgqQ0nytT7BhSCXi1PO28VOT7v1VxadRGzh7EF
rA6QWMM+nYVEXRfSL7IVGzaiwTo9VJO5Psxz7H4vs5zyvdLm4YE6NHlQUcGFiMalwpAIEftWohpJ
vZzjoIePl44bkgJId2caUC5FHNXHaMbT7xnFWt/S0W+nztzs01zoZNUx/iQ3taBo9Wjz66ZQH3ih
zHinzU2SM7FhLSrfREj+npTV8KbVjdae6fVqPG6gqR9tFWVRqEog6V2v6GBBmkvO3rrPJUetsaj7
omoBrpXddE0An17nfuVabBelLjiaNhj7CKQ6dScvFpH7AjAXx6c4Z/8AjqpFfEBP16L7TGdFY9/G
xY/Rytrveb1xBMAGLu9TC2Xpm7KZ77R0nZ1LDk/YDDWUsIF6qnTq2GE+ClGaV91cJ+NF16nM8BNR
MmKnH1a4I5VZ2VMDQ6fxRKN83BPxqbawlkX/boJ8vonS1suTS/5zFKx9Am4s0oo9HIA1TvZSJ5jY
dwtIbZ81q4wgrqDDKCO39KksjPLbUE2NvNjKKHd2UeHU7zD1k+1to1v4eu5o7+f2w/WR4JeT39TR
fCOHIcr93sQZ6kOks9fLaHi2SvQXu7ZwxnIfjYJj2TCjhkzkzQIEFpDdVFs2XtIglnOZhx1BcHq4
VABgIdV5+XWBZvbYXQxY7b5sdo6Zz+y02VJdswmLk5wFjK4zLd/Bjd3aV8a4AUzKqHlg7ChPTNtL
wSWdJ0vuO9Xjp55NYceAcUXvPKZED5hHNlnd9JQlBtTYKs2e7HmUz50QY/Fmtyg5MCRsWw9skUdV
sC095u+xbJyrrY+nOVBtNFybiTt938AONn9Nq1Xt6m6mQ6yWYoAgnk3yzzeG+fh4yJS4XEa50P6C
I+2GalxPc8ev3oBdAdtjW8ucQ5UVdXWZ8/ZXdsWMFdFnZzubI6KUgqbiyaAvXxZGTsyC6ZUTdWZF
n01M0UfmCJqwtjeW0hOLq8xd5bjV+xiZwAGSjBsjMLZyeoQ8nvWdTPJp2p2zdeJAbPaIQkavmmei
jONtH2FZfYsnWY1ebrmdFk4DxZtPUGVV3BUq7eEl8hTkT2SAEjzWeQUmU7SIe7kVV32u0svGKJG5
y9yKVq9X2MyO/db0A/RIS92+TbPehk5SFc+sDykfJ2fVaq6T0znBQvut+aam1QhKaDNenGpT7mGY
JSFSqUNF40XY8rr7Zd2MgWo0n5sfqilXd8ef6L6wuTEZO8kKOKu2bA1kGXY82yGp9HXpkRKQ2ih4
zMzYKRjo0Qe/qN96fdaWsOdJmDywXKZjyBkmKzTiwaqDRFhc1sHeCop2e1vfYhXr5lXR0rTRfjbD
doamrGW8toHdT24FC+YvupYPYRFDeOzlGjU3M97sJydKzlkgw2B8zWlP+12PKmQK2qIx62CkC5Ev
JNUN/Z2q19k+Je1sYEsGpDXMnRjild67ao3yCXq84r80llO+Czup5TUsgDPvVoEPtaYixT/lgQtw
MJGqVDkvaU4ZgeKEYNSLYuV0CRjSZtDoO+g9fCvmoLkuIcIFfEgqBt9EBhhfrZlg49QL0T4YRWV8
rbVlfEUIOh/cvE5sPt5WoyXQtHI6zqo0Cn9dS/tMzK2O9pZk5aRzwg9UdBvVHldor6e56jZvkJtT
htWWa07AOXnmI4r2lrmY7WNaJVDeQtfa606kvGmrTpMETHgan1sRk1fYLt3zaml6GjDOpNuOTlw2
X5bYNmo/lkuy+dxwtlIGsVsLJXqpzT5RJojK5DTGlHszw5HubGXL5iY1K2c6rOzgbiiGtFY+J0Bz
5VSZ43gW1s53sJg58m1KcgCArGv786wgow+0cWmGy7HK0ptss03hzZ1G8zuz3QZsUdV24tzneTZp
FgcvswCMkfO59zPq9NwfG1umflrgdPDqZQO+qnVq1Qu3yiTA9DqV7YXWj7SDtJ5su87WLIUHhkRc
Yd3waJdKGPgTi764Mqa1WPcxeanVlyGDyzvCHnKo2OiRVg8kVlWh40STPE/amIpgMwqlrieuBfHc
kZa5nnTaYXoaRzIHKi91yari2Mis5JZRIjFavHgYHkmaUneNo+e3uZPM37hUlMUmtoHx6IxrklMp
NNY3RIQ6MgXLHFZ80X1jhXChLmPEVj36KDprlf68JInpAxrYr8qNV+jRvFpYdrnYLntjai9XM4M+
scYpDWst1147rVgfpF1m1bPqoO0OvRvxkmCMdneYJSPEfzhjVmA0jrhtYS/HyjrFslLLjZPK7sdo
duubk9dThMLp3KcL9oJ4N9aatiC3k3kRDLauBZEs4yoUhM38cJQB7231RiM8Dlr5FengxnssM4vx
5WM0xj5DFI3DmkXM57LsfO/o5o9qmZkkM1lCNoxjFhx6ek8eiacT86AHOVqP5jYaeie70ljeVli4
WvzCTJq6fXTGCAS9YiijGeTS0E9UYK28RypDletFq5n8mKOmvo5tTBzB1sWcc9VWvMjJ0Gs/WZdS
hFWXrA822oGJDxHTncRxnZWhwSjMOND0zbT9xko3doRWT2rG9ZlV582VBeSpOKcST8GPmkDSVh0d
h0HkXyWk5eKNfZsr4Kt5JCJmyNol7BIJqTOzGk+plO4SZoOjX1lJW7x0jUZRL3toek3a0Ybgb4UV
mje8yL5Jy/IQZf2qHzPRJxHsThtFB4QuG1WbrTRo6BhO8g1/RQ2O7PI4+0a3mfpFXp8/BW1+cV8u
wrpr3RzM0dS5PzLKgjrTUhj2fnKOTYZojNSnoeUygK6GDFTvZ85w3e5AuRY9P+RizK8ouYZ5N5HU
7fAmXfWmR2b62HR1BH6xiA5gT/Zix7mTVrvCNQoECw0GohCe2nlJpriDprftllKMnM8WQtQsXkUj
x+eiOUNKyL7L6lAlW5UwDKUBmsx6J+12rpq6bpeMwk4DHS4hRreiFxx8g9U94j9AW5pkfXe+7rT5
j4WTtA/ryDD7u8jUWdaOxfAsLzNw3XkJcpIqsNw2/aBuG5i9prdc/sFMKNcdK6HVBjHU1pA9AlQ/
cfIMRLgXxiuVqwGNFaUmsXdOoZ4jyq4U+FANOghroxW7bbCX64qB65nfT1r/bUYP+RKNuirBN/Qh
MBg0afjt1DIhotaifAjytKJGWZd6hPyihWQnmpX+ZIsB0DjOm/HqPCI729MrxT3jvuGbdzBzW32R
VN24BHA8BuRj0RjyoKgds8BcxTkFfivaH8mY2PeTRTOKFMEhBb2sNl5W6B0Xf9OKxPXNKDOOgukA
7cnNV8t3YzxT4dDWoHAzhusy6J1Y+xB5sTxsfdKjZ+pUvQUj6tOPwpjK2m8tk6mHupkAoI3bEjGg
1hVjjwh264FSVJHeJAiJz5feKt5ykfevUWOzkORkIr4iEuWEyK0qwt6xlh9p3/UTlVdDIEu/RvVV
HhW65ouxFSpwGaY07XTNrtswnkRNoUbRYu0AuJZ+l05uUdHkb3azn+XSLtCreudi168r+zpy+ii9
TNKBXUmrSnOBNjSaGI46L3OGls7bfU0MUno9OlWjQSQZ2rKTeeYOnNDnUrs0x9jwBwI+6ucS9ejy
J3bZf6Yp/2SNikZT8YncsxmiWaiw0ax/N5yq//hrToFPXotVbMuySFiKQW3lOY5puiyXWv8T59XP
bvM/EKx/DhbFMc9AzTWVeyuiYD2KmFW6H1ykAB6jzZI2KHWDupQWeP1OM928qbYwuiAtGUq6S2ix
ypDzvbKPiymsv2Y2+xxHCouY1jaqWzYRZNFpUqyByv5sTsc/8a5Yn5yRFP9a7pggJm1llF+ycm6/
L0Dmm2cMbUMejmqBm/7SrfscTxonrZ1Xrr7t1bzEp1UUrDuj0x7+2qubv3dKKKnPRPx1215bMWGa
+iSPUtZp8Nde/ZMPw61SGWtMrt6vWSNDOahqxwAw9ddMPZ9TTovOraVT8N5r5ZZEPlqGrTGFJ0v+
xOL/T9bk55RTcR6x2Nnzuoew/y6LyRvb6u6vXZhPy50+Q6+Zh7rtWYpfM9cNmSRd/8UH5tNab9px
RBp7JgBzq2Aup6ZCPkb9l5I4tM/5pguqCrOR2bZn+l92quO227Wb8ddG1Gif003zrSlSCox13/Zd
+m41XXHT6XXy63CEf/3dmPb+H//G1291s3Ypup1PX/7jKn3rcKX8GP7t/Gv/+WO//6V/PNYl/3z+
kd/9Bi/86x8Ovg3ffvcFBDcQ+d340a33H/1YDD+/evxRn3/y//Wb//Lx86s8rs3H3//2Rg0wnF+N
3av626/fOr7//W86T+2//vblf/3e9beSX4OU+T///t9+/uNbP/z9b672k9IMy3ClwcglZZ6f8/nj
/B3H+ck2HalZsKXSIImH3aHCf5D8/W+a8xOhZszv0KRULgUUv9TX48/fsn6ycLbwP8sB+JO83n+8
r9tfDotfbgWX4dev/6Uay9s6rYaez/HHI58Z7/bJVxpHVQTVYmpniHy+qE2wmFR3YbxT0ZYH5ol2
F1or7XcUqqBzKOedHMyMGZpeqpdqeErB+56FNF8SA6ST/qwZOIKGpc93NuNIUVKYdnI3YIYq8Ifb
01ndJNSdA2jXBIks3K8L025eZ/wR945w2V08w1Cu9JXOdHaU9o3zsM3geOhGwMkuyy4zL/ppie/j
xlYNVQm+DQ8E3MLiJAfHi9Ei2gEy+ebCnLT4uXW0aAX6R55EZZhEBuJUlpMymvXe6sw1vUV4mFL2
6G0BSdzZbhMS4pBVfm8hoA/Gos87JI1O9ZhDBNxhQdhujaqeL3TEyTBXRYfmvC08fbOqqwShx+tk
xeuFaRjupTZr6QFkYfaLZhbITXvmDajUqr9HY1/tmOwx+S0jiva5SuorRjktJ5qIJASUIAsGICC2
zeSqtUvQdDVgh0Nlvo17s120A/oobyQpIGAE+XNnWLHXOpABOYLEw2qamJsLK7W+FqmoD3kcG5eL
veDTaKnVB9t8aNuZEQNRPPrGKDemj66d3zkuKmnDvKosfXmLzgxDoa3rtZGjV7OLYYWHFcZj49gI
082WZgDFwrTXLeEGpTO1L0MhzYsW9QLixXmwj2cIuvMaatAjgM7CJjCpG3JQtScJLbOztxEer863
u0136QktQNDQEBR8WL2y/r6h1EdDNBFe2vZu3aOESNgTRc6UITwuPD+yPbXZcChFHPuCURc0WM4Q
1FNunBLg/RcbgCmYDPmCmng6rSo3rmbsPi/RNFaB3AjFJ1uXOISuaZEIoprxp4S5VwYXgKo6IY+h
tF6yOrU8d06Mg22BQ/BQuraBqNWeEo++eQaQQuUKfmxSD5Gb5EQzWi4+DEV6bbwPSUX/N8crNdtc
p4DxznnYikG30yCuuUJjLk46GpICQHvs0N+uXdkHaTtL7cDMB6TUcQa1AwkT3UOmV81uM1XE+41g
eAErWv1mXBfYZdSxEBZDodmYAs0MDIq0qBlnYKmuYlL1n4GCbFQBRTk1hzGO1WXRmfIxdS3BIVk5
c2gN0EMeSJ+h7jskj/bkYSLQhp1oMzX4gl5L8JttfGHluYVuOjHrixncd1fFzllMpgxxp8XoBTSN
4EKp/7zs5lZewRMML7GbNVep1juCD1mPrW8qhn3YjCve62TplAfkf1WoZiO7EuOcIDWZq1MxScMN
avgGaBhuEUG6jGTYkRnqgBCsyQALkYgnqfTqChyuGxDWyXvDrDU2pZbxPEll0IvplTsfLXMyj3rU
qB/26kZ3jF4tu2BtBu0Rk+aAUxFBiQoStTp2GOEdA2uKou6G8D+FZwVxnwnv3Gg5czjH5Y0CnMF6
DpiV1w+iuE0yXI0jxvnJy9IZv8vS9/aIssqsbzaNEfK1hTkM+O0sn0ti/AnzWB8bq7RMb8xmcmGb
rLAlNFC2zOzDsXodnLPzs3Xn6gJb8HYhdQcZyJAurNQMDeMtD9d6qbV2iw6i3posyC3wBQ+Fhhu0
nC5Q9bjJD/2UJicdrvd2gCm7iqwWzVBR1bryonHSLtcplwrpap6FVeM4897tS/sYCWaYej0xpNdm
pOxLCVtU+kWprGOPyiEoY7MOEb7RXWqkutzROUPbu0hhjkpMYBBZ5aQnh1TTy9IR3UvLbLCV9Yhm
wUuj9b7utSeGX6QPllsuXxvHagmGmWPcl6bQDlO0zL+0Zv+rmuSPq43flSf7j/p8pPf/P5QkdEX/
Q0nSjdVH+rsShp//pSTB0vqTbrpYIViG54qEwuOXkkQp4ydJUWJZlutq6rclifmTNDjf8R+5yrap
aCiqfy1J+B1JsK5LUC/c/7nM+d+UJJ/aXLpwXfJ4El1pIGZmBtOntob0c5kYai6PW7pYnh4/iS5f
QwoWcq7c9Xk2HLTx2WU+HRvJiBAbSBaLbHO9utmf5PT/vv/89Z1QammYAoAHjE99xNgnTIBFdHhs
8vnIvhthejPSr6bb/Omo07Or/b96+1/+FNdQ0w3NNigHuSW/9dS3fabLpBzL4yAjdi8mhC/aJTFj
+kHvErVrIjSaOJGKa6Hizt/SeqXtKLLdplFoqLH/s5m9vw9b+Pn92Hxy7is1JjXq+fu/8fjbrqhX
WDDUqfXshrHpfoEFTcOuMY6JhaAciXISDNJ6+s1D+gf16PljfroMv/uz51id3/xZYeW6Wtu1OM7A
YwjVYP9V3uu+cpw/6Q3/4N7+9i/Zn/q4Ua1JkXeqOCbJ/B0Ch3jCiR50s9+L9E8/lTw/Kf/1uXiK
OfQcaf18Mbm9n/Psos7tZA8vcRRFhDPDzu1gNqIiwOzgNZ35TLG1L131o4uOmFjDOL9oEkMLmRT2
RYM335fguSYUuNOocEQFgV4MFHNfDOmKwrrC3Apf4xmYrpu4xVi01gHWn/pemZq6HRmE4gGvfqd5
v2lRIHh1pr5E3HzuYM0Org5JMj3lgPu73uqfMuGkPkzMEhLAPgXKdGbPTaOvbBDTHeZAz3RRdGUI
V4JFc64pY7Rw1qP6uRtws3vjVH3VenG9jll9serJo0TCtzOz6UVM2DXW1A6xxz8oJF24QeLkCiXj
lbsYe/xGoxfRjnK6zJi68gvg1h0JMs4BXANF+oL6vYtZiOj4n6wiOZ985RzWmOMemMt5Ql6W36DM
CDt9cHY0CL03Jq1ndDA5OA12fTp8UIS+t2pZKSwZkIHZlvW1+aNIvjqbjaty3NWz5KxHf9bpS+ik
zROKgC+qIjnRMpQXy33dv1najFxbpNGBkrc+jnXToBzom8PSu4f+bMEx0i/TOtygIf7IibJHQGnV
e4dqjZmwKywF89/p7ShsxvHQVKnDoa4/xWrZ86B8F1EivL7FDDEWr06N4SVuqXmGdr/1GyX3iOKx
pAr0OgufDaDpFzlEcj/1rBdyvJEn9fihDcd46OA5cWS2132MLtMBpAynfMAt0UeI+zbENQY/UFvP
tuK5cNexDGVaOs/DiHheW7NXrZaIO6jR4HuRBbkNew6ZFwEXHQ/GBCnqQlldLI5p4aF3noV2hlYt
9yXP5idzUws9Gk3jWppFkOm9X02MWHApAxp7OWw6IguLbicjxLCVS1i1x8xu35YsXF3HG3PEWkri
maKWs5nkOCSJHohkuCDHRnlo4E/QiDGiOoLI8aWiBb9bEmTCY2/flL1z59AZoOARcKyDxqopw21I
7zf4m3VJ50AuxQH1ybNFHBeK5wt2ZxyV8GTtGC4ZHH936tWD5lbHeHmPE+2y0BYfynOPVr4ZCVQT
ZI9X36WxBebUHZ2ou9KIS1+LVwx+COwHb5LiEKuHmA29no0QG7CHkBZ9nPQW+8uizjtAHWptdEEc
nL8WY4iC11k0ZLLNy8L26khYWZZfXN9C+GBikqZ1QcTzXoeYEFeOiWcF/trIr8eiumwwLFnJdTzu
Y+c+Jp9C77ZQboEc6FWXVwrPceDT5ePl2N7kzYQ4ZCFi5dV01m9G8q0Z38Xa+yPmCJEhen4fhAwL
dRurp43gjXIJFjSWUrtl7iL/uviuIM0BJ1f8nlV0kcmPZbMRvO6a4R3OOcBts5XiNGjTzmkulvK+
YmJ05KpwnrwJCy58uI+2wbCG66ozQ13YwdJl+KQ1VO3dTtOtULhfkvG1WAIcA3Qk6Ilzx09fuLxu
v9wvxjliDch9vm4IeI8KI4S99RIEPDX5E0lx3NYHgcFGkycDCV2UY2RsjYtUukwGaC4ynRErMY/w
VO5qNKNjneCifjPLLVx1m8doTxJJgM9y55TJjTZNPnVtaM1uMHRjeL6WJdH26WztiJXwNbivsmSo
mIGWj2XqthUSu51eavdmi+ElfmjsGo2bE1jNmT7RgkVPdm077Zp18vsi9qroS4l+atzCzSXQkGQI
xIgXKxJZlWpYJi0f2uzkaN/S7jSm2G1T4Y2uvBwSdWglhrEIAWNlXGlJ8bUDCEAkGpryci27vSk3
T1gdVvjUF3QSFaY9YsT6ThyIkfBbcYuijolu92cqYZY5KS9aqG3jzphbtPrfmKNl4ShhT7mq8HlY
xk2mvSrIubJUvMqVVuf3WZpcu4wzr27iikEA8ZtZOzvX6gJyRQixwb6G0cCUaYAc0Leja7JU91op
TYzXpn7u9CNAEd52axbungKXG5aZbqB3xYHcreNMMuWuVulr1Z2dr0h4kQbq/a4pepTQsfNFxrHl
l4NaMTisO9RE9Pzo7Uc2jW1VareUZ1op/tHi25vjZLsgz+NhMWL3FJ0JxrrIS7JzgCcmJpk4P3Rt
uu0Usm5rL4zYCVLRnWopGHTMEEyGkwSTKD6ijQ0o63BHmvMJVvu9njp1QCN6h2r7klSvS0XaTDjI
eP8/l0rIvP9bUYE42XB1y8b76arPvFCqehPbrSsOQyuCmdlBpKQcEOBVD+foqjBPtlM+DlkAfQov
TYViGri+pTy51tzulZGWp3Vp59obyBsgKGUk5eg4Ff1O9UiAUmQ4bvZtpS9GDYIJ+T3aWsMKHHYf
bD7P5WTrj62wXiBMk9Bl3armvSkcJMMZdQESsOxxGRDfMNJouY6IF0AqqV0Z2dFdRfoDnZN9a41b
+e3/Undu220jadJ9lXkBeAGJBBK4JXimKFKWZMm6wZJkG+fzGU8/m676uy11uTyu/2bmsqu6SJEE
EpnxRezg21HV57k81Vq/itrCK/A1LDISi7BjsNUT7L7Cy2REwUNgurUXcKYP3WsNC35v6FeDVPUi
NqpVObsPc56A9Qh4nKL/4Dr9xIDUK/puZ6vWfynIpU8Y1G4NY2wPoJ2rs5PxNu1k2OewquPjxHTa
03uHNYT6JgAG9fQSTnHxEE3FGtrLsW3aa2Gq5Ka1HQ1aTfY4WD65/4HcD9MedBFMWcXsXvoUxkVA
fFMfemxGc/EiHBJOMKbOvirvBzOUK2uqYaHEiB1EkiNaVRFKWeHFdBIupipyYkTlh7BeWUSO8Ha4
/kHVebWwHNpfFqWbzF5WVDx3+1Rfg6J9ipmXk2eEPIlKqFmeNgw8SkSzzzt9uila46EQ5Jm6Wt/X
uEiOWj1zvTrBtcLGgYrkflGQotCzMuJBFSxSEhc20U62JVkeFRt3mJw9Gy95gTcQua61ACmAFZkl
hLXJrcSuKHryi2Z9atK+XFY5SVUssLFbXrMOXo2zdT/Nxj7XJdCJKFlNWfZkKkyOYfsIEEl6zTzh
H58wIpstt3UiREXdb9UtDTatRxgKKbAbpB7GEvWTLyzkGXc0+AVGzAz8krN2k7pD99pirbnNTfdB
ZhQVkT5goy0fA5fAG4nEM5U8V6MFkSpP+2cizbBdmjI+jMVYe6r3TzNuJpmxDSGpvBAJIOqORCOx
4v4SGWcnIpi7ai29Jo16GNOaHYbZPzpxWuVPeDfsCWtHUQGMnhJ3z7jZUGTeBHQnR4OF0EtsVKsQ
xCV7KLdymxvYIHAROOG9Jg3pzIVQ2fA1FfhXujy8nUtD41KoBLgerhjdeo71fZxsjCp8pYYtclcq
Du66tiufcx3c01ie8DEuWlgbKF9JsI3hXy0qWF18qk7urOYpH1gfvKkzJ5J2bXFdG934oEZj38Ix
OifGRJi3MuZlOcO36bAWaekhqVZFXgS4qqZdiT9un/tX3eRsx5SjgiaPhmY9SkxA+JciC5+4RBsV
/VAtHfkk2rg+ckBi19RNKw39eZXK1kuro6zz3Ls80GYXGB67gmZ2loLbiBt716Bm+8W+ccvjZURQ
8LxMSRW4eJG4913rmxGvAT3hZ+rli9ltNEK0Hs783ngpQFMYI2SjrF/gMBdjscpHY2FVUKcG3KLG
A/nKCJxIX5S3BT6kJA13bnSu5gnDj3lo5uos6uyI/DWUD1V/sKfJS9hFSPHsDGcd337q9GsX5jex
3ecEFTHDTG51r92QE8xP2s1caXcVN2zeNVeBg+9dEHYNxEs053sc1dEC0kZweTKSJrdLe9tUxqIK
TS8e24wIgDtvi0ivVk0i17qbLRzGvG6UEOHhjJQ+dsPXrDmYLW7cqE69oGoXGitXr3eHADZBktur
yh7QJSG/1dSqXvZUbKOXjJ0WpbarCKPC6ogpJMuyQxulWyk/ZYZa+pFcSxJ+FwlQqyRb7zRe2Zck
8jxv0ulOsUR08Qkv8AHZf0FCNQ2jF9P52o1XcR5PAE1kuin7qCRdHl/X45Fe7VttrNQKkE7qwQo4
k8VezuXsHMeGBypjbETW7CtRVfNich0WKOrXdW4cZB1635+bv6UE/v9MJ9/ohT99of+FM0yJxPFz
wdB7zl6K6flHxfDyH/ypGOrqAwq1bQGYYYW0LwjdPxVDXXwwCWm5tmlePIeX8eafQ0y0RNux+XcS
1ogJ6Q8B8k/F0NA/SN3VlWtZbFtspdTvKIbirYWAnDfBBCBrrmkS96EQ6J14Jrg+Mav27Tap42Dn
KzuPF2HTeCqbrUNV9sM5H6xgp0AsbFsCVQcFQ+IG5J1zO/oxB/luSM/4BgWbZat51apU21aKjSjA
pmBYRCnAgMqtrZuePd0yGIlkE15ed7VMf+HxEXwnPwhF3z8KoynddB3G865rXf79DwJY11PYHlVh
s63cPvpi1g2peqModuYAFgOCEebtaEpIWEzWweRTP5Ljs4Gf2urGMudoM066cY3oQt9cZm4lnPpt
KZryMxMKYxVRz0dwOYq239dcTJr156HRh1dntKJNgY10h6Y/3uhdEf3CJ/Re1b38RgqxiZ+JS8gU
1mUz++MHq4uKuia8sbWKM8LhY/as0x22KsFdbKdxIm8j9HpDlDTiOEcratzbqGCBYe9te4g2XRx0
5fKHK/wv1Mb//LIt6XC9SMO05GUk9fZvSnWQsYTiG8Z7vEPtuvEy8MvmOLiDWM82uWK8g+Hmt9/U
smzHpfaMq994LwW2outapZXMLvmhP0dtqaWLaGZH6hlw/8/JlHdbIsuwaH7/fckA2hYis+EQF377
YUHlW0E+874VY8AFuULmd1pxH481V4deNE/QA3+hsWKieyd8MjIwOF24mIMVoiDzhbfvapepJEST
DluVj/uCeXINIi3Q99Ag2y8cTsxXVfvG5wHYBgkU6q3p9Cjv6lqGV1h4OW5kLcETk8lgtxm6xr7X
HMJGRUQidTHHkVtvSuzfnO/otXfuCVfFHhHy8TZyyNXzOH5t7HBkEMo0mI00UIjZrrdMcH2SV0Do
HijtIczVV7uxxq4exWF+50tnXpkgIp7SSRWbxA7UM9kO4IZsbJJMBs3CbDAYtCpvEBez3roSjM7u
9LYKWTFKx0ISU06z0OayXDUaPuEwmy//2wwKYFeFM0VLenA6tDBr3BSsZ0zKrPSZu06ChnOhzNV1
3+7okZ20bTr1w5MmksZaOrqsOR1nqvoINDV/NkAZ0hxb+6MEqYZmuSjyMTq5PWoaztX25NIlcaeV
pkm2PIdS4Q4ovDHTi4mo2MLPRrEi66P2OMbTgw7TcvIyZiGjF0Ej+FKoSl9jJa+3TQjKZ1WKi3HA
rx8SvX6UlY0xOkCDyxd+VGY3lTPBeUNbukuZ8x6K2iwID5lQp52GO9cMa5t9kAhv+i4cGg4ukwJb
wrfQGFB6oM4SQ6VE5WtDxfxR4trekDUxvZmTy0JlDYF5mbenJsr9dpEBWmEPXsRt4s1W4cPkMKx9
EMb+F04t8o6CQuvgZkT0mnGcgJfUGoYRO7mKlQyGVRugjnahkdwVwSXM6TZ27wnfcUn65+aT0UaC
YyWCi4rEyrUCtZpr7Uxyq922hHOP0RhsSNxb59xi6pljY94LCReHztg9ToWXKbGvMAd/Ybwert0g
PZnUg2zmWCWrXmuIGMOZ/QjTJlsHVvvaFLPkUytn2YnhFpNvFaxLxFrFI6BmXJ7kd45wg1sKuMAb
mE0FCc3pj3lXQpgto1B47tw6S37mcK0ySYYcqFrnI/NJiFSJP93IWEhk+m484+RuILR07R0pauWs
FD8GmfysIHMQlNyDs3Qv8rQ7+bugs1uk19khwVUKFK8kDohAVXJrUYR0q2bdfBlj5AeG4WiEjTac
amki5dMjslQlh+EuKKeNWceFvXE1Iz7nmJLXgvDbyR5qWHBh/sXvtRCHdeivElaIEwRUjaoEwrN9
MvdoWcz26lK/yI3T9FU1E6G+LnmKXKbeMj+3fruTTaF7DNUeKr06NZX2SYDnWI5u3y19jvN3gCmr
fZxX7S3sIJSsMH+tOJRt9YwH0rZOFVvmcnLDr30aVKeuU+CcLDMUR8QqBDcqP8ut2akInhZGbCd2
FnkT7afcrxddmazTMj/H0Ix2hqOZJAKzeby1KcddQeXh7ml6aoGn2VoLEaePVe9Gk2dzbzZYQEjH
L0h35e6izhyCNyJotWVvDma6rHHQQ03i2bRi1Su8bMrDLYCe8WPo5xxIO4ccGqwujBJdimOVg1gc
OW4E+Mnd1x1zwyvDlPMDBCjba2T00o+1fu4tJ7O3fWMSl+9aa98O4YFJ7JR4RuVgaYkCHVJS6l73
RtzeNFGKVcbxg1PeMUmh1HE/5tZ9LoLxTAj2SpBGWDdSm06DXo17qfKXtn+Umu94nSEPyQRceuHI
IvoWJNpdQ8Z6w96Axt3YmldExwh18LBdBlV5Kgc0nbkqrDsS1f5KdkAfRT5fO6rgF3DScC16I9sY
PLVe4T5lJ9sEwOW45HV7309yAtVdOlWeoVt5fMeFq9Y+m7+tU1sBZ3ijaq8TZw4ACAS1timVqe8j
U5qBJ9mFZQuDIudkyZSqXeiuHX/EMj3e66VfXOmYlLYX6J6XGs1COKE6sK7ZCx31lcNobtRoFQwM
kpqxGNGKcMVPWTyA97ZvfJwUK/OiJc90ebYLXG71R1nrmNQoHNyFPTd9568ciuz3QzE1V0YvCULP
mbyeC3/aNIJ2xXZ+yKbuzm17JsFTvqexm6fQnHUlIwxqtpeM4XZmwFQmtkACxU2ke3Y+tPwcWo0/
phg+8yzRlnY1gV1Dd8BOl09HDUjnyqzFueRg7Tfxp6gLb7JWw6Xs1Fl4TZd3sMkMYW2Bi3sdgIqP
caNXnq+16XqqeG7BV2ge8kZB6uk0fqUR+5liuNE3gK194zVNAElFZtR8dOg9/siG9R6N3Fpq0EE3
oL2tGzG7ydpQQEP6tnaIX1dMZOq+3BWidK9iMCQbfHH9Qjk+KnZok13nwynTjPZjIj4FWb4bCBzF
02c3BmaLDrsuzepbNDjW0p79IF8YEsEaqCoptG+dH90kxN26ipGVVKlcOL4D3d3UupcM+5bXppiR
6Ku4IP9YjqbuZSh9cnkuqmTX7KXbQtdLnRdR9Nid+mrYmVpk70O7sg4st8Oh7IxuVXXbyvrmZ7Z9
Luyqv8t4mi5jipDAbwY+IgCa0JyTPK/EgBjUmDfE8uxHbD/FUottziehpUPUbePrFC4cPD9n0Wv8
o2TsCcxPsJOmKdA2uWPk2yiETx9qwNgc7bEAhgSmFXZTHx8qyTO85xROi1fOlFU5N1HaVesAegSB
QQFUzC0MhAYVDk/kYMSqhBO3nE11HyX1XVu0S1HWz0r07Ejm+Us51LdwJIMbJ8DOqYR1rKqiWRHr
8vzCQOdziuqY1TWAXQR2rzJSXiCZ0axg2mxn0GjuDJ9F9ox2iPRgMC1xCWbg1J711G/Xvg491ncd
5mGD/ck0ks98uV6hYvtTqpsdaq51qLHXsf9KhaeqKWZpHdqj9KPngN2VRybb8oJI/5jY1r3IRn3l
G2lzsi0NNL4+PrQ22CUwO6fGGFJvqO16E9nltz4AclhSB4otd6/55UHXYwRm0ng2m6zU4Skqdg1+
twZ/Y+xEj2DsbmpJnTvaBSMyNcgFKLlsbQ7u5xYBxtBCh++AUqSZjG5UTi+TXaxDW41rpbPnHNoH
p5+OUjh7os9yg7oHujMN7K0ABbOMoGSptk2u3MSEJWgX7lPcuLeN21SPI/VTZaE+11r5EDc5fMS6
cW8IX26YAlOVahmfoGeX8OEsr+4jeV/oI4SOvp3XsxsO3EJhfol6I942mN8KMfU7t1PhIfVte1U4
wQj5DpGvRJKCjXw3A7meGWZwYSu1SC8TkqF0v3QhFXeDXq8KhCxiSPpBwzdM9odGBUKaO90B2x/j
rFgmacmcHfU/2NcoZVt7Sk4Fx/FDP43yxgJ849dtvIEMf+uyo18Q7ZIfS378XYcJeSPaeWdnwzny
X1TCtJY7YJ0UiQ/IPFRYQH0oxg7HAMvJucTmaLrR6rJH6sWZAls3Q1ZSHiZNCNIaArjZ7oSer3mw
HtOxuQD9zX3nRKRNy1eJ0noX+GyIhjiLzwlGNa9sinM4Fkzg2RQ3efRc8cUsA8ldWE3ubceBY5X3
dbSlYCB6wqzN/VvXy7ImkuXlteFvqunb6IYH+H8tZ4bACjepRoraaxxyvb3dX8+0+3hlSQd3X67z
ofya52djmI9IJtGaOXG972KQJEXYxiCpRvuqsK/GIrE3g8YGTGi9y4VpdCAbYeiPY7DQZQkMTdNC
2Ao4bj0rNIJ14abDswScy1/Vmh5XtnYd2swptcnY2eO0ativLPIhd2/ZUQyojfayM0B85G7NTGgo
k+JzLppsU+LBXogJwv1ihiu9i4UNd5jxdqKmRdiZxM6r0fiE+uCNxK3F0GYrq9GRQ829GqP00aiz
Q+QO9ja6wKIb9jA5uMEvtdvtFN6C/N5woEb6L1Y3LWU16x5PXrnUDSBfwQhGIsNjUJs1hoZJ7mAi
6Zm2iYlgsqKVZ3NCA3btcl/PB7tv7qGPbwab86DW32P5POA32feWzTNShXdajEGkzC6OairvcLhs
fF2GFJ3PwyI2wwsNokLpBYujreEfYIDB0Y0PCkyDF8c1cLC8yk7992x52F838Ud/YNnDNNKHIw0B
6N7uFgz/a6HDMephPvnm7eBWn0imQKvbU2oWM4Ikttd+FDGoxPGZJjLuXYHDQIzBvHKM2yYd2a1N
h9IAI3OJaRhMZHz2nFagf2LthEZm7BMQHMRytq2b7TjMkuy+xzYOAdUO2Po6Zz+675O65E6WO7ur
4Xax8mT1TnP7jRHfcZPRmpM9gP0rdtFkPgcyvLYltc4iXTnlkz3qxtYxP5cxiOa+BvAjz0B9t4Kr
80sDKeqhz3L72g/8nSTl7bVzAqc1Lm+J6N+y/DEqJmwqd8oPHPCSrpXyFHcmDhtt1y5oBMjEwhEJ
C4OLZjUzeenCpPwWZUzf48k/Krfh4FPra0up8T5tMoLiRbHUVYx7Y3Cxzzr4PTRRQUgVIedvoplX
IOvUjcbShhYOlNmbKtwAZJ7Lq2EKwi8OzAjmKHBoQ78NrgD7Lf2ZmoCM2lFqCmzsHCGS9FJBX12l
gr0vEPjWK7KLS0fpN7ouh1MudecEVwy7LqNRa9AMz79Ut5pzPmxiZfrLtrtv5sbe+pngsFJrCWJ2
qj5jD6Z0op8cYL6D0T+mqaltDV9zb7PxsVLSJdYdDnegwrAKdQYaFASrm9LsS/bFYbvWYzvBjw2m
MolH3fFUIs0dNk/9MOTa5MWdfzLDgU2iYQj1EZCktcuK5oqBkgSUqdVLEBBAH3UNhrcVtrsBq/6x
Ihq0NlX4FANFuM3cId7R0TLfZM7FahRalni2/MkpuIzg5XH0GqaVVWviNUKAsOwWzayNqH9iEO2H
BFyJigxAYUWZD7uMMpxbXe/svdAmpox2MvHIYGreqCHYTmSW8QI0x2ycAixXRn1Wsz1BHcIsRHKG
FcPR4+sgku6BvoZka9jjbvAr40paCjO7msubSLsQ4HDkRyAcbGBuKhr751Y3LMztktONHVsckKs8
2VWcv9dJUz1hLwOjRHry4JtTcGVagb2KrLL7OjmN+yrKnnAus2L2fMywod4YubyqAFMTP4Tjs6i1
iRFQYMT3oxSR7QljYisgCsN5BEKQ8wRNrOQcm0CIOLqUD6KY9bspu6BUgXum16bQsjMtHtmzm+cY
dAjWLmZTk+cIVjqsIzZ7VqbwSCS5qZmAmDN4d+DYGyZC2m2ZJ8NBNS7l3zXuua0PQkFfF5XlJ0so
dWw8iokzU5eJXef7Ds2P0YuqW7XkeuyvY1M8KJP+8Ixz/gJ4gvyq6wRjcb2l/TUaNeVEndbnO3Yd
Rn/RQAeee+mFfqjD5EkRlug1GrBJtN2iNCFOezpfx5PINOGCjDCIA80cE7JyuCX0+2iB2zGopPBC
M4dYAz2g82YjYcpZlOMD9JTgaFIvvtY6cReGsMAL5qwPvtnuU3TJFV//pwBq7SpjFq186WLN77tD
poP3T0tO7+zXrV03VX66y/q2WiuKCjdW2jdbW8w39thAcHThRMxx86mjRvSaHe10UxtuzAxWSz72
nP/WveJXuVDuN5UbqmMaTIckryVjxSHfXY7jpL5neeIinVahHWnjhRgYnN0wca9B71FtoyYP06b1
wq9YeL1KnjiBh99p7BhLR0Ml11otzA20iPiagD5GPMH6SF4mrMQyYOpX9VNyDNu22ZpRl5/rPtU+
asRdHngOVLdDLnxIpBEi9dSYQbDpB0Hi29bjDH+GFodfMOw2DuFmIvSl6yYnzu6JxyFHfh0HfbiV
tUkfjTTA07ga005G+J6MKmeraVQ86JrjfxwGX10ZSQKMx7IsDso++T1WWYoWUPvWJKKO2TwboBRG
9ms5MERrydMmrTagnaddLEErzpLiRs4NCVueeMieIp+dfp8Hxl6bw+RT0gft/XdFH55Ie1/Ng7Yb
Qrd+aIOwZGTcXAA7RXdtjXoXLunXKZZoAtZBk7q21qep/+wD4D1IOc1rzkvH1snKz93cGteE8LPI
S3vL99I5sx5oQMJ5NGja2R/BwOpBX36m28Y5cqAmLmHUbntlkJmuwY1jF1uUWTu/1jJBj4f5DyJo
Hp3DQBD5XNF3sXC7KF9VRon20/rGsYqC/BAS0UNvokWDVER67ENqnfTGlBfDXj68Zknsrw0MSZhV
h/JzMgXOjU8l0TYxSnE1jzkofkqd+muX/sJwMdcZ0uwsfKjK7Vy0926bZJuUEAV8/Vgf8GBgZsBV
F7pfNY0jBJuvlJ1niPe9k8PrBLUM9uuUA0/o1McwmBibaHZ5JtQiyVJrLyNzYnq3CtOit2cyr6vJ
qNeBWZBuETPAaliDCgYm4/zYKId8WcV6ccbglRxL+Ak83EXyQuEV4/omc27KxhC7obHFi1HpARkn
w1pNUszr0cqNayvnITy5Y/lZy/ifeozDFxRXdz21DqCvrGzv2y7yr5rCOl2oy/dmmrVXmQ4VH56X
TjdIZ6XOTRqKCERyl28sgG3hAiGv2IGAAiHi59k6KolnQbkoEYI56t93cPPAHlSU8yyiTgbHwZSZ
V+NOuM0aHrcbWNAzWUGsW+w70nljRSalag0cjT4e1GsLR89ddKotP5eTf3FdtnFrLTQFFU3vc3Xj
U6lqIPPn5WeCXc4KoIbzjJ9e0AvEkWHjhznOVSvr7TVAH+s6J3F6L0cU8mXQAMrQ8NvuupAOLk1Q
fRJKY9raNuoIz3W28yYWm4UdxPofKevfmnr/D/IvP51nv5l6/x9KyUjmjD8fet/W0X9dPefJ27E3
/8kfY2/H+OAoZRqGwpcimXszM/tj7K3cD5ag50Iqaeuu+UN01/0AVMdhyIaoots6cZh/Tb2tD67Q
TQ5vwtKhwBAp+Z2p97uohCRyy191yeqQksEp/m7oXea0CvAcHFdG3Vs3rk3Gs7XB+MNnA3P7w7fy
F4PSd2GJP96LAT6JD8lg+n2ZdDSm4NTQ51cKjwyeGS0/MtvKtj6I/XMSC+MPjwYX0V/Hkv/qszGp
dAzG6ORP5LtZpRq5FXJVAj8rAFf1g0TgzZKMQyGMy7//aO+CLt8/mlI2UiY+SleKdzNgGSmwONj5
VxJ+09nQmvqF2WJ3pwZhYMZJff9Yx06BKS6uG7X6/TcnFK4M3lowFH/3G45a5DbsmcdVYuXQeBVN
WwCU9BxvbVQcdctozrqInV2c+vHr37/1O8/E989NoklnJm8InQ/+djArYHFploIv52txdmQjmmzN
sot+MWE33s5/1eVtOGbg9bBsrh3k9Ldvo9IphZrUjtjIyXMU7Biv6NWF0J9V4hbhzVklrVPkCzud
krPdcCbEnDvhRe4R4X77ExuCwbd0Jb4Kx3iX+PFb2cZjRsig0nBxoFlr3hAWxS9wFpdL899Jnz8+
sKlz7xt8cNwv794lEIzS4B6OK1TH+RPa1oSZqqFSaVFDnGTKMTR5SOGfzTjUNp3gjvFGa/zia39n
bPj+rUv+BNYbRoOwAt5+69g+cI+0/BFuxwHUQY/8ZE7gHcUQxAjkVHPlILs+/v73KxVLESkSruf3
kTEH/V4r53Ragb4aV4EbfDUm95eu57/4evnpwO2SDvzPN3GJAQMYt/rVUHIgSi52XVaif3CpMG+1
WfcvGRyW+LffX93JkiP05VIxEfC6LGDs6Nvpb/Xbf79UsMIosoUu9yAti2/fRdiwqnsDctmYoGo2
7OO8WmTuL9buv7gWUI1Y3hyF5QSaxNt3qRU7Ymn4TL0bh/IVI+hxFndRcT/Zpr60xlbb2Eq2v7gC
L6/67jYwhVKWIU0WGP29j8lM2NZGdcM3OFxaJAgce0HPakNi0/zFCv7eWnS52rkSpOFwv/FbXZKp
P1qLUoRZrNLgo5CN8YjCxTGfHaeQ8dKZa92k20JW+WY0+gSJIu1zFFU1xV+NpmxOlB1QwJJDyB13
TkGl6ubvb4q/+B4w6ePOvxA+bOP9TTHHkxkFwmxXNXr3ngN3vuZ04+6xF4S/+KG/L2Bvv3N+SMmz
zJU6/iD93S/d9nrfFLSNrRxb9yCUbXiy3EVavzf04Iq2AWr1YrXKyvCQaH71u6urzVvj9ROsrQR4
Lw7BH3+EvvONiRE482plUW8p/IyRAoL533+d/7ERsaHn8SjhPUxpOReH4pt3YSSv2qhsV7NGWUsB
vGFBukGnRiYYNqajrf7+7cR3f9Kb75S9N6qko4SN8YU79e0bBj7p01aLi1U2yZAE/MgUzdPZTfSL
JmypGwydUHwptQKpADtbiuU4VRjsdKysRLMGPTQXQcPVuBZs8oO9AMMGha+yuyvS9BhqmOxCeoWY
ZiwDCEiwp5GGOUAIrIBo7zEzxdbyMeb44+XMQqkZ7nMFkSBaR0PZ21fKavovqMLQOmcIIzfzGPrT
1Ty7mXuJMUZkhXAPLbvMofCrTR02a5xDOmOFJkYKv64h8+JDtigMoqUrMpcAxuPwDGCkmA5zXtgO
51/bN0nk0QG9ANEQvhoYJjg/TfOoccqaMPrI3owognS7WxwN8W3i+GOAKDbijxk05Wa3OXXkuH5S
qKvk83JpBQwNe5aF0qkKBvGBgaLZNjBfvc4a0pNTRwn9l0VSkja7DAOdzq6eUx/GhQdCK9c9MDDx
bRFWfuj5loqfgVhCkar9aPraBFkMdB4M9VcQ8ZRndiy0+lZD3A53PmDCq/jCHF7QPlNYK6iu8/Iy
1EYXTZwE9SbpiLpci24O6CUhYlRcoTXijloAfnLpJgkqzUyvi6CW+rLrrZqhi9uL3mMmSN1i2vGw
WCqr5LgHfrtLdr1GLddO+Fr+BKNwhusBYTHxLn2SL5iGjHCHIJCoVYHMt65NX2d+7xiCpMmoHtoW
KzW7BzopV2CNY+cj6Hma1VQrtBtHS+hTLcCN0r0xgo2l2ZPz+sWQwBgqMVodlDQGrH7d1nRpLRjz
uc+lTdHvpobtiHSeOjWFJ6im2p4mMqn486eu9fLW8I8y7yf/QMqTvpZqTrU9hGlIyzTBynjtytYv
DmYPkncpWGo6PDq+PIOcMes9irxVLoAGybspJQqxdzCRTMySk7o9FEp2pwwrzkUHINdD9yIzTa7g
SXgOLXH6Kg9GcYp6aIJjWjXwX7AhfOO5Pz2wwIX5JrLofg2mHAAHjayqIo/RmfY6TPyK5qzMiTMi
YEX02joqZmicT+0z4xWLTtTLVprCiaz+Rk+KcpdNWjKosEdeYywrMm9hHCIsqhAhkeFVZd+O5iVq
VDlOPC1FwU+7qiUQyvM8zkxwSQMUBlF4s6Mh0ipLjYGe1TArbfWmoXrQaTSLcIjMMk8whqAUVFKG
syscUvRkMit7IGSTVtp1O6Vl96oCUJn3zei62oIq3/K+tAt7fKTjp7kZe8JbjPdM1ocsNCOu39Kf
/bUGmjbl5gsZdfjwc7h+bUvfmV1nzdFCMOS4wr3gP5iNaefkhmNCWpUux9vvi+VvSQz/M/3gxCTz
tq2/fm2Pz+X/AdTG5Wz9cxGBcFP+VkDg//6nb96UH9TlwM+eWCgcRf/yzSvzg8URAf6G5Hz7h7Tw
p2/e4l9B5zAuzx0eSN8BGP/PN+98MCz4G2yukRx+g/sleWz9+7Gm8bKKrTob6LePMx4zGVwxNzjr
+TCszTxR22KAx/zD5/8LueBnr/5uD2Aoy2dR0YKz76JvDZIkcB3X6S/2OT979Xfb5QTTUeb3hnMC
qJh4qouB0fqy3P6zv/2y8/jBnx6AnLQt0Fun0kcAbLXoWHW1+sVW9Wd/+rudGWCPplT6aJ2sxr1H
PrpnI/srf/fPXvvyz3/4w524tqNKCnnKmPqP9KoNya+Okz97afPtSwPoB6YQm/Kk6fqd5bNwJrRh
L//+C3+3bf33tSjevvpQ2G6sek2eJrLbD8xRaJjQ2/zJ1Ue1piKLavKiMNdZ3giKyQiVYgaMf3Fa
/9kne3dkqJMAqcxS8gTEMPJIGW/nXrz+/Qf72Wu/26NSC1Y2/sgPYo3DKXDdYVHojKL/0Yu/d/Hr
APNL2xrMU6vnyTKaMWeizf3DF393/ypNTA5MAnGyJvu1rGbGFubXf/Z3v7t5W6MmBOTngmAlv+Rs
DcdyEOKfrQz2u3sXCjqjDj8Up5ZMGglxqjiEE/8ZHPupKPmT3/N9uki3uzRAOhInUiFbYwhuwtr5
h1/45S1/uHfLqaCntnQyZiwM5kcf0ABdBu4vzqA/+8Pf3b5UUNt6a4Inm4aU7bqwiubcsYcP/uFf
L97+9ZZZ0cXS1+E5ntrQo0RGEYwo7//+gnl3uv/X8vD+VK/R/mYpxlWY7OM7kVT/zdmZ7catQ9v2
hw4B9aReq8ptYlXiOM3Oi7CT7FAi1VESKYlff2cFFwc243Lh8DUBWDTFtdjNNWYOzkIL1jug6lDC
kM5cL3jL/w9bWWxfBR6nc6DGrzbRrp/AToMQhgxR6vmXOiFN8ZLbrDAuP5ahuIEfHrtFxUd79/Zf
euYzucxXbTYY3tFKHeem/FQaHD+gXvVcNF3kK4/ghSHmgR1TlcMZQQ0/ICp/59dxJ6ZBUgXEfGDw
q8AN8OcEfuD1KssL3//cqDgxrW0dpqRFIXNXZxCzJLbMDwKmIbnfJ3Wv3uG5iltiOKodqdT1PTCL
1T4zVfzkNzSnv+pZYOOEmQ3wDO+PMGwGDCRPlod0jbdvb7d+2ja8sotLncCOl9VYloNxA4cqECd5
DMqk7tL7FNLtw9s/cW74ndiOS2VwjbAyVGqkVyWOzbs89v20zuILO64S2M0kO2q4Wd5APHpyfOrI
3q/nTqziWTtScYjjo6LRA4Ao7xWXF7hwZwbFfZbqTq84FuerYyRUBv0kdIpfx3JQfvk6cZZfGDM2
alQhPcKe8I4R0DMuvTedmTCnN8nn07FMYLoFYC491jBHuCplDtWCacCbqHV4IV7/PJi9MildoHBG
4NaIelV2bClesZo8nO4Vnz9B5z3vYzhnZYeV8O5L3S97Y9VvK3h8o9bUft5QTQf5zBDezHzAsVeY
LrsPoarDggiNUFWt8iOfph9BGsB0ZOgfUSd3xwDC3IdDMt+Nqo3y+7WOvnjNn9iZP4kcZFxDOwZr
JByRUtFk13UPbYRX6+6rbUDh0AF/0u44Rxa6YgklfhegesevdSftADJrBhVZXJ1o8ROAWkASo49+
TTs5x6AqqeJE5UdKlq9xhusP2/3ya9rJNU3Xtd1m+/yogwjkCxggQWTheSZNnGSDwqmkEisa5yl9
l72DH9SF1e8Ula/Nd2eelJpFbEajR0qboEgBIbriQQhtCTAdV/PSq3/xoJPuGQmT49vjdCaKY+fw
Hs+oDYdfCT0mgCS+h9xN3qPyD2UPp7qat3/iTIY73Vc8TxQsCU2Ksrj82COsQJhpHqhp/M5csZOE
QNBLZQVbgSMeMIAG6pX6psvR+J0BYme/AI0ttugx1kQm1b2K+u+w/Lnwpc+N++nfny3msAqCzpu3
7IiihrpAxRBw4ZCIvyuZNhcWrfDcbziRK6sBnig2ZkcjoRGWG9wGhwzgmgoX/k9zl/YfKRtB1ml1
ya6qcIDxBqr5rxYYPd9aVPR+aLcZRiA9za7WQXQ//aaDE/QpLt5bmASlR4DKANJLQJzJhq9+bTtR
L+ssA/VLYIeRy1sWQDI7CFh++jXuRH0Xo+6/pBO2GHKMrpMe/oaVyS9sv84EifsmZKHY3JYAQPMZ
vrXAdwb5VzCUSr9EGzkhGEMtTKKyjo76RLKEZhDFSD3gbV4D84c/8Wwud7CDoSYssyOXzXwHvufn
Jlfab/lxtTQgNCQSKofsGJfmMWthaFyPqd90iZwghNBKwLgadxPgDr4DTurQCXX79pg4j33/e9T8
wxd5NigGD+Q5vDayo0iWBnVmC/+RoHrgEwxsRwjqoeaHKWc+PyZNCflyX9NPvaU/IfFsn2A6MENf
vsJ7S20q8/xKTtwxqdc1BjHzGAXRgCqGOEL9nkm8zHtO4oCXCS3gW46S76YF3jy7waL7A6yLS0Tj
c8HhRF6IgkW8T2cNEIBUXC/TCGV+AAjA25/qXOvuopsDjEoYbY41odkDYyNITcnkt0CFzvoawjw+
4zjpH6Gz/ZTT7Kbi7cGr36ET1BDh4vkOhQTw/qsBBNzhmfv/JCb537kbOquqBIeB2yxsjnnQ/EDJ
xvUUSr9w/mMd8iwsYPPbTjPd7JGQ4Ec3wn9pnFGj4TciTjw3Np34WgYYbAJGbGZwnlpENN34tX6a
P8+6PsGcpIljVh7LdSgPeL9X+2YLN8++O+FJdQatQ13bYzjQHPQzVJJwwS69RJy+3Csby5P3y/O+
B1UWAAiL6qIyCf6zXTuD+9N3jwpOogARLPEexRfW7+7pj3zv2TgtA2rOV0rZES7g/F1/sgpb42by
bN2J1pz1pGnSVh478Ax3pJyfYO5xIWmfvuQro+RidDSHRqSbcEGhxUDv4D9ZXWsYc/ilgsCJ18po
Ke1SyiMpm+mmBcAWtT7BhWE584EDJ2QtdOiZGFCnRdNUwHAH2N+HVC8oSe/nJcDL9XCqSs0GAI+9
oiFw9sZBahcdl6i+JRkOhTsdhfOh2oZo3vu178RyjtKbAdpPcZw1gfUIMOIoUffyIYMfpxPKJGRy
SeCSctwAm9mlc7XtzZyuF6bRuVeowIllWA0Avd8TXLpAHnEFkXO9R4WLvGmnoLxuq2m+B7QDJT8w
Gdn1Y578N/chdn1+A+eE+liioK2EzfaxRdEa05Dg5mPh17SzDksFHEqwzvII7vdBV6gBKqevfk07
Yd0SEGqWcLLHBLqFnYaHktYQQvg0DnTUy+xXWbImYTuJI0pryl3aQQ+0RBcC7/WcEbqy2AifLgKo
viwwy36RBqc3lMz5HTnC3IlqmCyZATzq9UgXM6G0kxfZ2jKvCAv/EuDjsgVVt0Lg7btqxx0e99N/
5i29JIZ/9fQJDq0TBNDXo2hfM1GYnH2fKlTL8qEj8DJapwt3F6dU81e6xi84M92gJoHkVVqjVLrd
9rCd6HZVjDIcsClSgA6qHixOjwmEX3ImPl/DEpTZXBRRZt//KR2om/jCX/HqBELbL2e+V//c5x46
9NkImo8ooADCRcICMQ/2+zd+jTvrVqpr0+U6woeEtvgqV+mGkg3y+e3GX8+VEYy6XsamsNkCzRgR
RQiKxl6YuMeXMyC+ZCgXL3DDPN2OOVzAdsAjwmCBJ+MDkTHz2eni151VDILIGtibWsD9N/pXcHnT
LJHPco+mnQWsize8HWYxmCuJ/kg3He9jaf5vCtn/v0NH484C1iglZKPwTbBdQX34PH8+MRwupMs/
h5NXAst9C6oWs20lGUTRb0ET7ztVZpBg5uBVCWZRCbjg7uhnQyVshculRS1wHcPqYC8tYGa4RgKF
ay7JF24kKPojCCNRGUf3oB4zHNvgqgdIrPoxAs144S7tTAQlTqZBSQv0wSWpC1brazajyo9y/uHt
+XmubSfHUFtuZNgsL0wMeH+ebAwIvm9+bTtZBSZlqa1ieCv0m8ZRov+caOLZ9Muk8j/wk2jnpg6r
Ym6lPQADLd6TZqEXNjhnBsW9NGbTosBnK8lDlXfxB9wUzz8AM5Se+cYZ8iUaIjBCNlFkRj8xATkv
bOUTn0UPgeOMecsBvINnX12o08syUFvQZ08X4ubMsKTOoMMEDkXiLShLYB9tV2sE8W468guJ8kzj
7jshC4GKVHgPL/DA/GvL9O+yyb3erVHO5GT4sIxXzVIEUEJQLJwxDiVQ8NFvkjv5XS+o367hvl5A
RQG/K4DmROQbnE72hrJ+BKMX9+eg3/M9amhBcVou7V/ODbiTv6mJYQyq87qAD92/UyTg6sNjc+U1
Ku6bCHge6YTPSR6aNPsEs8MPfa4e/Zp2BlzKLuqyZEXTkAHt87hnhylmfnnFfRFho4YwlWfkIRft
sF/B71knrxMf6k+dAY+HFE/g8UgeDIF/ZkhKKDSGwevNDq2fPvOzW4mKBnLFHgk9R2nc+xRR9CS0
mf0W+9hZgtIRZ+HUrFWxTPKqgo3qVHvOFCcbShtjtYSNaJEwdaP65XZLlh9+M8XJhUmrYtRPLVXR
2Y0e4JizHVjKVr99rfvm3bfKtkGIjks7TrskpA3AbSgF8Oq7+16S2LEZogafE+DXk1+HCPYo5Sr9
toXue4mAYiIQRpCHEYiUm0EO20FvgV+Aus8lnDI685mWD5IPH0in3xkFMyu/YXEyYoVCHZ5XFWII
/Ild2tQw5hlGv0nuPpes2kbZavqqIFl0m8Iu7nYAi8xvT+G+l7CBY6Wvh7rA5XBzJYIaHMVuKw9+
4+LEZx632EOjvLOYluOW/zuXv/3adaKThGB2jiG2EzFfgVzQQHhcqhs9dzL6g8F+lrFgGtSGGdh/
RS8noO1Ovr8SzN6D6iUYIiYDArXrHlCqZAqice+gjRr9tmCRs5OZsdIBmsOrYu0zuys31EHytRN+
H8N9E9myDl55eBYpUgzaVG2oLNLcL+v89SgS4iurhIE2GtQnbKG9X2PUEnl9bfddJOt4s3DYNhUo
JMOVJNyuUQvj17QTuBCc0nVBIW3BSgC/RGf/iSvl8+YSsT/6gGcTKVAoDiUSbcPs631eq989aMN+
edhlsesF1dIJ07yIFAeWLVjF7YJdmd88/KPjfdZzoH7IClQZWp8Xs8MV1lV3Klv0G3IndmE53fAI
TxRFK6ZgVwmS7fUM6Jdf687iGhKwTtsVAwMCz5cyOYF34I3j17YTnrzPW7ihNNji9aG5BbPmcwX6
rF8idh9BwIAdlzYwmC1RfEs1uV/q1uf+GOVLzjmjxwYpGgKGZXWFYLwMbLRbgNrzGxX3CQROBHi2
nDkvKNnS/bDE2ERW4yUV02kX+sqdiPvewfgsWdDk5EEQMExNPY07xeAhaMfl0iPdaSv62k84G+C2
6XPU2cCBcR4BVzSSX4/l4nnGc588GOnzbG4aXvQgR+5tXH+aQvXDaz667x2RDk+w/yh/qE6unMLc
4rne86O6QXrCUANzRx5oLHjRhbm+nQHI9bs5+mOx+yy/AL5oYFm15Q/wPGj27QijIlVun/1GxYlS
1JQnatg0eYjYdFXW67uRdhdG5bQq/D1TUCL/8jDTRnIbg2EhDytXHVAg/XInwLa7Q8lt+g03VeLa
50+gzBl9vHG3JTdj/tBTfiDA5e+w75BeGRLGyS//iK1eIOrFMe+h5au+F3053YLi4nVsgk/Iy8ZR
kcxaAtbcQwm27NWs8OJqOpTcvj0ufw4Cr30AZ7nWlnKwrxGquOAFNRRosXu5AYu/SPPvuoxIP0G0
PqBqFyr6Un+gyXhs4ERy2HJQwfucP1ZLlsFYpzV7MMmDXd3bTyCowdhQpcGNbqqvDSqEPqW1ug1n
+N6JHn5jKeiXKTXV+zBsxT6g7Mvbf83reYe6NI8F/EG8o9jyocIfFK0gTsMu7smv7dNvPoswVLEC
UhIS9rDVkTpUZfUhg7Od5wyKXzaOuuuuXjWIrjJp37OVAnSE6XnhG58bFWfu94DC5QKmSg8wmHgP
0+wPqrNemQEgt5f9njtIPdtM5A8NqiGBO14DMuyHZIJDot+oO6kH9YEAgkZh/mAA1twvOv9et+aH
V9vMyT1xqGHrRw17SHjAswOQLEu9Dzu8dr/d/mm1eyW0XOhHOCZ4LFyQk6WEK30Jlt7tksKoKpxB
MH77J8582r8gORAs1uOc5Q9jFjzAXbHbTaz1OySA+PPy44JObMF41eUDD1nW7rYesMHbNR944nU5
Qdlp4J6FFHSKJOtL+JvbOVO7HNd81x3pmM97NoBFTsDSqNRNAv7/A9fr40iCb1viJStD0064LtYg
R9oBERVthxZUy+ESrubVDxr/xSNiHHZkG2qWobKrboYcKFiYLHnMFTTtjAfgU+D4sKQ+BnQ7uZbH
ANXAOZl4Nu+MCbWmabaWo7piHUBCngGBX3u/YkqQu17OlHAUsuI2WI+DTL/MWSP3p5O3T47BwDhJ
bACqFmpxvh7thP1NtGGn2qF0/uA37E4Gq0CxXWBgFh4bKpJfK5XYbjfGa8WLQzeH5STdEjUF9thU
43/AbB7z7ZJG5tX0haadXU2UdCHc3s18rLap/lCOC3DGad18HukyPXmNjZu+8ibTLKFqPtJMio9E
8WxftW3y1a91J3+Nax+1W0qBsYIq+XZsB2T6BXSRt1s/tfJXdsfwOMmr4mYicEOajrTqkn/BugM1
HWj3G3Bm9Y3SHI4ab//QaaP32g85cQvzvbScx348KuC7d3IAmpq2/fAFRk78ccbOHMZmYLn6HJrx
ZzlhDBvJgattYrgGSa/rnOzhe+QXCe4ePBZZZitAXY6B3mrQb9i6V6mJLgzTaTheGyYnioWEyTR4
OayQvXrfh59gC+CzTGFInAjO+gR17biKAwBbw5BtWW8ssNd+3XaZI3XHcmOrDt2O4SyySQpL3630
uv6MQ+rEMJyvmhQGd6QgabXvYfqJihi/r0lP0/XZ4g3z6JUsQUQKQWF4YMmHJfC6FUKvncCFfSFf
e1TXFFm7gncdghct/FYpcGJe9JqwiC56tGhaA7sPs6KdafXV24F6ZgbS078/GxEgiuGwWAXwD4Gr
4b6qKNnNcCD3nChOYMKDpc5GmZKixqXZTkgSAi62+lysYsSjl11P8Ria0EmTAqQtWLr26qZMcAj0
GxcnMg1s3Xi/JaToyfKZwMqNS+5z7YF+O6EZcVEauD6RAhZLV0GS3om2+8er1y5LJNNTmHUMvZ46
GHHNXyZQpPxadoLShDpPDdtIEQTte2PH6wGkc7+mnaA0LB03WyJyojn5aGA4dXqh82zbicow0FKb
Cd3GVc3DCrRyM2S//brtROUJAbn1+UxQKMr4XqaA3QFh6JeoMics01zhcqJD47C5ZyDMrh+SSH/2
67gblOsGMdKE+Qd+y6Nu8cTEDczs/Bp3gjJLYy6zYMUMVPB7SYNbONB4TkEnJLNyHGUkYPawmi2C
ZxoOGzox9tqv405UyjZWStcLZkqPt8QU/nr6EgP7TI519aGThEEzSYKymGl3NQKLAISEz51+DFej
lzkQS1g0pTl6XZmuwAYCN6kXtornOu1E5SIXrkd4eUI51Ke70zIMjrjX5SO67YRlawDSIxPNC6vs
76WEujqxfi8RaNwJTIhUYVTTCnW0kSa7UMefQ5JdomicGnllx+ZKP/OZdxUP7XiUtv9Sw5rgeqP2
MU/SS6DSc+PuROc0zhPsVlv8wFCvuzpKFYyfsMHymuWpE54AWGJrkmQAvFQVx0MnjLdQUeDZuBOg
ab2E1tR0OAoGvW3Hx2a3NYvfqunK+2DaAdpKbNHzVDdXsBdhdwkLLlXznSbeK5/V1fc1QRQvtgWx
JxSr/p7msCTs7aBv4WOV7poeVOkLSezM/HHFfnD7W1FYA4NUCj0ytkQoG7oC/zF/yrIMMfb2Vz73
I07slqaxW2C24ThNTH5ILKXvWC1+dLVNL2xJT/nltfFyA3iQBDWKKbgOSTLttgguagfLE1GIwYaP
amzIQYHBe712gd8jfQynz5e5Dh5jBmZX5LQmxk9lXoJOS8afb4/YmahLTv/+bBtcU6EWBlerI8xz
o1sNjfT1DBcuv8OYK5GmIiWxtSWOHXDrhGeYvVNi86vpDF3s/4DbJZy1+QkbV1UPQ1IGjzYU1kd1
hEF3YjrKeEnK3BrcdoinxCz/LDptL0zTc4PuLLkcILM2jsQEvoz8oASHHzdsC70+qCuSXjrY63Tt
OB3TQMEISA5wWbPf/dp2Ft15jJZEiXY6Blz/LIPoQ9g0nk07kas1LjJMBJvTSff8fRIpdQBuRN++
3fEzecHVj/aTydOKMHMEVfjk1gZj46s6MDAyNjOqFN/+kTNf1RWS9kMIA6ZT1RQsbIdd1iXvwkk/
+rXthGkIXcccbWo7BiGFuSv9R2f6l1/T8csMQLCipLC3ZMU6kWw36fB9NoGm79d49LLxVKkqC01d
oaR7E/Dak4/gSXpOGSdCZ7CSDGqDFqAO9Adpy++gSA+e39KJ0FVpysVK8mLEc9wujKaPsGb1vIxx
RaRzbXWthzYvqhoTZZu7EWa5TezXdVdEis2CmOaxm482Y+8Dtr0vxfjk9TVdCWl3sj2Ah19/pCiS
2iUb/GNx1emXFF3ihjIlyZTKx2OV5v/AmxYP1rjI8zvkuBpSAPixRctsB5yH+lDjslRUl0LzzA7K
VZD2+JoyFFhBgyX7b+hCvodn/T+wmc9ue+p7YRo5UZrma5qhJgi/QvH0IebsmsInzW+ZdiEaXZgt
ACCW4ph1Zr7Nw3pv2ra7sGM6pahXdkyunlTAvBCQjgH1njSLb2rCUhC/U7/aedj/vEww7RRXAiYw
4hhVFKhdFFYDqY+LQq8J70pG275nVdfPNarB8yfCodJjgR+vIHQlowP8sGADEtTH1dY3Ni1/WqIW
z347qylYkM1oDauPUVd9rFPxG8ZFnlXNLkojkrB/HKmpj1Op6UNez90/SQXfV78Rd/a6eVu3JEgw
Kpkgj0G7/Jo7c0nafGYmuqJROtWSxHVfn5y7CVa6AIqTpk785rkrGp1iCC+rOKiODQu+Qvb9RTdT
75cbXY6GzmYK1LniR7mBZQbnzNtEldyzcWcdDSYQ1s10wi+TutyzlcOJs8+/+H1PJz4BiolEl6Ln
QQ3XRQYzwZ1Y/cQyceiKRhs7V5NhpixyVNTuR9hHwYBo81J2onVnu0tb0m+knXDvJvLvEdP3Kmw/
eA2LKxolfLJNL/q8SOrsBtVHT7SBFalf284R1ZhsM8NUs4KINLgS68wP/dgJv9niOvMkSd3KcOsp
rsfyr7iDO8C45bNfx09x++wsOugJDigRp4Vslx6GoBscWaTviDsLKEQDeQJP7LLoOzLd5nkIi+fG
8x02iJyeJx1IITCbLxK6su+r2LLfa4ZbZs8v6kRoPwSwMK1EUmyDYtew9AqvtMx/+426G6HVJMgy
r3GBR9nPdBve2cF47dADVy8aWRBmsyWLCpi4Dbt+Hwm4tPj0OnBVnHoKBAFxZClgKtxdmRN3SVft
tV/jzvJprSwDuMssRbIwuPWeFqLY6zYvcOkXKhfwF+LhUqRbkB9HGwfqukFZlh9iBrYbL2fiBm+X
HhyWuaitlPsWV5P7Zp68kjmcFl82DmRn0FgVz0VMpm4Xx/a/fAu8piGMSF+2reCyBtBVNBekj65Q
Thbs4I7nlxIDV5GkwHcwQRzOxdLOt1aTR11e2v6/vqmAGerLfqfQwQwr7pKLgcUV/NlivoNG6clv
IjqxWcUsWUdUjha8666zNv+WV8Tv9TFwxUj1ZOYVcNqpyARshaOsuQYz3G+rFbhypByuXFZyOhVz
nHyWWn6gpvVLKq4MSS6oUmih2i5SkeTAMs4l/9CIXB+8htzVUYpaZ8DTsFPz1a82wGVrtuR+i2fg
ypAsUEOLqdOpUHG17lPWUHhRTZ/8eu5EZ8iMFLhQ7Is1ymE+pat0H43cM4RcqVGSTvZkHtkXZW52
m24OYRJ47Zxh8/kyhASr5jEN6x5iiegw6H8jnG79hsQJTp23bTrPaHnKVn4Nwf9w4DT2bNwJTjge
JQo2rF2x5mX7vpVLJPYapsLtlVfnXbGRznWljY060H82GDuKKJm2G7DFrZ9yJ8icZU413MAl2c4o
xG7uU6vjQ5UvnqPjGplsAZmXJgqHIrBlCq8y+ZHw/NfbI3NazP6+UghcGxOAhrYRR2e0DavQ+3KO
45/wzYSQNV56z4XUFWNZNgVbrOKumKfqndFT0bHggtT8FJCvdN8VY+EtZzJplnbFNOLmYgfDl5Dt
YBHR+yUCV5EVrTxuSKrawgx4rN3H49r9DgMaP749+ue672wxQqtL4CiXvkgb038hQ5ntDGkjvw2S
q8uKWzXlVcjbIm+nJ5mqXzpRX/067mwxrGrosA1CF2r73k3BzyShfmuSq8iyEzhAjUTL8xLuU4uC
kC3w2+hSJ4XhHVEn41LrwgSj2nVJsBd89DtYBK4iS2SUL1FXzkWp0+4nLozsZ5ySnryG29VkoXSR
p1GAaV4zsPB5vH3KbOol0ghcL9psZrxmZdIVw6byq3ZqUNEdB5eolmdmuCtCGmLLZJ0sYxGO2VDv
SrP09lj3U3rJ9eTcDzgzsWyBQZ5GOxaME3hLDhimq40k8S+/kXcW1C2Gjnrhy1DYjB8bM3SHtRV+
gri/LIp7XW1worRTIWqFsi1yrEvhJWwMHCbd/7A2bbWwLfZeRjzlZrxJ09EvrbhSpLTpLV4XJdK4
IHSPg+NTm5EfXsPtapEqMRsFTIIqTEKgLbHx3Topv+ecv9ynrea2IjFXhVTx+pGVkd1vYrjkRX5a
6l9Zilw9Ek3tDOsHMhRzF+T9Ie8N+97X1Vrt2plqcKR0sxdt1nhuOVyJkp1WVdaqVYXO2LBbVzu1
B+DT1vHw9qc4Y90ClPrLveQoYCyalNNYDJJq+q8NVWAe2Fx23/B2zfTnNlOGSfCZOe1uYLYGdxHY
XATDlyWg0Xif0D5u93VIpuEet9yi2+FyDma5M0yJsbsIY7tHeR6qOpk05KlUkjeFHoOndRrz5W4p
N9q+qwkcVFH2WW3wxoX56w4Ou7T3Ww5cRp6OaL8NazQUFR1uIOr+Nq6XTvevkz/iwNVIsZKZuCKD
KjqlbXa/5n3A/gGfC8cf1s/jybRqmz73/SaXu0F3qkGh+ATLsqWfYr89b+ysdhOXazxBmF3IcrzG
peUPMIv91mgXDMT7ipkJVomFldOB5f11WC0XHi3O7Edduptg3VKOzKqikqhHuhrBwgH9ztZC4ThD
mBesA9/HOXAEfR8Ok4xVwWxyyMOOHmQGL7m3I+cUIK9kAlcIpkjUaiYjVWzBoB/h/K2uKs0nv+/q
qr+iLIT1nZwR96JST13bxtc10dJvY+d6QmV0sQ28t6Yi3sp+F6DXIHv6vb0ErhnUwlCFN2vMG4VH
2F1csvuGEr856Sq7rCGbjeYNg96UqK/JTbMDstzPMC9wtV04N+lKdavCDU867SKe3lHSXxjyM1Pe
VXbpcm5NaUpVlLZJ9wGupe5oTWGB1q6X4El/XkJfm5LONiZqmgSG54EqSJu3/8pu+m3asrtFigdh
2vL1H/h7lu8IKfvDugbbbpKtvtV5MF2HSlcf29jAzLoZ8PK5CjrdVWXE7ivg28ddiP+6MBBn4iZ2
OtnlQxxOA+KGV/L32DRmX5freuMXlE46zCg4mkFMJTCg9Ucbq+qQGsjL/Rp30klLcyIWipika/Nf
xbe7QfnZyqBa/eUqHMemtdXWjEWS5jCsl+9A/f/l1WsXYUgJzHvTqVdF1DP1HhMvv9VTO/tlQdfY
KbNhj7tFZPJJLA8B/VCmxO/Q70rQ5IriaQCRVJGr8InqKjsSKja/E78rPUO15wodL8cNWrzivLKx
bg8rhye/ET/N/GfPcqWugOuWuETLO0CSWcWanWYIordbp6+vOy7CsErXeSScj0WgdXhH2tQ8iC3o
7qc0be7bJO6/YGelL1QNnMlarvKKc5j69OmIg1FDyn2vW7nbSA8dL6TC+7f/ntOovJK0XPmVoiyk
4zoMRRKSe5xLb8bR+h2PXPlVXLXdkAfYHNXUpF8k7hw+rtkw++UaV3+VpH1VyQafGcawZN/XuPk2
veddpqu/akZZrwtB1NaG9NfNAn9dytkPvyF3JiiuSZO6Ktsex3X6K+GL2K1D6wXCjCGHfzn7l56X
WyBx/spGsh7gPFHvlEk9z0Ou8gpVPURFUvdFQOp3FqXtqPvEcd1vXJzVwwZtowEG7YveVt8GbKan
xvhlM1d2VWJPlMvVNEWmyHw/9fkez+uj3zx3VVd8KNcFBXx9AZzqAZ7SX2XX+L1guqIrW/V4NWJo
OoNc7FA3/Gdvc88XNZfTp5ZZlVoOOLwE8MJcM/59spHn/tyVXcUwXidLjdTVz5O8jRLygZX94veU
4aL6pnEp8xZGBoXRtL/aoL861DXz/JxOeHIRAkgkT/eAZP5BK/6uU/TCwetMsnU1V20qQJpZt6EA
fDS+WTSPdxEb6L1X/Liqq5oscEpb8QATSqwRNSd3nRourETneu7E5qbkArLY0hVkODRJkqLCPi4v
LKnn2nY2dknP2MQyrBOB6X421XRXb/Bk8RoTV3E1VSM8XnJcLYp428H0ZT9yz/2oK7eqamMzkiKN
64l+SaOdncpvfp0+7T2e7WAkFJAm7AymSRblO7WnSZZ7jkf2sulyWHg31HVTMIY2h7ls9kty4XR4
ZrfiSq3YHMmIdxnmCM+xU6FCr79HLdRume3y5Dc0pzn0bGjyleLKcaQNhGhzc0WYOK7povxO/S6g
D/fo+ZLnSVN0uDEjSXmny+WrX7+jl/0eK9ttUYC1jTJ5H2/JdUnVr7ebPjfsTmiOM0ex47D1xYDT
5t2cdGovACC/S6j17LwToKIP9KqWEhuWZYquUNyaPIhh8OK0RLmruurB6GtxT9wXI9PXSTtWUI40
tU/GRePs5biHGwlxj8aHouPpjcwOXeVVd4uWnSDVI5GcyBoIXdkEu6abPs2wHXj7k76aEdG2E6W6
y1KDipmhAOJd75iixykkPssb2j5No2cRVM9GJCFonKc7nG8gEz3U4+izW0HTTnBOMqI03ZqhYI3+
ojf2mI71D78Rcba1sWHx3I/96YlohnNRPuCmO70wIqe58NcRCN12YjMe5CLboR0K4MyHfRZX8SMF
2PyGZXMO1Hu5wA09IHvF1aVnjD8HuNd+0onZ1Ni2nijri0bN27dtWlDbW7WluNKwj3nX1iF+3cB2
YyCzbXZjm8vH3AbYvvZ0+CpGtj5m3az3uE3QRxmW7Y1sxPYUtMl84DV9jMXY7Hs52P2U5/L9jHr2
nZSDPozTwG7qYRQ347Kwa7GV3/upJTfBtgbcZ4mJcheNZoIyDbd5a4s0yz7CfeNnWIY+RY74Uk4i
YqnmCQm6oYiDuQXTLda7sRu99grouHMLlA81H+sMc2yecJgMLECJYvSC5aBxJxGZHPLpABbiRcY5
fCtBlt5SKQ9e0eFqzBrR8aiksiu2LbyiWyR2ZU699PbouZOM+t7QPKrXpghbqD9Iyj7kcf2fX8ed
ZERFuKB+Mm0LHqpvWZrfbtGQec5DJ2UwNbaSAUZcUMF/ctL+iBZ25ddtJ2NsqPfMS40hEWE6X0t6
Bd6/l5gXw+2khprOITgLFGDpPurvoqBv3ocmv2S+cybX/YWbosQsTdO3hYjC5mZbtubWQiwwWFrt
JU3IgSRdCnxt6kXui3JXFUb6TlYG7x3FaCJTXWmNQrm0DZGLvD6Fq3vSFW2HYOg6pIToJqaokSED
KLB+jTtr/LbRbC5bHAVNXX8myf/j7EqW5MS16BcRIYQGtCUza3BB2W7b3e23ITwyCTGD4OvfyV61
1VXOCG28cqiUQvfqDuees03noTzUvd/ijl3teW/oCFt9ZmSMkrUmZVJxr+keHLtjWMeBVgOhZQNp
uDJI8oZqiIrJ9347d955waJx1uDhBufS8HdlGU3UDMUiv8Uds4XCbhABT909l/WaI61PD9bbG5fl
+t1eeHZd3NMEsAalZWEAjst3dibTUp0wTTCchlHQR9Yu01NXGM9wyIVCVbJZdoY5GcDyqw9l+8gE
+cvvjJx3sEG7G/DNuX3eN9MkkRFbQvb2j98vfr1/LxySi4MK+8DsraRAtO3qrlTqzOv4nij9OTxu
oQL+KdS89Dec19BU4KudD4YfMMfEXjZRfTfcVO8CjcHLYC3Dj8dWiCdww84saVbSpBFYHpakXaLh
HcsldtKHWwXq+ry039Yp1Ldww69uzbF5UCeECwHK7LkKj2lI1h6vqS7yPq0MOEdObdR25G5kYKvt
kafcl3KMUiYD+rfZq+iNHJr9Idh0CS5wKc4Afg2n33+Wq3G9dGSOu1C0ADnxELTPh9z5WRONYaPJ
q/RKlYtQnckhWM3wDi+RUnd8o/q0K2Ax/bbu+AvQfIpg7qYORGpriTmmzZxz8LZ5ru44jGGkIlpM
j7JDiCnv+SiWxE6eeYcrnspQ5pqBrEfqSzaZiGIQIFj1Ig/DqTtPvcnLZReStM/RsZ06TX7mNDj8
3KiLTQtVjaJAi6qAniSuimF1Atq2GxnT9RV54S666DSy9iPIlQ16L0Vdno6S2pPZo/gJeope8BcK
Chr86X+lqdqAe491onlu5zg+j3P7Zt0h0/T7C/na/h0bBxdXJdAOaDG5F2+PMahDT80QRjDmQfql
Ki5SraoihOBd3T4Pgk+f9Fa9i4LZ/Pn7/b/iC1xYWgPKppaAqfgZ3cgQ0Df1ZzEDSeK3uGOtGzrh
1pgNO79OTsgu1XHwzm9px1RLy9YxzlsoslgrkprUeSLj6evvF3/lcXebyhRqgXQKTfOsZ2vYqegb
cifCqP6zG0ASskixp3aJtF8K4HbC8naSJV1p85zvS3sayPhx0tLvmFwKAnCh13GNqb7nZS+7Ex4+
dZr57OkZ3F4YEANG7PUGy2Ik+rApVBSgza1v3PtXvoILytMtakBmhGntR3fJ9fgUT+ahi+JLhVk5
Kkq/ENSFsO39qDjJYQFNkf+tCpUqM3shhuF6nOiqzRXdoMJ7XXv9wUj5UCj+8fd39JXYykWtrSta
1hxIRBT2BpT2y6g3jwQQoHvTLOqvgsXNh9//oWvN4gUP7QLYDMijJbFKP6uCx2OiIRONludu7ueD
bI9mHyyw+bYbkzgnDTBA03prEOWfdtMLf9pthypuTInnvkUVvV8zu0ERUM4MBEZrYe7mOVgSwD/U
qTIViGB5EZyoqauPwsgqbY/Aq0VIlYuxCwi8yybwEU1I/65087+m96KJxNJOJGbNAq7MBm0CJtu7
psUsrxnZl99/t1c8u4uwUzsduu7A2kewv6+jOUp6qL34eXYXYDeE0Jgtqwp+RXZPecFrYJnFfOe3
c8e3o2TdrejbIYRcWnJqlvkL2r+etRyXOy0GS97YjnH9XJUUiEmxzklU9TeimdfO3AnDlrAum64o
GjR8929bOM6nY7upEv7a4o4zAXqbBuEMf1jP9G6dg68zdOL9vqcLW+NlOWzC4nsqEjMweHV/TwX3
a0G4uLV17bZeD3vzXFgS3eUQ4T6BzbW697osLm4tUDSMJGSTnvdpDD5AsuANJNqOG77vlSN3oWu9
Dfe9ZXjg2H6UD52K9SNK/Le61a/Ejq5CrlZdOSAFqJ9LwqoLF6BYDgUvLnvTedaKXYxZJGVxrHJp
nqMBHJdW/4H5Ej//4sI/e26WKbYrhL3D/qMdm6/70j34fVPHjHTdbnTYxuZ5srK8rFO3nDDFU/jF
Wy4cfjNVFwhUWZ83u4ikYuqNJpiF8Nq6i7PbDVOQF0H6S1n3pCQpcde5FwERRpmdTIagmkv7DVke
r4ASUKROyIK332/nTiZDir1bB4tCCkAIPI2pVgnpglswuFfCFRdjN4TNgIyIN2ByDpNg5X/N+XQm
Y/upVvXm+QuudvavRG8vmUbRnzXPB6Zixwqc+U312e9wrg7iX0tjoIbOQ69gR7X5BN5ic1o1uTW6
84qXcYF2nAMLryB3+NwOdZ8Al2yTPJ89y9ou8CvULLDTAiR1G7LzyKNPO2V+p+LCvlbWUTrFcI/i
WP+ehrt2k37OJXQCoy1EwbkFEeFzbYdHvdUfG73dmit9JaB1IV+jjad5pWMN8vl2bJ+GXspPRWTK
c2cMiElJXYILSkQTT6Qp6Ve7QFrK6xa5NFxxFFg61bYFUzoDlHgC0fMhlp9+iztR08Ai0JKpCFdU
UHmPege7n7t18bMtFxHWDkpDpMY2z0FAH9YxN8mqfCOb0PH3YgYmhC0EYVOzRh8b2rEzndb1RoTw
yjP7z9DXv2xXFCPnXJRIwgarHkS5F+8U0NY/Jw2ndPI6fBccFrPJkqVb8QtGPSVm0ajwGet39i48
zEycjWxEPNzz8kebx88biBc9N+54/XVDo7oapwb9XrQ3bX9fN8KLHJwqV8F17eJDjNXSPo9F0F+o
oHehZJ6vuAsR29ajp1WLGGGMgzEJaHGVC/SLP1zpVrmsetsKmNLGR7DagAyh/jIsgDr4XRbHUju2
VyOrkbpTTGqeJrFAZrKmsvC9L/TXx4qLPZxa1rfPlWAfSLVpJO3Ki8EZH9WxVYlXthoq1MaKPmxO
jAYm4cVwq6n8iq0SJ8epdbwMyzXyo+DNeCyP+XgImpaeeEMDr+wydkFi0Ux5vetZPxNWDskMrSES
3pLCeHn7sYsRKyhAvugENqjxjxoih7wZL0Njzfuq7Ncb2NyrZf63KBK7aLGS5Bow/BGlfnL0l/ho
ttNiwgXBGi7QJuXfSzGEN/7Wy5FJ7KLH+L7VSx0B7K4KIt/uZdw+xhXzS05iFz82gpVW6xap+Kr7
+67+IkZ78bGw2IWPrUcTlGLjNUiY+HJZWcjvgyH/5Le4Y77RuHGoqSBty2fZnQQt4rMNrc+0Po1d
BBlGCbahtfANOaUtJGdncw6i5W+/nTu2a9pdqzg/6mfLxLe23zewdikvYTPs3DFdMsxz04oZhRUM
kj9ols9vmDZehZXYBVSNgEczU2/6uZ/yLVln9bWMJr/v6eKpAHSKNypJ/bzEs3q00Dg476S0fu7G
BVTVepRy5IAZU27/GOhWXyBd5dcOBdD6V08vR3KMMUFaAvKl4k0pxvbdVKrJc+tXL/evwGmHZFU/
ETTOtqn7HlP71MW35BGuG3zBibnIvmXrBKmjGtd8oMeMVqtCJ/wIIc0m0cZ5MF0obsTc/7T5XvpT
jrlWh4WaOTSQgVLVOhFVkSeNJPHDOs3LIx9Bcj4X9kfUq6k9MR2wpCVySjCtPT20kAdKR0nFHbSk
6H0+1vEp5KR8F4mFnfeFLO8VSJJAS5GHD6DxF3fdTOq7fEFedOITqMjPdD+2S5Hn0d2men0xas0h
Pj3M7EEuG8afZ7BoX9ixfyoD096Nte3YXWi73p7QPs+HZLEbWAEL3dOPTUXb+GTnoF3PQHhCOTo/
wOkHQYULIdfZqQpkf/ftXPfAyZeHjJO45PqxEn1ooJ00iPxvtoTtB+juoMERov75Z0yn/R2mYekj
xGOLhBDZvwPlq/F7Plx6s/IQ3d42eGpB3vBM6XE2o7kRol3v4Etf1XFlG3heRBCOaH+s1XQnMLQH
rTktLzxYi0cvb+kC3Gg0jbapcEdpfGDiYyB/df18Cz/0ysv6HzCbZLXEl0LcLaU6HTbqLs3W9j5D
ajR2oWztAEKLAanmcws23OQTYdRrVAUru/lCfIAzZUdBcWr26KHtdkiJ4XZ6ZSOxy99V7n3cQQQV
FZx1MqcYBJCXLZ66i9cHdZFsxbjWfdT3gMnRzpyihb+dMGHulaTFLnsXD6SsUWRF6BcUD0KZ8oR6
i19EH0vHh4VUozbXdpiG36e7qF5TAHj8QNaxi2QjKzDrHADi573YoewZkOKTWgv28fdn/s9A2guG
6kLXgK7maE2iu12xQj5FiIt/oA0dnS2weMmx5+TPpp3209yT7j6CM7wzG4nK0xDu4rE2m63wP/G/
/C6Y27fiOqhBqdVWgL93dcpy+nUam/WGw3jlUXM5xUSYRyvD9PBzGwSFOdF4p+BGRcfpPMzX1ikd
IIDmd91caF0ctZtAelE/x2Wedrx8F1sSeq7tlJlVpDd6FUV43oqjQbDVIj3tDPezQpd70aDOQ5CA
1ZijmWyCgT0GTJH16jUBbvNryFL2duGFlBWIfCICuvgCL1/L/OIhF9pWlds2awnv1KkuPOVG4hW1
261c6zVLcbnXJPSilB4HlMjZPn2oasvvd0CJLkAiT3EyopiX7tBmylrbQoKg1fqdiccpwSxyPp56
rpe3dtyiG3f55feJu72poqvmoIR0fDpM+feqC7/Nlv/xe5fwcgLL3Z4UiLe6sCFznpYra89VQdeL
jBRKvfHOT8oEx+MRi1sQ1Nd+B/31QuhWFFb2JE9tX9OEVOYdb6VXUsJdyqaaEjaWQGel+6wmcNjY
S7HJW+wQr23cSadWzqbY8Akbz4m+AzD9uZhyL7F3yt0uVRyhvyYafN0V0rHnGJLUaD+28fn3H/iV
rbttKt5a0crZqnSaRH4ClrJO1OEnUIS9OxHI1INCZJNcpayvATexy5ocrP7kt3XHf2Biu9r3PFCp
MMtfeiHfK5Z7xWTcJYJYSvRI9xanYur2IR4gkTN4hdkg3/31jvcFnFBwhCqNgy5rr0LrqA+99zsQ
J/IAY6uB2s5110J/Ru2pOck42L0eGu4i3+ImPMxQHyrthjkp+8AmgC35QRq4C33DtSuiHO3Y1EJs
wrTLeC5JXXleccc6gdqZbDAXMrWVuTcokZ3A5exp+i7saYrrUjdVIdLKVk9Rmz/GgDh6fU63GWhL
TKUJXooUnDljYsLtno7qf35rO4bZh2Voj6MWaTP9idnht0233ngxXnEobjewnbqcyLoSqa5g7YqK
R8LMO79dXxPMfxU5WnimMN57kULXOQ3W/0WNH3iEu90+m4etIeH1rANB0jCogwc7+pHYU+4SQOi2
Kfdxb0XazzE/C77ZUxOHN7Lrf67af6N27rb7llbbPgLeL10ohbnviNpOthbF49rs+6nj6rsKZJns
seVPhLfiC2y5fdgn+J4yH6IqKRqyXQQQ72/aOUD2WeBBe2t7WoZnlescJZMh9HOsrgRJhNIFiOo1
T20IQsvE+JW/uNvpEMUCyhSNdYnAVMyQdyQxtVecyt2OZ06ndhtpJGGHzRN4QcHeIeXmleRwt+G5
9Qaaj8ifUminfBOk/bzAGr2sxe1zmk4NIgTQNd0N2c4VGbe7iB/Uz6u6jc6mrLspLAqeDiv7wJu+
TqqAexXWuas7ZFXYlY2gHKmzQnu//abs4VVW526fM1iOXfKA8VQNUZQ0ByCFcRN7PpJuo1OpApHZ
VGHjq/ixxqpIMDR37/c5ncjh0E047OuKtRl0wSQfuiRQ4lY37BX8LndZMDSFSKKGAGm6dYwla6HL
RELvtUlCvG9Qi46jd0VOx48kp/14ymeFAewZxJ73Zp+3UzhD9dPvdzrPdT4NKwlUTtPYyufg6FMQ
ud+oL7/8NjG3nVhVFASx+8LSqYzStu/SMC88l3by8LjaFwESqCglKyZpA2OyaK6Fl60xt40In1aR
xUQ07avlHAl9Hx6rl/9hbtdw7nk/8X6nKWgOLhUvn0rLbyx9fZX/+y4xt2U4gXzLzAonjeF6QFCa
/SdwOsP5wFSqV3mCua3DgVZGzyygKQLpxyOc3vhaG3OFfrp6q0kLWbh0bnEmgrzvtfK8Kk6aGyIQ
UHbdwxT6BEsiQakWHoWXe2Ouzg/hVd/3YbjDvQ31WZWLTDR62l4uiLltwyDqacBESVJwO3/fxyFj
eXVj469cFrdpSBfJdrkcR1qVan/qQeZ9D/x0DeQSK73iaeb2Drm2R7n09Eg7AXlCleef+1rdyqNf
ricyt3U4jqOping4UmP79aNhRf1eb0P5mduqgAxi7YmJZ24b8aiEhqntNoWy3Qe7B/eDmL0CHebq
/uS0LfZt41sarxrjrEXXnQCm9KuLM7eNSNRQjWGH1VUkz3MMCKKuiN/gO3N1f2a5Q8hpnXAqS7sl
rCtlYkx4I6V57W46BnvopYEEGhav4GzQKjD6Aa2a4h5jPfSGr3zlZXLpH4IIcMDYlDYtugmaYro5
jR29lV2/tn/nRQ1IoGm/ky2VOwgmZNi3aa6j6u2as96r3MrcFlleNgOPybSlEWDyDxs7wEMf7X5D
JsxtkbFx6jTq5hbZWVclmtLPkVy8Yk3mNskGCFzattA2PeAwdaBkMlLmh9Nmbo+spsswDktrU4Ix
mbsoiqt7qMX2fg+J2yNrIfMW9028piI257Ea325muuGOX7mPbodsHSKV9+2ypibY38W6jE+0WCa/
y+52yFCum2bWkzHVc3BezLdwq70q4cztj1HGxaoPO6V4GZtzYbrLtjZeKvGUud2xdWCgWdyDMWVB
V5xYEb8P6vLwC2XcftQgGcBVpJvSUn1qSLsg7Wk8z9vtPwVqJazgWHth3eeqmP4IRs8zcRVudNM3
gy7rKQ1tUCVLDyGKWfu9127zqWwjlL94MSHDFD/bkpITpNdjv1DGbT5h1rm99pix8XI9Tn2XvxFz
RP0+ptt8spgJWsRqxrRveNYQ+WVX9Qef7Ii5jadjYGa3tBjTXIFDG6OC7yrl+f6L6NfyGtCceEbj
dkwxyvcjX8VHorfPftt2nlBUjsdmA4Q/zSfgiPZ7tMm80kXmsiksPC97EFWNaRkuxVn3VXgqCz+V
Ygqqll+PRO+MQ4Vb9+mELlgWQYP+7lrC93OELqECinSdxihsn+7KfqQmzMq++eh14C6RAiMYs9Nd
0adiF8edbsn34JC3iBReeR24Uz0+jn5oas37FGisr0yO78H8eQtV/NraTldH5kqZY6+6dDP2cVzs
Zd+sV9GbufwJNS+bqQutSZctYk9KqPWRhC33Kk4zV9On345mYf3Wpwhtq9MU0zOzWp/9PqdjmpGu
qhBEHiY1R1BcetYtFxkPoefWHevMN0BWIAE0pPuuHjlPo/UWou96I16oAXAH+mVWCKujh2FSlTfB
fBnWDsM0E8Yvvkk7l+/DtYwf5KYPP1ASc4f4ZaOELMMZ5wRbvuRyUadmGr94fQR3jJ/y9qgjIXUq
x+DbYGQLjs781tDdK/feHd3P90OHR6DatBi7T2Eew6+HfsEcc8xVFOQYKozmp4FcIuhQgEcoP5Rf
5O+OxfO9UjSf5zadOHSo5mAzSUxQMfQ78mtK86+OD/xj3HdL3aa8Jf25W8cmiRnx4zhkLsJotX3Z
CjmZ9CjkF+Dj0nzRtxqD/0wEvnD1Xe0Z24+xqm1jUpzO8iDyvgR5qRn388JaMB/morrjmM1/N25y
yeZ62i9t2IWP3AR1aqWcH+ex0u356gxVsjGdT6dyFcNTXi9gbeDjVAGk1O44bQWmEM0QDnR1sWaH
bXbP03f8AllCXg8VrDfa5Xcg8++HZferNTDHMZQUsiJhlzfpNOQJpOO7hC/MrwzPmPNqt+ywA/i/
9yfQ4Q1JMbzNm/FWMv2KnbrT91UE+TH4sv0JU8kPOlyCn+XWld+9rrs7fq8wILKCmOB4Cqr1ezup
80YhSe+3tuMFFpYPqFI3x1NJIugthxPLT5gPuQUefOVc3B5nZ5vYxlUungBCeC7LcAMOrf7TZ+vQ
JvnVCxwHeKKjvlMZOOjvOCYOMF0XRjcCyFewXNLFDgNBZ5q1rvOsWJf6bKslvpvoMZ3a3PZvKDpR
52Id9ZcDChs00aPIHzfZB5dBKn1fa0zgrRCwv5E5vKwmhT6i+vWn5iKUi+ijPAMQanqD/ot5o7au
HZLqIMWljTUbkhLaqn+O25i3J8wuRWvCN0BwzzQU1ZutzatzE8lhSXCR9jdtccx3m51FlZCyau7D
BsIjv/8qVx/8Xwcn3ZQ1HqtwKcchzswcmUtO5yg9jBUfoc4nP/7+T7x8qaSbubYMUi9ii+KsKti3
gvZfBlQ7z35rx85J1y2olcc2zsC2xE6kG3myWvHgt7hjbBPAFVxNTZwVHf3EwQRwWkjvlUtJN3UV
CnMMgKrKDIhCcSn1cY+Z08nvVNxSm0WuExVLrDLCgic1Lfch1394nYlbaStUHEgkCyobDvrJjDOk
0FZPtwySxV+/ZtnCEg49qSxa2B9Nvz22MFa/fTsxyCoiOrJuVlmBqCxv6ZdVUa96lXTLbKKmUzSF
WHqi+5s6j38GtfRc2skYEF0DbHA1nYib5sTlDIpccDH6HQl1Trsapm7VcZwpsTXnfMFwjh2aGz7w
FaN362wsylvbFTLObAxIMGnaA6xu0u8SuqUZBcHhiGB0IQuPfLnPwagKngX24ffHcr1sL3hEtzjD
VmpRS8aZB1as91tbk4TJ/Djr7YCHqUN1o2b9clYl3UINqI/B5cCWGMLGy9gnG/RdS0izhP1ZCNI8
ELViZKKE3NHvf9YrH8Rlw7SBGo696WU29OR/ytRvRRje+y3tvOwxSONoGYwyA9CyT7hY3h688cpq
pVu7ESrGQAN0zrKR2w/9VHxBkcILxQkA66/3HznmLIqa4l0C3O3zIsrqE9TVvcSUqXRrNwL9BwTx
2Hi85+sZTKd/DVz6DQzI/9Ru6pX2eY7Fm+GIk1SxOr7hJ68P5wu33+W+RE2lpCXE2rOhRnklqln9
pqrr9T6y05DoaKjuGoTLd4YU/Q17e8UO3MS2yefSxhvIOyvD32wYdU+qtvgpbZTJcKnOVK8fva6p
WznSlYqXPV9ktqOi+9wHU3jSgYw9b9PV7v6V5EZXgYNSrDI7pMSwzXCl7raB3zvgSjEfDfpPeVyL
TEaoRhWLni7T6ofYly7tY92V4yhkL7JFVam2zb0Z8+9+R+54Bl6VawOWd5GhaabOR63edfzwI8OU
bpmoWabhYItAcR5Uv9kA6sIPY98UN2YNXpaoptItFHEwPdG56XBdFENma0o+/VUqHj0rO33uAOO6
dM0xX2AsSzLYdX5CsOVHYyndOtKCLqwFjyXPMB9bnGcTNXeMaub3NrvVnmXtaLEfkmfhnkd49Al7
e5AuupVSvPKAujyImpYjdNGlyNRYgtdqF/UZwgjIWPKR2PcHGxEQeF0vt/QDdPxB0bHmmQjZ9AcX
kz1ZrvsbD/QrL6Zb+6mKkLR1zUTGSxVfRpD1WlLe+e3cib3kXIT7esw8Q4PpTdFH34vFL4eXblFG
kwp0FODcyMi0LxdO9+hx4pvfIIt0qzINrvyCabLrkdvl1LGWnTnk6L1OxS3LrEEkhqZlOJVtaxJV
k+AxauXhubqTKxaj6cc1xG2RYQc9+caG9ypuv/lt3ckVq7UCM0ut4IyC4GPe0QykiH4Do9IlRVzU
oYumhKObREOS/ljuxrb09KIu9fI4zGBK6Q6eFVNAzkCKU1RKYj91G+lOtfHBdnslLM58q37KVWyn
vsB4pt+ZR78+uSg8EpRuWtxFberpRGY6JSJn3G/kU7qEi5qGCs5R49zX/Q9iQLwzM+YZH7qzbLtZ
R0zlGZ5VJMhRJu6/HyDb9/PwLuNicXDSb4bTTM379JivcXcHzqlbVACvOEZ3mE3Sppop6FKQS4f/
IyxM7TB9/v0nvabjL4Sf7iRbPc0gT4gPmrGmoe+NJeaxH/PxobBN7efW3XE2hAjbQCCAltmiBxCs
lkkQFcIvy3JZFxlGbUPeBiyLQnDNAa9xx+volr7Fa+d+PbR/h5gj+vpkG7B4tc0J+IbfCHP45Vnu
SFtAUXcJeHm96wRSOZsxCQTmPUskLuFiVY45uhBYvYzBlNfqk51mz407L+nCOa6M6HgGnbcfY11/
bii/kZm8dt5O9JoDghCNGruOmvjtYev7NZz+/P09f21pp7kxH3lp+rKiWQRM3NluA0A3XeCHWJPu
PJvOMa9Zs55mEAn9HFbBeSLsp9fG3Xk2ag3nQwVVuEVBEgrSiibpCnac/VZ3XtF1pUdjx45lc2j+
UlzjlkelH3RYukNt/QLWhRXpbYZ2gE2auiiSKmaelu+SXPJ47kFTtbIMsgt9As33r4dt//Y7lust
+pfhH4MsxkltLOta+ZOO5Gc88E9+Sztv6Fh1scKcS5j1I2SwExAj6z8Ni1evGiOqNb/ufCcjQAlk
oNlUdByQXvLUqNnPPN2RuZHGYkRcRPGCkrMwDTnpsvTrWUt3Xqybt4rkhYkynuvvDC0XrT0tyDF9
AJy7kPVRmJGDvQNj+ZMKMWLk9TXdaTG6bnVeDFuYzQwsSHLVqOsWcf7gt7rzMc2gKrWzMcwarU9s
B5Vw7cefI91hsQ50UU0UDlia8R+qKP9oQcvkt2vx6xU0FI2+oRxpJqBCAxam4Ee/eFY+3VGxeBzX
Ktp2moX1TC5tF9+tqvRd3LH6oFVFPTRFlJXGfIqOFlPm9fyX36E4Zt9HIHhb5w1pymR1YkfxrkcZ
+uS3uPMk750FkVCsaSY7Yb5GDSk/FGH5w29x51E+Bi33ultoNga7fcA05/tutp5dC5cNM88JcClr
GGb7EOx30TQE4GqYvZDe6PD9ehFZtEdDDe2QbO7Nx1UO0Jab/UAwwh0uK/sKBBDhHGZr0YynAvLG
yREWo9cHFe58WXHkbT33SGp10/20xQYL6vwo1oU7YAZmwVYcYPbIqrrl9zJo51MU936FcuEOlxVT
URVl2JOsPcx51jQNWP3V5yIKd7isBCFaT40m8IZHVvL4z7XdPG+KY0AYVB4Gy/MjayyE2E+yKNin
ebH5x9/v/OUkS7jzZZiIy2O2EQIoLKiOz3s02x3j1lHwv6IczI1qyyuzqMKdM9OdWrU5CvyVtuL5
iUW9/kOTFmrGR6dPMTjdEwsc9IYp2DikELOBADIoHsgF4Mj9G+/L8vL7n3v1l//NKYV0fB1pwbsy
sPbIYihc38eB+DwssR/XtXBH3qD3UkaLyvesrwc7nKYRxO9JaMIYuk95bPxILYU79tZbQBYnoo7M
7MaCpWgTp9Y37Bbu3Jvp87mfJty3dt9+KiBQTqwpb7w012f2hdN3R93MqtQubXhkUpnimdUUrCZL
QS87afmbZexq7hX7CHfwjeA8iorKA1Uyvn+WFR9PIbRKbrUDru/LS7/DeY37Yx2quK6ODEC99bL1
Q/2jGmLxLajH8lHIrcRnJ8N46dYjBDsE0HwYPgkgQgm4qVckI9z5uIKO5QTmXpId7Dumy7pkJJVf
bUG4zJFFaOcOzROSgQuTnzCK+xxVzXhj4//ok710eM6jvQWh7OUaHdk+kQIMmtuYWEhqpHO5d+e8
xkQV70X+ZrOtOeXsCBOtanNqwg7KkJVqEjHlHVr8dCqTeAyiC7jT0UsFkvI4sXLf7+ueRO05N2N7
9vMZrgde245OGLrNbDQtl0mhr32Q3S9MFy44oq96wba6xeqmKEEAMKx36AFtnnt3EgwSjG1OrLZX
FI0+jbtOyrjwfK5dMJemRaCmI96yrUFnymgwGkPFyG/nLogvKAPVTDv8UBA2KfjwHjr84+ceXEye
2o+5rFR3ZCvb/zfoCgj22G9qQLh4K8DU460IzZFByvHL+u5o6m9+19Cph8yd2sb4mOCYTTtAgEag
HJ0sEFn2O3AXcKXJoXtOyyNjYLp9ire+P7FxKe79dn+NP/5Vtljy1fR93h+ZYDNNIJdqLjvtbiEV
2MsO2YVdNfNAu2HA6oTyPBHlQMDC1fhFYO5IXGBIvpda7NkwF/xjPYX7OzFNgd9ddIfiOh6zlgbx
npmy0xe9V+BYYrMf4Fu40MKg1qwz4bBmIwu/0nCsz10V+hFgCxd6VTQ1YHSDtVnfrvVp2nR+D9xi
ceOhuFYSXngnXOzV/zm7kia5USb6i4gQIJB0VVX1UuryMrbHy4XwNzOWkNCK9l//vZ7TNO7qiuDi
gw+UOoHMJPPle8hoOGuKcb1QWUV3KwaczTHRQfRkKlH+FBEbzmuUA0mQjKPvX+SkhwrcfB1YRKfL
WsDZ9MOUzcHmVTGRLugKxQzdhzafLsAqTI+KU3onKuvXx5fu1BwPFyNBZTRe2EChbayj6J6iR+2X
NrvIq6WjG+Ab0l6qJnww46c16bygMtIFXlmesHFvQ3uxlfo70L80tFj9bpaLugrrNZoVXmaXRux3
EOwc0nEJfnm5Mxd0Rea9H/HlFqjaLKrWLgX4St/47meH/srBd2FXWzOUgk3UXpJuGO7A5TKeAPjg
D3yk6tzMiv2M8nm+8WNXPOdvQKiZ4lFc4A/he0xTUSfzx9Xa0mtAT7ojdCYZu3Uf+XBR3bQ/At8+
p9BQ9AMrIY9+GVM22ea63evhUhXzP4sKLmKQN1L8a2ZhL5fmTUVtG4X9ZdbLn4KsP3RCPIOVO0I3
VnMy0wZHvrG2vZRMdsdnt+N3VV0kVCtAPUHIPFySdj7MIghSzBX7zeFIFwfVlMU0rB0+Hb6szKId
UBJDusQvR3CRTtxWZM3HZbiQci8hAwG6QQhjf/S6sS60EGC5dk821V26arwjQW1SKCb7CTlJF0UV
4akvLWa5LmsZkQdbJvX9ZqznHXVBVJxQDJcx3V+ahn3CEMKhXtefb1vlWmXGhU2tXQ5FIVQiL5xZ
+aDW6KFfZoSO9qB4+4FQcRqS6LvMl+JsxrzMwgbgp22tb/URrkR5F1i1FStKPsvaX2Jqtg4jLSa8
t33M/moK0INACjyn6WL48lP3Rel5FJzLvSU7FEXjpLs01Nqnth26U9OEw+e3TXrFdbiYK5CbtVWM
VPcSAMV9nMn4tTOebwAXcRUsU0mtGbuLbf5cUeBIW9ssfpHABVxFrWB90oTtBYrTx4GOmIy4Vfe5
YhJ3Cm5bQWtU0QomWeJPdxT/eJnalZ8duijeSgP6lQADP3RvqzQk4a15z2sfLV+GgI5bkgi5dhe4
uf4u4kFz4hQjdn6f7ryHKtGqf5PzyxQpmnaY3xsK4icTJl2kVVWuZjKEtpflUDVBlNqt8QxeLn84
sAoj8hPeXoYiaJ5kP8xPrN2/+BnFuZg1620Ra1FfrKaPYHL8Uq+35AGu7aZTdYKGQ12qaG8upYx/
YAwtT/tF/+H32U6RpZK1Ahpkay9hzD7PZH0qBXJwr7VdfFULVGug0Ze7gKetNGndlflTtxDt5wpd
jFWyTmFgmDSXeJ36gzbldliDzTMsuvCqIm431bCkuYSJ+km02tNptH5330VXsZIVuoi5wVmx9LRz
Yo8V1R/8rO7czlaNIYYen60+BA94ovw5FPxGkvO8xCvZvQuu0jzUJRWbuWDSQX5rYyKOYkefwEKb
+8YA7OtnnbsxNQnmmMRDN2c1j7/m3aLTAUKTXgeSuxLuBeg8SLAKm/Vc/IOW6xnsaV6PKu5GzrYM
56WArnrWY7C5TXkzm//1tqN+eRR3o2clNdp/SbRkzDDzPlcF8ti59YIScjd8NmWnxaSszWIIAe6N
/nswKvjL5ziCVexlKIqKpJjrKRmymrRfa6Y/DlD39NtPN4Zyu+c1xFLabNKbTSE8/9hX7Abi5/Xk
jrtg5WJ8Zt3sRZsBHIpWbpGxoNHp3FU0rcTyXmOU7g7SGZ5/iXNpVSMDUYWFzUAXoA+cFiKVsdFe
5RvuxtQkSGoUnrYpm3je/ohqOIaZcj+2We6GVb4lc0sb7IJFXeu92ip1T+e1OL59fp5Tlt99DnfB
yxjqmGaS0Ckbw423abvE/BDxdslTurDmUEfMr5rJXSRzKKBIXdeBzQAoidOWki5lamtuJE2v+07u
QpmlrMlctfuQBXJTnzSwaZnpGno3xuBCv/EbzwiMV2zlBlzSkmba43zJktXQAwB8kGViDbksDFwC
VVLkd+0S8TSGSvaSqjz3o0nibiRGKTMYK2npWayqO+2oAp3IWt74o65EBDcQDwBT9us+0zPJC56q
XQC+7kmpxd1IvJiwALU3FjcFZFf3Z0Wk2C8iuLIdcuCgTqBYOpEggI/Hpk5HDAW+fSuuGeX5///T
kmi2fZ7biM1Zsi96THmkSdZX0XqjhHTlsLo4501rmUch+F3MXEwqxYB18ZQ3Ec/qNeZe6Rt3NTwq
wrpgrfmcrVL/CiNkcCMGh982z7/wxtdugpMyF/WAKlVuhwzcHwWEGnvQuWwQUvhZIH8+gS6xe1BA
GD0uW1kfxryr74K5Vife1vU/b3/CtR1yEuuoMvW0YJcyARWsPo5/StX/9FrahUVXGOwem83OGaHr
JU7+KKPcq6LNXVR02e9lXIYjspi6+gDGcz77MZty+lww/s+BhR52oxs0iDMhyMctiX6GOT/6mcN5
7NZNoUAuN+AuoAYvI5Cy2rj6n9/aTlxGxRpVim3vn+uFP+36kZHR8wq7Kh8GTC/TGBf0XCc1Err1
xOvkBmbpytlz6W8U5atpthyup45MGnXLIVyar34WYS83skLXvAgV1s4nvT7XcMAEJY3n+XMuDZiv
Sk4h45hNTfOd1yLTPPBrqXAXU8yngHQqSoJzMW2fkpB8iaC5+LZNruQorvyEbiXmTEYSnHMIOT6Q
HZlD2HXxu3oKxBHSDvvnt3/nyr666GI+Bk27Ryo4Qz4sVZV6R5ifNjV3pShsZWVJMc15VknzT2n1
ceLMD7LAXXRxSdZNyCUOziAD+yeA0Pg2KL/RWR48m+o/foWoTuZNDpPkTfeur5k4Yv5NnvzszV8u
juuJc8jw4X3dfdBxb07Qa/PTUeCu+sygVFv2SgSgVBre53x6mDa/ZgR3BWigk5PUcYWl41UfYi5+
5jLwKy1yF1rcDuGMJkqIz+Y2VUn7F8Ez6UbYfv18MxdZXPEuznXMg7OMq8+N6f6MWz8dcOYOcOiF
QQpjwGfznT7OOrkfrPDCWDAXszzMnERoj8Mixc922M5xI73cIXPxygCZstlQ2IO11SkeD9BvvPM5
2dDdeXmyuSpJj8z32ZNUfwbVnm6dH5kec6HKbIN02qBhjqHM3zemSjU3Xu9Y5kKV820qRNgNdWaD
uUvjet2Pe2HLo59NnMi2gzF9maqSnSuWfy7IBiGZffN7XDIXq1wUDFQ/g2bnZFLfyzn5HlerV0Rm
LkB5ivtl5fPzrenVu2bRB9kEfkfbRQXXLTTh5wXHRE14z425hnSKivzs7WKBTZJXWw721WzQnX7I
44Yfp5Lfegtf8SUuFtjkaxgQEHGdeTJ9n81wWrtp9fNTLhY4jnddgjSjypKBxymvw/91y+qVuzEX
/ltqJhXJa3reZgLAwXS/L7Xn0s+m+k+sbMpV6XgmZfY8Xx6WKfg/vG6OC+iNWFsnIIkps6WzcLDt
oZ7iL35LO5dSQHBLxf20n2cx87SUwwrKSNCw+63uPBNXwiolaFJmIFvE7JP5q5d971W3QJbw0tqY
XKsircomwwXCRGIAyDhPoZMy+u2mCwQ1wTIvVWBNBmqa/UHmAA7L2bOkw1wo6JpXNhG2arMooFvK
S/EhYmCP8TK7S76HodLa1Guzn00vZLqxOUiZ9kOTMRcLuvftzMqo3s81745hrb5w39FbsGG93NMe
c+vDJkmTEV59VzsIgC1Uyv38oQsEDWwcty0mws7TuK7mIIYygvBwOXO/A+nOj6hZw1vRwWSKiB8E
zONlUPql+CxyrulqSDDQPGqykiuoX3V2veMYsrxhmWfz/l7NYS7OfLGBhaRL0mZb17U/lyoM/hja
SX/K5+RWa+tKuPiNPxRqaWG88ybbl+2HKesL04FXS4u5UHMMQQUKJDNNlrS1voRdFDxWop9Ob9+l
f+tlrxjHhfhGoyjXdTFNBo3T+hitdX/H23C7y81GD0yE8yHv20ClVI/jl13G+/2CM/xzIcv4DX2B
/BtDgFfHegIEtpoL+XMdUOOQdCiae6h1jSAXK6k6sUAMx1xbeQdyuebGxl6xugsg5sVExgR2P6P7
dNwIWonDWvlRZTIXP7xxvYlwgYpcPO0pGP3uq5HeuEr/dh9eM7rjCEqgcEYIQ7aZJvDBB60gIwWN
qil6KCnm6Q4jCNkEWBb74f2yWv0QYSqtOxCi1sOc5OHJViHKgmIsCYjhYlqmmIqzn7mhQabyWd8X
+RwcKxC830cQgv029XH0jvIS+qg6SYajohs2hj6nNQ16kX8ukyruoBw9XAaWlKcaXffH58maTPX9
rQbGtb1yHsPK6qrsLcwp67+HJcmCabrRVr628vP//ycviaAWPzWdbZGXhMHHfh7XlI1J5NXclG4t
uwrjjeOtDWxQSD4PEaoaPCFeDzTp1rAJag3lKndzCdc5PpJoyEE6hJ15+2q/bhfpClEHtZxoTvPm
Ejfzdojq/rzT5lY57HWfiqfeS6OLsZBrQ9ruskhpP0JccDlGyLQyo8AD9/b3X/kJt06NUvIOllrd
XtgOgMZux/Ig+7Y46TXY/TbXLVh3+bwv8VgCpSHby7yND9MuvZ7IoLp+aaCiDXZgrqv6sjK47a2d
1alcud8TQrokHmU1rp1abXepRftX1akkJWL508/ujnOKNY/IRtr6UgT1/pgvUGPuulUdh3q4NWb3
bITf/R9o6V4aZ2mTPJiFqi/okgafyLIYnfJqsZkuYzBYkVKetoJJLwch3GqFLTs79HNUX7Zmey/1
/+zuR+gj3GIFKp4yz9euvgy7+DMh7Udeca/8XLpF+GDIoYxk4/ZiI4vC4QBNN+aXKkI4+aX5iUnM
hkknINnaNkrrcj5TqvygJqDPfbn4qIO5TxZeX8a2qNE1myuoFhCvF5d0JabjKIhpg1TuIuivLQZ/
zaylX41FuhX+apg7yxbdXapNYWAiYdWjnaBR/Pater3IL90i/8gibjXpzWUEqUJ8DpkoygN4eKAx
AhXn/B9IEIV+YcWt8w+gPpm3rjEXY4L7aJw/dbNfnV+6df4FUkAV0BPNpaqrn5jP+NaR8lYB7Yq/
d+v87QLKra4FrA2YH9MfjCy3z5XNbZ+WEJTxC4puwR9paqUoBepvtct8iM3+buTK74kkXd1pYNtA
rLgxc6E8TA5UTvWpi4dbFf8rTtOt+IfQJE/q0SKeQxA3WxYFceaorePn+e5yPlAWdfdbbegNB3Rt
O5x7LGwbLHs/N5jmpO0pqhYG4hXQ4lKj/3n7SlxJUNxeAHT8qAHrMUIkgRQOa+aUidwvfRduM6C1
yk6TwuLPGuBPNZ0gLlvGXrYRbjugWWyyjkGHa6DYdkqK/u86HDUqv8xPJEu4XYE6iXi9WFpfDFsO
VkU6Ddf6s4/dhdsXGJNl06S25jLL/J+CdF8s6W8kVK+fUeGW2KeeAFS3LfWlF8v4hwRxz9ce/MF5
WlViSFvdN++CMPZjpxKJE8fmelYDRrGxDULTe7n2+piosPByFcKtuc9xs0uMcMFVlPYfzewDDeUt
ifrXj75wi+6zXMtu3zqDGaiiOa4Ffy+rsTl57a9bdl8bAx7WCh9uIhYfE9lFpwr6HTcC2ZVPd+vu
k056w5LJXMRavuN4s6TJMHpBU4RbdZ+KkBagRTCXdpWPrZVFmie533sIpd+XiYlu9iBqVVddFoDn
1mA51+P00c/izz70P0/QaZtKpCa0vDR9YVPTtys0ifwUgzEU/XJxgh7ZVEVLeWk7Xh/AH0EOOd29
cgXxW+19h57OtFN9GRr1Z4V34m7GG0tf8QUulwYZle4sCG8vclwDzDfpTj2i/Tael6ClH3JC6D+1
MtV3vy1wwlUSJbJR26QvbTwlD2zb8wMmZJTXWxRk2i/3oLC5kaLa9WUaVftj2cbhLmd0O48Fqrle
f4BbkBeq3HK9jvrSaAXCR1vuB9PT8Oi3uoOjHpWJh6XOsbrYHud2LU5rL63fA8styG92WTtbyxws
gfP7TkwPyu5+TX3h1uOpXEcVGqCNS3DoHEwueUog9eXn492KfAUu5maOtvyyJNO3qqjvhqj45Gdx
59pGk5kiBi4ZsIWJL8oO72refPNbmr88jSrMuzHWBksv8cNk2q/MkL/8lnZC6iB3Ndu8zy96slB8
CXc84aQf4Qt0Pl5+d8fXvlMtIU+Rscelto8z7b76fbdzQRlZAtTQsLSi7AvbZZeWJPBDCQm3BN8j
Vs+y1PmFoGR3WkFxBRJ/7UdUIdwKPCaWp1azhDyJoPmgw/WiptgvE3AL5HkDvlGIoZKnWHfR+3Fr
o/f5pPyCnlsgZ9OS12NX5Jep5fP7uAiXU5/EoVfbQ7gMG6jmL3RrRQ6GDfrMZ66DVAf059un5Upo
cgk2Co37U3N8up40KdKEhP17QTeIfqqNjfcTZqSPNCG3XrbPTvb3cpdwNY5A5jPHdFrIU9UTLQ4r
afWxzeX4KzajvEOxrbnbup4c9lAUfi7ZpdygZG4SDVj307ZP7S8Sk/GIB4W6gVi8kgO6lBt0nWm+
2gl/EO1+2iL/EEE26+2tuba0c5EL1Yq667DvQv6SRdUeNRPsRhC8sg8u40bILVKRhuSXJoa0Ty27
7m6nY3U2BvOFBkiPtAZR/BnTv34FZuEScUg1Jc04WvLUrDjFcWnBuNztN/6cK6ZymTiKMJlxelFb
o2t3gujjh27wQ3ILl4hDJSMvwWyTPE3z9qVeynd7ufnlOS7tRjEvmjQgwbuEaovSbtm+jkr4HR6X
dCNYthVa9Yi5YbCdeSR/1cngR5AjXMoNxtCIk9Azepoa+2g2VaeM0uBGfnltK52wO4UDX0S+qKeq
qh+NDb9vYET2ulAu54YtIj7OOSdPYOH5m0LU+57R0U97QriUG6Ko637Y1+RpDOpfBQUD1YB6ml9y
5lJuhAZnm6kBIaAD0X9s5h9RMPlNF4vfGDeSrtfD0iRPW7l9p6T4OHeLX3rm8m2E46jVGgj1pHcI
T+58/rkNIr/hev/Vo3olmLiEG8C8hDJHIHmCfEtz2Wg03s1AGr/LyymYzhqPiPseJOypaiJ1H+WC
fICLax63bodceaVVCPXUvJHTAfI44QGA2SlNcjUPaTdX498hmBU/Ry2v/irlHuYpKyr5cSqbKE+b
WqKQkyd8+qVBOfMNaGrQZZC+MiDPWdjJ5LE5jHEw/Szibr9DhwE80xiJew8FXTKla/k8FxcjE047
koxTWuDMXFoZ7oeNMHaQgPBBogfApDQsCsx7L0OUYZa//L7GpIDiYzyLOwZl+qe8JuaeQJ/1US5L
h09aEj/os3D5RjrMUFIg7jHIVUGTei8tpsMrv5Ds8o1swoL6bUjUk5i2Q7vINp0YvMjbt/z19oJw
B5+7qCmq6fnDO9Co/xrw2nvUHNycUZ2/y1k7Prz9M1f8lDsCbaEELvpQqifaB/cqNp8W5PQ3/oRr
azuvAy0NFFXmIX5SARo7xGwnEfa7py9x0gpTx3LHFL56khN/0kp8AcLCL1N1x5/VjAKNSWz8ZGis
Uk4+EUpvsbk+F5Beuezu+HPcRm2Ay5M8qQqs6iPf8vvaTvTQ2N0PPiHcKWhZz3aq+0I9jdI2AHZu
l3LbbtVNruypOwa97OB7qoiMn1CVeaR7SQ/tTP1GO4Wr2cRmUGtF1R4/jWLejiHIaA991fZeb6fQ
/fSgXZGgbPWegRK4P6yoSt7bKPQj4gndb5eLInGixi2LppVlKqzLFB3v6Ubp7XWzh+7EdlCPcdzV
QmTAje2PQP7og9H7LTzdtdWd8kOZKICK8irKiJg/RwaooiJRxOuihu7AdgQ5iK4QuQQUgIt0kZtM
y1z4Mf2E7pD2WOtg6OW0Zci3+rvFFtXdovyU8kJ3RnsQoLWxEeXZIqLveaPvQtv5NQxCdza7DKau
aETFsxbEeFvypVHtnY9LD93pa7rnsZRNzDKe2OQYFQM/YNjSyzeG7vT1zK2h4B5jGSmnTE0YYA4i
z6Q5dKevy0aqhreSZagsb0ebROGx5H4Tp2jHv6xVQZM8aYvesmzv6XBY29GkCjSEXrEudKlQ4gZ9
DjqrNWvDwnwDC8ViH4o9KAKvXCP8DeGBegl60IZnUYHaT6zTOqj84nToAjyKqCVd2O4wu+wG0CiA
e+qZuszrNLoAD0jugG626dYM+HTMhxY2Og57tfg5FxfMt84M3NoQQckqmusUJGVnE4s/vL7cBfPl
C0jcd0PgzFsNHevOPvTB/MVvbSc1SuYN8SnmLOt5Ed41BDnynOhbcNQr/tzF8sULr8BWNK5ZOW7s
ULHxURHrF6RDF8XX6F3uUx6xTB7MxrtU5oPvQXwu8/yn61ZPPBK7SliGYZ0H4MkgUFbfwjdesYkL
30u2PoqrXsrMTMnnZVR3KHndAjZeW9tpRM51F1V5s0QZLfgHVNw/iS3yC/yu/FbHGzOUTbJmA8lN
fhhK9kyqLDYwoHudRBe5J+lG6RCFuEEgQhs78bWczFevpV38VWCaXGqFQBSpBHTwYyuhHya1Xzrn
4q9KGddmhSZPJpjUd3lglw96XSevd1HoQq7KjnHetMjkWjJYjMzHd6DD9HMsLuYqN+CnJXZi2bTO
GR2Xh23f/bytC7nqdyG3ZJtZBgq39Y6EU/K+j5fg1qP0ykF3wVbJuNoVXHxr1m2rOLSKl5/jiBNP
mztpaL8noE2VzZqZMeJ3MVLeU1WvflwCoYu2olbXgN/0WzYWNEwbnS9pE6DU4XfWHYcOyHEJ+T29
ZrVcygyjtMND09T5jfbGNbs7j90xjEazFC3PgqB4Ny0zhgFB5ODz5dzFVSVD0DLMMC2ZmIMEM8vb
/AAN5NCri89dYFU9QxMCswxLVu7QRRmrwnyJwkEc/b49ehkwaBJ2YSJLjoARH6UKThiq80LFcBdT
ZZdIh9rWW1Z2sk9J3W4HyE34CdlyF8GMV4vs7YYPT4aePSbxVp8UOqleF4m7KGaO2agyD2F0kIjp
R6qnIVP1fguy+5ww/17C4C4kLAKxHTd4wcEJ5OMdDSL+t0lk/Ylv03DjD3i9+AVSwpf7GoyDISBx
pdkQNfH7PNbD0chBntY6JoghvPF6zXAXEZb0kIftl4hmUVt8B+fQB6W4V4bHXUCYITOxfRPSrFir
4D2PeZPmo5Q3isavOwTuIsJmFuJZp59XX6KPQULqdBqC/3ldKhcPNmjRAQC2rBl04qovtSmW92AJ
A7Pr28vHrx8fFxIWbVMQ2XpZQADYbZ86ChmBFFKa3clUjBx3Xg8f9JCvMq2Lov7z7d989gevHNnf
2sMrQhWAbVPWGiruN4KnqybkLugo/QoNxe3DSHuUh9/+sWt742SD28jbrRpCOFQx//HMMRUl2isb
5O4weC+LRXQNokyzxIeptf/Lu90zDriotBI6rD10KmaUDUxxmLv5g05iPyZ3nPaXF1pEJgBxMuie
WCWnR4jtzCe8Nf1Gq7kLTKNh2E3AWMzZOKApqxaMV9vY8yLHTmTnBrN6aGwsmREtuPIo/snXG+fy
2lFx4rpgqltJT/HhdCHH1YzkOICO0Su15y4ArQyiJG4CnPo6B05kIXM6Bcv60euUuwPhwwqicwPB
ygwP2PJBR0Sl09bHN4gmrgQAF4C2WgNAR2eWbAbm8PPIgMZMTTl0BzoWwHqOpScUCC3klyeTjGRT
QmJ79c6+j2JM1QwCaz8bPUfQ/7xn7RYsVdPIOZu1FSlQA1Vqqv6b3+LPZ+o/i3etMBHRy4wQkDeQ
HEwu67T6xUV3NHzGXaohJz9lSbSaE/jkW5Qoo7/9Ppy9/PB6ak0dzNOSDXlo7223xugxg5zfb3Xn
uoICeoFUYr9kfZ7LQ7DPdRrEYvBc3bmwrYJU7ThOc7brfkpBkgWESdLeGjF8PhevhankpWUmOyWt
wQRphgJueBfAIz/lYRs/bFJVfhHExaZN+14sM5g+s4Xwdw1nvxYq/TTUuAtOa2heyr7CcWddOZ7E
FGwpgCh+UrDcRaeNdTKqUakxI+HWvmNdMz9Uo4huZJxXPLGLTkuSIkCQ2pdsG7o2XVnyqdTik9eR
dNFizwFbqrGcsyUMHsv6x5xvfvfUBYXFYcWkCNiStcvWHrZxZ+nOJz9aDu6CwgDq5jVdYBMemPkU
bKM+hgIj6H5Wca4SrWZG+gSON2BbmTUTyI41pBr8XK+LDFsmUE7aucLqmM6707sdDn1svZ7j3AWB
JVVSrSR4JveO6ReAsN9Fe+B3Dl0IGI741FQlbN6yujmVjfrQBJBs9jK5CwILGw3kV8DHTGuIYufB
0Bz65sbaV3yXiwKrxVQRoG+mDGJS66HuBnO/jrY66qX0q8lxFwwmwrDQ+ahHkIrEwZ1F1fVeG+GZ
trtwsCZvgrXf4zHDcMP+pPb1K52b9gaO7Zp1nJi3zxxP2ihYM1REq+oBMFjzsQr68tHmTN76kSs+
zAWGRVPbQICTjhkrx4eGhl+3qPDL9lxY2LTVoXkegM9aOvB0HMiQVsF2Y/ErL0IXFqYx3BRArRH+
UYvoaR3m5LSsE3Tywjr+REewerMuDw69Wm+9Qa9YysWKgd2AYVoLZLxDN7DDJANzCvJdH72umQsX
Y4vYKJS/h6zU9mkV8QdeNjfKaVfOkYsV06HpWDCibCwbFj6SBULu08S6Yw+czY0M4dpPPP//f/LK
IAbYwERo2MUFW/9pA/CHLBNuXTo0ya006sp73EVOxUCLtWzEOzbpy+mvqSyC02R5eyz1Rh9zafmD
2ALjlyi77U0yYY/NnlfZtrd/N2VfnmSAh5bPXjM3AutxhtJ7DhYUQGHeyeVb5fnuZG70TTRXoBtE
MVnJ/Ihe1XfIa/i99ZmrgdhWwMYrQaqsX4dPSaGAElQnL4O4gbeKCDPo+RRZVy5VOsZDeQ8skh+2
gbmRt2Zr1HSmM9lOen5Zo3Y91VR1fpvpBl9EFZGoItGZLKN3MgjgGcyNi/u6x2Fu6IVwMa/NHukM
aez/FBm+7DT0wgMzN/J2M6ZZiNY6g+k/RAQEyVG9+k34gB7qpTeoS92GQGXpLAfFYbrVYNvv8vKG
q7lmFKcqhMIBjUi9kHNYkh/VCAJZlDX95sUxU/Dyy/OxJlu+j+TMN/2V5W0WGr9EhLmBVpsCokst
mEHHwZYQu9aPfc3lB78L5OTFlmxGFvFc4IVm3wUNZCZL2/kpMzA31GJ+XoRR2OVZw4r1OHVNkDb5
7tUyYW5U5Q2U6oHGhHgC1eqEltV2qOvmRkXoyllxg2rDga8lIHfOakPWU8tUnKJ47/VCY25Y3ccu
3lfcojNIcMdHEe/7sR6YH2KCuRjkrY0XMxU0PsezLZ7GZlwegzrxyzaYG0vrYgv7EqDJ8wDSqUNb
Cp5OxUxupPXXzO5c0aYdaLVAYfBsaVIdLN2Pa1/4pWHMBR9veWRpJLf4TFrIZ5dh9EN0o990OHMV
mOwA+CWGmuKzJrx4pwj/QeTYe55G55LGIzV9HADlIYvyk2r5cjJiv1Usfz0DYy7+OC7MMOxcyTN6
YOFdBPmuMwSZ+iPGxWe/bXVhyH1HSbUWgTyP60SPtGfb52Qdkj/fdmH/wq9+L2QxF4LM973nkL+M
zkNkWfQjpFH0aTFJkJqJ5R+7oJxSWbXj/dxC+/oIFfJPWxHOH0eMzPw92n42d6GY8qMyht+J0i5/
REwF70Ow3t3pUAVfaJ1U97Pck8OE0btHFG8w6Ldjyubt779y6F1QqShmGs59Jc6C1927Lmj5xbYS
oDu/5eXLyEQCAhEeJcU5XNS3nrSfoM/rlwu4KGRKcFqe05gzMRhm3+N+PeQyuUX5d+1gPtvrP0+D
Jk7WKOpXcQaOqkaDrpf7gcmB/kH13PjlBK561MiEXlGdEGA9zbfv8RRvp8gUtwh+X394MBeM3AbB
qJo62c8a6hp/VH2+PkL4fc0P/ZRYfgjAZmAAmWfd4e2tft7S1y6C4ycgozDN7d6L85LEyRHdx+2+
4KQ6Anym7xpkKH+9/Tv/6r698kMunPj/nH1Hc9260u0vYhUTAHLKsJOyLMthwtJxAEAQAAGSYPj1
b/kOXfd7t+pMbUuWNkF09+oV4uRQc7/CaT4dliR8snnR+3r0JmmKweva6nWs9ozYT1yTOG/mjSCb
fEjsgic4eY+HmbK+kR58eLhwzm+SbPxNqb18QYjUZKvchQzvo46RAXOsCBKAlvZPP/tSxIN46ueI
n8GVXt8GUN+ui/FwzfgjSrqD/+jno895a4VVZw3o0w9VkYXkXMK87eyyyHweMhvd24HOa0VY1ld2
kNMXnkJb8D8+nP/+EP4mRBuopQbpuuNmFpO0JDFby+T/snX7P57w34TozAcPE1RFbz3e6jMoI/2J
6Ny2WvnxdZJ7/z+Awf/4xP23J/zXrSH2qXemHFEVomGMr6NeXYPR7U+mcDHJFmlJ5gtIJe4HYCzS
qlT8SlKVV4neh0rCUv08ib34V/SD9G+bxT53ieJIILxN9vg5gT9YdRof7b96XH8zNSNnodLIfXrL
F/p909Uwzf/jXv8/ntXfJotZxFVPB/TtcWTgNGekr+N4henWkRe1j8t/p01K/yZtQvJJZdK5FI9K
ZXXUzWfD/mXyY/o3j53CzAGaOZbc8C6x34gN7k5+Uv+L/PHfsbj0bx77suwgUi9JfiNDWb4zYE23
rKf6Pu+ZbSfO7Wkdi/3G8mL9V3uA9G8Kt4/DToNy+a2Hj/Mtx1FtCuxL/t009TeJOxFuF8es85sr
c3+TxiSVl0n56V8d1b8dWXdLs3gnWXYzx2ZM5RHLXvO1SD///789qN//R8n9m8oN5+xxkPCevtmY
Cp7Xoj92HNt1nFmcVWUf2+X1WAOdfkq4KJamQtz8Bk5I2q8Ihq9kkRJ4Hx5wve3Hqksn09NnXvos
DLWfkiUICDxpgQCAw057omr4YQz5+/yfV7CaNwQy/OaLK/lWwY98OR57qgj/AdqJAiq18eAyJD4f
ujePqVyH1u9leuZ7TqJ2ii2KxRYWedFYyRatAP/q69w5f0YgyH2q9l5W3ECZFkZD4jrXgjQQ2oDC
nwgU4HLGsuICa0VyP0AF8pLIuMub+JBirZZOiZMsk99cRsfP7g8ZcljmvnJxOX/p2NY9Wvj7fNPI
BH5ywsQnwehxWo9O97/3afe2GjY6dE8eRKevuiji6CywTx+e2DLheFQTuj+NQy77qFJZ4p5KqXwz
6bivwKPDM94V/H39QjTG3Mzdy0SKn9K6sVJ0+DSqI78v8TvoqhDzVg9T0jU0Un2t+kW/ML8xUaXe
sdOIx/kcgwwYHsuh2xBUTwx5GgjvniJYxF2GRSdRtcgELP5j6KbLobZ0/IRgR4hNhS6/Rj3I9wXj
NIUbRPo55zL+0eXpb7orext76d/hdcdtBeA4ljWSqFSDLEjS6HGaGp/Py6kv+IQwGRl1cKVmkH74
MI3v4zSkRZ0OYpN3XpTpclkF0pufymhDnCck/2699L7bss/Ojo61kTX4+mUn2x9D69yoOjCqL07S
5IoHYPFTmh4xnddx5aDwjSuAn7mSDAqr944XKzjikyp30eLatP1cR2YozH1S4EurTNpQH57Hz1Lz
OIePpElPHbeaV2AR5EvUzNNq+XVWgxRPZlv8SeK83w+7X09LNk73q2Uja8wks4pgHjGNGbQfX5gq
hvhEJoTEn0yZZvTUk630XTPqA3BABTduOz4ZFi3FA3GdE++LSkrzj0d3FX50aBzj2gijnMIP4obo
DNgwPUwtDSzpbzQ3y3BK4aXkT9h08uwjzEEez1FnCnmWyP8cv6ZhV2tyn9ksXV0FROUIsJMIwdyn
aTxk9xsM7uUPefBE3idywj/V+EjIy2D7OKp2PAtyEpIYesomXxaX1XS+qE3cQT9ejfFgSR2mvSwe
oB0v+TeGkD1/QmQmCJSFxRc0h7YR2CPrls/dSxfAnDghNZKuJ+HGXP4CG3tCJgBms8Cfxgzn8Fws
IdCbtWM/AgrUEkjDyBfEZczH0YdnVSy87X3UrYiJ5C4gsL1cV/plQE7s+M3tRI0vRa4JGpYYOd1P
+ZKM2eUwOdt+wzovCliLrdLdm3yL+DXT4Mw0ieh7cZ2pGOdfWYnE9ocihmHyN+XLrbhkGZHRZ67z
Ef2jndhWINqlz/K6YOvYveOrzPI8OgKzuGrNosI8ShZPyxnaGLq0uZ5i8zawfFseWIJjDf2mjljr
UrqPX0CEXggGzUHgGC86Ls+jWkr3cGR8Fpey77X7Gh9FCififJx4Ugfv4gV57HTO6JWBK2J++q7/
E0xrEU977hOQyC7Dpnd+NyK7LblQUaJxRyDkNhzXrdRh5bUiBH4yc7xB7liNC6xfvsC50M6ncXFj
dp/iMtpJa6Xt+puSyGb+EnJKQdWkpqRpZcwKQ6kKOw/k/wy4KvR1w+/Uv3iEGNu2K7uJXLFZJsM3
GKxN7CYChPjSCzKchxX/vjHHYbsWsq3CvXSpneKh6hOV2gu6GHhBNsSEeLhgMyQ3czrKYjL3+4AH
8xjRHKkCFVeLpmfUIQSQJqWU83W1y2p+MUVTekktdliVBMOIV5On3jfjpIbk5+FDtJx1ApVBX3nP
wl5RQaKGTwncLetYW7d82JRt8bMZjDJ9hYtGchCCk9hxAFQUANI0oCYe1ZFY1KeSaNn9g5XrGr0y
lyTLzYBCuZ1zPbDiPlFJKH70Fq4fn2dwT82pp9ncfc0Sv6YPmuVufs17HNLfIY0CuwrEQLgYXgdp
kv8DfcHsLxn8IOK7yYTNVATRoe4XCyHsospCmvkvLEWe+8lCubc9qDmm2/3qMsxG1RB4oT6WeenK
xyIZJvFtw4sQRJWzdeo+F7vsolPfrSk9pWzf+L1EEmlUu2xPiGh0mmfQSERrdFZ+ceSOpyrNnstk
1COFfg+C7Knp4EAFK+IYtST+cYgllg3+I61U8+flmPa6y7EEWqvUpD5mLfZPRN3LNEHcd32AOhV+
HtpN6qM3pJ8/5kNGDNMZvDU+F7ZQ4i2ziJv5tQwy223ji4gu5ERlBiSpnecxKe5B9df+JYVr1yQu
GsKFYq2x9JvdZRFuy/hltnwfjkrStaRfJcnyrsWGrtQSziB0JFtFDy0JhYIV6+G8mtMxCvdp4WRX
GbiCMhTbrpugWKR+9iRpkS9Ci6kRmSE2P7MlzMu3SYLxSM7wvcWWudpzRG597xfi5r2mS0Doht47
JEpXxW54oBU1CVwpkCcstzMM9uykzh2YSDxpJC2LyNwAzC/ZSxqg8ljrbCup++i1WcYRbueJkDcr
/rB/61wmgz6qoViZQghyGA/aFGE2TNQlsg3ic28iNSrICpCkc4UaaFcXFpkk/CbxSNl5TWU0ngWQ
p6IhB/VwjGW6R7+0yUkQeUos6/iAdQzc7lrah2M/D3RV6beoE2Zqt6XIf/cHM8kvpkOmLuOWYBcH
ALYeZmme02gjMRC4pM/PA7qN4q7kabxdpogU234hR5LdCsiTd5TrVatT56MQfzaZ4kdLy6gj/Zmn
m4IX1RSF5Eeh0/iS50nenwuC8t1CKj2RUJfhgHOPFHGSwv9zB6mzBkiXIpbIrd0z19xgva9DcEhS
zfZrtHjT8nWBrnBcIEUJIHucS3RR/jviIJCABYNkXeRniN88kG5htpK1RVYgQqkCn6I05ylCnier
ZC9hgQKp0kuBMCfjKjRVa27Ou5rT9DWBCSyPThmL3XbT1Mr+JUomaA1yAmPbrcarC58yZIqbUvzD
o8z5SyHZLSlyexUpmMC4YUv7bR1L0MjddCjZ9GxPiytJJl/g7yYTTTA3iYn8B8bjCHI9gojEDY01
zb7OHpXrCWlhOn3txiNWV3i94ABS5JxgpTH3ZNbnzUcOP0mh8mO54Plt6uWgZLrlk5Y/sW5CMey7
48ItWX8zNollqtZgwvicQUC93LNR7P1Thnxj8rRvgHU/7Rny/C4IPNNSVGEQBDriIdv3k+3UZH+V
SRKR08DnuPiWL2xZP5EFiZGfOq5996PHzzrTSjF2iO/dzCIaI3nwEPTp0GVvkcE+DHOM3yymphLx
IJHSOuU73l8/hS2pAdjKvbJxzvi1ALJ96jeL5CQQbUd5TlVgE+6KTfVPSJrgERpKmJw7ingUWWpE
z7ShKFL/RmjsQlLHUvvo02KdHNcWK4mOjJc/bl/nkhUo1TMyK0pR+9JEGZqzg7CfHbjymasp7IDi
RxpWIq/pdhBbpRAknw+d959Yr/mITp9hjDvZ3uayqNYYpnEPeeHNKCrVF9o9pp0abFItdF8o6nPk
0wkPLuL98QBpmVhs3Y/7XuHPI4Q0DUQsLxMKBK4/JPJ1fqv4JE2T7X4bf5Juj15gyIPhXUMPcWfQ
pc8HbrTUH4Dr8oi/4dRCqMagP1qvU4EeukIm9R4/JrMrsIbtSlLye0oLBFvXKsCPo8U3Hi4KjJPt
TbCxXLcHh6LgnlcLZ65mWGAf/4JGQcbIZFf7zE+Rjil7XWAORk/G06V48eUo1vO0sO4+L+YJ62rC
z2i5uEKGbaxKfUaWY5Y8HWgDYYae4lzZ1kNnNLlrIJaMDg31H3hPJCGCG1/vwu9p7Wf2zwpOzPtK
0+IXZlNcZqdy11CEhrTblmaEJuznTstQSywRT/MEUmBX+6Ljualx+WRhb/sVScDunC9AXt2V6xHO
INEWLdnSLs4H8SjgXbjODXaxs+NNlB9FBsuGxafLMymnNX3OqYi+SbcWiN3hGAyKOtuNVMU7BmMQ
vxY1cgMa5ZrvjNV95ClcjjSQ1Zw0IjczWNZzOT+ILYs/pgzWYWO99VGfdk0axij5E7yASNGv8HiN
1ibKNrOoSh1rFx7ctvabrOYOneyCRVc8pO208W78Dh/HYm0V3gjyWsDQb7mVjq1kqLHsmZvejftS
5UiNgH1SRMNRjwbyxRTT7jiED5uRJDnvRdpha8a2yEfvuGQ19RhdI7W3h0gg64Cdc7rlpHJwk1vO
VAkiHvbNZ9llXcpi+QVfbG5ENXONbct0YDFBPk2kV/5eQ7+UlpBrLKikHfAG5pVFeQREcKPDoGpM
QGPSFutCGpPxLG28irdvci2iMwO29GSWPYqaCH5PZ0Dv2S+n4aB6msHBecBZoXd5oUqsn+Y9qucw
Zled7eENCTr208KI2ioQz0tMa8Ax5yrJjd+rGLxOW77RPN+whTDjr6yfshXIOsgmzm9HtfGSvhQB
IxZaEugFEkyFZ4mbFpFWB6yyplU9T5nHDb91R3aTVvs7vF0TjGyOTQHnLo+rAgeqpvMxo/tew4XE
s6vk5kkV7YWuEcfoz/0YeJOQY7pMGfljy9Wtt17igiqSYOtRW/KQJMBrEjH2aNgQsFXknYdNwRG3
bPJJBfGEqos0W2vCJ3sOIR+/TWHCpQUKeNN3LGlBGqZoEQyrsmL94udSYSzL+WWcMXEfwxS3osed
saTsqNVM16qweQmUH3jH3NP3TIQZRw4JmrgoujYCfJLiM4i606xij4nJztc92n7M+X+6Ro6BTTP8
PNKqrU62qcPnz9NkqrWa3V2BFgFTQL78do4mn8cB1wcSDMK3wU5r7XJPn6kf+8991ndXzX136wtn
cJ+4CRZKjta6T3i7yww0u4Rq3iJ+Em2TKF10WeW8NLvr0dLBuWT+vux9USEDp7/rwRB5Q/w09hM0
46eiS/VFjWgCEeC1HXlNIt1BXYGxeQfr6OzCTO9SGH2MFQH0d+Y20LhiWTbDHrnLCw2eMdn+yZ1H
A4zhNn+Gv5DE9M+28RdC2OLLlEf7a44E+bPlLChkpx740LgkDe9d3A6ZG3+YsBZ3C2KSPiEqJsXJ
TyV2KRRAssBhODnCIZDux/xCeq5bqJpx0L02l0H6Hd5o5byeNFzWRBW7Tvzig5ZPfZnxr3ZVtEpD
pHWbicS+D6bb9pPS/URvMrbqJPVMlybJB/OJcD6+jPlAPrpklL8D36Jnv1I0ZmVRfD7gyZs9AGYU
TwE+4Nc1FWVUbbZfmwEkWlHtarFniR3Qx4x70F3oAZSr6QXvzj3pNgTEj0Msajhs7ZeuTLhobRxF
a8Vi1SfNaOHpWRVT2D2Qo34xjUL5auHGtSffJr2hLldy2OO7JGfH/J6SGd4IJQmRbAfMMVOLaT3P
q+koxWN2MP6QJVQt7QocDxiS3n/E8a6/wf5fPNAIrHw8O4yIGCsD8ATUyaidWeE/ge4OMZZf4Enz
u5O9GusYPRR889KNIppuzkUFN6npmSdoMeejX277kg6+Mknh+COWYaN6PND+8lbNOX+CR48pm4M7
gFVyQH9RFyj1H5Ru7AqGnz2lNPK/uzn2ByDPtbshI1CwyqBXJTVOR8/rAXBsX6cIr3zK2IrXaA06
HhuWkMFUg49WGN5thPnKs7KEgm9io24cctzcdWCofq3WmfujHh8lOkhNXkTqJvoQ+bn4GTNpRE2V
R0Ob9Jv+Fo85wynGAiBuQYVBm8LwVG07FPv8HT3e9KU7yu6XdR6+S0kRcVjyrTlaY7GYgFTJDVNm
vYcyLHhZpvirtOvyiEsh+fBOrL88tnLPa4EU8ipG7JVuo/WYH1YMa7dVcPGDDjP5By0b+2JizTCT
cROiux0y9d+iQ/9WpWO+9w1Hn/QYjkkcdb5l5V3CpxSX+Tylrwo+obCRx/kX1REGfpeiAxG16006
nRCGdZgTn/JgrzSx+uaSPxAIw39WVvgWZkbfqQFqDE4MdYZIVfZFFjwfGk4WBBamZFKkXlYX7ONM
YgVRFxuRbP08bQw3W5Hj/ns+jqWLvm7o6m7Eb3OroEKgzRFvAFxBUlVlC2rH/Al6FtgdxPlWEHgG
dbx8ObBqvQDxwGyGSzHuAAwVg713cxy7mpk9ujBE7eGCto6mXwQfy6cj3eybTUD/bg42d77OYc3k
m9nBW31BOdgm92mAeeKPeQZjfouLKW+jXZvXbM6j74jvYmfri1neLS5D+wfXPjVd9lXKdxjhZaGJ
Mc++rFA9/eoPNagLyHXHUvsN0N6JauS/I1h10N8GGDE/IcXZPI4M8b9tR6zwLTALGmqDGYTfOED5
5YKvKG8pyEXmnLGE9k1OvcVziqXj9VbEfmwpRVZhLWImMHOA7TE3s8+zlz9pJKLC9xauYsIcT7GG
FgNZIVGA60q2oWRZqJrM3cr79UOSCQaSbh/ytKIuL85x7mcAKPuOJjyfVqQZIvtiZcBmuWhEukdH
K7ON25s8BrypCkyN9IrPjdOWZHN/lSUWfKuZk/ia4qP7iJYVyPuAxuShzJBweuricdqvTCmbX02Z
s69+sUE9MypTUy3qMHghUNmouwI8EKqFg3wIlyPaAq3zRRd3ndh2JNTCUAaoNg0heULvtc+YEsIs
6iJsscQI14e16RyyiLY67WxZXvjM1ZdcxmJ8KedERC9sT9K9RoNut3M0jRDTq50lz0sw/YeaDwzS
RO6AMw3aJKxWkjz5MQiGDgTC4Im3yTwizDH2Pltgj5uTGTNtiLdGOsmexj4K//h5kaBSK1u2mPAA
rMCDaRzg2CWGDxL6rGHH0sOps9iDaAxFZ+AxmNlTUa7i7JHbzuAvSqIfR2DsAYhEQc975vYrViC6
/5GNPn4NnmvMQr7T92MM28FnJrL4CgjyWQxr9pTw+LiBwo9P1u4WIe0+7RjARqNFdjbTBrKqkQv/
NpbD3ldxkoUrTEn7vE7lxs9HCquBrzOcI9rYTf5NjHa9H/M+x5S+bsY1ZCM8PkcMrvMOWV9lg67X
W2Rg2mU8uz0olOQFg1k1qrRoLYDKstI2gZMLgrrGByy2+7ma0FnqKs/0/CrMYAFKpqs+22Q4fops
wVJ4EFDiPY5p8HNblsGAF+Rw9QPlLdBdEAlTdqBuEZq1OHVwEahmInPRIAjShhYczLK/KBoXtAY6
mumTyoVeGxNTWdYrj0lDp5Vi5bHT3VYUBp+hSuIVN2qWm/KRFNFWR4jY+bFlSgXMGMhjO/Wxt6zF
nYWeJ975iaam7KuohGkNJgeoJSourJ6vhxl31xi7i6IahmB1ox3Ia9Daj+rKlow+AbcmTY88hsei
y3FOUsne6ZwCryow5lZlLDv9zqMZAla1lQNavb78j39a3quGYNv451cBB6RC4AJ31Zpk8zkziGap
9JQN7UaI/tYtYobT64KhXyBW4oS8e/+6eLt/J/FCSMM0Fgj16tFyt4uUuAmQg17EzwI2AG/Dcaip
mpDz8hohzyR/dAV8fzCsrzxrLFYTsBXtMAfWDuTk8Ww3oLg1XjxmqmmEzL/CJm1/tdztSwNMH3Ug
XYD/VfMYj/M15gP74KVQ5veRjWtfYbwEWhCPFh+SsYHfdT7r09qYHHFWfSei49lR3qmzt1Fw6JDn
8h4s/fm5W3gnWmpkUTQSnLW52Vipjtp3jr9uSIgN9X6w7g2LNf9rTNgOd5s+6S9kSPoz6jwqE3f6
poGLISwZU+OfzUIQT3LFmao8sFJyJ9wqptsuGeIQTA+c4bLwUm/t0O/DhwPY3XLbya9rTsM3aPf2
nzsGmxsAeJy6bN/etiFJM7SqxVGcVOfypwWjzRWvllybPcvdUBuP4GNMNwPLbgOoStNbYvOZnqm2
w3j9Q45Hoozt1keTgxZwhwWWKb/v25FgGefRfePC8PrXOPr9hz9Eyk9rHJK3nmM7xqVLriAu0Ltl
TbqfGHjIdN6OP0EA2JTsv2bqcQp4sSGdDFndDHth6jD3dna/J3QqrgGZs2/Fuj6lHckbTXIVLmgQ
bNWnO/yEEzf/LO02hQfeYUXYGsqPO5XT9Fq4zN/PqyZnERfHWAOWEwSYL2yvGtfp7WrxoAGQQvB4
1WxCgUM3J6dKb7kH7AC4FG6bkEicQaxPfwqHpUoVIixnZtmH33BZTiSueuQiWi67931wG8Pxmpht
eOQDLp7VzQ8k2uRvnZdoggmk+QSmFzm2LIzL9WGcjbMXOxfq0xYJ7DgRPv15Q2lDMZ4OCQBzy7EH
doWBl32ZvO5RBimLiOI2jKltkxi7sh53DC66DJ1hVgjWZmnMb8e4mNOa4b9P4lmcJmmB+ZUKRUZj
yVMZVogTYGF4Lq8sSAcxkXWvSpWYxKCHwubdx93DKC1a3qC2+SP0yjWdJwRVJRp0NRbpcerkNMHs
wvIOZrBlelmZCe9sWxa4R3vcIdCasIdVs/GS7Z3JsduR9AkTGNbdWJrVZiAeIEDHs28Tgq5Os+b8
BcSBopkpW5ttJOuXJZr2JsXG+dWxaHjS8LWpAXPai2Bd9I63HWzRGGYHFdCw5Lx0Pm7XCQACaiE/
DxnilkD76DCWFHCuq7WWeC/1YdDC7VB60FV8JIlDjDspLEY3uTx6Dbpn0aHvrROsti7pBAwAGZ4I
DMpMWgES3TByzhNCs3zuK1iRQRxb5lmza/caQApp0gzBv2Rj5KJtt13yBMtYY/b9HsPGftrwRjwH
EskLGEnkOgx/3IAjfZwpN8P9PJCyNa7/YUDGq/GlCHcefSerxapkrXYr98aWW/msehK/r9KmDRaT
8RNA3eFxlDr5gcOeNUcubJ1loeuazcbYciCCtLKZiOElfnRtp0L/kXFghpmO+WWSiWgYP5DPuEbR
B9hmHQBN+ZHsVJ/hb1ucQgE6Fs5F/pMhwnwR7QFnI970lA0vgsn5BEQaa9Fu25rMswVRlTuLKtmF
f5YQAZrpl+PqbP4TDfcvx1f66gjdm4Wa+HHrsbNagdO/xTxmQPJV2shoK69F6aPHaXUfdLRjq5zA
doV35WkfdPT18BkKDep5/gZkYToDtFI3GLWLEziHDoV873+l+WwvwCHpy+Dnt4kN8n2IKfzzFvQA
0CZNXXV0St1B4la8IguRNYcHHnGKaKkrJXyZVtbuSM0B46bpTPKDgZSDzzOQ5ii9Bn1F7JS15vDK
1yCymKpcSVhrAfKEQLGHaKFxCqwmt838eYvkt7TXPvlAUGi2qVvCYkPzlsOEs17EIXR2XucFhVDR
CPuYZ7f3Mb/Xy5Rm0WmnEFUBlZpnfhC8AJqEL+EoN3NB27ZvnwCl9hbLqt3n5WcxhfwHUbsVT/Df
Zq61SbH733LPjllV26rI2IhJuPThKKF7/Siki+0NH3c//CApmARYc/tRPKXQ9Gf3h9eqyXnQ6Zc9
Sw53S1WiB1dl8yrcawkxmUfZCwmqZIyYq/VzuXjhfhXRSt1emVEmHmxe/AW6jdjItYJMeBH1kvcc
mO6elN+XeUAPnbOCP2L9qZLWB9P9J9W8b1M2z29iXaSuEFnqo7YLrt9rgLoMrSUM+uGLUxm4AYNC
OtpUfOxO5dh5dVFOh0fJO/f+J10ZPdKA60bXcjj29xgibv9SymIVpwylMa7LwY0PAFVS0BlUp8bf
AeQ98zb2ZDevCZwZfF1KFP4NNi2r7yuJl7W/t9PodF0m+SExd2KNlVcoy8Y8ISnkwCfND6C1ldoB
WNfDmnisGrIcjJlbWWb5fo/c+I5/nSO7F0/otmL5vq/kGKtjycf1XRqHw5SmWD0lbbav6TcsXovk
GUwUxX+LYja/FwYidptZ8NRlEwgSdW/EAmG4Wr8kGSy0xRE9o/WZeTsVInorV5wSWflcCReDmCCZ
6hDpS4ireLTI/8fZmexGriTb9osIsHM2UzJ6KUJK9akJkS1bJ53Oxkl+/VuqUd0D3HeBMzuozFJK
IdLdzPba21qi98aSuTEp3Fhw06iIpuV5LBBnduUA9GSxpRTOF5S2GxeJ7Gtn9vTXMQqAb4+e1/ni
fmkKcp2GIAN94N4f9Z6QaYuVXMJqzZ+YkVLkJqulF91Sj7Egdkl7rnVmylxPJeIfyfT5u1dZKOLp
mHuRdZaqGCK5qxS02aVxIY7q/yweyK7xKqRzAvfR63nQ1iC7HRFTUXMbFr3Ex7CoItWfyfnKKYtI
R94+/XmSeWpsT3YwaKxApDBmRad5LRhted8WsitUv1uGcAqyZJyFpvwNnE3cSFyJpz+Sf77c2T6f
0JyIDGBAJZaVL/eD47Hn846elG43ad12zX+LVQgxHLw5KDfwn6JjZHFHHlXe6cNSzszAJjsPmmuP
Htb8QsBqt/eBA0v8rZzRRpgMysaU9snGAOpLaoUQVA5tq2bpwm5kKUPk7DcnaFt6p2K0RpODP1hM
G46SX2benDlPaODII+zc7cPO51DtvIF9Y/UTYsFqultku6G0dxGhJtvPwMmD5UcTTkWNwr0Gzc+F
icDUH0rPy4uDikqWfqWDK7b+mm8I2BiDg9neLYwH5HHL59h7UhuhkAjw89in6KE5ndHGj4AdtMKe
kBiIsr/M++twz9vXRPMuGld9BUpnAYYjaM26A3dpGBHRPAn6k9XjnOCTlo36yctc+Vd7dMs+6Y1n
/INTjQVvf02Wbjo7Q5Qswxj/zQu7/DFT/ywjOlch2ENOxGks86Py8615yoKB63qzyRvjMAmqM+KW
FM91VE7Zg7Gbebyyy3xeL1WliLljzYXcgayLfcXjRm0y99HvIq7qOFm8qucVzSkrKBn70XqTnNnd
np+/mfYlZHSzA0vy9k5gb9Mt8xno/BA5O80+Ib7c3723bBGjBQRUxtom8u8FIjU9B9KGd8wCDXDl
dHHzFKkyJuptYY1zsJsb29VXRo3NRwFkMz3EtBdrijAa9teiIyP6sHq8v3sVIwIn3rRsyk37wg3F
m+lG4+1jx16GhP5he1i7zmxdMuPv2NKqYv76aEG9iAMSMwk6lbeKlYJk6e96t5+WNMuarDh1GyOs
xC5Wgo14efBxdu7y1OeW8d9tE9jLD5sccme3TjTkDEfn9W1xnZld3Ero9vvsxN1xNBBrXh6E59gb
GfsJ0NLUrRuSmCLX5lVikFHxopchE+yYuJM05h7bdl0Xg8yJrQjJOuABcF+yWjAlUo3VEBVQNY+D
H/XBw0C1S9FSjNOyBySTl7ouw+0czI0+Q68Hv0S82MUeYMP+cINwfs75zQ5pYfr1nil3AAwa2vpJ
wwiEvwNm8z+zjLfltNStaXcYZpkMhjal4DlEffcvQAnzN7/0V4b8smV/xCTs+WZqq6rvqrroqDY8
Of3wVewtN3uJ1Sda3vJbZqGs01hlhZ90k++j6uXYRCzg1dTE2Ryl1VwVkouDyBvGjPznRCWM1MQv
K0/KzWquqomCfZvL+cgi1qUiFMAwhrC/XuTOjVFDVqU/CzNuczogp3NXzCoPGYW69Zs7zN2fBqHw
d2fybntmc1n/uVq4Dr5VZFZld1rXliZNxZrjQ4ZCrvdwk5vaxe0gKUyMV7Q3sZaGx7ZkiHLA7VVZ
TwF8R5vAgeifSHJfmPHXuH5IlqWbmOgvhUKyq3NbZygxeeWlpmQLXSpWL+7IWou8mgtV2NkDA1ys
Xgm4az38JQQsd/YFKAvFlh1Pcb1jC6Z0jpbSlvthd1nXv/FWhebL/sCAy/QkvT7EjLF1wi9Ohn+G
WNU/S6frHZ6hbSoO4WZUcAdDxlVdki1yC+K6D9PNctxTq/tqwFXJYGEcOvVtDtye4aYGVSgfWcbi
508MqoInRrB1/jsY6CnsqZo/una0vmEuXdrUCTgfcExNA2e/xRacp5yz65ufLXmYhuEson2wFDXU
adhbfnlnGuU177WvWo7LvLDEydCAhac4YmR0CAPGIwcIr3La5bYBUZFrJPyzyHsYn7Cp7PW5508X
nRAM5HMuhX4brcOemAihd16e9+6LXBjuLsfGlZu3q7HsPeYjcQ97HyqJ52qTRqYFacKMZ40bA64k
YmZ9yUOx1kX22YimEvcMhOYsSgOVRT4L1/Kt33t9EIprlFMaPxAips+yKz0fEVr3nEtTFQ+XMVrN
i2KlKKnQwh3Y19dLVIcOifMo1yk/h5KT/jSv02BIzQTgQ+DgHLpT60BMPfioXT933Eow7a2/8uPl
ikHlh2A1nr83sfL5NmYz653ZSn6KoJTxOZiy9jleTPhix0H87vY8ySm5e7b1d11UwX+LNvvjjp7+
jOw57A4LCtacFET05ftmY3ScWpRlwS+Xs48dg1NcTNZTZAKx7WdZDP2bj6ffOjRLO2a/W8qM8H1T
Yv6mc7e5syh1ngYV9TAoteb31WRiRWOYpjCxLb8aGByH68BTPzXsHH70+7axH2YHDvW+yUbrXkmI
Fm7Odr0pi7IKOLuq61s/FmgqkJ/4rWTRNHsRWgUJAM24CdRyJ/deWri5c+eMQf7YSl2khi4hUTTT
c2JYjXnSLXzn3Fr9BzlPQ5w0uVs8KKex7Ef2udvFbqvG7judSQ4A0PtUXR1DHHZ0y0YTDkf0VAO3
VFdFakf+wiHWunGWwDy6nFFRsX0PVqcD1xLD9EXLu4/NMNj5N7bR6e45Inm1Ouui6b9qf16VZFs9
xkvr7ImnJRhL0GsXwO9YUP3LMQmzdYN9YVb5TEcSd/teu/PNd1txzVXWn2PqBUCL2HK9J4iWhQ0S
Ug/D29a44JWhCWTzwnYJu92X+QKx46DBMBE02ZDfbFJcH2rHbgUKAwu2D+xvk9GpVbMo74H4KgbE
cz9mf5EUqvF7Hzeqe8kI8xYJhdTIb2CTwzVjIOsfQODHiNHjPPGHw9j1Rw0nz/prtjrRInfjbM4N
ZO9TNQFvHpSrsmaHNLzmj86WIXUXFjDmTSKGqWMtHXrzxOtc2zxt1sRjzx7accQkwc0nrgjc/BBt
6QIqVrxVeOTFECRtto391ZuXQp78eis2BJYRlpMZ+XYcOkseGhifc284KpIKu8WcUqiOt4Fw8ouO
Bpigrsu/xeHQXcbZJQY5tgJoIGuFntJoLWIviKG95uhfaTdZRJ72OvO8DyqKNUhDy++8s7+J7W+l
eItezNaU12Zx+88Bx0meVB1RdCntulmv4xgH8BVcHWOKEAv5p1b2b99NqENmL1lDfza6hEAY+y58
FNlmUXGD/tzWRpU/NTvRj+Ey2tiTRm+xTxD8Qh9is4VVCsfhyrT9mvJcmGVmzHGyYjv6JM/Of6JY
iDD1Z+O06VSOrFXrK/3Ud5ZfUG+u/hrvRMfVlYKBmeJxnjYoBN7EkVYttP+CTshUjp1b7/nHex+5
oQ+8O6+3VHweWKXX7HCDEUSY1fTgv3iqp898W8c9nBduBBZvdXqvHElv7zfSnQ9uPigKQmt5EP0c
Haq8qtd0nibNeNLhsNp1vT0e+23oflNh1ftZ1OZe+I5kfXU1sXjeDe+nnLlmh+fg08RdxQOp6suU
barb+cMoH50qU/LYlGv9gDQiT4WzyAf2mHp7zjIXzXFZ54OmFkqqeItPQlXrI5/yOO0pCRsFTRLY
Y0qHC13qqfww5egF3xSXjeYXSCb3s70Q5uTHatqBVBDIuuQTsKqvY4jurg41Y8HNcF8Mg48m0umr
L7b8u1D+4r5W2hkd/2gwEbkfWleluYsr09y7gy2e3SKI3jPItzzFYpTNScTWuEMYb/mQaFm5fxbo
qC2x49lcC9GZU+PVQDCSpRLHVn+NDepG3jVyinI+e+398ro66A6Iq3gHkLcbmc5tMxfnfIOfkI6b
q5OdidijJHBHKtjcv+c3Rhmw6Aywqnb6Sxbb/i0joprXS/nWeBCYcx6WYh2vfJEPsC0iTYgg2J6x
HuJprSNdO2lWTPZpE9BG+7yprS7V8HLbMXS4K6JtyM+5sZZE0X6dwMeH567WrGEsmmBen8KoZdCw
BbnXJbUOrfUGMAsXTtFnvQazhxxu9Px112/d0SFEZzwidK3LvuVKtP/Y9uSyTRDSqU4ZTMAYGs9r
tt1In7s+MBcGVuNg6YXaW5sjzU1ODnfFhq+nOy5261u7HnW0eEJcIuBqsmIaiwRxr6ewrOzYii9Z
VWQa2KehO4ohjsRdOE4opF+7a08cg4BZY6syGkzTzY/08/6PWA0BjiN/ZlVcY/n5WwDcdrFDq38U
kzX6e3/TnXOj3JyyndOByL/bZW0xFrStaB+ahWqZhzY69TwT1G0U2EUqaB+RxRyC3XZ4uqY1kWHQ
6cetNUXGMG9xeibfQ55BdMDWPlOpzBP/3zLHktF07UsRD6F1MYqObz/ETv/q+92y40DJX/SMT4fR
4FRSfpdbHJClhyRVJHDaHASMEznFbUSAmxc5FF2o8vOe37Hzw6Yx2ReTL8SBqxJWIQcbQvOqqaQT
bWrIE/aeyu06U7AGKbfpMty3QBXVwQECWR+dqR8cRBM5xYevczjaEmRJO0pEA8WQ4iVxin2+VUHw
aBas4YkK1BI8xFKE2wMgX2HOcBH+mqw2b9W14lWVlzkUg39ac1XS+9mL8Y9xx16wPy6WA5capWTU
USC4msSus+h73EV+8Egc8uDzUluFi9Ooa/JdUNhkC05LVgfpyKHQplqN2EySHvat/7aO3L0c/XkD
hJU2kucpHbhAECOmbCz6OF09YNv7eOq1AKJlmG298ndn/7zgOibB2Ivupe667EoSXZPtTbvkb97U
Fj9whzHu9gthWDGkV8H4Nvb9aHpDjfXbO2lCRB/GlGCb4Kw9XLbXDwdl00EnM5Ypl7kqDMCuho5n
WDQMry6mHXWQQ1jaxzYK5z95oeJDEWyDOo0e/UJCgu16CKE+c9SZabr13TjJwzavkX5qt6m2gF7K
vIiTrFC62M9xW/+yEPGHW1vk0bD3/Xg9BqFl1sR0TWEl1ZfLgHpZ5oc1K0vMI3iV02AJot9wZv5T
n6nyvuhCFFDy2ehsI7bvnsJtG9eDppRYUlwytnpBt+Wjt/LQZgovW7dK8mb2stPUKZndPGuzv8ye
Y+sBlNvQYld/M2v7vTND+dC2bbiS5hyIF6HIiaVHt6Pq3hWYJq9mQJz4w7I4fF5bW4TP+gvjQqBD
Q774TLTlwa3EhhxlLduVB8mhkq7NdhoGkT02G2jls6Rhf/S5dGEIsNXtMjEs271blXV4iJC5Pym2
Rid1W07RMoFz3t5ttiyfO3bsiV8uOS7TE3mTQ3ewYTnyh6iOZHPbOjWX5xCD36upY/FsD204Mn6i
hz7Osqwe3TwOURWrembBnR+XWZ7mdR6uD5alWux+IUh0apZBOu9+76uZ+b4Zmz+xKVX1U8GeRScR
gBUHDJxL/morTf2MwCqWj7xaDEMu5lTDDuR28H67/GCPrnQHECiLwdphgwTFq+RNynnBlru1j/Rn
ZnlCEZvloSLt7W/E/A4tqcckdyaKUok6rbX7OQO478LCeNGthQB8AVPnIRvcmlONEWqjnoepG7uX
JRqq+Z4iPJvPoGqVISxFYJ6oK3WLvZZN95gkkO4IA+jWY5RFlrXnZsSluDqRfY3U6P4ip7brLyEz
CsB91RZ/1sLY1xLkfDj6ws77RwscmoUYbYhcOMphoaEw+XCutm34MHKm9J+hsbNvaLdDB7BjlTfc
ivnfxXPpdSRJzywZmRDjcXZswRnCfs4+NnLy6x2pgDOSVxctOJuxdLDHtspq9np3HjNNiTnzNnv9
bO2XARQdycuGnqjNWldP1uRUlMN+v167saUedcnbzCHXBA4sMfd981i5ZtCvOQWgT2VTlVXaRRle
0yYWAYMjeyI9V4+ZQZQwBYgJqUr8oHMgxms9gdzsXVkodYkyDEZJCA5znrIskgwhRdtARjoKoNea
5YPh45pTboqhS0drXV9IFl3FIeqxKZDdCInV/EctzpSrgavWyfmVB5X4Q/EMsbHOcjhUPXDmAY7N
Wi8xtrldpjzvdxuGLXcAEgMPBnOPfbE0Lv6naVLvFhbTdReR/KRAaUPODXSyjgEJmRsq43+aRcIw
z2+TEXsq5lGXRtwzhM3u+CPO59BzcqqicMoO/pLNN2APErAI3mmr1B8q5h3oZwHieR51r9GMrWrv
TmZ9yEe2Ce8H1TrPgV14P2osUD+XyUd9XmK0ipsNrl/9KDOHUaSzAhLGlNd/bWCUva+nZvtTElZz
GEZ/ih6i2UF6Hq1mutc5aO5lsi37jYWd27gvBIGpqRlVWJ2LHBmyY26Qj/UuGypk2rIiN+mIOS+S
z5jxY2c/rEV3BSazXl2i5OdD3Pp9cehCRI60BonJD/Dm4rcqsqA7rj0wdVJEC4d1qV1pv9VOEDhH
PUua7bWh0MRyPc8ba0ialifstkxWdhnWeYn7VI10ZVgHhJOxChizY38PiLHyYcca4p6Oo5oFWDgP
PmUKProDvmWvomREiV0OehzF2QrX3v2UaDbp2GTO/IS5LxxfjIny4rx1rvG/Eb6zsXC+txp7z33v
3YXrfwjEIVsfoAOi5l5mFi85872sGm5i6KuF4E70ugNebqjBRZd+tLMUL1F38ETQ7+AU3YpZVmgr
dlvqvGM/x24tQtt8h9/8mihTDFlQ6aqLML4TI3DfkNDkvbUb/xInWVN3oEFNvb6rgia9vKpg8JC9
2t44e1uSM7Ueh23lpWNyX4srfnrXpDQAPfhMDLc5Py1jzU1Zs436UWa2r5a0Ev6gr0xaowggWQqd
gxqEABo4vVq93amJA+1p44xzH+zAhg9McaRs+tGLKO0A4YSIX+zW1mOyzP603NOQrT9EF6MXJqDU
04FdkAVtr84gHm5OE4qA9Qgoyd3JDxyzcwcLTUdug/McE8d1DZYIhJcecvGgaLvwlX41emebbHBk
ntxfvKZbv+nFg9hdqhMEaP0w6dBP+1D4P3v0kc8cyPky9b6/X/2QylEhvKPGQEwHOrP22EINXsig
fnSkU6QkBNeJiDSKpRkDuReyViTeVdmE0hw317VQ0cuc+/HRV6MAT6nd1HE5pEto0o+cI5FMI2Fx
gElB0xHi17747rL8Rf1y0kp/KalD1rooJEHz2M5R8bgpK7yb6649BA0I5DBUjaDfzhp/h3LtPq6b
tV5pFmsori9LSkK08/BdZyFqcqFE8cMbFI5B0s4P2zKuu1wG6m3pbRBRf17eEVH1a+Bih0oa0Tqf
ce+ZU+wZJNs2KKcXMrEGbJSlXlImbgvPRmfMzY3W7qPzMJ9wV4fxwauj9Y7s/ebNb5T5rAm00GnB
W+Ehw/BPbdhd77dQQ6k4Ur6NvHE7UQQNEbn1FH7DyOT8sspl22HI8V82t5TX2g6rPJFqmd7lChoI
z90dBYXYfURpcxp6eLpkBQP/UJ5bPfVm1QCilFYHn+OAmTQewqQWRfFiW13+2RbGaVJ7mPxd7SzF
rok951nZw9e1FZFspnMLRrv1+oe6rDls1sa03/2lAs8ugy1/5qbtL7CD225ul+C3a9kUl3RXUUpO
EvdDP3gXw+z1Ojiu+8FO0OWxDYHYbMjye00OpgPiOGbomiC833KNhwnLTLWfAl3hzHfzx5hv8TaE
2/AXew6mHA+rtF5XaqOKedDBGfP8LlCECiVeYS0fVKP6NtINMSlopx2W6OpthKl9zWcn2JFvtR6C
PJd4EIGx7ERHQut9Y7mB3OEWGm4lEQnBDWS1Yn5jOUxunlwzup+VsUWHIIWyvMNdqe3DanVb6tSL
8yJrRsaG52Q52AwZ5u8M2QPn5KJZqwP+4/GDDvADbwZYkIczpU8CrrIbfr8i2tVtF5BX71U40m2k
pvxaWCqc06zq+x1bt9otZdM0XUJbSHVoPSDE47RpcyQtlEHFRILWl44Wx59BlFvFwaIM5I101/lL
GmBT6smx5wEiBIP8TRFodfLbIjp0NjTLJbNG3HEo8U8kNUB5syLT5lkOy3m7jF3rHeJhQhEpLc0E
lTYorftx4oiexr0zRWRjyFHWJ22+UJsvh/ZByyagOYr9eko516bdzIjqpAYz/yxXkORFjEjpDG09
h4c6phvrcV8vBtozIVyuB0nyKvMT0ZNgE5eWAWsBgvRX3mLVp05vJBxiWK94nbJC44rXlUOj3gLI
SGYc1qyz+pEsie3UqxngrFqsC98XqNC8fnG4Ni43Gmm1z8KsOQcQZxfCNVgawKKJ01IA5Az2wn3g
rhqxqVIdYc9IxWBwWbyIXzAjZsCmNPavMx3w74br6GfhlfFeup580Fvcv+s65OVZzZoyiWiPrR1+
5WRUymp3a5Nbz5WI1Z9VunIPjcmQerZ0l7ohc5pwi6CwoKm0j1kq65lIW+1viXX+dctCBBMxBj1l
yQYblwlow7pw9L6IZniAjHVU0RZ8DDOL2WQTOTdSr2qIxUocB2ZoB+6j7HEI1/U17vyWkV5VvdKx
Ry+TxHyAulhKeZgHPj80RKavJeLRkyJ9hzcdsP+P8ThDrMEH8sDM9WsT9QbEEHUqDWFqEpk7jBrg
Dhletjqv0rmarYuNNrHTxjYM6rXr3OUENLAXNMdKELlgWUebvZXumck1fLS7eFbJqKVjAMpAStu7
OYR2OM+OlieyAptvLBELU9JfqhSvJehyrKBTFitXFbN7Z/tBUYzAHqMuljQQp2p0iS/YGJg9cDmv
7+Uq9JPV4/LFktLVaUsRfPJjr1qOJLvFzoHZ8pafa1IECp5s7Vxp2r8ERAZ794J77w1786gPahqK
kbF4ID9sE21fteZGJteWa7f7hiYa3Yu4HKu3XI0eUQpeleqm807a81X4nUJ7k5w7eC3SsuzUaQsw
NhKbg+nVCI/Deeum5YlWgo+ukLa77cDG9HASLeQM4IYT0ckX9ugz2GqGl2adKgmN5zKHHPuNNCVy
jsL8GNjtvCXYuBv5Svz0XKVDmbOTCPC8yn81Jit5ktteM8IOCUvJnucVd72drqsqvYPjtbLHpxYv
0ie8g67811xWvfw7yhA1lSFq3ZzXr69+6aPVtk4rrIzcQdIuNM8RbdJXIk1r6fsgDhz3E5doGPLq
ha1QT3FrF35Bz1Gv86XxjQmPeaRimfoYRBBfuGaDtBidELS4NKE+YfNun5hgx09aOfPLaNTi7nW4
AjlQ5C7yao1yMncY7qpvbWz0+zYHa5MGESjKwQukyQ5fe51PnfLVXdnWzL2cltgI1F+I44VXMy3q
PnorRw3p74MY/SrdbM0uXkfJ/r0iiIVtsA1pj/BR6/qD5SKwIkKb4QeQLclV8+SylFboOAuPDPpE
tu9BBK957ZQ/Fkwgz561+u8jDQXCJJgB3agoSv8yYWZfE02CANEzq6OjZ6a2pn+usi5FhG8Ok+Qw
UlF8R+/W76OK1vkQgcMve6KtoKiR9cenjrHZwR03+7ZiBr8i4AgUeNTl8YhpJc7p4LLxFeG44hqo
84y6pDB/FbrEMegcUaZyEtO5yhwxJcYQpYSpt/w9BbmwGaRG5gfTv+oZJ695iJkM1bteGHoNYi3o
3txOnDLHq9uEjlC9TeQ/HeewCO5khmW/iTzxd1IM+o65YwzHtIXsIfl6t3iMQvfYbONwcwAql/0S
QCdUMUOIfZHRoiGtVHgHY1DbNpbsWAU3FBcoAP4up1Fn78iTCxVSJPpgEtGVA0YQznL0xlbsph52
lhwQildebW9MNiU5ouJ+gYcemcn+LDY8CgkO1uWo+9BGmNjW81Iz9WWclGeXTCPokuw6/+hDZXAz
12NszlO8hgdN+3YQ7Dp+oEsl6wSSoLl01dLeI6KYWyPr/hJkWXFruyqDWRi911BaTn2pGol9dmIM
fIvGPj56VUxmjCVeHLtbz37mCxSQrI4vNZUJaR2rOYXVMgSPbZ/Fw5VxAIUMVvIqdLtdvy7E98RW
EaYATjDtvcoeMWNs13XgxRynqDsMgyNJY0IbJu1CXrAG+vR3LRBvQZDHtWTgjkgyBs4nqczUxllZ
yD8ZOCjq7aI/c39s0vgrNCRt+yb8Th/g7JkUbjvM2sPD1zpCIAUns/PUscbJ2edeZY+J5xX1vYHW
OnYugV12L4aPrw1sbBTiMqWWnNRuUo44+WbSrCu3mjHadWFtEXjRBHsI+Xd2pWRp4PTv0lXOzSFc
h3iIzRzbeBMvU2kPv+QS6UcdxO2Zd6N79rfNey4K0pe4Nu1gTZqVAXTSL5aLv7uu+D4blE9m2ZEW
MIryF7bxlb2RiyFmk1Yn4WVyOFVXz51TbHKkMq0EIdwApuYwhdOLLnLuF6YnpM9R+kWLfondRR4o
hxg1qNoMP9mqa98TDUDWx2jWZ+GQFJoOihttDsf5ONSbOg+sP3verDZ4IFhAPNPQW/eMnf07BzIc
2we/6PZij3Cbvafamg2QVkgY8VI3dy2gspMujFbKe79p1I9ea+fkwxbQcubLfKyIfDnibeLmXzXm
QM/DrreVrG0umCXdRW1mdhGH3i9B2vRLxP5iRiItDnGPkfIuyssxLeTMjWxWHG5VFZ/cCpbARvAF
qi+q7vsgeijoHkNGImAzj0JHvH2ZHap178f2nJ+iru5fQu3WrzZmVyCg1jq4lsIWNeDn3Wm4A5XM
A+PPbsB5ubX28ETqnLiPnP+IzsbtGWoxEkzQvlz62tFub1XkjUA8gmCCbAPLLaqZ3BK2FMDp+ezZ
WioUylZ58aUh3uJVt9gAEheF4yFXgXO/TKH5GHr797p55YcTOMVTOBb1QxAU/Y6tNurNrqfmhNIb
XNGjhkMUdQHJs1GmTqrySUvLiFJBueq/zi1G38Bk+WdW2O64H+mrCQCsANUhlb5G67yUSHnfbWcV
72aYrIO1+NWV8QLGU2dq9qEHypZ30UzwFYkzv7l4w1+BBZi98qQ+MNRwQObFZG6Fpdcfk7Xkd9M2
VnuM9w5ego6hRn8i/ZJxYiq/Fnb558Yl0mc9xITNV5jWS6Kmf1ZV56r7isuqwN1hRD+w9QNkuUlM
3UvDBNEKRXazi7pjftCMcTg9Aa2VfpUSLyGb94i2h+OQ1zlmdmgXpC/xdkFYyEe6qE2Qi5EVI0Yk
uudtuCF71ux9d1y6ggfuV9yiSRc0MGtX5Mqssg4bkQ051S8bTg7RBj30ZIHsdH/+/xGU/0sUthOT
qftfkc9jboAawty5uJl7i0HUevzB/+5L/yNNGl+8DM2q3Asfzvd+WC6tts//7kt7//O7pklzwqZp
nQuWMyw2x6EZ/+V+E+cfayUsB7W/rrW4MOL4NnyJAYNt1L+MvnX+5/edWxmDQl27l3yYHuh137nn
/o/84P/tF/mPJOo1AzQBc3Iv9D6YX/Nnqwag/Vcft/2PhyRgwXzlumDnncx++uP6GfKo/8uv/RVU
+18PICoS3IAXToxECEHxOudcWv8yxd/+Sgn/r6/tedjcXBDASwGjvPNK1yPSI/q/lhz9L5+4/Y/A
ZnDkCHcO1nJKRUwj9QGY5N+FpNtfabH/9Y3LXmF0L4WitSZ+6cOr1v/j0/5f4mbtf7yT2unswq5C
dQnQsi0mTlqCIwA1lORx/suNFfY/3k6f1E8B9cE/4tR/PSUf8Fbu/t2T+I+3c6mnqBqcVv0/6s5r
OXJjzdavskP30CCBBBI4MdoX5S3Jomtzg2hDwXuPpz8fWJq9RWpGfabvToSi1YasKgKZicz/X+tb
h8R1PsdVfodm5vefe+n3c7M0mzilTnLgmXqrc4TLu5/LTdHfTc2hbOGZmeF40OF6O8OdNcY/xekW
7ruJCcQrxHnqjwffxforxZxT4fr9T61Wwn03NVUh9JI6+cC0d8xbus/lHgVb+1O3UrjvJmdQo9Ws
nbY/2GTc1sLf6nn0g8C5/35mCvfdzOROTmWFSOiQsdcgCOdTrZqfvOLvZqZjAlRrRN0dvDou1wgX
rLUqR+Mnr/i76Rl2AvcwYoiDGCPvpho4ukIBD3/qqSncd/MyxgxfWibav3r23Rat/eJ5PxfLK9x3
EzOi6oE9BwKnFWBecbWcs0Eq4x8sW//TDX03NystLdhMTg2UPlr+PUISBFbiJ2/pu+npuHUQQ4FM
idNQiJ/9UyXzLz+zpgjn3fzU/NqJO78qDyWmmrWZxGpRip/MIRTOu/kp/cEC6QsImgUc073mP0VD
1P/UI4jr+vYRFKJ7Nay4LQ6eELO9R7GZjUHT/NyFeTdDHaEsXjLPD342OYAHuhsaVvny51783RzN
YMpEgvPyAXF9jPHZ2whMgz/54u+maJvUYdp2PNxCPXmElsEpMmujH1wW6zUG5a8pEBgg3l52LDG6
OUYWFwbP4aOhRdtcts+03BEVFCTWCaHlswBU7Qs1HYacBkSdTSfLcdNpgz/ff8YgFu8ji7aZ8mqX
s85cK+egs2zc+rs16ANI2BqBQYdOc3LExatQROB5f4JYiFevGtF4tai2rNGwDuUILbvvvqmBWgJu
sAVnf+eOHNj4NtFRg6EEGm5Qt4cHBZxnEQTaPmnlQ1i5txGBP23ffRjGgELVFKNT4qg3ZbxtoTKt
f3SyLN40tu6vm8l1N3HlzmXh4hIj118nfivOkxZ0e4EWxrLNBSzq8TgMyt9MnPPqJ3jqOzOp+nyB
TUb7DlJVAbm3ugPqnIPTAZlA3WVuC8h+J5x9ORWnCDBnEN66pefdwhdc637dfYpGA8dYY69G5Zlr
9NFH4VQfJ7QNe9kmt1rW1RvK9Rrn83z4MrjsDGz9mFJlKHWvUDuhATjBo0Z9yAlncqoSHUb5oUPQ
ptUDQvnMhNcP+R3Dg1ykgXcK/RYBXH4URbLn4Jo9DI7nbS0NKYuNLPgGFBRWoRHJVAdhTRp3nWXe
dY7VbzgEppjw1IA7BoPtMqMdtab90y7tyE0+RKEMV2GjbYWlD3cxwCCYVjeFC5YyzaOnKUmdJbuz
bNzQDN7Bf3gstLGnOoIljf3myk2ceFzBq72TuBqWiOyAx1TDuGusCDR4HDgnKHf9OhLjScO7hpfI
Wgrf85YOdz82zQqPFXVwPKn2sPXANe5sU6DcztQG13D9TF0xXBQdbVEEUq3ACEKx+xH9U4gpDKLR
ElqEvrF7uotL7IoYfGyjOjpmrQba2bIEW0tjuzEhXBfl2Jw8t7nJGZEz8XPtuLDPtk7FVgs4SW8t
027cUWg69X721DfjVsROm61zGi62dO3kvkbbchot/RyB91vXIFiXgXLxgQh4hB3wziOWkWbZlPqT
MEBqkGuFwjCJqLtbThojo0K+oBAr2w72SelvoZBvaeDOSgiHq1q0v7v0s1epwuSqKETtW3wmq5JW
58K3UYNxFYCttvrLJKdL0xDlc+f6qoYNXVcAW8Rwouk7AsnNmMf0WA2QuwsxDueRgCkAE2M5YTqj
X0bHsenMgz8k1kfZtljLKkd/wOtvn6w+p+kJEDT90IPQ4CLIfkkL1B0fIIKcLYobxpOXt9Dj831s
2vophJNJ5afWN63h3pVaRMelj05wktC+ib1tooRxh25Tz+oMPENiXVrVopVxxC0YUZ6FPtARTOCY
0BnYy9kvgbFguMTgVTZpHx6a2DxSZ/+q/M65gRsKEqepmN7jVEwfpzBJ8JqHobWFp24s816fNWfB
IdVN+3eQ8SO+fbihkPtdVLm2pcJpU3ahebIMOv0rox30DRDcsxW6hrMC6IxODMTRGh2Sp62ysZi3
V5+DgKAA5HrJ0qLD/yK8TIuAYJTPYajHO1Fn9Akx0Z26yXtOQns23UyIvyT1n42R5gdUK0wQiKZu
OxezcjmgaxKQx0rcVaEnd0i3v+A6E8+uxkkOHTABm3TKy5UGBSqEBBQl/LnTby3oAeuhHzWUK4XX
ziszyj0Hi8FTgAVl7dSVWjlxBYBE+RX3IsCxNIZ6dqrH5Bb2lHeGhX+rsY4XGZVA09RQvBo+RkLc
USdA/ysBl/mTsItdFlc7Bph26+OD2HgqgCTr0RAYCnOZVyl6GqsETYR7ijntldP3IpP5Jq7N+KFD
Fr1gw+5/FHTMHyJd2h+rrNXOeu6a9ZIQYTrqiZu33zTkIxWokqx89Kr2xUlb7ahTrz3WI7eSHkl7
8DU4XyN3dFU2arpnZzFtEHMU00pDdrlARN9962TFobqzybjSUPWTW7z2Rpl8FmMzkhDZxTiSCmPt
TqhBArfKwGBXd02PuyluiC8zZeOjzKoG7ozMbRfesvuZ2qK/05sy/JDoZpMfOk1247IBkXuK+s5V
S9NtPlW1lp1M6MyHLu19dYhrZ6RXYzdfWqgOy8xtJoRM0nrE44mmqsHVRXM5XcGMwKYD+BVJPVwP
IRwQBrBydi7yju0U5/6pS/p9Z4nqgLkywLBayrtY6elKxUm91zL9VJMrsjatulXLMfXvKD4S+jLJ
tkezFJnBxiZIoctdWx01UMzlZ0XcwzIeKn9rFQpGkls9dkEiPujcUvTRKRYWPP65LKziCSDO1K4c
OpjmyokM9THpZp52qevOTZlOOyC3405aqOUGmPrbEs2nCWc3/uLHAWoP4HkZ7VHzd1gFzn1e0Rpt
kvC7qdOHW6YQLT+2Y6Yfi871P3ZVk65LTJOrhAUZ834eqGjBxiZZBmHboKUPgQlEiehutRbdQOul
IH9U45j0k4xHbC8ERQPjwrungidVFqh4o5R+bWaloBblINaugbPHTBv6ShDUbqOmm+6kPnH6oOfF
guZPC5yRdOx04Bv5RhYA65dOhv5mSaJGsiAgIz2lelLxBMtNccLw4qLOLbL66AcDNCBib9pLj6fs
Mad0fkIgnj3hRWnXjWX6zzGbY/YLbdE3GzJXxh1aoyE/xIKMFV2YgUWWT013rg0yVqMoyRd9wVla
myT6eBloCBDcdeiVoMrt0Vz1uTz3cEhpvqP6jvvkSdZeDwneu9Be0QTekCrZGjxT2eaBAjFb3gFV
EnK3sHzy2Jct0WFmd6MfcQ9TpV0TB//j2/B//Jf87rr3rP/5n/z5W46oBdV68+6P/9y+5Ddf0pf6
P+fv+tdXvf2efz7mKf+9/5I338Hr/vG+qy/Nlzd/WGc0gsdL+1KN9y91mzSvr84nnL/y//Uf//Hy
+iqPY/Hy2y/f8jZr5lfzwzz75Y9/2n//7RdLKF0pl3YqOAqIMLTT/3S+mN/vjy+ef+bfftnXyZd/
ILQripcKIc8PX+nlS9389osmdPdXCjM2WAMFjt6yORn3L//6J8OUtilN15VCzhVEMN9N8NsvQv/V
pCSiI1hXjmlAPf7lH3Xe/vFPBm1eqeuGg7MEUtQv/3WN3tzFf9/Vf2RtepeHWVPzwmo+O//7pPGX
i/D+oOcCLW9D8Av7Nj0GMloo8ZKCBJAZpPMgY7dxE6uVAT+shG/2VOJ5ydYudhf2W7MB58DADsgP
VEs8PDkxB9+A3Ep979r3ZXlnezcT7ExvIRNMDB+c9hSp7yEE5WwU6GW+lfIisFz5j52H5neFVxrb
grC+hMGDE99o7Q2lytI40s3N2XpGd119jPn1qHnHKbyth63jZMvEOwqQdUZ4U2EhRzK7nJobJbdo
uzizflXZzvPuexefyG2uvQBYZa9yU03joma+Z92mSM5pdCcR1YtNx54vX9vZ44Do1VwaPK0jZGn7
oP9ioGdF2LQAFcGsvk/HB/bPk77X4g9i+tzB2wvORDhB5bPHo98DkFsTtMMzF1m45Z5sARogeXYh
R8X4yxZ5fIty1oZgbt0G7kmwq06OGE+GANn2eezuYFDW3ioIDlP3CTVvwuILGdCMyACHUrpT3a6a
Pq4sfzevKvyXbyb5IRgubfxY9PpCi45pes6sm0o+lPWDl5yjYKexIMXon9YhPX7gmrjCou1oHyo8
JgUOpXOBLAK0YnD7OlX+V6vH/zcLgxDMkf/4r0n114Ug+55nL3VIDei6zsyLyev3XKe8kOJXneqa
iXjZAjE399SuM961fjV0aSDcVuTHMO2p2Pwx4a1fbUdnGeCMooQ0Eej9a8KzhPzq6pbUXUcYs4BZ
2v+bGQ+99c2Mt23DsITJCznKdMhWsN6VdlJTYIEuI/ss4X7U1Ag0tyJlqxyrRqP56AcpOUvsWeEr
SlJVWB1MME1lb8ilSqVdr1GwaDYdw451ImzIklvFgwMcEq8+Ekq7ts1pqTl+C2JI8kTe+IH00I7U
dbCKMQZ/ReWcu/jyaqtexDl6qQXmfwQle8fsi6ieKAjEmva5dXO9+Ko6k5aNslDDLvowIInHGWfZ
xUAAQvCQQPhtliDyzZR3dkJEW/PPP+GqhE/3OP8cTAU7hke85IckkcTHFPLsdWYkvqIRJaTp3DUg
RI7+kCfTc9AnNYJDN9btbYpp+NK6mJujNU0Ng6+xEKPCCIbMglkfuyUAEwP5BmltAK0ym7ldpHZ8
Fqj8tQfLbA0FWB6R5Eov9flb4tAe02OFhB/frIVd1N7CGpDGp14Rf3DhY/I3VGcjCdmQNK2VxCAU
nyuDb//YN07hHAGD+vKBEqj7qa01PJaxjS+qWhiuIkXHUy0UEnIm4r59gX405mcwGtQglmZBP3mv
bNNMFxanLX2ta/h21jJGkXsxU1uWX4OSBCmSRVDhnr0+EYQwh5MnPrSV5X8oJUbWu0Cv6Vk2uJXw
1kUD4CNPZ0P/UhkwX1cTfziWOPqjo638sd+HfcdVTQkp5YBCglj0guxbl+eJA1a97YFQD9uYjo79
qQS9pD0QbWWXXzMLuNetFSWZu+1z7uQRiQ4e4L4tUO6lZtwjvkPu+Rz4QIn2ON9QdeZxoUHQj2MD
eGCYE5v20RQtjjlTtwrrxtIhhL7wfOdeZ75ux2xcq9o8YdSU0ReuczBdauLhX29srbu4F7EkyOfW
qWPsB6pME9Tw0ocYtYyykYEWxzKcSaU2NFGEKcVk3BqJ7Qa7zPDQ9Xujq1yomE3gLa3AmxigbBIY
MRRZuOKgYGoApwbCoTsflU2AHjzPgpWVMBcWzaDc2xEHe3aMffgwCyGUfQp1A4mB3kkUO9DME3fX
EjqTAdpCaLXonUjj4VNafruH2cNP2zkR79dxt5v7wrEI7c3qqhMrDXvVh9SL83aLO83diMJ0As5x
fY7wZwiCYofLshOnPg7YcwtYE/WsluPXMMTV9RxZWSO/j7pf3AyVtOLz9UNnNZyqbcuGJz6rYOD3
Cc5c/dlpDUDqPR4SIjoKrbh4Qucu6PY0aKvBG7BqdXYzcOE6AEovBHdxfXzcR9kRFa9XfsqrOBou
IzG/3rqFxq/tMqQF9sGOxl77XMdB+B1NGlWl2cEd3QPF8hAstgTHCZPQpzEjQwvM0HDhrQwLBgAo
rnWla6hwg8IElQirCoQS8O4Bm7Qx4jX2kGpuHWJwOaXEfQ68oI80Em5yzu3T8/UnjQeZ8ryVsVl+
LUx/Hv+2aMjyHBtAaX5U659BC0zGSWhW329hx3OpABHzs8ML4M5EsO7D1ZhJz9y6vuSCOaMka2do
uvqp8l0QeJZukx5DtEN8VGFCjofKM1Yip/CDdk8h0cQ/x0F2OKAUatzH3K+yYK2MTgf84JvdRYfe
CYoftQkIA4vQjYsQk+Lq1KMvyU+MXSRvIYovezu1LMgbzZsEMzAk9W/fkmLlMfE7crKICcAL0WpT
exf27fcJMGlwHxIHNR3aTkf/VXXA7HeuFXGiTNoSzqHxGkCWMCHPwp208n5EpB6gOTYDsa1HAlJ4
T0N88UP8W+4iYGs2XKgF8s4ZmsNmrw2UDh5kT5TMzCAh2+EgCfhpDxD0g4xwsz6ft3CZTwoI9LAR
hDwb1lILngeiHu1NHJAiddMpL8L61mmKFJ75LO37d9BR2o6yOe1Tqg3AxnhjEyjpMYvSei5geqCN
8ELEmnXy49G0t2GbcH86zR4qUD6GNazJEcSWQt3KpuTXxyarALJffoX9idqOpI7RKLc1uYHYf8gr
Bb0T4DpOoUdpWEyLbHP98pJEmnpznWVjNTI6RO8lyUM4THPcxeu8I2FhGoHOi9BH6T0k7iWDN+Lj
6rOa6SmiT2utihnicDMOhLRcoMwkPG1N0KnwC0NejxWkGTLkil5DruuKojCz1HdKt9RWrY5t8eK2
rt9+4jCl0lv8AfwzWu00vxWJHTpqWZgy9HZ4fRwKRPAmuT/Xyd/FRcejL399xXIqGJjX39dN0WkP
I091HqmxiXcBUx/OlTC34+IkaCYH5+tyBWl1Xi1cJ56er9PE7zwewYNdW/24GWGVMmQJkcKwAVdC
zZ6K3O/69EfdaPO1w/Lv85BjO5wIHeXoEJuYW+r97ghOVkvcX+gBDa6ZM5MQERrVHLbDqcUbVX+i
SJ4yWsnVZO5dF7sKiMaEF8qahzFiuHkMINPPz8No6O1zmVkxy7tvhAw2O3KYhJB5U3ZM6IuG8aZN
1TzAtcSsefoUBtVWAlHngWCpurD3Se8Liahy3i7UGLjy25auSLDSUirlD9eFAyEh83cRUs8NJfmE
CfATeh8ivGczYbZQJWXbocaEOLPWp5xHQddBkdnozshyQsYLa5jv+T3PTjtNubcWo4V7b+IK44e1
OrfGdNzzrkmRzp+2naZR3okMWeO3SgZ6e9bpK7GB9OjKoNYvGD+2F8vRh7OCNeJz7Cgtv5W4qQA9
2brs7r2qksg4hhyWi5wMpbayd7jmbp4xIUYMZuwxst6et1dZy1+1ZFPx/MQdVVPxNVhBFSlaNfG/
Tl5/8t2eb4ZfOLQvmpNrxSMok4ZCC4OAfVoTCW3PUzowl2Tthuz1tNgNVsgPWgrXr68zeokfreIa
ExEhGNq8GnYmw3D2fPG8oijf7iXPaiZ34zq4eVvfnP/q9VNHr3M/j9m/wzYbB1ZUK8ikcWMUii6N
S6Jjs7/eLJO6DRe6qGzuqG/JGolrq0iFwh1sDLsBly5ejeuiHdtRUX9iOYTluGBMEAm8yFke608E
fUVqGxHZMUA3QYwJkz6ylbgLIQ85GzHRYSAn5XVtdQOf0Qpsh6e36oBSDgtc61r4gkOf3Vs2jcKj
OkZOrbdK1JSQn65b0LVoMZFoNz3z7yJmQLV9fawtn4/typbrQ2uDKxlTQ+a2mZFPJkuL9Te/baQK
3FtMQm72QDgFQ96mwYe/he10vi5s5t6WPWxcf2pDq2U8pVnS8z+2ggWTADn5/KfRoPu8la9bopE4
DpbG2OE7i9ebj/dk4IsG8pbY04F9k9hGEJXssat5AwLgskpFs5ysoMk2TU5wCoFdAcITMPVaXAeL
wE8ilOCvTyg4RiVvrOkBG/ixsfP0k5M3kXHRnHlYBdfrSBzY/FVJXnID8GUb3GuoVlwhwx8D/YDQ
R0BHqwIJ2pAUUlYtvR1VfB4QmbK2Bc78HYQZ2VAx6XxIQNUmCTEHWbYlRT6tgFqQYqMsN2lBiXYr
WqShu8FvHDT4miqT83X4O1HAZgKGsZp3qmGh+d+NtJXTPROmSbZ23YyKsndYuOsal3l96e0CkJeK
6C/PtDDgPNR3/D7/mpMCGG21vII4iYEMZFCFTXPi045AGbi+PJZl9eDqaX8fmz6OykDSKb5OT+KF
yvw2rlvxHMMQUV89WsnDpU8LYdxTLEcyDERDG5BYQ/LAlh4WmXksY+Yn1jltMhc+rpRubQNKActu
lOG0w9zDjW6akXRMGhr4mYh8Yaz1Hm6hYxnEY3uhBQ6YFBvHuOTRBR4XqzfZH4r2o7G5zoXatbJt
SZIs64MJYWPZKtcSC5yZ0l6xGsyLrDsUn+y2Z+bQ18lZ7c2MTw8JsQVsWgnTuLn+/fUYpohcYdrG
USj8B7RLXbsLIs7IBbY3jofLzHSJD+C4ymPWnQbk5zSq7OIjNL9IPLqvd+z6ermqmBHsGCCtVCbx
HMdCY59A8DOmrO31YAlml8+VdZL7kSaddMU8VJphH0wkh+1Nxy/yfRRFTbqMvQTVt0uC9/hJSErU
L+i0Ju8JK5oPOL/z/XOZOs3KDsOIkyBo4REl5HwWKWyzY3uYtBSpzEDa2ur65J9/0OnZdfDK7jJL
GaB6QvxPoPYqozlxzOd+5EkVI6ucPBpbcTV2H1giHHf/x5x9vZ7X3xNxy2IYcM4zYA+j/3/i3pTe
xiAbMFz7Re9qh+tCmzTx9PvQkOy8QkJEcl6QhsRw1lWNzD8G3QTUIaYpeESSZjiL7vUxmOhjDNOc
4MV2WJSv+3BHp9pKVRJAJzNwlmRrDwl0q+kZQHzHSgeajNVYsfgzCnJjPiv5OSw+h+Z9d7QK8v+Y
pq/bH1iBXFAVEVT1HEkwAbdQQecHJKe8Zk8ASkSOisiCKjhEms4qazs9u6aRi58eTT2stAfI9Swq
dJBYzDim8BLXSdzkveZwuleNvRsL8m4WbsLKiGOnNAfwB0ZeQWWjHdp5HzRf8Iimsc4nNihb8EO0
elqXa08zvXDO23Pau+sOH5qCTM52CkGqWcOLZkinTmhzJSy8b9pDAZqJjFraESWUtdflDXGBy1Sn
OUIYhOWFrHjXi0M+LBMlUvRJyJ8yGIvwOMKGgm0uskWkJdzZP1XT/ihRvylJzxqXtzswV1qW0g2D
Tg3Qkbl+9Sf1awOuBjRcnhwgmWsj22yPBUKmcUoPVoqK9d3E2d7ecoojvJltCEiLcsgCNldWkfLM
wwlOiXkYnbo+Iajgsv39J1RvdWiODfJLN9CYUymzXQte3dtPSDhLbJu2WR2uByf4BuwCysQ32y1r
fWEfIohQlxwvBcERlGRMsB/KrLZUlcTOaaOpQmoxbweSup2XT44n1UqzDahAKnanaDUfVoO19npI
HIaQyM6Gdt+48SejMXa03uBDmXpjZltO0rjTIhgJONcgYtBI8nXnkOuZS9hZZnB7UEOxkKBaIdcD
FhVABLhVGdy5DMPadyMZompNSaWonyJ0dgzmMpGRS+Muw35TIJm4j3z2zIeUXoa3wDA2kUjSxS7j
aQwzVs1Kz51inWvKcw+tTdL5c+iYjCA5Syo2pO3NT5Hrhna0XAbgdf2AGzUvp6k1zjuXtOW5ft37
E+CmyRUShbBfU2SYaizOdlluDR030HMHlyxeXw8gpSfmXZhigd+2Yc5ILV93Fg57Pv5eZkw4mJf8
fQgEi5iPNITQ8fejQdLBeTNeXS6iQfKw60jHxbX4brwOk9FXfmeEh176TDVMWlpM7b0P2k2pTb5z
wR5iXIxUJdaNg817WJcQnoePemqp6CxsBVNnmEtAzYrneEVybWlQduGUjLN8IvNtulxfGWWynZ79
vuTI3rYu48e3rGSuJBp6Q9ppNYA9fp46MS9qcV7GoCjCOTWJFNeV31nGp+vZwmSn1W6I5mziZZJZ
ldpLvTPPepv44my4WjnVSzyEpfYA5nzo+VlCKPy+r3E169d9LzgMXQBoJHv77y+mmNWWf578XEBK
58pFLKk7OtPr7dSiJQZzjMLcQXdx8qy1MqSnRrOEkKnb0c7BzkWtL/RV3BS9t0R/N9HPuRZfIH05
9g/kj8ZfpjoCJHDbOs84F1bkewlnlIHwl7mVzD1hbm4SoIo8X8/kRHmA2KPSK8KEOpKuOCh4BWXU
zi1E+3K9Z/nkckelbWXf+hLc9PaP3errYz1uBNss5udcnuapNx+5jZhHyEy3c9YuCVze8Tqu0yBg
U2SgfIrPf3/JZ5nomyuuJMnX9Cld+vzOX4XYlBMBMDndsclILaMiiW086MjH2YY6bN6PhMfimFNp
a8p9JqUtd3///uL9ek9hGlWzZXHnqQyr95eY+4uYYpTDEcAmvmMVeBqROINH9kahSX6tI+y266IN
QH8PY0nSch1Y7m2BPjC+OMrmrhfCo8qEQfKHI+DVAvX2+lgIiQwbtL+tG7r1TpLpkY5uBqbQCCyf
F5jO4yl4RI7DkoNn0s8fGq3w94TfEZVV2yNyMPjF0c21RB5YoqN2NkmSnzKAHyegPGgXSL+beBLo
WTTdVHRo9MP4Ol+v9/rvr6/5lyml8Ivrgl6xaZgKdvTbKTWQMYegrg2Opm8lyao2NJ/W4mu9Pk10
0W+qOQ7qBp3nvKsRcmy6hZQ96HdyievvKXWleKZYdpwLrMQ7pHFeWXfXfQPBBuxmNI2j3cO1KBE2
MJ8evbRRVCM0p6m28nWvTV4Hp3CNTONjzfFCLjEBhtEtfR9NcbCfL+1ESdo+NPWgfvTAfj/EXZ26
jslAY4ev1PsdxZyh0AIis45IzZifelYk2VoQmkrhDhYWg67ttFRe/GIQ9Q9WtHnBejN8XGHQ4Le5
8vzffj98Wljt5QTFk2JvLvvfm7BKmltcGkQVLkwGdr0kyIhJFfohNpmAICpYzxOHc+sH9hPaXG8+
iu0Y0po/wQxHciyhv/dxZcBzgEqr5EgoTmhuA4xt8VPiA6e5l0DwJ/C5lk3YeJESRUy3hxEeBOik
ZlFKLJ9DvarMlc8jjJzXtO44LAs2gcQudA0qmuvWtKN6qqCJqpxMkCJyZ5RwL4LzNHotqa2VbNqv
hQEX8aPGyYW6Rdvki9QtkvBAYXR6kDkF+qhT34tcVhsqajeh6abr0c3JBJbx/RBOH62OimpDEwGJ
M1AvtJ/LrLFuRJ5/AORN4RWPrGfRyY7BgaXhHUXi5cDmdVETRoFAr7lJSu0Clv9i4vfpa85OnDbR
i/ruRR8i52wC9V+nrgFH2ybXjdzb+EDZs6rvI13Uw1o39Xv2dXAHYfkfPKr1SIoGb5kZPag4NP+X
rpH7Ke32WWZ/tov+uc7TAVDuMK4dX9wL2Z3JolI8uKeG9qQdEaWioAoRHbEIhF2/MIxbASXXCu1V
D2LjLvGyrvmmqxwOQGAHiJiuCwxBK07zkBblDafOjQ3UcZcNyXlQ6k5lcueboB8zLL2kiyxDgpq3
RTF+BTd8ZBkaF6HrvESD+6XO7OpS1vj6rQq5IIpiiY8fQTZb2noRjMC/ebuCo2TzpJf9sEoMWCNm
fBd01QNj9S4J8u/m6BArVjLvm8R8rIJuWQo6ynYfHIk/Pjh9eafh1CZavD0YBFBzco++BWa5HUCF
NkmUbUxoagujLm/otNyEZMMAX1B3/jB+tjX7YZjC+gjoB4u8T6AG3VXzOW7rF6ePD5MtnfVIRO3a
SKxnPB2/Y52uSUhvv7O3fjKwiS9bExf1MPS/G950sTmULrzEuZgTmRGtuw6S3HsoQjqc2vhRNaRy
F0XbgTWdDsT1ENldll2z1lwjTLY4sZNs2ZcClooNjIFoakpxFMb076ZtdCeaatADInIuk6Y/++0E
vyE6E3sCGRXW3QpM+kDAneVsa6W+RFK8kO97KWPzwYq9j2PPVUIa6uU6eAa17g1EKgTxLHUN6sPy
Wt3oZRl+pfZqhAxteKmLFipbvS3JvKBVJW26lF4SNt4pL4nZwilgjeo2qTxgNR4wjhNBdXV2Y4AP
JlEUj8fO5Pw8rrU0jr4DitRmVpzVAO8SVtYDcDGb5jNE2uic+ojQ0YY2nAX+/kElZuHBv5dKhRhB
wsY1TFZL9lu6+85bAZbXzxugbzt8DG5xTw6YCSdwIiwascpIwEZR2C6SGBBZzWfMDdQjPHMskpvR
7O3kcajIA/tSVmS4riNap+QwU0ll/xCQ5PCs+d7AISFtk/JHe8S3BwA+N0dVNUu8kFQgsHq/gWFi
iqJtmmETh52SuwgrnX3Ie8wJ50wWY7Ardd+0gRm97l9dXTPKrxNFHH+r9aFh7Pq+JTo3jydLLmt7
CNS9JrP2Yz16TbGQHef7nU0qarO99hy6ifTZJ1zxIloUbmH3NyR6jM7+7++G8XZfOP9USjd5iEg0
ctyT99sGvQqrBnF4vymziQ0AWCSnX6WVF+mE+SVR+elaIQ/HcAjuu2iupFo++7AvUTJF/rDo4kSD
dMfGyrV36RhiI6LbQc3putENXnveStXmy+gmOtAs1TldeRpDDlPIU+fyJpvqzL3v+liUOzFNE8hA
QKD+h6Ku8/qWtmPXb6nFsG35+5/93SmEn12wY0Jfx5EOhR0lM0bqn0sQk5ML0WmQ7mRGTz6GxqkO
Uz/qPfrYBvdcS6yjh36aVI6dULEwkbN0RuqQ3aek84OJ8Zc7YTMzTHZwrmResE9/+2lUW7ulX1Q4
MOAc5M+maWYm3SJJ3UOHD+9tgqSJgj1J8hrRLyHQ+eUPrsfbnQNNMU4/hsVDx9IV7oTXmfun6yG6
WhVanxFphlZ1WwCvScjhK6LHmv1j8qQkLXPZ5z2RgS7w8h39d1/csJMBHka6dpjdX7dZsIgi4x51
Un8riXL40VHi7YWaPybxUibXyWDczuWjtxfKhgltmEmQHaTIWCrBbczvIaLKDde4v0OilYMkG2+b
CmTjfYjM5EeHqVkq9nYNswmCQ1VFJYezArustx+hUSTZ0863tvmoODyNmjt/kIpHBdtpPehYrgH2
fyLaHkASp6K0OV+XBfimunbAzCvy/gfj568fSiEbYz7PZTUHa8u7E0CUolpSogq3V6FJMgZMmSh1
aKkBKGGiXdtfokgb/5uXjT3U2wkT7e+cKGpsSCiVqDL8YEy9PfYxx9iHu0rwQDRcRGmz+vbNHNPG
MKJiHG4r2nDNt1ZLsup7GfSU0trUTfytX9EBX5qWZ+h3ntmpaOdJCvQnOkW6pDJlZP3+2oWqXpui
P/h8b49N8+czLI6O0kJB53BAfjeYREdKczT48VZPXVk/NmCZa6RGObxctidW4S4c1zbqR8KMLNB7
fgyd6VJSOxzpSg7/l7DzWo5b17ruE7GKOdx2boWWlWxJNyjLgTkTJMCn/we7/dXZlv+yL86uves4
tNggsLDWnGMGrPy/f6BzH+k/x+PSZgoRF1o8NZbXxTP4n5fQm50mgqptX4XntvVo1WV5xRVmhlYM
i5hu3xwNV5evlZRbLlS/JgVlFgbHqmjr546vVu2jMLWN65J90zuGleQ6O4e6CDbKc4buMBXzmN8z
imnyx6II67cqFmn8jzPT/f3p0kLlqdpLyJtrswZC/0PTrLMnR5JLaF1NBqqD4zzkTb0n/DWaFzJ/
/kWFOfzIldkoGnwTFLBxxWE134IeBJi1qucunGhI+7zB+HLkTcngzVwlTgX7tddGfAWtMJy3jReG
Yk3jIX2LhENveCI+kpboeXDQsTTb994NTTQGXki7fz+PvfViyZAOGtBU/vAImUx+O5tD6t75ZNo8
0Rd2am4fxD1SDw+0brdNovphjZlMvgF/1+I7HvFgpo6bhv6uz0uiP/++FD680OenRwIUvTKHvQ7t
+Ie1aRqaYaUxYk3pQlpiVpZwrS2diR5I4uMOufIcZXgvKsmYOySjH9fPscHY6j0oiHb/WZWK3/WP
z/T7N7q8Lw7bDGJ62sBR4H58n1OiUG0QfPmeZpJvnxDfk0MwTLKo71rYSNCgTdp1Xy/zpZZf4u/t
GhDREeTRMlH/x8f5c3vhKAAJywqjccNb/Pv2wmwwYVxI9valF63jLml2DCGdW27H3bg2kbj1RAXI
QgQYZ85LwZ89mm+/msrn0f5FhjKHLs/xHx/QPPNH/vdCc1y5DuYDBAS2Q7/TDD9sy/2gNGuGbGfc
bGEBk7S06tG6DpRZ5CSgLBfpB3+whE/rPYLqtxIgqMRuygLO/Ohce8QZ0OkNSey9fTfZTqKeOWDF
BM1JSvvOiGGk/mxm8nOuSq/s3vNApc0pjJrw0XWstj0C4nVecy4DBBRC+ctv89lBym478K6BUy3H
Zy4YMTyqDEvP6dKHrc9dwGh0m7eUYsHf8mhzksrOnyXxI/q26DLRcfI/OhuzB4ryAC6eFelHyj31
5hwHhEguHytlEx0fcobczQbLs5tiK0A0t5m9iAbUNOHSujdEHffb/twfdc18UY5gfe/QsSR0hYPA
Q68dCN8xfuJYIsERrplOH4lCQLd5+Th57mvxDICaB1fkJdW2iLBWdQvoi087wmsTKy0THgDjtJlJ
jRuowxy7LTmpQgOy/ew3vcofAkMhEjMrVM/B1vORK/90bbXU8+dCMWjtYNp2Mz/wrgdIZr2YMnSr
n3my7D2Xr2zuXOYdnVeW1m3gswdxdKghuooyg+cxjoaYnspWiee2aflsl/FIhRzPvktaLEpwz2eF
fQIQsx8gvSDy/LYYzbR4M4fSbN87d15Q5XH6o4mhR36C9+u7O880XhD7RdHxUjISgMBiuTTZlyvN
cO0BWJ12zrnDHNrMwLd6nrg9eYT4CaLFXdO4FbIVdkL4CbShXyKkyZj5KqZyoMGYzLH1fcjNsdxD
fh6dg1+hi4Wj1xsMEBxsXIuBbAyPdHP69n2wWR4PjJ4ifSidJECPRv3Ejxbqii+qrBJdHuZ8MMfP
xOxQ7Y68GHo31arq0SIGMTEuGfkg3i5IZZg+xh3Jc7vERF5227pQ6As0vGyBL3Y20VLuzzU7/MAR
a0uuU30keW0Rw06cLYFvf2H67h8tUue2/mzbj0XoYqaUs4vajWjNWLjECNQIoIbBXee2OOUTLShS
ypwfsW0kWP2cZDs1hrFxQrx4c+N42yo3iOtKdXODVmVeEyzDV0Ps3y2BWZo+iTfQURty9SmFhZ5C
BCYaCEkYiXRRJ05eGvyYuYfvyrAbtqOlHvJxct/rzNA32KnDx5mQM2DCkbpqPV9cJzHcMAMnPknH
JqTgrIu39DfmEx3sZNcSd3vf9Bi+yf/UCOgMSPbrUDsBoaxpt5FwcBHgyy1CNv+qqNJxM0SkjpOn
KS2yGorkrc/KGas/MFqHKfy2IvTp1iLVGsuP37gv9pia7y5ZGevSDKI1PH9nVxlGcttMrXvo28G5
1mSW4utl1LEazan6LF2tj17bPuV06eIVypmKMISWZDCfQqo2PAdPTg8MBSfBXlei3HB0u1tlxPau
W6jaq9SUb9Mg03Vv6vAeQ1324s6AA1xunvEKfYpcCx1O19KBfN9atb7rOwOMJWNBsV/wNjls220y
F8nWT6tp03bkxJG74xPJ2zFcnSNdOBta6/bGZBr0jU0YGUlHF+XKsDO5owPR3xuDnZBwSofBLBQp
XqP9pS1rokuSxt7Bsoe1bZEZYKSfylk21wWjgK3INL3PIHVnBqLkXJl6Hulu1D6aGVSjcttJQQMo
daAOh2BmiWDfMYeI3+cpL9YGGPJnWasfpijIY8/oIGdh9RXwhak3QC+G8BGbH7k9Wnhf8gDKoGcl
JEoRUYNpNex6d9MQQrQC2flpzixafSjK4Z5W9oZYjpA8BuXMe6nrwd/KJcxvo1VJQg/AjmLduZ14
skqbLqGdz9GujhvnKPm/mHWk0TrxSkW6RYEmPWV/m3vybCcHkdY4J92Bi3XwBu3A3HhWGUEFNn7g
jYiv+swjSA2czi1hhePKNlzjrc7d7JkiAYk20Xw3CLKyL5khgwYNlV1du8KO16iLvpZE3awJzAr3
VZYFG9qeYUtTV2JKCdh5q9qRJcpKxCTIPYS5CcIuuMcU7E6bREn5kEkFUH+KePKFHRHXHloEwDRR
9cPC8fx9St37LLfE9zILADg1pCLX0lIvcowrY+34U0T6ujc1X6SZ21/EHDG8I0gaeBwtuyeIENFN
TXV27Q7Gg8gE3z1ykQ14VEnsaHBnBCg6DrZ0RbkqUsNcG12TrcvOaL1djD0BoKVfH8PCyE9OQw93
CIz5BTcRYbmMUbfdGMzPHhKea8iB+O1NvzvoQLnbzjKKm8YXGEJwkx8Cf0beR94CQwdw/Rhyq4Kc
3xXh6+3PMg7iuyFCG2VZbXdFqN1nN22dTw4VSVFPpLBznWcM1E3rUObzuiCqEdymfqQVIl5dzku+
bPCMOreIM6P5+kmgY8KIQORhos1Pbpt3a9jr3TGbmuFYglHCe1Etjyima8HdZVwXEML3Y0j2dqPH
R50Xyb0z+D9CSOTsR2N09EjVPDhaRQch8zRZcYoF6LEK9ZYH1Y5ohP4GILK7tmtlffVh7dirAQjJ
usohsRNjHT+B92S39+qOFMmptD+DbLBOcWuOz1WUdc8RJ/VD6cQF4X2El52onRGdQEz51pEKAuiY
bCGP14AubJDTCIlo8fl0x0OvdtZeOuovKvegqivpF+slVuyJTLt4JwSyvpnthCorzt7IP5y/zE0V
7zCpT8U2ai1yzOooSl9gpdGrJB9qFQ5JwD3HgEPST+YurJrpUfrhbZii4HOqvv0UqXy4Ayyc7SEZ
iw2L27kjREeSiZE0exQJpCsxehrhWXrRZ2LXSYPuevuzzLoEmIXnfJOIPI7INevvspfhdYA1nFQp
W3W7LqiqNVjU9ISGmBg/Q4c7ahNg6wY+SCdNyN2bp4Jrj1t+LTuzvMnaDIRBKCLjxtCdu8rHQqDV
LrO9nUzl3lyQEUo140kyIsJVlkS3VZzEX9yhi3bK5IlI1ImvOSGz6zZaEhxFqd/ybMxH0kXJEs9b
E18jb7Kxyssi+DYV9okw7+q10qZDfPxkdRu/qyMUnzFS0FJKMvNcL0L1mI/k6mSE0HpxTF0nDEJe
JtuY4Z0aHRr+UPbmCpmMg4QoMJbBSyLvcqcYXlrd1vdFEUR6a4ENIF1c58MuV3H4GBBGsK0beahE
7e6hwbZE1vVbD9vFttBlsAbyP9/QG47gpnstqi02do7J5p7TsT9g19AbH9zkTU4tugJTgU3WIl+L
Q6fY1U6xi0of5ndCY1V5M3X0YLkH7CDZnud0MhBJP1l5wwBMZHZ/MpoUS9osxx3yqRYSf8tNv5TD
q4d2bi8Dtz/aVhBtqyhxrvySYVyeNK+KLWbP9XfepB6E8rU/eP2VVao3Ohj+LTXFSU/sC6hxjR13
pGOTWBMJVgGlM+XnWrVxfxjQ4X/lJkNDRGcnQXG2doupxoViQlcFcLqbVGhuKAGCDVkU/Wtbi+LE
gM7Eq+cXt4RIGCfWZUflM5BdO/gMxVWMcteA6oPIjNSynxjgqn2IuRfHYCww53qjetEOWN44M7/4
pfHZt/M3WUvnIBVzCtJLuuZZFgsbB8FzssXCU33FtF8dqF3Dezev/SdixFIGHHm3A9Ucr+JAcSNI
6umOKbG3alWYfhNN7O0jYcmNSNHIrTIdFrvQqvAHDH51QveoDiWxOkQ8lJxPiTwxfjNXGh/gNZfJ
/lR4bnIdoit/iIYRwE8gCxviVRc9Iqnv9CEbx/SWDBBAEB1jRifrSaBJ/VcD+xN8HzFQTPjeFVin
rlpDVZEzbU1Feaks69i5o7XXKRDUTLrpg5X67alBTr7VbfuaugE7dMscbiDofN20kfnJ9rV539c+
UZ6Io++IqhyvIE+3vCJsI4R8O89sNvNtxnxn1Y/xqzWGJgprL924tIJ86L6rHrkblsumYEXDPAas
e+xbQS7cSLhi7KEn5eKVJAxajXQ3wAIuVhjDxmOaNdSepBk+Mgovv1l+Z7xWpckPUJXg2i2RPjlR
C60ioUZaZxY3hGoU00HiB3sRjU730hurt0i1+S1k3vFmpo21YXpPRGjv6kXrW7YrjTVNrd1yMrdR
ZcB5MMmq3iMmZztLxW1TNtR+3JSfW4Keb0tVsFZyRUCCEZZEKuUepmyReZzD09XoMtEz2pp1GqR3
k6ebN1VhAC1iggwqO/Eotqkb8nZiEko6wB716Z0OwH6oCK15F432tU+UzxX5fZxgQ3HrcZf6jFGv
vzINB/6M6QbvrRGSmUNg9AlcNN5KI+2/kj5UvBpuYgteh85YVQnJ3XMS69Xs8YFb5RhQ7lGzjXje
ggft2+Gpp+pCgWSER38Kw5tOpjO7pS12eUmkEuFBMFnSgjxqpIjXyP46ZqUuIz9sJdc6qqINKLFv
QLydB79yTYDONlGcXkwES4SoECHdHCbPVhkWV5lpWBvRzYSezcG4jY0mRzcEzGWa85cuDRKgyn1z
DVaDUKW4qYbNYA98h84YPZOCi4EqZd6D/cID6Zdn1hbNhp5WszKbTzOIz6fcDjC24PZZIywhGKmQ
ibtTmdR3I3G9N2bSuQTc5Y18ncG0bITdcogGWbElXYW6CmnklZvUZJjmsvSgZo0gq8v+M9CcEMt9
YG+mIfnekC72XKgy++rLMdr0mBfWdE8JWM99ggah1G9R9tBs1IK4jDFAguwGDVICgOt6O+OGuSK5
QqONyYvqiVC/SD1fevnYeDj77NSnfVKOrNqHqA+s9l2O9KTuOoK1SvZrg5w5U0Hr2ai4apdp5ZTx
6b00T8W+i/KoOk3n+aUZY3D4NOVza+6acQxL0q3oWW5k0sYj5H/wJttpzpzokDOtwoFE6mu6GdwU
LI/kklQ8SVo5DIvOjpB5UsK4TpfO/gpfZRbu8DkvK75PtGU+oTOuwV2RDrXyjc6onlsQVONKpW7r
bytlhs3nctLGTT+63KkJmQ3Hh44gOLHrAFWrZ7on9AOc1CMTm8y96DhjiY33qTMk/p3RJpFzJXKa
Lscgy4rvNg9p2/VjY20QFaXmdewoHlpUtXzemKVi723cH9VpKMNg6Rblfr/Jmxab3srKB1pHZlXQ
Y8LcI4ar2qmA10xJGlePg+rT8M4gTrbbEkTDPy9dzyBWPjeMhJybO9kPBaph5cQVeo96dNjQ24oQ
n9jS9D84vofXaA47cU2gy/JdnrswRdiP4L1QYzY8ZAwDLx202+ynOveP5vNEThWYXn91SBTZUcHK
6HAk3owcq+7BLzXrANeddq6isB39O2esl2ZzHtPHIyKHYcgaveiiSBgy37j2J0x5j81sBh0S9Qag
nmBy7O1M5qHVs9c2KYmcaN2zDWGmqXruuAShpDp/RZdvfcAYJIZVg72lXDyetJpwCS0/U5TRnUsz
U38dlaqzUxbnlbomZ0XOqKN6ya+0R59mkZHqvv1RJjSOCPLyCK1VFIPGwYkjDxQTeaAc91nCn0Y6
4TLQxjvuvVhaTkzAigqF3O4fLdSP2qoQ2z33cHR5jkfw9Md5X2c1tSHpGh4vqn9AP7l1Gy96+T3I
pSle43aGbtXiJwlvRpeGwy1nev8tDdp2PuDjKAPaip4D5RKLHj1oamYTrXJE3xGtQMGw4A5SjjAP
HbtQsp+wp/f/+iHs3yaG9PJNOueRafkMd5e58wcW5uIhAmwmSJo+d3eXSX95MzQ4H1et9hXBU0Yr
hh2FNFHCtaKhscJKMyS7MCXKZF+HVLybS1PxH4/39xY6n8ylQU2FfJ6B2/z37y30AhxYj0eDaA3p
IMcE+taP0afCiZt7SPyDwBIdTwGoyvprYpOxssbVYIPGHZrJe5/GBrHMOo+gE+xhFoBV+PvHs//8
eOAWzGUAwtHCw/vQ4Z8Gq5jyMIyunJJwc/wtZnUdTjahOYHR991OY0XMbwebJLRV7xAN0GFDC1aF
7w/1Vnfkft/EbhzZN2XaNuqIxFgkx74KLJPEZwkSdkuXY6puo6oBDE1rpGdkQc7LPN/MtjO5O/Ih
iuBJ54I+zT9+tg/DlAihpoOjB1CH50ApCpdF859ZH+b22cI2aUGKX9AA+dlYUppTSZi6rcA2OPXc
plfchId+1XRShkRNFlZ4bIZuSikXFsPibCPnOeEApISrLOSPDd1bb+3P5K6vCHNGZLNCwWbUPzFb
55QDaDRZ/X//UT6oephyLJMqy6Q/5zMX+GPKIbFjAy/UIwVznScHU3bhA8E1TX/NVmsrgAcyB6CW
m+XRSkr1AyI8buVuUC1R17FZ4CymMl5MHd68EiUbIs1iOcndPLNDkpDrGOTT/P1DfxQSRJ7p4MTD
/bt8cOejCdjxSzPNAme6vuyRlzmGQnEe8vRkaNwxUWMfL+aKmNQaCIH8h1jzjO7+72wIrbnHAMtz
XY8xNIqh3xdACyZqwAHQXk+6K79juMzUY0qZk8Hym9sX7N3I98Kw9du9f1ZqYvub/RtGpPF4q85m
9Mk0XHrpgnjWo6nCkR4cxIZ8W54XsnWZvdGHAmcQ1owwHJr++bVqGtPlws0LchxSTExHWA3gYQ1+
777Tpq1PYhzXcZmZL3PjTSCXGgMIy1FMA2m77JaVWocDMoxN1xJP+EiQidv0K9tiQp6uLyCVvpFV
BNdTkc1iOzomPkulVLQDkSzQZ0bHQ8OBV/VIiHMb7r1cF74khm5Kps3FndRnCjlxrDMcSYkQvCPD
QHDxeyp0FREFiHn3Npy186MUJWFzDhHicA6Kua23kFLR9FxMu6bIsauz+NAlTfyg+GTOLq268fl3
p4kZjncgMarXjNYJqrwzF8Exs2V6iUIUaoLH3D1bWcyj5TXGDb8hzG9M5kNtpsmXYHS7aEXuY0q6
nzaxgSMHGfU7PrqugbvQ+ckXiaDhZZRiAvJ0tjZ3oZEY6zggWfDaJ/LOoBk0ZSaGmmGWycPlc4q+
ORsW/SLbK/JuCjqkulcHiPCLQ7XXVNcVzXJVyzu/03b/jy3qwwx6mfeCTGOPMpmeM8r/KCqxwRrg
oK+KfS6Hiu4GzWvqUm6PdxXmAb7FcAr7K4CRrIT2jDiIRt/+VHrRKB5YfdgZ/v7S2n/oB7HtLwIl
i9vO/0dqHQiZ6ImieK87otO23B/YSHK3n0HomTJZwbNseySZaXyDF9hFo3P5NvEXF3u3hmMZoxsu
ix2cXJ2snGEwxD7relYCLjhnPRBxuaR8krN2VNXQHGudmUTHN1abEp2rHPPQuArHHpUpkC52tLrb
95wqhIIWXfWPL+CDHiTENUq8vUtnla2VGij8UDiI2EVNnXYGLSnmCU91o2bn0c2Jcvzsm5qjz9D0
gO4v+v2L79RvSV60uLIHeLiGduIXzWy/6p740g4T6hhFxXrquW5cl50tOqLdY3fc5CMNHC6KBKM8
JQuv8roT1j+/P/+PA51lhNMCENZiuIk+7rqSyUtZqtK5ou1DY15HE6Lli3M96rgcrWPJmjpI4kJA
z0VsMreIg5qvyEL5ilI1YC27+MOdgQisBeDktp9dSvmQJPnKAD26+IjVuS4ouc5H1C6AGtaSp9iC
0Etj2r5jw4Kl32eq6yiRlv7CUJmmd467AMdbk2f++GiHRvokmNs6qyJJFoXK2RGbgYjMmdNRj++h
LcXlTW4yDsUIQc4erujzg01pjqEuCRYHMOP45eHn6NoefFDd35MeJAnt/8os7ozamh9tqaPX1pfW
sCGocrrScMVOVlRV9U/LpTmFkWNW38YQo9m2bGeeQ3JGLvngWEjrhRDZ7cHmdDdeLjUSNN2a5aGe
vEi/QaCYX/7+CvLyf6xm4RiCLwtYkZ69FI+/n1uD0zb93DWIptn3+9fgzJK4gCMuOtL8/D5RbszV
tyCIGtjZssVDktXkhd3FmrHdnmZlVR49TAQ/DQD6Hgr8SMxbnBq1/pQS9BiOKIMa1NyNXfRfiqxU
HsgY38l2bsog8QY/SBVss2aBpxqkdY4r8nrR61/kHLWReeD2Jn4OaH6FK+7wBjrxI3cdM4ZGCANt
HdEEsNem9Pv6MKq6CskOXzyNF282pxgXgcoYuuYdJU5JAocXzwcTY6qD7rrOcdCQ0zduO2/O3JNZ
UByxZWRLeXUZ6F+On3RsrRSjAJP2J3LbsVzLKnGQtcFlueNaD5s8zIeI7kqYLEnwBAzig2c6laxL
kZbfWV60Xb0zUgh5mqIP6RkgUInUdNqVYSe126+6TvrbC6+CXsv8ldWUcf6xGcIXC30iIUebAeA7
ewI+6BQmF3vnWSwV9xP/fkEnEVHG303aafszcyasjP6o/GMgDDzgRdMn90Hnymp/qZItj2YUdmMn
JkAZPtOkVuAVlm8WXpCA5mX209oYFS1Os+ywamSdtbHswnwZg7gVdAAju9/5nMVHY+7sbB8mHrmy
rgVk4Uact7W/L9wFvfcf3SZ3G8tDJOT7nB4e58dH7TnIXArqxg2vTFvi86vOP+18xk9c6iVx9klP
Q1l17CMCgZibq8h9q4lfLd9l5b13ITcmgkYXLowWPNm1FIuPIRH6JmMbF2uml6mzUXrMb9K0zx8z
wirFekoIkt5MmPC4c1Y+Mg82C2sbljIK1xYmQKbBODDXWSv4Nvqg528pz6gtxkbmsdXwXE+NCLw3
y8NYdFOMsZVcafp6CAowc0b/MLz++agCLqyeG6F2R2D18dwp+aEE1D7jSgmJpOeizqlVCpe8FVN2
6vwB2YhuMsm9nykopeXfv6wPB/3yZS0ObDSQtEGRZ/5RenSNBrrWF9ct9Zk66iBqX/o4TGpqLIMB
P7nLHNekKxBDh36qhAGHSHs8ONmIKfaXXfhcCxdBaib7vgwU81c6X/nWL1xLYEVsbGszWJ1cGsP4
pJh8zpa8tTUehdXQyTw+sKBJGSgLb/rMTdcq9sXZKXcxo/7jJ162zf9dB5Zii16HiceAnC0/QJDz
+7bKgGdSE8C2PcTwsr+6vM2lnUHISepaAYKoDGbuF3IOlzCW8OWFHYE9dZu6lTX4RF7TdEPDx5Zb
0hqZ39T2RPisav2aZFBNzyMq6yg/VqXPbNIgcJH7Q744HWMw3Vm1SmDuzJwqDCi/13HljP+QhTof
SwDkcB69ECZRlJVUcx8sIA0z2pIYOiwTFqCGh8lCarjGXh4729Spa265sVnie4gxzAwrMzYqe5/0
ORLmrAmd8YGQYORyGeGFcbqu0y6AuXhuc3m9tXQUkZcwZTszAWLuAWIVeHg4b4ApW81GDHEPBVUW
LN/OpyLfuYMeKL4x2KCMmpxC/GoidlVhLDFrfZyfLrbHkDtBv5W2P9iPMZct7x8vnXNWA/5vCYS+
j2OPPgfwThuRpQkF9LeWwNwHhsuoRuz10HBns5vCEXuMJ8aXC5ioPW8/7eQm7sFu0iw+XXgNppYs
X/8slZUTsyKMYTQByUd16KViWBtuGa03pMXx8GIihVWCSy7FrscoWIVz8au75gln8g5SKAwbvR33
7+MsXWdbeyK8v4Da6pnZE8bBBWCYUntRXKYhxZRytacfoFL0BF5ikGVG2pj163JB+j94Ui4FhZCt
yJcGJECYyWcONkTqOc+Jg3ZoHIRtI7YkEl+bUr3bpPIxaFp6lcvsLc2lu2svRCjVcru7FIPcBhYr
fIbC6tUqp77Fba/4M5qpRxEFdHxEL9fSn+OvOHdMLmewCKkzr0tT9OGpsAJIl+p8NdTIevB464lL
YXD+a1AF8/EwX1DRZYy/GWJcToukDsBFEowOJujCyLnwci4vKDwqNM+X05yUiCSBKXrG/0VYUvPt
pVDCCrWArM6oRFmTRPkq7IHfNjV0Se6zM47uUnwyRIpQ5SEQKqvry988N9CDjE3iakX8ansGdV6Y
gZflKg2Y/Ts00kyiSoZ6bb7WhpuaKR6ewSaPeAh466eAavH6Ag3gGsdHs5wxAcqVp3rYFWrBH0ZQ
x2tarNWU3Ie0nQMGf9HU85qBDsnpl7iDGu+KeGib+9GusnZTDXQet82kA1qIVBvLYrYbFGsbWiIW
kijq6tn+WRKPop8LGtakegdwN4/+hUtyEel6IV+nmTPZ7DeKfM/gS+MJAX8sqVMAT4YxwlZtQMYs
+jrp3ziG4zOJdAAM9Fvs7oU9roK4pO65bJT5+XQFdArkIEQ7Ct4JpRnYtjNEQiT5DHClHBfkJhjZ
15T8k+E9CYMlcKPPJNM9DkugWjO3gdbWnCTVGSB3ASb4FolKJKufgRxRaVUs8KlPMFeGynbmh9bH
XUpidlpOW0oA7q2YAKLqYJYyxqphDD0M0FqP8F5QFPF+4TRf7g+MM19jNTUHhxFa8umyWujABOEJ
e1TzzYR40d0N7YDWLbO1GB8XzFb/6hrhgs4qi2xBozHzG65nEFUdr/8Z3DOCYDG+VxkpKrnd5eln
OjmkdrcNmj3yk4UvDpPws3gtJoq5o4VeuLoKRr+fSU2lots2RFKk+wovAcmo5wcZjrazUGW8vgCX
UCdgrRpCKuwnBSWONXWmY6qqy3kb+jbhTTPPu0cguuUFuaxhkLb88PE08cMnmYi5W8mW2JvPJSUn
CEphfcI2slgicJDpp6liLd3HkFmwAHuho/0Nw+vi2Qe0Ft8Trz36SBmhFpFFApJDr1klnvvzYgAQ
A2OjVVhpvHx+EXL9RyaLzmSxw19qPbjJBSklGPjXVdhxfP6iRQFsiddpEluKvaEFc0kZjhUuwpPI
IlBlkOAMnRPjIMY21bdB7nFz7XTjiBO3ORXcTwqo6HXiu52DX4jTksmkE9XqDYtgUMtVDwSw+1Ke
96yg8xjnWyN242mFEZIdh4RnYz45/LkO56LdzJ8vRUl+pt+mUlrhLbjL+ptG01HfmviOPX55iMhB
WGo8oJtfVutkd9JeNS46I7lGKdAmB5/XwVvYeI7rrRor77lfWH2vCSw6A23irvDKPZdOad4EeYes
XI2yVXt2Cr/f+36qq+vGCcr6EOlhLtg4gqQFSp4CVu9aFAQ7hZ6/21z2nEL2yxboOedqeyEhi8AX
5q2Xtl2zpWLS9d7jKHjDNKNpxxQymr+n3DnJYemhqqqDDIPBXIXsscVV3M1le+hC+JgrNaAQ2Ocj
CLY9glWAPHVo1u7ampGhbhBWa+dAkUWPI0X9ZYyrvKnK8cbF/ZHuKSvZFrUnOOEubCvLzjJ5tN2W
i5VO2wwovpWZDYNuQ2lzb+ICS1xwVAabiHA6p/oy9pyN0G3q7rVE85FsLA911QHjdZosLNARbIQx
ZGoNCY90nTgbmxFeHfi0FR795aXNNDqPsaWRHVKtLLsB8lWOSdbx+ZjkH6FrWTWhKVVpvxPNs7xG
yx6v7vHfO/WXNDU8uZ8NZ7FfTIH0bK5ytBKCe7hErqhONLngNptlMtefYD62wUN0+S7ETOEZ5QSc
TKu2rnBo79ARM/xegbnJw5+BOU1zsXaGotWPl3tLYlkljqRAlowgNBAhj3OJleDQj1mO1V/V97lM
uZQQl0bvhQY8mc3y6dnIzZOYIVTck4RVZLuy9XL3gUCp1t23Ydf9w6TxccAYYX816cCbmDRcF6Pa
7zXXxK0Tb4Mmjo1zaj7l5ExlxynqFpt+a32PYiT7tMJpDh4kcm/89s3APPzvxf+fXiluDyZeFjO0
IwgkHwFDWWNV9dAZ8Y2B9rY7VSQXxTdoq+t8B8KBSB1ReuH45rmoiu/HLFl2dhPUm/G9rVpQfcuU
lpQGv8u9ewM3LYyic5P7QqQjFL2B82gnWarXtkK5cqioRAmerWB6+HXtvYqBHdW0PQIVfG6s3rod
XZtApcLlglWOS+zwOFsID+vACEifYyiX7Xq31i8mlm9uErxCaC46+Wm0sHEcB88wq42hKl4gSDds
fp7OqNouo+q/P71zYvN/6+ZzR5F6GeaFx+H+cUjchBxKPhFz135LxvitmxayvOGl6fKjRc4NsGUZ
PfQW3jsSdlrx1A5g/dcVu3R9M5ZuhZTWonnwjwmT9fuNjjssc0uG1iGgMJ+bXfjBAJdrz2PJBOLa
MQLEAz0NNWIx6hrWvubQBq5WZHJ4t1HBxveV0ZBCg8HGeXKkoipx40DWMfyLPBhgBnmlu5PTzAYZ
tt6AlOTvz/DPziwf1bSovpabh4Ud5Pf3YEzVuKjT2ptJKJl9Rmg7BrA6x4orNyPg3L+59GC9c+1/
KdrPcEUGGuxV/plJ/n8XpaX2/cXyO/ffLz0/69fte6GOGI6V6T2uqKDbOzrJixOg+65bj0hXxEEi
tZo2ThS38yI0FO26dHkl97EX2ca67q0reb7bJ20tx6PHp2tuek47NK8LlGsxKo/6x2S2OQ5CJrE/
Kq7ecjPbIeekKTpxw8WIOhXcEPsSkL9hAgYco32ly5MOR53Pvt7PKjKR19LrTNax6U4TVpSJWts2
giQnx67si51veLm/dqIqgTxDovN6zHgJV26cGOat/f84O4/muLE0i/6VidqjB/YBiOjuRTow6Y0o
t0GoVBK89/j1c5BQd5NQkzmBiKqFRBGJBJ7/7j23DHGMb1S5qBpS2lCibuftEuBd5rsAfe45tN4U
G/PiGIFGpwpVsLq2OcBhU7AkwGiezCJMcqvLGWBuY7gEIkbUAA64kHgnBIZd7u7YYVfDpZQPer4F
+JQjZWyhL+2DNupjwD2cHyPAJG1vp/WJol3NZ+ZzZSBrAqXei7Ctg8N87K2gkmefF9SF0xTNwNli
mZu7NBkVIksy4KCOgSIzxucxkZXmPccwkTm9E+hyPjx+v0EvilfUTkA26PA7FcANFuCGhXagyVEg
tX2IaAkwQ/CYFwD3yMFQvOo5b2WjOMw2OtUiUfKXd52ELriHYZWXxV1Zi6H/+v49qeri5dDFON0x
LCFzQKPT3xadTLLaBvBsyIga4ria2VdJUkndniOR8oFNTsphCAvEH4JeoqrbPscOd8hgq6ufKRdq
3k+7IvvsZh5HvdO5yGBSXgCwhAdzm2kRJ9MNVrx/8asVnUX/vsMCywjXSnaIHOr9r/XbQGfwsFHo
cAEIAjAVlj7vsqw0ifnEsU9WY2FK+ZfqtM0qrAkSXbd5Xl1mZhSov5y3IfMxe+5TtQRcB9leOBaH
y8GHbeQMPdbkDSJBWu6ZO13O9twp4ABgpnjmOIZaNooSx4vMziZzkmxMkn0NIJpDJAvq+BfJbujn
Aedt6HFZJJoO6rI2hpfSytWDy0kSQbCtrlxVWDWJM7NA4DhVjPmFZDc1YxtAusMdaQ+gkfGasJNW
I+Pswajy+viMwQpQB+Rk1AvoBphVFs/aKwvGzEQlX+/kxeQYrBIPtucxm7NewTvYnpx7sz7LVpIo
PxaGYjwOqa59QfwUTGA9LIDbFWwEOh3sCAYghh9mYyAPi7tLErDHEpxyMjp9+MiEsPEcggI65ZF9
dBF8/VVWEQN0YIQxuvlY65k0HmTszd7OZCP/7f1XLpblKoMSk0W7hPEBj+C3pVVZUEbyKzDaw0l7
iaIK3Z+c1aZ37zLnRs8Z+uAI9WdHV9u3OPwMJDnsytwgDvcNnFXtouiblrk4s8iX3OC7og6OnhEE
jNEWLAbzsUYqAtFgIhUW6EmxXc4aQayLdLfZa+n1bKkuxpPjcrajnkqeCAtOx5HmyRE56xj1YWKj
zB80Vxtwv/ERJUgcYlBO3u75eEp4Ceq9WTrZgS3hKE4dapsMKB+/yDy4MQwO9H2kbog3jdMvmDDC
OPioGhHdG5jvtGuki034mKmh5d8DgyLUM82rIqd4DEOcdM2JNC65SNwujL7FkzvTPnwpQTY4kMTH
jtnwkYdelU0Wutc5WCT3IDRIR4fY9jmxff+1LvgtQBswoFuGSnOjsYHkWbQ0VFtIehP0iP7JgQy1
RtWctHLL4LFhya9AzG4Yekzht+zEKT5VV62IA0KVAwuv3vt3sxxWptlW1U1WeoogcmlKgHup5RIu
Cz0P4/Nhbl24Alq12mmVpR7USlNupSQGVcUL1oaLQBVK+ghzoGHn/f5t/IayNDg+niLvAC+wnYFp
8fo+mtwaBaEDxqFLUumn7Jq9tC+MPLlTOy9jTT9IDdr3Bmj93WRLArPIcJVW2GPINxyv6tOY7coV
B1wzm9o85QGYfc7JB5UtRANuNWq3DaTx5sZlu1fdEiHcpE+JqQI5h3fuG8OtPeRF/ic5J2k+p4y9
iih8TQ6evsKrtb5qMv4hIkAYwVJ/ye1hfO9tBOrdZUNV7LqzKVDf52NB0usgdQOuPbWNLZUa3ZDC
7m5hFaJPLT2Y4TZxMOoTY2euXsxRRKRjsefcJKH9xTakrv2oq74untGW6/2h5RjiDoFoGmDE6Mbq
Aod/pFwVjGL9Ay5ooAfz4S8w1rK5RvVrc9ZOcDbuARQq04Z7Pk3Wu8LVtkXpxvZVw87+c232ZM5U
korTGRN2KG8RORXtdyZ/UVwKS2pTpDUTFgn0e0HpVtM29HLLO7BW8VKifPOg4eIDOZmBL6fDX3Uu
9yoObQK+rY2RR9SHOaaRtON8ZsWRJcccZmEw585opqrXOJCbcdVV4lKEt0M7/GYF5kCF8rS2Bs7B
rk0YeTFSlTXK4LLXg6zYyqnSJzuBNG9wfEJP+J5xk6W4UFOkVxeSbgTpPvIKSOAt9yUDIAixYbFw
jy5JLB2kw3zuTwdu7avAhO2BxOGUXiOxrzWdTEpc6tuzXBclao1/pUKa/pFT1M67nRCMnGErQgoI
tVUQY7UyJuErFznt5CTC8bCHxuDqSAvBDm+lTAh/D/Sj0K8Dg7gA8mOCgcjpXIov2lCvSo6Bcoq0
iZnWKsBDOTWPBt5VMqA4pT1EJpL2IwJIiQraCT3OLJuOu5GwngdQG0ntBKPQssucA/CJAxsMDxBM
0/CCaSFFiTFUPpKDEG0NMbO1rTlzIAdx0wmgBjwxqAzRIj4PnTLGu19MbqMZCVEqux4folshUc3U
Po2/BqPRBE9hbiTaJk2olt31JmfvZ4aR38q/rOEMcFSTuGNabSz2gnWjxByY2Oh8vRQqdJxVxYOB
9PqDhDiL07pc74ILnImx9KUmbjXbuUo39LwTjhn2ohuozIY5ETlEPEtKcxCkaPs3lNlonCmr3XxH
2kCU3COOz+7FxAQ7zkdDuSoT1WvlrrFzw1Q86J1kHBhEs8TJ+Lhn2AQsJ0oLQevT+1/5N4IqYzb7
f4PFsCIMW9EXK/PSJp8FSJj4lfcxyoDHPumiVA8ovPKGhbNnpDcU+jPvKhzj0Lr0C7PvblrZJsfX
KgDsUdSIySinkPMhBy9JBiwx9JF0MLE7kopS1NL4MUa0ju3GmCJNZCmPnxvqL+nXaKCArfojvsuO
olB2FQQpD5rFTOlPfR/10HdKJVr+w7NkCeP7aRN+5hEsFkoAmdn7U/eHygfahYOo15NHFfhpUDSS
ejVv8cOsEeGlxztt7nSr9cTOlDCubKlpTbJM/GI0ebuLv47gNljsUvKwtnKI/Y6qLC6KI3FkYXwr
gsrIH6Culk+RKFl0kFXEGY0ZydHktbOrjpTOrs//1JqyzC9ncUlyAvNoVeCRZIcCtyeIzpC/zTEv
cyadIPJ9vBsJ5C0OJcEF6lMdC1dcJRpt6FyHWMzvPBrANyiKoH2xwv2Ny4Q/BqFg5JtXIHmkxKHE
qDnjUFlkrJCvQfixwr5ZuZuLm0nnKuZtZfqttwuR0yqHOdEHAz+bYo4gcwTdGkvJCgfgYIlrkEiI
UnoNj9yWVb2vf5FUnaYwtH3Bs0+tUdmV5CjjdG8z6viJq5CwQUmy9a4Hs1AvZUWucZ57SSfxMA1O
xLfvt43fNq6WaeqyObkXLLbT4Ihet40yVGQ8TVl6xFhsWs/QidKadzIOLP5OC1pcwHb7yGlfiyJk
xpoEEFL1C38kJ+SvSXf3sTpZVmKklNZnkgs6jh7CTiF67croGEBwGgWj7ERo6KqbKh5MbTubo2br
R8HKfNDPfLGpov5yNYHogjMSQnZVnaXEbyNdGqlg/nEmHwt8EhFVhxrikki6UlxWJccSz25rs9h9
/2n+rpe3FNlGj4JonrXrbwo6TwPmZMAIgKeAwPYbo5yb887baUOhKT41QZFJx6ThZe8Hf5StQ1Vj
O6a83RnH1k+yGrTFEDo+kVvYrhu13VGhRcueaVqs30huShLt+/e86AHgCVH8od3EiwN88LfBwRSJ
CgY68shlG0j8mjf6obCLZm+ZvkxBQ06TXRHX2LmSMfLvA87kqjNviyjV5fsC2cZ+DtkhuizUsQvt
YWSyDtB6RT4aIcieKwWKqL3zh7quUOqyoHgsMT2Iz1WaykBmlAL0EMuWiRA679FmjFIIqIXt3Kwq
yYPW5j2fNnXzrlkiUpz9EiVWErrQU06kmixNi+DGSC3fxv0ybQDDk4EMLz57fAZrURxIfcV9LUtU
sC7nk1BGNCoGJWur7hlAgZCPsLIIJ6ZSo01ajDq/12xJqE88f1NyQjKjsu9UW7p7HkKj3sMlKt39
fJ9e3vOpnlWziVOQ/ADs0ZLeeyKOj7qopuXyp14X5KM00AezqwSBbfM89Kxk9vNXwHjGxhRVUBr+
BLGEUo2ikp4Yl5w0WB3sXDlyEZEwst+Xei/F3+IO1Mg2bPzKv5EqtEEzXsfjxJM9ryBaiNKf0N17
guQUJw9KLLpbJngzO8hRO05hVHEvbY2YIUzeuAClM6cWqAZ/YVJVXB/qXd4obMjD1oXJZCNmVSi/
E+10T7NSS9JJ8XLflSLgW3teMBIJ2JUZp+DzOlbpJdv4PG+RIZS3so/B3rCu0aGHvUN5ox2o04FT
4MsGRsDvGfZEvBqqjp2slHqSse9EEonP9HnQJ9qk7rmbuUM1WRDG59mnOEOk8KOyF5ZOQ4LVeByr
1bIRDIeqwsSync1daceQfomZjOvMvztvwmf7n9ao2P/ASvL64tqgocyvUhMKY+W8p2ZFR3OhMumW
n+0MZ9QhgUsg5L3menV2jGJXyS9gk/DUZmaSYgWUF7q+8SQnskZf3SuVgAFXe7kc0jb59rvZHloU
aNuq7UgWZpw7cqcXj7Ifx8He1Ck83hCWlbrgq9XQdkY70U0ngEkdXXEQljaXyASb6klJMPJ+sHqR
9l+6fIwM8iUmo0pS6JiS5NDVCKKueukYez5pAlVhP8DwAYm/mV+01xN9eMCJLZkXmkv7m3g1Sltd
lyVEwxstNEvtoxaVkWnteWGNf+PbWLuOUY1ynfjNfCjCn4L1lvGZjYjaHaOxFemNL4sG9sJ8rjGm
If2exUxr3nl+4CLUSKmA7hQzt+u9mhqxOrWAvrxwC7MpHOJUQedtgtQeHJzaCLxLIlnKCygqXvs0
Wz9Zp/LAhVR11F4yP4J9ZsQwqS/kU1+czY9Ej02nrD7Y0PZx5J6SGit/QQHs1xmQT2AWg7dOE/rE
3oyuoOlWWIdnRuvTLvjVvDZN2AZr2ekwTmgnTvwLcxl2zRzvoE4qTRzaf4LGJ1LOCs36guKTSTEF
guxGE2xx0WEYhXxMTVgLoZaW8V7W0rY5oLvoFIek4eBeFxOBIvNoXs8ptox+1xc96c5TPmtyOWj0
m0d00m70KFVKVEDFqvrYKVBptnfaBGPeES+G3d9sFfu7XqS16WjYDv0vmN0pS+IJR4W4ybq6Hclz
S4xwJ1KhDzu5sRV3K0Ux2PUpB05om9ZIKvnW9wN2dLlbWNFjjL+s2Ho05/SYIxuDmtWrvbjMB7fP
txNDlvgxLyi2iBNaBZhOJm7jMszP1V1+F6yiWserqCqTWYP/FyskrfP1qiflArzDpEB1+3ZKhgtw
KZAnGYYu9SFgXcHDfK4y18/mvMc5ijo/Kevknm96netZfR/Kfe09IsOovKusHnztg8fpToaHPEua
feOKoTmAKq3yL3qvFOZzloRji7g60rKdL3fUkolBxTPUmZ1HsNPk/HXeXxP8Vt8kFomz1ckIYE/U
4sURHBhnVsscBF+yFmHxZ9YqB26jmjB6zcS89z9uutyrNo2AW7VwI3HGg95t+YQTb9IritY4Zr3U
fwnkMerQ2ygU6nNs0aOjMJhPlvy+rs6cIRvLDTGfiuxB5TyaaHeO4Bcv11LHMBqwthznnsPwWqhY
d93vHL+3/QbXY05uVxwEUJhYHgNs9B5drZDLTYhqRwEsh8don0N2othZdco2azMWbdn0F3WAhP8+
a0ez2ddEOgUU4GOxo/v66aaEWR9ea72vcfo8JFpwWemEDAX4Wdilb5MOv8SN57d+9xhKOizJzNRq
XjbCFBqBqJ88YAIY30FHDVsTji0La715aN3C/lZHlRwc1XYwDn0J92zbp7xAIn/ovpBjMpRiody5
9Z4hOfkgUh/MCC98JPpzaJJu1/tGcdO5zA2XOINBsCpEZx/1EePb1h1Rju/g2ukZJvSo/dOK7eZo
lnl5pqRGQe+3ZsGyVCFN1JzWV6yq+fmLoQ6uuid5dexfhkHLobk8RX6gOWrQyg3YNgjQ7T30KMQM
ttgLhFkXtzxwpGngEeJ+O+iFdpfHmDu2ma+MnPoE2FKpboZTLISSuMaFaueGssMv0WWQ+MY7fZra
LkPGldABuUlqeVr0cvaJzHr7FnoFEsWO5SeoEdaw7gbmmIxEsVTKT8BNBDoNwbuNnFiP4+ehYpK4
VFOKT9ea2j5D6/S+UNKoig0WgXj8BEme9kIoqtld18IfqMQmDNs2/Dtly3qnqvelEpvtRUoeYbfR
wQU91Z1l2yBmitLaYeDj6/gyW3JEW9xgWJci2XG8WjcHCwehi4lEqCkZBMAjt4VOIpULbAACiuR3
B09zTXwmxBcL46OHAMG9xRaOkFMJOU0++gqRN7f4vSwsVk0iqwcvo/W4RAvW+87j+OeqpHjSHLpC
5pxITegfxyyw680wZlm4iyXskFu/9ukqjVTU4RP6c1oRsj2fQGccDv42LtqBGPXe8r9bahLepoM7
xPcl1RZ1r8sxOOGRvImjCNz4QbF9dh2FVuos+0ACACxC3vvXfPKQDgABLyT+dtzJMsqrh9lKNqt0
0dBZwd6WQ+LdyWgwy2Oi9bF3M0t/00KMxbXQphzb0+HLHIsziBhHKuUBTAQR/siN7Nr5T2y2nrSP
G5Y1x7oMpQsWyKK+q8ykwhXWiO6QVa7ubXQpzYYjiV7dPZmvYbsNWnykoK+stju4ddp0F+7AkHiD
9WJCTvYiAcJQDM91KjGmI/IfhnmL9b+vTtirf/6dP3/HNALawK8Xf/znhyzhv79Pv/Pvf/P6N/55
E3wvAU7/rN/9V86P7PZb8qNa/qNXV+bTf93d7lv97dUf9mkd1MND86McHn9UTVyf7sL7kU3/8v/7
w//5cbrKhyH/8Y8/vmcN6dZczQuy9I9fPzr+9Y8/lKnQ+r8vr//rh9MX+Mcfx/SvgEljvtS///2P
b1X9jz9s82/sKTgeIjsXuQ879D/+p/sx/URYf+PPKICwOqLskqefoNqs/X/8oRl/M2RiEfDQER3E
kRI/qjKWqPzW36il85fTVhejKyqiP/51X/fzfDi/MJ7Drz+/rJi83jFLp/XIZOKZ8AMvhkVCTJDq
xr25rw0/RpY8DsMnFLf97YvH8P++PCPw68uHJnjVrseBR/JGWT52YpS9Dx7b6p/vX//1Ac2/bl9d
muOxB0QwCF2xR7+HuzcHIzmxv0O4nPiGEhV2X1Gfo43892fFoub1l6mQa4QcJ4p9X2HY3+BepXdl
g7DOTFavVzD/+TILXwdFHJmcpAHKppLrNwpo1OSpk0NZXA9WnfaOZI4Cw9dQ5I/vP723vtDimAQa
RN7ibxX7NrbN/hJmmdts9QpZ1f79D3h9LPSfbzR98IvWZQVjhy8R+m0Xofa7FIPmqts8qlQfF6of
qjdKEzXRFgRwOoCjwnBFImXqt+XF+5+/KAP/5wbovS9vIGcojYwKEnTjeW2xtVTLYW3wM480SF3U
4LsWAOFgStcZyeoYwlRqJRhFPWaQMxyHt57xtC558Qhib0hwBHc8AtQHW63MfpoGZZH3v99bF2d0
eHnxjJ7aWUNt7IehMj/LGacYbtuEZw4i37r6YmyIrTAQlYaEP9KC4IfMQH+dShhszhzXvXH5pZQw
kzqKhr5h7OPabD8qUAGJYBvNdSOPNa3VXzx34r/DPFcLY0+K7Dju5V7C/SbyLDt36P3W7S9GAxUu
IVkJIaNBpjOtD0L0+qYo6Eq791/uG2PbKXv2xTfgoLwziLg0nSSGqveImL1oPmq4OOXLWvJt84HI
QU0c3/+wt77NYuxBQ84io2KfwVLDFPdVUPn1x4Ryxs91118MNZUlN3LXk3M1Zgohbp4usUMNoqo8
05hebzb/3dGt6Xu9eFg2eOC4wdZCWRit/qGDCAV7sxvAnxWBr9srP2Yxnmg6Od1dLpkORGG1vgAy
Bi9sTJW43+dB3fXr+vVSoFFkLVqAPrGcHKjyBwS3/l2KcODD++/irWe1GDWQfVtKx1rEUSVSt+Oq
NDX4R0NWfIoMK+rPPKq3WtRi9PAtCDOWmVtOCVvwKCWjfMc2vDxHFXrj8uZiZZG5wUBC6ogMgdJW
v5HDXv8ixiw/M3O9dfnF8MGRYAZjRBAQEvMG6tgjtaJBn33uBI5m+Z/Din8312VERhNo6RAPoeXo
VTuFKA5WL23AlrOhev8dv3X/i/4c2ZJRoJy1HLR9BWdeU3jbvgzNsbtf9wGLDm2qg1YpEphzGyvx
R5OE7fs+8Iph5f0vOpo5TOx1TpOcHAVScAEBqbc3fgTMc10XMxfzMib1gjP80nSw7ub6sYJGaW1g
p5bn5uappfy3V7zoZYMXeqjMecUFCTHlLvQw5t0nEsfQl+DCKIVz3jCknyHMaF+b1OvSMyP5W2se
c9Hx4t6DAwnf28liK84vfalysWKOZCsRqVF3xMdt0ppDQHxpIk8gGANJ3gm907KnVq5Fs+4BL5lx
AwpP04rg5iSm1Oy0oDOh9kLTfr/5LfTb/+5BYtFBjbbug0ItbEeTxzLbj4pLKKPhjmN8kRM5NNx5
UER+Ip3ukgt9tFLjFsCmmt6oWOzDz1aEFPTMrbzR1YxFT9Dy1sjraBid2lX1bacRe1klSrBuGF36
4K0UAVBLcKwjESxAwiqcV0F9c929i8UixkpDI89g2ju56U644dH+kROMWay7ebEYhWI09QoybdOh
0NU5Xq3gu/U0y/vr/UbwxpNf0h8apRQYjT3doehpfTGYmUmUkZJ1U8BJMfxiSYGcIA3BadmOEbML
w7tqEZIAIGiozvSQN0aIk9fmxQdUQTEgUywtp0b+quLRK0v5zz5XpkNZlfASGGNNji9kFLn3PU9G
osHXPbfF2Kdh9acDlMKB4pwQbVuoULqGRkd/t+4DFmPfqI9R0YjS3DeIyvcg/7wdNQlpt+7qiwFO
uDZx2UU/OhWWaGdMiS8QYFfPjJ9vNCpjsbAAvuBLPcts3LzEBKoEs+/cIVPXNapTCeHFO2fHlllK
kI2Oyp53I/vKpxR617r3usRmIXJMdc4iR8czh/qmGVKZpUXhK+HK6y+6s48NLddKRjrJTWxKAn20
cxEHOqte65LiCUq6pI5QjQ4kpPhQ2am3bQ19PLx/9Wk0/i/TsbFo86mL7HxUpM5BRvODbWfUwvTA
y+vUnXnO0vdW01k0e62F+hVGbudoNH4o71m4V/QsWrcdNxbNHpW0pnej6PCQG+KI6KDZhYhp13XZ
pWBaqfFkWGPYTMmQ+lUQJ+ZN3sfrbl1fTNZM1G4UKVrtFIj+lW1pqNXW9HsgiO+/3DcevL6YxgwX
h5M0BX7lZGFdRrVXXzeuG69rmEveCuejUqs0YX0oG6+rnrQOqs6dUVrCX/nsFyuICFkg/G4VmDMJ
0aSuG18Ge0jPNPy3ns309y9GHCMksd2y3HaP6wPlStVQkrRx6K578trrq2tA/VU3tFqevPSlVFnf
pXbvrnytiz4b5WMpSZX4deu6SjXVaMF/rrv1ZW81LLexfKWdAnrkDQGQJBisfzCL3kr0WY7Ahav3
VIq2jRU1QNvUswqO/z6aaYtJCl2glWEQ5+q6+qMAJHjwAm/lydaJkPaixUS4xq0Ag+jeHpvEIfEE
sGok+nXz69IF2NdYneMhavdG7UJcV1p1o+RuvW6K0hZTFExyApQ0udmnBGltAMD/aMJRWdditEU/
BWdY55nfNXu4VISq6cYXqa3OuXPe6Kfaop/KrlHicJbq/ST13lV98K2auOur2vqJtvXilRaV3Yes
Jps9Wkys+2FAcHWpmiuvrr4eBEwtlKjhoplCjajcVJRH7kHDxWe8XG89mEU/7Ru4G1iY4VMoFBsh
5+Av3Em1ZJ3Tjb71AYuuqhZYhTBmtc6gT0w/ScsNJ+/U+vuqZ78UzMP7UckgTZhZ3Som3LFSdlUU
DusWlKfw9hdvtild3CZ4qxwsI1+BmDxUuvaw7sYXs2pfwVQeBgnjii/dMjx+GVS8/uuuveindgBx
X0nN2gk739pBXfuQRWfTyt94oUtZWxpVUmlbTeNIAaBp8uivTbWQV975op9Svu1QrlnSnryHv4JB
+QRz4Qy/+K37XkymaHnQJhHp6HDZilQttSJPcag0b93Qe5Lvv2gr8FMbP9IBJOCbkz/rOMzJwgxG
Zd1KYyl/wk2uknaSNbimyxElhvmnH+TnFOZvPZtFJ3WtoDDboGwcYyiHbZLk3Hp0rvL6xsWVxXRq
IyQMcgmLFlV5+8aqPOUmltz806q2vkQ2qkTelHUZ0Bx9Mva0pPtsWsG6V7qUNY16ZiMajBqnNFpt
o1j9F2zy9+vue9FH9U7vO0w43HdYfdCb4QbU7RmszlsPfDGTZh0xeLXm1XtyS6SthBMYT8fKPbYy
feiLZq7gRTIBIUh7Idt3yWB+scohXre+OPnuX1xb8lmnlxnPJPbTh8zLDgDn143kJ3zNi0vrcPC0
njP1fTa2CMhw6hjrZtDTGeqLK5M+WIsMCquD6/faysiGIlJ2XRtZdMsgrnsfipi0z5PnkdSv0Py4
6sJLc2FMBiOycV6i7kd/lr39gKp13TglL3ajTQG8ZOhE7QxVqHyAIaU6YaNVu3U3vpg1tZTcuxDp
mlNJSAnUNLqwXfvzumsveiTS0WoKqpCQvLO6lWTxTbdhDa67+KJP0rCLggix2kE3DaW50qWdbZvt
uo5zsuy8aIMkJZm1DtlsXwik8sQxrlxJyItJ0/d8Ep7x9jiNhZij06ocQ4/4sO6ZLFa2HfX3gazh
aq/4+UUXU9svtLBe2VIWC1uyWuQIUgTGm9i415r8e6ADZl9344t+iZRskLE1Vfsy0e7BDiBBbtdd
W1mKupQugFLfKxy9ghe4biwvvCz0Xqx6Kr/lnfi4HmLWsxORYBSbUQ6fY+GvWmApSwUXLiy9I2Oz
dnptqMOtrLv4JFVWQMGqoQXh3uupJ+8SWIMYKEBW5d9ABXziAP95zRtFMPj60i1YuFIQebpvGs/Y
FaTe4g5VzVXrCCK0Xl+99FuTM92eG+/7+yaTL/u2WNdDlSV3LcQKpJu+VkGw125iBId4AU115RNf
9NAGwbSwm7Z25Dx+0ElLI9J21SJFsZf905BSAmmSypn8IdsuUcqtooc/173ORQcdOJWvrKQm5TgW
X7yqvwxM42nVpZfCqr7EZGOpUukM5GJt4swsDmlClv26qy9mz8yAXdEi34GHJo+7dMxu4SKvK/sr
1mLyJAKNjAClK50M+QtpoU0pXUmtPDyuu/dF9+wkkncKveGNtsNfFSu4vrL+XHfpRfesmXj8HOSq
Ewnvsc/zo5wk69rhUtvUumQdhrFeOhj/QVR0nrqT4vT7uvteTJ/BqLtV2ZO2jSR+G+nDbWKdW3ZO
X/33kstvmJlO4jy4zSH3+UlrNJvSFOFNIXLiwSdJ+nbd/S86qUFEYRplxpRton2Nff0TEaSrJn/F
WnRRvBpwu4AO0//b6qKFQrZRWn1duYvA5dcjrkdoLAkbeFdRvX5KWuicupR/XPVQzEUf9fsij0pM
H44x5efsR60Z9E0KgT1aN0kv9UvYQD3Q6DFNspcegkT9EBTr9uKKueijcWAUbJi5tDvYD7Uc3Lma
WFWGUsxFHyXqyU1wiYCSdBMVC6daPyheF6xS+ipLvaaKncpoQcc4rjwOm6EswAOvFIyBmn/dWkB5
SeSYEuGTtrm8kVvzUHQ4itY1l8UcWpPXgvGXR87weNUO6lVs9Ov6kLnonnbnxQ3g69IxgcRszHG4
sstgXd0MUMLrh2LTSgAaRaWjZO29phTXpVyvu++leqkMqE6ITiqcSlifAqV8iKNi1SYOnMzru3aB
5UdeHpYQtsIC+IsHOXlIrHXj4VLRU2thIYWZXVC38YstpOwHCP/Pq9rJUs4jy+yzUoxijhdoZE93
HFTsG1kSKx/MonuGoKWAxA/0G3tItlYjxGOMf3PlG9VfP/Y2JMMerV2BZb1Ut0ql3zKTrqueK0sp
T0MQQGbAmHGqzIbEyVg7RNWUf9BGq85wMBK9vn0zSlQEi2XumHr9FHjVQxfVT6teq7Hoo54LiSmO
vcIxU/trmnXKxicKc93YsmTeISuWba9PaTOe30FT5tDPcV29WFf/UMTi5oeIxNMycXPHkipc5eAZ
k5+NbXYrN7tiMcYoCSbjzpZIvPSHapd4gpD4yjcO6x79YhFgmj15ethwiRieQsYEeniNXfu6Z78U
G0E6UqgepLmDG9ircTqq0bdoILh+5fUXq3XYBwL0GM8m88MME3vy3MfKurnaWC4D1IzYdbPhuadW
DoaBGPouzvyLdc99MdS0WqsNOanOTuga4yc5c70LuI15tPLBLMYajfHdUAdeq526BekqDQFUG8PN
SIRcd/+L5QBFxChL85Ynr1XdsSytZ7+AWrnu4osmX3BkbklNksNfCK2vRFCRnhAl7bpHvxQa1TJB
CKNmZA4tnkBUpC8baZDM/ap7XyqNSiIe6zzm6kY7NBtQc5cAxs80ydO64r9saJYyI4iOSH3hzDkt
/BvSo5I0pNOaQR+B/re96CLJh+6pAfh91EAdC6f2ybT4gMXNLO7hSlXlk20m4gI8TJ1dhFGqi40Z
BxzG4+e25G4z6mFRPneFKjVbeSjS6Fvm+1KxFSws1Z1icNa+N/Omb3ZwvuJhK6hSg4cqJCt0VMJp
9aObheCdFZnThM8S6tjhoBAqYe40GJ/NtouDejx4he1XuO3UsTkkKkkGu6pNtPRrD7LCva91IYV/
VopRFI41qnbrlOB7ol1eQ60L5dawMCerCoS3gSyeC2Dtnn0trBRfmFyMKomYdrdpVVEe86AqR4cw
VWuANBq3+q4tdc/Yt2anc4QdT8hVL85Bu8hAWyD6lYFmbhLCuqAnF15VHWKlNuWrkafdbSda6nEc
peS2TFtZ3+lyCwkkhNI+PsVKmJnrViFLaU2ZwEIgYiODkeM1H0sLrmWZpFa9rucuxTVFGtSo820g
2JzlbQw1vPZHb53nBhrd60WCPKE2dCvPHJIA3WSXyR2RwAXpOesWl0t1jZIGCiEhYe7AEzb6vVql
DQE7sO2L3aruu1TY1EnRuZJfZw71gZ+Qli8NqVonRleWApu86cq2GMzM8WUb+U5dmSDsNTLwfq67
98WY3BrFqLWNmjtxYY/WxsygABIZqKrrSuDKUoeY9Doc5kbLHGGQtsD0uFGJM1rXLpfINE2HlhAV
4J5IhPtBns2TawbrepS+mA1baoR9rHLfRuM6lR1fuoaybqrSF8/caNFMgRfOHazn/caV7GhjE+C5
8pmor7tTKXuaiCgnO6Cuwk0fFT9h83xY1VqWmJoQ43WbmsDwm6HJb7EOBhN0KVk5yS6mcF8EcpOq
BC15ZaRf6+ys8HU09ZdV935irbyo5XWEqSnwrFggyIq+acwu3AdBsHKBMCEPXpbvc7Nzw9FjCqdG
U25RlIltLnWys+7eF08G4soAkzQlPzOL40uhtUa9EUUp1mnkgf28vnv4dx5CpozGnjbmJRGw8lf2
tMO6o+Cl2svsp2TninUfR1n90dXdxjHl2lw3+p7gVS/eq6oRmxVMY0AYJN626gpv09RJsq43qYsV
vVIqfdOzT3aggmo/fNTmP8akSdYpP4nGfP3gDVVLQ0iXuWNMDLZjBC5uKxNKZ5ypHb7hqwMF+voD
sJu6roit1BljRSs/EH3YZlvXTNV811WZ9AHD2a0k2XG4YxUHI8ez2dQdfMkwsnVv/xSw8eL9dCa0
kjQpUycoe+nPhNzq76VE51vVM9TFWIoLWMhNyOq2Gwrf2koJ6KJN4qd5/H+cnVmTnLi2hX8REWIS
8ArkWLOrXB5eiPaEhCQQQiDQr78rz9Nx3vZxRL46uikSkLSHtdd3W7J7LT+DZahHEeNyADdg8d4p
3mIybBs3S24LT64FaJ7MBvO0UX+I45CLEqB4BzKogI3ejZ/w1eYBfhSefoQ/sM2AcDM/f8JswPeb
Hv+1Bk1aBSDD7PuDNv1UrW38y9v0xhu/lqABkAQ2n8jUAZHzXkbiHEXTX7Kiy+f/L0nRtQJNBQFp
HfxJDjZZpgpAYDQynP9w20O52jMsk6YN3dIfmtnku5lFLajpsOm77epXK3rqkn4A1FMdEPQ/Zou/
k2P7Fy+XPz2Vq8XUrugzUjP0h2mN2DmUJi/hNeRuO8SupWJOUDBnLqa+IFYObQnM2ngGUK9nNz6Y
qyMYnMcBNCSiDlnad9VY5EeRwLzztqd+tYiM7tu2KXh/KBLm7iejkioDFeflf1/9st3/y+d4rRsr
nNgWB0zeQfpkRGBFprbYSRIOw44idu5vC/avNWT5RhtgPtoBtsqx1SVLbXf5+Ekx1P/7d/zhAyJX
qZwK+DQuBce3mUavsyUf2rC5baMnV4sK5hI2Jwb3jipVWnODUr6fgZm77cavzuEeH2MgoArchZlp
PixboF97lt42zRRey8gk78OZwJHvskvmL1rFKZwR0/zGh361ajWqC6RRvUQzHFWJYQTPOmn5jQ8m
+j1+ANGr3+aNSygEYOFUYfhw/OJlMSw3Xv9q0cKQpmm0NfLgTfYNtaMH0GU/3fZOr5ZsshB0qzEh
iMHPoYFx+zQvP1083uaGAWrL70+Go47Qs+by2HXeoOA45SdF0/mmzx2Axd+vDlbRDKwrbr4BbW+X
hpEGyh5usLc8mv8H2iooACfphPpb6Gy41T2HHgFIkL5bbkpxybWkDB5/gFd3TB5CRrc6bwl5HjDP
9+G2279arRs8JlXgxqBuw3Ydzh0YAY9AD6TzX+7+P5Wb/78fAxrx+9OnSQyfXTrj0wFQSD2NYQjg
DhfLaPZIxOZonxYJwN1jKtfhPtiQFdzrrBvVlwgVnP1MI3/KkmBLYWXZzHAo2AIhnlSfrlGlxhG4
Yd+yxn8bmo3P+17jzK3mtFu/xypJ7hZYEp83zpZ93MwOl4AHBiuJ4ol/YyHmW17Exafiree5nmok
bAnopsq4ihEoPx8BWQh8jf964g9x1AzL99se+tU2A13jGF0GkndtE3aPSyGK+4hH7W0HLIEx4G8J
9BCIdEB1VByilfyk0fgCmuHzbXd+tccg19xgJu7EIfbQ2cooOUXD9Dcjjcv582+fytUuM8+Bav20
isOo4dVxMpOXri7AxTG1QwzfnmhBJfty0y+5FsmFY5HSBE6wh0AHdJcIJ/ce/q4fb7v61Z7DtmZG
jhiLwzIkFyCa/2QBB//LRn9Zm//ynK5FciFp+SzMLA7wM+WvUFUnTzlr13/WLgz+Uj/605+4ChFg
T5q1kYZBNQhQgtbMjmbk5WJQbD9xh4m2vyTVf3jl+dX2A3lCO4O31u5aboXYz+kaQh0WyB1XPo8q
KLpvqyoBq/n7omgZaieNkXhoPdiwIqGfsBHdeIDlVws6gGkHCgG9OITooNvY7W0c/mWD/tObuFrM
WQwtp8cMbg1WVmZPhZzS/ZAX6J/TdpHkJnUBuWYQp7g25TwLYHUBI0HMurefizG7bbSVXAvppq0Y
OVha3SHLUruH5jovGxbelqzAZPz3N7twlCLjOWQHDhbcXi+bqvOC35THkWslHaE6lDKTTR0u/Eya
uEyGvzEK/z3CB47v9/veYiKnweLS3ie7phj3ikc35YeArl5dGkZofCpEUwOlepelwd1Ib6viwZf2
90tDVohfAhPlWnduPHfTZA9BGr/etG1eS+iaFDSkLQ7wsYO/u9PaJOVWyGR/29WvVikphGlSEvBD
xid9B9Xrp7HdbjOHJdd+Yi3N2mCJZn6QWyT3c2GB5xnlbVJUci2jC7YVjT1l+IF34FFrlt8HGazi
b3suV+fu2pFxnuKhqC1869d9FLmP2ghxW9mPXEvp2FAAOJr0Rd0v46OQw6Ezw22H+LWUbmPr2qoW
gZQE+LTs555UXqZ/2Xn/sD6vlXQL1PnA/wxYRNMylFCNVRp4o7+c4X+6+NUK9TAMm8A95JhaUqDh
tHqAn7qBOfuN179apoXaMHMh0gKDVoOPYG/emDvA8fhtc5Dk2hwLiIWmz8a4qJXz6Iy9QAXwlzv/
z5jmv4Q311q6hPoQBk8tO4CcFC93hIP1cYZKcgvf4DY0HHha+LjMxkWlO4rqmqtGK9IFDpmabvtx
Lsi4A02sjf5RWRothyaPeXZTBZ5cq/B8ytxo52UCKYbKCl648JhImtt8FMi1EE8WNvZxnk47nq1m
nzYWjsWBuK19DATj7zt37ADGlMJOu9gpBg2HfcPA5vqXt/aH7/la1TO7ESY82QZ6bRb6EtQ+U2Xi
xt3vWtSTipkG8Yin7hUMIJzdfhEQL26782uB4hqMIaxU7CUDNrY98Zjk84WlNfX1TdvrtUKx59zS
PGRZvRpGceZsHdiHLKVh/P22P3D1Yo0Vs18aDdrLwPRO5YmrdZHcVN6HK+zvXw2i8DTW4PPswosd
mktHDN8n2U2SeXADf7+4zpYEEGFcfJlhxy2nZCwHGd0mf4RZ6O9XTxjIlHzu513UhbqKRdiVKDJ9
u+mhX+sTB5HnoCwDe7JETJV5EGAmb03IbaHKtadkC/kwSYLY7gaIpUoA0NpHCWTL+233flnE/9VH
TJzWIFSD9xEUaDUlwrc7vqU3PpirKIsbFw7ordsdbEej516t4hslPrstsr2W4AVeq7GR8bxrMT1T
F46xCov3tuY9uVbYeIxBNHxBYJXp6Nuk4lcFzsht+8y1wIYplJQHncw7TgwpVx01u6aBjO5/v9I/
pInXGhvAc0ZAAeN8TxuZLs9sVlztNxpJgEiMxin4v//Mn7b5q5fbLHGThB1+BBBMAZDTwOH063yb
3oYk0e/fpWZNZi3F1du253UOsU1VDNuP2279qnQlOhze0DOanQZduuJq7GogrW/bJZOrLbjQCbEq
Tc1uEfOyVwxocRgY+9u2yWtJIoBOlHrjwBFkXu7DSXz0YZfe9kqvBYmeqcQPqPXsdM7AfJNrV0GS
ept8nlwrEvtsy2yWN3oXqMBUndd9GevtNucmcq1HbJJEmrCjesftyCqfKlnlcK6/7eC+FiPO4YaS
s2nzfdf1/s0Tvb53pP+blfwfltK1HBGYKBfOECvvUhNiHuVyOuko/FuN8E9Xv1qoSRiiXL0VxT4J
UDpfggs1/u2mhXSt/hJhFDbgZ2R7+Hw1slw8ZLKWrdPn2y5/tU5DOcSDJ6bYp1r1kDl2K2X3NJR9
ftta/Q/j+79OPz3lM0I+XeyLKQRZOjpLcuOxfS3+ghHXaLcIl1YJgtWLYqG/TRlLrpVf4DPwhmVj
sfcX6yPhwqRKWO5uO5yulV8dkcz6bUhquHAde6OfCb3NTZBcy76QhyCpUSqpKeQPXR/cJz1/uelT
+X+SL9gIMRP3SR3RWYWHREvMXTOn5o+3Xf+yuP7rS+l1OHZyHrJ9MoQrLNSTKTlfRvX+5id4CUT/
JdO9VlzxQGggdRu6VzqYjrZZFgUgOGnbHeZUs+bUKu/Yg/Wgyf/lPYfJf5LJf/ujV4dstkWAtXaj
RI6zun6tQsllpHdCYNXJPWtWIctxUMDVlH084mxfu830wLFJsHzVHol1J1QpvVi2E2u2oPknjh1k
d0ApZ4Mo4w6kb1ciyNHjvaBhrh+WqXEhPa1Bko2iNB7IOF6SuOBxWxqbaQRCA8WruzBQh/YfbZia
QyDqMq5OMSDR0VBvSOiztt7GxZlKbHG3vsJCzi28TAUQP7DK3vg69WVYzAFNymKDNbw4hlpQWN8r
1CytKjFXIGfc4JQN/UcdKUS9Xdblv5RW+Gczj8lSU+jOY6CRgbOtlsVFHPz2eQV1SZB46v8ZULTN
5nI1IQldmea0ZV96nojiu2pngH4wyOkBRCzh9tVtny8yuqP2alvLHqZRU+UcB/q0zjA42eyANV2j
XRA161Q1Ob60olqo21JVR4tPyV2YL7TY83T2CvNV47AdQQnoq4zqhT50ZOZ5TXjs4opldEQUlqu8
zhUMcEuwAenYQ7/ZDaytbYHkMKtQIVnbAXc29iYDZpZmmBtZ+KFJMoSN2Euoms94WwPjpckR2ZVF
GEhVz6qPvo5W0dptfs2+z9xv8V6bIRWP3kQ5fWcjWNyPsW3i+N43DMTjWnrMqCT7ws0hHBE8zWb5
gAmNHO9Lc65xcy3xRTvvCVyNEY0pMnhx3MDsdt/GXHFQt4cFxWCgILu8eAvBOp42EIQTkMTaPLjY
QMpZ9i7AFIuHaAsOOtm8zLsN73IYTlGKQlp0ogIc7lJQUeypYH010NUpg9R7C6blElku0x2ZJ7Fz
BnvUIwW7tntb16jtQYJo+yE6LamPk2oAxzGCSyzbZI0qBMu/5Dbuh7ti9SjTsJTMqymdtijml0UO
PjoiKGvBR69AgYu7Cz7Q0D0MVsR610cuRFWbWHirebSZ7dJi3JJsE7XQWlKYrBE5f4tkgJkZs2SJ
fs1SFeY1a6a0+4bcJ5dYNCoZlnrq0mF6FDNp6RvkWaPad1uGMaFiIEN69mkQifuQOeF/8F4OMyZm
TDAkjyMWLdv1mm3RSSvwGT8xsA5JhO0N6PG0zFRS6EdirQi/JV3T5FvZtIVqD4AtLumZGJ4MnztH
txS43YlgGr11cVjA2jml8ntjXSvAJhxF/i2N6ag/YbrcM1AmOc4uqOmH7QE61inH/zwEyfehM4s/
qUhv25vwJAwrzbCSvncJPvNjC1jioy1IuyfRmHdPuZkzuiMAWbMPo2Crf3aQ0UcBOtHwDcjrixMx
PU3O9v0vgc7NhaY7xtsBDEnZHMaoCM3dPBZZVHUJIK5fcholxY/QieYRI+TBGW0k/x0DBKrsXNrW
LQyCgnrlPndnMCQWf4R5UPxZFjwpai0xMfiSbUz2j2Hb8PDkBj5vu2Bk3XosNkPoIaOrIJ8IbUTz
gY1Fqyu92QCeiB0pJowqKNCGz4ufUvMwEW/JKdZUy48AdzTD05wWGdsTJoastusFF1y6NDdsD/10
aB7GYqHfJTwB+qpBfck9sZUYbCVsWN2OpoM1bU3QrVruRAeDY6CaZ40hhiBb2jeWT0VyUlprWtom
MPQbY0Wnq7afBCjTeR82BOyhJF5PE3jstrYuIkFtpz4Ky156p7/EtsAd1ClpQ9gZrrgLHrQTaJNr
MPU7gEoXW8LQzovH0WEwbZdq475GZHMUeLUWLMYKOAX6gHCp/dlgCWdVJ1mkKqpcOnzaxjhNYXCk
FCzPylh4z0/OYtr0bQOfzjQlG222Yr/32g1D2Vkc06CaZmKZvovQgoi8MF/cgWVhcCoIWNYUHwAw
ny5vU9vZ7NKCot25612k0hKDlH16kKD7it2ytLHcSgCDc3/n1qlFoXEFXqo4kmZDoIhxNsZOE1Br
QekN58ErTcGnr1lC56CeCOjVdbZ5370b4uPuuFjvisOshqCpRxc1230MgtczCaeOv6LYG22i5FLa
Yg/r+NaeC4E05nFDESXfJ4Lj0LNNk46QYydsvVct6UQ1eBPaKtEmCzC8YKaGO4zQ+Sn8YIlQmMjo
E2uf+You1XFA37h7HGB3x8dy2RJQdGAuXo7OFOEpjIvJPqXTGPT/gIicy3sq4wkfWs+UZD9imXt8
Dgq+bdNuaHO+7PHL1m6XKpFMH6lYWHOeWt7FJ0ykUvkwmwjgrR32JKCJwUuKm58efskwNp9Ylx6n
gbctJMgYdsGHksNM6cw6u+mj7lQMaW8EqS/ZTRrow3KxWx+99kGRnxcli/c8EqgOwiY9bd6SkMng
F6T2rxfR6xFWKtG2t5vJXiH/XH8N00hcHYLB3lVL14tfGlNe7wpjGOmRYnsOy6UYxXYMXf9JmKSr
YYfMPyCrgUeSJwGAhNJ4lVXFGuHTVwTQg8dFr0ulJwRrzyJC23Df2iCqXcfrCK6eLzTrF/cA1OyW
1Jx3U/qqijEP9mwIdMXWISpBZCD4DJSTFZlTP301XYS0LO9gpFJZ5IIPncXc5zNL4KZYQ+bU3Dn8
w4NvZVtzxE6oLUQiXusuMdtnYUxrK4UBou0eloDxP8yYtUw6+sCUIKdlmoL4gDlbHZ9GKLCORZYn
r8AUwwyGFVj1byTEWiyLKFjwPci0iiKc+6ToeF9j15nGRx/M+W7JCwB7SXOvu0B9hGfv8pTN2OLr
VKq45uPw3RM2lptq+FfwSbr7xG1wO3cT6udH0HQ38HWtXQdQ2k0a209j2GJ8FIGWT2FfaOE4CK8+
ge8AXPcgeYvAW4lq7nTYf8+XGPt9gAmpO91NEJV3EA23d0Vs1+UX9DWWlwW6rED0BtGS3uWZ9euP
rFdgES8W0uWSwaD/KR8BQ67GNWD6BYxsunyNB9WUZgp0zColthmOKk2byKEUJtPt2UehNTU0R3Y+
uImqB6cQDP4Cjf45tl6Fdd+FrcKjYhhNl0UwNs+R1s26hzCy7z9AswY4MUwI6D1Yys1yUOO2bY8Z
XBB0bdaN+lMCq5ylVHPkojJex5F9nnvTkq+cxctTF0fjszbGs9LBgn1aULH2K/0+hHwMXy2AjMHn
GK2w4FNCsZPCtsnaFFO0iaQpyN3cLFHVahBoz4x7U43jnKE7Ree5qTKfLnvQnLvugOTE6wcHTcxz
gcM2M+XiQOou2vQxKlRfbRmIiaaBLA/791wG3dxAfszmKjI+26204KdN8apx/RcFoliZrdydHHR0
3dB/ghpvq7Z4SKqIgWcMcxMHXIIZConjCwNdedeAnm3mrW5lohHZTxoowKUI73lvg61mhpFj6qC/
3Ro0RZOe2l2Iud9KSjOWPE5hwGBo/xFR71cq0qc5BJghtFiiyXZRYqtoRfxJP7e8eFjiohrGECsj
DMmBCbn0le86tBoCkryGyo0ntA2EKcNOxgeR6KKaMUj4PBGZn4Mu601F2uEReYZdDpHMUrrgnRE1
Pmo2Moyvh7CC3euik8NDrLQLcFbAqeCuoG1cd8No130a8mR5CntiYOiMxn3xluS9Y/sF3GfzPEYs
/pxPQO/UU9KgtpTzwNLHrddNtiemc9ETGppx/2Gy1D+lQIGHBy2HIVjL6VK+6BPsuJiJgAYyPyyh
Rm7i+7a4a7Bl6rXKk6R93qCsCqqVYvV+mLwbMXAv4zByFWwyG1FlRcj1k5hQw8TDa+W4A3seSdoe
s7jhLm/ivq8NaSJdhZzJ8CGZ9YUUTKdLcJ1DusvaqsiXNKrVPJJwxkUwM94rm+26XMKaq/QKA4hv
GqO88Xs70eHe9DPC+oq1XVCFHawH8enm61JmjmKTAGB8W48tdRpBZbYS5IKtRScXPgHGgVMUJ4E9
cdwMeZkHLMwqSulYi43N/UGsOE++pMS4ZR9lQobgcRmY64UJj/N6yyT7XixpW05x6PdzPq+f+75h
EVKetOmmxxlqPex4BiE9P8dcO/T+m+0p3y7gXW98fDfluSC7HPShFeEbQt3a+CRO351cgvYkaJ/a
t1k24fKhN3NYoZEzRl832bilSi90bi3YxwKk83LRwc9NYM5qQF+2NGvHjsxqGKQkmOtHsBdX3ttC
lxkS8hGyX/FqDYmOkYjcYR3mYudUFt+JuCg+SQRU1bp131oYWT+FKGk9szCiLTAF9jV1y3kYcDKc
c9duP0Ldhe9jn+bsGHGG8QLfTb54GIPIPBMH/2HY36cPcA6dy5xucCOZiT8gbBnfW5SczPMSaAjM
7ZpVcwDJRROk73neT+U25A/oWcFjAMzd2JQTae+wxS2nzeTRR+zu7U5EHRWlUquF9gawkyh1QdU6
ECBqgaWD5zM77BkNP/I5a3f4MADdou129jT/keetfUmiJDlTIvDBxdJUnNAXmRr1MfRyfcqp7l5a
oicIqWYpxFiuhBduKlvkb9t+Aw9xO9Ilat9puOqz7ba8qDsA2yvlZ7/ue9Ol5w2C3OSjC/LstZUu
Bmggsn0WHBuVLU6WDdZKDuOHjZEf3Dab/ZimlG7lwtWaQ5wcLm6r+cXh4iS31cMIKDfhpsGKHscJ
X9nKY9DsW7qEwXkJE0xxY2LfkbNhYVM8TsE62f0C5wryDlZ9RKtiSxZ7Nyc6bb8iF1MjoBlREB01
1zy579ZFAl/c9gu21lCb/D2epSZPYzzHegevoK2HycZE2WkIlkJ+CbAyATJLN57y2uVumMsNhfNm
V9g545WRiLpd2cRBHMtyS7eZf1/zNB7vl3VY/DegyhwCfGbzFKe3xEJOddlhSK3bwReqiQ4ml7x7
WUNUs3ZDn8RqbzNsfDVy9DY7jRdB6W7MVBQ/YZCrS++gCI/DOizWtDiFGNVbf3GcouppnmyuSbUV
7cLO0zjFhJawmskR//kuktsLij1ZhLoORMj+bprkhJ2I9RliKK2w9F8Fyi/ui0hFcUpAekfJR7ns
SzjFIviq0F9G4WcdUmA90VZhFb4ORP5lMy8CBBgzr/WiWpN/onCpsO+5YyT/PE1jEXV1mo0BgpWm
T4PllTrfrW0ZRFEWI8ppjKqKJpbR4+TzdfuVNF0hfxiOCcpd3oGN+WGTbC1goZEO5hnU8lSsu36B
X/Gh4EE0PFOsT+zBJDaXAAF4pAzlb9bDMeLYxYS5YyyYIKpOvFnNUEpKaQuwwYCMGulLN1YbglQE
1oh7rHvpLEJEdyhEK8y7nIJh2Q9dYIvTNBVzijfmC2fqMZLr8lUUKeZJKRPF9NU6MS573RIVVIWY
wzs+tg2tRugA7P3WdUmLV5JxjLdO6BtVRi8jMqyRwmjoffZJkcN7YmzuhzYaD65Z8w9jHG12Km3q
vX7apJSlAYC2xCBiO8egzuXdsN9cjvAlR8bijh1Z6S6iPglKVsxZOVmHILq0s3XTSxa6jP1aQOzJ
d14Qwmrq4Ok1lO0EdMrRU5V+28B/5F0ZD0HRnEEZT2hSTdJ3ATKsjQSH1eMzPmRRGmZni+Ol+6fw
nNVbD/eTpyGazI4Ho58h7Ama4ISMLbYVQXkcW2OO1VLBNSz+GC8WssrFsVafCnY5o/DIbAjT4mHg
FQ5Crd5TdKbIvmOst7UOUu52y4r5HNQyAgx2+oyF/DHvHEEdiG/iEeMN80k2nPblnDbzeSCo3z0U
UWujE4Ju+TXv2OAee+Gmsx2zXrI637a1SlPsHqgwts1XuLkgI2kVtlTeGfFgLSkwIQF7HXeSWc4q
7TfgdjDURI48M7F8GG08yQfTzNPdrPXQ/ROZNRe7IRfmDbWUeKeCGKEY7ofmp81niankmrj3FB47
P01ECSkZXGU4vmREO6V0mdrHgKnP1YiEdahy9OsXUBPzFU0LbJ4TYlKzVnJGIaSCB1OxVhjk2toy
ZPiCx01EstLQf0F5Dtuc6GEoeouqoQ18oc6ZW1L2eXXL6O99ghPvI9xrhuheUT7zqbLxovndkEMd
BmfAda0J7bDHNUvyFIFuWS9Dtnbw5WgAhe4RWWQvIYtRk2kmJPslBRXx7LsmWKGaHaWvBTrpCBUa
i9m4700P4swpEqgjlg28T/Kfg0VtDecZshdQG1cC2ZO32OMegrwY7Ct6bpG5d3AzQPDrQEJ9TGaY
NVV5brR7UmiJfks80tuvfZta9okNLUbmhNVaQg2okjcVFUhxwAVGJiBASkEhCFRFbICL/sQ4Sh8o
NE97Mc1bWGKjWBteehSk01pklDF5t7kM1ZMSU2bhVzPpPq4G1FeWp0233r0QPQbZZ9eM/fw0L7zg
55wVyGt2am4EPy0tW0OGTTdKfwmHwPar2Fqnlp0vNLyyxTD6j2gfKOilFtSZ1FquOOfNce0mh+Ud
je9RzOI9Oj3hHSwWcJrkKYzOy97ROfuI9eDkrmCWIXPJw369d/nciy9OoSRTIpGdk4cwiGj/U3dF
IWoxNCZ6CyKvlseN5N3y2AzgvL3kqKtG/6kmzY96iuP+V9pPRXZcw1aSKklgl32P06zFid2uaeTq
hmZrriuQsiD+rXwIwdrrAm8jcqbwaSJ3KcxJ5BkR06oB7iNr/1BoVFlLqmMHt3PNzE+Sxpw9Rr7p
oQFsiOiPsJ0PomdMPWZ0qMBw8g7dm37Te5BgndlD1KRVhZ5IOn/rnZoC4A29zU+BRB3kM5FqRBZB
ET7WoSl0hwQGQa16nFH9ExWmI+w0l7D0CaM7QqMUoXtqg/4YgKfKvvVaFCt+FW3swbU8d7VJtRY7
Gcf5WEfgyVhRjkZtbI9oSiItSGBCBumkvMC9wDob6o7xYj03Fsr3ClMebZHW8FEgE1zRG4VuNBqZ
Q3umyxr7CjUxnRyxTw7otY84x0pUUUNRYtzTd/Wo+lnuk3UOx58ZT4UMECeFiY1BfIUXzi8tlMQ0
lkB/y07VonAmJlUgTXGgkY629STCPM7fZwMOy/3lm1s1fjhPuqTqwjUentKMy/VTgF9T4GhAxjfM
+4sXNYL8JfdL8jhf8pO7JhjEioMGalfYQ21N2z5tKpwQmJkZDgcLGksoNmUVOiWpsyWZVNF/5xu2
bMi4tkyRn8Yuwbif4R+L4BDLHAUAsGYGc56KYc6fUtYtLY7FvPM/BEMv4WvXuUHskzbpAyTDo457
kJSp4S8JQhscDVGRJeleY2sffzKdpC4vLSzYt0eXJXP+FqKwxgFvQfXefitgxiredTAPwfPQol3z
shTdOMERYMtlVGXLCFdiDL1pI09MoWuFjyTR8d5kCPLoDhTEebzD/F6busqjAzQoeKyZjGc1SanN
75xGH+gekURO78WcJNNrLzthzlkbu+EUzCCdf40JQY5O+5ViJGdQwVzKLHLB/UDg4PMSzNPMPwce
VMGqQBTQ77ZZ5eaRTxZjKiol2fLmJdRrVU4mtGh4LHsYxJg2sN9zOunmLUaBqIp60Am6xZ8DD/i2
qWO4+8mT0228lYg1Ol+F2Wrn4zb0RXw0qJG7gxTUk/eQ2TQ9c4E+XqWJQvt+h2lgYpDg9SjTo3g/
rWmwH00UzVVMVReUWHMPVE+XelSfwn5iT0IIo8c9D0J0a2iPBs1WSgDS8nIbV53WhmVpcrTrXPij
TtaA9DBki9xclCJuQTpDBhZ292lopuk9neCJ/jNrk1ndE1S2s71M2Vy8Ovd/zJ3ZcuTIlaZfpa3u
oQbgjm2sSxdYYiODZDKZzOUGxi2xw7FvrzWPMC82X5TUrUpKVTWqq5GqZJZiMiKAcLif859/YbAS
lgkYH9pC6GR3WV2X9lWclHXxcXa5MVer6Rb9SR8JxAGtgF9OHvm6WXf56FTJack7r/hEUQuUBGxo
r1kLrOBW4M0Sh7VMD0Ye5kYL8Naw1yZkiue43q6AensxIHa+Yhmq90bgedhAVlHFIKcfj041d9zY
wcmb7m7puGlMPFkJRJKbjrd+FNx2pFGelRbbJ2YfoFsTT/LO2zbn2qLr0q5MLQZG9G0d7znzMoRz
zb2e23azL3Knta63UqGbNsxVDV/nbPTA74oRa47dQFTzmvrGDBDLhNKEMqW3vTthcddV/bdqkq55
pzBN6M3dxajVoH9bLKLZ3W7zpjzwqnkuwrXqLnlwQ2/fWF0s66NEhzsf2roZRZhMa1Nfmz0uM/4S
F7pxlFtjiWutNwxtx2xxyMLSTTyK66btG+AxUWXiaXFIf7+KtyRf7kGV5QBcnsbd9ipqSyTPTaH0
8qgLJIpHPZvX9ozavxseSqyk00+qtuRybUitX7+vrZU319k0Vk60jZYLAOIxo/YZ1I3MRDJ87ey4
HeR51Kt+DoaVwM9jx0fIw3EzzSKA024z65bywqGc3J0HffWmnEgX/6TPRdKfu2Ez6pNDXB0VAbB3
jEbBG1YS3XtH5s8gJxrwk+VqTQ9ESAkW9DXrvIoYJhWgDWyhl2ZmvlQintZNIlg1zeh4TNy2Q+bQ
WJd75zX06okPcuvd9s5UatgEZE72Ol5OxldnBGxDA24lx1Z5FCE6O135UXSdOYyBTIDvO38sJUYM
syDfyQEP1UNhWhqsGJG08Y2ZOsO8Y//EwnAq62x6G/KlWa7V5lTWZ6oAWy5+3ubjaQWQXD67TtVM
txzXiTj01Cl+hYtM65PhkyxhLQDoOWyZO95RFXvOqU8RCNww2qjQqZNasNG/twWtuUXepLSGp3HU
WtdHD2TOYJpNAWrRtek97AYjCaeJXPf7HEIiByLRGFguepMbe49Oo3uwiWudMRQwV9y1avAzZHrS
Vy7jfxEwsu7GN7rlBEyMrlQfnmjJtkzz7QECRO5bbK/D5ielQqTh4y3fzMluQdVJpk+9SDv9ijAa
ZNofZ7Jn2n1Fr5Hlwdxi+z2f6IYXywg7kcLACP8c0eUd58peZV2pui8j3fuSywd7+nM0ZvMdLdIq
xbT0NOiRyO5dep7M+pP6k/duOQpDOS/OHGfHKaXTr3qTfu7ZLP8om/033J44Dn7k/tB1mwN0Lupu
jYegTVU2XFWzprBp66G2gIlNOZ76jtead0sPShSQhavpAdAsPcfvfy0XMdC/oOq8t9ZJFoC2TOuc
nSIKtAwz5ANnmHdtQLnE2I6Rm3v8/Xf6DSaScfkEv2I6dW2/9lIIe4eavnU+DquKx7BJMlsivaYT
AwZPtZKicFnrP5AY/wZD8b2ZVQ65is3ctHa2S6DFgGdL1AJr/cEF/darv6NuNcTh9U7qWdAuquei
Mx5nt4n/gGv9W6/9jltJldxWTRJbO2Zd1OvdeszGUvzJF39HzxoMY6jVaFs74K4I1iMYqwG+8ftf
82998nfPebwwyLC8zN4lutZzpE4xfTeH75979XdPu1k0AmoN94VODWPbwSOicVMff//Ff2OFvvf1
sTumNc2Ss1xSxzNf+zqr5kC3V5NQHtesGr8ZoTIfkJNYzZ/KttPfe/ykbjI7GJ5YO7JErc+y7fqb
3ACd+f0L+mWh/4unW79c6a+eOSdfhT2tidxVrpeCc3n1OoPj8t+31RjsR0nhy/9TS6O291mTP+Rb
9mCw0qxD3GdjSquQpBHRhq/LJNLG9AeHiuhvn+4/X5b/lbypu799jv6v/8WfX1SzdlmSDu/++NcH
VfHPf11+53/+zo+/8df9m7p5qt7693/ph9/hdf/+vuHT8PTDHyLK4mH9ML516/1bP5bDL6/PJ7z8
zf/XH/7H2y+v8rA2bz//9AKwO1xeDVut+qe//+j4+vNPlxin//z1y//9Z5fP//NP++6pfnp9ev8L
b0/98PNPmm38RTgurTyxJJYh7IvKd3777x9BkpKUp47pQGq9KMVr4kLTn38yzL9YpiNNz3J123Xl
Rendq/GXHxl/8VyPIY2H640joGn+9N8f7Yfv5h/f1X/UY3WnGIX2P//0o/jDsjzTFnhg8BFNzySA
5J1WCxjbrRsHYQOBzHmAmop+0CC6xlr+0CLyF77xP1bt397L0anXuGjd5Ap+XL2GqlJjKXv6fsvT
zuU4aT62/nbo9es3s0j7wCzKNEoXE3A3ae66BQRlzrFmrRej9KWV5EExcIzy1F6ZOGFHNgSC3Zpo
zN0rtasmBiWE2Hj+ampNWNMl+ejkZSDKZvbtlJoW66TtXJeD+PCrL/zvd/XXd/Fysr+7MmnbljCh
gwkXCsyPV+bUiY10nrffNKPEycHTA2PpFfMq5s9CkxLuoUcy3Vj9eykAv9xT3tl1rMsSs+33xi32
sk2DF9d5iElOEllTVYebLv/IFuYXxvW7C+Rbsw1dN2wHe5h3pwABbE2uOi8Ls2TKX5vO1Cq4rFps
+Pq2leeBU5hhL5y2lyHOk69rs31uZ7iFiBQ0+6OjbbQehbmnPRg634Kv/z2lmf2weNtQw03UhIR8
k3iB1xVj1JjjIEJQhCIyHVfhKKlscaXRHuAp5wHt/vLl/Vv71Tl7gQGqvg/vd6MfNrDb5q1mZvr2
Npyfmvd/8//Dfcu4+GX+9sZ1emr+z//+YaP75Rf+tnEZlmCfkeLi1vC3/Yof/sWD4qhLQzcskMP/
2a2kxW6FcS/7HJGC7GMsj7/vVqb+F3mZZnnIDzz6DFTff3q3clxh2ZZFPin/AHY5711BRlMO3Wb3
4920DirQ+sS9UToZ4ILd9986wXkrm7xEj32RmC3X+icLgpyHbRtZ7B8YDH4g+/Fz7fT3v7rb/2LX
+HHv/ae3eJ9FxPD6wtwYYfvmxucx945etn7dGD7+e28jHVuYEitWS1qW67yXDKxguuk8dPmdIHHD
0D7paRU1Wh7+2+/CpA5lrwnHU9q/SPN/VZqsrukuBlO+u7k4ltbBUzdC/cH9+rEEhW7m2LwFNEuX
k0pwkPy4y5bK68RsJ/ldfW2BX/1RDfqub7u8vsO60i0QaE7efwrMahkv6gO+NneMis8E25zGJYus
sbpCwXwrRf1pYF6mK91XzRT9/t3750vzTBMUwHU5kE37/cIul1qfx9KMb/WlPBeQZAftjxpqkkQv
XcY/dvHLBXoS3Z/n6iRHOM57JWxui1xPtNa5dQpgzrLG7hjGS3YYTOjHasHPrJRr8cXMwVoZA0ro
bLmh+2bqwQXzZsevjaQ4exe8rJ0i+MWxv01etmuy9MXqhQ0EmYJLeboT78iZ+KrrOYPNBZA+xM1H
Hjs1gepoXYch1Gze6Fm+BP2ImUXnzm2Y9JZ7BfPUGfxx7KHSW3o5R/iGzzeTGqqH1Mua/TovZRIw
g/u+tAtUlBpPmZMjGqpaa5IHL3eXXTePerDMoggTrfsE4X5K/b7qCRObMtuFIqG2+VRsEl0kc4G9
xOTAt93ma7N41n5C5gFEzAm+mIt3k/G04KPUZYFCVLb6OpQkyMFD/FnAd0ULdsmecmR67stWAgtO
6tbFH+DeKXSF40PvQjgbESIgWUGS5m7tJ9ku7TmVlX1y7KSLxh6bk6LGSyyD/PacebZ5cjECZ0qN
HZtVus4rDcocLKh8wqSZ9WhJoA2srpFEgoV0dN1SHDWg+F3nri9VBlrU19NXJ0WaJYtxiLwLLaRc
03ZPoLxLAEB6r5vNlyStL8qWxd7lmAUGM8OVq6RPoGwTdg2JRQCOqbbkTsWyOeu9VkeDPbXB4uLZ
OyQKGniVemdVyu2mzaZ6N1ht7o8oZ8KkW9tDWpZWGDt5sV9QdPpz0o0HNRWYfDIag6QwJKNvFHwG
wpLEuZVFeWxLEy6pW7ofllaRYbIMsg+2eng0Bh1mopYXu17ASTY1vfWT1h2OGPl7V0Y5ymujm/Xr
zp4tvyit7YSxk7e34jTb2VPZBNuiu2Fbe1q+0/rGlW/5aJ29rl5hmum5X+qFurelLlkyo3xz8GqW
UXrB5Ppq+0IKYnxc3G4+rZaQCFb6LCgnb7tXwmuvULvM35PRfZ4q0l5xsbB3vedVAf3Vshtro/+K
vbt+U8xWEbiJnR4w/CoiItUF/KPF4Dt1xO3alvYxd3oB/dfufQDxxLeTVoS1xa/BGnv0lgQqdc+u
p3BK3QnDqb57sDb9xoKzXOGoHyHEsq8WHrfjZnTlqWD8S8jM2hxrwpZQRWLqYg9MlfpcTscLXfse
d3VImansxYeOqSbzApcZimbBqY+nmHl80kTlhgEXZGAUE0VPz7laY3BxSuloMqNawMofZNMfRh3q
l5FAxuUmV/tqrpM3EOAOUoVIqRWr1XeKEeeqrH1y18GNakv/oOytDi3g9WOajOpGW6b2WMh0itwE
4nVBH3QUWb+e7YVDfp5bvnC7TvjLth4aCibv1tmZX8J3zfyqNLo9Fc18hQ1Z56/GmO+MpGO37uA6
qSbdyUZVQW5XBubBa3Zqe3qPMV5PCDbq/KmyP80xn2HIkiCOM3Vtry5TL9FUfoHp8y7hy/NdLHvz
+sGdrRAlRpQsEEPHds6iSRSvXRJ/HIQ9aGyWSn4zk6ULnX76hPCFHqaOmSqkCr0c1p+30EfiQ8Yw
zjfA0U5WgbLAnvP02E3jeqgU6WRwq4bzSCkdAIercC6xj4A6RISjNpTTh64ZX5hSQsuKB/eua8nK
cWUnw0bQuWW9Lc6rtuRHMXBgSTHmh7HUoACWKLr02EkDt+6mEA6wl8IxY3rtzg6cwG5g3zIGTX/S
bKu/gpaEqRabKllmWMskAllYnq75gX0fjpjdVlFZVs3OrBK10y1oPSRiqTtj9syI8UR5qO3aPiMC
2nZp275ueeNde1C2YUrqKoBsh+W6sqzDVCrikkkGRvXTuD4Cw2xnTUZC61e/mJM+Bpspt2AeXPbE
oiyel7XqDwsQ9Aejnac3OOVFCvNQXhLRxulhatr8it2vPYKyW1esLvtqJBEsSJQlYUfk2R7Y7F6N
KOQbqIABqkR4j8Z0wGna2RVT3R3mmXl0L1bo7Gnu7bFuXyKtVtluFGuOkA10fta4kcyzvK8Zs4tI
5Ul1RCrRHKS9JF8NeujIVgUEOXPM72A7u1HWxG0g8OaCepGMiDamKlgamSGvMFO4jQ35jrXWOA/w
wZOgVHF/6M3LkReztwUWk7WgZNr9xVgLy/QzV5vZ2jkL/HXAwBTJ1K7UO/ugj6L46CnYtHRba7bL
UOectnbRb4byTjGRzM/w2+aXnqBtRFTeGHZ5K/d22963COt2ELAmTke8TZGDvdUKkt9cUxF1eaXg
BRs6nN5pZO9q4R8TnhAMefoGqZk1bRNkY8W1ftDSGoKvVjGGtLTsbnHEMxZzyas5zVoo+ri/dZ1c
PUMmhZ+d2loWaubS3Di5MNmqrXJfiak/MncyAs2Y86vF1bl1IzXDqPKXkUxMEXW9IawQTVTxIYV8
yr2b82TPlCMzfU7tNtRx+dpXZg6nmQjqya8RTe0U9cSNoiyInFqUAdxBZCJe5+xx18t3epW+JAl5
rHJpzVOuyc9zp4yzUsmzzkXAWe6Z+68QuFEYQOEbfSxRLqIooT7CB0M7kJWc1zX+XIEV28OH2hlT
VKuWfmNkQ3nlAowjSLNWF6yz8jj/xgZCTjXIk5Yi3ukXhzl+jP0eC7//sJSMdZIYY3J40+RrAWug
HELf1o96HwhyaSNHTdmX2dXyY+VpQP9dyktb5jd9HRI4IAr9RK1pEVRJA1bHCvl0SuewnRA1TX3+
PZdx95Raxtt8+Xe2upCFM5ymtIihijFDvraS+Sm3scPFk4jJvmuWh6Vryze6PoMawuWJFfqLzNMn
NQvtaYJ6vRslpkhaoZsPF+NzHHaxsvbLfB1umgKL3Dqe5rD0RHKYJG7izuDOQQYtLpizpg8yd9WC
Hr1fhDyqDN2uprTop/VuLPWnBG3e7KdJ92yI7U1atXZsRpyYSENeVsYOTna1gIIDD01dMNvTsygd
rlmf2UEGlIsB40aOR22ab/ARtXwBiTVczWmpQ61R7h6V3C3EyhtRMc7XZdTJxy75wvg3ylDY+hob
pT9PcrmF1GuH8dh816rtrdO04ZSMPeNPYEC0iul8RZUBLkVD43MXTRjP8xj2hY4syHYA0+1uCqQ3
QNF1cu2c03uHLRFuB2rg4qzYeW50niR/uTS70ir1Xdc2KkCMO/qi1nWqKIszD7+JeT8x2gptHQVi
lcfrboQDeBTCMgKr0L/VRlEe8JAqghE+yUkUYsTDtvJO7WDrnJQJd81EvC2y1d2Vi7Xt5RazMxO3
tstK+0XkzGeFzmDBzdlIVTxbe8Le0k+YAU1+I6jVCxyljpBo+0DPkffYm+ddp5pz03nlFqh60x6T
cpXRaEjjMcMfkyfVZRDG0Qo/P8es+jRijk9BuNp8tGU5wUiE3NdK9351Ze+bQlvOZbmg8pXDS40+
/BocUJ6zUj7ZBpVWVqHZuOgDMzhoiTpkbjn6VEUq3Bo0I9CV4SrUo3VYtXp4YJEU14vpttfp2kAh
rxrjvpPUr4YaLQ7Z9Ajd9wMLToZ677m3iESLu7KnZLUX9WlJO1ZND5MM49nuWHfic+MOMhrMxYj0
sv7OLHyIbA+NHXzUbA/2ajAp7tMxVJVcb8uW7CBH9qWvN9kUpXO8Hg21gICWKKMfEYWuO484+9T3
sBYKYOLGVykI6cJjNsLgExP2xlMX39klErIpsZIz+9x6mNoS3rmVY+DTwqCjCFQ7o8mIpEsgqrDp
x8OZiJ7SB8yj0EJnAJFMr2vHl0gz7/teWC9VXeRR1WBBXECNeLiYAt4mqkWW5DTug2KtRC5BggkL
EulIDSJwVL0OLYvu6ITu1tr3PU9hC43rZOjuKyRTO2rrykITbab7vk3TMJ9EsqNEsKIa1o0fS4jw
UmYeyh6TyiKpgk01AuK6as55hriq6FZI6G2b7ZZ2fS5WtE553qwHePpvVuVuZ69nvQ8q9Y5pZqU3
62IhkZzqync6SkUhJ3R1VX2xHTSTwGx6M4w3DJD9ODe3jwtC49s4ngzI4qs3hxN0hcOI9vZFbMuw
E6Q17NsNuarVxPmhXI3pOasF7CBdJZFZ6OOhLev1zhXp+pgzBD61G2N2qW257zEPPsMJpiteJSSr
dfK+lHabf4I8AZDpDMscpppW7DM70eFyUpZmnri30lUl4YL43N9iq7gXRnPoqMCbwiD/j2eWLkvt
qdXSk+WKCo8Z8hlp++Iv6L9RPsON2Fuin8O6j0UgasBZyFiI97ax9QeY97tG3z7Sbdl+3cFu4M5h
ix5T0x3WOIYrlhnzU93X9oV30d9uNYSF3L4EmpULNXOJVR8U4ibwMktdxWSLHEqRW+eJQcK9zeI5
wlZJ9rLnvKISzW/wm15u2s2SREsuXysTh4XGy9JdOprr3rM7RJQYd0eTgTcXNhJUgcUIEdUq7RNU
oD7MbMpQzCIEPBaDRLWmOs48t3tb29xwzoxq17FHwrqQHzLi2Y+pizSxLOfuytaXYjf1hgrZzMxr
J+8GaOhJeqNqu/tQm6U4GXVtRauNw56pbCMs+7I+dA1fXpvTgPppRmZkbZNauAFvQadV3tcmzd40
pfcgQRSvlQZdtICXO0BcDkpDfkaLWR5aNNe+DkH+yoQASmPpPdJKKb+dqJymIfUis58wnthaI4wn
iPtbLGRkbpTlF5vxY84UI5DmyK7gCh79jPtSy8wIFYMj300MPUxT+wU04wFCCnWYxbmQdNt8zr2p
Cdze8tDBWvYnievF3krIvcjwOAhkq+YD5OwmyJFw7RdUCn68aXQAo2Z9WoYKCkq2JfRbxmusiSJo
PE9eV3n5vMZWd5xISwnEFi+3TLWXvV7Mb6Mzejdro8E0Y+DEpqgWjEjgA6UX9VWq5fWVEo53gLM3
R/jnpkG/OgSSxTkNUyqR646O/IL0G8PDzLS+mt4Ic7yIq3tuXMItX4oXBJmXZVF9k5NY2KDEDQ+J
fY33XwHfQh8iE4YfKjXR+CPjgrBT9J5pg6aQVDs8KRQ6mdGlU2sb/JMtuBnRNBRxkExj6WtjOvGE
0CAvg6YF0tkgT6Lu8O1peIux50BuNNpItVkPW01ZmxY08vE8JgfPgKo/kvF8Uslc7NyMLK8Wpaoy
+qPe1uaBByPIZnmEo2ndiqKoHjR3I59uaB4Lr4sjWTeJ38Sb7ZM0kO+w+ecKjHICalJz5Gi9PCLA
+iJT9IEoS+eodXodXWABdwn7hwC7gPncSGlzNJkXla8W6XnV71xdzGBbhrkz9VlLIbGby35KBw8/
6jrlptIOH2e9GII11si/MgpI90NsRrgT1li8XCpT1Jh+Xs5V6MSI15AdWRfKJju2MvkIE6YXlplo
R0eN30VvIenCYj7sSqePemPT/cLFA6SYZHGvcmomB9nHPoUHd9TmtSf3fK4P1aiSg91CWZuk10Xo
AIczlwCxY5HlmbQf43qJl+Epz42vU4OE3V0GxOSyRgs6V0glJHTWNnXkHn8aevM4WQ8gVLTnWZr7
LOPq2uvT5kElubrFK+K7Ykp1URCPgT2h0x/mLr/1ZM5oiQ+AvBfNYA08Gk2z6m7MBjTecrz+Luv6
4mqW47PDf9jeQEdKMytu6Vvw4p3c5CZbt4IKSFvlscUZZwex1zsUTa+uoOTiwzDAzU9jbjeMs/zk
mJXzxUt082nYxBohPRj9rV+hP7TCQdzOg5mnDGaZ0LfadZzESdAs1ui37Mq+bKZPrkGQcN3mmHp0
g3lI+rU6OtylWyR5PAdu3sGubI0PzeCmsCt6nYIyzvYz+gYmvDp8jnj0dtPg9j6zA66mlYT4beN4
sJNy2rWZ+7WV5rCvwbzuCM1YIi9rxW4xWbuQPdPb3MqmvYoXY58Yl3OKXm6HmtiIFGoGuls8dahz
vhAAoA7mZK1or3gbaO7ph0Qa6ig01z7Xcu7DWCCq3RbTDmE1lwiOl2SPPj/14yYrjnFZgDnkbhGO
qynDBIbRIZEY5KhqhHM/gyPUQ2XsmhWQgeDv7hWNQvoRs+s6tFmovlEDU8fZBSCmPZwDrRO7LQXQ
mPcpc+KkRe+CJ7nCt0b4M8JaUjVL87qYSjxyHIOmH+YO5VtS11dQlc1dMhpfirQFTMjjC/l3GP1s
3gj/KTRcJtIRfNr0at/WOzilurmcnJTcrVjbwBoc1VybLpwLD3/rPbYDhW9JW523Ev+BwbGLoMXx
5C5NXHWYEw71TavftqSojmy04w7S6ICd17iecok1TDKg4SCnvdzzRcaHKbn0hkgSwmazUH2XkxtW
DgTzVNjLaSZy8ISfhfnQkjHJCycQ0N1UJ2i5fwYY14FdNs1PoB8iz2+2xN+Q3EEq4mgatcLYj7LI
g2ay6miqAUTarHuk2M3Dlf4pWpc89pFIO8dEeMb9vCLoNOTsE+Y04+1CxWbIi22PS2ozbeMAfke7
XtIFf642c7luhPaA89IU9Q5E8iYhvdONRxNDFafyF7cHhtraF1mCFUxa70Sz3hp+nW/dncmmFngQ
gjffdNa3uZ/EN3Myx48LxAKf3IvkUCDvDFvZap9jOoRrNOl1mOErHlJO6xd5ttx1YHEQOe/0GvMT
qT27uJD6muw5pe3ePsxGnN2BUaa+MvhupdDWc2qQP6FNBPmgj3OOS+WMDzDFBXuPPl4tmS73vUhI
L1jqKSi6FmtKHZXJYg6rL9ysCT2k+wGkMxaHPWZXsyJNYaqwuEKA1n3JilVedaCaH8e2hqI+9u4S
NGUxnpVlaiHCIhFomjIfmbBM8EkpAv1atQmTg9qC3Yo0J67UCdayXwxleYfLyuduugD884YEICVF
ajPn7trxwElqd+5eCziRt8hZ21tT0b2iu5zJ884e8y0eriaM07DarW34a/GCzB4TDyd02llEtUml
I8dEfZKyNpEx6u6AQYWXQKa+RIi7DtpSS+k39eI9rcZm79t8NsChSqpCHGhCC6XClTFvG9pZp93n
Zj7tZvr4AFhV93ttLXaCuPDrJTdfUvxGSuANOP/rlCIwynAHW3wbq5zbDr+rr2OhtJvRosgaFri1
OoRsn+cmvhO0iDvECuZHKzag5XcO8BiYAa49KbmcLtKLqyGz5xuMlvsdfIHtc8/KvR1Q5qU0ha57
LebmczvVSegaXfOArYYvjfElbgybUQRnjbCy8snNdfNoxOl8a1Nv+cRxTIc43bTQ6jPjm+tV+nfa
wq9WEc83jNb0b7hC5Y+5rUaUDwCrJztxM5+penrfAr3tSbLFvySDUoorOVuIuzMg59+w8B5Fr5Dw
GPNYPeiI8XyZorWG+bnhXYaNGLnSsJLCvHM6vC+QMrzNoEnRUGXdg6mJ8Yz6uwgXwxv2Jkw8P3a2
6qqP20sDtw4VliqTKhe6jS1Dzgl8tvYMvcbOsW7pR1/ZScfbWGQGXmLDPYPF9FByhIABU28Qqin9
SYGjodBHtYm0MUw3oKK52gY2apl/GDPrWZ+z8ooe1Ia3HU+3nZ7RuLbYDqU9UGOcythv2vnZYjgc
pVaV7hEAT1D3SkO7XhlGhO7QLGHP8rrLZ7CGqbcodsWlSEnQgGLyp4CvtPXZuEzWSw0LJyexXxw7
xszEqablFp2wFuHtYZ5IRwcJKTUjqDSQbbQ72MlW+AXujNXTv2/VbASpZ5b3EJXyjx2iuVsIBDwK
VCKIsXpv+Dq4AtJKFpXfNGPZ2JGRfHpuhShwXlDKZ3mccqJl4/NglPIIDj3flbrLWnZn4Z3Yxcqg
cLr0s5cVzUls43A1c6YGbb5dhFeudlbrCHnYGA7oXTG8Zf4V0b11AFga/Zml6jVQjSmuMCjq942b
D0FDagg9Q+HsKwTrwZhABQ69cl4/jYabmwzSAHE7J0WVahImMLiDsYdN5vpqFEOIZtB909Zp2Nkq
vpzr9Gnm5X/qTGnIkBXXK5ijNUXzLRaDcUA18EoC0HZiYvgFgs8jat3XXHAUOfr02OSgn/6YumIM
lhaPMXoES31y0b4otejDnoVO8JemY8OwDP0S6IALj61myNe8NdcsRC/pXsdFKqg9QLtUZldUDEVy
3cMq+rCWW8Xgq3VOru2v83jOXLPZ66T0nflwm98uuSj3ZtUWgea4KWGYyjj0W4yxCv3ShLlnnghc
N4pl3Q98V3s7TqavaS7yawL4yKLoGeDURo2rSGWXoWB4eAMmsmFgZE8Jqm3GkwgrVMUwz9M+945n
45OdLgczUd0uY6y8mwyYa2mqb6GMhzRytTS9Al+uT8A69dFiKU57WdTjEWVRSz/kYN40G5oPMMO6
ZHbyoS2m5ZADPEeVrIp72rmEfVhOu8Wz54NlUIPL2EQ2LqWzq4Y42alq2hjas4WM2LiEEjs0RCRq
O1S4M4fubNIzYAgTTImLu0ch8DMsYjucZrHtmKd8y/LJ2ifKLaMRvZDwRZvTqHvd90zzNhT9iTTB
wrEHCrpLpSfqBP1muT1BgNVfgcP1gddau48Twt1oHJMlKLD73qXFMNNzVHhb62l3HmI8dbD7MkPN
neud0zvWlYOPXyDtgeg2zjam4NkrXTo2SlteRFDukN97VQctDcRDjE4T6A3TKX1Yn/DPp0GvMCDM
LodD5iLD6upgGNfn2cAwvusuHgFT8pEjUz7G61pxRXbxmTtuvHhthble18JjKEQGxIGFFqNTpKaq
fyltp7gTDKWiaintoPCM8n4dPetLMVTLo9ZbQxtOC6p1LynNsEes4SND6f8vaWfWFDmSZtFfJDO5
y7W9xk4EWwCZkPkiIyFT+77r189RzUwXBBhhVf3WZV2Fh+SL3D+/99xF2VBstmPryaxz0igyzt1Q
XwIc9Z08YOyFMRMiwkTDwz0lRykc/Y09Q/sKXFs6Vz/PGkb5YBPlmo38HSfpaoiHn4T9Ofhsopyo
p9rqUja5MTYm9i/Xoy9wmUvUk+j6qo10+mZHslhD4223S/3e3ysXLKyV2fJpTISpL6JAscdx7f6m
LTG14RELDqBp9J9aothnmbWXb8xskEvGmrEaDIk5jFPPA6RGEzxL6hzG1kSD4Ij80a0YwZE5jqvR
Us2y8nRCkXTut9ugj/apXkjuI61hhwERU5Nm2JsGbc5a6/Nmy68ZtiNEqY2Fs/Cxymbjje6pfTRC
OEwggT34acAZIcIhZflcXWJd/QUZs13UVpYu4wJ8Uuq23SEo6mwTiSaNKLDFR9t37I7Byl6LGEZg
pWFbmc3KLsbkQRuTCLOSdH4FnorYOgCOKoow33D877fpIOJ77KHuTuhl+GuIoRbCNuy21Oh6jp5p
s568In7IAJjdsbQCEMUVin/QzYWMF3Gn37TSSxe93vWA6qZwPPKDuMHFGCTx04WgLqkpMCgreg03
H5vL0dmaZlFu3NbQ12Q4RqQqaMZ4oJo4rbrA5mqvVePGNJJrI8q6m0ErzGVTGa+pDUYDDJB33RtZ
cyBHO7rAqt5wWZXPchzNfNHblIpoYetUEmEgYE5b20E/VQvcg78DTgvQ+DR/aUhwtjaO/knPFkHX
L7vQtBYdHjbOuAOlvEajZJT7XnRPcI99Fyd99Eo9r203ZjGFt1w9esuRqbJFnDZBRHChfTK8g6WL
22+RG1VwnXD1R7V+0i9ANhmPIk9cPNlxfczKTmKybeVtqBtcYxbWTcdu6Why3CvR5CSEtbRMU1xw
2bx31tdSN8qLPE6qtah2YBMOftjPPL+RSRKkxbiyDB3SMuHZ1FNtUVI3dcR0JO2GGV8GKURHL39V
wDS4eNGMg5VL60fQwTgf/aRm4zFv+timbLgv4FrPpm4rWtvdN6JRHFGdZ9g+sw+5HctlUbGUFCB5
ysgnP6X1foc+0zziX9jp5Noni5TTGtbRiU1/PRMRuQ+ZWVNmCDXBcvrxe1E09U4Cfkk4UIbeNoX5
BQ9DaNdx2KLNsoNqrTW1yUVXXT7kucnL8Iyx2ZpVk/zphPKevFpOxwgQ2HdEyhS7Il+jXFlwQ5HY
dzjtENmwZf1nERoYKlxMaagBueszLGXOmtC3XgVz/lonKKO+2drhUY5nuPbvPR0f//qJFrArQRHh
YA2+caN6Nw4UFuDMeIG+zt0jeZ9nxI0n8jxUgQZcT8gUNhwJGyv8+2fRegMkrqend6l+AQFS/0d+
pll0aEldR2uLascyiJx7/+dNc1BayE3IXddjeDsiFTkjAf34+205y9IV8jbLcU/ztMI0SqXjCfMO
eQxEx+Vspv5awHiiZeUR3rVwqmWFR5aDKaUFVqSAD3Xv/bBY5P5hIxJpJGE6rjBNE639iVsIQx1G
BngoR5tnsLp1N+vsz0kx3zvn6AzJoBX0iMXViWOeBoQNJWRCXfbFUTf7dUO9uNNRInxPuY//+mk+
dIrE22GalGBnRb2yTyZI1OIg7LhjuCN90NWpL/0jB+X8IO///ukUAZhWGoBl78oJ9t6eAPgzD/Dh
TRlKn6WyBopZmzyv01mRFQ10ujK67/XxueK2MhYvqbB3YHXPPMr70YUEmxtSazbE8LLQfs9umLdr
ia7NiZYDcswy28LEATrexGcUuO8fZm6CgYWdQNlwrIU0Zu3sG/0yFhpPjE3nXk/uYnitppVXr8nl
+LrLzzVyMtGnNMmVZ9CIAk1drrjLMcKleU6Kfa6V+W2+eRSOA+AZ0t69Blkx9deeXErUMO2Z/NX3
w5cX5jpouhHhsyVjyuinw9dQE6ixILzPQ2KU/aEvr6Ox87f/7I25jpDKsg1l6azA7mnP17GoC10v
p1tuHHzM7mO8jcMq25CriVxGJvGZMf3eyeMIJOwEVrFMMvmUwNPz/t2FfSn80G7EbeqGabpxx9i/
dvQiuyqk439rbSv71cX9A0ypszr9E1ff/7ZtK4cPAd/Nmfr9vm0vR6GmLEPcZvYu1rhb0TlL9s9e
cptMt2mAmyn61qOugvnLcZtCDTuwSj1EcXhmLsx2pb914vMPoWxhSxetOMzkD58L0YNcpQKYHvPg
URgXU//k1hyob2X95EF7TZEzfd3LJ9L7Dy2efj64SY+CXmbp0ZWVhw0tuqzwS5Vj8Aq6ilu5guMY
dzl7La8PadEezzQ/j9WPD4wu3mHNn71479/8aIQNd4N+eozKau8N5VM7IXihBN2FYYix37MWbYeI
cyysPYaNB43T05mf8Nk7Z2/BOsc2wMXo8P4nhHFliIaT2pG63PWgNVddElE/ldMfJ5+erIL7Kjd4
Bk59lQ/mysSVsrA0m0px9Bxp1q4CROxAjxxSZylkdeCu/F8MClew+5EGkx6zz/sf2HY+cmlUNUc4
vkdrmh3urrtoZqx5hp7PgthbWc0L0qUzC82ng4NTqODbL4XFN/l9y3VRi1hFSXqMUTLWI7vfjDUa
b0ZqfivMJ6P76dSX2nAm11jM38fTQfG22XmZfbOMjhxggqpgUHhqWGbarux+Df3P0T+agQte+cnz
EI7XN1SxkV+f20+5HxcibsTfPPTJ69bzMEftmaZHLaZYMEXjrQneZRmkiAqt9FdnoVVvgK8v+gAd
ESW4F6oXv5POujcTe8nHblOCXgHPxiHMvFA6VZBBFGiHypc+qDQ0rfqtqY1opNtsXfS0UU3pLTuG
lEMoRzWYzGzBnM3YtX/yFM2gmfnLWWTByrcSGSo5MtAjMgHgB1XXwaDWapqeEIAdnJhyvNMX6Jnr
VZoHm7HJVobBgPGDeNnLYdd6BXeXRvIt8fwHK9NvvbhgA89/hgaP0v64EkW2d0qxzqzyUVgeAQUU
T4fMmSi1WjElMsQn+CUAKME/9Yg7QMWGrzSHKGnJ312pnpE9Ivvum3WVwtcY80PIlS21XfQIvv9Q
hnW7jGr5KGr/YDu/Y6pYiXK/Wwp+smi7LdQ7jr/cSYIbFdxFdJdjrh4Grb/MonKdcxO57OxmXdT+
3ZmF4PTrPS++rsvKKyx2OmwO3w871oGJmruVHDEG31IngWTnDgU1fm0/+HIbjMgFU7R+1rQ1oukg
Bu9bEELmpe5We/I5a7Ujaq9zK+THycAtsBSONR8hqFqeLE9GTtUlVHlxjMtXky8B/aSozmriWxlt
XGqF2vjcdA8GsShjtT3zSj7OBar7+LFM9hrW/L/evxIwJ1Fnwbw56p2WHSYuSjaGRixb2KiJO9xB
/wMxdvg1uQ2iKLsqbppk+kX1MNhPOFrXWmJY+7Z3m5uqHNFvhjDzCUJSG72P29evf+u8Fr1fNEyh
u3Sg6xqGUqe7otHuWxF1Tc3dBhOoqDe6na1TeeZr8fGFmEIIaJN8svCLqZO9V+Ciiprzs44FMCTA
Ns82+mjTcI5GF6+jpr7kRn7z9YOdbvfYj9CkYwmMYwyCU5iCNlZ2MmBqPsZTLy+QYWkHvdT6x69b
+StJ6/37o6uxxCuLyoHiou19Vzsovbj7NfNj5V6E3WuYPzoTljMX3Lt7CwR+FbVXkM+5FV/k5TXH
kl8VtD1zyi6r4cbrUfR53cpwnrOYy8Psz0AlJtGAhc8u8gQ3H4Y037gE87sc9PjWjc64Rj92Px47
Iclg4FVxkjj5VIWRX2DKGovjpJqDN8a3cCFDvE/audDGTz6KcAMExxbBR9nkdP/+RfVhLirJdeQR
O7vkgrsMXqnqJ7tGs1+HbEhvQlcNV1j+xgNiFwRM4XAuFP3jKOQnYOtlQtouZ6aTn2ARttRDAS2O
Yfl97M27LJ2o0mN4t3du8qL05Myo/7hFoj22H5wCTM6czskapMFV182Yl+tnrvWi+imhJj8la99u
gp2ZD/JbGlegeweBlgqg/+rrsfnp4xr4M11bF1KeRodpesvdIrwwJhlotxaAIJzo7C5sYGbCX75Q
frbC5X9m8fs473jov+ya84zgXPC+n2s98FCOzC85SMCOJivNHv75ButdG6fxdqHtFRocgeKo5Nal
3NqMalmY31FIoM2FbeyuMwG/v83OrCmfzBaO3AbnOmVgtj7ddheGwL/hObxR4T50juAmqvs2cUH3
dcd9crAyOT1Sd8UHjkP59BBZhgg3ZGZXx1qYN7WXfQNtjAwj2flBfY+CcKXb7kPTjBeNqjY5IUs1
0RmDgdbfTYs7WKpnRtL8vXq/yL3/PfNIe7OzTPoiHbkJr9jQkqTC6sTIQcmx0Opq08cPXz/9x/3E
3JgNxI8vNwrYkyVpoEo7haAQj6RKX+g5ypm2uQB5uGsw9P7jpvj4sWrPvUn19aSGEo6sfyM3XXz8
onvLpBQbC5IN/Uj+8b3RPvMWP84MvkiukhyaAO18OLQZ7qCRa0hrRpEds07dG0ZwZsUR8xJ20lPU
H6SBUt2ghn16JEdwoVBITvXRSf9UMl8K78WVfwaHE2CBsWBYqew4IaaM3OBfPN3blk/GiIGIzXec
+RNfF7tSzBFLRKuc6bCPExA9rguhkQWVF3n6ESFIzS7RcJi3dteV2I4N6wrjRnqYwmQ682X8OAzZ
uAG5AYFKkftDb2lRhxqLcO1ja9oTexTEC4GBV3jsg3xVlPF0ZtKfzDFueZRLp7GT1qX8OOxjX1ii
Jc/02EG4WWpZWmynVpfrOBmLNfFgLQ6L2vhHtxKUjrg5p4bomtRe5UwreD+xPTLFUAO29tHx6nbj
EQ61JAIuPnRmT/Yp73cf91p8bpCefBfnVinVODA5MMTqxukyapRUTpJB144whvsLvRLxpmkwRbW5
wOVR++JGs8P+kfMkbmF2ynvHr+N0WXVx/DTZMYJlGUxwMts+ORJ15R/SpJa3kx/ypR3yYJ874kzn
nAwGfrFgtLns8yi2sp882TkUeiJbv8k15s5zPK5arDnVbTye+a6da2U+07xZZlVpTsCOM+3Yu869
XhT5vRXM8bB+oF3qem5svl79TtYj6oY8DtJ7vjGgTpQ6Wf1IsjBmgVZ5bMdFPBBFc2aynvv78///
5nFKYtVEqbvlsfzZYAwI/suff/KdKIYpt1ONn6/GtZ2grjmzoIn5+d+spR/ez9xdb34/GE84zqNX
Ht3p1vnuiiOHaq6IIIFj/+kQcOcY5xfqcdLu/ruOmZeKNw2TdjTkRavKIzYcMayK9syTneuYk6W6
KNKeu0iTjmFhQ1F4rjp67u+frCrjNE6aPtEz2XSt1J1+Ltn1zN83T67VbLdt7Bzd5ZFtEird60I7
M91PPjP/1/O2zZeasoZzenas/WbAPqGVR8e5L/PtoLaifvm6jz8s939Nvv808ddx6U0f63HXJXbu
V0d8metollO0JJQ6j5osEMWeu7o780B/bRvetObgbGrGialImdhFqF1fYLz/+oHONXGyeCFBd41x
nu047jOCscRlO51p4vN+//udnSxYIqp8WBQ0gdMcMbCr/asF6++/P7f/5i15JLdlMcbCYx/vqnTd
3v93b+hkwSKSIhTxRJdzDgzbFVG6ffNfPsHJktXDn7fCxCmP1YMcWJ3OdMD8n39YER2FgUSywUTn
//4FFRw2QWzU1XFI6y2elyAifTB/Ij/q+PWr+rSn3zR0sgI6NcgA4N/V0bVvNHCUk39mD/LpaIU/
QU2K0g0QvPdPgthojIinrI56Slhxx91EeZPaV18/xblGTsYT4qfBAv9RHa3Q3+BwuI87G8N0dqbw
/+lS4qoZ2UixAWjj+2dBFNWpERHR0dkSf9Jby1tjvICv/vXDfNr3M6CFswXqj9OaptnVmpNZDC0l
9pF3MP5Mzcp6+rqNz7odMQO7Xxc8G9mv758klSUZQ0ZXHTX7CocV3oF/MT/eNnDy5UPY3cBjowG3
BoPxMyyrMw189pYoos64SAlC4PT8lZqVzxucimP6XPfrfNhi8i7yM7v2z8aVElz9SdQ9lJVOXpOX
NB6mY8ofVnupJU9Ddd2IM1vR+UWcznQlAbAplETcYZ2sVY4LPb5LqWBjeH6Qbnmp6c61ac5oKX+f
hMG0UHNJ/Z93/9tGT5aXoGi70teo2Zv2y0K6v77+6592zZtHOnlro58afQpb6Tg6K8u/AD+AkK1p
b/5FKwQTIDXh6pE7iPdDOPOdiJ2pXx7HdRDeOMGL4swiz3xJPpsnXKxTZnNMfT5JvW+Es2SDeUIw
AOJ9sTGsM53/6fh68+fl+z8/OXAEsKjS+X6L8PTIx6rVN1+/p08HGPFd8yjmJH968pxSbvqkGjix
ER4wTNXWIeAJbg9h91sZ70zjX72y/7R3umesi8pKxpj2ErYl6XQ/lmL59ROdVrj/2jVyhrcNDtLz
GnkyZ+wGX1iDFvNY2Tsc+Hj70RXV4B3wqeIU/SWa1dctftpPbxo8mS9hkCPyqmiwkYsuuoFFkua7
r5v4dNK4NtcnAFupfJ6MNNOsuJjPaELDbTdIHJKvpWkv7Iuvm/l0NLxp5mTEMe1NEhFoxsuIuau3
frUt5XYkLgLeC+kY8sxK89knk9KODmCSfkLE8H6ElynBfoSLFcc6u42919Rbx/YlUJXknEzis5n6
pqHTSrVtdaRZODTk/IHQZagzRarPRoCpU5aAfgru7a9L+Tc7Vt1MU+zBrJiOsXEszMkEEZ0ZAZ8/
wd9NnLyqIQphcJspExWwmBVsu3OL2WdD7O9n4H7zfV8oiAROZ3FN4ePUk2m8UCE+KkU0RKrOdPun
rwtUOl8B9J+Un943RZU86Lilz4/5hEPphbNvCojt66H86eP83capSrKrYxhNmAmOWPmUegTIUqq1
h0PlTDPOX0vk6Tea7ev/P83p9ZJNiODopUZ+1EWaY6VwneskStvVUKLKrbEaXvRU2q7JbwoPUYem
HLAdri974P6xrEBPQ9lDj8N/ATDTuahAoADmq2fFf6Il4U4Zjb9QhdIWeNgVxC4/YxRDat/lvf0D
CAyCwGL6HWuafYxM31pFY1maqzawQUASYkwQTCfdXZYm7W1f+fE6wJII7BJAGeXT2XATCBYVYS98
k5NQhWsUI/K3pGqXIyDPFT78YosR4cVpKmL9uBJd+mX4M8ev1eMZIuCybIC21ZDvaqx+4dRbv107
5TklmbUDDrxtStIQRChCSow6Co7TMO6zKeX82+hLB2aJhrUInAgkBJJ6fF/BsyG8ZpmQSmjtQJSE
sOsqhWp9HECzhIoYFAkVSMaWu3BFma1sE1ILxWoXKhSwqlgO3s4iG+dW5skLQTpqjb/H/mHjU98a
kOa2WRm0Nz6xOjtuz8ql8khC73TixmsnlWsLANM+JXCSuEQrWmtWY97VRlcf9AJfd9ZyUw4wq7iI
MyyFMizVTggv/2E3fr01+7Zc25JDn5vji3ECw95n2EZXU5Jo6wp/+gqluL3yqu5nrXxrmZmt+GMm
wbgMWsrZo94ruI6WRMg3Di0oPZ+AUlVxbzDNzpGq8DDLOUa8JvcnXE2lLxaDGvty0WoDbqsSyJlL
lOG3vCFSI04zj/AcSH2XSR/IS+mnf0pBKQi1iHPRtR3pniPoyWqKwKdmcC6wpslFNbII9KEz/Aw7
F4wYkIS17njWesxCY1cojMLYS6qrMHac/ZzxtDPdEZdHoCd0qCUg55W/GB3kU8nR+OFPFk43Ce2s
a+d8Vh07p9+MyTqqxlfZH3rPX3TZ+FDaZIFUAaqhIgjI3vMKb2tGXrR03MncDe34ilFEw13v0ClO
Vq4sGC7JKkhALEL/zra2ENHaqbPmoraaYt0X3o0IL7t4HxLp3BXYxIhKWuCUl1u8Ev4uq3u1Q0AJ
2w/aDT6axMBn2at4acTtn6rXfpajyaUtwUdbz64IXFUpsqe6CFgeR/sJsNRoLaiwwgwgcYv6bTVt
66SyF7pRCzz1PsiWMNBusz53DrLImw0htgMRmriU2jYcDj20q41FihqIsdK/qm31W3N1TC1OYxKb
jQ+zI4aBJDn75yAiRHoIQ5YcAPtNonk6kZFiuBBkAnNhYIRXVRx0F7UnvDvPn8KLusgJJAKKeuOO
2OzdCSounmZArFkaPmsS9IZS4JjIKiLCOQkF3nvDuQ4bwkZCfHMcZM0XC2IuNlwcfnHp/IKZam1K
LIJLJ5a41FKPG8K8qA6gKCj76/5VD/7mIvMcBGfYxBExBLeO3g2rIHey735q2QuDf9wYqjVXA8TK
TRdNNgbRfEKfRSRmHRG1FGq93BT5jG8qsmJVtnqyCF1wDaGcvcwDBkDAnUAsU5Q5sRj9S4t/hPdA
TJUUTb4Opqp48TVs+kAAwaoqW0Ne0JbjsjHt3wEFAYJcm3qLOzsgFcJPlkbjZIsmIip3SsiSR8ZM
4m7n56ug0S3cdc0M5EnZR5pTt+r9sr33UQhtmtmW3xZTvg8c9s9dBhLGyifSosoJaWNcegv+De9W
TGC99KD4EbWhsSTkErhMHSqCtEjY1QzAenBsGoCSpGEGQYCZ3/W8dZWX7hqul7GaoA1uUi0u0Zll
6lfqDfqSdMVmGZY2sZuYqVUYv/ZZ/bvAwoe4MnrtTO3RKFq4q4Pxknmpt6ltXoAqC1zOTvlCuHK5
sKUHgr9tQTUbEUkELcrVFIH+PffCMc5ucFNZoz2QpMvPLK1kGYlAEMGoT4s4BOPn4wrH+VVh1XYy
Y2tBmFn0JfuHjkR4RKcA0LJuBNgJ4qT+xr/ITExCQJYqrHIQLHryLbRrHIJmmXzv6vJFGyeIQd4z
csnsnuSs9NDHerkfp9w/+NwOlXjn4c21ITPfnlksmE+1F+WTsZ1mWJaxFvfg8Xxj35M4tpFc3K8A
Nlv7zLd/K8LdeMY4v6xtFxphX2sLrgN1xID1AIcCXZQ/p5SFVhFtZa/UuouoEOrMlw00FesuakW/
5cRZXwFEbK6LQkX7KmUNnq/2LrkzJER0CHDL5OYfFqNi1Vm+zbKnpfwvgt5wJESbonPHLfinYRNQ
G2OI9y0yEDyhWESxbytjttpE0152bb+a6lreh7EmflqG51dLTI/RNtTwhPa6G31XXs0nXrKRftEK
uEcL2H8dG4aKd6r3/jEaZiq37LDluoh93dx5dqOsWZSFABPkTuoa+ywhfpiurIXEMQ0ZWMWX3Fc9
2bX5w2zb7yNmlAURvuEdfNsY5hU7QrNj/2BZo7sAw1Udklbzb80QLImLlX/Z1AYytiHG6EamX7Kg
+pbiOwyFMnZeEtEHo29W+6xQaFAdE9SASXimpNPQXLrBxo6zgbs939w0CT7DbAZ8ZQlrABfO3iJB
Xbu07RZIUpAli6TJpv1gq2EjKyO6qDHhXnexQnLtK4DUnvqdlqh+a9zHe71pmnUvEufJg0YHcpOj
GhGKxdJOodQ4QFlWEPzlUw1fEYcfDgP8dZP5MI0ObIRWRXjlfNHdEcKeMvT17Eoo4Gq9lvwp4KQu
goirqZpETnDLWngz5aB5UrOLdyhEp5sib5kstVH7l4rovGWUE3A4zvon+HT+ig+fd183idr6Zq22
jZ4O6wSIBdbDtviekaC9a9PSWfJTxUbD/rBtMqzSBIE1FWz2zr2BV8EwHkv3xSGlk9glTaxgN7q3
YLSdtdJ7vIVDw6RN2EjBbA+wsxffJYnDzxY2Y4yY8UhChzelVAP0iTVfxi2UE9XrR1GW3oPX+uCI
2nLYxpnwVj5JQmvLR1zsZhOLs+e4EDu1dE5MHP0HHdTRnQr4Eo4Nm6nYGTqivjqPsEK9eFCzDTvG
TLVuNNYgsG0Iowcj2lhR52xDR49WUdlh6HfRqEWtc29lNUA6j70kKSA96bJT+duAvb8dwRIcGdmM
BWH91hUq4DJja1tXCJ11vsL+Iuni/BeQZnODmFcni89TmzCa0lUxTtWNTg4rJAmXZ10ESZ4eolA0
D6U7Plu1XrMJal9hA/pX42BUV10l9VWsi9fBnDttQCNjFRKbbE9MaQMAB9zPGOyGgcocmlzBNj6q
cXZnzXWAJnWhZaypThNOm6IyUfnhhd+QXzvce8NYLDWCE/kNybe+FPEKZdofR0bc5SBc32PDu4FM
sZLYmdLNS6EHD3ibsdAPaBVstmDbvqytZQ+yZqEPfbtNfDckKnmMUbRagpxSf1grYyIMNPSSta0Y
p1ZNfvrCYT98GE3BWSJKmn0YJuWdWabRTsuKdKUZ2UR2Qt088+LHrexiLKz9OHJvaf+lGihrXsGQ
HOboepAGsfcAUGIilZ3fkFE8g67qwKhmJyK4tQ0qWDmZ+NalIEcxzMQrt8icK61y/I05sYMyCqu5
haXHwUAve/9nHXEI2cTV2B8LODcVe9au/GEn1eUwmD+x3RV4050gG619U4B1v4RcqGtXpl7lPzHU
z8ORi75FSnIzMAuzWxNWSjpvUJt83cu8Eoc6jRzrpoaddoX/kHtlS9nkx0TVhdngEZdQj5aAkNiE
TBYUgkxZa9cp8l08hdbCFNqPpCYAOSGi8cIpEJ/HpeBA46QButEWfoUT9zk0jYBdtpc4IdHmjRFf
oJoY110aBbei6CJ08l5l3xOTDN27Uvdd7zRo39Gwstg7t1Zoz2B8igtlVaY1QfOl3fwQpkQ3gGrR
2RfsAC+MTgs3JfiZiyjBf6CxtV6ZLaBmRMfs+gfdXI5BPS1covYWvoJIjOIihffO5ke3YhdDe2Fc
RIX96Fo2k8WpfNCKFXZ61rNFFng/Eo8EQhUrCUGabM+4n1dC7OOLwooCzk8UEjngBVdlPfKHofZl
Dykgu2jlgqRke+9o/FSRsJkBa8SCaUbjFZwoE35LZE5Xjihu4zL50QIN3/UW1utFa2Cq1hK32vbo
Ve/tQa9WAeCRtTBUuiHJhY8D+G3szwxMXPPBd/YBaGigFb9agT+82LrXkf0SmVtT5BlIrSa4htiK
G9SfTJEuXbvzWBdE/tSkGNNl5hhA0QZ7J6fAWGgeSED2HN2FDFv7JvYq5no2Y1g7q2KFZLezquoR
ShepnTdIeAAsmvUP37Z/awnaK8lRZD/0mfboSkfbVqOWP7sjGeUhglT6xSjIwwZ1o6VBQ36Ip6Fg
NvCJsy4sTa3UdsAxkAGh213opFGsSnYBl1YPi0Q3HGNOkjYWBWd8uSCDHntCMRJO0fcaUQBwH2/1
enAWXHvJNRmm+pI4rGmRxjBRndpG8WPY05ISj1xFuvHb9cENFTnZAcRCkTnJFm4Fe/J1GIBNgYGB
Mu1OxkofFdxS3Rg2KQcMiNxd5xP6zJi0ipU2pcN9IylvlGHT7SoTUSTQV/+yqk1gG6npwAkN25s4
NdstbtT2J7EJzsEaIu0asiQk596sNymhH08By80BJEm8ioYYjDRjS96y1QV2QoIzlYG8vZdV/7vr
yQYJms7ltyTTpQzuyQf3HKg1HIjoFxmLH2xpO9YZtkDTNMFvNIz2umoKex1gRlxJXxLWSuj4oq8E
PvAwCGIe03GfVG6BpajGKftlTv7LGMr+my+z/KIxNaJB9HTMwwukiklxbZaiAE8ZNNafIDaJGa8G
Y+UNUbImODok7NbDRiLIilmnY51f1418rUSoP7gVZz12eRzLAoBzsdexAEwFEJ14sH5mlt3s5sjq
42QrQYW5giuRG4iGMwLLC4AE3119fLTDaT5rjpBB64J9npZoW7tV3jJOqdv2GdtWnGnw0+I8X1ZE
lmwsbkYXdtXUUFGmIwWN7qD7mGc8xx9uYADXsBHJDQlTPdiFyvN3TplVd4F07HsexVhYNiMzdLBQ
1f1P0IXaalCAGXR2UQsUbcCBmq5dcxmuHluCvtZjkxg/I9E2l8YMmVqU5DBxfZnUq4Zl9NApDEhJ
U8MY071HCU6VFVrL4CWCqmogm66ypJK72mWsQRz5NVVxt4aRBb/BMVg7J7ffRK7trfuq+DV0VfWN
YhPMK3/0N8gVoToqOnYcR3WX2cG3KeqHFRUgYG6Gk8OhwE5NGdJYKKv93Us7WRYiLnZBWynWHvpM
hzp7kY9mfWd2mXYAP2Qf4KsH17ZKpk0aO/F6gopOCbfgMcR8+td+gGPOb2J7YKvakFLMuZkShu8x
M80XPiy/XZOEihZ52JK7Y0pmoJp2viW9tTX7pvwwtPl0zvESltPehBlkQDvjW5eBCuL3WQEZOrJc
+7r7jAy83GhtxpzUzPq56MsH1OgBm66630iVp9dsC7vHIYOwZ1ResODwCHuQIbUhuIW8l9jiVDAV
VvxjAjuxybKOjcZopmuOMwSX6CMQi6JJol2T5+7et+WfshixGhbTtCxKE+Clcv4UhV7CY0/i/aiN
5hVGqmylmh53mO8b1V2ZtgPn+KQBsVopYNh4jjdO57eEcnn1pkhrb2FE6S8kQQGTtXoNBghTQE2E
sbcyBn47iZcZ5LHAzZNvHM+z4kVNBszv2DPzZV6b4iblDn4NWp/KnOrIg2vc+xgO5KU9QQunelDt
ZTv04H+d9tZOYpLlLVA2aNk7IvcC7XtC3sOxM0RwrIgyv3Jjx34i6YAqlY1in5db3Pho3jbQocyd
sutxNaf7rQH+G2tLapy6ZNSsNL+VAPTyOv3RNJZ3gFpa7YJAlDtP1MEtUNd6lYkJji7dsmyjXh6M
jq7xLZ91XC/Ndd5D4Eu9aNrmkSsPEuAJvE9RLAyDaAjXFfn2rzyhyq83UzY9a0FrU4ItBuui6ZH5
YcRFVMZ+bSNqmCx1ofU7JMkA+JyA7kh6hAOhsi76Qe2cInwoLfAsQV6360Q1nMj0ILpA5F5eu8Qk
7CXF2sMEIJmvSiXUH2RTxQ/LaZ68IgkOAmwgcfIQ0IYwevXrgUv3nhKwmkojo0jVmpshrD1oUdaw
wgJDuarkQKDsWL8hkIL5bcI3GX1XX6e50eyYnMaGwCO11jJZ7LVqyO6lF9lPw+T8srOB8aKz3gD6
bDb/w9F5LTmKBFH0i4jAFAW8CpBXq717IXra4F3h+fo92teNnQmNBFWZeW/eUztEv81a5R6E3dac
JW31jEmiC0yy7+ncvd6HJph+jKbTn9OsK3w71UhPH+bW19Z1DrKm8Aj915qXNe1hrzCdACoh+yh6
4scwaPuKxvOrjjwWh8j4UEn2II1O2h/Lao9H/DkD2aazeXOj6tMLF5y4jXjNA+sZ+jVpGEyYTjTu
l9G5xb3mxEeVBt5vuO9B2dAB2Ezff9hJTzzCEdvyO4nJW6qGovxj+spynKsEcMphlhera8ZtVYo0
qFsLqjyJ/1hnBPmqwoYhToJRoI8RyCIvd7akHxD5InjEr8QxJ0c8yGAH4l75brTM8Hv60b4MktHc
apKBWnfGe6ZuZv+5/TXbfNoD/SJgycajeICbWeLvJGwk1Kem2lqGlVxMVU/E+zrkqHuwGFRrijcA
3+94inWKtubThs4JmqxlAkB0VX8QLeuv2jSHZhQNP1bpGTGj3YVWJOub/uh6pNJVtwTYXu/Vu4kR
JRhVSe8EzNus3m8ZoFP3ZNaCO6Kv7D+X0//slNMHe6zNEbAXnA4GT8wzP9ISj90cw/pigND7s8Jc
VLQaIbaawUFMDfyROcTkmSU5fBgZs6fRqBWiATH3RMA62yirkv3UGKZfY9o7QGsqj53Ed867Zyes
hA6yJmxx8E4NlPYPe21UBJqhg0Iq0pfBS+hSrOkjaW6cADHrls9VIJ5cZgYkrg9FGkAsWsnHL0tB
WHxpRRs9ix5n2oo7212JeGM43XYvKfvlwzbrVf+CEwE8dpd6BKl14FHaxNKPhB67h5ns6LdI6V3A
+4sxW3bRIV6oKkwveY0Q/v3KjSEjGba7i0xN29PkRAeyy43AzuLpxa1Bha14q30t7opdNkyM87yx
vuVk20HrNv9KvfqX16XhW2xUV+HsKK09jfSTKiyi4b5wia8dXFLygTpldE6JGbakvTHrzf8NBufj
2JQFMweBvKKNrfWPxO7yj3NqWG/8m9DLPhmi1dG5qgby2km8n9ioHfs03Smc8XerJhf2mES6Y1Mu
9V0StzZVrhh3lQZ8EKnJnzUnNbwic+eoifo7KuLbiPJVvZXZSbZb4+n2D2APPODikPIkyE4EDkK8
npjLw6oTN5vhDWtbwQeKliIwrNbYSYMw7R55ieQ5Iv5jaVBfzBWpsmbm7RwW/NcYHu2S5S+GgTgn
lDK2WeHajzDs/i3mTQkhcawWbETDKQKCxIC+AEBRe+VFTIuxX0HL+J2e/pLsXvmlc3LG+xLHlU0i
LhNPs5SU72URvWMv8y5miejjO4uW/DViGp4z6XafBkmUgbf0lrHxxGrc5ZnyrDBq+/pKtTScXTP9
dK3uNW50SBIF6cC9MTILAzl9SuZa8QNXqe+JhrOm9tjeEgRVXodGn06iJrKROfG0qVON/HON6XSV
MqEYqjpmFNyrbXbrUElhQzOxCP+1RogZcWJO8LWAixUGY36mRsXOrsU7bRmrA0nrR+tKOZFKjQaX
vFZ9In9OTKTcjo05glMZ0i1xfSx0dyUwpwU7Qmkxy4FYxK0nCMztZjSXNk2cE2yYD857c+cgi/gW
4JIrbIcsiNg69UHpkTvcFRhBdHZVbg2wIGTL4i3XlHmbEHE3bYpy7H5Lhz7Kyt06rDtquciQ8Oqm
+Hd25iSE2rdWIVLIe8ux5CPC2HxKk1hMV6dSIVd+a2qCZjFtZv3H0Lru1PQ6uZAQujZlycbM7dbh
uU2tHyFWF9VDN6xH4rwr6uS1af2lmj4tjqqgAFPgE4325WrgE5Qp2yUUS8HgMF6j8mrGrnFByakv
NucJOpH9r6Y3PmWxXMintkmatz221TsjAZZjoNiWUU6rXnzocdzuSQ7yjgyh//XJMDENhu3pZlUb
8VviHw2KfuyfWk9nchvlioxDQnDTggAB24kT8FjxcK1K9QU7wwxF67FWmHFxU9UVm5ws7JG0b0ct
yDLDmyhJDppcp7xogyqbU2nm5UVHW3JYuu9nwsHHDGIWP4eWrXDdYr28s+bCvDZM9X1eMipHfehf
JqOjRs+0OUw90ONWar7yOqFbm9MYDradHVfHy49SvxXfip8AnZVm2ozbbRvnSaC8vt+q0VF7JBz4
em2VYNKYi4NWeybHX6VvPAbtQZTZ70ZVvLIl7R6dqEvCNY3MPdw/e+/NJtVc1M/uFvFyeRwtFqV7
Z7IO8hZxPnVdea5nRWpw564BC0YL4cYkOc5CaOHKLm7YdaMk8sBzT07MnwBX+ll3NzJGbqAM6GYc
YugFIqU5iP+KvGiLcdNDYqhEBXokoVMrPY8vCjADao1jbpDZSfLvontOFAE3LzKO0ijy/diLdH9L
DqfVWRH2M492AV5RmM/k3hMT0PjTwkhLAIrhYsWAQIiBQpF0yv1og09KJREGM0PdbR8zIh8z6BKE
2tB55k1JAd3PaB1x7oNt7U4zPqyTbqfm11QCV1JjZOwmRaIhWc713hVj8WBQqe3ibHjIweLuMtkC
yBGFcemz2zK2sMaAaOb1xFq0OEppNwehEQBRuxF4Q5WqzyRNmzAG7OULalJ/9UqT+4WLAFpODj5L
H5+sEXnGmUBmAEXBwxb1XWhX683EZLCubdg1+vDaK7KMYct5+bruPS+W4TiKZDcVE8Lz+ra2o9qD
MqpDZxTDIxvlC+IROWFZOxR7iyDvc2Oq5rQYDSGy1tg+NHZGLHG7DJR7KxptG2fXTk1PghJ0r80W
E7JeE8BGb5q10L9sT3WXRZA4UTm9PHSLuTw148DoiQrDd6hqKhIRyd4qryqRbqh500+ay+k9niqZ
bBa5cATlHArNFP+U4yK3uZtG9NFTjtSt8wfGWwhqNYkHWov4q7etagfuEi5bD9RcxC0k9MwZ7yoT
KkViriDQqqhlty32jpDvvKO+wGSK86xhj7d8WoYmB5/Cvbx2+bJjzKoCqv32XuXNdKmMMt87rjvc
6kSNTQCEQ7NDmwLZXdw0VCrlpSaDf1qSjczsl6IZvB2Kjzo2srtxJludPngkm0L2pAZH3qFz6sjX
0mm+a+a4BhVwYxVYXg3MzPvTCuNb0Z2gWn/bmDEO0tWKt8kS+cO4LJOvq3gILW7ha8W4OMxHBF/T
jqtj5uX2kbDJdJeV+UsmnIKW1NBPnW3OfAE9JLcqFxsHAQf1iV0/ObFqiJi1HEw7it/yePmp+vaD
pJHENzjL8fd1jM/GhlpACJpADa7TDXKC28XRr3HEKrLn5N22tldzAzHLDFJOIQjyHWFny4JsLucX
IrJx73tJQTR8YtxNMirJ7ze0V2h3BxZU75baSLeoA3ewdt3tOtqfo9kngb1w1boGjzhxl8nZ41fd
0bEZdx4ppg/EP+S+mBnSsZ/jbaOhcH+Y5xiEGTs18lHu4RNx1WHpgKlZi/2pqO72RDRgMvEicumH
2dpUYBG3iWcbvArWp5uh9zUg6QmxvnVprf6+iik9e1U0HGlvSCpAIk83pGxM2NOYE6Ts0vuGqHhc
msx6gCCZX4yG8OA1ITdlTZI2NNIGgiyj9yuLcfnWq+gT2bdKNraEu1qMomS9RLoEdk1vE3PTLQ9Z
EjD8AtdmdPZ+jTxEeamJv0h3/n8R+PP0HH7kZeTeONoPfYuD6tJ8ePNA3Mc0DJecY3ufafxzYotZ
UNOJV+wFyS2rZd2vhJb7ci0f3Gnt3yQfLfAyFDJDN6OTBhM2yPvkA3cPAfICN/aYOoERJ9NzVDvO
tU14Q+2cMVPG5u+h6Z1128kV09T4Wkdoi9kEQc5QQ7oZ2T4NmINFvqvGMvQSoz+YQ9HfD3rU77o8
rZ69MbECCFymzzIMEFYyQys/aif5aZt6tx/dxXqPyZ170Ro39jlqIawin7jE5BQM9jAP+R3NVegm
TAyXdmg3mRzdG14tf1SIOY/jOJK7wlgKVsstS9vIL5Zsu6+2sqszEyqB8u9EzwuTso1sJzJz44rB
bBqhdSKNXWDQ6d9559LzkCjzb+2j9r0w3HU/J5mztRKaU4USWWvCrwkpNAngo2L/7evpLdHiZyiF
YH1utp25YDKo3MjFoCanV8VuBWK2U23bDkGRBgnlgqTQq51N6p/et+OrodP7ZPS78ASWIaRVwVsw
IxPknUyvtIsxZJHB8Yd8ivcJgXaB5wxGGHt4EkrX/fGmuns2BuuXzYeMtf3e2c2mlfmG0UbsGHJd
IgsZDxmV2aaXqBmQZ+B+mVQ87OQS7I52sTesBmlfw+5rRdPoAyglUbpU2bAZgUS8Y44yt+novLid
NB8t0Zh7Wi88OzJvOeAbbhbXjs5R1q70BWUGZSp6SkksPiEfli+9jdmiWtzibMgjXikV09JmbxCF
HL/hy8FaRvsjXHxmqBX6o5V/skHMYOch6q+UAr7iZdUZPqe5ecnxAEyvWbk1MBmhKV7a6ns0srto
XUhAv0+LM8mYunliYLOpGRjk8Q/8Cq5KMkUL8vhvEr8LUPYFl+PWlmov5DNMLHiGRpDbT41xsm2m
ktc4Obrpngj5FNlHJ1zbc/d2S4V3BroDN4oquaL/EZsyfRew4iyNr3e/FntZ/njOA33XJtVpHbqz
rXbGSi+kn3qGoNUQpmpvaBeNmRZ4Meeh1l+s/Hmtrkm66xzmfPZhqTuEtd9y2heMozrNN3F8V/V5
Yb6Usr15f9OfB5TGYuxRSJjMcbWp/m+Av5IYv50WAAtQw3kufwaioczojlm/USrIeSC4PDwsidrG
9XMs3rX2bDTZwUa8luLBab2tHLRzHd08N3XY8M0TCx+AKD7pw3bufhYGGHaOxZHGSp9eF2ZUXRxO
I24DOiOL0osZdzHtjewolpObZPtWFIEt9nrxUDXPFW+OotO+uD3TfsKBx74IGuuM4ue7vRvU48/t
V5PJ38paU5UR+LbC7Alt91qrN53zMm7yY27uJuMER+xQFsQk00VzMAz6d5ZAo8WhanQ0lZ4/Tk9R
TCTJwIB1/uEA2pTG0RmYyonmqCbuHYgdOXnwevVay4NkFAFgd5NGE5CJY4L/iCeGeyTgU+fJtjXu
Neja4iOu7wvj0Cc/NxwFoSH+ZPMFXjQTDt3FK29S2AdDlsl58IApdpgvnW9hPC/zK9EmG7SOTlwi
d9egabH2r2HN6XcZbprSDnvjp0BVLblVwRykqwb88FJHd6kAuYeDK7+43OMS5J3o9HZb0++C7MAR
VtaaQsQdxUsCm+bAnPfLzM38znV5r1Y6q/wyQY93wXdytPdqxiAl7l1b80sLlnsB0BuTFywFeY7M
9pSMQG+LfeFUmwl2Y9Kk+9GABEbiJMZdxKXbhtt8sQDUCU4872VsOXg9RLaCkWq0EeMLeIKA2Eq/
pRqEf54iLU+kxWBw3S9xSjzR04zsVl4kMK45E6HdvWfaG5v2CrXXtS45MZpevvhdf7XnF917bKNd
hi1zbf6YVO409aqvj6b3gq1/Lf4moDUIWDU8HNL49vqY4VHb3WhIpg2vYvlI25cUDuyo76N4PshJ
93OSQduaIDEPOgfje4oFtITDgglH6CO8cfw+1VNnvHZWUOvantr2UJs3BA+4ofRXAE8pkFlqPhOD
hk0zVptS/pslP192Xvm1hvTQxMx0lshnMYDmWrvHYxSY0+vM0pPn/cDz5Pa9d+QPlkA/xjR7S6gz
gNmu5m4gHjXjuF2Q5Q83b6SAm5lcvMWgIuFA5BmgYQq0ogrTTnsdMaVBJ9240UNu389Jvs+tTxPH
+1IRQY7DIW4+65GVwfF5UtfbTTgzRMSdFRQatoBm47F6nhVUpKWBXeUZdrVOlwj4plouAvKsRWTE
HL3ZgH+yJDpGBKs70aZPf4i2jnsr1LJTC3DQtYnOGe8NQM2jQhZHOqJk5dxvg6leTwr23gI9NbGD
2Hqt6g9d5xuZaXiwB9QS3sQW0ZMf7FnGHQOOOwLKBYlmsfvZmzdz6nyXL31QatG/bmwCpsyg7S5y
OWjl2zB92/p+KXcGRVPuHSvvq7bvyUfzU+LEc6vmiD4qesTK3lWw5Sb4frlBKNoD12qa75gwFpPm
z873ypk7td8qf3bsc4LpxW4+4uEDZ1nIMh6FDyqacbdm+Nv3k3Zx5z2Be73L+3A/QPMr37X6o2Vq
0wj6W+dL655i3pQ+3Zblzsxeu/HbqZrdgvEW5wEVwpMg7brFdVhpAxj0jCO72qjyS8T3Ttf46LMo
NYQcPnXNG5CgEgIsAwdS5PHnrdBKIDJG47/Gvr+BVj1tb8vHYv5DBqm7H1y3e3gF9M7lRjd/ygWq
rLdb2nPWcnlyivfE4TuYF61st5bPg4tbdr1K+57bbUs97RP5GP21jEv+BOZtyWxP21XxazY+6Mt7
iVHE6E8aNVbseD04QJFj1kg5kSQh7BlmphBGXn8sYL3t+PV7H+5ZHVaWTE6tVdxPpMbwwydb6hdf
Tg/jhI9wYEhY3hkeI8iMpKnXdAIZbH8782+HByWD3m7PpMCv8Y0yF/Iw+Ev2q6FAuKDgehzXUyIC
fKWLre2YLoI2esNhFspovYNWtit12ipwlejaoZET3YfzqZDDx2JY2y4+lO47ggGtdLEt7bck+pV3
vQeovdx3X+6h7a+y4T+c6JU3Y7nr0ebYnDxMyUHCTmlqfZOs55uvZ1xeLE7VvOTMuB0Q4qfknoqA
h0bJvVOS+wGgsn50gfY0OT/yB4eYB6CUROQqLwIJ5Z2zBcad760fsf3UDefM+4WtUozHeD5DOt3I
/nJ709CmeYkOEIw68y5tHiMTQd52QqCN/G2/dREuVHnMSabun8c0DBWFq0f5KiYEP/3K8kuD94A0
yFWGA3kB9p1pXhfjoDpaWX0vZmc7cm1Y7tHQECS6rcjuJCLJtD5gVcWtfreox2X6cgyemI8i/dQS
GzMcNnsYY412GdoAC0CocAXp48fknNb6Xmo/NRJhk5B/AZv3i7mPVs37ujiU7bNuYcL80p2TFI/R
9AL0rI4Pq71VyakkgH7deS4ic3nnMZmtp2uR3Qv8t2n/WaQ9D8HJdl+AtczcYmnMFsuLbT7H2f0w
nvX4uNwsU/17Jo8kZQ6rS70SpgRP8YRucvnomXez+dAwVh9t3sf31bh6Q0gjh3fkm/sI1ZvAakCT
0e8sQXJVZxeGul0AWNELgjZ3Hn2+6B+S3AhTEw5aJrBJbGXL/gwuqYjLWb8hDC8l+L64PgzOY6ZP
59H8jIdoV5ges2o4h+qOhsaXjqLtqTYjEsas7whbgu3ahJTpFMwMrytqAqlDa6crSe4gG20cLmC3
eiTJDC/qi7XcTrvsOAPKKLrvFC91WQFxqA6l8ZuMzqY13zIOAFPPiFDMfKbPJQX8jK4YT7/DkgRa
uhDNtVyzriQclRGuwTXHP5/pWV4fi/gdZXQ3ePdsWlAVxNv1xtKk6Jid0GnwUssnUxbbdOoehxhm
yCo4aOJARR+zjZt/eomaSxHZvtYi3zOtWu2/sSuDNXmamq8oIbsVk2fGkVAzwVRakOqoAPY9rd+5
b+AnCy6tuNxEGs5pvvcJWrlnYleUHHqD+dIWPNB1Ac4i/hYWqlX2244VegRefhw1XIoqcIbjSN4P
OjfHLqQP5s0Vf2WFvSWCFu4wP8rU0zi+i2Yn+ytcDJwYHNrRVlU/Fmq78lL0z7/aDeVAqkcUvWCT
oRdvD4kzbEfjp2UlPPJAmt4SjIdSHRomoDpbOxvz5vDV3rVsPtTQjvCd3Kb68Z+KYNzvDexuGhS0
ZeYuS54XcwUYqEJmf+eub7Nw5gSfoqCX1quZt1+rLjeF3vnC+mnLv8R2TjZ0nJg00rJ4n1RKc47x
DQkQxXkdAY7eNxqXbvKaei+JaYQDfLRy/TfjDomeq+XPa4EWsn9jfAxQowc+arIX66Fi82WhQyzk
Zwz/WQXZqu9HZzwP8nlqtxI5lxoYKPjGQBim29HVD/Dbof2yrYe2pkizEGpObb0tjOvg7EZ5sB32
/wHk2G6Ih8LvqQ9lle4GCL4T9j5Tf+jVaRAnhTguk5/Ssv2Z0XGvHUxk0oYhbma8OOz3a8YO8+dG
p48iNdLPMD/SZt78AX5668YY2gyvswUsZ+g3VvEwuz8QCv+tcHVEKfxS3NXWM8bVTVrPzHx+Od9F
dKe0k+Ecymw35BCG+WyI5/b66Nl/A0x4pv+F2pbJ2+RERM1zErGYdNR4fFAKQB2dEZ8t+7eKG9yi
z+gkKYY3nGZk12bFnz5f9PbZxq9anQkjQb/gSdbvZIPla69uwCT31HT0PfZ5LP8sKYMYsJFiVpU+
ywFNCa5M095H8iWfbH9c7vo2QvSnJHszcH0tZH06DNhp+HgAuujipLx21VM5vmrtk6sep2U3EhhT
uVjxCXNTR7vgf2juVfdh0r0I79Sl+qFmVJIvVD8sIJbFKyzv65ySkXNiVXDTrY+FcyrlewYfZl16
35HAoiH/JdNRB3m2kje0spZnMVgtaacTajo9+xtxoTbDPgZvDmY3rWlxubmr6scDr1MggaXGDgir
he2nze5wPgVtBgo2bvZD+jrWCwsOCuX6O52+PJaVE7wHmvVemf9aNe4Sawks/QAoBmcXz/HqDg+D
BqScmH5ZY9sokrBXpI1o43YFHSZbNjEEyOJ8+icw9S16Tuj0cGbP68ioIdqw4vcKashfOaXxVufH
yGOur7l3LBL6a16di3pBLGf7kVEPEKh0Cc2xO3akmfN9OIqGJ2elSqh7iwDXwdD+ItGGZUQwbiv8
PNb/XIUxyZxDTegfXsw6EXPYyhv8kQMWe8XR6Zd9T66SfuOsQRXEJt933S43dYzS67cRmVcUC7/C
CitGb2d1fZgaN4LQGLSV2LcLL7uzTAe3jt+HuX5Hzdl76xi6Uj/XNdTmZvWZhG3kUtwzywytcT4y
3/+wKQ6lNx6B5DzAWw2madmmTdJuTKcm61qGbqQfelc7l3l8SixtWyH9b1AyfpUmt0M5P8aLjoqP
UDWZ/mp3h463JvWIJiqtD/wv1BEQrriJ1YbNEJ8A46fEsgJD6ZfKaj/n3JWhWRO46xXe0eCyxfPt
64O1aTUrXD3N8+0pZ+Hvbykf+u5JipHyeK02pnfr5Ip3ZKH7Kc23xszWgLMcV5Jf8MTdFx76kOXt
KmUgUYLMMrpLVSLrVSj0g9rPUXRvpiM5qoTQD2t3NwCGrLQxyFHzIh3+GoNlIOsnl5P5pmfe4yu8
zITzVrH9Zjb9ZuTC7HOT3T/cOWZ8suICOlL2YpAUPpvrS7d2ocf/o2OPHJbY9+YsFBwcLfTXdVmx
6cDnij3MFetOs41zV5d7q+M9xVNJ3JavXAerVv7Rau4+r6eLMma/tqeXDpwmaibA98WbXnH376Wa
H+FEvU3jcBR5FFgr/AIDrDiZp7Q8t56WSeKWTCcM1qioS42XV1z14WeI7J1nagBNnFOi26GNsFzS
K0riG3C1kyfG3St5ewmDOiUFlXvOVlwvjXtLH0P5P7sNioHoAjxmfpKofdv1sOr63aDP8MrAWKLs
QcQ+OGYdSBYCrfz2/vDZuZExNv964C8nwzl2xhoQXn0na6q10ZyeRgZIvdNsY415nM7UZ7bnoGAA
z1jqV1+8x5QUYt8eE/5RsvhVNb+3W4aNzRWFvbY1sZ5ZlI9w323GBtESAiHCWYPxY+qzQz4VgaeK
g65X7Htmu3auPlCTiyBaExzCjbZVChnm5jw0q+WMLsFQZJqBI0Rb5GIRDiQRJlmsM7sDkxhxG0h6
UlOmp9ydAJHFu2icl0AQOtUxiCjm5lTHnOXu+iKwvo49xXCreQrCJdLXeKOje0wCdV2dMBcd8gUM
E8t9kZfQjKhbf33ANjTQ0kHtltYTDM0ATN0VRFyxyVhFKFX81vLwLgup8sbwUFkO5AJRNlvNyJ6s
/jUf6fA6duUNya4gXydHRts82X3+kS0yFNhWMEfu5zKGZUhJNTTUc6yIYoOssJ6VwYygFBnFWaGE
NT1HMmUPj0fG/dEOzXXBO9klvBRG5bt4HbCxssyNF3zllI9SAIe8CU1LgUFzY6vkWEX9JouaoKrR
tFlzAEWJMbLxVc1FRNo7lmvm8k2YKHdvMlyFYBFm4wzkztmYubVz3DIw7eqO+vLI3i9dFgVxr/kx
WdiuyU67kqwNsXsJ28dPK2ZhAiYx2gAmg6z27YLdrL49etm4qW/9WgI4vTS6vaDcVUP5Z3fs3JXW
+m5MSG3jchnpCldGso2D7dmF0ITf2O2htlScmJI1omrImeqZ7PuZCa4zz8Vt2zJZqU8dzSBoTd/Q
pi0nw8HCXLd0KjBx6HlT8doM2XGYM93HNXtdkwiOoygfaxuzIu4JukKW2DJRvXcsptGrobFYOGMz
Q7/gib20Lh+0wDzFXYI0S0lm8/YlOza0wilD9V35FRmKsqoURNHsEye+tSJnM0gXFwFE1kKyTQYq
fMIW7jCOzxuLeUnHfmcPZZRd+QnNHJcXP46GnX2NwobI7WKdSl9qNjONrAwku8qN0rl2WRFN3AC7
lh/Pt1699a2qOusue8cGJ0vdVTiVzI2XyB+LJRN/yYWfCIR/3cU/zVWqQwItJEv8XfdbU4E3fF5t
RbWXzWmWKoxWPbQY7TWGdTEY+7csb2zisYP1qsxTJdZnK7P2eLx3jdk9gTh5QBG+NHw54yx3gxbO
Xs08NJv2CTT7uJc7FqcCVspCRLkHvadURYN0WRIkmPSB1MiPZsIp6qL6GfpKp8E+hkxQjb3A7SjK
qeGSQXv0LFq3qTr0VOyQcKHQ2vNwLNQNYc/ys+nsvPmf4PYaG/5pcuQbdWhE6rGkzmfrgf9qELuQ
9pTCIl4xv4vvheBtHPdfPHscsGwTCzzIvdO/F7a9tYrsOjGc6+cEQbhi1ys+pardsd6PvNP7cs6v
QtQHY2Azrh53pswe2QZnFooyi2h/0KV5MIT318oUTHjOGk5SPdXgVm7yuqUzgJPDF4lo56EBixOJ
+5pQGvbp+ZBdCakYp6HFeWQ774vGDL7vHAIctY8JG6EfkYdYDPOMIsTfV5loSt5b3kTndWBRbepx
VCbxs1fNl74Y2CHE/G83fbUZ2GDAnFXvmC6jaKQsDIK7TjPUBe4GwYoi7uublqIRLIA7f55q6NPL
h5nlcEFGvDy2QyI+q9ymnxYDFXSvH6ukQwWIGvIZbEzdCm01TPoZkiCmtYjmFDLw/mbbXJzuAt1+
R/T/yRmWYY+69uPO1tZOs/PMgJENlLCJ5Zsej9shUuJummomhy7ZFrVHSwMGGDk5ko7hjzBCnNYN
4lvLWC608Wyn6nQTUnV3um37ynY3OM0OVpP+1Zb767nrRcE9aQBiCsFag6iOkyIIgwDR2UyOdlzs
b0YYyt5gcXGe3WZAjJQkcxjDVIxM5nVj2THEYubvtcalzSisZz4Z3+5Djc2blFZVqAXfUU//kSdU
cxA5M0mIRtnGIZ6G7Wx67IDAm0W1344FsmvHhnk1q/ogEpIaiVhoZ5u6WzBdIUNhtRiJ9+POKSo8
lgPe86wSxCESQPOoLSzsg0R27+pGwljJcs5mS3/A/vfcFKUCgO3eVKLRfDDcunG38I37XZkmLHeO
hfudde4/XekeX1eLBGGQLP66WqhYpn3mxLWiN+mZ+YnAqGI3scYVTOyQhVJiFLJgvewjpyrbTVvn
Xxlg5GstcYBhIYLBsxsTtz8o00AuEItGw2O/D6NoT7NKvte8G3ZsGqZskVcSUKbKwZom0dU1DLY9
4zXhubYSE+cdczyT+ArdfW0aZb6z4e/em2IpczQwhED2Di0afUjLRsW0IR+j7Dia9rHxiMgQis1q
GPVsXgLG3bPrUl5aEkJ23SrYd2taeOMy78M2d3A1ddj0ZpjcXA3WineocjYsqnWX0vwF64jLNoON
bbmO+QVtGMPWiDk+bogYaLI4OnYpfX2ZDzObqZ6J8sRK9SOmtOSQKQu7khlBOQAPlj2zsY/fy4WG
S+6kx+jY8CySXUzWdR4ycjlcQk3i6X5qUudbljbZJctQPqjZjV74DM3ZsEUkbvWtjdVpeUL038Yx
qF1ncch86DzFlreFjk3GTPkNmnTdQvIrA70gz4PFpK9h1qYYW1THUGckfYBNyiArbFzwVFQdp+eS
PDhrX//la0+Lm9YVTagwpYcJ2yF5xO/Z4rvWhWr206A/KRe28X8kncdy5DgWRb+IEQANSG7TMDOV
Ke9rw5BUKnpvAPLr5+T0ZmIWHV3VEgk+XHOeqyRCiydvK6+MD24wY4/DInkHc8P3dgzoG3swVx7C
rPXp3o1htPZafmA9hy9THWN+eE1BFpI+57kf+jlK7NY9i1BNr+NgYwGH1XriDkmzR5nlMS+s9V89
lOWHICB56FYzH2vcUjYcqIz3I49xdED/MZlrx/qrBsL7oTW9OImNzRKylVEWNHOnjMsFDYP/P/g1
mAoOtyLvKDF3gj+41T+FoCx5ZUAfncV5zoLOPniaBAkDTFtYN6RVBOr0gGLtJRVHlUQVRhAs3yjT
EvhM1tqLyMxlF3Ix9s628Sha2qkMZfVoTqymJfahpgkPsPHY88t0wiexeRWNYEadLU7qgpaL2JS5
2x/cnBI8McbBJRLijYfm6vO0OvS/w6xntTY1sHlDuJV+YsFSE/6rs13ZegY1I2GsztJgK9m6jGLL
AVSD837mj+CAsrHAG1FNd/YEYHkDMwczWiXU7FAXDsOc/bKUKyPgrNGG6iKkt9BhgKVgu/A7WhbJ
lg1/G+kMAXtxWJtcVgvf3QEAxJISsA3QQ/N8Wu6t/g6Tjk7QlOn7TPZXthR7yHKf8cIP22PbFD9O
vL5UhaHScjtn6iFIoeNT0ITSEZqFqB/RmmPSNxzmdvucM0zpzZhymFbXTrQXe/VjYZyAz1Ldkq9n
fe2JnclX1IT0Xi0zoWmyyTjyYrTWIg6piQxqeRj9qj0NzRwQ1EVn2Bnb+pxD7rETQ/BHsciG2qU9
n/QrNIF0jvir96dsWDsOANRXxsKp2VW537Kfukz+OmHyhyFlvZWmbj5K1CF3eU1K0ICM5imsjRi+
AXXzZEsBlSOuiuN/vejKJzEF8e+4KJngisfZyY+D+5gv4bPWbn92LXKFlcVyZ8j3ISfK9dQoV7k3
XrYdYvhszLVuQB+17If5BEsSaz9x0UMYfXJvK1IdSvZQMXTsh76Ea0D1tT06dIu2LLlBYF2SBYsk
70RPHxehNTc2YUfUq229JmnErzU5WVmHKyRmSuV1QcNvtaR31uAdiD1xXbiU/UfVf0Q0SHYafNxt
5xIkthnSCDvj0M4spLKUEZtitJicVbd+WCt+t6sth2fC+7MYnpbRzvYzeCVisdxcWGIVo+VbclP3
6FytM/zRV1oJ2LhhO7OC+TiGFg6knXeRTivakCLtxJeWFeM3sasxk5rNdiXjHSUKBnWafixdE/Cs
0lhRzCXxw4svioh8LK/QVNErwusmdJ3xNWKzNqlolsZP/GdvmopJObH8r9Xnol2KKWGy9YpNIlEb
nCCmEzKNZb1tswVykaBjEYe0ccnaddsh7RPCC+oxoTrCMraWzMTUj/EGgStv2Esax/1uXtvbVo+/
gpU785NiNCOGEOcPvXbK09DT0+vpLbnI6OldmA2GRXpWGL8mlq3/VXzQwYE59ncd+H/Rs8J9qyvu
WYz9xTaMsf/CZL6Z/W8vUIQMqg6+tbBsi4gtO4b4rlfvdefZjzQdpg8AQbRwr0F5Hdh/xrHJnX1W
aslpPUIlSyCenbANxhO2S8HPM+/vumv6MbdRq3wuOXt/LKqoTPgW09WituwO4UNX2iQZB3kuCzNc
G0ktGcusQ71RFm2btvwI1hJkT9B+cYWdCCclRcvrz3wy9+yi3mIPgGgK8rS4BVzAJCJKsg6eu9y3
q/oXT9l1yvXMDyHfv+1CCsp0/n2oLHMbpzHNXpaCdFtfdPO4h3bn8kFr1cADQvMKvQqF3xjVHOxV
6uCU9jScYxO3N/Bb2Ay1hNUDtUrvUk0BdBcd6hQjlJLzW0UYdg8BABGBTejWrZ0SgAx0Jq6gIXxi
ehPbXMAvuDRK5eFjloSY1q5leOsUar+FU6LgtCQm/OxGcpuAK1Tkedl9gsTdTXKb2B/xyJ0CxSVu
WOepTWj/FqX31Hv6qXMnlMJ2fnC0dan7onuLYy8n+9ChDkyzw7cvn/BBhvlvZQ8C89h91WOKEeZX
b2xfTG/dNJlePRNCPhEG1dahss6y+selbZ4oWb2UAU0qlxol33JO083ade8jSOW7KmcGdJUF5SgD
tFO4jf4UdlAJ2sp0Kg8rvcHqXrTlW5dcK2OLj61Va0v6xN9zIv5JV227acUnCPhmBAgVm2oe/5V1
9SvcvEabIimkPNzoDkIVr0yeTPO2dSzYDIIHNT7ILJ72KvBdcv0OQ7ceXZYBMptuu86qDyqb/thz
xXa3oQhulzG5LpsMyTG4OVi3PkVHXLgtbcF4wVQbHPs4OQ0p/mwOG7kzeeVI7FZXslQwH/5Zjl/t
y4IZp1zJXper/5MhzEV1k322bU2NZOEi1JbWusmhtmynxSd3SccTFwMIxr5e0uqnrUT1BUDtmucu
ECn3bo9z5ic+aXzltpzc9oIR6Ux++yTtXHLJ51Bboa/lL6gbXED5jpFMGFSCAZDO3fFaxymiOLWQ
V/PAyFOT15r3P5YEDvslBrGTkBV/4x6iTn3bQpwYJfFB05h6L9WcHgrq6bAeV3d9kImefkpe7mJv
Bda7XtR3VWD6QpWrIxZmwZLyZ+93dsqp2da2vtfzML95MiQArQaiUlcmcVWwhIbr4vCCk/siKE7u
ytjyN3Vuj1FX4ugzfqd0HcSbk7Ks9UiGxN0vbvA7B3wmuPT4UDG4SBMC9bnGeSu14DJYqvthQYrr
/HDgH/K4RYF4xmCJ89u0GB7Xnqof05zNaFZ07mOV1tgT1SLwS5meNkUN/7Wll4Ebxe8knYkiZcPo
I6d0r4vSwaPFgtZoTufqHKvJ3jPadMiebIcLPNYIbnw3DaMuDvvf4kptI4HCyDj71sMEaOpvn/MP
WisPscW5sCOrGuyHAOnATD4ycRzU38pd3Z1ViZGLiZguvGnNtnR54CBn6aMipHQ7h6o7ZUEWnMq+
Ryt3c3qteqTrSbId48PU973mhKlmBDekS+cqIlM76mGVIO9ZhD2v5wcIqPkD0I3aFv7k3TW13X0W
Yhhuuj4sHgeTx7e2M+fvwvdCur3WtNVFtkQhOGuxjyc3pYTSLzeuJ35WcmoWWLiNaNiNVuWhdZrp
nx/dxJ72HhrZNved9ohQQmTBFpzlAX+hOHXsG11n6msSMH4XL9O0A0Z2Zln5a/FfuIuQIP0FOnys
A532JrNQ2kIZR3KWv+s0fqiFFr7IxfInQMA5O4Y6N158c8P+uuJ5FaTqRGnMhSy3GreUUrCdh+pl
9TJoMAql0rUIklkq/27dnhGJqWszhKP7zx89Xkfm6G3qzMsT9S17a7CrNjTL5AY7H6W1usnC5QoU
stqtKTIVuVIE02YV9rgfJg7d1DCbjTH1oSFpZRSYUO6EwGCdhqUFmICS5ZFsqbxxz4sP/CNu/XPP
Fph/2qbxPJiJ29GYWWuUMYD/LaAzPSyAxqHEdMz/gHwuk5EPpXB/oZcNmz4d8akYckPGhkLBYJvr
ODI+uEzTdtZz6xferlCGokzs1Kyd17YKvtTUpm+MGuGHtvmA5yLz+iMlSf3eV25+aCjTUPmjXYwg
1DXvq09ZrCYosRsAlkbTLNW/TD25TXGMlacfuxKUZFQlmIRtmPChsJf+pnOsHFSAsGhfMm7DWCs/
XN2BjmjoTSAzLtk7C4wXbiC0IrdkVNsNblO/u2JVz2KRy9m312bPwM19G9HkprbqT9B7xU7bw0s5
WO+C+8A+HxZ5AV3Vv5J/Hu4wpB16iAkSlizic0iBj5pgl/yg33jML9RTgjbuf7olmyN7KuLNhMrw
2TSrQMHSiCxr7114vtoo75zfsus92gNTdUwrd7XPnp0041/jWyqjoRoMEOMSuS1aOzv3hLduMp/E
UzUrTZ4ph3Ez0ij1y8Vs+3xBbOLESZdbo135NMSedk+UmeJtF9hlHtmxnZstbRQCHbnfz2WUZxMA
mZLkGRhUTzrnzqXuuABIOq5JLJ9dfFOS90MZsQiabbb0Di5sscDazFUDgMCSbDIMQaIChd+Xa2vt
Vt/XPhKTKJBZltbZ+IGC11QIj8DtEryPGXp8YTtJsaud9c1ZHWwkaFIOommckPxcCCS1cVscRym/
ipTv09Iu+A9Dt6zYn3nbf6xFNiVwXhsCBJVJWRjfTsCc0GYeAtnPSO+2e5fmCFOxyJydmQnJmAlH
DszXumc1eX/g0Lz+CeGrP5bjt0zL7OCRotzZpM522AbVdpzccF+tRfl3DeP+UrR5DFAuLrXaDg5u
YO8reb+6bUC/u/eidsyDfcn97aZq0xH/D1tqUDUDQiq9O1YJh4+d8KZdqEb22VlIdpq43pKl9sWs
5foKk7c5ro2WD9Kx1DYM8vGBunYdtfYKzmiQ5ogPgAyl3Pi7nBk6kCsZGVZHHKjDEuEYON+zPIPD
VY8ZSpwoD2XQyG2n0depkZPYCgLJNmNPkOhUf12mm0teV94PUAFobh6CfgX8ceWvjN+3ms46pIOf
bhVTw6432KnKyOp2bRfiC04xkydM+aDhRGUc99gj9SIz+uwJQRdfJa9OjifHF8Ny3kRvVScvbIfz
6F2fKL4LB1Q7lusMoooyU8sH3oWrB4WwWaWIouDQ2DQ4VyEgoemPn/CrHtZaX1Xdci9Flr4bfxE3
lZj6l2riCSF3URGwVAWXHwuntHSFRX4zbQGjAkMOQJ5An8UWK+r+j0yz7q9eIAahyE9HqiXFuUuq
9q6ezY9QKrljmKh4rsg0h33XUZNa62OoWv2wtrU60wKGoIcRuVOjB3bGSWr6g1Tk5oDTve1xPRra
5tx+cOjCDOkrGxO5A25DPaeDDkyob9UkkiEpQynejGu9bBYwD1Ey8LJJhPurq85kWSTXB5jjbFkQ
M0ZaNutHkUzu65Ayr+mUakY9jwr6YxBGpedWR4GEtaHz9qHK9Lqkpc/gdCiBcMH20x0bwdpXYwo+
UEwrWEJQYbLGMQcXiuK/lCDZpmx0fBQVPVKvIoU3w/zAC+BiIzO9MHkXFNJNmEX4Y85h0kBbASQ1
99fTa+PTutzUfHX3rOrBs5sbyFVT/2cBcwXCNL6LFc32eKnzXQ93ivxK+o8zCDiuNB/LTLy472Pn
mOrylWFp3AbCei4d5rZNpd3uPVHC3IVdIi5rnf112aHJXzJIkrsmKERkjOb5DlP9wK3RjViqO3x0
bYlQ7TrE5FqJ4ZVmv9UaYBNn4/TW8h3Z2Sy4PIGWsk5J7A70llO8IOGC0/P96gaKH1GSdE3s6+eN
z5ZnAvHNHRY5ybHIqzA9r5hPLPBNFXNb50p1CBpuwtqR81uS1/FdMEz9pcnqec/NiFyfrrJn/A1a
4z354AyYcbpZqUVt1j77DqusOc9NX54JZ/BXh6iEAJAQlG6mUV7KokVnCUaPySMBakiy0y2fAZI5
x2mt5SN+EAnvoSaMNlNVILdz/T0kMmcIWUdYWbPpnD+eFvUdzxz0hTT9BaeBnJo5zb0fOwQkssZe
/2XZ6OwGBwG1dxFb9Ei1xmstGym5ZkAHNB0HlbM31LEPc8dy7aTrcVv9Bn3drrstv132qE8DdJrE
ts+rIGfjQCXYkOAkEDY2lC4IKW0MOC1uv+NTOTFf2rJ6NpP7UE5JuxeQuQ9QP8WXf42UN9dmIW8P
Q6Pr9UR0PXGrZutblrqPssE1HfDXtt/nuZxvIJFodgTmX9St421VCbK8NgtyWM4hIrZILed0hZyT
2FiErSg+s3IgEuxCzPWn9AvgTRUlZCxAnxXm0tQN14sxJNVkcQHYpW7LNC+IU4TKrg7ZOvj7ZCn7
MSKbhkO9hmbrKIuro02IK+gNfqYZzyEV2eUSLDVkr9gN0+vJXzykqP7fbEB4RbCSj3O5Fv3ZoS0n
HopyhHGOh0q6H+9tONrj2P/KYUwfMxUED3FKlLhnU/I92+KvtKq4j/kcFflMe3hpGnLrhHapH1Gr
Sa/J8invmC2517Q3cW3SexlQCawRlOGaQOay2/JXpPisaNl0+nC3McohRwIhcN86tt4fUyAmB6qx
dPxVIkCQhCg2LWxUlaxcpRjQD5ZNH2iQaLekZ9XOdZKvkljlaVWyv4A+THbQtyUdji7bak7lbWFC
dZ5r9j37pn5PysGJkpCib7E0mq5QGuxHuTgvfbNSjNOMWNIay8he9DWJya+1cpvPPAmIBQcWz/PM
K+XI4S+XWqzV1aZVA505soCWPNvzGPJui2stgSQ+7wcMIz3MtDgYezwX9biMoZ9WozNC9/AGlngg
qpN3CwXd5CRmOY2VK7ITlU+3wi1eHPry835Ys+WDnsewDQdqz1kdzptYXdnmcmH+6wNyFg6i1U6X
BSWQUec3oWNAItfTs/br4uiAj9/62sIdhih1tP05uGiXjsDGbTrMua4ZeIbyxDaY3r1Qy7nKuBDo
2eQvcVv95TiGeV6rq0/U5E/TEptnr5oazqicNmfgkxhXqf2xQGW7uGYpmPbJ/4SM8DOqefZadzns
/pV8R+ybNEoF2r6rYkHuY3WaA/kExv0g/E386msE1syPSGaHlW0K59Z0xY7tvEx9bQ93NtU97a85
IzCA/iheE9gUG38h7yvAa9O8WZOdY5QMNjmWwy7p1gyJ2XLG7RUwKbfC4Uc2rr79TM9TPjlVThjE
4d+TZ38QEEKu1tW8K3XMfGBoAyEYxceVigEBYFJ1pkXIs2Lsj3zG5xUspFvx49iO0ad/SkthIiCa
HW3L9DchS/h2ZDDIVdcQH29YWTnykbVGw6+GAVfPdnExFkj3dB68iB9SGi1e+GuplGB4l4Tn0unn
s8MbBGe8XS9AECwE3bDsGQJiCOJJTG8VYXtezuXcQd3PmuQguY1FyzJTHjTJlQYCfgKPOe8geCfD
3nWG5pAHufesHVU+L1kCaMFv8yu/wtl4A8XLRGP8TMwrvs0lP+3tz3nwvfsF5Gw0OZICcuzyFXPc
iBtAbP+CEJ13iOgKJJ9K5HNi0uFNBgUpTQo+SOkDFwBq4pjDFrEIMU79Te9a+YsbMDHbo6OQTaZp
39dEzixYPL+xlRePzZjA9eRr/hVkFFiLmfsiTHFIpZrIQOEONsjdBfJ1QPSvnpVzwBpgTO5BTEL9
MRiCuXmELC1vLOWNX3Hn4UvhWPYPs4QTQm1m2Mqy/YvK4PzOk+Rwx5XbKzvnIh0AclitgkgHXQLc
LFdt4o4bs5zS6kuVhbOftBk/6okrBnASJm4d/FD0Jdmdxk7EQEHqJfB6JPvBTI9p52fnZkI8lcTX
jDNfKy6OTjmDZPEZ4PJziyfAMC6d9dClQXVfBqp7tFG1EFavwrB0afyolWSmWRRJ+SJjTwN8fWoh
vOVR4HAhxImbWHKh/V0q7PUu9BgsaA8i+uCuEHNia5jOGdggYE02kl9ufoma18fAGn3aYd0fxxL1
y9yxcEAQ2Poqba1XstjucGw4MHbuynfMck1xWWgok46V8XbIgdfHHcu0yxI90yHxccsFGqqsppAD
sYqjsJG/zEFMbF55/Sb3PYsoevpJgYQqMAS2eYoDkrjg19IHSd8cZj8ot9Pk5MFh8nV1XGfVHeJu
HQFx+MtXz9aIiLY8JwWsQD4DlFqxC8Y3Nk5A1XIrhR1wbZkwJhwlftOLGQmSCy3WW9OxMTarWE4P
CxZIsOA7rKVt3dmBO0dcweyj7sf0u26ldXJiDOG1Md+zJxWPc5X9q2HxkX40QyRz3UZaFi4N4swB
bZU4kVyJ7mIXc3dkUUDksrCDjCoJtbSRg3soF9TGPLMPBlT3ZnHoac+Jh/uTx+N+dQaftCkbNZpx
Vh99q1HqrsfsQrvvNDtWfBMYRPBNZvo/heUGf9ylx1JsVNucQAL3O2V7/CpgCCTJZzWRQyRDV+/x
IeKjn9O+iVmisq9Fk8OJ8K1jkSb5Pksmi2M1qffOQki5s4N/o2vBhrpSwRB7oPikBTwTCVVnXDsk
Q7gb/F+EBizPwXpKROOe6yULnuyuSveg2Qu8LbKy7uTJU1xg5GllB4/OOLN4J1CfjBj2hT0B1lmB
G2RaATe1dUAt76gM/2LTXcNU7EreZsIHwzQ0bPUoigkuZBHmp9Ijy12CU1MhaGaUANjr5YdfW+AZ
G76h9UwHJw1XebaKtn33JuAziurZfuJxuneYhW5yYADbXhFOKfM8ufXxpS6ap57P06iJQNANqAtW
ec0NOMHU+8Ygch6on/8Q/UOeW01ymLUadx033UPINfCG7RTyHNjLEPHlbQ/lyrGX93VI87PSkKPc
LMqKIfzEk2Np35KLDcsuiZUqFlqwLnLYZj2yCQ/gFpCZ2rN7KYHkAO0cDyb/duwBMhKVgFtmRZ5H
R9A/s/ALTdOQwLSAWgLLdh8Z6fwXCAH0JKAHQaGDiki3Jb3W05f0kCpdMbez9jlX1g+f98yFNMaR
pPPVjfLYTy5kXkkFrkilnMPEbGXjRrao3pG/kn2HrrhdZtti8rSyM0Jeul8sn8GpasW/NQ1fe5ov
r6q0eKWCfvJpMtj+Ey3jPgrLjNmK0huVesffxkSZAFqQ7mMde7Dr16S+pJXxjolNyiSBqNDD+PAx
Yu+wIYN3mcCT5nYyE9/h6Vibtd2l+QrgK6U3WIvkCSLJcV18qiqqw7CrTcUstpRIYTQZbasuD0VF
x5qhgMbAYAn4WUCCU1/obSNqcULvhU5RZu1Z+JxD2/C6jMfRi39vCcJBI8oQTDB6PEXjHwan7B6r
tgQEVA7iAo173WYSmSBUWXMMMTKOhG4hHEgGmaiyQQaYrH4bavxyjtr05IBW9In7L0zPLbDLjQlG
f6dZXbN36i57d+uFBSFIh6Q3UfJvAstz3kk6edFwnScgXbSH0UaDRhFzzyuF8mPez2FUGRK1WTbD
3dDEiI1bNW9F5tdPlkfzlqvzQnQLDbwo25dwMXbEKQEVDv/lOBbCf8zE0EUZbOY34p0APcoAP4qE
ApZnIymwYtOYcgI1D5Q5YtEwkim7soddcPWG1Bo6K3zXgiBzLTuiHkOI9ByMfBY0a46Y03R66+i8
BWud9q9WZeBk4RXegY/mRzy21SNcd+AcLmTJYW2HHSJjCx9coMIXfXmJy3Z9aRi9Ll6aPSxQK3Z5
Pf1yqOiNCdkoSN9/OcQsPAEswnzrEfrZKEZEFmggNoNdQ5tgkcZYzqcWZuAlrlBv+g5tkh8m8WPj
SDLFozgA3P5IAz4Lm3pKIR8TBYvLuRU73yv+wQJteFwBFVAX7cgpEeUFzyEfTaK/qJj8GeBcnPSa
Lm8jkvkOX3aOSKAhUtRjyCyQqlt8teYwxDNXFPrSoBVYozNYNmnRomnpScNiC9EutsBlwk1RYC1W
rWq2zqA68MN8gnpTBT8FMMhLF2Q4iDOTrBBretvY6MVb7ITqqQ2K6hDMobuLF2SiMCjYK9CxSQP0
WnlP6k9vNWcbszLRn7kJDNhONM2hzgiHN7F/MXZLQKK4rN3jIGCfwPYXn147ed+ZfSVq+bSEFNfJ
bQ4K9VbG2t+qqViieo1VFIiwf8/1gK7gc01WSyFQaVJzIXsufzgBqJ7mpc9umoK9HNwKbuE58jG1
k4HSDl50WYfVhShpxUzVMHiw4+WHY5hZCyAJfQ0RHlIY6We8vmJvG2f4idMp/Ws1gCnzIs4i2WXz
Jumu/MtiJhtNBg7GtYOsNbfTWyZ6zCLGNRK5VE79GeVqE8YsKsrbKX3FGI4ZyMviSbNq5DEEU0/m
fhkhV+k4arxO/VMu0Rv+J3/TcBSOHhGJUzehW24LSysy8WVJMDYDoX/pirpDOumqE6fV+mo7rXVj
4+Efym7iiGFYkRNDE+EYbom5TwMvFl/wat4HkTxO0N1BlaMzleFrq18bH31PIubcd8YPzgnJc4Ia
K9dUd7bplhEVLHiObnPlXxvkY03geG3Eya4mdiog1x4cu8he7GstTPgyvSCZFb+VgxNNU3+G4n2V
1+Rk9uFoyjMXjOZhNZUbWWxCiwC0sKdAFW+Z5XTNdjjmDWteYMaFKLUBAjtLUnZeAlP5WAV7h8Sj
e0qrW/qrgEmmGHukHW16HrmtzgHAnysiZXzL5itmI4B12uuKZAlhT4wA8nzGydat7ffNnoMk249s
jeCPYOkFT4HYLdbURnXv9OTtm3j9iZvS5Zd/zXXUWXeTDElO1tWC1C6uVlEeuI/eujo4s6bZhe4Y
HgKH35TqIRIIqEe4Z80bCrP4YteRd1R58yQ6DkUU3//ic5S14TRvpAlZfVSYz0AH7S1dp/Rnkul8
K1ekOUwZUnqdCpkmYJ2CeJqqB2Th5X1uOAqwYFmUXvqvXWf6Te+bT4kX9DcuY4GzFHLZYfOae65G
8bFw99441Zod4PYFV2wbRTqYqTxUI08L79nZSzU7DbqCsYdGysTb4UI1vK5dQY1qzwnB+k2mGLFC
+KsTwOKa9qy2r5tiRhjAIZLmdvQf5iLtXhsXJs8mTdLkHJrCvSHQ1+7UsmCACme57fIq4Ns9Bney
Ri5jwV95SKYQbOvsh8SCcOBxBVnCsYT9pUN8fsDXyIDE1t/kepK9y/X8QaWdPJoZiFyOj0i2yK5u
UFlp4FZ2c5gdEHPx1Cf3plM/YOrrG9nM1HsdHUDbj9fNwn3tjs1THM0kyzkuuKZL08RPShGaTPwW
caWG7lhgaD7XXY+BxGXnwfgUDTKJ6OBoSERj3gZ3/TzwCQ3d64hGASQ3okA85Fe3CJpMRbGwK+R6
f2KHZHbMAuJV3NnsKwG6Pk68jkBvOav0GGa7NKOS4o3t8OQtkDA5UEDBJKxjIs9o0cmRCLDTkvE1
Ddrv5Do81103/wZQGn8qNSVRGbIEZS1BsqRWPB/QMOtnMS8Ja2LcEY8LAm2eE9PxHbGgWsMfjImZ
nEef1nUs6bhJG8KAywbizO7H8+BTGvBCd3ljP5aNyBi7N0RyKIgr+RkAlchzn+uwY48eDLcxBeGd
hthUorkD45XRziLNwdo7vWO/10T+okVRK0kUW/SpZUzTLChbVi3UsQH+BMpnDEvB3kTp3rRk8yPl
zOGpq9b2YEmCNNNq9UfePgbqAb19zP1sl9hVcC5Jx+6Y7DiSxumjJVl4HIjOPHXByq7WiWWKWUA5
TJWMdrHLdhbUJysC/8nb6w8M74sIXmMpnvzS07u8WdzL6nsf9uyBmi/5xo41jgXxy+BpomN3KUa+
fM3Ik9J5pLVLayJx57I0YCaHcFhCl4ZsRygL05XXBQ2VCcxyQNpiQt2yCivd6cKhkAOMmwsO7exh
GRZO/qE5y5D2gDN1XNBiG1d9rusjiC1BEnzKj7XndV9Mr8w8RFPBwxTlxInoivEEcotHGFyQRYCJ
i2z17bq9gB6Ydkcvt7JbnjDnxBa39ch1Zrq3U0H1fmpqjoyW0qw/tp+sSqJMPFuTv5FcU8kv2rRP
euIgyHrc0n1HcnQSOzJFT0WpoEtjkUd/cnjNOBGlu1MrRZbZ7WleZfHw3vf98CgGtj8mXVAcksXI
Heg1b0dc94s0AB4hCM5Lwxdor8YEIns7AGOgtL0l4+MfyxyugDOFnP2L/WcyfncZsPPpHeEHDZJU
c9Ih+GvCwjst9RdL1cSB5n0QBZU7/bLLSN3IMMdKCsUPyL4q6qGwPoU6/Er9gIhbjz+Bm/aXtK/c
Y+VwW0VnR0qC+Ba0mlSIO7Fga1ZIf6I5eC7zmqQajrbqxZG/UBJ02eu1c9kLfvBDdnU1xm5491un
Ok6WkzzY3lg9uVweCZKPZo6YnLIbHqqfbsS0aKuGW0SQ8l2KZ7HXtiBfOkix8X2r3hl6vRt3qcEV
MsxtzUpPk3xgs58SPoRjjP3ECr+UxlxmDsZKbXpB6DGIOcvIIi2YiCFRu5ucVRg7fhXcx1Ox7IOy
/mezY3EH8qn8HpdWP3r+ZH11Gp2osp2RUqL71DFm3uG2gaQSsfnD7PdJ4kyhuVKTYSmq2fUTupGe
iS/kefOX/zhebrShDfpceWxyrKmgTYcbU7ouOOGuf0w5gI5pCzOT9B9+BSarXdNqJ4zDxhVsDZuG
XOHld96acaGo6NS6Gdco34QTzf14iU/EA1gCNfkLGWNkS7FCopnYBkJwinTT4PfrTRjOgI7ToHgf
YwKUgY0FMRR8JDyh+RkihG3HxrKQ3voein4/kNXRnyykRFkuSh/WiIDxT6vEmOaIZ2Nti4JG5Cwd
VqaXNd9PQbFCaJYRrTVlytAoogHz6LAXfKCw3i9sTsB4PNNFuc+LgpNF1Us0eAWSasqbVgL5oNM1
pdugWASWDr5a1kzMBOTvqdIIcsi+NVy8UXV4EcRvcA9c7h3T0ib7YPb/JeE0Jxinxlxv/xZ8K6pU
dGu8XaMXbMUuJsEMKxcYXa6W6Ub9j7Qz640bSaL1X7m47wS4L6+1arMsiZa8vBDjts193/nr70cP
pl2V4i1CcqMxGEAzjMrMyMjIyBPngF/3SQqNtqkQwPKJd1t0MwJu3bXyGTDS5/IOlckWLABSPzXE
4aAZHKPjBdaAm1GaS3+hU8df+7aBO9SUYEKH2BAkm2/c1IVPgQUMx49glIxfUaPwWqzDACwlxU+b
Eu0RaE5xRChunH9e+ovmA33XaTzyByobHQoJOAZnRlOZWEykht87DWADkj+VUGpu8sqkmTzR+11p
ypB/0ZR7S0mJOn5PPrepOYPpiLPiqwpJKMhOoT4LbdpZWkeFNjg2qztet6YXE/0El/8tAgdNIO3T
NpT2ehuMNPmBTwKgKP+QWoCZFOjKH7GphdwcYpU7a8ncaDMzgt7xWG1qNod/phm3lgmir6a15Zpb
akffQVRfxwjV7iCat/cqT3nQiGgWnCGRcaMqcYh86HDQSpqUC15N+/5D10nqC0/bNE3qKkVK0zJv
dI80k8OCdidF8/dFOlYf4BY39tWUllBHIB5gVSEdbxUNcoMGX5DBR7yK7LLIZ0oQStWg0sJwq1ct
hDamAbLTh7vIVjoY47uE5wSa4GnFrPpPUe81X1XIu6BapdL0WGpgznKUiLZT4cHFrOF/VQjDC5KU
LzYP5AfL++jQ4ECuNyuXyBOw11ICWWNwH72jWAghMU1j4EDnF9Ss1b/55AxfyoyHsqlL5Ls+yIwH
EOlzBdg3nuSioH9tcBx678EHAo+sqMwbvPXyHk5HFkhwy1CUW7Onl1Ly2q9TOwMoVUhq5ZA+c+6T
7b5pwq86h+Im6ShcUGDXjzg8xTm916GnAcIGwXh0hOUO4IQMUdtM1ipJ5CKR7PAES95M4UV2Phg1
RI4wgFQv3IiVY0fTOG3SaKnclIrCXomQp/OUaLhSOb7AxkrDvUWRW74aSnDJqJHFVvGYD/T3eoCs
iEbUy1S1sjd2kkALUdgsW0rDTegY0OMbWfoZjPmL1ZgEnC5F/jhEddh04uonDL4AoLgE11DLmvFu
Skd4xtAs3jglLbNjQCyXBsjLGn7oNiol42kCkgpML6w+oyCjHu0i6d04MEzOFNyuVnlc5Rlt2tZl
ZO4DtJduVBWEOye3AoBFa3llpaql61YJB1yWH6dGs//J2c1bA0Lfje8BorosEb6o3K7Ztk4nqm7x
z//9P8WJODxgOBSWQ0iMoUyDvND8/NbPG5qqOaqh8QQE+6ty/vlW93Uu3mP+SH/0J38qtrkyfrts
4rWWOiYMh5xdU01DlwW9dmpuFg/WXf6oTHej/ULnnBnTvExD5GU780ycK6kzCMVyVKZKkxHBPh9K
GFSTMaZO9lhEHylf6AXiYwTmNvxa0nh42db8my/Zss9tVTQ7hbN24uM4fM38Xw4ksg4P4QoV+CT9
UNe3gMUuW1yaRVuzFEV1NP5Dm/3kxA/0luOrBGH1CI6XTrQmvyc3Bndx2cr8u4Vx6bJlmRo72QHH
rJ1baRWefo1Qyh517cbgcIfBhovxVaJelf2Py6aU+VuXbAkj8lHsxOGxlfdQMdAM0E6P9NcCafwJ
aHjbShSeee7ofziOO8QUXOuVwb7eWnijbTmaI6sK0XCe8pMpRRgrdYATsrVuLLLK7OryABdW7Ozz
gj86PCdX2hjnj3JxF5ZUWI6SD3f5w2UrxtIsngxC8ETbsRXb7rFSpjd+sJv061b/z9+ZEDZw06Xo
TISYUNWD8m1u64p2ly0sTBXHEe6t64rG+55gIRko5YGPyB6/J/m3jr7IzCEXWzGiqK+nil4ylfqg
AjQYltbz9Y58Y9Rrut0e4/9Ym5/cmULrwU5uuO630o3e3oPkCJyXyyNbCEqnNg353CboES2F6yl7
tKCXBzcbFw5gJX2b5K7n3F62teAKZ7aEWB55jjppyMA82lRhexpJdehalPHLZSuLI+KJRgdwpjuy
IThcNlmUYg22req8zMRx/U7qoCQwgKdM3y+bUhdHxP40DXzD4fQ4nz2A0VYvN4yIhBqplkfY/w7m
LwOVk+2nUv9kaN6+a58D4xpdOt5qeXTQaTX76OQfSCVCj5LHxwQmveEavcrLP+1V7LBU2ZJnhLmm
GPO/579sSMpGkgJHfTK6+kulPgOZ//V3FuZfcBKdmn8taPlj5jz85deFmaWe69COzu+vFPBH8U4i
u7z8+01+31l4F2Zo/vvJ7688k6q2jAWLV4kcabJNYtzGa3t60Qr4NtWcAzj3inMrnUJbEqJs2hOl
F5BQUOWoHiRInYYCWv+PpII09OtHdUi+KTwpDkbpzrhSP0qOps3Nv0OdcsM98Hh57K+9w6Szk+4X
m6PUUR0h9Me5NyiyXCAk6nw2zefo5u8+Lwxah/Ix7nkvcisoVtND+9Zz0WIy5wNRk1USN1WII2Uc
FoB/DMq801U7HKNhxTMWZofv2yB5HEtmUwuzgw4lIt6S4j1RcM82pv2On6+apsWBAre/bs/HwInj
AVpVCkuurSfkUiqIj1ei7NKv1xVdpy9QlUk0hZ0T61qEdsLgQa95Mx6q4e1rqxpzTmLopk7kEw4p
pciNIpIS3zUh+lPZOG/e+EBTbNUGxaQRvDTh+1qgA1OTLOkphA0QSvpS+vBm5zw1oAsnHs3yypgh
0wwJHUjHY5avJMLz/J7HFZPCOdwZimKZpqwI3gPSjgaRJvddp6V3nSaXzWi8w0GBJJkyuQIR3p5d
4MSDCrmIkGQAcFP7P5wPKg3zl6foddCCZUUz8U0SelUWL12G1DTSyMOaSwRCXhb4noakkPp2Rz2z
IuwDRRqrptK00A1hdoJGLFsZxcJGOPu+cARCj08fBFLTblNdN+E1VeHLs7T2fWEV+OUkz6EeuuOL
BZVhuRKjFxaB48Kx6YnTHRJ1IYiGBjpPoBASN892oNKTW+5wSKxdHsPsjIKzcgDwkGbqKm+FYspZ
l1UCHAAjcot0O0XO7A4wVgUrfLQyWwvbgh0BY4plyQp4bSEspSHCEyDPaje177mJgpPQnY+XBzOH
BmEwZybmGT3ZFiX680T1snZj8K0HZAxTmuzHElW2SX5w4tatawOOVMigKEOn1LPfbp77gUyZQjF1
W0wGeSkOaMhRK57k6OWoJvinTaTt7wvVaj5GBXLg8hRGYIIQHK3Juu8um19wR+fUvDD6LJAnWZeU
yj2Uw5dY+nL567O3iXOr8w8XfEemIiNsJgPuphF8buUOyks1uSWczghTwsfh2O1e8q8vW1tyFh1x
LXhmVOoyv6/mJytpA5gCaGFXCJ0DV+W1tjR+akW6smALzu/otsEZP6dBpuj8SZPRqZYblUvfnZ/p
W697nJCxgNybOvTlAS0tjmEAebDZao4mVsnAH5Sl3Q+VSxvTU2X6N72hrZxrS3NmmDqPvhTiTEWc
syoLh8mOKlQN4cJ4ggJSfYiVBiLJSJJXjrglZ7BUleEACVFkXUjAfJ5O5EjLGxckas4z9Bdw8Fe9
CctSA1oxsZSPAzS2l2dQWZpCizSavO93QBQTAz9rQaNiNAVxQKHePAQ8Cya/IIo8+Njv2u5zH7UP
PY0RnQMvXniVOvqhbKyny79kaaJPfogiJBBN2VcBpfHGbSCvM7vHMYc+pfx82chSLDs1Ikwx1Jg1
raBV47bNbpI+xuONYfF+Tue57CL0Xa/t78XZ1eb95nBXUfR50Cc7DpIFIy5GBiWDvamax8jzVo6a
NQtCfLIyr1N09OhcQHY+hXPIZQZvZZv9nnsxTOH9AHVsak4cNufDcCxH7nVjrN1aegAQkwPlCZUH
p/yqaNmV7l3BZ7ZBcHMlkCwu1onVeb+cTJ5n1WmWjVPtJgMI5+460188mK4nCGN5jGuTTQk25LJ/
KLMDvBqpoVkkBpphauIF3wPrDPVr0LjI7u1k5TrtvwbeQ+Ed4eNLg+suBLsm/QQxvTLWxWU8sTv/
/WSsfghVbOGH2A30j7yVfvbQm748tsUNZlK5kS0bl7SFnR7kTd1LhVe7GvcX80MKJal6uGzidXHX
Mh0yEdSOLFlHoVQ4z6CroG2CiII2S8fjpQM1w6NZP6jtneJYW6X+lVvfFf+j1D0HxX0arJhfmkRb
VkCN6pwGhpgM+bB/TEjHNy5snzLtY+XKDK59X9hrdjT2dPPwfaCewFb0duUSuHQAnP5+YZsBMImT
mF5Ptx2pjdMZke9K3Ycy0VKabTqDJ4NkDFxp4j3v8sKtjUzYanoA12BiM7IcmZsJlbw0v75sYZ4b
cWOxMNx7qLtDdS54nzLSxZbCOuwi3+aYL3ZNioPGxo/LVl6Pw5JlbnCWbpB9W2JdiDdJBykOvXaV
g4RGLO01u8sGXm+i2YBjKPJ/D2khoE8QZwAX7zAwAKE4qpCfkfe+w8Zc1AJYR7qmz4M8iQUoWg+x
Gvi128NGHe+TWYVt5dR4vRoMg3s0SSdVH0c8lxx/8DoY4mo3t3f0Wcg+p+E+jldyp8XVOLEi7JcU
xHDVonPqpvqXSPvopPvLE/X6gGAUjkas+e9MCYvRDhrpc2FwQJRfeAcke0GUEdB0cpfWV2N5bytr
6dLS8s+ZmWUrTJ4txlAeXNIJ9ELtjsDmJQ1OTZ6yu5XFWTHiCJmQ0mlDPSZW7QbFRxTYHCiLlafL
M/c60nBdxAEUSlqyTeXp3MW8KCpBNrDfIdiRGihztx0P5BFM+1DnrkS15eH8sSXEFnmwA1iJUjKU
5mipPFUdIntlV84/9zy4nA9HCC5RJA8T3UacnqhiRIistRYPSYa6URG9q6q1K+lClnBmzxRWaAg7
1afpuHED/8kjWobSjVz4m1rZNTYy2hUMkrflcDMoKxtqadueLJsppK+RVw78QzqpKXddjKr7TneO
Tbsym2tW1HPn6Iy2AuGJFbK9IfrqR3dB9cRZdNkFV9zCFFIFEOph60CW4wZQo85kiAhTrgTSpfhz
Ol3z308C6WCWNOWMuIVNkxWc6erKENa+Pw/x5PtVOzSTV5cMYfg8eDSHPFyeosXvz9AGVTapDYjL
ned6LkOr1rjojmyD/H6qf7zDgKpbFMJ4mJDFBwspoq2+LzWqR9Fn6JGLl3d8XiNScmBa3B6EJa4G
OWq7Xqld+PWQUlRXgtji9Jx8fv77yfTrPHva08DnZRX68WupTQ+Xf//iRgDHy1s6p+WrCzkgY23s
FK9yLejDsumlovZEtWHf0i582dJiAJsr9A4FAPXVPbG15VKiR4+0ogc0ZfoHxYRlplJRXWpaYOrJ
dHXZ4MKVbi4YMiwwYioZmRAy4wYGq8jUEdxKEMLV+200djC8HzXrJrbQMJ0J3aUNPayX7S5OKc8b
1F7nq8jvp9+TNbNAcUKRSjWvj6FBhkVAR1g+/Wob15ftLEWX+WmQIqzBW5bo2T4ssCP8TRQtY276
urdH1Pg6HvQVM0suqFrqDCgBWPDqzUyyjRZIuda4JqwhsFb3xyScnHc4x6kR9dzPC5qFGwmxdrek
KNgClAXfX5df8+5QVCupx8IFjmTqZEDilrVKWkMiC1vZQ+B9gnkA0PdhRPBUkl3ZuqP8g7zmmMhQ
Snq7MF054Jbn0wHKNVf0Xr0RQj4CoI63adcAdzjV7QcaFb9e9owlE3AoqLJt6DqpoxC0YWdQYq1O
W5ey3uYBBt6V1Vry8NPvz38/8fAAuXO91vm+pQXbBIUuqby3WoQ4j5fHseThoN24JJAA26+KuUlp
2WDC89bVVQSxaW9L0QxL2v5w2czicAwuIfOjp8MF7nw48lhDuyrBdMI9YuObaHhuVVTLqdFdtrOQ
kRKHeJdBAEaF+VNwPORINd+HuczN9WJr0iU+Kdd9eW2F92q1K9dy0gUngCqC+yGFapU0Xoh+6ADS
JJs2o2v6P5ptlf3n8mAWJk0BKqMaJgcHZSRhMBXA8s4IrIHAvev6w5ReNxOd0StT9rvsJqS9mKHk
otKETHucEBhgT7MSqZuYMzQ2NP85og83M56k+FG37lX/YOTBzKG5KSJri+jjjobOrQ7YFhZEtDXB
3r5j1Lo+V8vJWCzxCTjX5dwsm3B02/QIYh4uONDB0bfLRhZX7sSI6I+x3im9HI0EqHTznE/vuHwr
2sn3hTmFiimKDT8bXRDrPWRwKfKFKzt30TtOTAjeQaNCY9BuwxAQfYQ19A468pCe4b+bqHkiT+JQ
NEjjhJTM6Ab1FQqnYf14+ftroxDiqN4Mit+YCROFRiKdv92HyblzrP3fWZl/xckoaGnWrCiMRzc0
bs1A2hod/VvOjb729rLsVuxWUgYDVLswmlztvFEO8hHWop1ibdW3A8eAJ+h/vi+MA0yDQpsdbqVM
h0G7ipKVq8LCaXD2/TnBPJknlJtSQAfV6PrT3lNopKKR4nB5KRZNGOBHTEofgNKFKdJsP02CFmoq
tGO0Yt8jxKvsL5tYXIUTE8Is0WIxpHXqj25a3SO3PJVPf/d9YZaCCsm7oGcIyD0imMe+u/z9pSkC
x6qZYE01jmTh+/LAW2HXqJNrmIgN/zMWHS2lK/iO+Rti0DdwJkAMnJIAqc5XeqStLhvCQnYBtUIa
7foZTCjRlWXdhN2wsuRL62HM/Qc6KTsjEiKVUhdBmveNzLXktpalbd2NK1Fq6R7CBdEC9sQjpKWp
wklcQfaS+9xRXF+H8Y5dnsWKvDEaCAYs2IUjBBnV+nsbGjdTtAaoW8o5GBdNCvDcGK/AE/A5NzCT
Rorr1DMO3I5uEJRN9INDp5m3MtClqaSpnczQICF4hWlNId+cqLiqbqvLuxasIiypl51vXnjRMU4t
CI5RT00HWTQWehg+76PD8MtP3+HfvOlbBg9jMn4u+EM/Zimt+briyukOEV6o7yJ/5YK4NE82F1Ke
4Hik4kp87t6W5+kD5D6Tm0MNksLECtX65XlatIAv89xt6IYlepwUSUUwpfnkNrBsBk20+XH5+0tB
gNcng8IBaRCjOB8BHE9aQ9PxiJpjtIdx14ukvdS9Y5pOjcyDPIn3IQ3ZutIUozuhyaNtVPUdkfj0
+8IyNMk4RaXDIDT/SIs41PSXJ2nJWU+/LzhrMqoITiDQ4jpcjxQoBpERaQw0Q7WVcLm02jwRUKvn
UmFT5zqfKE1FE7aPu9GNI4is1Zqd/fahUJwDN6goPGu9qqSQYw0WrAU9ZSi0b3P5g4Z0TDIYe6Ap
K9fjpes5PUC6rtGpA+pF3B1pGmjQc5W9O3h1tpOdQdnkOc2rembDEq2m4Rb1tnqL5h6aCXrhPLb1
UH5STTSpBurhkEvJQ7cS2RaW8uw3CUs5GjJYmIbfVGbhtkl/dNJTqd7b8sqdaumkOLMjHK7hIKWl
rFS9q9HqN8SPcgQ5ZbgZiofSfuykfd886xDYX/bT190jlqVyy6YIa/Oo/OpN2VCovVYxqkoxyl+o
uCZqBRPvjk7AYjhafrKZIhprs0/IYFRasWJ94axXeQakAmlzobItIZRITtI7km21ruL8J0L2BdQd
PdZZfusZK480i4tIZwdPs+QVpBfn26SGtoluh6xzJ/VXAvPCjIkpIHZGQu7yhC7sRwCR8oyE5bDi
yn9uKErqCda6FpWq6oACczCtBK6F6AvAluPJBjH4uixiaaVk51BJuy0qiqTMx0mptpW29py9ZMbA
G8geKL+8Sh3gaknzUi8HN0x3aUgr/JOiuZdnas2EsK/QPI7pHsLE4EDgg3jujbVWQVgzIWwpLYJQ
b5gwgZr4GN7SaqesufDSevMgj1NR8NV4Yzhfb8iHcyjD6sGFjUaGxmx7eZJWPv87aJycg4FqZYWs
8fn+xdbvm/jt1yqKOP/++t8PgSef180mHTxiKGc5AuC3GXTt/cpJvrTzTk2o5xMES3ZHSylr4KO4
8ZvAqUU3b+WMWpsmYXtPU5OhLFENbgsJHoKSU/Tz79Zh/gEnExUqQd1Z837Qh2/Sd0g03vH5GTRP
yQ58jxiegqZAqg7+DBfS2KSlWZSG+L+zIAxA1aGlrzMshGhyIgm9f8/n53sGV5y56Hg+P+mo6hks
3r1bTOVWDtPt2lvV0lEBEvZ/Bixhn5V20tm6x+loW/dw70CAizJqupOGTW6vAMIXsxDoQanygfK1
wGWfD4Yu/gmmn7F1k8pVjL3fXWvRs1McO/UO7oN9ox79sKQLe9/T3htZL5encuHWNidABF/61gHp
CSMtfC3L0dorXRVtAKcrNz3CwnOYDKCMgbZ6Wlu7hamlokkEg8+cqrGIfjShOuAPTuEqKZQa3pUe
fJAqqPoQtYALY8UP518v3OLOjM2jP9lIpa15sM3Zhatzr8+zm649SPWjn/yIg2crhpl10FZC6NJ8
ng5PmM+EFKeFXKtwvSz5UjcwyAXqoanHG003IbBA43PqV462hXBE/WhG8yNYwUVScKCwdkpnkJXC
zdTN+CNf+fpCRD37urDXNJhDstbi693HZHgZrWslPjrZ82UvXMKAnFkRQmrdO7DlaFgZx6sellE9
/Fz74a51flVgqKH3k4ajV9/UKKldtrw2eUKkMqrBTpFyKdyZ0YRS3zuO1LOBzUnDiQdKNRyKUMMX
LqCDBiKTtZee+f8verhNXwwgQDInTWzo8ALk+nhVz13D/hqWd6p9U8Xf3z5FdAGSOctzZ4wm4HMS
tOBCLUgKN7mDo94YVnbM0gqcfl5wX9mKaFIa08KF667rvnQwcL/j96MgTD4u031izh5+sgRtLyu6
JGm5O+r3Tv3gVeaKgaWQZtNtSHJDEYS78bmBbKy1zuAq44Z5fjuE0aGJkLqDIdmvoecp+pVL+NKO
nLEGjkVzI9tdyDOpTWdNE9Cn0dlPUg5peZ7s4A60Vu4WC55lAAXUeQ/jZvGqVQidgMIv6qx0w1+Q
CdT/0Np1eV0WQiVd3xwEpg5qgsPgfNqosE1SMyWlm8Bdtakk/SbvURiDqhex3F0F5VgsvZmuAoTG
qU1hu8e24ThotZRumULbL+1myZ/Lo1pw5zMLwoZPFThM1Z5RFSPisukhttd6Bhfc7cyC4M9pj6RO
VDKGGBr+IDy0EMtVRxoGrDVimyUXoLo6dwRxXKti81FtS9bQe37pGoNrNx+Q6m2N4+XpWipEQG3z
rw2R3AEprRJBVA7Mqr5u6mBrSM8JhGeO+aB7H9MOLawHQ107pRcXiYsz5QDTpvgjnNJy3pkxqhrk
BTbSPUeI6C6PauX7Iug0hDA2LSq+n9gfdBiKh5+Xv78QAuDp+ff3O0LECbqwUkxfL9ygmR+oVHsX
x3dM1t9ZUc83qB90ee+HGlZS9JOvdYQ5GmTeV4ola3MlhIFYlcqktRlL1zVfSi2/84ro6vJA1kzM
fz85AXi9Lf87XUWwr3keblaOsLXlEPZ8KJm1nmtM1FTzbrSXIPKVNtPablwbhbDvPc9r5FLGiuUf
U3Qjit3fzZJwrrR5q8qZP6dCXD03Tuu3dwMn2ctlK4vR68R1hZS8qlGK7lJGEZfbTr5TaaKXD1H0
EK1BepTF6HViSdjkOXgSTUvZhA6vQyEalf2EjputNDtVC/V9bHsFXN7q0ZPja1tqN6pTf05C+Qqt
AvQV0CLpAuvr5cFfdhRQooIj5go8GRlTnKf7INs29V38lfbHy0aWqqwn0UERq/RTmYZyErOjPIid
dyQ/ycYr/HYX12G/CYpkQrrBeIpZ7D1awdUGqdsBEkPkRXx6kVcC/LLX8uypwylGb4TgVUpgOmVf
ct/z0KfODyjPr4x2jg9CBsxo/xgQHMopCmUihy/cSKueLJjRQh0OQmgxylrZ6yqcyLpz6AbjpmeU
KvLB1DCPVSk/Xv4dy0v752cI3jbJ8cRrMudY3t5ZHYIq6H2CaOYCba2s7/IO+teSiJfPAq03jQpL
KJFNwW0uP2TBVe7frnZoLW+gP4aEU8axvKptO2a2U3fwK9Thhk1xedaWj/8/q2cKZ0zsxX3mZdzQ
yxztA+XZzO/L9D6UP+gFHOjH3v8+BuP+stHFxPPEpnDiKI2ZwpeLS9IB/MmYidGDGKJoH/LWfK/Y
5qdeDVZ2wdpUzrvk5ATyVbspqCmRcDh3Wn2f2tQD3nVa/1mt+SecmLCa0lSr2QT8z3ulah8N078e
8/pQ9dbh8gT+fyLMH1vzZjixNfkj6IzSIDMI7hv1R6o/W9bLrEImN5D4Ff906rMzfkuMI+w1K96/
ss9MIZ5A3NolnYZT1soR5XfZec68fdyujHBxvQwgmrDaUQgUcSFSohVT1kysl4XazSOXku1K3Jrj
wauwdWJBGIftGWqU+pxORnXttFd6vjWKT7F0KIO9r9yO9cpj52IYPjEnREmtqxxYX3uOXdjAYd5+
e8/jjGP4M2FC+CuS2C9Ckwkr4+PnZu0QWZkssQQB3iNGo5rJCpQddbTqIfR/euHGyu/87XvAJadD
0YSwl0COqmjzUAw1oP3N3wQrR8WKc2lCzCsTRa9NKJZdKTm0Pujsj0N3fXmHriy3CJuIk24IUDvk
NEJp4qmLhpVduDwEnaIlbCXmq9bkQk2jAfb5wtWqK6/rEMo6+pC6vmcQf4wIQdMYckdLmjmtrq7G
6KE3rv7u+0LE7JS0brOc74/GwQiv4be9/P3FUIWe7v8mSYiSNQ2OpAVMklI/xtKNFXxV/aOFMvNl
M2trIUQSy+F5wo7nafL3EeS9Jmncion5E6+DlUUgBKcEJlk9j/eQ2zd9X/JKYA97qf8VZ0cDhUbV
+gaf/oqp5Un7Y0o4nDseg8PeoObgR1ej/rnpvrTwA9TWyq1zedL+mBF8K0NGprdSkqja/4JQkWTe
otF3eV3WJk1wL7VFpSYzSTP6BtGjPd0EGx3ttdrems67Isqf0QieNpYZLF+/CzWQvqO4lG5XmaQW
18VEAVBX+OdVD1DaF9LAjYoAj8Spr93Z2Ye8/GC2K7QtS4GLHguDdwzgRa96gAYrhVs8Ggi+qL8M
R3lt3RcTzlMDgitbzuQkkcdBiA51nH5v82NitZuwe2qsR6P+x+qSXd6tDGpp7k5tCj5d6po6hHBb
uybCqRnk/wfV2qfV57f726kVwaV5WApilEILV5U+lyNyNcDIDyEqLWvEFGvDERw7bcyoqpOaQoHj
uWmDdkVZHRIF4b44G1ey2qVc/XRQgmdbVmukecOgUH8hS/fim2lAPGvXyw+2+nx5AtfGJQRSZfDB
b3SMS1F3Ywhm+moaPiB5fdnKUuQ5HZGQiWWtXGtjgofTDWYVO22kbvuOg0en/wdQEB3pPLaeh2ul
lAcntjkRWtO8M4riSbH7Y0hmCZ3VOwBrxoktsdSZtyj+KXO2VF37VzIgarR5Vx48lmPCv8MRq50S
tDVIgVE1sdOj0tzb+jvygNMhCCGh9cNkGqO5KgOvkFz+p4bS//Kar41ACADT0CA9EWDBcrVpo3z9
u68LG78FmAXYgnwyzY9mvc/ecySfzo+w39vUj33Tn91JvpLaFzN+qIrvYbAChFjeF39WWdjpRmC2
SKzJhevnD2n8IodPUrf/u4kSNng4WhYoWbbeMB58bbv2EL9YcTydKGFrI7Add47HMrdxvCsjNKPi
lwBUZVbcSumDPqQHkM4b2/quDzed+iFwfmpoLxtrV+Q1bxO2f17DuGGhQ+C2gDga/yBX7uV5XA6U
/1sqcGjn8cUvilbz5wuMqjwO+lWYHobgoxK9XLZyeRhA5M+tIGDoTXmKFY2bnnaljSsp4Nr3hW2v
mGGfVAV3JLWkF+M6WQNnLjq0BpgZ6KRlmyIug+YoE9Gximte2oGv1Tb2UH33CnUlYV4cxokZYRh5
qKijqXFq1dVDFX72kBx4xzqcGBCCVziqUQnpCHksajJW89PMv/ydgXmEp9Uku+mbbmAE6bBTJojk
V6LvorvCtiajdqLQkS3Er05BWBIx1xlytI0qBJyOirRP+pUcfM3K/PeTUahIrIU9MrBuRSfEoOx7
42tOyp9Ya4+Xa4aEKOZ0WdgFHtOFVuKm9j/paKBDFDr2L+9YFtIH3aAcYmhiW+/YN7E1RYT9SQK6
rOO/ILYum1jcIv+aAJ9xPmd5LCehNxHzZYfSzmbyPldr7wOL2+PEhBBFUqvzIHtklxv/TPA//Lw8
gLWvC5vPsyR7GEau+I3/BDovXgm0a58Xtl4lVXqpZiyBZB0zDVr2lflfdKWTyRF2ntdoahVa+Gxm
Hu1D/vVRW3uMWlthYe/5BUKF5vwSbiTbMbrnATlfO42WJwmSTwsuaFURi4No3IJaMhgEj+Fxv41X
3ygWx8AGsB0dJDyx/NxLSxLQNIlL6kQISqMfszH729C87wPloITORgu7nZI/Wc33ybiJPVT1kCh2
7oBbrqzW2u8QznWtb8qk7gp+h/cwolmJrMyaQyzNpQ136Uy6r6qvGnyyyGsyo+tTsEXKlZNkO73+
eXnHLA3i1IKwYxC9TRHZ61J30n75+b1eXmvwYbzRhk3RDd4N1TJmejGx09JIPLXvxjp/jgspvApy
37yl2mNdF6PprJwtyrz4Z6Wx37YMh7oYgOFX6MshhlUtyaf8Oa3VbRTRRzRsoUrZtagy1ndtom1y
xK9QoNzmTfyEkkaIZqgSZnd6XGw8S93WYQwgXl6ZgvkQEH+WSdYBoEmbOS3EyJG00ygVXfns1+ha
ms1eij7lYImV6Gdjr9xoX0URpuDUlhBFkq6ySysdymfb/hw48Qa5120QqZtZN+3tC3tqaXaukzN2
lM24LHlOfjZ9bz8GyKD26b5f7VNanDybpkPuw4AexTYLQnpqtHlZPsvZT3koUJn+GPrIkE/SLsvX
JHVebTlmjw5w3NTkv73Cf5eWF4VQIxXPMIK/GE14i7TxipOumRD2HCzJpi7x+PPsNfn3GDHc1vNW
6jQLJuCZMSDkNzTacn9fjU5WRh+70pDSrHhuYnlbfLazemUMC052ZmD++4kBHhxURYry4lmNvE3c
3xA1DkPv7I21M/f14yb8LKdDEfIrn0cHmoViFmT6aKA2jlDuBoqTTVLVuym/RrniEDXNTkuCY4se
ZVy99akOHhUbWRwDKhX+FZu6SiO3ujzo82dtyq6Re49beeXms+DfM8YePTxq+Q503OdzaaWFYoxV
UDwPg3fsInVARnBCjVcCtlAb3iav4xWLC+4x99crOjUpwCUit7gt2X4QeVjMJJUT+vuwln0vGUBr
QoMod+53FiknLFQ+9cgw8ue2+TYG5b5z1kiwFhzQgWULJhabkpopTloTd01OP3X+bHDdlR83OyV8
uRzd5vNbiNlYcKCvQD3uNUNaYsD6P+Ry/hwiuaeX/cYM/8mM+rZJhq3Sm1vF3g9rSlTLo/pjUwgN
8dBoCb1mHJWI6jb6UyN/CtG2NIbj5bEt2pnJLvA4i1Rq/vvJ9k27ooXMocWpQVv1w1Tt/Qg0Xl9Y
3TaFP/PtB4VDQ+8MkKbVlNaac3NB3SYJZIXx89SXPLck+x4QVCm/mRMRnjJyTvYq9J8yD6HnZqQ2
ziTHc6JZPgvN2bW+yCWnPv28sDgqwustugDRc5FU2cfK0Isby1wt773KyKDIB+eNms3cP/CKlArR
bVWiwSB4bvrgIAXZHtGVfaWsEbG+TpToUDVp/dWRFoAsT1iSShty9IaG5pmWs12kXY3xNyu4MYxb
2TlkyffL7vZ65ggGBvjemW0DJgwhhtdm2k6mTwY4jv62Beb9ZlESG3UqdAWoi9gA2MW+i87K27af
pAKci34w+pc8uYt06I2mb1b/1vKuYErYOkMfFk1VWMVzikZsuinXWkgW5koBComaHzBv2MKE08DX
EijcAOA+R6nXb2zJTDZ1lb35+MZrYHEhNNskCCIjGW4VjY3ctM/I9cjFwaxood/aa4x7C0OhM2LO
emkmJqsRbkg1aEYl7Kfg2fN69b4asnRv2GGxUql+bcWilAT+mmQHjgIRgGdwCZsqr/Q++VVj7JBx
qGp991b/PTchBBZbDqRegR/okxE8pYNbX/3d54XA4knxWDZQR34qfnttEr+5rYr7Ix0qzvyCO78Y
C5tdz4y0G5rS/qS0xb578Os3S/oKBoRNYWqQoVZ+ZX+qhwwKASpub32zFQwIEaRCYlPntmF/GvJ6
B1pnk2ziCRK26c3UvSR76nzZQLVGMWmDPz9DwriXkY620+dsvB2zIN5oIwVv9e1Oe25G8Khx6PMR
jqX0WT2WwbDT5TUSkte7ApgcrUJUWLlxUio5H4c2qvJU9U78TMPxxr7q5P7NZ/psYC5FssXJ9MQl
Nzwv1lopfjaSjzSKRcq3sHUv74v5E+cZGAcGNN6wZc6NIeJ5ntVKnsZ2F7MWDS2321zfNsG+cOKV
aLgwV2d2hP0XKV4yooATP3uGsyn+E0ZrLKdrBoTFsGOrLuoRA8XARXn4f6R92ZKbyrbtFxFBD/kK
SCVVJxvJLtsvGW6WISHpe77+jKx97tmlhBChdV/8UmGmsp/NmGOYvsbuLcqCvtJE0kOoZRnwh6XV
SKPKmLTeHi5gL0OsHLjzFn/Zwi+BBUsV/enixVhIH2UuKUaXD+PF7II2CiJnN9QbXulimq5NyGcP
oVaS2wlMaKjMncgW4cFiO0mfl85c0lIncgd8nmqP3V+aoPugfCzu7tsQVnDFwhUFr/JCzI9baWZD
TGO8sEdFhWgtOvrvPBUwIOJQlDZxUy06AUd1bhpmzP1l+tzbx55+odNbtyUJuWwBxlOBKwq9rKLN
dNGTlcM8td1BB+lBtZsG6ynrKx8yuZ/mDmrn4FRWFLo3J/NvgfYwVdl6cZfF23f7FhJm4DoRXFbX
91dezVHiVpkOhhDulZYWGMaBT5OPGp4/mI9l/NJPz6yNoAb8QMEDOrKD3Ybd1j293DNiGjDb1rsa
gxy58CpGBJj0+tkpIr8FjXQT88BBj18+3usEiAFriDihho7pljGiFfog1Lia9LP1pvYH1bo3jSF9
Xpy9DxHfPGjQ3ijxeWMYd4Dyx+2W+uD6lsF+ASOVinyvzEttVUrjupWFEQyI8IbCK9A6TtnOJOiH
2AErXNr7fHC8crMHY3k3Ye4+WBbBzofB0XlIDT6b+rlRH+v5ZYieXPb59qlb3k0wgUAZw9MFXaC0
H9HgWXVFrOtn1ni946dzcPv7KxtNV3Gk8dqB+BCB7PUQQJRCoxI+O6oau7Y68KemgtrCxkO3Mk/g
hkZyE0MQRH3SIEyqGDEzcvOs1MORKf0zM8aXqpr3t8eyyJwIVn/0drsILqDHJPv9aR2rrabWJlBi
3zvzaBl/W7TgUHJq9D2vgEhSt5qXV1YHACsNvdE4puhskgZWtXOek9ywzgWL/Vr/PFYbCdWV5UEy
S8dVgEATJQxph821U48Vje1zE38e+tkrftTAdJbW5fbMrYwD961gVzbB3KiZ0jgsY3acgivWuSd7
XfGNjVFsfV4aRaqTCllbfL5RP1tIv6TzRu1hzQBkzQVgH9zTCxnYuiKsVim1znZdeH+cdAv8sLKB
RcpPhUq7qKbI65wS2td5x+1zOn6pGQVHhBYQ525fCmIFGrYwtJbBIrAQEMpmFKqK0T6rgNKTwufR
n7tX2YF3gA2lQm8Z/KDXZ33Sc6aNQ+WcTW3fxYG5RcK8sgpIgmD2VSLkCOSCSa6rgxEjl3fO0IyD
uuIu2d07ALCLo1kIlwiMYDWuB2B3pOIjWEfPBg2a3K/43Y/V1fcXjiDFQ8WRTzir2lP7Dy827qfl
YYZOF9An4hxDw9aQ5j8nQ+O0tkbPQ8a8isyvZGxenf6HsyWms9yu14bE3z+8S2btxj0Y4ek5iXbF
ozLutiRy10YiCOV1EMwaS5bXUXfiPqo4UCck97Xku21+iXpPa9SNh2O5o5CLgg2EGCDUWNAEtWjY
1hKzjC6z6ef0KTbPd28ofB8lNx1KMOCylCaKl6NeNV0bXZAZTPtDskVEtvb74VUhi4NECA62tGHd
AZNUGCy6KEMeWu34mILMcsMv37Ahb9ocvDxRAxG9y4Qe3kHdE2dr3y4tAJqOeN51LJxquMXX24lk
CVFyornnNgD4ut3areL2vwq3kSX4+Hmx2T7sVkNneYykiHue0t2gj76Rqb7RvbaG41ND86P7wz3Y
gzcC3Xb4uwvCzzZiZdXrjIDm2d3bLdlv3OPL03f9fWk8Npl5k5cU45kh0RPQ7kW9/727NiG/1xPP
DC2FCd3eK61X6sfb50L8f3lJBBW2ID8z7MV7SuexiWYnVc76PELmAH5ncXCjw0BfCY3u9nCRJ/pg
S8qCjCzl9TjBltuESAuTfAsusLJ9AWHRUcdH8Ii6oxR/U6d3SKlY9Ox+TSAJoMZ38zEKNWsRrQHL
uUIpqkYmNFaclp6bx8Iku9kYdreXY+WEXBkQI/xwQmqgKpqaNvSsJelD1DmP0KmxsqDWA1tvD9Rw
97ftrezgK3vSgbeVkXM7xYC4pf6J0+7A4uwwcf7PbTNrC2MCdKAJMXBw3kkHpRurvGYZhpXwz2D8
sDdyt6ufh/YJ4hrs5AUpdZKZDGCBkkKt4XuOhv/87rof1h3oIrA9QSAVXpW0sQamNZXt5vRc90BK
7Sv9bq8WKuYQ90QhA1Q/i9QXM7upsxtinY066DWf8+D2/K8tMyIlkXAGv/4iz9kXAB5EpW2eeZS/
piZ/1o3uIarIvVV/EZJ9MCMf8Lguhg7hIbh9AvW3utWVKHaJdFddfV5KclogNgerIjHPOWggK5b6
s5P4kYWHaou0cHW+wBiA28pFhVSu9rVgqEqKJLHQlDj/UlPy0qAzqE2Sh9vLsrZvUexD0I1IFrAM
6XLvy7ZzwK9tn7W+9ZtiP3Dn3yw8QYZLVGYEkur6PgFXBitB6YSNNc8QAqrAX7qbti6R1WF8MCIN
w1Qzbg49jIAD2mvczxm7twAn9tUHA1JUWSa5m0YRDHRThnaKxPsXjsKVAcl7U5sC3RtimsBeFpAX
h9wfzwjOM3Bhi/I0srbSPasWPDFj6hhno5iPA1N2c7kRea9s2SsL0krrZt9RIdp0psrb1Oxqfrh/
K+FyNXBLgRpQA45I2koFL3W1ZfY5ouNRgYBBMVae3u/vPhJQeDDRRQEgIygGpL2kN0zwiFP7XMbP
5gn6dvd/HhlQyEiABQzVBqn4ltkNHXs9t89D8tU9Kcbbv/g8MITI4wj0sPxOxIVW5EOHfYR0sfGD
Tb9uf37lAnQ0YDuhEo7QcgHyjAyS8blUlLP9w7Z6X+O2X1qTX5CtuvqyaxYoMV3Dcy1o/wHgkuap
0Bw+z1annFU279Rhl+dPavXKxgempb5jBCoS4m6x8XysbOF3pnYkqQlESxzJ6KzXqlKlMzkP0Vtl
WzuzLA88ujsQBGIMvtv/MyI95ZGhQu5NGMmtU7Hnd2NjwU+MiQMkUvDAL/bvZKhKPIPh9+yk0N/r
6pc0VndNn72ARHYjZF7ZDciDg0HdtJE1hoTi9YFMaoVY5czpmVSB0XnKP5PzwLZgmOK8SW8uEBYA
DAHI46AZXDqP6VCnM+soOc/oynfIL9sOKT8aXxNtC3a/svrizIAySrNQApTrMarN2hovGKKDfnqo
EaxpNZrlGv3h9hlaPlagXbYFuymoO9EXJ93EYDuPa5NO7SW2Gy8cIEF+//dNDbLgwNcA/yinxkbF
suaiz9pLbvzJHqzy9/2fF6KqeEOgPw467+tF7yD3M46521zI+MmNfa34//y+dMvTci6MusH3I9d3
vtytaUtsKOCIecfvR4AmPVIDmcd5pCT6MqnH2to3d/sJEBPA1CPHIOCu8tyTjAI35bD60h8cO9uR
eotJarl53mMAhAKmhtStjBdQ9Ikip55VF+D4SbxT6d1pyevvSw50q0Y2NS1egRgofck8llcbBpaH
DDMP2gbkBJFC1+UaoJtq0ezmbXkpSPmz7Saf9KIjwfxxe5curya8GuIWRCEZdRoZOxujf0DNe95c
muF7ahr+BKQxBSohq7aqWssVeX+fbAe0dwQ4M+kSJHUdD1bZ4jj3DxXxqi2qx63vS9cFa3qFGS2+
b0TB6Hjsz+2J2vq8dCBGy4UK5dC0FwWFZusH5Mnuvo6AjQMjjXjIAV6UwX720JQVddX2koERvT5q
w1bBZGUEuEgR3GNH4UTIXbtF3ptsnhp+SbJv7S6/W3AWbg5OG+q96JQQesTX991su5OdlWVy6dyg
gYzExmuwch6uPi/NP4sU2C/w+YBbP6pj3n2/e32vvi89nzxrDKoM+L4OupmfpRvvb39/7fdbBN6M
LdS+kOG+np5p0vR5VtLkwuOdOT1odDfqG0nOZUoKyDgNu0hgeBGsSi9CRzI3mtUkATDu4rLCb+vY
bxMQOLsOkEa5N2y1767sKKBTAebGLQWpGzn4NvuC17MbJxd1UL08Ptb95fakLQ0QUNqgPI14CBVQ
GZs6NBQ9sIqFNtr0M/XM9u5I7PrzwvyHHN7E0gTZJHx+Tsa9NU5eobXQoLE3ln5rFNLJwIlvCmQv
8kvlFUkAVaXbkyR2/rXjdz0K6WTMIGpEtITPc3PyLPOrspu6b0AU330/IVWLMj4CMrj8KLheTxYA
hiDKYHy81EXpOZx59cZTtDJNopCIRlGkHZdgpoJDPrHTx+5i+2b3met3hxNCmgd1Vkj2ImyRA/tG
mQ23z9ThorHnIiN+HOX3r7OIWAALUYXSo+wXo2RST1NDpgtjj9FDTO5OPYqI5b+flxzKOBmjOOrx
ed1+67KLvbu9jZYXFPww0HigEwRqgfCIr9e3LqdKsexCvYCVX3ksVC3zkE9zAXVq600CU3mtUSmG
mDPCVtvCZbiQSzI5grusMuZLpR0/ce1weyjyiXj/Otw7KJ8jNQjv5nootjYNc1JW88XNJvcERv4y
1BTePNiVCnVqntLKv21wORwMxQWbiyjiAxskzV3nOjO6QdgQxt8KdxdVG+H2cjzXn5fejhj4/CSp
8XljgkZW+0030da8j7cqTFujkKYtVeNaiyyY6U2/dL2ZbOywre+Lv3+4bhFwRKRh+H5OUGufnhq+
EVXIWxieJfDBOHuAOqNHTy7tahQhfD8OfahVF40EropD/vnulf5oQk63REaspDVyqKGme3Xlb7HR
rkyRkMNAUw8Rx1B2AhNidFVqZH3YqQ9u/ky26rpr3wdYApURgUYAdPR6CTql1oqWxX2INCr46BLv
/ukBDOS9k9DAadAkF0QHYZNrQP0gFK2LDB3H2e/b8y/csI+PHZYYtSME63j4TaC8pD3asr5hFjAa
oVUeFYpeU4+6R7x1qXK5bWhlptCrKNju4M0KIabrmQL6mONE0zZktkejQNtwPbY+L/7+4Sykjgu5
uBKfH/ibMvww76VeeJ+nDz9fHJWP359Ynw8Dvq+q37U6TMLbs7NyIwFDgcQv0uyiR1rylhXbatwp
zbsQ9DA/qrLZO4PiKZ2zh7jCht+xcqivTEnPXmZkBioWWReyaq/1fzjfFV20YWNrONK2Lay+sO0R
w9HigCaBwnek8hS2EcLI/vn7mvx30uS7A/IjrEY7fheO9eCxQvHADeTNVuMn7K9WHVu2Nay1wwJH
TywUWicW/YOTXUKFMqqTsIwc+kNzRyhdxmVqHmNOp6cxqaZHrg18i+RhAdjGQAUpB5B//+G5k6ZT
KROAPEonCes6NU+Qa7cpXpPcAT3HAMEah/wd2rjbU25XzyWmPvZypZ0ab3TtYa/UHQQCaTLnUGhp
sn1tOdHGO/GODZRuEfirKjLmcAkBnJfea8KrjCdxloZVW1YPDjpSofLeavZjmQ/GbtLBBNu6JqgT
q7E7VC6afrmmRXsoyHwHYFP9p+cztLaUUnnJEbJ7CScpoKBZ9c/tU7ay9a9+pnRba+g9ohX6XsJm
il87M/9HgdKH3jvH22ZW7iKIR+HWBhMWhN9cyUyStCOZdNwS+mdH290ttIXd4ECoRjTiAiFDZMdy
Zq1lj7Veh+1eoRdShvf/epRmAVhCc8KyAhzrWlaZTVWHvPctHliDf//3UZaFR4FHE3GPdNVlQ++o
VZ82ocmekkOX/YvJ//h56XqjSWMVRoPPT9bFyt6qjZzAytoKThdRFwAaYtF3OWVMaZmiNmFtBG6y
i5yNNOXG9+VKUNUoOYspvj+kgUm9YcOfWDkBH3++Ix3UvGVlMYAwJjSb5sg7iDCS1p9m5+6AQYO3
qDqIO5GTtt+LbB9ey6Sqp7ZQrTrMrcPMLG+uQ2bVPkl+3d5L71ke6eJBJcg2QSlio09RLprmBrWr
SGvzEL/G8N3WNXwtt1OfFFzfxwojfgnSpx3HzfUUk7wObD72uJvAjPsHUPr67MTjd4NO2d95YskJ
IhrDpahi9qD1kXuqEmfcNwleFDUaM90ba8PZutxXVgTVDNFXL+JclKmvHYtByUw1cnMe9t1wNCFw
fqg4m4OaGt9uz9WaITReovwLFI8BMNq1ITMrMoewhodNmfefppL0T1AfSz/PWrnVpLDy/GPVAaY0
ATtd0jsY7shZVip5mI6HLj1G5XPPPk/lRhS3clQEsgPpMtFxAV3R6wEhmw/ZzszJw5I9a+4+3Wod
Xpuwj9+XbpIKepC2W+D7SfVZJy9V8uqmG8dxawjSw25U3YgWWJhQtYfpZNfB7SVf+itoSUHYAMIG
uCyWjIEhWafHrW2MITM93fyOyqKq76L41/zntp3lMETriyo0ag1DZBevV6KdWeZYII4Ji+TAdmm9
cZusfB7ALSGaDaQmijjSQjR6xdzGbOZw7P7Gh/relgEoXwiXBQ8pgNjYS9I+GnurT9WI9GEDBQTj
Lb8bnPkfA2ALAs4U+ZmFP9CDtNC2+BAOzR/d+cPvflABs0cWDgEifCWktK5nv55m1OWUCcmSiPrp
A1jtNwwsDwIMCJcXqDDk9A1plw5OGgFfWo2hlVpeVIeueqbZvX28mCQT5HWACgFHjndVgkBwNGkl
TsWssIWwJ+6/diMburyToOoHyhmkx0CWgoLQ9SzNHY/R/JPZofXcqF/dku9SUuws7e32UVjgR8Q4
EMDhNGDKhIcj2aEmbeOKOWEdh9pv8Dgr5r7+209/wAV0iIoNz3vlaMCaIBpCRL2suQ95jCTmBGtd
DMbSsMj/xbJgMKhbo5CGR1ZOQMwRcQt1zNuQa7b3Qqp7GXwxXfg+qh6o4gA5InuDPZRH6jhu2xDA
Zl/fQYlpY/OKy+HaQxBFNGwqV0ebOyCy1+sBliGHoTe5De14AHTy1LJTUzy5X5SvZTrvbi/+ympc
2ZL2WJ4pMekobCkFklnMV6p7gaBiusAyAfgDESGhLKFtjoppT83chpb62jXGwU17b3Q00Jhs6QKt
jQXJa/DkACYtehqleat5hhCmRmbrZ2s/RM7D/VOF8AgXF0EjFRLl15+PELAqUZKKDIHXOTu7udtP
B2jnw/elpSi0GCAumnRhPj8pic+dDTjd2raCe4u2HUQCy8RiWRoQn+rTPkzMf4rpexP/KetfXP2R
jX8tbUtyaEG9KJYd8HqUm+GQgItH3NAf/GmrV4YZ7IddSEbi5eZOTQ7N5wlskq36ZnOf8GPOH8tf
VeWXkz/QIMnO6NVF/IaWzdvrtuhEln+KtC+KgpBOV4wunJwSMt+vvfJjYj8S5TXlQvHBasM5Puns
ctvsyhOEAwyqCsBI4VbKxKSgZDfqLI1xDX1rfgCNAMzAbQNr6wlSQtQ3sGlEwel6hsdSNRQTZHeh
47S7ih1qUh/7ufZ185ARti/c77ftrQ7IErh0ED+IHpRre6pbMd5opAmpZZ1qhQZjOX3p76bfEKuF
8ALZCNAmiFvw2swwJnmllwi/wCSglA/KFrpX/H/5dkUfJzwzeJhIdkiugTmDnkCJaB2q9XMT28Ew
fercZ7s8tVW7v3/GAJIjtqilCYjh9VDy0qRdpOsI7OPK2M1moXvxNFQQtnS2qE7FYkujAi2haEpG
qgUOp2TKolZhs3HowgGMUd/ydGx2WvxW0MEI9CraIgVfmUMBCtNR6ELdH07D9cBsgCScDDReoVIB
M8nACv7o6od4BmXc3RET5g7b4b1TBM+h5EjHiROb/SwSptGOt63fu5Z3e5FWXg33vdyMMiQiD5nT
odEoy+LJaUNaUDxMQVxvdTqJHSWvDdA22AfY0EsJcpLwZCyUfAjbKNuD985zkvFV7ZNDP5FT6hQv
tlFVnhqpG9tvbWTA7wE79s5YKI+Mow8m6nW3C1NnPHxX7Hs5KnBSEUK9c1TqaAeVi93aMNbmXIx9
mP5V4r26hWZduW8QiYP8DjEU0PiqdBHoajRBm2Puw5EantN9g9yxH03a/csvQihkPoEzFz1J11u5
HlvaGyVSk+yr9mv+ee/eAqoYrbh4BdDntoCYi85Nt0SpM+z79Ak+3RPycBuv+nKWrk1IXklXNC5t
cN+DHHLw58I9QBf8BTpKG8gDXdzu15tYAKSRisFKI2iW0ZRdNZqTwRsWctoUEP8aezDCU9N35u7V
IcXR1L5FVRM0erRzazt6rmg6/YxYkv9yIbOwJ6k9eCNoRx5oZ/wEiwz4QIrcDLrcjfaEm1tYq+Xj
CE5RrKbAQ6NCJbsfkc4Hc5ojFrIke4jM2ne1h3yejr07Hm047cA43l7qlYoHLOKOF+xzIo0obaSu
rzgBYWcSplzVfFNLvUJ/9oK2JEGilsPO4dHg6QoxgsS1gTOKjN91ZY7wQNJ+N7Ss23APlqdfUOAJ
7kAT2d/FvaYkVTKVvRqHeXMs/DI93h7vyudd7GvQeQDTCUdOGm5uzkxTY16G1fCTo9v11+3PL7c1
Lq4Pn5ecG5Dfl3FT4vMp82lC/MQeAnvrhlk+mihQoQSOJhVbtKBKNwz2TU/dpi/OqhkUeRmA4S2w
kkOrb5zR5Vxd25EeMXNMy0zpYMepz0MJMYg/tydr5fvibAIwCo5nhCfSOIidceTNUnZuf9v2E0Kt
259fmSZcXgimXQB3l526XeIMao+SO3Jl7ndbnfbJJyWuH/Bq3e1hopMASQj0/WPHQsLm+i6OqtSd
WNbRsFE+5d0+mvd2cvepAEUWUsqANwFCgCbXaxN6YZCxRBx3jsZd+avYgumsrMTV56Xb2MzNqtAJ
Pq9Ub+6vst3InayEMrhkBPedA4itOHzXP39uKqAV0EkZJsmXiaOUq+6q9Kmgj+7wEreGxzV119a/
iL1Vgl96fCAYgPvyzg5rLygT4lkf5spJ09ACBfVcjm8g1229eHBrL22Nz7nRBLc33UoAKZLxSMdD
b3AlgNT1sswgx56EkM/0puZpLlM/Joc+tgJzfOvcvam8QBMuMPRHDpL5XPtGCOiErQDFbTb5evbt
9g9aLq3oc4FSOjI+aNCU6zZpBiaamfYpZMz3TXSIttJWyxvv+vvSJVGBg5WoaZeGbfU5bXKv6Sov
3eRe3hqFtIHK1CIpeCnSMGLWrqx+apviBhvjMKUwccwmO7KmJg0n16+L46g/OFtw19VBgAxSBKEI
Q+RDHBnIH2X1lIb9n8TdE20jEbM6gg+flw5xg/CXcJCIhchS9cBMgwVyi6FqwWMPrl0ByQA9I7YU
PBVpHQbL5pGtmGnIpseBlF5r7bP+Gf865iHP0iDNfaf7bM7fRrrFb7lylMEHJJql4cch4ySG/yEz
k1v6aNVumYY6ebbSPZsz30Hwpp7Q67MRgayaEl61SFCguiaZMvUe5UmzwkKVQUSDLvUoPaTUK/u7
a9AG7vX/GpLchU63qtwsYcjUPrvlS3O8/+zbwlMQdOLIa8l7eqj7Sm/5+9nv0v2wseFWp8k2sBxo
dENKQvz9w4rUQ4uWcKtOQ8XwocuuvBo/odSYbylPru1rZKNQdtFQdEGF7dqMzcyq5CYej2kMHBLo
vQfCitsTtTqS/5pYVNELLdN7207CKN9htQv9s8v8nu74ZlC9dEqw4h8sSQ95Qic6xDZJQqJ5bbLn
/X6CKO29irfimH60Il0FddlUbt67SQgS42Hwiq1S+uookLhBigOQT+JIS5Kq7qCodpyGdPYN5MRH
L8+OVrHhwK0uPEB6SPwCtI8Go+uFB7d4AcSDhVWB1rgdfXXGIxj/bq/82p0MukJB6g9QFUxd20C8
0xmTVeYhJNU0tu+3kMNrM/Xx+9IY8hotorPW5OFMvlggAGYoI0To10jJlirWe1pOCnXBpYrUNTLl
IOGUp6vMMsocNyrChMeN5wzmdx670M/RfbVEB0dXHGwg91IjfsjL1msr02uMZNc49zYYYvOhMRWq
3rhykOWVE7yMm6lrJyi163RXO3t3yxde2RZwhMHAgjQ1+mxlopc0HbuqsrIs1Hn5WlL6OyXtMRvZ
3dEPoBtIFyK3JjAcslevZw1Q5UkDM/Hvn9YWnmZl3119Xfz9w93J5rpGl2qdhbH+KXXCrZaIrc9L
29oYAZ6qkcgPyfxGdjb/cvvUrC0BWALgBsCjBD239OsH6LtFU9skodXB1bgo1uXeLl6xiT5akAYw
o41Nbyphwdxl5m54uz2AlWN59XnpWKa9wVhbAV9KqkMz7tr+xbaSoC5s77adlXwO+oKQykSdA2hs
Ob9dt7NrpU2ShHb7nIzxMVfKYIDQOYNqVhai5f7f2IMcisChGOhQlp7kpoeex2iwJKyy2AOx8aOT
vunjJ8Xe0fKoD1vZo7VthpMOVTQo2KDuIUW+yZRm1jjHgMsme+oB8nJ79ta2GXAQQsEK0KPFAxBp
ap+NPcfLn5VB7j41+edZP9+2sbYT8ICJ3JdwLmRAbdOUZh2DOiUsndYvodJM+wtA4n6aKsFtS8vR
CM5PYBVEX7rAlF4f+d6sCcIYPGd6Wj/o+ZdO1yAi8ve2keWKXBuRNsBk1y1km+HJABXuc+NiFluZ
561hSAEfHanSmCMs8H5ATuhEiG8X5Ua+Y8uI5GDYTZPbeQSfz6gPcXmciyd1i+J81QRAQiBqeOd5
lTwxbYpmUPJgORxlP8+aN4BuhOh3R99Yjg9GJEdsjEiJuheMDMkbi//UdCO/vT4IxEXiCCKJJs3T
nJhWpY6YJ0VP/TqrQJgCQES75e+tJHDEOP7PjtwAgDilgxQD3Nb2W9J5Zhrk1cPY7t394PjNG+So
9a0OgBV4z7VJaX0svZ8ZeBiSkOWNl0wxmn6OffasIKsKjESh7TnIudP27uvg2qq0YMY4zO0wwmov
uBaDcjo43DPvh3wgiYdGZxBgQk1yIV021a0TtYWC6Rwib6SvWvz7/msA0qUEwaWAUMslXMWsiy5m
CkdoFnsa/UTjjcts7Z5B5QmPDBArQIZKqzPTAQn2pMpCpXykRAncvHu4PQRxU127sybuSDhJGuiI
cDtLFkZn0mcIuPOwawNuct9Nnsv2cU6YT9j9gxFlLuSJEYqjuCXFyVmGThK7HKIw0oqdET85s70x
mJXpurIgDYZE88RbBRaK19rYlc7+9lxJjxgqRmjiRK0RzwsaQxaQO0LyZk5qOp/GOmP+UFo7J8+e
SZn87rItTRbpylnYEkP94LmSIjcMSpB3Ucr55BrNQ1+PoX2vUsf/mrExGpFYR0PetRmljGqDpfZ8
guaaDlh76/PRzb2qHn7ePXeIZFFzAmoX8Dh5n6Gmp80TnZSToT/P5VtavxrtzybZOjBy6kwMyEWL
MpjHQJGHoEJ6/o2qTatuaJWTWuiINkdvBiqOzE+5VXhmVvtJr+VBXY/Wc6zQ5oC6XLdze2UrIy55
pP/5GQhqUF0HJGxB06iMU2HyLFNOc6eheL+Lil3PqKfQMwp6Xllt7MyV3YIYCth0Ae9wwd5xvYyp
ZSuqpmPUjD8m7qNOv3RbxJkbJmStZlIxxQJiRTmV6quSftPth8a8L0vwv5P2f6OQoaa8yzrLrAfl
xPl+QHfXVm5zawjSqwPKC5zZGrPUpwV0njuPtNzTt8TX15YeQpAQmUJ9Ark06UiZapEpmeLSU2v8
jl3ua+TT0B415YmAW9iN7kSovE8amEyRicI7BA9bckXzJNaNiOj0NMzfGdJdVb0l//cOjfzwRixM
SL7opPRlpycwAW0VgKEy42s65I9DYsUnhZfZoZmA4kvboq49qBJ80kmUemM3/TRGK1BKMEJTIywY
SLpmt7vTv/zf34a2HPTPA90pp0FqIynNiFJ64vNT4TzPYwZus60AbOXiB5YFnW9IwaL66MrHqwZz
RjOp7mmKTvPxQp+MeiMNAuw5jqg8yR9syK9jHxfMbNCqedJHVztNfEr9vFcnvxxI5DWuzr1sLH8D
WkX2vWsM3wq7KnbNaDhHpFTLAIQZ32OW6D5QtDFaKC0n0BpNRaNPYftWRZKgz6weXMeN8agnWXmo
VL07Rnmv+EB91rHX6k7/gEawAiEzjjgkrtTOc9XO9kwexUeLoe+1MpCpnbIeZT10Ch5aXlYAFDL0
WFvsh9Pb2m7s+jwAuZMdoBjpcdsYgqZzlcAUHRuRX2leQdVwsG3PnfoCPOFj7JUz8TOV169pEine
FBWAQ9Y5TmgPJUCDmbaX6lrjlZpRelk31s9DomXP+uAMB3Vk6kNC7ALyPiTzi44oL2g4+1blDsSz
C3fMvjVQs1Mh+cOLgEfa1HrNVCsP1Vy2u95IrF2bxuUnKAMbB4NZzlsWxcYDAd9WMHWsfRxqyh7z
wuYvWqe0j4qL1LuaMXATOGpzimNH87W+jPyps5IHpjhfwYBiPNLBgXaX7uSP5twkh5RY9UOXqeWO
xFXzijYtLWgMZu+LDBQHEyPUZ9TiflXlmM/MboNcwUtMkT/Z1baR7wcrV/eto4zB7GZzMI7R8Fy0
sfnIDLv0o05LD6NOy92Ydvpxjm3Vg14rOWZ81IOJmLE/leMYjHVneTE8vudyqjssUDc8Uxe6G6M5
2A/qrHYXV1FKD1lFeqqdhO4HNJKdGvCweWB9YB4vy8rDSmqBqSoosVr01aAt3zU0rb0azK6+Fqvq
l9uOg+SgigOOThYhdyw6NuBAXD9t3CZVwwAaOo3M8mPqBimdHkBa+txTMGDxVNt6uldeCRjEIUc2
BC+pnJHUtDYCsKy1TwlzPa7MF1NRX6Bg8ff2uFbNAB+DnLtp43RKz4RaTgnggNQ+6WaF1nhN/9bp
RvtQ6FZ5+BeW0E2DUqgOqRVLevYGtUqbYtLtU5O0nkONPZmc/VBtzdvqJQn/A30beP4WGDCgtFjf
QgfshCZZ34nTyB+0LND68WvS6W+3h7T2xgroHzAAABctuDmZa5XwKCN6ImBQ9HBlP5k8fVF0KJPm
bvGQTmmg8S2U2+oNjSo/plAQPsgubMlZl/a8pSf9h1t6+e72kLa+Lq1SbZC5UAp83S64rydJYHUb
ZdCVkyQaGNE9J7AaC8wXYJSczNZIT1rGH0FU8gB+jyAnFsJWOMcKszf23dqIQASF5ifwDBNUMK9P
rusMydznHRZpzv7pIBldJ+xfDAm5JVAXoD661BCaFFvvemOgpxwCP62pPjsFALTan8pqd7FCNh7p
lSPrgjIIZSz4diiKSK7WSHOaZIVGTqBqC5S5fU0t1BbnLWrKLTOSu5UkQ8+nfian2TkxHTwTAwhM
tlLYa5vh41gkl6bNjMHtJhjRslMxHLPSM8bncgj0rcaVtaP6wZDcGFB2yTz2LgyBp35wPg9FaGeR
V8QGgEJ/G2sDA7Uxd/KtOtutUrMGyGmjJ18M5X9I+64mV3Wm619EFSDiLeAw0WPP3rPDDbWjhEQS
QYRf/y3m1PsdG1Om5jw3J9RU0VZqtbpXr8V3jTM8xLgzbx/WRTOAuwK2gMIDqBEut3ZNU4RLkDU6
DGNY8JeMRJq28hhacqcQM5zEBABwuqJTY11bWt5oYiTogkQzYVAW917BQ9M43R7LtNLzwBMdhC40
f4F1xuvxciyxLVVeutQ/aOZj0/1NEM6R5L6KN36CmFPfCOhv/G8Wp6Gf5TbMWPI2ZrDo13JbIqvt
lsfe/t76TdAVe2aieGP0KzYXt+HZKGdn1+kQM1cDbEorC0UO7rLszQH/UFtm2zqVYQdO09ujXFzA
SZl7khkB9HK2R1AdQCM8Y/EBgd5oiIjaLOjibzz59R/soFQLLhUAF1GRupzNQTVUZJrvH8zaifrR
DmT5HTxa27hZAaIs+fPp9sBuBNjTnLe4GZoSGtEhzVdWemB6m6Rdo0mbJ8DfX3M+ribg7fHSutqL
qLqnpFK9c6gscsiltcs855PseiyTfar5sAEKJw3ymslAJmznc/L79mQuHGyAwic2NQctGSAqvZxM
TXTUNpLMORiDWweZogXYJHgXeVJba65c8MAwhU7BSTQVce1sRwpR622B3NvB0b6M/Z5C7bIQzj4x
f7bmuLIXl4ZFoHU4YaBgbu6vUMGsy8JjzsFv60OtA9xDCLW2ymJ0d3sC/2mRmvkTrCCQa4jMkFOe
+xPit0JP7A5dYF5cHAfNbUOzj40goVVYec+2UmHZnzSVhkxWG+kkG80BvUWgVeWfTFfFlwTYA+gR
NJWxz/2aBEAhVDysDOsoBe0eEO31Wz0rRZSmdRvStCvHAEFbE9pWYUf4VX8GYXRPcZG0b2lqlBsx
sPyuk215l7DUCWq/cnaORf1HJmNkBW0FPgzbj1mQaLl8BpEseTFj1oY5zYbQSVyBvN1o72KzYYe4
gETJ0DV0Y5asQpBWqA3NRhVSkIWdsip27qCQ4wSVbqmoLBgNHLvIw9FqxyfKu595hl/godvjvgMq
LqxxV51Q9In3HYDg9wRZvhBKH2PQ0crflVInT42qvUc387+OJO52fYHLhtrce/Dyiu3QIl9MXMz9
A01Fg6iUduYXTvejteVdoBeGfLCRnkHlyGvzTUI0hcep596XwuAAquDJz3Wol4MyQz8MrjUcMwiB
fzJoYT7U1NY3moamTG4KPWBtT+7KknJgz2KMSFRkvGe5xDKUdXovO8yVK3z/k6gapH8G0CmmeVxu
IcwLtKIqjTv8F8S1REvDtkzaKCUooIma0ACvORAVeLUMXEqcgDdyCJXVmFHqIpB347EN8bKBaF3B
m8gYpfrb9q62y+PECXWSePcZK+0nJW3rXlZp9+z0goVUEvdRVlUaxhbX9kJ1xhvo/8BUaZIe3HPK
Mz7naRWvOMmFewY0opCjmMhbIBAyu0072yutrHbsQ4yGtzz9rLV/VF9GsRBB2f0sAd1dOW+z1pv3
9/G5wdllSphtaRpIWQ+qOlTZt578zOPnhO1tAnRdEdT6GKphpe9uyZ2c25y5LsRT1GtBj3/Ixj1V
UWUH9gc5cd+HBeSrjTgbjR5XjZ4Jb8EWZccuopImUnghx+WKp1oaBPquIMABVNq0WpeuXlCTjL3T
uwdFfhsx2bhjFgxOu7Y+C7cmCBrArYbqChAq8w3Rmy2uO/QGHURua9tYlcUeVKoMZHjFz75trQc/
JuRLaqGZYXB8M7Q7vYrSiudbNIKWkLJ36yPPGu/jgfLEGzHVYgBYvxIgsTthpn2M+bW9oNBVKOGm
V5uQF6fYRf8kcqcoa88xpcCTp3kvprFL9y+6lSnUqhy+IaJI/sMFh25nAEtASjKJSl8uptamGqfA
5Ryo/KugON9E/hrZ2tJCnpuYhQZlmTak92EChBteGiT9Gux72nBXFycKsXhPAGGI83U5ho7HbZo4
qX3Q0+Kb0wH0GRfAMMaJ/mZXNaJyTqPbzsNa8lYgQp2055EYQFfNpUmKbLJg4+gdqMdlxLqx26JV
7YvepoAzJu7veiiyKDYzd+PJDnxUElp2TQ5sgkrMApR9Fn12WjsLUOfg4ZgUyZYOtf6Ey9hB1cvs
N2oQ/jbLhH6neRyNmrJCmp47BXKYPlQKk8y4K0qLB0hXOg/UqZ2dn6CZt8et9JaMrNw4mtZuLbrX
s8YeA4o0L7oCC/w/3kLIi4r+2PA+u0M2tUdWsrc2uFX0rdLdMbKYp+EaULiM6x46mxVZc74r0zfH
azi9SYY0NryD29kR7+IvHfAMgFPQALjhXTVA2CdPPgja+cczgiljUn+D2Nuc3qcghQM8gwWjULUf
yuLNkc4nyn135Ugt7Xe02P9/O7N3hU912eej7R06vNcHgE+sca2rZeGJBOXff03Mtp/pp16SIwt6
qMs3EzLmNnyD9coQj93e54t+6F877+2rZw9OtxloblUYCpVvrWMgOvlcqJfbNt5j6PnxPRvM/Okg
LWNIEXx6hxIk7nYCunVHA0tVDV6T5LeAUBVGKwMurb0gyRPnemAXTQRU9EoEsjxY3AtAK0DBbx5/
a3U+4CVYewelpaFWGmHG6whI4s3KeJcCDxvNsxMkERiVOSrR7lkuUq3zDrqIoziX92lhB8qw9mgF
/lbZ1u+GD/ti7O7cMVnJjSwNEVEBogOkf5HVnu2bRs+JKtN0Ws9Q00MLe/N0e3TLFqZGGNALTARI
l47RrIoxg7CKd3DyZ73LMIfolF1hcFo6YIg90FqOIGTSSbu0oceNrhDcuocqDpjaNnRlluZNx++e
4tzA7ATbml9WXjMgiyifufYt81r0EOxt91EXz168aZGD6/x916qgtZ/a8qkXTdCutZ/OEWZXv2K2
WDLTtKQfMUw9e9Z7HnDmhZq1EcUPp/XCnP0x4p1if2+v38rczvvMRG9WRoVb4OBmxaFLnbc6XRPt
Wh4Y+j8mLBPaM+aPamB/LWWCg+LAe3GQ4CtH25QIraI82FX81U7SH3h3vzZV/Iub3u/b43vf4nNv
M5WOIHsx5dbnp5y5elzbRoH4uCVSDxs3hZrbGNd3Xmu1e0eWSeh4NP+cJkN8qBkere3Y5BtHb5BC
jGkO9hTtVw1SyBCAFBUlNGZ7Q5loJBj7LkoHN9uUvvljGCoHhWTf37S+wwMmdf1NOTYALVxLt2Lw
+qAqYxvZ48wdottjfG8Aux7jxLsJLXHrirYE2lhALTHXPZgCjrL964BM9FF1jrl3zdLYFjwTYQt2
4FCOBWL3pvK2ZWYWeGwPPvazlh1dpKx2GWvVsZOxgwrm6GrfdIHuRl63Wh0OE+8bSgjxniI8giNx
9PseDQM7A+mGEPJLWghEg7zHK9169DNQfXM07r3EcVtsSk2SR2mjkpo6g3zz1+Qu3i+M+fDR8Axq
XDBEoGw3Ozi0aWzRpjXSpDkSEtL/WQ3G1xECHllTnNxGoEAZH3WvOSDcOhpaBVgaefaNkQZmOiIP
Qr5murgD6YAKpCUfmfeXqaQPNLJ2EpYOG6jOoNcK/Qy0P84cmeM0LbdtZMO1YatbL4N3vL0R3hsd
5jMB9BhqSXgooZxEZp6yNMrGZJiJPEMeKOyAFbXukCQQ1qtFIvlNL7YlCZokBDZ+XGurXhrdufHp
72fBAxzoUJWk8Q+8GOVPXzbpVnLvg9oK/3hJJIvxwsAL5oq3vudNPVYI4g7JCHCk3W4csr89i4tX
2pmF2TiSxsoH28CLT2+TKBN1pGVp4OYrUOml2Zo4J7FxQdF0BZWxGdNAC2S6B6+Un8ysuIfQ74qJ
Zcf7r435Y6/sDLPKW9s9FKAWSlsHGWFn/OOVDRjChTpYBt/0vXafq3wzsuTb7WlcilnPBjiX8rAa
y884HOWht2hAyVfXORZIT+Z0JceyZse83HajBFrSSDFI6YWKBW7zXMjIXBP8XXpzTiAE5D/wDkSD
6aUVt2ZaqsncO7RvxQgUESr3MiB2Hq0JAizvi38NTcM9O0W8tB3Vdpl3GK2QTEzum9vLsvb9mQ9i
lVOrpMH3v7ZDMYGIVvI4S99HF9xEPYZcxhWpVeyNruGIwgNbfdwGmd88N5r4D5E72hQmMT+QT1wh
KAyrZ4QKnNAcotvZiX5t8pWwdnEUBvDkoCVFuXyeYtBKRpmjiAsoiBk4hcoCTZlrjFaLRlC9eedE
BxXiLFECXFGNgMmAEZXvR9JsfSf6+GKDtnWSLgAU+5qnA6xiZgbtoUNJiy2pf8TUW1nupXMxxeQT
9mhKj8zuXl3qUGwsmH+g+t43f+ItsuHi3qrGvaAr7mzJL5+Zevd2ZyeDDUQTqOGhlkyfDNBx123Q
kNf/MGGoQYLLarpprkJVXy+8vBD+wdWHFxSUX4bGXbmkF1cdBBjIZgLefYWO8WtnoIatvAPTkdys
gnFVrWLNwswjCj66aUXx4CwzCF0G/wFDDQITVB5BvAUo6Rzkyca2E1mMXBiSVb36UyV7U+5uL8Pi
rgK3LdrSwLV/hcCJS6MznCyGCanzUKQ+7o0u1SMjK/SwqlqwYZhiTexqcX+BlQQVTRTjriSDlN3Q
nIAw/iAGFSj7oVAPvbfy3FpKhJ3HSLNrJLO8AlhKBGg2s4J2dAOjffHHfZ4+G9wJfLaynRcjgImh
wsXpxBto/vrp8LCS6FHA8zw2JeJ9IH4nRxQxG3QilaiMwEvr+iH3x3pnmNK7QyRcffr4Yp7/htmN
hlRt7SWq9Q52owDYGhmibB9XtRlIYR5TW644vaV1BOsVtqaBZMtVF6gC8S8URZD0sGS9ybkMkjiO
KjqseL7luUX1FrhLdLciy3h5UzfQbjFVDDs9zZ9B1oKO06p4aHySBoqwl7ZwfxRF/72J7dCqs5VJ
XTrjE7nK/xmfnXG9gUxF4ScAEY7eE6/4nc+zlcBqqUUEpX0QKAM3CEzkHOAppKXlonKdg62/+HkR
jfF91x/N8SAK1F2zjdl2m9j0Q8Ohu8ZYI2ZdiuvwYAc7JlJXgJjOptf3mhqJVVgHjHpLxuyv61fb
0Y6jLJVrKcmlFN25rdlsCgekQYXyAacANxQK0fquodYnMx8/NQ1nYEgoUNFtt26v78YGUdntA7K0
lpAMRPvL+1jncQCgL3Fjcs05sP6h/kyalXtz7fOzwekxtEU5w+dBIRNsbfzj9s+/Pm8myiIgpkbV
DZWyeW0ElQpk9PsOr4zyd950YZ/tbe3PbRvXY4ANPPfQ2ocr4SoFWA020nMAzh9EwO07cPPe/vz1
Xrv8/CwB6AxmQYWPz0OV7ltuNs9UFo8aIH7SKe9um1ocCZ6vWG/zHSR56TU4GU1QyQ7OYQSKC9QY
gfh928D13YmxQPQE0THQMnhgXhrQQEtl51YLuAwoGxmc7fi9x6NflQ/EW3O1i4M5szWbN1mMCVcU
EHAzpxNIP7LXCEuuL8zL0cziS1ZXTc8cjIbXR+ZGOchra+SsUBd22j+rufql8SBJjx4WpFDQkzTz
OWPqNsztuXNQ3AD3pr8bu0+3VweiK5j/yxwNOvvB5IHr4R+21Mv1oRpygY010Ben0KULaS6S7zOz
bKMGt3Ud9nZr31HijZvM7KpPnatYxAHhvitrNOkptG6+9Jq073SZZi95XrIt9YT1hSe8fy3yZtjB
g3UgdtPsE6IZsVdGnO5L4oBodET/hNRrEEsk6OUIYuTSNkI35Eag8PNa5zXWMGbgFu1Z/CgbqXaF
m6p9mptp5Dngzyc18zZ57fItUaILRl2we5EKqCO7fSvuuau+VZXz14X1h9pI9ZfGqcQ2M4W/Acr8
2yj1ZlelXIEdWJSPWmuNWxBzWQ8tGt9VEEuF3JQqhkPaO/RgZ7UIR2ArQwnJqq3N+M8ehGiBWzAj
pCVpI0vG2rM/5N2j8BOxQQpfAaAjQJPagYpyTLoickCt+0q4lQYy1Yuw6Ns4MBPGNn7MyXZAevQU
tywLmRLuW6w5xTbmTba3lK3tCqBXH0rJnRDIXPNOutbXEsUcoKc8KxiKkR6RW1ahRoGoMmpgQL3K
yB40qf+kHeTv8lpDha4d/4CX7PYeWjrh4HWcoNwg3ITbvdxBbgMOKqsz6EusbLC+igc0eaL1x/rs
DfUuN9TK/bHk3wGAwA0FzADyVbOkYuPWht0ZNn1xGdtmWr6Na/qQumvA00UzaD9HDyiAk1edoLQB
g5M+OvTF6o0WHFHsEYt/6NqPA2aQnABRFHpeMSIUOy9nT0GujrgFGuEKr/hl2U0WNEa8Ejot+RGQ
N8EKBNVw1mcrVDVmprd+rR3MAaVNwoMqXUmBzPYA0Il4feHZDfJ1VPeumifzqs7NyqzTV59/JuSV
ZV/99NVJonitl3s2lMkQ+oThqmBHh+rBLHqwIauGon2TvaJMAPSSFrju5vZ2XrIA0vCpNooLEZH7
bEEsYBJay8tfD0WqoeS8FkiufX92IULvykL3ZZy/WuPG6vZ5t4IQWvv+7BKE7FyHDlf8frPfi367
lrCbnYtpAUCxj71EEIID5jXbS9LAE1hmRfrKvR8S+QKbQ+UssaIPL8K5lTk3X533eZUZZfqq+UHx
y/nyv319duaEVXtF5uTpa+tFY7/5aEP0P3M0tRIDmA8OtnnMo2SH9cVV8Toi3cGj4YNtDFffny0x
MeJGpDZLX11rUynws4SoqN2eosVlPhvCbJn7UQN7NUjuX01r67Mo8XbGGvZrFuXORzHvMOEq7XGh
YxTCc9XvgVvkZMlhCO26jDdASYz720OaxW7/2MPLeAqk9Ou6b2/ZmjZC0fPVBo4ULFAR7XeF/ae2
RZCTr9W4di9eH0SALHSC5xkqbNcJHGHGGY9Bd/1aaT+SugusZuWduGZg+vtZBrJtWUrMUmKbVUdH
3slue3vC1r4/7ZGz76M0SIuhx1GPx/2Y361q71zvscsJmnnagnI5tj4miGZRSSLlP6dt9OEhwIdP
PNc2Ad7FnDnbPLY7ggZw+wQeRqjCFNnKMVmYIshV432DKif4aubJR5fRIqMZdU5m9VzunTXh8+tr
1T///LxiNpZlZeUCsXNRlc+epf3xXX6PQCwCw9TOU3xltq5P5NQeN2WBkaGD3tLs0Kcg1UCwEw+n
NGI/EcqrPBz8FRsLMwaJzElocuo0QFb7clNlCdKnta30kyhf+n5D1jRT1r4/Cw9llbhmquH7jJzK
5sUkKys+zcHZewmuA40uKF9AGxvgdeQXLn+/zSeGnNRRp7w4Ep1Wd31SPde+/QcZub+yr+5bq2H3
q6nTq6XByw00EUg/Yauhoj5bGmYobRiZ2Z4ABAkKK7DR+q+7b1T9vn1gFu1AoAd1LEACroZXkbbX
PB2K2QmUsmsVZTIqrTI43rZydfIxCuRNzImwHXmBOa9o3LeuzHgBEZN8BxZhvKRJub1t4mofwMQk
YI40M9rxrjVmTKNlRi/rk9C8MUTfwsD8YWUvLNoAChsACuB+QSt4uRe48lLH6yyoQcW7rNm/fXgE
kD0mSOUCFDgxel5+3avLkmtDNpyg5q22VG7+p8/PiWE0pVSdjvh85z0au5Z/NAw1kD/899fPSWF4
HhOnUvh8o23pxrY+vrz4/ITiQk4dj4HZ1KdpCYE7xxxO6tEo9moNg7ewQS8+P4sQU9OJVezi84PY
eN6TxZ8S7eObByU3QOzRsIYuw3ktxNESKP0WUj8ldRxk94O/JpG2MIapFQ+dqCCYuYZhNUVvlt3A
dIgfxwHVSNBnMlTdGkh34RBMmUPEupMgyVWN0vYhgoHzrJ8yJyr7yFtTZlwaxvn3J/tnUUivdL8E
+4V+qvVDlrzkxXZMViJDf7p0Lpw6AkJAu6d1AJvtlUBtwbkHtWsynhwzZ0+2MXI0VCPNFANpx+Br
keyrvZ3ltV9xt3S/pTlyBBMTQ0MgQHJySrQkDy1LGNamoC6D/LwnAr+u+R1nNA2hRJQ/s5olv/Fq
9ftAWHqnbc3OH6PW7Zx7gBTUFhWofAeqtT4kQ5F+h7J6ekjyruwhL4aedbf366DWNBpC1r54FcSs
m/vMLiPflVFDBmmHjt55WeTmA5pIa33Y8IFqR7yVybZNDbaz7SKNSr1DEpaAjX7LaEJ/mj3rjjG6
eLVa9YENPZuA60gTbcrahfIXuF90o0/3o4+0ekBM5CEhdqwFTTU2ZVhplvtFeFW+axiv9pXgTVix
tD6WxTD+phZRDwWDgLjI0ArmJQYLPa3Wt6PyqwCqc86XzOM0rNKiDrzMUFueWXXQQO/xl9657jYr
HOvUk3LsAoPacTgMBdLI/mj8Ep7X87BMB3mE79fROOJUA1ouaO1/6njPt9KlPxsr9tYwEoubEVId
aP8kuCHnzZ+mWVIJ3PQI6vBN0iExGshshRth0QQwEmjYRQ3mCpXH7JxZhhxHMDvuMP1K7JO15qaF
S95Eqwr8go4EGmAxl0eKQm2zJMIeT7blhEa1FdqzbR7zfo17bMk1nNuZfsfZ0UVTZTEKsNSdDAie
/x4/WKiCr0E1HtcjqsnoNANu7fLzScHBU6xVkJtFLTmNoBfy4Rvy4vuzUFX2XgPXU7snkW2A/gn6
dK3XfE7RNQ0BdMQe6PWQ4p+YVi+H0DfMZMLh8akH/vNHLeL4mHnuj9TUyJdMMREKUphQ1AUpLjiU
tHE76eYFPjcfYvTGKlMP0WP3p7K1V3PwPt0e/vVGRICLH4ikLpw7Hs6Xv60aU6spVWKdiMXQO7q1
kk3s/Lpt43qHXNqYO/euRasn8scnI4n8Z7aGDVn8/CQKhISeZzlzUXuPlAQ1b5ecHOAK67CArM5/
+P0gOMKTZuIcml/imlVUeUPhpiiCZM88tXwlzrk+qpigMwOzI6SgtEuN3rZOo/0n9UhQcQqcAgRX
19Kei4agNWWi3Q+9Q3OfoCwIC6axtE7Ce+36HYk/D8NXz+QrZ2ppU2GnAwI/hQxXvPGOSs2uQ67n
VIC3llX3HPpGvPp8e1Wuns146UPEGasOUC4u9tmpkoKJtqp6chp7Eo1uFhT9s7TujPYzF39um1ra
YaCsBNUH5INA9j2LQ+tC7xq97YwTkZ967UXtbn9+DiaHgwCmGN8FWAbRCd4Bl4cwNfvEMGJlnNq0
D/zhr5DdDvS1IRP3vvfbrO+5fOx0Gmq1uynLh775DK3QQDrVZsxPRv7cNc+5/EXGnWQrAf7SSv77
y3CTXP6ysW49EBhi5Al/kSPo5dAtvvJMXJrcSVEcFXaElugbujSROj3PeFeZJ93Y68PDuJI/e89n
XIZ9CPKB55p88IQrmQ1B11vdRPiGPU/00C28AKXFsJef0GMPjoLQHNJIak+ut2UmjVS3TUtvayR/
4gQky8X3It+b1V5be3pcDxoC9BDgRAAw0abN61uuM3pOjcTDUedVGCC6Wnl3XB/0y+9P9s8u5dJQ
Ca85vj/Ivx1xN5bZbIb0DtXKFUNrA5mvnoyJVXYwRBCGKTMUoEe4fToWhzIFStgekEGZrx+bqMUp
BKuPllW8cDm8NmUJwojme9WvdW8umZr0nuEdoVgA93U5ay0SDXGCppVjp0BU0NBdXU18jT44v0z6
+fawrk+WiZrtv7ZmcUcRC9vlKWyx5ivBae7oQ7kGxVtaHER+E8/NJCQxz8AIv+usGOyFR+kq8Kk2
gb6yNkuD8PHqBK4E7QSQeLicsJzxLIVWuH1kVh/o8PJl3G1weG5P1eIwILQDhAQiZgh0XlrRQNg7
CgA3jz6q/noARpL/MozpGkEJGGCfeQYWZEB1bDcjhtGCMFHpkeD1p1brV87KnEEHfh7dimd2ZvvL
NRV4QeCojokXh9mk3pUZGyJfW0iApxul2nDQwQqRfSXe24enEPMGjCniT4RI84XyDc5sQzn6UaIv
Qgt8Y3v7+wsb4eL7M3/DaNM7ssf3tTYkfmSJMPly28LC2bywMP2CM4/mJsBbAPWjH7tqa3jfEmgI
/eJr+nELO+2doQC3hQ41gbkDUHjL6F7b6Uf0taXssCbrvDRLeFFiE+BUuohWL8egUUeylij96BMZ
SrXhsYeetc3tibqqgKEAcm5kllGMu1Jr9BhjSEY0EsY/06EIXefFkFue7Gu5siwrQ5ofnapylaEX
PZYlkQc3d354nbz3KrYyqOmSvrzELwY1b+xBoyP0tgYMalQPJN4l9UlPnkwgi71iLdW1aArQT3CV
gxD/Cis/mppBSSP0oyP+DtmX0cyirle7hJ7yMl3JSS1taoTh7/phU5/q9PezTQ1FTHAMsVw/ovMs
yvUf8RSW4MYxftzeE8t2plYikH8iGzDbeG7m5aXuNPoxpTvDTUCLt2EWMEq/b5tZ3AzvHUv/mJlt
vcEazNYEhPbYUhZmWlIHoFUJgBpaGc6SnUkZwcGlg4D8qjxjWtyhMjGOrrenZlSOgf/p4yM5tzD9
grOFsaGPbSCXZxwb8Ov6+b6OoYOxMoolZ3NuY7b4OQDweTbChrAC9Odma+SOi7OEpz0KJMh2Xr1a
6ICMKoB4xnG0fljpI6IYX63s38UhACE7pWbw9n5Xgj2bpox2ha9YbhzLFO0Lew+ZvdvrsGZgtqPM
XBd21tTGsbO/tNtmrcv/WhsdzhIMQ/83gDn5hJU6lTRbiXWu8weJ+nHTIh1H3O6rK9Xe8SBLO+YA
JzZfstaNuMYihEMbPWFh6YiNsCAuKHI/ZLyPGEGKtk6iFDDD/zAJeCLZSNFgjuf156Ebk8oufeOo
2MajEWSt/qfvz304zad+RpCGHxNjx5M7ueZRFxcRGBkg+pF6v6pxoSqRUhWb+P3OZ6/59Pn2r1/y
bRMjIKLcKWE7fz86o58OVU7N6VK9G3sfTE27tmObrlPRbUtLNys6/3x/aldxwXB86RRMtM4RWuvw
1gO/c/1sY+T23WB54FLW2mDoockLlOZtm4ujO7M5CxntzKuTQcAmCmSB5t+NOTj2wMVW/bltZ9FZ
nNkxL8fGYycbUjnqxyF/0/Rn2/5O6X94ybnn8zd7LSijBnlcDBt4kT+13fDUGiiKlai5xMnKUs0J
X6ZQ+8LWtCfPPZNo3XhQg34EC32U24dCPLpykzh+5A3lZizKANWEKK++Fv1bqSMuer09n0vrBqI5
xA94miKjM7txwYIyEiYJ5tNGTvcAMlPdCxTf3baytCNtEFQiwwGwgjP3v1ZR26hKYZQdexL8UDVP
mvpUs0+8LzZ6vRLqvZMXzYOwc2szZ8wlifu+gzUIid7bo79JwOXbWzJEDLMx9PIOiOp9kZSRV1Wh
7qEHoE+jRoIPihhRm43faOWFjZQr7nHeFPW+1me/a+7Eh5I2jExr7UI6xPf/kPhOuMh8tIGe7pnw
Ax1N5/Ga9O/iCv8793NML/PMJIklTqZpDVHJrDen06IyqcG+scbhsGZqdjgbAGKdVODgNMM2717A
BF3IPVlTT128DM/ncXY+u3wYJfHwPIk18cSNfhuje7/Mike0VaNrGyK3FKKAyXCy83TbpPlL3Tv3
g4SoOs+2nKI2CGUqzkREaBpw3lehzOhKxLH0hgZfKIpCQDmDzsOb5ursYHdJ6dfcn7Z8el8Ue9fR
toZ111aPQwXyyywGbyhiz1wGPUqgt0/b0j12bnp6OZyZ9kSbONj++rGqN+g80Da3P794mIGtf89U
AjUzc/XQksg0PAfgstK/PoL0LGuDBLxsffOd9D8YW8OGLNgDxhdXEiLpiaVmNpNCKKDFfY6HYgzC
n63+t+x3A5oejE90DWQ4eYaZ58BjCmRU/tQ975jTTzmbOZYK3XdYhplzhr+VNwbcqYLcS05erIP+
VGURoJrbHhQlt6d04VaDXQwPt8FCu6RTdqyKM6YfFd05IP5iIRErq7awKS5MzM4mkknKbi0MTetA
giq/AFn38W13YWF2LBNdVa7IsE6uMwS+Dm3uQv2PJma3ZZprXWcOMBGL17q+Tz6MkjWgAATwJHY1
DhB66i7X36SUphlP8abmZqTGDTAx0cdX+p3KG0HgxD4w7YSzHdYom7XCJ+MRxNTfRZdGQAf+yVcR
eksbygOnGTYV/nWV8OQVQ6uOcMej5t/7zk5qSTBCg/H2WBbcPagD/zUyWw3wHBM8AjAWzy0DyE6A
ZTLojUeRrGzdtcHM5izNu5z7wsJgrA2rQz+DpOSKiYVkykQEgTogENJTLfByWaCWZBUgZRmP1Lgb
+nuEXOqtsz8MpjDx+HwvpExF7DnFEasah7lKH4+DsauqHZAq5RrQcCmeBNsEJHjdqcURzSmXA+E6
qXEdDcORm+Y+1mmQiPaAdhvEdO5GFcCbG+Yuq9u/aNV9cLkVqioLG7K2ZAveBj8DtVvkpSBTNS/X
677SPEuS4YgGMZCKodMs/PDeuzAw23vMsBQgx+5wtIBBTjel9bNO9SCrPtasNIVsPrCDE4MwygZX
4BR0c5UK1YnhODYhShNixRssRQnvgkRIrU20sHPyTxTXGtBtaANCGRWmLt9LAgUq90EQbQvl0WAw
np04DSr7RXd/3Z7Bxa0Cyh4sEhZoqk9fbpW8zM1ajIIcnbQmYWIa9xWYDwIbjGHBUInPuu1tqOHc
pTYiqho8rmP/PPrdm7DYyiwvOBKIG1gALaA+jit+dvraGNzgwtbJsXa2jffLLdGZm23JSoV14Yyj
qDFxFaPJDViaWVikAKIcpTDIkaePWVNF1ZAEdf83L/wQRa3bk7s4InAi46VqOUg4zZ4gZpqB1bUl
1tHrDmMMksJDagCoBt7zj9sB4BSwDBT9F1IWlWmxNO1hh9cby76vi4C0AfpKVo7b0nk+szPH59aD
mboKvVzHznt2Exm04nh7IGsGZjcvagGArxAY0MU9tFfTtW6COWHD+0mGtJ87AZix3eern3QgJpaF
bh0LM9V3td1WQWm0CYR+vOyRUKSsYnQH76RT/DDrzgjwii3DGqVeMI+oNczbdLRmcSY8CuiyTIIr
Gtnhy6OX2TEpmNbZx6J5lOZe5o/GGrPBsglc/1NNFaK/MwfZNg39f5xd2XLcuJL9IkZwA5dXsjat
JUq2ZOuF4fZCEiRBcF++fg7cc6+rUJzCyNHR/aJoZmFLJDJPnoOiMCeR0/JvhZ3cez5Iw32y/Yt1
A6z3P2YkJzLmSbp0Osxkdrs1vHEz/UVqFXP1x4I4aicRU5l5XeY4FYkK+mnaTubL9QGsvC58JOXA
A4O64+U7LTPA7sa4YUdQzCPxnZ0hXtrR/M7TQyXaYXVNTmxJHmhuJ9xauC8j1psB2LE9DsitKnu1
epJOjEh7q++bmba/jXThT/3jQHEANdF0QhwkQ0Tsd74aDkXtcchSOBystVVp96Y731xfkTXfeWpC
GoA7QqZBqzOc1LTy7tDm24aOBqHVlkFXkNts2n3cnovqgwO0NfJTunT7AE7TOr3OYK+zN15bBpbd
Q90H4oYfb0PAhBngAxN1VZBQSk7OhYIi6HS5HWn1gdPD4fo41hYeVxtuAjzDjAv4Zm45EAs2ErhQ
6KB8K1U85Wub9/Tz0jlkVe/MmViWwd6SPOyae89WoLhWnt+IW/+MQNpcXlLG41BiBAnbA7pfMRQr
Dkzbev/wKpgcxd2pGpC0zzRSlglvYM3iHpLxj6NhAHe1v74o4iOyp3eBGXN9F1IJAOycnxeQhNkd
A8lClOUvg5YHJbqUEwIuuFfuPUFpUzGmtbMjkAGCPwPKwTJCr6Je4+scexm9KugGeHUGbZONVE2V
KJbiclx/DEmTF4PupqhNGJrRFnjb0unYp74W5GnxWiKxAq0jdPZfn8rV/W2DVA0HR/wjndPKb0ee
QwkimqYnL4VylCJmW/8+mMDRBIMeHhlUUYHvGVLcix2RdM+LwB+313//2n4Dvxk8gCn2uFwAQh2/
9qB+akYWBBLYDtWRvFC8MNeW/9SEdEaLdBwLdCOZUTqEBBqv5m2VhrmK13BtoiBhD70TdAQA1ioG
enIj9xBuaRzTNKO8gwBoZlhL6He1CrO1tsM8vLjAnIi4Da+Ucyt6xi1rajMz8gxrmy3OjV/4G2vW
8FxNQXrlqnTDVkcFbCc6Jg1kGmWqpjFOQHFioD5HQHnyNqieeqtLY4ER0AYQAChBybeZTeMvswFS
N3dO4le3nCDLWzUlVHFnWwt9aF39xXWAbAMSmT7x7IuWrnHRKnD7tybK6vcufySq47i6nQUWzfFF
iy4R83myCxp0QrGu1MFSB4XWOoUA6E/B03f9zKzOGrwmHlE6cIFyXqZxe1NjIOuOXE4CMKBsrFjf
2TnYdhTFmTVDyL4iW28jFYrw6Hw07eD4s5dh9fvBKMKc5J/N0WwD0wD0ycqNLrw+rrXNfWpOOkId
IQ4te2GOfE29z0W5i4sdGz5b/pfrhtZWCc9QEPMCKIqoUAo5DDwCcsvXUNPuv7jje7zsmkyhaLo+
dX9MmOdTV5toRVkGmHCbm8zf8uXGbm+MbH99IGuxwelAJHdgsNaDbipmDHjnZdold2BpGt19FgfW
L3AY/oUxbGqQJ6FQj0zw+ZA4h2AUGFXNqKy7+UaHns4L1VsXDwRozYCkHGWbuh4dMGC7kOCI48lV
/IDVOQVfByIH1GbB/XL+A2rPy+PUK83ISPqHusn/mdoYpSIkEIMhVm3G1T1yYkz8mJOTnNRAzs5a
Ac/XbJsfjB4qVewoTo8cLYg+btz8yEejqfHcQkmKpfKFbx3Ic5Y9OpXiybA+gj/fl0ZQ5CAJL3Vq
RsiwBa35o2GH+S+gVgjb/9iQ9kQ506X1B9ho42UCFdnyhp1vBlk1vF3ffKrBSKHV0Cc9NRycJ+CB
9sgYB7YGbQVNscNUSyIFpnU60YnbsAL/nkHcyD3EzPsbp2r5IsWB/1xA4sthtviAdhVsrE3yAJGV
5mFSkWqsztaJDWm23LjhmuYTAdp5T6ddZxz64ddfLAiIU4BNE//IbJuFz5LcqDBVZnHL4q8VpGL0
MVbcdKvjODEieVHemYXRWTHGAe2uxg/otIWShOLaWV30EyOSE6V9nZUWgRFTexLkHR/PDlgCSwKN
OpHUupCRRaPvQKcRqoEttDibb6OuCjouB2CBPx0YM+DLRO5a/P3EVS26CYSBhhzudLdwJ2AQIrm+
1msGUGJGFQjoU1CoSMciNuap0XKCRwDVt96Uh+mieOReunaUltGkBaIXUMFA1/d8CPU0LeBtRCLS
4nNyDzq8z+jLBwysqJ598EVfH45wSueOFylPVOoh7YtsDchUzo0l8Zg7eV/aUd1tlvxrs8CRhHry
DtaW64bW5g0nGTYA5ESyTmzvk4VpGzBaZE1nR/EDwBYxUzj49c8DHwolJeuSt3jqTOjyUbzN9PwO
hPNZ+/IXP19UAJGgwerLtZCGDTGBeL0dtXNYDPvOVKS3L0835gXVRdR4RA+rLYVhKXS+PeqnJKpd
FMQO0IBB2+SHh/BbSxzvC2JdUs1CB8znNTqTI6OcjE8888d3bUpVbLC/n13SjkJ0DDJb0UyDwEQ6
ID4zPK/rZiPSJh8o1CYA69S3aXIRl7zWxA68qdw32W07QdYcRWf+o+gVB2hlLxjAaIp6ETp6PPmh
BvIZnkCvVI92sa3vq8zcX5/IlQN6+n25JreAvbLXTeCdZ2PeJW27nVgamI22jVU6r2sjQa4ObPeC
QhLZhfNDQ/jSaBXD3WW38/axr6ft9ZGsfN8E0TauX2iGOghkz79v2IxW2YgKn+Z9HaJehR1c/TwO
PbY06vwXeFnQbJSGDSRN5AFmPL7aH4+4UD3+8/2LolNSMNdpPAuowV9zdQ+wYOBPisVeGwMuFNBd
4pWMrJm0BA1hGTqORivKcSaz99ZWvWAvTz5KjaiEA3gOv4Ljf74GejdZXcfpEEHqqgQmJoOG9eaj
ywwTyMcLTndIcsivlSSNi4HboM4o6Oc4pWHbKQKgyxMBA5ghkGShTqvL3tHtwcgPseQhsopqh0sq
rKtNq+0KT5GBU9kRfz+5RDgg9EY+wQ5Uo4NG21ggYorJoVR2uK0uCvoxgE9Aru+i8bszzBJ8f+aA
fha2aTr9+9C7geWk368vjMqM2Hwn4zGRrZwJNYaIdfbOavKbglf/eFbx7bqZtWkD/weK5+ifgBi8
tMUMhrf/wvs+ojRyrQy4qxJM4POmbT6OLMdTEMGRYPVHrkSu/qD3sHM61+oi4uwZeRr8g5N0gZd/
GpNvM/1w6kIYA8s+QeZc6OWcz15LuhzJQa2L6uWQuhH4mq1WcZWsLRDOPDAQPsA/F8ADNCKaRV/n
fZRSO+D6syjSe3x7fXnWjYBXw/XBoaLLJHNtn1U5ONy6CIklGwKzRkA8hQdYM+EgMELojScqMljn
U6Wn2pBqNvZzwT91KJUx/Wirildru8wDqggPIGIJSrZzG7TpjQIcyCO8cX7rcvvRr8iOD82GE08R
7V1GrYggIaCCIgbyBRe50gya1UjNFFPkLX3gljdjtgXP78YaP9FGlcxem7pTW9L7MW78bgTkc4rs
8bPnvTYVKC2yT9d3wPrUiU2GxO8lu1aT5uYU15i6ZHo3st1Eb/kSeqqEucqK+PuJtyFGwgzawYqt
TXsDkuqi08c1H/VWAaQRbus8BMTyYJ+BKw+14AumgjHp/bSx2ilC1j9YkJcqZsWtvLooJxakRSET
93PqN1PUWN+n6jamgOyrcAUr2CsbCB0LOiiIykFoKM0Xi6H1WMxsimL6VmmvpXm75M7W9kWPOw2S
ioWaeduY902vkvBZNy0wDXiLg1lBLjV5iZfSwTVHAJ74l8G1bikzXnJeHxfP2lqLE861dYe+ez1w
AG9fnObr9Q35f/wA8B2CQBIdcXJamKO5fBhN7BWveWbmLwPqnU25q7UbvX/z6Lbnh864t60P54Mw
42jx+49VKR5lcze3pQOrECwOaoRE9WbO/kmIwn2sHYRTM1JMV9OiJ3R2xqj2vjjsK4ewI0BFHyb/
Bg3KqRX5cp8rkurCCmhQg5RnQfp+fZHWvCD028BPA5YHwOzF30/Oc1MuIKWdR2yShvJQn9pNshR7
zfe2mZ581dzk7bo9cajkYw2kze8b5Dff+Lk9Cx5qTuMFDGxgkjPrGwhKBf10Y4zmBioFQVFtr9tb
cyPoUYNHFOSloOY6t+eXFgVpSzJF/AuNP9sqNidxH10M5+Tz0i4ostj0hgqf1/kT69ONm4Da0wxQ
TAJhHMT3ho2ufbj8Klqo8NQSDDmX7y2rSTMkbpMqsqvP/mgGNt1miRXy7PWjMycSIQT9CaDmQIlP
2nrgOGQ9OJJYVAUQTAt9JS385dbDx1EFQxEXMcUFwQi4XdlEl5lF6c43ts4vf0YlbFvsrw/j0ssL
K7+bfqGPrcsRBdot0yUbYAUqGUFg1WmgqodfbrEzC/JTvsoHaJYJC4a3E2SCJLw+gtXvgygBiRAU
KKFcc76F09Zqe472aMSPz2VoJdH1z68uA25Y6ByCegm49PPPLyVZxtQa8Xl3DsrMCPLhq6ZtDH9T
4XV03dbaYlgQ3RMQdQAs5ATeNBagmklzhv6QFxfvCLYFAue6iUsHAwkkFFAAp0ZBGq3Y58NpBuLm
6TBWkZ7lG6O/bZcvBJ0D6FfaZmynQYD3ur216TuxJ+cPqNNPfCraKqrNIYDISlCR7MUufSPQeXlI
WKkKKdbmEHQcSMMJLwAmiPMBdg71IS+ks4jq2Zs5UQRINJwLXzGutV0ncl8COwqiGVl2wqbMK/vM
xfEHc8YNeBkU67Q6DLwkEH+jBnqhW6kNc+mVo8Yiz/QAg3F/GgwMo1M8qjqGVpKJyCMCfg5RE9w8
mLXzCbMmEy4gpRWuuCLo+I1W37BlDnQHXNzawXFuoA239AZ+RBWY07Fg24/vkFP7cpxpZ33PFth3
cv6tsY37EhI3AUAPu6RhTzbzFUD3tZlFTRk4d9TjDUNuZTNpTL12TsDgWoTMbRBkzYdaxdK3tj1O
jUiTuvR532YTjDB9o9VB/Hx9zlY+jz1hALhmwF8go32+Zu1sQeq8K5uIBBlqVCo/tPp5fNwU6Sz9
opCQ+lBki9nMgWJMgnZ4qxSh7+r3Re8VxA8BLvrNvnsaVWkxKFkbfD/mr+Vep5+vz87KCiMhiuvf
QtOVjW6i89mJY8NN+pLyyO/TnaM32xyCWSrHtjYGIQSEp4u4pGXEajHytkaajEc0+dYNWdBNikBG
ZUD8/WSS9KElA6InHpnOW23/8o2X67N0GaGLetSfAUizRNshhW7OyKO5jIOB7Kd445M7nX+5bmbl
AgBQEPgkNNsh8yqjh6qxHCrQZVVRqTdoTWvsOgClcoTC4ls8eF+0pFOcjdXV94CK1NFFCMk/6YZD
J0hVdJ5RRQRSXUhWo8hTJ+6d5jcqYcG1FUKtFSkrEIujw0ryXHMF8S02mXUkyOQ/sVFxBax9Hnwj
wCkKJuqL3iA/zovSc3BKEm7w22kup+eqTz/ek4oS6IkVsU1OthlL5wGsyNhmla7d5qP9wHsVMmRl
IEDUowiCKBYIb5kY0nZiIx0Ss4v096m9ndiHUyGoGpx8XlqGpYaDgY50F/XOJn1a9P31Dbz661ED
AWmGQEDK5W7HtpDQqfH55N3uv1qaqlN8Zb/iDkcohmZBYOxkZ0i5p9XpXPSRDliyjmp9UW1cFXJr
bRCC0FxA0ERbtVTwdjNdG+qx7CMQhIf5Ns5UvC0r3gSVW2TxkVkQWWlpEaoqK9OexF00O3cTv82m
uxn4dJUK1NpcAXGDPK5QQUTd4Hyz+l1bJ1TDXM0gPU7Yz9b8aQLQ/fEFPzHiSRHkAChL5QyYq5Z8
qcOeKS6/lTGg8wBPbgB3xbkWS3Vy4CZ0HTW9brSRFu+pGTaL4sGi+r74+8n3Da57ZUXwfd7damA/
t8KFK1zsik/Hox46VsDGgehYXgYzRfw+eXkXtVjhxpg3tvmlZc8Te076tw8vhg9BDWhtI15bYWRt
G6OfGG+iL4YfFbNiri6PBWAG0PMDSgaIgIsUXN/6pDMz3Y4AZm4PcacINVc+j/AMVxBaAy2BNJGW
YjEJT9lkwYMnQQPOCWf70dlBJltwwUGYC6+si6ZNXYMaKJkBLUl+3g7pj49/XbTjALyC+jLKy+c/
vxjqzjDoQKL5oWgfY64IQFZmRyCU0HGKpy7eUNJGta3CHWuAiyO/MHcWW17Bo6SoLV16JQewN2xR
RIJI8srpO8pIm9nMAF6wCVISNv4mbg6kV0RqlydOtA6j5gtkIgAmclvjnKWdXvajEXldsi2cLXX1
HXM+TuwCK7hABXUV3JOM+K/tevJirTYBXxmDyr3R5i2fI91WZDzXpgzUC3DikJhBZCt5vypx3Bki
rmZUGeygE7wEl6R4RI4Vnd3ex1vUkVmFUA5A8HDoaCM732Gel6SFFrda5AaseUvj1+sbeGVh0Orh
Q5pQVM0xmPPPo9/Uq42ae1E2dJ/7PIYRC3ym2ufrZlY28pkZUzJTEHsu3dqLSrMKjCUYJsWarBhw
UB9BDhClisu2iN7poB1o4CDazXfzk5krfr+Y5fMsrWCrBwRGZNHwlhHTeHJjxBY1HVaZJCqL70m3
41/06n4yd/qyy6ZfH54qrLfgw0DnOjhaJVPoI2yzvAYJcL3Vk1s6Hj7+edBHwOeiORIZeynMWYiV
LoOuOREzA4r6iSpburYQp9+XNpSX6XTWjcyNjJcmzgMvUTUlr5w+hDVIXgE9BjyMJc0PWHZ85laJ
ETHQU42g88hTGtS8DDUVnejKUADbQkwL5nDkyWUiLJprZTvzWo/AGD88xbOizKT6vDRTg1nTTMtB
7wlB5BiE/uGHF/rs10tHjltZo5cTPp+RDU3D7ON8mOgSQiyLFj0BuyEiAjo5EjXtyUITukRl/9w7
T3b+PtGPOydc3aKHDocO/lZa6lnjUOqoGoCNqRe0aKVy51t7UiyD+Ih0tBFlIv7ABQ4AlByppbae
L05BwVlpJkE+RVNrBe7w6fpirBoB0QnuP8BEUBQ5nyxueb1Gm1iPeHmEKkUMlUCiAhyu2/CBNQSY
TYD1zm30tEWKkAAQ6Ji3SQ6GjOU4mip5mpXTJ/IUCKlQCsHBkAYCOayYxjmojXT2qzLv4/Qm1oC1
+nx9ulaOxpkV8StO9pY+u9BrqFNQ45Gflf6Ux7vr319x59DRMKAhA/0qkeQ//35aUMDCCxAFE/ps
01etvfHLG2tego7UAVN1Hq2NBpzESIAIeONFGX1Mct/Ne9A1Qex7647+29yrNvFKpRyNtKILCFRK
gjtWCkTjAeXdumz0yNTnf5rR3PYlSYF64IcCReyU1AdvsrdO5WxN9KU1uM0UT8KV3Yf2BSD7ABhH
PCljBWoIlOiaoCZqtM9kfrDSm2K4ub5qa/OIagLS/WgRE2t3vmpdFnMNzKQLaK/ce2voHmN/ULyl
1rY34M8in4RI8gJgbcSGkzSFMFH/Y5Yg4PdZMIJz8i9gSg4GgmIikiOIvGWv02EVCK9HOH+9WgLO
XDvQ52njZFYWcj69Xp+5tcVBaV48U5AXACfI+cx5GcMro3Zwk1VZSAYkULKXOEs3162I+Zc8KeC1
f6xIN45XZRppIAgQlRp5KKs+6FgPa9+0rNs7usJFXA7pd+gNvCc0hJCmFZvlxEV0TZM02ZQuEe05
KuVGaNjl1tS+XB/SqhUTUFIR7EOsTz5WqYMiVgH+JiPWElCsLE/LyMAcWyWKW2iFdRPj+WPpogas
ZzNHnx4sGWZQli+x++aXv0j2qQXVg96jky/9f6QpLvc7GjwswJ/h0g0hnXI+i32u6XYBrjrQP4Is
ZwuOT1CrLqr689osiq4F4WrxxpAf+bHpTOh6m3CqMojYzTMe+k8+/X59qS69A4ZyYkTyDqSvW96U
M+jXev12acZ7YrWKDb46DnG5IqEjBA2k3QCGgn5xWjJHrr8vl6M2H3uVeNHKKFAL0NF3I6hLLlQV
lxz9VS1tq+ej19gBHiIKN732fTwskJUC0huOVJolUFQCaeyn1TOJWeAZefDxziQUlSEkhUQn8o8Q
9j3fUWZDaIlXMIP40mZmu/Tzh1YZ2sdAYMAAmO5En7VcK0FlMmlnMidPbpBOMeiPVOIl0on41wC0
M4V0FHoeZOxwP1SxnjZt8kTjLqj0JXC9JORuFeRkf30o8p39ryn4LjhNZI6QFzmfKr+Kpxmw++QJ
EpEHn077KY3vONh2kAMPNKpv2nIExaf9Le/Kh7jQFZkfaTdfmJfcNfo3+2xCBfbJmb2vCzFfSdrt
x0HF9SF7tt928NgE8hscs6hDSC9OA31dzUx67Tg46IVLuD9AUzw/JJ3/2az7yGncTd/ON85khIlG
PobV/9c40DUGOKNX6Blyungkc3l8nNxiR4tvvMu3xfyNLoo85tq2wWsaWAcIKAnQw/laZuif6PVy
iY81m4O8/Qy966B3n22muJCk8/vveJDdx+vXRFbWlBaNzwVvHWgeHuNia+UPOVe4uJXvg1RE6HTY
QrFTju9xIjJAtvz42JfP0PYqnz++5/F9uAiRbRKxjzRP2uJ7LM60Y+dkJnbEYIVMsxI4bJY89FYO
uFtbekGadu0BdJfGho2Td0CDhIrSfHWgKCq56DYUmiHS4RsXiLExM8eubDfuA1GJE/3m4D0JhsRC
ocAuijDoqVlJEtrNaE2WFR/nLuVbM3OWsCI++E4A5AhoYRRf5pGxjclqbw+AP4Rhh5jueaaTYK7i
9Een5+luyhMeum0N3VajL/aQdf3qNYm3yY0YzMJ5DrhVpSGhyvtfGSrT2UB+AlZhPyyt2W8GmkES
icyqouuK38DICKr6QgHY9qQtaNcGy6juxUfNLcClam2TwsVzsPpYoup/JxDvTF9Ik1y8aNCqZC5u
h51ieXFQFTSsFQZkgm7ZghxyjQkvxkJLtWMcjxuWg7jANquwstynEiGQ17G7vtWCxmSbfDH2tts/
DcS7m0f/kDjsxiF9qKXN3pvGByTttnmZHYwyC68fmNXJRvZXMLII9J50nRqkrmlieNim/MHxNmB+
CWpVIkqK2/+dBzS++xAtFa0f0oIWDRlnrhvace6fY/0zK4qNqQMy75MdtMivj8fD+ZaPBXJ3ePYA
1YKSjxR/OLk9opetSJ4yjlWtv2seKtL5vs/2s2aGTndz3dzaKUftCglDBGx4GkvuhvasbgFS1Y7T
/EhBW/rj+udXtxCKGoI708LDXr7CWy+r2sEcteM4EeNOix09TBF3hpQDikYXlGDLzge3TdXQ+9j1
ur29uMUm6eIvKHUnm6W34m0JvboX0KfG36fCNUJe2gMoQ7RuZ9WDe2c3dfJy/Vev7SmAun5nT3+T
8J774HrsHXMsMCmd9zlxoM9iogs+VvGvr9yIAjr2HyuudO2DqiPPeUa0o25gY4X0vR/vKH26PpRV
I6gRW8iqQVBWXt/OI7UzMQYn0RJ/o83Q8u6yMUYNC1JwXt2oCFPXjgryXnDqqLUKCubzqVuKZATW
udKOmkMDvqTB6P8q8scOoOBeVxyVdVvIEVge6j4oNZ3bsizUkNsKY9NSUD31SWCU/aZC1wVH+xcI
moPrU7l2MlGE/a858feTB3VhVyYnBYa2UBIkxt6fu8D1X9FjnjVm0DCFY1s1h4KWeCugHCHni6zR
8GnLW+0IBfc6hQcNAN7f20ha6Soy85WJxGWMgh0qtEjxyrkW0g9pUxuIzfp0hPZo9j7E1n7Usm3T
ZqBQWxRP+RWfc2pO3vjNmJVV6k24+ZcAIvR9+eX6Qqm+L+3Bwm1Ld3bw/aVCnBSUKvIKWeJV3Aei
uIn7ADzz4iV6vhPcTrBzsx4DaO0fprtJqmDZkwHByRZuOs2DbMTVNzpbvfRfTFq/6+UQELQNIup7
ncbxvuYcpN6Z4qyv7Bj8LKhViBqfq8v5bWeeTD2rEFEt8W7QuqCobzVQ3uZpepiSEjSoqp7o1X1z
YlCaB2OmQ478U3z0tOGB5P4tQz4LFJ+bYZ43i2YoToQMM/533oHGRF4dLNJoZD6fd/CJxixfRsz7
QKBfzvoHa2E7vX13ipcqqENrHqExPRz4Yu9BJYTmL65CS6zOMbSZkd+AADiczvlPmLUu9WxNPGPA
WGVrj/20H/jO6Y6+/1YwxT0kxiPFAthmEO7FC9jwABw7N9ZwEH6jhxLnUmcbuyBbz7hPph+CuCaG
Hyi9MHYUzzR7dU3hufEQ9VEvluEOxuDpc1818TF1nqspD7hjbDIorS7od3W7yJ2+ePNeg3g7/t/t
0PvB0LKAz1nYGlWosTbMyySoUrzxlofc1Td+MgaNYT9Sz9lX0wFpSSiRWmFLTCDRD9pohtS+c+u7
TJ9xV6SB1h2rAgm9eO+RRzprQTI+Ztk3Eh9IfuOY3zRUB8jNUt+k07i57jd+QwXk+cb2gss1DeCK
5d6JNh3x2Biy+Ij+znbYlvMRenCBmy6oyH93Zhb0xsF0hieNPDKQcVZ5igzEvDX9KeAjevwAvOsg
EXj9V5lrKyJ+EihZoDqJh+f5LojtYnaM0vCPTvIwmd1m6t98RPy5Ab2b2trOixbMxo4vdxV/t1DP
cuc+sOuvmr6EhCxbm/6TtHVoZzxcpmjovI3NnLCdd3P3K6b3fmVv4lqV0/iNHr+YSpS5oTKPbOBF
WN6hCa2nlPjHHL+GUQ79R5DBJ7/YuGzAUK+Nr8zu8OB76/hDVbrb3NoOXRmY6d7Sd6VNd42uhwZh
IGW7M7RiXzSPi/uJD/vBPqITpPVfR/uwTO9DV9w47EdZT5sl8w48VcTHMt+48Dl46EP1UdCyo6Yi
+RzPW1iXtrF9JJ0RDOmj1t6W+d0M2Dz2O+WvXf3Tzm5YssvrSRFwrNxjNvw5KIZFY/NFNhVcPGMz
JGDndeKnnj/w6PrGWolygc5HXA4oJPIy8m6323xIe16TI3S7H/wp3RMH6a1FVRBdHYUlBiDyeBcS
Jm6LGg+vG3L0TLrp4vvOqP9mnk4siF9wEphNSb8MbduDbwuMw+gvptbb9ZlaG4IniqF4c6DRRYZN
gUyETVNHyBHKQUHgtsVfDAAVY7xegREGwFby8xZDLrpFUveITqbuUH7/i19/8nVpepqm9a2+w9d5
/YmZj16bhNcNrNyJAoInJGwNcV6kMMDvZ2tIWO0c+WA/2FN/pJP3Gax0n6gZb2Y3OUykLRU21zYv
8h4AAKFMiL4jacrc0RyNgWLzDrTFjdi6zUs1TMmWDbalWJ0LU6JpF2QMuO5x7V/QclAHGZCs7otI
t24b9uoMu+WD6D+0fp6bMM93sOlU2jDwuohSNg83vQnVqKZPi2NleqretovbBKaQuxTJBRQ3LprC
FvTD0ySFKX1MNvXYoXWGuoHvVClkLawfPSi7r++OixeoMIiuYBv5GUDs5WDZGGtixT7Pwczzljq3
RvqtwQHKVMmqtXEJ8Pjv6hOkS8XfT5xAUiZm2fd+Hjmz3+y6tNxxr73z+Pgdb7YD6dxf14e1tiss
EwzAQEmsEKXVizUmse/kYBpzIHSf5p/axD5yUwU/XbWD0iMeZhCAAIfp+bgKs8RTe1nyCGIgoHdE
tPm97t6uj+XiAGOJwMb2XxvS9qMJhABorOdorzV+2HbytljObe4P6FftvptJ9Qjon6rOtm4T6DE0
EKHwIeftFhQ95mqyc9yjkG9JX5yRbzrrHVUQe7jzWpUi2Po0/tecrDmrFfMAEQ0rj8YBirZ4GOpD
HSZ/sykAgES0Dt+E6ZQ2IYjhE+BYmiIqzDxkkxuR2Y+WUZXzXDtSYIYDDx2uI2AxpJhk9ObYsCjn
Ud666bOdLOSN1ul+6D+hWV7FobtqzDWQp0I4BySB5GlnwpICuYEqmptmU9moS1XZjT+WwaypIDJr
poTYjiBXwctarn0UNjB5fdnyqG/hjcbXuaqCdvmOd8LH97vQBhSwdwNsWNIylaTqc8vS0FBcJMZO
y/Uk1Bay86jxwzHpC0LWe72zu811qxdRBE4ZiNBxT6LbAdxLYoueeKhUo63uUljtzHtDu/cVr3/V
58Xknnye51nPsjrhUR2MdOOqfv3aATr99dKcObRqNbPCr/feqxqPtmEKHUW9VTUC4TJORkBJU/SO
GMGSbbVWqRul+rx8aqjdlA2kIiAHfNAeIZ92fXnF/3724sHyopEbyCg82dEtIE2QPqJBDbhrHnXa
sq/K22nc8fILrZ7ZdCDmvp5VBldOCy48vE4EPB0EjmK8J9PVN5PFetow9AfX7R3rEu3ezRu0K1am
tklmKB9eH+CqPaG7hIsCxWrZ60zNUsU1Gmki5u/oC2qfP5m3vW7id+O0NIm4hxCboNkTyiryJJLZ
yBxwYLGodKDfCBJKqoUjzlToxyHUCZ+aVNvSagSU2f/cldq2IdmxyGcIbc5tPtZPJkHJkGcGDeCm
+0/Vskx3vZfmCUQ/E/6CJQS2fvYK6wZ2psDhINniQ6nfc4tkGw4E2JYzYHAc/C83MbPHwAHv112S
0jicmjF/amsH3+IaZSHXGgjZ6ElNWzQFpFjtKnQSe1Mgaeosy5YhfTIEUPUq8AZP/EOq68s9HnTa
zcQtNMpWJj1CppIZO2u0kLwGciMADi6mIG0p30evN456bbx7VfyVZ9rc7mjZdY9JluvbUXOBxXW9
dgADimuzABQsvwwL1J2WpptoWE0cY4tX/yeHt/lzwW0a6QZasjfUyZA7WtLmxgYnDrq+G30LKHn8
zc9Ncwj6hPqhlmdmWNiM3ALYNW6c1mgCg2vlYznN1mas8vGxKUsX0zM2ii22ckQtnBG4SUFYAArX
8y1N3WECN1lb4N7s73+WraHIPK9sYQCswI2D4j3aznwpmCKdx0qQApdRYldBtrwb+UM23g6YwOv7
eMVZCj4X1M6RJ3Qv2m7puPRN3GUM3WYTAGP3vPEA4VAgN1YmCzEAXiS4KvHosqSoLTWseNSB6IpK
YIxfgPy+Poa1z4OdAh0j4GjGq1S696uZLK1Ra0XkJp9H9L1Y3FKc9lULeBMA1IfOtov8BhSU9ExL
GYuyOiT9q6MqpSq+L5eveZmhLX3A921/62+Rf/yLCfrz82XurcTPY6LP+Lx7Z+HdrlK6E/eF5ArR
VIF+XrQOIAEku8J2LhIQzvEiWpw+bHl/Y1lHhOjweDe6kkhzbapOjUkHzxsLUuZ+VYAr986DOzFf
rs/V2sETYDSkCQTE1pK+b+fl5HiAE0TobqvyNuhpFZTGRkWosHLugK/Wga/GixM9btL5HtLOQumn
xJFYko1lsKPdkEM8mYpeqnUzAOiAJhtcnfLSIE6sNWJnZZRafYRCQzCO5oETlZr0SkSBrIp4qGMT
uPj33Bsm/tKWlp400ayNgen3W2ekW9t4AJW5A3qTeBiD+INMSyITIZYIoT5ytgY0S89tUpthzxlV
E6VPWskgbfNBtrDfBpBjB9YMiwTcsLQTShfUj25V1ZHFka8LiKpmsnJsiBDaEPLfODSy9HNW+Vae
dyaPiLkpn5+n12baqCCcK7sZpCOiIQYNzKA8k8ZQ26DQpEUMcpBifhn4ds7ocew1L1g+yKzw72yh
+Ct6SfBf+UXkApZe0wmjmUoe9vhXkQNeOfeQqAEAC1lN0EDK5fq5xRIxnWKLgclm3kyzaqpWDaAl
EOQmCIyRrzvfT7oGD0+mtIlQDKo3Bf697ljWvo/7HO9FuC/c69KJL4zKd8fyf0i70t9WcX79FyEB
ZjFfWZK0Tbeky2m/oLanBwwYbDAY+Ovvw5lX723T3EadO9JII1WDg/HyW56lxQT59qZX+YpYZ9+P
cOxjfxzh4JqFboPV0mxAVpJVYebbcW5liTG8NqcUTI+9CqjScNhY6ORfkLs5m6d2Gh15m73IfBOc
spQ++niE7+jHAJaBsOTzl4Dsc2ZOnidBcXiYZGT7P9Q8+LtWgfD87wAHn7rQpehzggEcvrbMdXrC
nujI70fPFeUiH2cUGiIHp6HTS+540hC3HWv/kA7BvV3/PORBAgBg+dINwflxsJjg6jYDqqTFLemB
aAba7URYeGQpfXr+wVLqLLPPFVR/IL3bnZWGvkcNZ+WlbIMq3+r7VXtktj4NdTBbcFxDjSjHUBME
QXRo3X//+CM34KfHL8N/yD2bfrYhXYdNAfErnHspulOnbPaOvgG09KEdBRwcbtnPQxis5bnKAogw
eg1a7YD1GMEkou/f4+gXWXjjYOtR5B0H1x33e6Px0gZfxJHJ3HUQjndWveJJKvgJhv/R91kA3lhZ
6CYeFp2s0c+B6KUQeyq386YvT6Q2R7/Ih8cf7D7PlLndex4e35Vnvpl0VqKhVP79dJ16h4Ppsjw+
jNDMErc1X9Fq9UPq9XKCoET23yk6tFRBNqBlVfji1qsjcJeNU+CNY18bJRPQyRDiLCC1z0vKTpUo
8wZLStYDuxqh/GKwlN2oMjPPHKJPqagsU34QwSP+AC0aDRBA7w5XcNNNw0iQaYI7VFuXs/LzyC6H
IORT70cWLqs4LRl9rgizT2HVjqwGgroQWu/g5CPKOvhQHS/rgo+yvp0cHlVq01abDCC571fDsUFw
IIO3SQCCAkbt83RWHBpvEEVfdD/fuXhONfQ9Hr8f4sgUAvDwv0McvActrQp/xBCCvXiEnVXBmqZB
NAYJt7NVn/+4lbnA3aHDAT08Aj7bIdI35zOtbQOJ+2BAyHB2IgfkMoNDVXm4FvmbUfx8Q2E54krG
xb9AcA/eb3Img3joTEBJOQRxIfanfxFvo7m/yJeg3wfK1MGdZqRUeySXkDJLV5nxrv2f35mfnn9w
pxXCKVU9NjimSwJtx/dyjr9fAkfOHCzjhXiO2AgsmWUVfrhqelXYTW8aiyVC1GKWToUtx1bxUtAE
ZQRlW0QXn5+PcpoF2NJc3JZBlA5nhpFIsvn+FU4NcfAN2iytzSCDjqjWMqG9vrV6ec2kv/75MAiF
4RKKliSKTwfHGxMeM320NpYkO8DprNbc+Rdb/uMQB1s+7wN7DHKNbuQwizVtug5AuyJNyo6YJ777
sUn7ONTB1pBpVbijnMpbfLcbX+dX3ng2D7vvp+zIjQBoFRD9f1tOX9SV5ECDuR1QVunqpCCb2QvN
Nkpfvx/k2Ar+OMjBdxEj0uEssEvomgW/Z6ObwtTSJ779sTEgnwBL2qUSiBj88yoGd9SCAVFR3YIQ
CT4e/ze0yw+sxUPxtzKVuFV9sBZz+z6bV15+96M5WmhAiPFQ3oYCFVLdw2OKjS2K9tTiu1mh1gGp
2OZn1dK/A8DxBJncUoACp/BggjJetVPG+a4Mu/RX05woCR3MPx4P3WgkVuBs4b++HOSzWQufjqbc
wUs7guGsCd/572fo4Cr8ZwQfYep/jvKDVVQ7o6WsxpI70GpyM2yCi8IKTb6tC/hq/KwT989YsBNY
FCPxYQ7p8GRgWjSmamGkshXThZzb8PuXOTZdwIRA9RIS66iiHS7XHA4C+ezKXT6VMXo9YX7KEmaZ
jg/B199XgIyID9MsVGi+3Hu9MuoZfEO5i7vgKgjivo+80PohRO+fUUAURoSFpPRLUM9Nn3WZDsTO
4WaczkGEcOFfzNSHEQ5O3JFWEI8cMULV15FmZqxPuVgcnIH/vAPohn8BjsCZLt/qwwUbcN8tm8AU
O1me8wZK95uuP1c/TOeWUUAz+pvLIbiCed7nUbKp88SMbb7rlFiBzFAjHvnxTGEQlC/BMV30+w82
iJ8X+RhkVO4Iu6+bm+5nodryAmhTAJ2AAgH0+A6J4UbazFbFGN9N6c1YRPXPDyg8H9KmC80MGekh
TkrAXswPqrTaqVzGqUtCZZwIQ458aHByUPqBvdTyJQ42neXCfX1SXrXrnZUwLr32PCjj6pT/+pFR
FklsgPLAlsMRchCvpZ5VVVQP9c4IkRe8l8HbqcPj6AhAo0D1CB7ECGw/LyWvF400xYgvQc4FfcnZ
HUyDQ9WfmK4jB+4iq7RYG1AANg4FskuI240umng7wy23hXZjQzuxVMFqNOHqGsru14/X76fxDiau
ymU6tAXGG/Ip8RyVmD/MCpclTKBmjxUAb08AUA52+mAW81iOfr1L5YqmgPDTUDo/C0T+jkHAQIFk
C7QNAJr8/HEIgJIOhf7vzn7WOvq57hFq4IDmL3gkgC3+orU/nFVZY6FfmFrNrp+ebfsdTOHvv8FB
0PnPrwdoHYchGFcQivr865Ft+n1F7Xrn74kKg/aCVbf/YgRUOf6WIXCdL4v7wxtU6A2PnSMRSMGq
jDIWBS7YQ8WprObYHlnwRv8Z5rA5LEvAOFoXwzQ8ceobo9iDv3GKkHPkFkeaAXYhKEew8fQOvjUq
qIJyVdY7GbzzfX/KOO7o46HpiUQcJwruwM9T1VaDD2FmE8s1QLyjqwRNlxPf+1B74Z8PDntgbIxF
a+iQzm/a0qBdYdU7ahqh1W9cmsaZeC+KIuHGFOagdWhhhmI8VXk8ttJQhgLAH0QTMBgPdjut8rrt
ZpfvxPxOgntLPtjTn++X2pEQCLfJkvUDkmRBVPTz/Dk56zOuEVN7PIishjz7Wbme3fo3Bd8jyH5u
Pw+xAOxLqBcALo0w/mA4BVWWrkv5boA6BxGo30krIUH0/Usdmzesh4UWAb8hdBs+j9IU+VBNEqPI
YUv99TDG9ik712N7B+1D+NKiy4d1cTDEmFVG4UvcYD2/gBx1wiQPO33V6VOK2kc+EOpMEBYCvQQh
hXMwY9p2aiC0p3yn+PhrqK0YgSYARUboqSEZtf/4/dQdGw7wysXRCFVQHG+fpy6QigAlVVe7gN+a
WG/FvbBJOOFfM737fqgjWxfGKaCR4WxYkJzL3z+ccuXIEX4PLkIN/9ELB/vnVyX8raB68JeyinbZ
58en05y2Cp9lV92xPgLz9/tff2SNwbAQVz4qgGg4HW6c2smN1JRNs1N2XKWx68eTlXw/xCGvaDl4
oKkBkNvCuUXn8mD/Z82Mj98iri+818yP+FisqeJROayUua6mjec/BN1rU1+l9qmk5cj6/jT08vcP
H6f1/G72SSp2o6EvladjfyTbhqdnsK0/sVv/j9cEg3Gp6iM6PziDzCavJAiOYkcsFWXFFbUvneGy
EE+8DxKPvnjBHWEiTj0V9af28ZEADlgyoEFA010ICAerBEiyzGo9KnbC+a3ai4BsYVCV+NM6lZtM
z6de9ciaR1Dyt9IPAMUXFnUrg1Fko0amNt9AnjESdIRknYiyEiV4993LNugxdXCAsnMRCnkTkKQJ
nk4sqyN7HI053CqLzCDAoQcBDBPSLx1bt7thNq6tFFsD2p1xmrOVnZE7wu1V35FfEA2FJye0F4iZ
DIDaZshp+AT+nQJ80mKchS1pXr7/aV9+GbL8BT++fA1UjA+JDBmnQz5jW+31eI0G7MJZbNvEyddm
dopb8OVLYABcfAE0KhfKmXlw+pBR6L5te7EnnEdrkZUnPvWxV0GatoAyIICFc+7zBvImY7JzqvB8
K2xswCbqNu7eOvmSN6/fT9qxN4EuFNLlJVbAS30eqSoLRcbaafceyJsJz1c/fjzAtu5CmkHf44t8
+siIrESbd3vmVrExyghQhxN1ty+bEEmtg6reosAPSNFhpcet7cmaW2/Yu+RPWe/ZuDZbaAvsUtcL
a+fxx+8ToJUCL0xIaX0VT7F7Q7fEa9p9jba0eW7d/PzxKC8AjYeaGDSmDg4UdNXSwanydt+SP1lC
6j8/fzywPhC0B4gN5OuDc3kRTqSlZ7d7eOS+qVOB05GlhB7H/z59WdQfTn3Rc6/3GWn3kr9EHjlR
//xyZaLq8vHpB7G6U6hsgBJSu38upp3xrPuHn88Nqmw40xzAlL7IbhmdrgaknHJf1U8KLPPeck7s
ha8LddEVwK2P8jNq0YfIt8YVUCxg+Lh5cDmOCP+9rXZ+E/9imjdG9+P8DNEebn4I4yAXRzHp4F40
HNy9tCnavc5RluQq4vXK9e/TU1aWX786xgGKECrUDopLh6EMhMaDZsj6dm+xpGGJPrG7Tz1++fuH
RTWaZtXVFR7fd1sm7iu2+f6zfz1p8fM9WBTDrTzAvjhctE5Q5FmK55vgrY9Ndi0ljyyLRyYFRIDQ
u++H+7qKgQFBkIIiPgb9wnWqgk752TzqvZZ+aOn3zH/w9M9wTLj9gGmBBB7c45AowQDl85TpOSsR
HhfjXgNc7zZtbD9+/xJHvgmBToCFKcPzgYT9PECWdhWQJr3GQgax7jI3fv586NJ5/6RfwLIcvACm
Tk7ULN29WnWBgDTCjwXsQatEmLDsdnS0vth9zbysJtvP3X1QPrvFnvEVNAFOGUod+dTYe9joqC0A
YnQYHMJnaEIIxZx9tyNkjFXHk9w7EScc+RKfxjiojwzKV1htGIMxO2b6QZJT3YEjh9bih4UeygKJ
+5KqOk3fw08UI4g85uQKF8uqqt/N6cxwktI8pS99ZM6QNcKubuFCLyXEzyvLhPYnNMGJvaezuSlN
KC5AriNbf7980Z5ZVtCn3g0QGKBqLl5WgHFjj3weR7b9nOrUI3s2+A923teX8E+tNyMDjwZWAPYO
7o7NdVroOrJTn6xbe/KaMw08WlgZBvokVupBLLMIPLkeXV5tpVKvdgAWEDUq6I44RtYmKneLt9nK
2X1epQYPnZSAB1IXNmWho8mb58BlDHLu5EyWtc/CIBiLuADlJ9F9bayD1ht3+diPO2MKvBcHqbAM
+8o3VsoSVmia2R8h81XvFyxkDIrSUhplhM5IGw0Z1FLnYLTOWFq8FgZ0DIXy2jBwygr41Vy+l6PV
b8d2yi9qqlCkbW32nNfwfArzabKxUhVOxCpzVnMLb9lI5u5zy5WLNprPfrVSeWUI++K9RfVDpbsm
nv25fOSB38Q9s4aVWwUEdKV6jAYrnTesKs0QdKMyEamBy06V93Btz7bdZJgJ6Y3XeXJoGw5qtvPQ
zyj/Y0wj9Ly8gSVOKbwrMVn34KKU960QxsYSrR1Rt/erKKtmyMfkULAjSR8CNv/Ylyr4pdHx6xLK
C3Ntif6llMOjFdRjaDWTfUEDTHpYByBltkqMT4Vo/Db0G3eGBybn95NokFjZRpCeTQRKctwugA9g
Gowe2ta8iuua0FuntzU6KMA8ZZkawPmaZnnhk2Z6Y+bwLtqsW0nRPdczKnthTozMgqANlOnCaqAP
WlQPY0cf7Xme8hCueeat8kssrgIaTqUxZbE511SEfMjGIPSCsWmj3jDq3x5dcDxZmkVDl9Y7hirT
xgnaO9j7PLvWeJvVRW7HuhsT1pnvytJtmDbeeB10s1ZxR3u3ueyMpl/rtv5TacdPV1JZcFXuBvfO
Y4Pso1TAfDe2FNFpmA20oxEdJ7bX9vSr9lSNG8XwRhR19K5s2bMl/dupUKKDXG79S1vibcylEcoy
d6Ia6nOhdjMdpQ7zQyZyuuqE154FRu+RhDFRQzizyHlswt7vQs05k6Eg8t7xMgLiG0uHxPMKtm6K
OQsHV4nYgv/qH1GO4qws+T3IT1loNqUDKlz2CKlI8uDVdnM2Td1v6aluAP8uq89FNRlRr9znPiOz
Hxs+6eiGs9n6HQjPCO12sotHU5UMcjeg63Hd63AWZYN4hrG4ypDfoqv1ALFzU60NmJ/359Dg6p3r
1IR889y1cyhd1cRjSspoHAIv9iv2xytkHftd0aukoW4VuqpvqhUdhxkLCOJEtja3xUTMOnQmR8qz
buJO6PeuFXmFllGdySnuqsbZ+lZVbky4c0UohanYBGLFzuG8rpzxlXEi117Fs0injhvlDXH1quta
14EAD/1NAAbhW122l2XT8sta4/TBgmjvbc63U2HcVn4jjPU8iJpHnWMO4ZCyu3Ssnixa4LiRtjm6
MQ/6pjtvKSu27tDCALCvy8EKDaupQ14UOaSC/ExeCmLCx60MSn1fmzzTZ8o1so12Rbafcn8y4tbq
BWIsaO6URkbWdE6zM6l4zZLC8Pt0jcV5XbbmWqXgEPZ2+cs34SSMO7aNPe3pqPNFE5G8zUBNKdPi
SnIIIrRjWsZ6GAaZTK6+mDKo5AzM3EAM+JzlWIDV4FnDBvoq9M3GbbmCxLP5lrarvloN8MdJzFRj
+UOF+XosHDuFMjoImLUy6VXLbM7isnHbR9qS6Q5909e+sMwLroYbaHSWm7rm0y/pNjmOFtblEQwg
rC6ZdTVGFTTXt5kLEGvlmuNLr9p0TQbK78Gtup/r4gmmZeKM2tLd2pVHtlRidWALG9HgDmkICrAK
C8NkMQq8KQx062k1Q5x+a5SpUV8QbxjGsOLzq3DNwlhbFefpPlAcerRaTaGshmx6cZRjx6WGjlWP
sz6scseL0VN14t6TEiLwyp3NqPKaAPwiJwgJrd4GSXRUGQOO1hoeW2etWwr1Hqg5BazUzaFL6HUF
XTsGJ1aspNblaqznNFRQhguZ7Wlc2OOtnJmAsFKHrzA9NVNFYwB7WSjsmV9kc7vtdK5CNVSwQbCq
14CiXpWL/Fr5sx2DckoS183pvakhuu/qwQk7RxhPuDb+TA5jZqSapo+pPbV1OA+I9MK6N4VYkyxl
1trH7VfGM2ix5Xqaao41m0M/r4TaoRUhanaxfsEA2PoUtTqi0jEGqmZT+EY0VzAXteo6ZBl+mUk4
FlalyboxiJ2w3KYR62lxScaShxXEgIWbAmiFD6MG/B7cz/0eDjDmjd1mdQRXVOzRdIa8UwLgVLUS
k2knLitTrNa023vjWMdtKuRtCmBBhALjFLrVPIQkH4stzCmydTVC3pIq/WfCDEa4ZkVE0ciDWjjp
10thEjuT6IQ4GiJ8zE71k6wstjKt4gYwnjSpjUI94fDTT2AwTzHO5ea8oXm3o2AS42zwHRmlvi6v
7Gqaf7G8asil0Vv6GdIZdji3LYlgW9FEubLSp7blb1bnuSuPuXDKWCi8ZqunSM+FeQ4Oc7UO/P63
Q9QORPUHWzgSuBiD7qkoyIr2uddGbAQWgKC1grqMl24s0nZxKvImylyTRU4a2Nsph6ontH27M5zC
S7BEm6RkrX+HC0xeaVL2524JM/PSxvbo7cYvIo5sa61Lp1+ndqkvgiBFFJaP1EZ8quawprW8hLmr
80SG4lHZNH/QCuRAd6TyospsFtpFASu8DtGS8CU2zGiW/g2dZSDAwhlJmBWk/t0p04/xW3GLdx3k
4+ZALnXWyY08O2/GsBygQLXhRt9FhjeU6npwrPwNMnckxL3x2EKCVjmcbd1ZBGjJymAu15YzD20E
Zdqtyfxd6ekSC9mqQs9tnzKqbkQhm40RQNHYLnPIPl5Qd4xbNa5w5K7brh/OSs9wYssYvbNqqlUE
/xcZtuZgDyvWUJK01rxgt3Bdk4l3kV3Dord3+VU2kyxJnbxNRsMa8H90UNF7aTufR0NQWUlKjchU
g46ZR2ImRBGOAZ3RNBj/kMl61UKv4F5dw7IHfYUyWDsFjWXq/s4gNAWKGmT7Xfgmhn7LIG5XcFTm
WB4GBWRKbE+oCNndfCkGthc6f4fjZLUaBSibg909klKyqLK9p3ly2Xmp3GtN7DwGI+APb2p6VWRm
/xuWYOaW0bS/m2ma4uyrAT42dHFfZ6pJeGpOm0x4OkgmpzKLy6wvJCDWQXZhYtpXFYX7K/V1E8R2
27sqJI2B0KsoXT/RZpCYFHebW/cNYjdDuGjM1cUvMeHiC01J8r1jqnGKINhEXkbgbp981ryA+/Si
My+F8mDeIWornnKq71Loz+xkqxD05ThotmanBhFXpVeZUVHosY0obqTfI53peqTF8ILYoY1Rt3FD
7jB0ZQrVyiTPDJm4aTUloNAXF7ARbq9trs2bDgLuK+kJF9/AK8sIvgw8CAWb0vtSCSAcU7ur/K3q
/cYOM2eY5zjzDXtl2OafNFfDdWXX963n8QTnLvIFE5JJVg0ZZECPgJ8aDJ69sA7idDDE9lqawPYt
X0OfBbEGYAzPoPY3F8gZfBwVBrQSt7XDpX1ncOE0m1xQp155CGyjCqrqq7KSZVyy/A4twt9NiRCv
cYuIuP2EM7BHMhHMf4JgUDjDXZw6Pn49SJZuwktaPgKgRrezsItkLGA3M2Ff75U3I3xvpHpmtqvu
DMe4lu0A1FfgK+Q/kDuuO/C5Ekg9NitR59YduuxQf4akKCuge11DJuHCnnidQ3l5gKQoIlO0JlQv
JeJFiH5m2oQLWW94TwM+0FNaBW526SoUlX0A8jYmGxvnTAzWFXqvg33eDqSJuAPlD6CKSZ/ktEWF
J5vQjYFPjnMlPUZhAle92YWLWLae1JUVMB1K+D+eQzmikWE28v7eScvuDFUXjbaza2Pd1vDXUJCc
1+cwBgAcRVRl/jh6GQ0h/o55AFBpVeH/h9mTRZoksM0Xz51LE7Y/iH+dkd4IBbGjrs1ByetmFpVZ
cWda0NOEsseem+q+QbPjHBJ6c+xmEOebAtpFac75dWPyOhrRCX2svfpmFjmiMhPMEq83sZ3zJj+z
cHOsmSXoOrOVjb1MaNyJtj43g8Fsd7AQs0PqpLK+zHQu+RWswXfKM5/NGTfGNs2UQ29T02wrrL4e
UvayeuNuf2eS6t7GeYr16gyPuemKe1p1lggNe5ofhdOPVzhut5RnXgw8HWSLRUCfBzY/OvS1zmvc
hsIwoRHvGs9FXZhhhYC1CKHbj4JC3rm1H6c+XIC9DD/faRr/dZh7GvYOuU3zwk2mSTw0Rc+iusDG
4LR774YF81w2j44ekf3PyAXzUTahD572WnpVHXUE1mL9GJh3iILvoeHKHk0791+Im+fns2tJ3KUd
5PqrMW2ugqL1YMHpKn5ewfAqqQA52PZ2lZsra87SXUProI7nVtViMzv9rqu9Um9ZWdTWvvKQ1OUB
5Dl6nb5bw/Reqv5ikEUTdx5/mfx5b+XQP0oan8zmCtHaK4HQSMgl8KUoLaDwFcp54cd7FKgg6teQ
zqZkxPZqVIMvPjezfRaoxodJmSPP3MZ8RRbw6gR9ETX1xEOXm692B/6UjbMonBkmA70sjr7ymGPO
ZKoeZqBqoola8Ifpq+GPdKAhWrl+Fk2tP1eoN+TZVtVDfy6I0ZOw1GKbzpkRBUPRQA1lLN1dmXmP
o4BbkcWmm7Hy/BiZPTI9zQocLMFda6aPBnRLQt+tnPXMKhFNM6k2s6b5qinSHr+MyVtP1wNSeGHB
0ykt2mcwNVTMZgTbSE+huaLmYMtZlkWmhsVhOVfDnaHn6qUMRP0LFov1sEExqL0ugL4Obdw8Q6R9
Zz+nBb2XYJNsfN2yIrJzs9xOOCTuRZkx7HCvVUDwmR6U6HKbPAnA/85me9R9nDaGL1d1wz0IasmV
K2rzEfmwjjlQW1dDUfVJx5sOBkfEeqka1U+bIYM+BhIpIB6z5aQwIYsbKFNGHegFazHSX5j5NERk
gpyNImSdZvOuqRy9KRmSf3/Y5Ja1CpgKzs3W1xG45ay/UqpsHeiz9nPSu8w+Zx1tI/St29jR6gH1
UbLxDPspyJFSjU1wnw94MVK6EK9xt2lh7nWqEIGX2ZvfiScEZ34y5yQ40y106gK0/Ue/1HuR5Uol
bWtWUWvqtooME2LDkqQsbilSGzWlr34/pJFrVDwiTrXhlb2xpbdpjIm3EcJmCZehOZHduAm8akPa
X5RslNeF1uS+22PWrjoprAuS50Bpou767qLw8ZL7Col4bWZ97FVBFU5VfY2888HusjIph4Ej9uyK
lQ78Liz7rto6GnXUSZpPk8HEBQRofB7rVLxYxqzXOFfZps1n7yp1HH1bpiKIi95xYyhu3XE1vxVZ
467BtqvhJWfb1baSqopAvAoM6LO49G4IxgchlZnhKE5RcavYEJfYFlGprOBMVgaPC3eAHlmKi+WN
6dp9woWsm81cFG+oxvsXFWA+lyzzZDzqcYAiIHUuZirsa2VxB7Uabpjh4KSQCabGr8DWN84M04wW
GkNJUyi21XZWIHE2IUzT139obry3buOEAS32fllloUDQHMM99jVN6yCsUiCf0pn5Z5nLPe98BC3o
wZlR74LsgqBRruHzO2QtpZGbWQpCGAXE1jNXIA4IDBARU+6HvTWIDekKcc/qDEPl/uMQ2EM8VNTa
aU3EO+slJE9THJw4D+f5l8B1sFYE2e1qRA5423o2EkfPE+KtI6Ud6k7uWkvZq9kbfDtSRa4Vkqf6
ri698Ry3LFp3U1CN26Fi/mocxCu0LUBRdPpiQo2tTR8lHFNDWrY8yVojuMpracZlBq+sAv6NPmwY
+IgSYfCMCkARZYp3jzOwaNf4SWJCKgSSYGjMSLiQLNDEsyUzw7JO/ZVOJx2ZfeGs0Ah/mLqWvQco
ed5MQ/rY4yraDACuRmDLWUPUjgZJ5tR7tFCzq3AYR57ylIUJKt/61lZ4hQIalsKBg0yshTHtStKV
7/6CZGCpxikYZORZIe+8MGYqf6f98tlN5wY/vovHNp0QZaNCFkPUY0iAZpJ3aYCc1hqCnT3kaTQ4
jR/apMFurLkOK4c50YhTZ1W0zYi6prDxn5AzfKcO9x8BvCv6UNtsSSyM0sEyIuOI8xWJMBG62LDO
AIQNEGbgFQRqUufQdxzXjsmnG1gS0ktHMyOeuFuvl1Nip1odzHFh1jSECcaAwsIMKGRGtI+8onS8
SFqkPNF9PdZaAL/PWpoYYCoeYtOEcKw00xPZ+8Pj7CcD2TT6530r6BgBgQC3GGAdnINuTOlTRBW8
JGi8xVYBe60TqLEj3R4ICkIiFpAu/HOI6HJRrSJ5V5M9dMk6N7JOcVOPPH/pFAMOAnJDgPbh564I
L800KLuA7pX7ivPzpArxkU/w8fmH+E2v8zVKbHh+JQZUhzZOfQbzk59P0qdBDlo7VptNNK8xiMW2
uEOME82jY3ME4ATE44AOBG94+fuHfrSNAg+MxjwfaOfz94yefd+a+vp011rA58CzgGgHuu7np9Mp
IAYUKskeaDLjjPITze4F3/G57fX58Qdzg9zNsbscjzfFNvDPhvlMT2u/PAU9OPUWB/sAVUn0NwxF
9vX8No937PX/N0kHyAZbdCJDT5jsBaSsL2ty4gsfnSR0IcHPRsfTcw++gTfw2mM4+va1uaJlOInQ
eW+Cn5Ga0aOHyCH658DPIT/0DxudqbCggoSSw55DAySYmrD+oWb5PyPAFRxejVD2hXHV56XEiq7m
rAjcvYMyJHMS3vyUwre8wocBlh7rh50Avc65EB0G6Anckmicmqfw3sfWEYD/PjgGIJ1+sY4y5EBQ
YbKd/QNqZqEH3cKfLyToQUDEAP3mrww+HdCSEdF7e417EOG6r40TIyxzcLDhFhgGfj5Qm5BWPpij
vnTQL3WUvx/0FQTDYHGt1+0uqH++Iz4NszTxP3wKgxdlFlAMI9AuiLPqBMrgyI5Av9x0F3ltwKMO
NQRkg1pHnjc+omP3shxjl68dtIZbVGC+/yBfLwhInQHwCDg3BbXkEMqnPChMchEgsXBmtoUw8B7d
CMjK98MpmvmRVwIVDtwrkIo95ws6KsvRnLZLau4t632ElLIekQqi24wC7ol3OjISYGWAQ/sLCBto
78/fRjO4fmPxTXs12cgFpG6HC2AK7OdSM1Qgc5r+GEMIYxXoeQEijGUHyZPPA6KrNgHkppx93iXw
GFGn9N3/MnsOFjUgqTYgtCBSL/iZzwO0xEeK0iAMsQJU6GAYWkWcVRTg47a7nCGM9z+cndeK5ErX
bZ9IIG9uJaUtl2Xb3Ii28l4h9/RnqL8Df5UqqaQ2DQ0NeytSobBrzTnW6OZ5peQ+aZ0Q0acyHLha
WdAulPpqVuz0QLYxflCQEVB7pYl3RJisW46s07WWT7K0AyIl7hQSsrfa+H0qr+O+M/epYnTbTA6H
TdFgaorlyqJ2h5G0d/JshZvRkKWfbZYqD0nC0fPjcXnmG+K+XUgnSw27d4UsHGuKZHNutEebtdTJ
niYVjce8I4b3cTvvxeyLzZemyO5xBmDcvO3aMQWOK2Jde+yN2NWGk6DkNSGtqSU4Rao7HK+F2Kn5
gTsgQeYLi9V7qxLSNAapyca0lCPRV0NVW4JOBdWWHpW71jJctQjp4F+V/uzEVN6pIMoQZ7tAFXq/
xjNUEeHgt6Hhd3ykQJilbY1V8BiF4S6QpO39x1165vl4zPFBQDkE/LPeaK1JHjIzqOKnuhxuCyU/
asrnsEtstAvl+/9aWAbPq8W3pLxgqxq0IEiodhvJ/LQCkucjIVukZOYiHnz7/NQwo5yyrPFTknBK
8C46Es/2kIkRiRGHLG7tsXNEJeRMpHx1FRVMvlO7//IJXjWwWpDaYNSrqaaBimjkk6xeWGDf/34u
LIAYkdXKZ8q8yn0XaCWhsUeMiGn1fbzk8z/7fL4AaMHl6ri2FaRKKHXlEEiPuXVVKLvhEpXv/aaH
7vTftOO8j3dh9X1VqbNR3xnpkz0fCucpMbfFJ0m7DNG3TazOB8VYGzL6l/TJkHzMWHn46Uns/HPM
4srjTPtukoW2VKdGYadPunzIj+Wlko9nvgCVJeEqQ2mT0UyuNpx+iLIhn6XkqfgVoWPuPz+A8Nyj
b2SBYO1bM6HTOlfzenLSJ41ikqpbfvnsCrRY+v/v8atbtdo3Zmf1PD4vrmxx01gXfv4yPt5ux2+e
v2aa6aQQ017n+crCFESZoLqE5kmae7GdXbhAnhmrRE6QeSOdxN69FnuPiWlGmZMXT5b5XIreHced
csnm9H6zxbrzqo1lNLxaT+uckq4Fx7MnaVMNsdtvlCVsufn0R3nTyGqjtc0CEEJAI6VGmd3kai4+
PyWWnUHFWoz9jqPm6i1qIxjbpCieZCvdNpV0DDKx+w/v8KqJ1bo6tIFZBEFWPL20082YfHpbo+iM
iT2Vqc3ms16W0qxvxpDs7mOe/uyQXakXzjpnJjVeNlTYDp8bx/3qM2cl6p+xDMzHUfYBTquf/8Bv
Hr/6wKmE9xZhv/nYx+M2ix/LdLow786+gLZQbReuI+f7t184WwqK9/NABzVoGy23NIYLLSy/cTWz
EQ2xryFWJpy4tgknQatgZ7Otx6HZIm8z023Qbz8eQ2cmG7wi7tiE/f7N6rcvUaLlUamfbD8ajuXp
yW0pXVVh42WXKpaf6Swuj5h1VQPbIDbNt+1ASs9izRb2Y5hUV8Exv3hKOrMKvmlgtcVFahQ10BDt
x/QvqqLI2RqxR51n69JVYH1IxlkBXNwCIAUWhMvP2s/fK3rQVqMlPXUW5zEVgYF6lMSLhUlBiMPs
TD5iLzIS0YWl959f4NVoWCwj3CG5HBA74ta6jv4WXawpYTBqT9OIrgTtUaq7IeKHZ2eetF1ckNBt
gvIl7ozhT5Cr4s9Qms5VUQ3B39wx82MRyC+oMsptrqLlk7QZrLjRI0fTJK4WXd3C65iyyH6Iujr0
HKFGd3bbUoYndjpE0Mde8/CTDHWYAyt4loC4S0XVbpy4cXYoIKqdIjSkdUgODy1CldpV0xFpeu6k
2TUi0+hhcIwnPKKXMG6rIfy/fqEsFx+FIcwt++3QClWnzyOr155i4+rrriyu068fz5HV2P1fA7qm
4/O0zhw/srbtYH0K7UmmshPC+qa/VPjkUgurzaLNOzw9Ea+gi2/SLvgPLwBAcwnXcX7lELs6gUQF
YbSyVXi8Lu3iJNpfuKFoZz4B7jwsmDqWSBirq5CpNsTE0exaewqL3NhYQZrehpZSPStdGZ5kA+yT
ZMz6X6cMEoQXqB0RlRo3ZKNJZ/WD1W4tTRjHSk3NB6Mp7L0wbOWXOQw3wZTle1kdbIIzUuLXiVQd
gNYru8SQpP3c5QCzeznazNTz2vYdiqoemwHCumj0JmCvKDbnsnWrVMi/65rRKAL8E/M0alfIksbP
7fnLQGF5oBMUwokMlfWek+AYjcxRf9LUv86PUHv5eByutoPl8XxAWdHxRgGYXW8HVRfYTm4H2hMx
RVdHczCOR7TgHzeyLlH7v1Z4AQxktkGmbPUS+Wx1Y+qE+pM1WX6Z7YL2q7Prid7o3xHiIf7WSj/9
s2jcTT+ffpvKvWl97wmUS/2F7lSWc/1qxVvwcHAzqXfGLrU691OyMsimqdSfVFHeNHW2GfTopFQz
+i7jSo7mWy1A5gSfQSuVjVpeKlp+ZlS/aX41K5EVCZHENN+3iChTF7eOVF2F+nwp7rJ+T0LPi3GS
WggEIhfu0NsVbG6FYwTM3ltihXcSbBOzYjEfqnSrZXWyGZL0rrbjr6O0Udr0JOux//E3V5f5+bqj
HQrA/sODEDIkUrleINJB445ObO1OFXN3UwoHoTTVfSk7Xj3ltZzdaDb2pyhJ9SWcpx4YOx0qTZw4
KRFtQ94LOwu9sHf+zl1i+Ak1sFALwtA1m37YI2+/dPb6t6ivf7FOsnUZHJqNBP5tl8lNn45mrEV3
bScZm3hU6oe4GSe/T6jN2BM/vJ0qpfDbprDcJDLJTmhUy0LwKlf977gQ6YUuXI8VarwxVZa+42pE
fbnVrNESmaJ8eRbfD6FaHKoh7W4sJTa8TKBGnmPzUv7obHvkdmiRICyFAN++vyO3Im/CMrmPIh8z
WGPea4jVtc+lI5l2vNWrVlYzIFGraS4FrShYZWZwVZf8i+slbd3A6jM2fTa2RUwDTYDHwXpW+oem
33w8ut8tI0sjXDAWQgeLJsmet33Fzhc1mL/C+3iYrtK4vNUlbWdRW8uthLgbNXWrGIEfxMHJUrAa
FPbzxz/g3EuSTIQnxOmNlWz1kl1nx4iM5PA+i4Qfxtqute6q6cIh5dyAeN3IcsR4dWum7F+qUcM7
vFepIt7GCT4+0n7SvdQ//Ye3QR2wlNph5q3NucIYHOSxTnSPvvVnFJe/TRPTE6U8P25mOa+/meDL
R7OpZUjcVsFCu+o0pRiHMi606D6BiOiKqIcZiYAuVh6rbCAJpf2tlUvr4Lk2dYO4OygMjkvOqk0+
T0kx4CS6d8yfjrFP4qc8PuqN49ZO6w7WpdIr58YFTHOK+ikUtcD1+vaTtSU2tHCoI4o1HJTmKWle
OJZ83IvLV1/3IlAEUqdU2cJtvrp2pdTGJfhnh/f4nWzlsUg+l2taFgiLCzDd5QDf4X739hUKJZon
B8HqqcY3qywb9eeiBP8aILKrol1ClILm4m0DWVEISW1155QPG3lrXVobzvQPvCqSjfD4uMWvi8co
dmVNSmg4p6y/ve6N//DjgZIg6FApUEMK++2PH2WtUOTSck5SRHTgy5BfmCNn5rwNdYhKR2wAHO1X
4zUxpUSboiG8bw03SH5ppqc6iJw/J1VYPsGbVlYrS+iMcTGEPctXVuzwSvywmvRzsab/3wSsCsKv
pOLl1T7TywFXOKSRlFaedmhCrxq8jx/PhPN99X9NrPoqD6HCziNNhOpRk3wbr2Sx6y5ls85MaaIb
KAoIqDBq1+X/HK2v6h56zCkDJD9pYDAP9ePHL3JmyJLtYPXlMsCMMFdTTrGDbm4g1Jy6ztObPcLD
j59/pqOcZcvnGIqG7Z0EKZdjO506mRlX/pEpCyY7x6pXPTCFH7fzvqsYVSARFUg3dJS9LMavNqwx
s40Qo5xzmn916V32IvpPzz4aMCh4z9bLN9FWsw/rZdEYoW2fivA6PtTmp8fsEgJa9DWIQQnIrAaU
IrXk/DLVPnGhnG6MS3Ub3nUP2BbSWf9yztRqWh/JR0Oygyyu1ZMor/Q/6nClXCqF+m4g0QL0DiBD
8JkWEsLbD9BIY9BQ9FM/wWfy9Rb99fw5hRA1jmQ+MZwNheG0EE/ftoAPzo6aRNFPXNP7/JDbF4bq
+1sAX5hpBmCfgBgXgdXuYPRh3xZBNZ+iTPg4kTnq77i9ulJ8LLDnpfZtPD0O8rfQ2DTBPqgvDIH3
J8ulfbChS50+5D3rU3gPMaDB1DefFONBbyjcFRhQtK5mDBXExO4oZ82NKPzsoZxxR3qE9AvBVI61
q6P/oEhEWWH2nUyMpdJV2l1YYM6MPJ6K3IdBfUbFKrJE0nNRTScZrJu40dujFH322MArsClyp1c4
QL5LeVLX1dECXR5Pmfpb0WIcjH8+XlzWQopl6NEClZB4FUrHr+GnaogaPKyHkcHduHE3oFDxuMAM
3Z00n0BvfDMSc2OM1Bhvw/3HbZ/tv4VGaC+0V04Wb0c9KfZSLuNqPGnCeemn4ms6mY9acynseWb6
aiqHLmj93N7ZCt42k08oCEHrTydBXd3NUEblPkuzS6rp5SlvDpD0I0MbZQBDAWHz8rKvVunYyaW2
T6TpZGuYfDrWIvmPnEyeIefYOB8+7rmzr/SqsdXWZoY4VooqZDq3uAZyH0HypRXjXaRjeR8y+cvW
Q95m/T7Q55jPksHgdh7tDLOSme1E/a1SBrdRIy+fQjdvt/KlSrpnu5HDB0BpBuW70F2PYzYltDed
ItEmrtmbTyNylNQsvcAQuzaTL6xMZ3uS6IiCoAC01Rr+lcq1MVTCmU4WbrU0yq9nrf0vTcB+glFo
YZdfH/2rWVdCs9Km09BWf+UmOFq5vft4PLw7iiwf61UTqyHO6SMJs0adTmn3QykUNy/uxiJzI+PC
qDjbW6/aWR1F5Di1qYFNOwUcDafCGXmpLt+5FgiwLaVTQLJxon47jSIWwwSHFi10mjeGeu6OlrhE
rV/ChKu5SpZikUmwroJ0XC088lSDEcnV4dS0mLM5fhIxrUeMu0XitFQQj6Iac2qZXTmJ0E5ZlF4q
EUNa+N3iZy3XBa6CSFk4Qq7Fh32lThoG/fkkzV28bYN0AtmQWyE+D6XBZ5VS/MZmZoMCuJ3Toval
JMv80nA6L8VUAUtU9N5YtaPbmcG8qXqoCHaIS2kuwAFgJ8qjpYxVve8Rk7kZ9ekfQ6HhoRFZs49z
1d6EQ6vf6tOg3Guj0PwO3M5NOdr9PlPCF61qhy+5ro2/UyN39kYYSy/ppP+WLODfKDWSB+qy55t2
rHXf4mzhKcbAimAXPyuh4JPR5LnKfVGKInZhrAX72anyrYTt/FDHo7kP9aZ3O2HOfmcO+ZUTT9Om
lo3y2Wqhy1BpVd+IqJHuyIfKvqaCSxn6CSdKVFU3Yi6d3UyQeNtmwjoGPXY3CCsVGAVoLnDqZDB+
8rCZk9qOXJJtMTpSSfGi1LQf7CYX94PcxHeOjkNT18O/pS3jmzOa7C6jyoAH19r0AsqlumFakrbE
m3uTa6BzKhz8/gg3xq9xxW1E0/1INMzZukH95MaeFJ+dvHTLKA+urdCUb3MKuj60uX4dEnCs8A5O
xYh/OMg3sZOaLtjx8GCG3YRRL70h7q1sQ9Mi2JbYvw0jn/04aWJKy1tAjkynAnfk1BsxJNLGEW36
tcCT64cizbzRKGTiZaSOXd0cLeW6i+OHBTwNsmQM7pPE+alRK34fZLqU3coYq6ikposIrEn0zZka
NndguV+VObYHkCF6KLymmb9NTWK0XqHY+Z1kS4Ov2Y76k/JGre4PzN3vsR3K39SuazewPqXEkybL
elYntfgZWLnyhDu6vJZzRmOtOn8auei+zBqcDrrmkYExbYK8+5NLo/Q4lxzSxhncU9lTge/QgYxa
LNaN6etGbLuMRbXcE/382xeJ+ZxPdEsEosvP7SkELWP2Xo9ra590mXJPDV27ch0MqS+O1LY/4yru
PVmKiPY16vAjaEFuk0qT/ICIUuglVgRIZsysG60eHi1pjK6auJ+Lu0oX4Q53NMCqsYXOFDqDW5rh
7PNrp2NcdfpG6djgo2WkTAZAr3GYTlj6+/2Uxr9SbUq+F6Et7iJtrtyCHnlOyGqYhwCn/RZHn/k4
BXwAFyxGeG8B/riVlCJ8yurqu2pV+Ze2Ur+lgcn1eABd3FN2E8cuhGAswF9naTS2fKnxjg52vmhT
p3rIyhQfi3HnIw4ut6i1bL9M5W9YxgwDLlOLYisWlcd1jL8a8tVh1jkvOu56Jkle+HKotRtrlNvv
IdOz8hwrD2/0uhO8qE0NPhuf6vTTSn72HAAAOri99ifMjBm/bZr6ypALvnTFf2jgUDdbK9kpedJ6
9uD0/kxpT9/onGTbwZrwCryNHjdoZav1TX3QSkfHWhhZz60OJKWPwXZl4RSCJtB0b2LgucMcYPML
R9mrghI5dEmutBGDhEPXxJyNTR5nQgwXnuJ39Ze216WfOAV7d9YxBuZW1XtqnElXZhQPuzmzcy/H
7wl9q5e92EhyT20FmtE61ttHK4NlpgaxvaNQVek1whr/9pxLrxruzz9FGWcHUBsGvuISjp2aggyd
MFPtWX1krzSiwc/kXnkBhtKW3lR27TUcrvSnIXHscWNu8p6WNPOCreuPWlIbu2qQrE1SWO0vqZuw
OI52pfhSD+QhnAabcuYR1U7KBHAvWB34G036pOZdvGtisow9RQuveuQX92MgKtZyCfMv5jgvUYR8
K9LE2ELiax+wpk73SdYKX3Q2HVjMpi/stDz1UmceJerY7TshzRuAIOlXwA35PpkmBa8jFKouk4Gv
xmV5VJNUMG7kpHcjxc6uulzXwTJNDTnW8AdUpsJLAuc+lJTAxwL2G+kYtKOhaF09y76QXsjdMpTQ
vYMZ93vgHVtZAk0jOcV8mw4djlEbckxa1+wOMBhu2hrGAlfy3lWzEelQBx+v0YNiA/CLugYgCpIj
pb9nN9Xx/fdJJ7Zxl4qbWcUWLpd2s9GQ+m3qrJs8KjyWfmRM+j4MZWUbFKGzGcn4e3WoiO9swdlm
ipJ4M49cwy2pwugZS8mmShnTfambhwaCszeaOuIOieKH0ag4N2atpNDU22jTOvrfzDHnx8YOm4cq
qfJdq9Es5xeDGi/gy5wwHV+KLrP8egC4Y0OsvIUvAk9KJPIhdYJuV0lttYksMR6dLh42Wd6b2wZb
MHQC2Tg0qTx6UpOaBx3JyKPIxeBJrQJpQw5r36pE57WppW6sqDf9OSfBL01oQTyMsQk7Vxv6YQcm
D+6Mfp1NtrTH2SHtjcACQRBBC3BKimblA4vGJKXNEZyesgHOlj60iRPuNMzjD02ZVYe8mcVz3Yya
r0y2ft9AnNiwm2UQzPvuRyoWVJ891a6joL1PjG6AOOSIv6KIfjWVWpwSHL6u6oTFxgBa66aVUxwy
NdB8sID1VbVwFrTJwUbOYGZqx92jPurxr8QUid83mPTVmNU4UGFFJrP4XRpa66IySlxVYbiNaalc
MXUDj5i1ul0ofTsLR7o7dfa8R84AviawQz/5d8bM69nV5kw/dIXU33KPNPUjachpcKMEHovWmo9p
ElbHEQQB3AeZsWvOEcUIynKDINw8VqHWb+vcsFy7V/MbDL2hZ7YV+LzSyJEVcdSKLPLv2giULQiL
b2khz26gzzpUkAUriC9tO9i6gFSZ2e5UmC2QelFhqDOcTTWCNSlq85c9978aa7S+9T21AQIjZukT
qrxr+hJgh4m0boqrYN81lX6VTFEIvTCKd3Cgypd0lgJPNUS3S7NC8/IWeE4dxokvowfaGnLZ7AoE
JNc9p0g6vi/dUQDYaMre2aAtuBdh5BiuYqkQh+rG2MVBiRqqNCFXTcumk3R94ycLiJKYkv5QxQbr
dQzDAAc8vn29j2E1tq0FDqdj3rVtvC9wV55m6Ar7shXtbT4jlpCazryte04GYxKGd2WbyrdNUUY+
oilpmyjSsCsHUtcT6hbLzVmEfCJq1TZJu6DzhbDE46SGfzKj9DLNuKsXxpEiouGLacf95JWz1HzX
rKk9KbVIf+tVl351ZjPcGAke60GOfqVKCgtIGvi1wazB53A0r+0516rUQNmXRu9sgdPJG1SCkEH6
1vKN2R43nYhHL8hB6PeVHm4TyezcuR70vaOANMwkhUFH1ABPefltKh2FhcPJ72x9TnytiBCJ6TOe
brOy3ZEQ3ibUS2kzQtFMPA7nsnHUi2nut81A+YSiHynAHYVfwlmP3LDrGmgSVWRsdJLcp0hP+msD
+U52TBwKmnOoRcdEil34id5oR6Nx2lsntH5Tjnpwq5LxroMV24JO5XA6hPY+cAZ2npydMM5KczMl
fXdAvyMw/inR1grL4pumgkoikdY9WZ2UHdu2nE+mFMamm7ZzW1414WzIJIeD2kvadubYjTTjrh1Z
EyJ1Hj1BUI5dBblGNqUQHzMjPbUI+qg/WMBWCqpsGxHOvy7G3n4G8hVUXsIV/cj+kiZuF8gDSFIl
iP9kfSFOumTljxkcu6sciIOvl6Af3C4yK6/mkLfjqCBtnWZiUTBi3PIz2J1ZVYZ9VtbRvnSG1tdT
6zuhm+6YmjpJ1CHIX8baTK77CMREmi+ByqmPn6NETFv8zHBbZ1tztbqWn2y1ik9qKIEKMuKIG1Et
dnk/SRuYQPVTn9WEf2Y4MU7FIb1wAAKF5DyOUQfprgyrL1LbtNw5zfw6rs3iUVTBF0WSlHs8tfWd
kTXjo2XW4UFuEsYHUIdDbSR/+Z8SPxo0gaaSCWlEU79z8CMduHDVp7qqnb3UKDayGH0INlEa9qds
KiVXGqxko6ldBjKLS0YehcOzFkApNhtDvnOYzU+dbJabKApyv0iGyI/lvHfLse6vZEhy28nsp4dY
z7sHPYUOpBHXcItBtNsmDTw7sQ+Q4V7SQJd8kaCLCdUB0lZe9LfqyG2pZQ30ZL1otzA/9O3iiPO0
Vh52kdErPniUP0HagHwx+/pYUoH0tlShSmQA10ZTBg01Dz0KJru7hsrb/cgKPPdQP7QbmEywESwq
9qRDTX2bckyPEaRTgBRR5aezvIsUybWdAibSrM7HgUTzpguS+gjKKtxqRtC44Rx2D6SkVA9jG1i7
rsmvNIpbb2GuhpAEB/tawYPsV4njbHszZk9vyvZJV4rfSdzZd7IGAY4bGmeWAaRrLGnZYQpj+4fa
KDlCikD4atd0d2Ze6FdK4XRHS8h/TKtkVRaNckxGbXRbHP8ugeBsOxuolyMyfJ5TdLprNCVF6ASQ
pSCyzY00jsoODiDopsxO/uqqIOekhVC9zDQ5xqXItylILo88NGeSAYQH6zYYhIbdIDZawBIyBQ00
BzUu7sgGAKIBaBissIvR2vaJ8UBacaLsgLPOuBoX4mQwVJFrxGH1rauTaSMPQQChp8+9Wc7mo6NO
6Q9EZubWbpTxem7AMCZp9qxrEn1ppC+D00rbUgS/RNvmj42WVKcuCxDmjqp6KlWrdzmLhpteNYsd
p3AAQ4qi+kRIBjhgpeYqfJ+DiCH2qWYtHUUYQ5cmdiLfUroh8EQHsDdTittIGZRDACx7EzqTdKd3
hCXMRC+vyHyUN72eDPd5DFMU6M0jikhUyZWcO4+Bo8MskaVnyYmBcqRZGbt14kQn4j4gfaLxptSc
klBX8NcpUnFlGcZ4VPu6OOjsU14M0c2NpHQWnqzOxUuhAhAs6RyJ5oVsHUxoGn6aJLlbF0nlFbFs
u0PbhF4QG9WVVivyri9k26sru9/mUZB6tWa8ECSz97Cair9pD8l4ngAI9VqUbVIj7LmHNfUdHBTY
tqozG25ZKfODiTbuYAol8TjuyjuoPH+bLHX2vQpSbgxNDmVxq13V6mxtc0m5jqoh9+ywkk+11i9d
aE2HzpEcP9bSH3mexruMmxegk0wQUYDYC4J0YTqDxUOC1BhHtDTjczma4zaYZa6TY5J/TSWp+RKM
sXmERwylLpEbdzLxmkkcolygnqFv1zUBrj5XAIsE820vWaMblUb5UMfo5ri2BlfEGdVNXo3SHk84
qKYBGoPLSh1t5bABNJZlHeSy3NkUBN3dUNR/bPg4IMdnFQ5kBagPYo1rjY20mauquue0PLsSSji3
lhlRoWNQ2rgZlRtbjNl1lDfxy8cR2XdxzCW8h7mYFPZSUmwdV27GAbYcKMiTUA6mej2Xn43E8nxq
YywVEhQOBdpKCVm0YWsi1ZpPnbgdk0OkXshtnfv9r57/rh4a6l9biXm+c5dh+P6kYQMdA3/Id1Jv
CsPGO8/MaNnscWMwnwAKECs8UlVgSqoLifNz7/C6kVW0ujVyYzB7GkkjYmfuJRfwpcevPoGDWLEd
Ox5vEXQs7+vw2+eHkLMkFrHNUgNjLYqZrHqC4U0WLm+/n1rtx6efTkkmgt8Uz1mwF8vbvcpXBc3Q
SU1vyiepUb+rxIaIgX02q205/5SEJPcYrLTytgncMkNatZVxCuT8jtQj+ZxJ+/vxa5wJo9MGWhjy
elxA1opgMleOhkrVOCnOndKemoIwxdPHTZjrbMHyGtpSO8lYZIlrPojQSx29emmcBHtkq1qPRtYT
pc++W4V6qQjmMiTfZCaWthBB0SDEE5p722UTocZ6rgqDDXLcp3l/nANxDxnlCRbbL3kSBCQ/q8Vn
ItKkqYMpWOAh5qpJuZIgquq1cSpxD2bHKPz9cfe9S7bwfGQZzHHkachkVqMgU1POM2C/Tmrxe+52
eTy5RG/B5HGAUwgBRRdm/Tvf0fJCCClQetEsVu1Vg0blOFkBhuBU9JayqdXAIEXSHI3A3JH8BZIM
Jm0qnkZN2gwFYMOPX/fMqoCEjSs7nYruaC0WIaTbSdTPMU9Ig7i/HRPzk4a9Ze1808Iq09yzp0dD
opqnELVczpC0/sOAX0zEbC/mUmJrtbCVHJYpG9wxIvCokGUZdHI4oI1DIX22sxbtjkZ3ITmmQrG1
TL1Xi9CkcO4fLHJsbeF40eRKBHE//hznlC9LFSm8pQspxVkPv2RWG7mrG/U0kzQLuZ8Vp6IZXKs6
zhVISaB1Upd/lQN91zrFLhKZp49/Pv4NZ3LaGFEoAkTYVSanvpphuUStCeCe6By4h1pm4toUxFBh
w2lK6/XpJZfE2eZoRaGc6QI2WY2PpCWqtFAyTxR822jl11G0bkYUtRVf9PKC5PHd5EbVhWEKYZRF
2d53vWtR4s1S4OCdxlF+UY1w25hUTzFIFbDWTwlM+gI0dvZLme0LH/Zsyw4LvrYcId5pggddq5pA
UYaTwHAyCIsyJNSDKA6Bdq3096CovQAa9Mcf8t3qzNvioFjURBTDeecliHqKJPWKPZywglKbYspv
zbyilETtl3ZnuhMjapOr6iUwzrlmIZ1hbyUnvgyjt7NEb1shOY0zngwmIizUCKJtIqlcLhSff5bV
hY/6bglbVI2ocli0UR2+2/AyiqgQTtQYrzgYc4IylwR1ywh8s8v9a+AffG5BVq0nhJZR2YICRiT5
udnYTkQRCUJ23aeX4qUZMh2L0UzVYQe97TemAFlvtR1Ps27542zcKWlz+HhEnO0qlB2LYpxz2tra
HE0S0eWmH09pVYr7ySaGx6EwfPy4lXMDALAF2SUV1T1SqbcvkjtBYxhSOZ4YkiSh9gZIzjo7VoKC
u8Z+7L993Ny7Aw/99rq55ee8WpXB6PZTHNTjSYnIpI9/bPWJukrbOfn1cTtL/6+HgUUdCRpbNI/r
w46QKycKjWI8EV94MILqCr8uNYb0F6tVXHWpx95btzmC6gtLx/sTwvKCOoZ9BCDUp1xPqBKINPbd
ZDrFJfqAQOI6DjjegAI1/K6d55IDQqj91C+ZhM4Ne2wA7Hd4Ad6LICXJMbo2VtAjzs/wwAns/K2k
3x/36bn97p9PXUFmyZBfy2FNOSaDRGH7UyjfGazAaht7UnYnAhNYPCDg+d4s9pp8E6l/peHweSMU
SzGrMn9T+JZ3XCbMq7GjD2WTabGsnuqCAitE3sL4or/7/bB508Rqf7O7egkezurJzlt3zHeSev9x
H57ZQN80sDqVNLqWCSPiHZSEoL22jcRhoKZQknwT6s+Pmzqzfix6X5Pdc3FMK6slSp7xUifkZE6W
+csMflwSJV54/D8746uvgT11tqci4/GglhN3Bmz78e8/M6QtmTOGvqx/nOVWZ+2418kixAphggbd
cD0J5blGrHFMB8X4/K4ETIDrMEJernz/JvWrd2nSfK5FOSAhVv52FMEoLpEXlOXHrtajNy2sXmYq
22JWSnnGMOBQpeibrl3PUryNyhc9+k2ZE3Ii9d5GwKRfuCifWd/fNKy+nTSJkWrhaIj51CThI6Ll
TaR9CYZTp7bU9duL7IIg8dz6R3uYIxh56M3XPr9KKjQkb+18qtTwp5nKPyu12pCuIMAchW6cFDvK
rPyag/pa65E0fGrIoHRjCVyqrS/HC+wGq15usMtSeSau7qX2qzR2cAIeOqyfHzeyGvjvGln16Niw
vIdKUt073YbiA+onLy7vnq+9/WKRRJTbNngJU0t8o39IG/PCG6xm1v9aWCqmY2dejAerPT/O8z7P
Q7u8z8lbf6NqXPrz4y4638BiwIFivBgb3r6CpVHvKO/n8l705rUxVUe7K6/roHj8uJnV2P7/7/F/
zaw2BPQ1mkqV1fIeZazb97vZJPs3CncKb3XlWxxdOLuc/fBYcVV0tmzsa5pQAXG6lBXeaog7jwsu
+99/eaFXLaz6LSgNuW5bubxX4C84s+Mp5l0bVt5ocTxL3Dj/+nEHnv1OMDW4H+scldcs6DY0KOXz
/0g7r97IrWUL/yICzOG1o8JIas6MJr0Q9gTmnPnr70cdn+vuLaIJ6diA/SCA1TvVrl21ai2zyN1J
jW4sdfoz9iXkdp50e92OcOv9Z6HO7AjnMkSkozDwsK6l5iigqZ25V+oReT3AoZuOWu9H2IrTlbbL
5cHRrmiQH5qZoi83IawqZeeb7I4eOFp5bL07v125N9ZMCNFsWOZKgdJa7jooYJh3/ueoeNdZnZ8z
JDFgQhZ7KIzB7DQKDrkbGVTofzvlY1js37E6ZyaEmKRIJwhXi6Bw83yi2uyGDTT25q8g/qVEu7eb
In/1kq6A8FUcTebBrgF4JnPbwNmqefLgpTniMQpZhEn/qqTGGuZ7aYV4pek6GDN6UMQbQcskOdFH
K3NV2CnCAJFDwvI6XssYrJkR7wRctkIROnMl9VeUA1Eufxrqj3fM3dlQBOeQTvlIo5ONDYWKrlrs
jMRFK3RDy+benD5eNya8015O7Pm8Ca5V8qc09xMG5LA2evXFGNGLUPO998aEwD+GqDWREDRpQBSj
VDWFZkb2c1fNjHtJ8z8gIPKOUwq0ir4Z/rVfERqDCR4jP2QPxE4OBOlpkr60zuH6fC3dDec2hPmq
lF7y0B7K3HTYFVT9lXdc2effnzfgWYRqjKaOfBbfl0KYBSak4roOQcYVP7206tQ7XpJQhkpD36WV
jj6u0jSH1FUG9Sgh64nYq5b+BKn+jtkydCSf8csylcxLOzXSoiQS49T1pI+hceutpSkXx2FCFMwb
9cVvXn5fS/vaCdFhcuXp2CQFzAUQRiXHX9dHsRR+0KhE5oT+MlrohAsGeiN/QAw1d6Up2wbFTTv9
0Mq7LuiAGvo7vV4LPF8yPmePiJezwjamekML00xlfTmsXLOSqjKT3B0iY7q3oHPaRlKl7eRBkY6R
Xeo3Ztc9w1YHelA1xr2vmdG+61tgrWh1bpQSChjElCsSIFK+DVUnv/NonN9dn5YlX0geCdJrA0I+
yiWXv9Lq4IwaGweXm32J1QKM5Te1fcfdfm5D8LdmW8iSIkuZK6uuVD4hobORipUjvbi8Z+MQZhsS
ucxHrzB3a6e4s9T+I0pes0zbXRkVO2ibyo0exStsS2tzJ7iRVFG7pKdG4lbfUuuxSndd+R4L1Et5
I81FC7FjGu6cyVJKh5AvB5zc3Qbd39nYvcNbzaXf/xoRhjGk9mSNo5e7XVZsdXoYSqPa1NHnd2w0
ojtKi3DOvUq1WahmImhrskBIIPYTbTvWVuFJc93KUuxK8EVPFy2yM/nt5XaOilJr+9EixutQWEeX
OT+mDriT8nOQ/Lpuap4W8Xyfm5rd2pmTj6jaKmZLrDcMX/ruUVv5/NLmwrVDdAVnIhAf4dBYmZFY
MTTNbuMnH3wbxp3ev5UC+219xS9eCvyIzVTRlI//vRyF5ZVhYdLl4so6hb1clk6Sbf99faaWFmWm
pJkfsLxbRNdbgGlAECzOXbxX2hwcsDvBUSsAAe+vG1qYM5rzWXdgYcrsdS8HU+V+5kmaFbtx8zOJ
9qVyiK2VZZkjHGHVyfITAM30KjNn3aUJJ48kwzKk2DWLPz0ga9PZOhLyntktWu07sAfluOIDFq7H
C4vCsyWOeQzGbAL2GZq52kPpU+ydzO0Mhnz79M2VQp26Mthb0dsEYUcjDmLkbgOcfogOFdryqb0S
3y0Oh2Id/BUIwHGALidQS9NgAoOfuKr/zUiLY2zeRHWzU/L+HZuBtwtohpkMj6rPpaG2KjM0ptkM
uvQVLbyNYn9rypUof2nDkTahe9SCXvRV/6iPNq8/BaxNNiu67iBXk/vf1xdlab7mBz+N0LPqipid
MfMytO1KT0ibGFs7bsBKDDs5JkwaV46pueDRHHLQNu3WkKRR2rycMaSvu6lqq8R19LA+lWb7o0y9
LN8aWpTCJ51KJ+AbT9DSHiQ3Qs1ESoxDTgBEtrCQbtCqSL9ZihzvkT6vN2URmbxPp+xb6o3hTT+p
8Z9EC8qDM6nOQ2yCQu8QnUXSXqr2RmHUO4R2mxs4FgYXulh69Pp+OMaSHu3YSJ1bJVH/0PUSEohy
r/7Kk4YerkKRQIrXmvNTLlp9QK7ZbndaS9PgBO7+T6NH1VYrxv53hVTvs58a0U8/z52b3AuVOyNP
YbVBa/NIhfc56jIwzgBMb0LJnOgYCvRDYyLQ00nBxOuXXgjF02MYA8Lsd6tlIbIFMLb6cHkdVN1c
E81a8JkcQupDZLhp/xFLlomaZjXixbE7jp+jbtv4mwzQ+zu2Fmfd4CHHg07cWnWkx0kYNJz38ihL
m8dh7jg9XrexuKcYAHkyiIp0VfCX+ZRYZJixkUJ8+yhn1copf308ZsYUnWNuoMDGEbncsyY44Eyv
OeUoR/9GMxa8Z/K1D5QPqWqtTNfroVCiBkkEe9RcgRfpd4wctZuOBkfXO3rtrbSWdhMJOLiK+f7M
4DZzzvIQEoaS58qEGH3LVLVhvqkDek1L+hSQbO4OU9/c+flwP1Tyj9GzPyTxdESL8JscxW9+Vc6/
AvYz8nAQoIkwGTnOKhkFKdym7LhDGN0AdKg3Rl7f2MYb8Qz/jPhfW+rl4hmQmWsGeGK3napDrjQ7
c7qNp+ZQVHRn2w/R2pWwuIJklwABUah6lWTs28rSeYwww513QBHtA0jzN+/3GccA5gzEBFzXYh0M
YIHT2GQz3blBjx6kGlzIW08UFmB2402JsgZ9TZeT1gVSBjuLFrnTwTHvqjXhi6UDRa1RwS1AZ0vx
+PLzPihQ+puGyE2D9ilJnL0SIaQbWtHnyrZWgs9FW/AQyfP1PJOmXNrqoQOLndKLXM+Y+vup4wFc
WfWw6+DggJC8LNzrUzd/7zJ4o95PEoPXFPgZYI6X9sDPe44DN6yrq8fY3ksdqbjDdRNLWwwlojkd
wyMHjZVLE2ZLx1Bu5ZgYfOvgW9TTWtXrV17U81deDYQ40yARrABoE/ZAnih6jCJt7CYgu+T0i1H+
bU8HhdqTT8vZ9REt2kIQD0YwGc9kCLbqpjIbowlictpp99kkr7k1eG1TS9M87yiPjoU+qh69Z6nO
rAquwSHwUDxE2twmGG7mCGJraq2yRdU3Xxnf4qaAtxkEOtRAr7LccCfEcR35sWvk37OhRpL1o7rG
fLZgg+0GNghwLbMobrx+sLWxCpzQDXnHTd3OydSdvlYZWNh6F0bmv589SH27pwYZYST9S7fLXUTi
4/pOWBwFpMssC+jgV29FeczlpGjLyC36ctc08tdiTB5Uv1158CyNA9QRnP0mCXQw0JfjgCmlraGJ
YxwITz9L4afro1j8PMgBxEhniltTeE/ZatcQVPN5T4q3Jo3PzsqGWrrIeX2y0gCaKJGIMckwpvWk
ykPoaqY9foD0+ROCIemhIv7cliXhuzXkf1dwMTyYXd/ts7zJ7uw8MT8UXUQjzzuGC+wejV2wGcQv
l7OZSSPq5vRMu4Mq7bqhewh67/m6ide5N7wDD6BZhA29CjFBPPaVUo70TLmJ9gW1G0gP9GNQf6B1
aqcE6q7QVlZwaR/yAAe2ALqburgwpKAw6fi00siNvOpjalSPThneNL3/7fqwFm6nWYKIOIdKx0I1
yhvGtim0EKbl6gbO/B9B7kGlP7hhq3+/bmpxRM785sKBgQ4WRmTXYWbkoR26Fs37MkiIx77eXjex
uO3PTMx/P/MO5RyHg7MLoTxR8t0oQX1qRsna3l+zMg/0zEo1VD4EBBaOLr5RtUejv/nfRjGv2dn3
06aj39Lm+xNK8xp0eAZyCW83waoDfAWVogILvDRRG1rn8e7F/WT7lG72lYtt4TpV6Lgk2Ypz420n
fB5mFfyrbpNna25U8161PznhV3m4t7S3RyI4uRlWT5TwOuFKkjRqhiYO3G6SDp3j7DXtjX09c/yO
CTJuvOzIgYi5HFQqGqRKwsANPufO5o2ixa++Lqx14oyh6Yd8HaYrNErqtWyhCPN6ZUCI1aqiHhOj
nn++AnA7daAmULYSfa15MjyZAfrqaTv8HrvmwdeH56JYy4suXRRAnyz4jl9g1qJKLD4fNpK2hGE3
Vp+M7lQ0f2dS+0VNeto5oUqINOOYNcpeU6KD6SufYuUd5/X8F4hYusGQvVLP+AW1qZ/k3HvuQuf2
+nla8G3gGakvsUdQr9KFZfQhh+j7SvVd2fkwSA9p5Y7OyplaNjF3+JDrw10Lvo1m6BKqHhO6euNQ
p3eTdietqZ8tr5U664iAvIFLdKZJPPM8ZmjELUK/viulTvadXuWS3lulu5HsRvoAM7B/1A1yRLnl
SdveIS0VlDqNp6Mv3cYajBDvmFROH9Xf+QUgPgL7IqebZTACt1FOSfrNKH/7ax0dIjhwPh6QDZPi
nsnWudWF45GnckdknIUu/vYXRcufga9v4+Z3U7YHxUzv26x61mK13QQNOkjXx7dwj5AcJmah41Hl
WhRsNzbKGVpsB67dhdvh6xQGK9fh4pY5MyBEgVI1TvqIsI5bTB+U+ENYUJZ8G5vyf+YPUWEL1Q26
f0Xv2NIdr8h1QaA5lfu+gYyx/PyOWaI1S0EgjBqBGGjacZs1tdSFrg9bxTbWBnkDpdgaKmdxLc6s
CKeriXQNSSysRJ260cGwtKW6stwLESQilWiqkCikZC6+Z53Czh2rSkOS3CVEhuFI1B9NXXU/TUF8
MxbK+OTIvrrToL1ZMT27H+EpzSUPNzBPP97sYnGqhHzF6XWCdals78yhuUvs6bPad8/+qK9siMU9
d2ZK2HPeAN4VagxCMKvxNl0bFI+0D/VbW47WtvfimlHPm1tFoLQVne5k5JoUZUT9VnvMPsXNShi2
NGlIF8z0rIQwr/qfvDD2C6edQhcZtSQfHm16rZJ2W9bm4foOXzOkXnpdyCMhXbQxVCXPXqvfQ1/W
ZMNt4qzBNZYmDO5X+EZNGOJJB1wa8oaoibJcClwvOVbqzbiSsFn8PMkTYiRkokkEXH5+9BNQ6yi6
AU947J+98h0XIMXVF6E9+qsdYWdRNiqUaCwCtzUUBNcmv3gefKP/YFbTmgz84kVICxJK5hxV8gDC
UIqxgIVsUAN3rKVm62VgAwdISh8trxmKjRbBahQGR6SGdqSoup0R0TFRxLL5W+tbZyVVsHSiSEwR
VFDtnwEsl9MaZ1FnKDB4ueZg3ytJuIHTaxckx3dsQvp4aW+cMzhimBakRRZMXRa4ct78tKP8OE7O
77ik5AWj33VTiwOyAY7q8BBDUDL//SzKyLkTjd5GT0WJHSiqy7F4ao0yu+vLvl1xfEs+d87yzl3E
oK/EjrVRartyDFnHwGyHpzoBJmOUJ6M24RJFseqh8mF01ZCVWOlxWNxAcEmrc7CGfLY6n/mzMTpS
aJYy3L4Ao7JTETi7WfmhSUZozopdQyEwsbpka9WOs/XUZtdTG/BG7e1QXZtuFXiYyZmBTRBbv+CT
sYupSFKe3AVldTi0vpdrb+4l73VmQxT5K7zK8lQbG0MLYVm3McyCbthbrY9Wopkl9wJEZFbTw3e9
Ij9Q7bZXYkgIXDm+gYQCJqzr23JxIDSbz2JdTJkjeMcoksdqNKMUPabuWJffKBpulOaL2rzjhtRw
whYVGnyMKC7jq7E0dt6YuhokfR7FV+DTdLyu7Pyl0fBMwIcpPI1fcSsYmg/hI7QzbjUeJhXN59sG
2Gz6P1qZ1+xsm6PUW9Fdg4JNX8FaZVS7ZPgrCmhxXev0WxwO2QpguSYzJ75+Ori0YOGWEzeCNrHa
0rLk5X+NzbAyniXXRM5ifsmRo3qVuPDAIFRmWSduq7TtxqnSx1xrfrRGvAIQWbKDDeuFiYKHkxD6
RyFMnFB9g6mARG6Ta365gXXpOKX18/VNveiIzi0JtyaAha5ylCFxFa08ZIhgRLL9oYcuKE6M2zA0
d6YvH6bJ/jTBvVsk4bOeKysHa+ngzglGjhYFQ1usgPk1TfpSMiXQ/jY/IOc45ejwrgxzvpDFCJeS
A02ggKJAxgmXpFIYQzaGWeo6pfFZLye40MJdXzK8ON9y2QBN1+uN1Q8fNIA48eDcpXl0O9Rrkq2L
C0t0T1GUJgE4Zy4PhA0DQ4r0bermatnsaqncTa0d7GrgvtdHvGgIpbUX6BwxiuCtYgirQnQoOXlD
HH3O4Cs7dEU75qyh/470OqXkmU9CnkMD8RaNp8pvzIbJVeqj89gk74gbzz8vbNHUs1A7GLhBOrhd
4WXctF+vz9V8ml5tDkRW5x486spi7r6KWrPLVD91/WL6BRcGHLGwPt5pk7Hv62Z/3djiwti0lJBZ
gE1ExBYoDqSzEIFm7PYnWks2cv2UWMbK6ivLVgjWiGxgxRLrR3UbOkmZ1pnb6HKycfLpyfDsow2r
re53Bz2M9zCqbtpiB8OfOkkPeaA8eXmAWl7frNzL85YWZxf17hdQHXGqJizfAP1k3zYpHTQJrTNA
ZJrtTAJ+UOzM3lkW3HCZXyabNnOeITVa89hLa0sZTbWA7lMqFhMQqef1fqaUmWsnzY0zKt/LHM6R
kcfCfiitP22QSO9YYAoy1guaFLDP7IrO7zy5Rx2bYoY7Sh9mwI8TftPVv65voqXrDv4lBdijCWZA
dGeFCUdjNzCnmn1U4z1spKpz1Lp3ZC3RPIGxiKQlZuZfcTYSy3ck6Er11KWAeCybFLJE5XFK3qif
+JIjMkhxkR6aw2FLvTQTQlwS84xP3VT57pgBrMC/5RpGbetba6LhqIwrh2Ppvjm3JyyQrnVRoNo2
7iqBWviPqq7tuSUDc0GAXnAE9gBAXA4o7zj9pRHPUcJt6N8bp+uLv/h58BuITRKBcHNefj5N7W5W
5o2J2iGWgfS8KKeVM7tiQkyJk2ufYt8G4ZsFTXo7DmXyCC//Gu/dYnZ11nJiELBe8H69HAm+Zqzk
CpyVEabW9xGixBsplFKIR9H/HWIvPsKIpdyWEGQCwQn1Q9aOyRqWaMlVkjandEsqGU8p/Ai/K9uk
MTtiLWnaArr5Fk/DTZYM75hS4jl4IGYdIfIGl2O1pgBmgHTugPO87Ug+oF/LSiwt2rmF+e9nx3X0
6yxIIiwQ/c4KBW/Uu3k5pxZgfNYJgKwuC983vNoOrFxK3Ml+SHbtsPLuWbonKGjPfcrU6A3RUyda
3kV1QWzd6R/sqNmYlrHtQLpwMwXSByeCj1ZZCQuX3Oi5ScHB+QT6Ye4A9m3g9rHzARmEW5Uqntbd
XD+yIhHJf+bubHDCJpv0Bqhd2vA4Da2brIpvMt3ct2l0aEPjrjfzDNZe/86ux40jNV8R8dhltvS5
9aKVxMPiHiEAJozmSnzFxGn5VufnPQ8LfaifnaS/A4m+MtYlE7RSUB4i7OQfYaMbpWTmRQqEk9av
4LPtpd69bXXDl+szOkcNYlQBE8ActAE+f8UC1OVgZkZ7it3BHHaB/6xHZF8fcuNDY3TIFXy8bm0p
iiBcIxc1E/S8Iufx5cmvhxREm2ZmUJR3zk2aOLdBnDz4sXbvJN3a83ypLksy41+LwmFDrIX6eQS6
bYzqh65Ig20mV3djN9GVkLb3Q+kfpA6WrarzN7alI9nT9Lvrg15cyLOfMDvOM3+ipuM0hVMau3W1
QdwgSFceucvfJw5GhJbKmhgJG93MKq2U3GP+RzX5OUlrlKdLnp0+lf83IAQWRhM3UlSxamE6esB3
s9tWTn5q+hqrw5IboesQABAqXbOy+uVEJXBVa4EETs+nx29jTO1HJR23Wpz8pYfGyqIsjgkgDox2
HOFXmQE7Qw6DNsLYJXX0YI36ZzjId5aW/bq+9osb/syMELTHCFakZs3UGaa3CXx168/Kfb60j+Ns
k649z9cGJUQ0ipyh4KMzqMJUdkETbIqg3ITmmxtV5s3w36kzZGGZWjxsmuTsZ6m7t/2DXD3l1gqZ
zPWBQONwuRNoxfnHhFXdqP2x/qWuZdQW/d7ZIIQ9XVRp1VizJ0q09sMQKN9TYI5VatBX5j1Zfv+p
Vtfa+Je3N/0LQAt4IIv5GTNICjtyhtitHBbmGOfQsW/qd4DGqaIB5gZiC523GB9RZ+kluwSX7kjf
4pOdf72+oRcHQfcFOUJYxyBZvlwZrzZaB7202O0Klbyt1936MmxxLc03VbbyblqzJazRkDV2ao41
jk3bqsON3m96Y19OK2WSxSN6NiLhni0DG+hpyogsz4k2ZTDsmkr/0E32LToN992IjMY7ppDEOtgP
ICyUiS+nMLWbYpQrGr2C7i6Zm1nGbYVyWDK8516AAZkNR7r9FaLK1/LGVMs0ce3hVglv1khQF88o
nSVz4yJ04dZ8LZ1da1Zs0mIS8HyqnL9k6aNW/OyiL++YKYs3GP+qqFQLS+MVRd0mISNoUAUwbqNZ
x/iGlvvrVhbvT2eGCtAHMde4LweS+1rS+fN6NKn/O83lfS4ZP6+bWNzJDg1r1Lm5cVRhJ0te6ISx
FSVujGKMsfWnjTkLtqxsrAWfRuYX6gO42ynTivk38PsIDBLrukpb3jJaFW2iptqUvfGxHuwHK5O+
jNG0Vu1eeG9cWJ3HfrYPcoBnpuWDeQez9Egz3B3OY6sb7SeIz/6og/SXVLSHPFhrW1jYfjplzZmM
llyXJq5aVhh9l9h0UNn2fVXEm9q/N4G6XV+3RSPzMwrwLiVbkfjJB+tspDYP61I7TtOj5DyG4fG6
iYXdx6t9xsCz+3ivCXu8aNokKyqTiyjZQtw7vn1zX3xeOKV2lhWx6vF5xFVG/6603u5kdGixwYUC
bAa2KTizpgvGJNPBT6OsWo3bbCUQWJqd888L8VNb1FI9mHzeT/dJ9AzrxsoKL5xMHSw7z3HQQqSS
hcNPMzwiYhHgFt7pPF19+HWCmzHkdYCC1/WVXjQFln9OZZm8ZIWVDtOhKFUL/ImFylKZ+bta/SMP
/mZQyxVLS44AIA3ngtAWgKEQB3pxhDBm0IZAOGiUT8wbuYHfaXSoTBbSXo3CY9TXX66PbumocLIZ
GrWn19WnKdE6cugg1NQoOQ2Oet/X1XM/rl2eSxsC6l1cNYagPBcmUVHzwtbDCNB26frTo/b240Jz
NO3KZFBnplEhvOmmUC2g9x1ctTrY38O1osXSc/Ti++qls0ztvrRKCdy/ZNzGhnEo9MdBRTcTStD0
rnM++9W3Ca10Td9dX52FIGcm31VniCdpaDGVmmZOQa+ahlZNB0Vs/zPR7lPpts9uCn8laFvYe1Sw
yPjMmciZ6OdyhFbaaZns+z00I67U3iPasymmH2p1Ksevcl6urNfCrsMaIBc8NNGUWJ/R0iQcO0nr
3NQJHqTIhPPdeA6bbn99+hZ2HXsa2DFv05kQQli2oTQmAxHCDifdbcbgi/OOPqULA8K2dpxGHcuu
pTU937T5QZ9W1n9hni6+Pw/w7JKuaZsmGcz37fRvX9oN8t5ak2RYWPgLE/NPODMRISztW1M/D+Gz
3Ie7ImlwNY+mnOztDPlFeWVIC1v6wp4Qd6DOF/SGOXQ8dFApVMn8zYJ31nSIm1Nlrxib50dIk4Hj
o02WmIO+JzE1ETptn0D517lR9ck4Kt3n6/trae7OPy8cmraVdW+Wk3VHhNTiY9TsnPaxNrZ1cCzf
Tv0IhJj6LBHi3FQsPkNRKUpru8w7V+sflSbdldMXX10rfCzcdXDqggazQPm8BtOpKbRZeqW2rmfu
uhwqIN3YtLa3Ge011fOlleERAniUq/V1hVay40iVC791gyDbhPrPaeVeW/m+uPIF+p203yat25xq
5ODy3fWVXzqYZz9fE1a+19D/9ht+vgZMJLqfhru6XAnRFtaC1h2wcSqU0AqTdHkw63qQGwtVZhee
Cu6WBMHz6RE5sesDWeAoQ50E9DOYVGppwOEvzYxxkipKqjaurXc0vg4br/yWeX976pc+eY6rzZcA
1fiNdQp+S/Y2MA/0xxj+zfUfISwWOjoUwGjJB1dpwA4rNkS1TmHYaSuPJ9XYeEDxvv9Pnxeha10W
h2Og8nn6Wjd5uW/sP+8wAKyG9BAd7Nxsl3Po12Ed2X07nlIfqsJBRtnDt9dADfNHznzZfybpXyPi
jm46OZKdvhxPgYeBXM4/ZrHxjETbryFA206Wv0vOFG0yezheH52w1/9jeKZ6nF3D63puVaEUp3gR
ZNv1N5OSK0Jua35a2OuvTMwb5OwS0muTG6FOp1No7fS/KoWuu5vaeNuj5B8jNC/jQsF5i6iBml2u
1RNGtGln8OZZm6flQfz7fSHa8EZJLgwwNKe+oNnu6CuHnv6+NYmm5dX414pwXuvGHtusw4pW7mVt
E37T1saxaOFFKGMmSSDJfrkYuTlSOQjU8RQ3crdL7OBHotaPSmXs37Gv/rUjYrTsIKj1qRzHkzHI
XwaApD6ipRsjqFcAA8vjQRuG15v1uszuZTVK7q2Fnfwh65CbPdFXd30oiw7M/tfEHCic7V/HryxA
PJjw0bKu43xjrJHoLG6uudESkgyHHJBw4Ujo2+Z1ZLIo8OFmvYoqs7mD3LVXq3eMZe55RVcKPisc
2uVY4sYOx1HSUcoDko3I+srnl1bj/PPCtZYgjuOkHZ8PWmun/u5oRl57NS3N1Qx5mjlewHaLoRJN
CVo4Rrl8CspdWGz9W5SGzTX9n6Uln3XgZpYXLmjxsW510hTlNaKI9oQKtdwUm8g2nq9vq8WBgAvl
gT5zmIvtd3bieaGv+PLJtvq9E1U3kZdvQkfZ29HhuqWl0SAAMNOwoIRCHvJy0fV4FjqSRvQLK7s7
KnBP7XxQ4Cs5+yUrM3aYYGbO3IhVCBkGVFMKZTxkfUDWelpxKEvTNT9dQR6h9/YK7GamKOF6kzGd
Rq3bqH65TSxr3+Y3ZrMSmi3tYZJn0MrxXLZfMXOpvFZ1OBSGE/qtmy7+K0PNOUtXgqIVI6J7rFqr
1lCBxkhO90z5tdMRX1qTRVo0AtsUBQ2ASECuL9cdTZCsI1QZWJFqm0p/sLUpm09v31xzkn7urAL/
I4aYKsR2kWOjIWVHnnNXT4V69Pz2z3Uj8y8Vw6NzI8IO9krLaysTQZ0UPZCk/J75xabQvrMyTv4e
U3TEkhMESPJK6KTXu9SZrH48RQOIYlWu7h2Eurt8eoDw7rlSvN31oS0eG3IzM0UnwDfR1RRJpVdx
qY8n2Sg2toIAzVr+bPHk/GtB7FKJAWzVwC3Hk2MdI2k3AexA/30tABNhuS8RmI6G2NxAQKwtYmE9
2GWLRmfismCkx8d+6E3UBZL6q18lzb3Xltp26osWhbrU/ia1sB+n1Ew26TDYx9ZpNzlUzZGVtisB
rvCMf/lZAK5m8VleQq/IWjq4lGKpDcdTkVZ/p0r4YBRtsJWsJtw2aB9uHNqgj2WW/v32ZT03K+zY
0S96ep+D8VQZ/RYJ+n05frxu4aXvQzwUwH81Dh2jY7teHm/LCVsnSKWBkXk9ymoF8tqjnR4Its17
eVTqe1qHnccBOM+mDxFDHjIp3UdpXN6WcG8dfZXUn9Tq0cqLbMntzCBhOEBnvSCx49aYAFvTmsoJ
6u+Db225k4P99aEvWiBrahrgo+bcz+XIwyDp7DBkqyljsIntauNJz3m9BuFcOjdkY+Cp55EOd5Rg
pbSnRO8cfHQyKLtsau4QlasbN0re2KL8skXPDQl7xacg1HQRhrwRlV453yGE/TSkA9zyjv71+tQt
HYe56YacADJUZDkup64P/Ql/rXFKJelB7eHCcKQjSEG3VNCnTProqyyHP67bXJrIeZ3mVo25FVF4
c/hlF3h2NU2nxHvKddDq8oYOOVh1r5sR+31e5vHMjnipys4YqdVI1BZDL5eHyqEu640D66Ucf7GS
ey1HaIkDH911iXxbNGv9L0tTe25eiOLTsfQ8FNOnU6bsavAD09e8vlOMXapuZGslfli6Nbh0mUzu
dsD/wt4M46EMzVbloVipIFf0ZsPLMVyZ0MUBQRdLByWqzq86wuwotHLHZ914e3VHTZKmD1rpe1tP
a1CRihNrH+l9/KlOg3F3fSkXLRO4EOo5/EcM8rUk86EbZSqr+qZSm22FPuGkfg4VHU7Ek2KthK4L
4QWRPhT+oC6JZMTQtbLD3mk9BL4NyeVxn46HorpnXk15c31cC46LwJhIDCoonXSYcPr0xhzqlG7L
UyRZ26n6JfXHJvhy3cbC1rBhTAWzJ8PGDkvl5QmvZWWMR4B0p3z67E0Ho799x/ehU5hDfV6SIqKh
yP1U6YZSOdU0ho+b0l6Zo8Xff/Z94ffL1eRnrZYoJ2rA2xh1Ffp33zEC8LszSMYElTFvh7MHvUz+
I01GTT7JQbyBSvitZAOzI4JrAqovxMR54YkOr7DrPk01SznZD2OkbSRpDVUye0zh6merzp/m7p+J
DS9HQOomqT29U096Elu71klvvcjYS317rw3GTQU6dFv1zrQp4/jb9blb8OVQ8EC6PSt5UswWfDmc
lAAaG47KlG/6fmt+kZx9l62ENstGqCXDjoyypdg7ocWeEllDIJ+SKfJ5gzl3rSd728CZnk0tXQkQ
F43RAkSvOMfy1StJ7x1VojIvn9ra/Ehb4Sffl5WNlEZPo70Wsy34NcR2/7U1//1s50l1lJjqEPPm
734kyQ+lcqFRUMPn1vmSggS4vlRLzgZEN71H9IahySDcEZqV2RYgtunUlf6WUG1Dv9ymC95IRfKy
2UGCgaCkzX4mFr4ckxp7uuVNaAxmWrN1nPqteJN/DEDnOAtL4M+EzV75upHJtIWdQokM4n2Eptz1
iVryOAiT/78BweNo5mQ5VqNNJ708mP1d8/v655fWgYcdnmau8sP9fDlBQ9VbzeghnRl9H+U7Wzt5
a3WexQHMPT7sYTrNxOS3Y/UBLDct6ar0F8zqRrKGJ3t9QQLmgt90bl/h/6LPV1QviYIqsp6MMNll
/p3vfAtHf6sBzByi0/Xpej0YbAHvAtwDEdcr75xnY2Eo4Wg+5cpdeB96by4UXH5eOIJhH5vKlPH5
7IOdb521mOnlVXDpmue+xZmRDyguLxThcnGK0UyUrjGe8nEfVMqump5a39+A/lOM20KVd2bzS8lA
/Uj3SmHtlOHz9el7vdsu7Qvjc8YxT3yrN54k57k07G0V3rXpGwWw2AEYgZRlruuBlhWTPp3TZ+UU
M0gl/Fi2TyUtRrHlXh/ICypFnElYR+f7jerbq27ifKK0GRECP5GbLw9Vl5r9dvA14xMoqugrs6xt
0zz9mNFs8Zw7ifIEF3cYbKRE8bZTUnR3WuPU94NqVY99RD58M3lR+LWVWvvY6EN7r4eBf2qyNr3l
lkmPhl/Fx0KbCZdHlI23Q4hcAaFIPe6MbBzuBmLHG59Ew6ZGd/kW2sDkr64MfZfK04BmsK18pbtO
+uqPhnywxqA4dUHSP7TVlGw8Mwm2sT/FmwwGWPg7RmvXx62SHbl4ug3ZpeIxyqPu2Oe69jxEzqcm
b/6EvaRupEBOom0yhc10IA8W3Fbj6H/P6Q+6r0a7vYUbL0RTvSvNP4PcKb8TdZR211diaUvNNzEv
bnKJr+58K4v0XE4NVrt8SoKDFd5UbwTzvGyoMxPi002rvSoLCkw4hzY+pMHh+giW/Bf5iJl4B/LV
VwFFnjOTQ+ubT7LcH0LpZip/F2mz0VGhlN+IhvtnKP/aEg7gUDZ6AnTZfBo7++jLv0EBrLzLFjwk
vZbgUsmzEQSK5SIFGRyt5OZ/UrpDsV8t2L8OiIiK8fKzCcIHWb28ryy/IF3oK7TwD59ankClMauJ
3+hrWZylYaC0QARLNxg+RJioOgr9EtUo+ymUf3T3mf3t+povDYNxIHRDpPya+I30vlQEvmM+KVpt
u4M9KV8iGvg+g4rsH41OXqNyeAGcXforuDfm5eeoALsQgQ5e2/rdlFQZauxl6fbFeKvYgTrtqzCe
tmROZfq9s++2XMT7forrR6vJwk2UZcH/kXZlTW7bzPYXsYoA91eSkkaziWN74uUFNbYTcN9AEiR/
/T10cr9IEEuscSqplKuSsIWt0eg+fY7PulYP9QTpAuEK72MFF+XuXDtv9lNrlph814HMCc3e0H9L
X6bOnYNKq/p33xyLR4c4DKAOS5VFCe15TrpBg/zoCTSX+tJpKAy/fXdxBfBXOHXkExZSJjWyjxFr
mzGR6cnRf0nbotdm9NOtRrLrnbVYQS4G8dBKuFK2cUXT3klP6IYiXhxIaPfc3lzXLhEWFoZxUDKB
lky9AGPOp9HUy+xkFLpvOeib1Htfjn/dtrI2DvRD4SEEIi+8KdXIsZosFO+q/AR6/Opl2iInuH5F
mjgg/35+MX/2GklJJwHXw+eZ9XWG3k33uJPspemAdTuQLfzz2lgc5CPQy4GM1dXKo5riTPqI3UXL
/AlyzXklN5qsry0sJP+LSswioIHU0eVwDATxKaStxammYJ85VNXd7dVY/NHl+cb3F207HaGPdwVk
Skw9TjwjFSdCRfo06G78SdeG+D6z7PbRZIM8Gpru+GMs83c/UBbLS7l+aaxAle1yZLFZU5F3jTh1
PwEVTl9vj2t13s6+rvhhfcpEpqetODUpVBi64/Ab+RCUQsA/gPABhHD45+XvB4d004B1QZxGX5OT
nxpb8ejaEOCysCrIFmKmlINicGKWxMTST+2zxh51Y3MFllessvhgAkH/3sLvuMj3XA6B9DQGawSn
pw62dryUVsBa0uuBnheOd8fnPvmEd14V2F5pBrWGV0bgdQOYVDuIW1D4Bkt7q5gH/i6dtQFO9it2
DAGhIZjn/RIcfXsNddSXbKBuGFexu2+8XPNLOuUhKg5pMBr0I5ed9ewyS7tL4zJGl4Ks5tfRsyfb
JxXld4KXEIXopSP2epXOD5I28rWAypUv7UQCWiI0RwOyXZ/Csq23GkSvL1zg+0BChXStjjyAWi8p
06nhQ+eZJzCsT2GHEOWZogx0wEEpH+MRBcD3Hwsk8Ah2FAAM4HpTVn2GzvfcINd6onlo61DcyLb4
blb2FbhVgSfD6wOSMurGzRDycz435qmOjRcydR9mbavTTW0/QMCAn7gk2cF4A+CaGm4Ns92xprOM
E+JfVGB0c/xRFaV1kGnZB8tL8sHKZHIXxw39mplZHFpMshB1/Xfi9n/9EFShkRjFsAB8Ue5/JiZh
tMwwTqa1n+v7ad5Pyf7drgbS0njMIc7AQ0K9/ueEeGYubOOEp04Vh6je3f7+SgkIJUEgUMCxj3vm
KgZrcjm1NXGGU8yY2LcGa16NvIsXmqg6+2BkMf001/aPRQ51PxQjOcT10D2ndlFofuWhc3bj9yx3
juI2lnwM0gCoh2IfKW4DIF9NikaTp9TM+rBGj/6udAdULNtqdPGUw0kkHSrjKSmLSKeO5stOWD5n
CA435ub6DWQBNgUPDIbH5dmuLG+cmU5egxbkNFVwQrHfen1Y8Z3wQlPf3R72yrGBKbh6qFihCqym
i0RrAosJ+OHJsI+5/ULkxlDIylWMlspFbBQ+H4xDyrSmRYd+57Ilp1bPins9ReLO6ocByHaw6Q92
boD/SxRJ60OCTL8Tg7Tv08lFQbDioLjWJuvRmr1u36bEQH18aneVFfNP3HaSfd1001aX2fJzbu2C
xXOeBVpWxguK9u/xNLdHzdtz49Fw3z/lWFjwQSxkp4ivlNVNJxFDpwUmpvLZmBJfG77fXtMV735u
QC1dZciRgMsABqyPHkMq+c6ZA++d8h/LVrkwooRw1Oo1cPrBCEga09ZHn9LtQawtxNksqXRc9oTT
RbNyPLn6tyKJ7PhQVh9um1gmWl3rXwR4Dvq7l+FcrnXMutkjUu9ObT5J08/qopDQmdDLn43t8R+2
SLjf1t4cjE5FZx8X5FYwdD1IUAAsRVNw8ix8TMpWMGYZx0ln9KdR0j7wOD+R1nlmgGW8ezYvDKkA
FFCozFbGaH/SSEjqcMr3ox3cns1rp4WL2wE6Co/4BYehRL6WWYymhCrqCWHjkAGHFwB/3ZkvAO7c
NrRyDV9aUqLgWs5dNRtJd/LoH2TeWfGDGF9pubfig5uJsLEPCbjjiy3Oi2tXeWlWWSxtsvtCWDAL
LZD5WMS2dT8VfX+8PboVKyjW4R2J2jaIINUSik7ixBwIMrUMOMM5/Vzw8LaBa++wENT+a0DxcAVv
x7nNRX+aMq0JslobgmQoi1etyOQeMtfD/ra961O2JJ/R/IWWULQuqBUP19VIlmUdBvTKXkkRuNMh
C8wyMMpDK99dMUAyAcxdqHChjf+KQjMZW8SZDhRcqu4xbQ4gtL49lpW5Q7ICDASIARG9qGFsLbOi
csyanqR4TNO9B910sZ++3zaysgNgBD4BU7Y0gKmeFQ9V0DvF9ATBLgTi/VbktfV9eun2kraWQtjL
+2j6WJifTevt9u9fcQQXv19xq91A0rIwNXKSeaJHsu3EEwGcufR7fTAaX8Y0eS6J3mzkFFZ8KVIW
dMEPgs/0CgiuVYTPJSK706TfNelDQUNnq961YUK9WAXXKwEmInLKQJjKA7wVyZbCx5YJZfEnUXQl
FBcRj40P2bchPbbZxh5esQA0BeTaFpqbpefvcvndvNQqoynnU6YLMyzz7FjSNvdtq329vQ9WDYGJ
CjU2lGyv5Dwymmtemk3zyW3r40zpw8ALZFEn+/3hMmBySBwjN42ED07N5Yh6C49p1gqMKBl37vwq
AECgSflkxrU/ervbo7qOZxEoQz8J6XakRq+eXjGLhazAgh3Zaepz4y+LvYzdF7s/JhULnE2IzfUk
XphTqy1Dn8xV0cBcP3+z82NVDT5wNreHtGVD2XPzVI65RbUKQMOnvARR0MfY+HzbxLXPuRyG4nNG
6COVccyqCI370p18Mb7baV4aUPZAapOmowSVvGlID6LbM/2ddEoIeOH4kTJBDQSo6avtPFNo4ppF
lUTOKHVQ98Z3nBvS57WzZ2b+/mDj0poS45gdG8XQNkmU2HLnuOlzbG3m+la28kLfhvaJX8w66jMT
/exJwhMnjqYirNxoEC9WGvSoIomXib/e3gBqsd1EMhR8EAvNwKIOApXzy0M6NI3b0dHOImdqjm73
QPle8sekSoIyudOrci/aL3BBMn2snY/E2yr5KBtwMQ+VFORmcXejoqFGp5UrS4CtaRExJ+qNBOCa
d6a4riwoK9ZnY8xmECNGuQEkQdC9Myt/9X0l/JzripnlhO/r6RDOs4Y84uH2GinRjWqBKvCg0a26
vDP0IuL0HuUfkHnFfqIbIcQF3ncHXVlSPI5AY9BoJFiNWJt3FbV3poXCON1KPqwPCM1BDlS00SGk
7DloCDTWABga8GL7ZnjhFhq3/Hzr4bNqBaQnwAz9AtIrg9H7oss07uRRaic+rd7a8UOl/+y3AGmr
OxgJedxxyEECAXV5gCanlF1WeHk0f9HSYNi6BFY/j8gZ0hUuEjXm8u/PEh8m40LMTo254h/T8hnH
6X23zK81X+DP6GFB4HGl+K6bkrQe68oo9g7S3U1ip7cbGxi9K/iVZ0/6f4zAUwP1uGgOLFfd2SjK
SQz9NGRlBJJv+uBqFUNmgpm+nejjvhrJQq2MdF3fyVfXk89p4rPp0H4Fqj7MLfuYyOqx199QzgUO
vP+zHnvpe0hJCvs+K5L9fs7n59Eov4kO/2Py4lF2JydHhlTP8gCIkiKsRTGG4PRjQQ7P6rNClr5j
pW9mamu+M2vJTvK28IGiIT7yDeCoAJN5gPYTI8hBOZ7kX+YpnsMypT/5NBUB0Pi27/KT4N1DklY/
urnV98Wk5f5sOHzH649Uh1hOH5tD0LWeEXqSfnar6YdJC/POy5z4WcvjfCeqIf8sEJg/GYL0d2nb
HbIojfCSuus8/jgXj9xsQzfTIav7MGT8A6Qw3IMjgehF8i4PkRLTdjPnXxqdzH5Xj65f/ACVoe/I
eyM/OPQ4mV7gGfs0RrUYzM+T+aPPyhoAEcv0dSHH3WhMZWCVpc/YjnOw52haqDmptXS8oD5ih1Wj
BTb9kXpBOgR4xBqlP49G6icjOnkbUZG7koBvEhyzxl+11rYnlHLckGmG+UVrtTeQZrCgcDJzZwJZ
HRR8Tg+eUfxMhWDgN2N017Ugcp7MmR+oPpIAhcA2QA+3tmdz9WPoRzeceeXtmiRFeX9q8nC0m8Zv
TUuGtWvHvl7qyVMhhdwB/FOGHmlpwAbRfOryNj31rnAO82iOYYYn3GMygEaFdNkX3kgROlr+Hb0M
AF+lebXvBhYHdEj7/cyG/AvCW7KDuih0XAS2bV833/IBXLHlVKYhApvp0ZCjsytY9R21DxL0k/O1
zLnANAIYZzUe3aVGOQZO14OCP7c+YvFwrwrO72VplUGD7Ncdaq4vkyXKIK/BY94AJxQM1lR9ZJnD
D2PmveLoZnsT+dqApZT4vC/N0JVS3M8yYZHeMXePzKX5UJqSfzWk5ey6ch7DpiQEsH/Lm0O96JO3
3ubObhqWTd5n5oPTlLav57nrg9go3fV8qu5TUTpHUbAccyCgctG4hi+agge9nMxHlhauz8Z29EEW
UftJ3WP5ZFb7AFtwH5522CVpU1p+2zbDX7y2i0DwlOy82Sveutmhu0yyakeELsFJvEdzyX6QkHxC
1wwLKR3jk4bF3CVZG4eupnE/S1xAvuYqDSnIcPaovOHMEgix5I5dBoIB42RWg3GXs9kNOnMCcSf6
AL/kMSrvHpk9xEydOFAnbx+IGNudjQ7kHMqJPQ1bsOwEVdVmwEoB0lvac74b4rELQJAO60neH2NK
RaBryYhWcsZ3Ha+M4+i1ZaANNQkmowBPOzeQnhxS6Mnx4bUc6xopGwONMtafU5kbh0I33kz0gPjt
aH/OEAcfxoo4QeIkfzkmF2E3yD6QFkak9dMJ9UQtMDWe7KAcZD7HDg60WXIZgnYqD5rZS3fo6iU+
ZHfcw1Rpbgil5+Ypr3Lj2HopMHb9iENJxmJHB4YmaG8RHmV5cl9WJY6LIwu/RS1uNxVgFEQtsfTL
rAHxE5+4bxfJm9QsCPtkTnXPMWI/gwLo3tXb8g7Y1eFY9PNXBJBlkELJNdSHOQ61sc2wqC0PAXas
dlALdu4Gmtv7JqVb2ZHVGwTJl4VCBApeao2vnPKkndOxjET90+i6oBjKHZu/c/hR0KPfDriUh9ff
t9WZLeXOdToOb+rIEnQFjxSB9wQFrCndMLJ2sSNb9b8BKVdirJkMLgdGhPXZyT8K5+vtQWx9fwmP
zq5cvSOJPiT4fgG2ZJx/bwsmu2VAieLsuBCMSqwInvPO7Nd9eHsA66uAqMoEjwASe0pgvTz6IJ1I
ykjGAdwpOkCqLbKtVRMo5GE7IT0B6P3lHBVm7daON2Ch2fNcvKAfuqXvlSdCRLbUCv/fhPL8GDt9
0rIBJuJF7dHn7yxV/L1XEd8is48ehau0UVHNcY8DWUa1nfkS7ECm1+EJsgVfX11s6OfiiYZ8zlW2
uGtwaTjQS43gk3f1eATTfXB7uX8RZ1zFiGcmlEBa9BySWH1SRtTI7FC0kAF0hWn66F7rw1gO8QGB
yivCkzTo5lo+ZfZY3FkTLnGatjEim9T1ZxJ/c7LS82erHoJGxHoARSvEgAmpg6kZk10/zfbOkT06
r1w2hY40odTmokeGEWerVrY1aUryYzRjM4H1MsJF40tx6sVGXn11/6JxGbTyC1WYWqdy0EE4Zo5b
RKn11uH+s6ujTt9J3vL3DvvXiFqjGhp9Frhhi2gmGYGiDAl0jqj29uqvTxXUQ8ARhTSO2vFctn1H
RzQ9RwywyZPebT05V68P5J////vKMUwZ69Ja4AFS4wyWh9Hds1D29+R3nO6ZGcVn6QaTVc8xjL74
ztJHy/vr9jSp6Ix/FuN/43CVXECZVbIBgUsRZax6SAoWZua8m430Q9GQ0BrzHeQ07zOmOwGdx11s
dzvPrHa3f8T6rvv3NygPa8fou57VDBmV5mTHkMtir9J6Z6Lt74GiuRpsfiDfQBPLpWtmXJtbpKTL
yGLJ3qS5b1hbKhqr4zgzodyQaPyjcM1tGelJ4o/oiWLOPXzcxj2/ZUW5Y5w0HsArgIGAnCxoUX4F
o8CBj/vba7J6fs7GouxvipYJRgHoiKw5RLpjUz51mYsr53z2fWVjezPKRQxCNFE5fs48BMvmvVd9
yuKN87NhRk2rly4koKWDYWQI7MaK+jNPfZN+H42NqtTGfFnKHkYnmNZIE+MBwAmrkTw2s/bj9pJs
LLyl3GcJs01L1BhLS5ZebyS52iQsUnej83rdDLrK0GYART+1ylLATEGlKCNSPc2gQc/pJ5K83B7K
+rL8a2OZzbNY0s5kZ7C5KaOB2n7aPWnoveb5tDOBiLxtaX1d/rW0jPbMUtLZvJ5ijIbNX1Nd+9zN
AGn+NxPLYM9McMdroewME9U0S19r6w9dtUUusByH6+Py7zCU41iSyctNGzaawnnlbWSAoGo0vwLF
OSRm4EHM3pAbfQHLJ2+ZVE6oBkb0RhrwZggWHwog0yxkDPTaDT2teGU274KKsOPtqVzfewvtmg4q
jCuR+6mfAavmuFVttuvpPhkO+Z//zYJyiCCtlIiJwHuKYjf+jNt9t6W8tra3gUkAc/kC9blqzWLl
yKuMwhNk5MCq3EcV3Ct3PN/ip1y3Az526NktdV7lHqg9iU6a0sVIROf3fRFAVc6vpsc6eV/356+b
EzrX/zOk7L3G1Lreqm1cBfpj66CZGG2mtxdl7ZCeW1C22jjZSMBWsOBZ9+AvyO3fcGln31cLHqzV
JS0pvt85P3T62Wge2i3JtbXTcm5C8f80IUWdFg78zIJiBR1a4z0KXJy99hVJ/qDpf/7GlJEFiIW+
1kW95NLpzMDdD07P4EGHz1ZvI7GzwRCzFuDiHQDh4IXW4KoH3xs6LSm8AsVi0vqVdRjit3jIQGzw
vay2YrPVyTPAtIhGkQWaq7xrpCSgJ7bwMqfOQypCC1jJN34w3ij9na18Zki5d4wkBb87hSHAfRFo
bjLirQ4E7UdL/WMBQym3DY0tpNUqu4iIUYXM4MjBRmX5HaWDQJN32jt5Rf4+mcDggdoJAAU02lxu
Amq5GakAI4lQ5Kz5q5NvbLLVPXD2fWWTZYVtJKxcAvPEn7UF6jd6+6w5oV3u9m5efqh614DJ938D
UXyZ2UsjTywMpEomv+IfIDkG8rENMcItI4ofo4nraehIKqJ2al+HQTznkxUQsvXyXLuqkdcAxQOa
9sAdqiwKo5VOGqMoo3xK91l8lNVPfS72jQNtSQ8pbKvcTdkWr+DqZXBmVFmp2E7bli71MNuLYpT5
Jx6ibzq0DBH+xkoB7INeElBzXHWUtJ43sGHZ4R15tgRypYek3zikq2MBUhftrmAauupIGE00Wtc6
KaISUrnMe2ybzk+Kk+t+uj2U5bBfbbozO8p+8OwUIWc1FRHS5J+zemOi1r+Opjp0863g4XU+sd7l
Pb7ekMfRnD5p7rTx5ljd0AvB7j8mlEWXiTOTBoq5qBTT+KMFKKS9sRRbFpRzqQ8TJB1qWMjQU29F
Q//oso185roJjALMxxAQUqGWaAlNzEobimjwvuvpH3IAqPfz7yz0vyaWpToL0HNZVEwjsogkQXn3
rR42smZrJx5AIRNCK6DJuOrOXugAbBdyuNHU6UdbSH+aPRQN/5isvyr5GjfPVp9uRExrZ+TcpHJj
ooKvdWBWQ/qUN49Dl4X2XIejS+7bcasXcW2BEM0CRYjziOZtJTjjFXqQHWdGcIby7dS8GehB1rZy
82unBQIIOmiE0XCAbqTLJXINMUH/EVPosupFr+0jGPi2ooxVGwAlLfRpKywmNu/7LGdNHoFhaj5Y
xv79uwwEaOidh3w5AYfV5RC6YqB4bcZFZHmfrP5ENw772q9fUlcQLkcPNQKyy88PkOEeQEReRALa
F6OfbcE2tr6vOBNtrPM05/CGVr4HhncTvKl+nyxNiBYSCkuLNtDOysMLUSQRsS27pxiYBsf9Xg1b
5AXqmVAtKGfCSEfpknrsnjJ5p9fPtvfaPmbW4fYqqxSfmH8Xjy2EdlgEqAWqMPdR8ybPkEn31Ehy
ojXfT4x/IgC559lbwT+6cRrloE5FVH2vaX9YxtdhBrK7L7IND3CVuV1+yELsjB8DFA/IUi43RJ4A
KDE6bv/EGu+l0L23rmQ9atxAwfRZegBh2HE0zbsi5Qen0b8bcRZDLNbuN1I5qvP79TPwUjfw4nBA
fajMOsgRGlQ28TMIHwCU9w6DMOOwm+TrWANRY2a6uXOtIvaN2d1qcfiVVTu/wnEYTIAmQFQBNmUQ
ziuvLm6wHJpHffs0gwfiwIa+uHdE+dTO7hQ4CTtotvZHzSv3qZ7EPfjYvrXG8KfJ259k7F8hTQ0p
FI991F0ImTFa6M+MdO2+BTxuxyb5Ia8JDXMiywBMLyFaDo4x2kHjEQgjZ743vPkZ11ngCBbmPVqI
2Fgeertb/gAek8l7aOYK9OG186dr2I8W4PJhn4BAz+UJmjmtQ+IUhyFDDU9AXRliE0eP4qrQ+48F
dRY63Pw7J/0WKvz6GCIYQWSFtuBFFkyVzgCn4myARbV9En8U/N7gG0kj5bL4BZ7FhrSxHVwK/Swl
YOhLIfomdpIIGni+Y9+3Nfedd47hbyNLyz/6W9DCrnJDmkPcC7Mdkqgzjh8tdnf7hK8O4ezriqPS
ichESvB10GW8gG/umVTaM7jutnCeylvxn1FAIgFcgeCeVJsMymQS1ShJEpH4MKYPPD+mZQqQBDiE
wnaLTnPLmHJQ4mYwekfo6K8zv4KISgeslAKPlnE9MK0/mdhioFufxH8Hp0xiXXmy0mwMLhsgmwDw
B2ikg4Rv5HWUzfzPFKKWD/pDsKypu60QTsrRKJREud1mr3XatKi39OT19oZYswI0I7JsoB5HM+cy
1rPwEbgkGpuoGkE342M/Bp7z5b99X7l5Z4N1RZkkaVRQ/YUWX7uc/nHbwtpqnI9AOZV6ZYy4kjEC
Xhz19K7WD0m1EQMvnzjzxL+WAkyAoPBB1hPyhso14AxJMxYDFrztPnXlA8syvzAp8JgAEAjh3x7P
+or8a2z592cr4loa+l4T7GbdluFUucH047aBteNyPhplyVHNcSRPaBIx7eNohTwdfc+DEnkNmF6c
+Im28QhaGxBUJ8CMhKf1tSokZUhJo2szjtj99BWg1Nuj2fq6ssGo3lVJlg9xZGim/1w3W71Ma2t/
/uuV7dXNxSSJh1+f9GiV6Xe0+pbpbwM/beEf1vbxuaFl2c7WfTbLwq0XQyep/XD3Wv723yZKeYWk
WukkqYnvl4bfAJq6u/35tZ8PzgFwroC6+bp/yalKazLcPI5m4YQGGJpL4QDeuyVds7YcQM2iO3eR
agZl8+UsyQloUQ5S0Sh1D553T/QPBpEHjRrBmP68PaKVc4JWfwTE2LkAYqudJRVC7pgZE4+gMwxo
oNxPHb3XR/FK6vIOvKTHImvfWf9ePA1iPTR5gMoAaSjVHRNW6k3jeTzSeKh9dwVYAu9uj2rlvFhI
yiO5ZRlLkKFclhmkx7UEvbMRsfhrYRwJWK/fbQFVMwhAIEwCN4CunEjD0KSGtAePoAPN771xwxlf
bzTERei+QZxnY6Op4Bc6Jq5mm1of1cQGkHZsAtcdPnFabLit5WdeOn3YQVESuRuUIq5UZs0C/I/g
chyiKnONZ7DjDyGy+w0C4Mo5IB+5JWb9Cxp0bRAbAE0ey0tMCSusWR/0duQDdMsAHQbIOwYstfuR
OI9dfWr5CMIsdOSQ/XtXC/1/OrYaCC4o6KaU/ZD3uECBDR+i0pnv2qo8xXGx4RpWet0XGza0Z4H2
AUm14npcOjnJlIxDlJeDzzUfr7uA1HcVXhB52QV9iZcEd/0xcXyz0LbektcuAyApiISYS7Mzqq/K
CD3XBCAPDAUR1KKexiQOswXTbpeowKb3dtxXvgfF1cYwdlOpjz4HugoIX21n4vXi1PWfdWLiP9fD
phk2PMzaVkYS2ELWAOwi6Om6dGaamIBItJou4rqhBYWVWg9x7ILwk7Xexiys7Wawo+BdBPL8a8aq
1DVyAQZZEaVohQINeT/vcxIO05f37yZ4LmRwFnohkCVdjih2+zzRUiqiwh6PkEL5QLR8Iy5emzRw
4QFbiRZWOGddMeEMrY5MVIcuzB1xUn8QGcjdNrbstZcEMdGZEWUcbuy0aGHOu8jLHwf61G+shpJX
gJtfeI+wDmCow4G/WnjgjQE/oj0AfC564/8c89ifk7fKdA6N/kJyiNe+E8hxZVIJLwpwTk8oPPSR
URNobpBPhdH/his5H5VyzNHYxaokx6j0+YlY9+X7xeQuZs1WVr5mvcnsFN/n5Z+F8aOmv/P70XSP
04hMJ+gWL3dWh0MqTD0bosGVQZpnYfl+2lmM4MyCsgioEkCGq02HKMvv5g/EDd9/+hZpcZAHINzW
1XRVnutWY0OLIUrbFy9g1UaNcfl16gWF9MrCKI8QAlLbl/NDRAvV+sbo0TWe3BXoBOnaHg/84bHI
2WtspG8ZMTZGtHopIhICF94ibnDF/Jxw044FADqRnR28Ee0qz1AG8zNuouGK75Lua9a0d+ZWD97a
8Qc9P2JZpHLwl3E5Umk7MUHSqke++BS/jdPL+9fp/POL+bNQP54skvbejOMPsr3uDdyst7+/5iIR
ei2tAGATuCLf6ACqcY0ZZ522fyQ9OgWt0a+njWzY6tKcW1HiFRe5STIRTBJzp/wt10zzWDBufWqa
VnuuZgIdWXtkfjLHXxNPxCdqTMXGb1hbJ5Q8QHuEdzlY7RSPY5Z2PXdI+0aZOfj53tK2kNDrM/k/
A57icgBDqSCbbPZRZYcpDal7+K29djYGT7lqNIejrXPEqTK7ZEeFFtZ/3t4NG5PkKeuEXGISQ/Gt
B0Dou/WdGb/zeUpRzsabB1idJfI428xtmnTabI3wyneEIrBwt0pba6HLEhyhM2Rpb1G1qx0rSwgK
EziM8Vd0X+0KNzvY9Gi0G6Cg1XkCQTS4XBfWOjVKtSXEIJse3lNnz8m9Xv+G90Qu/P8/r+pWGHT+
x3vqbnEPKfmDoN7JzkD/Xk/P3AJTDtosfmPljQU7AxpypGKV3evlJdpeSzhP7y4RBWK+raBiJbRG
B+sCoUJNEOTEy/E5W3t9rlib214dZY4eyOElbY990xx1NDvO5ftZ7UDx8IuIBc8xDEe5nkU9S21g
oom8ytzJekAVaHws662Ez8o2wLsbxLEIL8Evoz4X9Cam/dRNDchKjk76yd2SYt/6vnIcG7dFP0CP
7w/FySKg1x3vbq/6mmPGc87Gaw7JCxDtKqsiYj7KcaibiKQfcqiXgpQwHPVnPQdkS3tq4jyUzdep
LMLbdulyKyrxAaojiwQfNBmXt97lbmCZOxm510ISeQC7JUWdFZJyDUt38fi5ZQ/oWCbsy2B/Y3UK
5qE76aYBST+6w+sMekiCHHounECaf435eCxk69fNkzlEt3/kMvYbv1F16MKths7uOxHVYldrIbDM
3TvxXkukfT4NqkOPc6OoFwXyqM8/g2nFaFJf6K//bRjKJnLA0x63BoZhlS/ISBZG5w/lRji8Eu5h
HBY4iVCEBYBNCVa1aUqHvklFpBexfJ4KXTulfWIALwktpgGcK+E4aK9Tkbe/s4HPLSsbidYetH27
REROkQaNeWfWQBl3uzinfmpGTrfP6miOv9ye0rVzuZD+gcQVz0r84XL3xnnTlsSCURMM+WiCrn/e
/v7KNYaSJHRKDeCmLQDoLr8vBwR9tKd1lOYiSJpvwrD9UdsPyX+0o4wDfNGu5MSoI9Pc67Zf2I9o
oSHJRnZs7RwhTwm9PIhcID5XopbasFjRNLKO2j7o6mM+79iWKPba/kMCDnwkv/Sd1SZmDZCqVjBc
LjmEXS3ywa1O2RCO7R9xdUy2Nvva6p8bUyJ+luq5PrswZk4+OtazLQ2NtZvy/PvK6ptTknHop9YR
qV+84uvU3HHxU9AYFcqN/MjaPgOpH2ATyPQsD7XLfea1oPZjni4iI35zEiDawYcExQOj/XF7P6/N
GKLuJZMBvoar/UxrCOnKUYiIdZoPVMY7cfOLG0XlExsMqqGAQPzCqpzFFlmhm3OFTv1o+ELJQ1Id
3/3zkWbHdbU89m1TzbZm2HiytKspyh9j+5tjfv6Nz/+qeaGdGWz0SrCSdHhZ1qk3Rjz5DCoOoOZ+
xwACVdDQL/0RKu/riOvXJTMdo8HMAw0C6GIrECKLm1XuSrQUgurGhfgE6GgUN+ySHE3DwkYGvPfI
PjHbjw0Tnw1g/sbBAQRl8EXfPrIJLE5D8qCX7s8JmWt3xNu8mu/SzAtAb3CfFO3P2rQjyA29/xl9
/vtMJbyNoZungQJriEwky/W69reYMle2OBLjaHdZxNnxt+LkzM6xx7GehsjRnF+6v122sYrLNlCn
GDWS5YEJts+rfGnaVIXsW22I7HkGT4bVfHT74q4BKNiJgdqdxBje3pcr3gE4VPS/EWirgQVUmTNB
IYfhgekgYm2PvvF+/i7dBiwbbXYchfzrtrG1+ftVPHEAKANuRtlAnNZx1tso1Th+Oz161YanW7mD
MA58GOgFJDTUG9VgVp2awu2jud6V6V5qobmV0lybLkr1BZsIhmMctEtnahh15xYkH6JpIicnLl76
FKJgc/5hrLaqJKumbAhMQ7WPIius3ECp0Fxhz8UQpWb6pZmTsEvzT+7o3nW9sRFgra4L7m1wjDoA
56iulaPuAOnneQA9SO7vavzj9rqvvUCMBcELynSQlSJvdzltngkHwHopo6wyia/38mnUmydi8Du8
ruYjHiT7gWTPVmocprz4DbcAISnQZ1kgz8LdcWk8q3LpGEY/RiZ9sa0PW+jktV2HQh9K9XiDAhio
eHZoY+htIScZCQ29Q/Gbbp5YulHjXFsghNwAk8KLL9JFl0MYWlFOyKINEe/s8LuGetXtBVrba+ff
V54P9YzssQcxGSQI0+MMCHzZZW8yGz55AIPcNrU6FJDE4x0KlQSQe1wOpar7HJLOqYTW8duQ3dH4
cPv7q8uBStNSEgYGV72kEkb+j7Tr7HEcV7a/iIBy+Kpgd7a7Z3rSF2KiRGWRivz172juu3dtWrDQ
vdiABWahMskiWaw6dc6kAaeJHQr6GX5vMhBHvMOhlmLW/5tQ7xmScu7POUxUPvqr0zLwwutjWFsO
cLZA3XihHYdPKXM0E51MnTOjfX/nlU+z8TT2N9rGpl+bKJADoAgKuBeaEZaFOomnktzpp6nr52Nv
PBvts2B7voUuXFtrnPI6JDeW3f/3WDgxofO5rZkt5iNhryTspw/Xp2mtjoznE87j/7yw1QLEZAow
KRWtdpRuW34ZQTEcFRaIvxLWmoHWySpGYWu+6yQoUcahaqKy4u0zn3x9Y/+sDNRaaERQzoZKEuiN
zueyaswZwqWGPOpgg3PAIVPy+PpYV2KvMwvKITb1YvScCRZavhM8TMgHqj+APgzo6zJ/GLe4fVYU
LtADcTIixQVTAsArMMTyOCQi7ObPWmnuXIj/5DSw0x2Fim89vyTdvOurJGzNmKUiTBwK4bZ9Mkz7
qjjW2hakaGVb4BWz0AEBDYHGA2WWXa+qLaY1uBGN+qF065vO+dLSCry7xafrs722nojSoeWEu9ew
HMUS/EqzS4siRc6H0C5ji21p/q7sPgwFkG7UXtDRpN7uqW9CDAWA9mNCvLA1HgvypPH67W6Jbkm8
acAfD7l3FTI6mgLBkkABc8q+F0E9fHnzLJ19XvFJ8Im5mVuwAcDBJBT7GjqhbzeAYAuSV0vIfQHu
4tMw2az2u6OYw2ynz//y84u/nRxPbjabrG3w+SSdA+0w2Ftd6ytuhA6pf36/4kZF4zAXvITdkUkv
mL/KbKsCvuJFS/8QYOHoJnLRpXg+As1CimqE4BuURMDIBDHH+27aKKmtmtDReuEs9P14uZ6bmCez
Huccjz7esH2Fc1WOcf2OmhHgOIgP0VPhoPdKeYXMDKx+NkumY2uHkAnbYsdaW4fTzyvhUwJFVHSp
kfGoJ1Fdhe/ZZgCHQK90QWldCFcWg9uj5z5HgNk1IMdsoo14Y20JUOpC2wca7oCaVZbATWsJJKg9
HSvQoSaBKEP5xoaoJbmCFydeGxCH/4tFOV9lsDeCMXOUSE/YegDWoy2itZUVcPBwRs/MchQBSKd8
30usfnC66WhMYU+CLN3w0uWoUd7N0IJBxRck2NBJcxf7J1sZT0InmwqsME0eJZLfjclDkz169X0G
rZF82iior9xEZ+aUFUG+WE6C0hEbO/yhfRdD0Dhvj5OhzILuOgvLDnCr4rPFwAfNljDRFTtZ7tPX
60frSjyBz2O3QcPEx7tIud+7oQL5bdVORzTxF3tfMrLPU0/8NmRjhZCiIxCynsvkPpG1E8u8Td/8
okGaDe8ZWIca60W2MEd3Op2WXM3IfoM1eLLfjgM/N6AsUdl3nU2JgWTQ82zcp9Pt9fm7dGh83kOp
E9l7XE5qUQf0sIg+czxj3BG1TeuzYW949PL7zj363IDyTuqH0h6ph8SMxXfTEIOKdzL27xmDgwh9
AQBf5CRHloK+nntAH7VPCTnY0fXPr40A1DZ4Jy092yDaPd+TxLK7sRzq4Vha7GEaILaHcJ0hbza9
Oe+DnMLiyqA6c3HMKFuFcyDQbS76Y6nVsVuyvYZ/pnkrIbOy5JAfR4sdHpY4alwlXPBnwSqIB3fH
7uBAgcPQtpJLWwaU2xw9zlplFSYMjJBn92iQmhtOpTZ04pxHNxwagkE/ASXRi4BhSLqU9z5MZHUa
z/ZzY38sxB97/FLONxrIHBMw/M9dHjZovO1nHs2Ux8XbcXWIWIAX05GtXfBIymWABFRFZq/xDmAR
CzyvDR17A1ux4npLez3gy3/PNzVoMdxeTH3fuehZNQMg7OKqNl7sotrw8JUFQ1rrbzc/LrYL9jAN
RJhWU7TuAeL0oV62YYFmyOubaNUEUu2orC30ECqA1qKeSKmfeYfSAVd0CUJ1baNyt2YBiTkcY+hg
BDJa2T0m80eN6MxfJM6Wvq8twoCt7ysHmQu6etsfMv9gzWFXROLz2yfo9OcrzsQ0dxjnDp8fm3Aq
0b3qbeFMVgcAzXA0MACYjdP+/Bxrk25sCug1HnhZhiVovIGge8cYTiwodxXnM4gpDVhIq2f5Cc/s
65+/DI5wxy5tw0sMiQyvMkWt0YjKoyk+z7PH2SJ50DJ/ABmp85N5/Q33yS30i98xplOjyqyhiQC6
Ujz3D1ObAWaihdVW68/aJj+1oMxalxt89m1YkMUuyUImbtnbw1bUYJA0RqOaAaC8ujemNMuFQAn/
MJuQWdfQGfDmRAPWZeECQpgHOgWV2co3a0RHPXUPIFSfPnbJh+srfxmnnn9euVEae5Q26MzdQwVJ
TgCLUnvXtLe59/a1RvcrlPDQmIp5UivzLDHNYrRKetBqaFQ92dX368NY2YFn31ccuJYVgOrI7h2k
Gfrtznz7+xAvGqD7kepBYucCH2tVEjeR5PTgTi9ZUGbP13/+iqOefV45AbMEWYxqwOchXNr3gScj
8+3R6JkFZYKKwS4s2cMCmp/6uHh7TxDmB2EDcg0Lr4VaQRmQKcsqt6O457TgFiwHG/6z4qYopyJK
XHpqIZ6sXEEeIxqYBDnB+VfxoErsqASloOhMiCXIjWBx1RYwBMttilqkCkrTHVZAHXhEuOv/EP1X
2/wwGF/JFhxmzWNxaf/XiprQMDLijqKEFVA/R87goxz9jiXHfYRNh7MdLxHlfJ3QGMXMfqSHyCn7
0AOp/3WnXR/BP99XTte5SW0t9QYKYdA0SO5N+Y4LAvpCeEDpgPHDvZQXKMCW4A9GG9ShIt+99DuL
rv/+tU138nmV69kSlqBjjqNbn+4L+0di/zDIRjS9NkWoaiAviY4EQCKUKRJF1whzaOihSOudLrVH
0Ad9vD6K5YBWXoGoXELcCz0cmCpn+QkneQ2jcFujSn3/0OZo+5NuEpaOHtu1D3GaZAdsZbmx7Gvb
A9cQcooAC+EfZVUmu7eTQceYdGKFECgJPDOHqumxTTfCztWR/WNIrQ3Jcir6YYIhwl6M8TmtRWR2
TUBG/0Do1gG/Pirf/qvYiBZRZVSGQ+rZ0uHMZhc78XBTyPvZ/XV9qVa9AVjB/7ehOhwAmImduMuG
oV9pHydy3jgl1wwgSEcFW1vOLfU93VIIiwjkMRHvZEgJBQ0AtNeHsLImoOZAvLPkYS8bnnpqgjW4
qJ2D6b1m7U0LUfo0/ZIRFthbsmwrg4EpyIuhxIJHu9olUPe5l/BqcA79o2d8sPuv10eysuAoz2Kq
gHtzwEyrbs3WI0nGM/eAIyJi5c+yqu+88egPzcai/PVTZYc6y/mFdyygsbCo7FC3MwuvGZ3DNNRz
UMnsPk+ru95xojSffkzjqN1iXl8NyC2NThW/fZhoC0eS0HOBzVWx6UlVzODhSt3DMFV3qXWTPvn1
Lin9tx90ztJpAbgqmqwvEtBog7B4X8NMr++TuO833G51Dk+/v6zmySlnjxNSOBSrxY0qzqe9LW5H
7ajNd3XbBEnZBEN/Q7ekL1cuiLNBLZvhxKgUTp1RjkGRg+N/Ak5t/HR9cVZ205kBpTyGhNtEBhMG
pn4OtRy4WGS/UkgoAD+J//543drKhnIsgPyRnELYcYkcczhNdQcbirCDQ761bCuhujYcsM9YqESA
OPSCk62qIKWIjmwCgXInaOirnYyBbU87vah2ed7urg9nbXVOrSkukWfU6/BqJYfE0PugSEBQkeT3
3O83pm3NDkJOYFYh0oHoXwk9yyqlWkFtcmi4vO0b8cBAVZEXW+X7tckDfBUNvrjE0Yan5EJbsKjJ
hGM4BisCis7zA/IsI5izoLl3feJW/ABwcuTQEJHgwa+eR8QZ80JYBPqnVot0Xpj7G0fryoxBiRyk
V6B0ABhbpf7r/cJltVX6h6SIIHlVzbE+798+hlMTyuK7VWvYrKmQMnpOnf2YbfjWyhSB8mrh8EAh
6pJJSZMtsfra8w5dLW953cRluUW/uwQUyq2AeiAqaYjdgIZXV0Eitp2GFC8m3yKhb702znPt7Ewf
HZ7fqHgSm51Xa2M6Nbj8+clpxmo5+ZYJg90XAcke3AEbfrWy7KCTxNGESqEJzdnlz08MJMgkNFpX
gWgFJEcEIowBMT+8edkB7f+bogYtEOjzzk0MYzZWo2mCKOROugCW3Fz//MoehIQ6AmlEHIDxqpAL
PCtLmXR6cpx4ZYZ950ELdrpphl/EbJaeWPnxur21JVnKBEv/4CK6phwtrT6JCZik9Dh691OYGbfv
+PxC7rkAD7ERlc+j6swmq+fp0XV/T10W+Bs/f23B8d3/fd84Xw3B5sabaZMenbKcQ2duIkaHeNYH
sfHk2DKkRFB1BQaatsRAUHnsirAsQrFFU63yRy51jyV3C3g87sgF8HY+GEM6HnMFaILqKdkJt3ko
8/amn8yo9IyHonKLAPW2CN2GbVChOpLqIK8uZ9CAXF8zVTBa/R3qqydLkt6UA02OlkvEQZg5lP8a
03j2fdpHyDLnMaoazb01IQj3OvtLkTjdvRw7ETR8Nn5prRdf/0VrB9XJxPyF2J1s6zZPJDQLMTG4
vHbodQy64iMZD0lyNBa6PPQSjHLj5bfSR7C0a6ImDy7PFbmqGtFk5TrYGD5WHvw534BfCly9/TCB
LiSwmkHs3bFuQt0DV2Sf+w0EiJkbyr4fgpZDilYTTRuxpGcRXsxWlGWsuEfliu98681dYOh3QKEa
JEzg/YG8ruI4yWixUqKB6kiz+bUorQ8tGTeuowv/PzehvusyvMXt3sG5ZKcPfvWJOFDZ/Xl9lS+O
PsWEclYw2vJsrLUETBagqhO/+rSPXNDvsC/Mcjd8fHU40FvGIxX3xMXV56KdkmqdSI61jn7O6s6Y
/3T0zzvGc2JDue0aoP5sE1phx24iUTlDBnX8UfMmEMP9ZG6huJZoQ73LXTx6Fuj4ikZQl2VgShmX
s8Mbn+0CVKmSHRI7j3y/2UhOXszdckydmFLGpQ+Jk4PrOj22romA93sK0CXdItNdu5eWOhBgH0Bc
AZd6fha6s9SSUUh6EJUR2sVNDcW/68uzZWGZ0ZNDhdDJpg3AK4ehPw5znHmf/t33F3c/+X7H8ywt
HHxf+11mkb0lb7L185WH26w5ZVdxfL6iKMmEVrPxnF5zqNMFUM4UR2SaVno6PYzOvSjmfQeJ5zx7
LqwtaqSLbQ93Ak8KEvbAJaOOpbhTRbOmNDxKDzZ9JP7tCFJer9eDNj9Qa4vCaNUWPAq9S0jlAzx8
vibMnDTUOCyCQaWPfopesOa56ebAr/XYcDfQQ6szuBDJLlBgByipc2NNW2g+bktyAClfDCmauLHo
57Qmv8ak3V/3tVVTeFBDttMHmYWa5GVD21fM0lD7ECw0kwdDzLGRPBRofP53hpYfcuLUo81QR5Mw
ZBR3DM3yRXdb2104uRvX79oZA61T6KUgNbagF87tNFY3Wv6AwoEk6W1TZo9Qv7sRc7KxRCvgfGCb
T+woDjH2eKVSUDCjqOZ/THMoJDMI0fSGH5ulfCTMCGtX7Gph7jpN23dm+eX6fK45JNYNFPuIMQBv
UMaZ2KSoUM3CEywfgqqBWFkDHVHyWiD9W228XP4md9U74tSYMtjambramB16SCqn3xWWBUmSwv3V
ZF5/Z9KB7dumc0KzZVpITB2tiRUI/G4gVY3jCx4VGENXByNgVLE7G/UvlrqfiV7ee9RBUCbFA3WM
MvDnwniwdYAoODK1u64gdjBo4Emo0UQWEoSK4Dzv/KhECBnkTZW8OHlObxvB/ftyrpzQL8G3h0jH
D6tc0BuugUN9AM79Ka2gTw9eVv/eT6AZkU/8XgJAF4FMJ9uPk+WF+ZSPt21l1U+zM4iYVp0ReqVD
H3le/Jl6tusZZLkCeyx5qGXO8EQ60YQ8n90AvCY0mCvR3Ro9CmFoH7DmKSiL+0z6Q5j6sxnWFJXp
BBolcW0l5U0+sC8z6dLI1XT8YEf+QLTMg5LN5EDBhbuT0vKDQYzp3pIl2rPNafxjM2+M3uhCS9iE
LiIH1RBgS/82SZxsSXOojIqLAmGT3/4E80EXt/387BL9UbY8ZFW/cf1fXDyKPeVYc7SJQiaWJUeX
pbEF/XY2vicQXJrBEckCu68KkBhNRpwmJUh5Op9nXwu78t4GKFo2LyDTuj55awcndIHAzQL40mUx
oe21KsuIhyBgCCz5vAsH49t1Cxcn2TJdSKchKQGCngtci0nh030Hn/DIcRy+gZqx7Dc29uqKnJhQ
blDiAWQidEkORRHWkOnON3ISW99XYjFrRvGW2fg+qJfv6+P1+Vn9+CJehOar5SGkuFOXWWQ2fUoO
Gkv7QBbuI/H4xgTpF8us+OxyDJ/sEUmFgTpohhftVI5B66bVDlU/euf1FqpUyYjKrjcWAQrUTViX
2byrNIPvcy3LQltv2E+t6fTIhPpabMs8nwPS+lvNTKt+srSd4uGPiVATMQZ6VDwX7OlHMoPe2vg2
lsau1ejG/b1mRUeCATkm9Bpc0LWaM/PARIUAyNMJRFFvbbBSme5GNLJlxFRmO2GptawrsGhJCJLV
H4JN37Upvb3uOVtmVLdng2y0dsmKe69zfqzlU7mFX1g34UPSwAUA/YJNecBTB5QRKCcMzZCF0BS9
0achC5q3N+HAQSFNAU2fheAYcc/5lFkm4DeuBXCJs5/sT5W+cQit+b/uILWEHkcdTJGK/zcjATNN
jxN1mP0n09dvEmbesTmNtNEK37EqAGni0IPwzkVqH2c6aISog/2sf3XSX9S9Sd9MprxMFnrrNBQr
ljKSMpoUdfIuNTh2c76nLLKMOGnid4wCuWgdbWlorVMbG9pWtyZwFZGDaLL0dk74tHeGie4r0W69
dJeH2llUhvgT9J04b3BJIImk7JbCm0ajq9Gpr/fzh9wv7aCvky+yYh+QcvnNJV4pk6dv8dOtWkXi
FxjnBbirPk4q9KtKO+/0Q9OncaLts2oK7PZTRuNW3ktw7V6fz2VJLgbpeihmgFQB3qEsme1B7Xuo
fe1A6z9JBWYFRoMRbaGme9+CbvG6seXKuDAGZgrg7a1lSylXCtXm2emzSj/k1UjvXRNvopkNxY7r
YLWySAbKZNeOrRJioFbmbkrgrFpfXpeY18uqPlhx+ZgnmX4Y9C7UjC+cv9CUbAzxshoNr8GbAWEf
Ej6XVEZJ1qQ+E7p+8IznVBpBP95B5jCA4k/mRgmNEQT4+Y/r8/rX65WJBRYKLUyIM9HtoyZlOooX
SlG09sGq8zae3Bpc5iZJY9Z22k2pCTPqS/01lyUfApdLsR+6rgql7MRvj3sTZMtr/clvUh74jQtl
JM3p9gZP+dfBFN2HinMZmO2cP44tOshwSxkvRiurnZ4gMtDmEo7aTuwZovFfp7ktbyZ3MkJN6weo
/2hl6IL0pIjqgtWxw7V0R2Q+xaJF/2QA9pAESpm2eaCSOB967oKiS2+2gFAr1wUwDhaSsKCpQK1W
KaCm3dR4DF1qh84tH3vd3Ol58eTIdHd9HVZO87NlWP78JJpJOlNLhdXZhwzUtULfpXXogHMML6br
dtaGgzMWf4FKZOHrObdT9JZfT1z3DrZ3U+v3NYKmdwwFcM1/TCzH1MlQGjwAyqKGCaIHJsrn0106
35Jf18exMl/AiCHrA4bEpSCsnLCZbPJ8ZIN38PIPln6TtWGdwwO3hM1Xjp0zM0o80rWp7LUCZgq7
jPDC1c3f6RhNEGdt5qBsv4IK7Pq4LgtGPhjqTwamRA2FQUgt6s470MIPZeeFbgbcHWVx59cBLe+N
eWcir2DoP6Yy7p23x1/oPMdfHt6dgFoo7jG1btIYpPAOLbPvp9a5p0x8HL0tjOTaUYctBRq6pUh5
2V2S8tnKXYJOnLytQ38CZ5sISIrritSBk3438rvKsgN0UF6f3TXvPzVrnLtmmaMTOh+5d3DrjwPf
Q9Dd3+ov3DKhOCZDQyPrZYu+maT+ac75j2Fi8VRuFTvW/P90JIpj9qWoXT3BBJrT57q4aZcEh7Yf
zfjtE4YeARSggCUAAYJy7boMLRzNbLgHkGEEjfEysI+Ft8XvtTYWE9VxDa3A+mVuQMNt4aYT8ErW
YMbV7IemNMKm/C7YxmisVUsgHgGnI2JW8E6dr79dm32VaQm6HkTZ7abMc8NGyuHVLH10pTmMf3Et
RnZU1+agm9i40/IqveO53d7OokyTAAMACQUh5t3Iqva2Spom7E03ixs7ze8yXlR3DkMxcySWEUoQ
TX+1nXoKnbbRAuDlxqifhLPLWs+GXoA2VglILDP+0g3S+Z0VdXs/2YW3Qykp34nGQj7GBWOe6Kn3
kKfOEM4+KBSz2p2edJmx29nPcAWKnj11M1C5aFaog0Y45DHj/RZTz5pfu9iumDT4wgWle6ZlwgZt
C1L66Hgiv4cenZUbmdstE4pPp0QMbqktUBL/0dRfiu6l9jYqIMsnlGgHTeAg50FVFUVg9dFkZQz4
j5bRA5vabxnJssBz2UZqZS0zYYGWHmRdKDajrV1JAIPRQMjK8ZGA8qQOIRHop9yEkGhLwZOQ3RBe
34nCvq1Ztqc6Oh5n/9YhXdy79HNRWPvrG3h1wMi7/U0OXGoHjZWpDWZdIH2Z6iA4yIrPQmyBnNfW
beEkg7IKyuoXoqOk421iVQYQ1fbCRNW0u7a3JmiZ6xvBy8oD5y9v0H+3rxJZWJITSQgOinZ8Bf25
JR64Ywa9uGvk81jurs/c6lkBOkMcfKBPRML+/Kyo82l0EMI6hyGDKkx5U9bfscmCUX+5bmdthRCN
LS0o2FUXSSJAbHiWCcs5SLsOU/2bX269C9csLKD6BX+ERmK1QlZCGDmb+8Q7pCGHSqq/+RJccwDI
lEOWAvp9i77N+VSVtEclsU4RNSxSpFGW32jeO1bj1MSyWidBpennDbEWE0J/zqF2qYU0e0i+vH0p
IAwHHwa502XGxi6y2ZKZBjiw/ULoMYvf/nn0ci51Ufx9EXuPBsM1Owi4L2ginRyt71tI/eX+Uo83
ZLX+qrSCskM93gbeuRnqsRQy7kPYDMMvhHi3tfACM8WLiTfdxqps2VM2ZDeUGkRCUdIjRf9kcmtf
Jf1NYqB0Q/27uus2KoiXKCYEx6fjU8IRTv3EJHymB9o1HGQkuv5MU/c3pM2rvZi5v2O84AHVkzrS
XP5nINVX8LQnN9Kd7UNtptPr9RU1jLVT4vR5qJ71lqb/B9PgDya7b5vM2RkeK/bFSD8jzSh3GqpE
GeHm42SSdidnk952/dDEktrOrkoFjz27FZHUhzbomxxPJsv+aaIQti/mNrmrpNtHHWRzA2LQMkbv
gRWnrNTRIO8PSCtxAluN43+1x9qFrJVfRqmoUUVDwLUvXI3FzdzzgHcFj1oDLLxFq0NisUBlrvKH
4b5gE7v1O3+qA+4BuOtSCEwAqcHDgc32rmrq6q5LTH9nMTnvpnYq0NZuVwGZ0Own0Aa/z2u4cZIJ
yEGnmRugMCNfvdlFZDOM+X7izL7JdJ2GjoaS3Cg67cVykXiVyMiDIipwG21+0mgCHQVbvpb4v57E
4FexdKXci9L66jrFD5Fb+EpbiZukyB4srdzjuHH3/SS1OyHb5m4cpyI027EKpsaEHoxMhgc2ZwQ0
IsUcFmCBCbw+mV8gapcGTZHwkDcZjRxX4g+QXY2rFMgkSJDWr3aV8qjXay3qnbrYo//ACgm0PUPg
07sn9L45e4i+OXHvgToeBJJTxDjgyM7QfPRzb9QDiSsyxiO7NMKx650QIChURUWDRHPCkkc3b1jU
skkGEzDvQWHK3+3sShzNuhaPtdEC5867oMoRXwJf0T8NVa3F1jQX0WymRWyU1nAvRqajI6sf8CPp
t547xivNBv3O5+7ogw1Al59aAGrzuCIm0NKQxfG7vAog2u7vIGLzpxyGKQBjZvkn6cl3Y+TVoywQ
33Z+xV76mYApvh/HEBAON6ytTgvBfJN/8fxdqt+N9MNUef6RgEZwXxk6aEgKWQMH15lRkrTAAENR
povqXtoPecXKxzLVZDj0jR/Moukioyqb19Rw26P0CjgjXKm6BY0wC7Rx0vDGZYhidaB9XcINFGEH
V99pTANKkudfraL743JePnl9b4bIjRt/rDbxdlaZJHs0O48PJTrwImIa+W6y6iYqumoOQM4nDkUL
sCoxkmZXtWK4Y1WRQ21Niip2RE8iF+flvbBH5w51Gwx0KllUaMXvkdN+P4wpeyYZYyG0l5NX0WiG
CMyZAMiUJIN269b5vC8b3gZmoqd3ekb8G0Pr7NCVaQo1Gt3b10Kfolofh7htuAXcjaChrMb0lpmi
2Q/yz9AbYQq/Faj0RCb4HTbyi2uHNQoe9qI9B11ytQFVGwd3dOqaHmoHktxl07eBqNId/uc/Ne0e
HL6lKrd2Ni7on4VqB1kF9bU1Jb3JEzCnH9rJvzFbYF3rSdzUnOJUMLYQrmtBDo6bBQSEDXtBQ13P
plejRZwe0iRCfbnZQsitfh9ZbtsGcwiY85Srp+eZUWUM2KnSgvYq158FhCs2VmgljlrIHvC6QmYO
hRAljnKr3OO+YM4hL/YaSM+ymIxvT/CcmVDiKICKcmLPMNHXO68yAgMqiNWbcWzIX7l4AOG6RF8i
rsfzYK3AJaKbKbSWfdBT3fFsIwxYWQos8ALAWhoc4Mrnnx8MPJnm3IaUsxc6kfNmECF+PSqYQLCh
PQfgbSVJRDRdNqUnsyMrRTC6SGzPH6+HDWsDQC4ZIEgU8DAGZX5KnaROOkPGWSQhT9E5v/t331f8
aNKbTrgOvu9+zqzdRDZ8aOUgQTeRjT4T0PoDeaekuJqEI2POoCjS2P4d8z+h3TCTU9i5qBB0P98x
lBNbylThsrMrXwp2nHaz9UHTNh5fq0NB5gnSuni9XNRoJ494njPX2XEo3GdgnvBvi9U7BOhR1Wys
ypYtxW1ZZTrNiPjlaKLtJ5yS7IscNKCiO6cIjbyyA5CIf74+eysHiouQGRnW5Vl+Ubgl2pyY3Zxl
x7QCORV9mFl9x+jX60bWvHl5coAvHMcWnOJ8O1LXnLVh8rOj5T/ZZVBs4QaXeVEeNSCZBJwUVxdQ
N2o6xfCZmSHSz8AU7wYTAqxO+6nTMab+2yvqZ4aUje8NzPOKBhvf1H953pcKOt6Uf7S32OJX/ODM
jLJ9QAWsV6zScL7IbzVQa41wgxIkZXbyLIzv19dmxQHObCnbh3ggvs91Izv2zdGk+6E5snH/DhOA
2/+F3y7ozvPlt9K0s4wGy5+zL50VZ3PsaBtuvOoBqKSjy1kDH72KHLXn0qlSqFgch7yYwc1RZulH
yDymL61gkMM1G20jE7ni0os+Jq7iv2q4ameEK13KDSmyI7diGYxW/I4pO/m88mjUeqhFaJRnx9Gg
aB3JnjJPuzVMbSPZuT5t/4xC8WeaDqIbky47Chl49FvDdmmzo3QjabJlRXFnNiOw9WmbHSW5s5tb
Yn2sBVwg/HdTpjiybmH9Ox8rwkAE3bRAKFoPwt9dN7JWfMO6I0hGwxYOTVWnrhaA02oWjpq50Qs8
FqAkYjAUo8DCNT/2NaqZphfl4L8orTLM+lKLLBx8UZnk9cZ41z3wn1+iuAiEoElSp/glLo3MOSba
xlC3vq/4RpemgEi6OIQM7NcIhHvXZ3L1jAPhKm5WlDMvSGLGMSdGNmK5JvFc5o9G/0Lzo8luIQr1
nok6saTEOqBQ0pEBGHD7kN/ox5FvpoACA96iy/PfkSzuf5J45CVx0ECNTeRzUARRy8rD3NoKDZbH
w8UVh5AWQRkiW1Tbzo3MAwHDxoDVLgu89KcwJT9kT+OlZ0IkQ9CXv8Sbe5GXceFSBRcRejhxs56b
bIzUTpBqzo/FEJj2c2W9HQO6QAzsBVoCCnD1LQM98bSSuZ8frX3bH2S+QS23duoAJoNuasjHXEJM
G5G2/pQYEKi2v1t1OO58Y+fQj9e9+LKVAJMETAxefR6KhkAanE9SkY/UaGdYWXra+Ycpi5zsvkjQ
BxgRoBvGTgYzCTtzS+11bXci0EFvLdqSL2sCoEvW7XyUsAsE/seRbwTwa58HXynoV5fmVPCEnw+L
FhUEEflYHAFNnbIdYz+uz9vK9xcoE7b+coBB7/P8+3Nid9IzGTvS/sX62rYbGImtzyu7BWDdasx8
fD5tIMPHonTqo+sDWAmbTgeghpx1WXX6WIDLwKHWneDah2lEqdDmW6f8qh3TQ3AObBm6l5TDxQAX
v6iskh01wSPh/e6QtXwH3hVg139sLEf1yQFWZoNbyQKvtW7igTVADJM1qEa+/U2OWgLgeWDyhuim
qmLWcIeNiNHZsW0RMJGPWn1zfUlWNjze5UsAaC+GVKq2xE2tpKAmeEJtCTDcn7xrdxa552j2eLsh
7DxQzgHCiSNGma/M7tq6h/7isUwOqfmH9H+6yQ2teatWszagUztK3GxwF2AEiQGZ+o+quKvZTz5E
brfV5L62WRbQJB5meABePNa1nielJZELGI05on4KLtet1NvqSAyAI9FbCK54tb4o9YJrTj6nR1Bn
JIGjNTdeVr2aLrkhzRYn6tqOgSjA/2wpJ7IxtyzneC3h2jL8wG8TigI6oZFhUxlfd4S1aBAcwQv/
LTKYzkVZkxRZ0tnpAEYTRH0+UqUgu/jtCXJnVHVkp+kfQ2jxhOM7oK4fD1T7nVt04yWyOt6T36Cc
EBUkrUFZjPEO+uCEvPJikEE/+5m5lR1e9ZMTQ4rbSyEzj9YajjzPeUCorYWm8MjGlK4aQTJiKRQD
k6ASwlaiKDvZWekRYp1Qd9mSL9r6/PLnJ0ed68xTklAHjuhFOvJq77jWwLUFUAeINUDoofgeeiwY
FQn4Igbij+gnYw/6hB6m6163uplOjChj6CEUpI9jnx619mia31PH3BtGGerGh+t2Vh0LpYCl1r2U
fRQ7dTqXtljs+O7t3O1RfAh8lO+uG1k+osS1yKoh/tMBnAbgTzHiMg9yuW2Ou8f8A/BTom1EgWuD
wLsY1OLABoCLTHnFjNAxFUXmYcGruC4iv46h//qOIZyYUBY9rUpZdAVM+G2cJJEbXf/8+ggQ9C9h
Hm41ZdtloCVtkhmp8sYBASw0MOYuLuuNJ/rK88IHfO9/RpSrptYKqAU6SAPiNWaL/yPtunYr15Xs
FwlQDq/Sjg5t2e7kfhE6KlBZFBW+fhYbmNN70xwR9lzg9nkwoNpMxWLVqrViPb/RtDutPZHy+9j9
oEwRn6nGxH/OxTGkpBvSIoW5Rv+YZDkYNo6OilBeurP+DUlMOtbNXBEdwBlo8p6Jd9QUy6KYMTHa
qLS1hkA3lmV2UGrX5tOSz6dOH/d+Od4PdvXUT/YBBeVoezfwhXh1Xi5GJezntkNTyjATmNW+pdYY
FkkcmHFRT8d56EK0WmybUyzUXx31i4UKpmV09QqTmC7asdHWDBwoZoKYelREhypDgh+YxmTG/QlD
bvMryR5dSAzUKrV5meO82ORiu5WXmkbfGxlyduk+z09dex90YafCIUn3HYIpjuGxX3eCFGmeu96M
goEGqYeEFDv6juZJrr3ynwXhxjc0C/VxwFRjr2nD6QX9du9xyhcGBJfjLj3xfQ2bjJKH+sRU1N/S
tebkl1BZwL0iiqH2Xo2Uo6sh4LTtMJ8fu+VLnSj6lflPfHVOLmzw33CxcdOyqujsQzTACJqoZr9X
5+MwHvQVb/M/20dEZUlYDcsb0slpUuQdpz1d+7BF67tpsKgAkGHI1sO2Nfnu+jd3wtIEBXWtdMDc
ad7JhThNrvAv/NduzZtwEaA/wikNzUc1zbgrkh9+8bkBJzsjP7eH8Zdl7rUd8P7zdlTkTwQ/lvvF
sqz8vM8pOu4pY819bwHb1M9eG5no/t+DFsAGaw6QLROE0CLm6tY3c4QQCNWar6Y+WYAPAQ9pdoXz
WNUVO4Mc5fec4lkGXTb0BQXUOwLb6u0N5rSRrxULXw4jLEg3paGfQ6l0dXuCxmnf2g8B2Bh89G6F
zB7Wg1slzqkBMaoiGpGtHgphIOsCQACPYCFUqFutcKoFKTUo5yDlTnrFW0C2epffF7xoCVLBxHLw
/SF4BnhJz/7o+k+XKM6WahTC2UJ7kA+xlprE0/Cw3DlUMQjZFXc5COFApSMpKhRAMQh6N4Hgtyt+
l+CvTcdbvBlbTeXsVHMmnChtaZlnUpibxwik0k3y5CxH5a2gsiKcK8hfLEZCCYkdewiL4SWz/XBt
jh75vH2wVGsjRFauN2Z9PmA0fvunBzH6pOLYfK3TA+74i+UReeJqnYOTmpLExAtOlN2S4FZLzlry
qcl/FfocsfqJ9j+t4DwaB8vQbpiKglMxlSIvnOHlKy0L/ICkjZZ5l2andEW34Hl7ImVWAIUGFxWe
DwbEma8vkG4cITa+zih/VEE8Zc1tk5thp61RQezv7zAFpQ2eswV7qQgnSbu0czwW5PFaoYMDzTT0
LnfX8WiP9RT7oOpX+Hjp/XthTxha6eRohy1hzxmnMAGR9hxm45vVgbBNAO6Bah/6Il+joUhD7UJH
Y2TsZytEZxdtCu1aVfiX7XYT6UQk/MDjAYnw60WaSySpgfPJY7v7UUButWY/tpdGOlUXBoRjC/qN
xi16E3dK6p04LysJ3GcnS/fbZuTjQBIWtLi8hi2sSF6WPWiOEHAVaCgCCFJFKK36Pv/7RTTU56vd
LAluW/IZMpaeih9K+nlc46Cv5HKfYnFqyDyag+8fRVHyxaZHPFDfMT0X3xeChRnVdkI1VPfJGqXs
EeP4/31fmH5zHlrXz1Cg9qddUO1VSSepKwErPuc6Q9ekmC9eHeY1YOpCgXD9ZTpLNNdA2rtf6lVX
zJN0tyLVgXSKjXOn8x9ysczBYKUtTiUeBoYbVgBsAy0eOdO0254u2XiAIgdtAaD2ACIKd0w7zlNC
qgngNM/nUJsK3FCrsxsHU/EOMWQDssDbpgMBh0qhqDZuFW1rpjM8VZ+xY5bUH7UBbf1MKypA+IGP
biDgRDK2q7PjVK67MVjCrvLuSTIfQeV59N5BuYkkFWcYDwDNg1+4nuA0BTyr9lFKXqbTC51O2/Mq
O0aXXxe2uVV3PWMJrhz61Vp2loo9QDaZl58Xdrm9aG2fkgXgpexQD7ulhuTEy/YIZDsDdXAH2FQg
vcCsdD0/q79U09Th1RUQO2w/erdjFc29qi4iCxC5CoSDfBW67kWvTxp9ptTDeUpSEo7OBwq2EXKa
mqc2CIA0V2FupctyYU64A3q3nxewOhaxkX9CCs6gT9uTxidFfAoBgAdGDhcg6Fd18CBzXZInfhqv
uvVgjdOyyxLUkgZrummpvQsAzEqT8WVkqv0me7mCORCOCYcYWV6+YS7cxaTpWhEYoPTE7Xqopnln
NeZhNr2TadLnfgr22+NUmRO802pWs9/WMJehSa6d5gNxtR3Ar1AxXx7AoPAOLwWKL/ScgW4eKFS+
rBejI6wFKfSag+PaLF46i6AblQC2qYXOqBJblJ0soHVtD3MJayKtSq71k0PZkMXE3bHuCGI6dAts
T57ChBh1621gu9TjTNT1i9F8HtKfc/Br2wSfEHEfchAD1z1BY6robClxKidIUQZeulsyfM1UgnKy
IeDZiyQ2J0RD7fR6QeY8q1LfyUlcd8iQ2POtbTy1vqrVVDaKi+eJKPiGXYY8uc8fWsmPOv06q14f
0u/7uMfRYuqh00pALmSlZ2qT2QCr5BxtQP3P24sgOyQg8/zv88INUw1B35noFYnRTFo4B/K7J/vE
OOaZwlO/HgawayDZRa8HJ6oT2/azJSgrtgJPhEA9tJE4Zoq7+/VVAI4IgG4hIAg6T4S216uNPMTs
ZT4tYxAEhFP+FQyFvX4zl6p3xutdZegmyPxgCBisV1dOsxQof3oAwrTtC1ueeuvGdBQJCZkJ20Zr
OwdCIaXL5/LCk9jAFU56z/K41iialyF2qsiyyxbj0gD/ARcGJnupraaGgaaiIbDeVFkUl1jAKwzs
PegncADoEVajMHxG16yq4tul/dRPH7c3rWSCgIZEIQpwf4SeIm8WUt5T0Gka1rockJ6rwX9ZhkGt
KkC/vvexocDK5uKtBworsRLmpp27EicrAfJ9rJI9usAey/xxxu1fDTc2ffOj4NqacO1rtds7vQ9r
5OR8yFW0MZIFsaDzwXH36EBDGvJ6yWczqOYuzdtYK/xwfvLppDh/KgPCz0drJXq5KAz4xQ7QoXnc
b6+55HxfDUAI9Wpt9vS1xffr9uvs3ExVROebwnl+uxXIR0HWB51Z6OwXTkZezLQLmqKLkc9sT8w6
9+mJtKdtI7KpQiwPZ4h/cEMJa9H2RmIEudfGzs8u+Gybn7Y/Lzkd+Pn/Pi+sxDjlejMbbhu3JYua
IarGnZ+s0TuMuLi6oYGCliExPvA8bc1bu2hjb7zpsyAc0cafL4rEr3QkYK0zdV4oRlh1vWkbL8+1
rDGb2OuX+UTykr3YeTF+sqcu2G2PR7YmIC40oZyuo2VPBCBWbec4RU7auCG3sam9udoI1M7F14WB
VO5aug7B16lz0+dtaOlt2E9vBtfDCGB10GVGbwpozq9nixjQXqxaLEmTzuhyOy9L3KB1VqUaKpkp
4CYwR/C+6K8Rxf0cbUk8D2Q/sa0/tnVM3r4QV58XAhINF682lPh8gvPRxio3JdlSAGYgYQFOBROh
J//7xdUHyjbP62arAWIGbcAdwN8OirS7YDWoIrKSWnIAmUUahpsSrkBHLyrHKtYmxp4LCTjSDZZH
E9iktjcuX9XrKNrgPv0/M3y5LgaUIDvNEgtmSPu562d0cQWh6Twk+q2mxZZGo2n5uW1ROjCoE+no
pEVWQgTXdUNd03S1sfRzFUI3ZmketErhh6Wb7MKGMHmQh9ObitvI+1+ggt9R//f2ICTXCX9iAzcF
/Uh0hAr7wNfcmpQQIovN9m5dn7R6POZjc9KnQbE+spFcGhKOvlcVvoaCJGhEo5ygiX5WBb6S5YA0
EZD6wIUD2m4JB4Z5ZQsiHE79bL7o3oFaZ1sFM5NMloMjj9Ad1fPXxDOgOZ9RsmKQbAue7QIU7e4P
6nXhOu23F0UyV1d2hLkCEURQjQPs2O4UNuVLpyJcff3aQUTNtedAtMQ1WYSrsU7zBQgzKPoEZoeT
4kdtaobDYETAT4ZW/3bg7rU5wSOjJJGQugXrNCFfeuc+SPZDdqzt3fasSajr+DsBiXAO0gCbjrAD
aDPYemdmkIAxQOvfR0DQHAyoWtD20+x99dAdQOqPSTu/fWfDLIJJXDoIxkXoJAGgCjmjNo3BKFG9
zMX/8/N8s1w4ttUcq6ALCBjnyRDlJifJUHhovtqC67wagOADBkcnQdCD4RfdYeXObY5a/kXPwHmy
T6LtJZKeUQftNOjeQ6JSRO8jiiFFiSrYQ1npT4YWZGfw8Q5no35H5QV74cKSeT1rlteAvIJrj/g9
WBmjslVEMtIjCkfjgIwIzErim8gCSfDoTOjS6H/q8zFvFXtZNlF4MiKrBXHI16TLy9Q3mU0A2p9T
9kJpsydWcIudrwgsZaO4NCP4AVpNNl0Z7w3QzBeW28/L+J7TAfCXjlsSwSuobK8XIvGcoR9rmsdp
c7v0p/m4vaNknswMEHwjOEayQwz2htEqmsZysrj2ONuwueuLYFc0N02Wnw1LcRtLV+WfMbF7xtab
NqgbDwjgleyh7fwFqh4hm+zf22OSrQrydFCNNhAse6J3BmuR0ZQezDB687vQFadd/nXMF9SJAQUT
27/8tLXAdwKk9+LuBnavvb1Dh1Or//u+cHmZM63x7gJc3aZPgdcfwesXgcpI4RVlS3FpRXg7QrnR
72wdo3Cajwct++J6CgOyjQVudqjnIpmN5hbhzsr1nLGhwdHwTHDA9BDFSKonqs/nItD2Ger4Cnuy
ZQH1mINMDtJqiJSuz8lUB63lJTgnCNfCDyOektubSjYeCHvhy4A/QV5bGI9e6aWdoys7numNy+59
KCygiT7Y5b+27cgWBk6RB+L8UhGLRM64lvZodrDjV0XojtnJ1Np731ERuUvnC1LdULrmOQpRyEoD
b1o/d5iv9o4wP8xHVzFhcgOuA7Y2FNihwXa9IE3AKvQaz0Br9Nneh0R8oSLvl4WTSFDw5hz+iBDR
ByvAeN7iz/BdvbYrpiQc7cdxynYgJlKMRW4JsR56MhEci0CBdDD8wacL4j0I43hVyEICFqfZVVzv
KjPm9ZStdklS34OZdAIeCYCKDrD5ZhiO/vx5e5fx3SqGLFBsReGH886/Ku23YNoz55XyADak1smZ
DrZxBwIPd8SLP0p6xW0vaTdFMHFhT7jFmgQiCGCpSuMFgXKN6rfVH0AGVIf5oQTN5S4HQKl5R4bh
yqh4ZN0uKzLAXGOrjNpyp6mE6mVH1YMeI+dPd5HhFVyOAd5Gy2ggZBkE9zlbdnV3m/kqjXCVEb5n
LsJXpi9uUYLsIF67j8zroet09hbV4192VpFGBPIbHeHobhVmygrMeSIeHpeN+0LZ02KftrebdBCB
hx495BignCNs7DGwzCaA+lQ8WvnDOC9njhBjUBfaNiPpa0MKAwLUXJcEzzNXmCxtMTsf/Imw02oD
pLqTm7RLDpZG4tWZo2XhKD87atgYQignGpNp55Zv58K8/g2C33PN3Ckap8tiLTj4+u3CUoUzkt1E
l4MUzlJmO3nQW7xZa7otmhfNrg/e6u6g/xPausKWbGMA7IzHBvY3QkThSTjOrddOiYcwnZ5WcvbO
2wsm2xfoq4RiJvjsXuNk+G3rI7eVxrVRPU6ze6+Z0+OARpRtM9JR4CUA+lMdWS6RxbVbEZYbQDKh
UXgZDqTQvD9m7+Sql6bMqYJkmWuGuxwoLaw8VL9mcMYhlu5thGyNcazbc1BmYQp+5MyZdk7zPDqq
OEt2Z1waFXaDRs2KmtTIYp/TadYZMEUvXZZEma7aC7LFQqaLDxBuAqjFa080VEkN4g6gBSa/uc80
lMyCJo/yYPz59tW6sBMIlWr0Sq+jxdC/B6XgXTobu0zFeCe9jgKwxSGVbkD54vVKaXNiDmsWz7p7
267tc1L5D/WohTpLYxCjfQS3KgBobkzIuNOKbr89QulMIvON4AWHCkig65nUfbYkOkn4mmUfUHuM
IV99THzrPRcUWJY9Dm1CgUV0hyB9mgGsm6BE3S4oc/2Z6W+vVSUmJYPBrgbXG4AknBRDGExTpMw2
+xIdKyaUSh3tvA7TUSPzeXvOJPscZlxIjSPcA92zcLhSsGJWlok5y2cPxewZNDlulGqP6fhr25B0
PCB44BwVkJoXEQaszaa8oWAuMPvinDLrSA0nMgdXUWWR+CQE3cAAgHeR6xML01YZNqjsQCUYa/4p
zY6q0rx0FP8+L4q7mNlcUHPB86vVwES70ND3fjLTUFwPKivC9VADNJfmBHwVgzMgMglCDQmwpVbF
QLLMJBhXQDANPSZAJUSaLK0Hx+qMrGtcjF8CrTx0LIlKu90VzhoyMLMb5Nkwu9DOH7f3guSqvbIr
xC1pE0yOQ7FIDpoUsyYDJ+2npDnXKyhuM9X1IdsRFgYHwjns9FcvzIXNq9axSXtAuedbWdXRkE+f
3j4eoObQvYZ/0aQuHKKRupPp2tBGNOjXfuz3Ohphgh8Aq+60UtEyJDmvHlr9+IsZeThPPK+d1zcA
nHYpmFgQ5fvQxEz264juxfUdJWTuRF0gyUCght7Fa29qpzZy8Q1SGdUy7MlqnEaAaYLO2W/P3d88
tPBmurIj3LS1S8e2SS1A2RbtPtGcqOurw6wPx7x7Aq/m0TLKyE7GiKF5DmWn0+C30dyosMXcL2z9
CsFv0AJC7SAIxu1IrdCmTVQRVMznW7J+CZIpJDqIldan7aHzkW3YFLFjxWBUgFwhsPHcAZmCD6lf
RPNI78fePDrNFLtUkSiUHAUPUQZ4VuEcX3MgTXXR0bpFazp22I60w25QPYAVFsQhjV1hMYsGCGby
eyAjQ5f+fsecAdYAmBoUJPDyud6VC7HaCVmeNDZq8DPvFsiBGbuAfOym4/QOoBeKAf9s8cFevBHb
KYD2p6WncbLsU+vWK5/tWZHplnhCmEA6FaRKCCbE2tBsovSQBQ6eodOtURxKcg8yFPvBe08R6sqQ
4HKZ3acJ4CJ4EhQs1McxXPS4CB7z8q7W2U3ljREUZqIi+by9XNL9cDE+Ybm00UjthJdXreBxbaHR
82P7+6r5E5YI2uYNKKXw/T7fe+apdyOIlbDfwdsZbDmAHf/nkDYU04QbudN6DYKMFabP9dKTvySf
29n+lDObhtNC7XMB8r3w7UPD0wqizriasXaCyUmv/dabETgHTp1+8Jcg3WXwlZyAv4sKtgaHYCLN
n22jksjDwz0WgOoLVL2vorR+sM0BEmYwCuHWtv+BkuaPJFXcYVIjSFyhhIC3Av65PleDAbky0NOn
ILH6QQMtLOZPILdVTJ9s54EBljfZIOmG6/LaiFPP1B0WPKuSYghnpw1V7zbZ1sNtz4kfXYTnYvBU
+96gAdiYxU3ozbd5cGt3qPB8eXs8i+wOQI6Q4gFIRXzTeA0w5k1R402jvxT9Tda9vXsCSYh/BkTm
Ujg5e1r1CmkP91fu7dMqsgi4i0KzjGZnt727pGsCp40CP0YEDpbrNRlJOQQjTfGS1260ve8r3jKy
fYUef9wrqLu9LrpREFWNdedrD50LtqOlBbgfJKB345SoekBkUdiFJbHiBqpCi6YNkAO8/2gdHllF
I0hYh6XzdtSph9ZMcIuj4gZSLjEsWfTEZQuuID+FXCH0X/xbNK3XinhcFohcWBFv7copg7Hi+SLP
L19Mi31oRudk2s5zSvwTYt4oIL+2d4JsqVwUsXjyy8dTTTidnUm7fnFxHXn0WGU0TM3IshVzJ1sk
tAQhY2mhGvOKtNBdGwKAGXAX5riGhv6hMhDHeUPoG/vtwcgMoXqBesxfpWAxJmFaORVzA0OJ094k
TZqEma0dQQy7S5v1HQU5hAs8xYJNAXVlwXmmgcvAZoEeuMaAlAQG9HZ+VF7e/WeAj/Yi6gnQTu0w
HZ26k6NHKRQo2DvcACyAJs0Gyh3aakImam3TRGtSG218BcQ89DpUbC7JegCeABQhF+5DX6IwgtRZ
KfUZx89nSxlSHNHG9CIvZb/74fv20sue0ABz8hcZtjMq18IBrdaCjImL+mXCkju/b3473Rhl0NxB
59YpTdeY9cVN0Np72jBVmoB/W3g/XNoWvZBbzrmdNrC9osxjzXcV8IWTfku1aV87L12fR9ak8BQS
Dw6TSF3zvh2e+b3eHCVyL0FaIuXb5dDrWY6zXkTbMyrxDKDXx95Auh9zKh6moZ6COUh6tB15DuQL
09CenF0ZqOq0UjNoEuFS1Ih2xNw1apFzrpMV6TXLvTFGI/L95JTZgSK+l80XqibI9HMlasjHX88X
gCFuo3FhBcs7DSkkbhRRjsRz464D9vpvwuvVc6jqWDtgV6IQQ6rI6Y4JO4H7jbl+2IAMqHI8xepI
gh4fyUjkBfCORFencHStqhv0obYInslNtBQElXTw6ZgnL0tPvbff3grSw4UeFd5ei3IgaGGuZ6+h
Sd8VQUdivUlDDcqZWRmEGTPglqbQhOpPMEL68XflqJ5lfzt3xaOFkjRPsgSo5YrHGslQLxtMcJoA
4+bdAmxVhlnf27e0nGcQVurVzrVaH2WwpokS5DUhqTWSkDnTcuO7FcgE3fouyfuiD2nmFU8gcRjQ
uekG+67xf2fe0t6Mkz3vW8SvioBRtrE5xJwz6MHLihFDbfqj4w8twa1HPjb2AgyVjWuiUQGoZHkb
NKb9Z0gMGlzStAuY20jcucEcNnp+Hrr8zsMLtnkYWnZCJvaun+rdDH0w6KsdNKc8DxAd3d4jsgMG
9BaS8ZwuEH1y11vErbuUgWKpQgs2PU6ZdsreUXiE8Mo/C+a1BW9ux3X0YKFswkG/HVWCm7IFQwSE
cNLH//Aquv6+1XdWieNWxWO13vTlRx+97an58x3ThOeDDTQ7iABErrPWMEll+UkVO4zTluxKFb5G
5oigofSfAeHOzTvbyloCA0C/HMZy3E8L5MBwWv6gXnQz9XoVLpWW7baHJatMI7uA5kuuM4vioOCP
ZmCfO78ISkh9NJFVBFHqgkOM/HbyOqTeTZHsA/bguuXB637lgBhtm5ct3aV1YfONJasdJ/HQ6Nbe
JX2wr6z04A8qkAf3cqIvgrIQJLjw3AQjL/8VFwEZ8JY+tAXSCjmUIQQJzAmS2+ck60B6UJrnCXkB
wivutn+zmuxLvZi3/lzcN2P6e3u0srDK9zk2mzekwjVe/w5qadlYkRobtQNpkR307V5LabsHv90Y
ZqnVKI62ZHbBps7lOwDZwv0meH+triw6BE2N8nIdATMY5d6TwT6+eVBw78h4gFUC/xX7gwO9ruZl
xgU6FAA6AR8YUhfy6SMiU8gib9uS+KorW8KAVjI7VZL4JDaqgx2ExIy2vy85gxgGKAN4bhf6sEIs
ao1o8HNmtCgW1lNuOPukvaPln668H6tv0IVWWDMk4eelOTEWSMYe4OwE5nzz0QCxdnc2QNCblfeO
PoZkvs8XSJV8b33kGpdnmj4t87yroUI/fWfJn9o9aMGf7fFL5/ff+MUknTVaK0OLcRnP7LA+Guy8
/XnF9P71RZfn0IL6YK+REvwIWhSsj9SHOuQja57S5HOpf9s2JuE6QcR4MRhhs3i1MTA3yGEN7OvL
+rVPb9vlm679bv3bIaGhltyWzRAm1Iya4qGkZ5SFwtpWxPuyM3j5K/iUX4y5MxC+4GovY214Htuw
TMNVxQMgcSsYKE8JubzU7fFpvzCxeC4U1QesGnHGvbNqB0cvTyQwH4AaPG1Pqnw0/0wJB2SE3Kaj
VzCll7dVMUQL9EVUnCeSCBnJBsAzUTdDoVtMbgK61ua1A2/d+lBWdb8Fk79b7spoSF+2ByPb7YjD
8UEbjX5oYbueNzJ7uNB8XH1lcWgh1Lnf/rxsWS4/L4Q9mU1pb1oYR1ec8nKn+2CxBdjhuG1FtiKA
KeH61nm3l1g5xaYIqEVNErfZTi/PU3/q3k4li+zPhQlhf5XBsLZNAxNNbu/K9L7hsfw7JLNhBY0R
QK6jE0sXu+70zl3syfDwYAhz7y4t33F1cCwXbl48hpD6uV5szS9GtL8uCLbbMZw/gJtD8ZCULgTe
DMBc4hX5qvHSHofC6fQJz4a0gmCRHpXsznYV3kQWriFGRDsknt2oQIptvLphsqVOMUtt69+NRn5u
dGC+nTVqodSGPBroOzWotKeg5ezq596tIzNIFOwKso0NWgJoFYGuzcX5uZ7Kzp6adpqqEhJ3o36A
WKuzh2BcdSIVFFmpy+rn7S0utYeoGwBQPE9AEXJtj9lBbfdtWcU5ZnRBZubIsq8oVG1bMWS3EwAO
/5nhP+PCjfL2ECuYQekAJs6bCrrGflp9KEm2r23vNgO9pJ6RXY30UOatN1ZrnlkNCQKbfXdo8ULN
8sOYt/vWcu/dzv+o+G3cFQkRLDqG0CWOBjiQGorZXp4iM/UlKWNkfX+6HaWIXNFxO0IS8iYl4Bph
xCZhpy+QMDWKO3fojuA4Z4rdJ12Ii18h3GWGnqwmNJzhMBfowX9e9SZcAWcd7E/vGi62N2/AxaoL
hzXD9dxanVPG1lLca1Aa10vjaGW4tIu6hdB39sGd7afeWx5IVX9yF1WgIh/of/ZFpF+ZLeCMSWE/
mJ+t+Sm1Qr2HYKRix8k8BgpruOU8fpZE1503VddRm9QYZRdZ9EONPmo9P2zPpcqI4LwHG/LQepnX
MXN+1PSksZ+rqXCtsgubE1KiTgw4zas6azcsgZembhWbKPPr3d2iBZHuzietvOl6VzEeGUQSENZ/
1oRrFbRQs93VXhV72TeUdtCmlUVIkofMQpd7kUVpD8ro6sa279HUq1gxmYu4tG1du4i2s1u9MmG7
GJ2wsp9ZkEVgywxdHL6h+ITanOJSkSXwrkYrHDkPOQA96/0qTgyoaw9gINSfjbnej+Ojz1vTu71h
Q/1nzBTTLNs2jmsGnNJIR1u0kFNhfZN65UqRs0EziW/dLOV3Y1RBhGUbBwl/7BlkbjhTyPV0Tq03
tEsKj9ut/fPqBLdVbdxQ3UU1a/bOeaLEcMjc6KVBPuoLFz+AibuZQPYej/0h70KwX67WbvCPOWet
Dpn5WLon+g4cKg4GJKaBcwVQXWSjXUD3YCw+MIJeWUVm+V3Ln4mK5YrPlHg/8HCAl1TR6y8WuS13
HSdwJABIrkXk2Jj7bSci/TzwDPwKNMxXbUZBaaeD6aJlqgEDctXed8Np24Bsu3HU6d/0FwoKwk4o
XRrQNQdekzlPrDlrw1NSKKIW2Rj+elow4BlIwnCff7H2tKFz4VsQRjHr24p98XJFlknmGxAM8fvq
r5wl33sX30/m3GwyhiHUIFBufGfXjtojkkDo5Fhjq2f7aq2etmftb3uKuOyXNgVfWJRg2u5yQIIh
AHAoaxKBYeiYNjqoQ8megLM0RSZ9rModurcOTZcdEjffIe2MZDPeU34dd+Ua5fibT5u7imZ3oFc5
1067w2iijGa/Cpvsc3O8paCG1qpu54/03AzBrZV4585293q17rbHJN0JFjyOi9c7en6EZQICfQVB
KW+XZOex2XvNsXo7eS9YMZDBxdMIXgeopOuVQpRcOH7eonN53CGLpLmK0yK9oi4MiOVZE11lKQP8
OHYdP3Ss8wLGToeWB1d7LL39MDxS7WcP4jbdV82edBP+G5qYYbQg1oUGCaCrRw3aCRBQ9D6mc9wO
cdLQqFTRNEqP1IU1YftVyeSaEISEbhtlzzRbdowQ1bNKmsa5nEzhznVngC6DCgXTxCWnenBD1jsh
cfswz+2zC77Arl6/AmLxyTa7Q1H5j6WDLirHirIZfOmT+3l7f6rGzP9+ccwZQU3K5/VbLwdTP0Xt
alXc+dITcDGr/O8XFpo5Yeg0waE2hilcktNKnywVcF21T4RT5lItN70RK1c0LErsjwtI+NLyvBB2
IM1PI1DETapJE6KJgVCn9RIcCG28taCuUnSKZJ+s3IgzjZc9uG7+VtavJy0twIO6BliW1EQXbP81
KT4iYaEnH2bjsWYffOdJW4ewI59Y+6Uqu7Bs9vaQRLZFw5Idm/Kr0fyg86HuFOVrg8/kKxd98cME
Z5MvXpV2C34YcT+wptj5aAdI+1hfzuaw7FoLgP0mHs0fa/tLr7+z7pAlf4rhXLOX7X37f5yj/52h
V0LLYDWojbyE1ytXI+o098MMCGGYG/XBQeyzUj0cwEOU2v1Om+lxhSqijZ8Lot6Tkeg3CGJ+bf8g
6cRACM0BABAIAvH1wxbI37ULmqSHZQwtekYbxWmCrODgKC5+6Xm6MMTPwsV5WqcRYowzmo1sc7mp
Ufse6v52VHKqy44U8JjojgfBGgBAwrGdCy3JshL3/+I4EboGB3eKWgfijJAxnfL0WCaq5m/p3ro0
KZzidcnSfu3h7cuBRfl4CPxvM3LdNHgkuR7NOnpQSLabh69zfkAnVGRq896dPgwNQvpAxVkvfapA
FM4BFy2wXK+QGkagQVuV91vV65elPUKlO6ym09g+OCwPWfvdpl9nokCoyRzLpU1hBlwzKw3GHYsT
5Kc2zNbstL1Lpat6MSjBc9XNkBgrwaCcqd2jlS2q25fA1cJ1oDvDfh7T47Y92ZMIISTYuC0ULF+x
r9JhLGZvwS7q2/zIunk3JQ6KQNO9y1tiiKkYnnz+/jMnRiqWyYrRNrGDwKPWAjfPFMORnT0PTNg4
30Akgfvk+uzVBBTpng6nYwJD7LCjgw7nvD5sz5n8HFxYEUIE7GV7HIGdiFuGCsvyZLu3dUWOYNeZ
++eaPdnFQ2LeFZYReu3HFvy8yfA000NVnbd/iHSzXPwOPtsXngY8H6aWUPwOtt5Vn4MiYkOoW/ve
v3M91ZhVMyu4m2HUTQgkw1aWfdfKR+b8gv/M869kaaEq+blzYroc3eKb3x2Z14a8qRjavdvjlQa6
UGTDCiOhDmC/MPErrVetAfFTbNWPOv2kL0NU0FNROCFokqMggRChZ4eu+1iozqUMPIPEAW/iAmgF
Os6CaX9t1xwkfWiuKqduT23Df6Js+VY4bRWCNuC363blXs+M5OC4tAAYu/iTL2b/POb1j6kYVIma
10tvosCOuQCcBwyVImsJ1LCmoaq5I3KW0Mqf/NU/pqwLG/poFJ/tWRXAccd2HVZc2xOWvyDemg4N
Zr4zH+vkYzZpUCY6qBUjXjsI2AnQbgocF9ZKRAdlCaN5OwMJWowRqB0T/80O4vr7goPQdFos4MrG
g8WP0ukJjJgqVoLXK2Ngo6B10YNSBzBwwrvcm2avGnirZG/3+y7V4wxStRrex3lPDmVPdiNTvcsl
kk7XNoVR4X7sg9bjKR/d+QCY254Rc1/W/d7Xl4NG2c6uioehGr7PRXLSm3yHS2zX0vyOWeZu+4yq
hi+cE9dnZj3xN5q9eCGknqKcq3f2kCQv95N/0tsv2/akfuliugUfaGis1piJC0wfcCOD1QBCMH8W
r/y+bUY1LGH/+yyb9GLkL4r+VFvBrhw/txR3S9JFqY4yK7zAtkEep18fuOslFSINp+4odOZwU+Zp
/Zx09a9qns9Z0oT1Aqppu7WjsWZ7lM1O77CLEohuocccgaWwfX3NmkpocyCzl433Rjmg26x9gRze
virJra7V55ysO4+9o0s2QPLF/B/SvmxJTljZ9ouIADHqFaiqrupuenJ3234hPDIPAoSQvv4sfO7d
u4omirBP+MEPDpOlKZXKXLmWiawfFC2WmLrGBerWqNHVTmhxk6nmyIDYHICUam17Y2ZXd8yZqXmp
z27NJjWa2EpxWMxS7kZDezYUD8e82oCaffSYWED0Mrm2jv7iD1XEahoyi+kwU9SD32e3BECaatdt
Ybw+OsxLM4t9UktOWo3CDImHb4Vm/c4bd2Mkq1vxbCRzDHk+YWYSV0LBo4Hg8z410zvS8tLXpD0C
Xom21LJ7V4XcNRJCwNc349rgYBitbfDamMnFqUvAKTuKHoo3dlcE0J/wY7ZxH6xZwHWDpByg0dCx
Xrgr0fLcGC3Avd36OERt/n/8/MI70U7LkTbC57Xqq8y+xVuQrtWfP1O8AoWDZ+CyND4IDT9foaEA
9ANRlnS4m/+lMgOkx39MLIaArsbS5Abg/ZYXZnZQjUG6NUtrG+zcxIdlboaM2xzx9BDfUnDJue3o
x6i2VpIHhlX8wjX6oCVdcH13rZ1QiNfOJXgQfIJYcrGvE5V0daqQ6cuQL1XDzjT5GxUQrczbjX3w
0RSqGAjY0DsDQCH+XJqqoRwJunIIrGELAvWafWWIEfvYfWoazwmvD2slSp5LJngAmSbYi8kSs6Fl
laL5LAsElvdAqZ8Av/hK5r7WHHrxrhstjhGycE62y7WtHMHqQMHS6SBEp7MQzeVAXT4oYsUtNIIc
ge5hoNgDXbTmAbFzZ/gOWJS2LH505xgtoBqQZgMclCwrh5MAWr4lSLcwob2Cihza1gVScBtJndVx
zcz8HkJTdBgs/EQsVMwgVAKKPQk9Ym53u9KwTiWnd0Ru0fl9PA4Y0ZmtxYlzHE1Ru8NdWLg5FBm0
26Ii4Sjpvu3iMKuqnT6wp64aN5p8V4eIu3feMVC4XW4bVTitA34RtMdyK+zqCd3KifBpNpwKBim6
65t0bdUg/eXYAIGjLrLMxql4au2mBlsTaX9SCQwvTrqrbcQyH70j6p9IDP2h3tQ/dCaRLjZY2iPl
Z0s1Id3IUHZlW/H+mhEyN1XMAirYg4vb0SVcCmtAwNR4L+iz8e1qi+liba7OLSwCFiHsInZnhhwF
Mqa6AXYD0V8Wm7u/XxKobQG67YD1+oOaWEJiNMNw1HRVfGLasXb8SWx43FXXdG5j3oNnoQQo4RK9
GxDVyib3Jwphk7eqk6GTH2JImQryFA+RnHrfsD5dH9w8R5fhNCKIs8EtVglkokapTDxLcrPbtZXl
p/qXFO3GrSpQYB5Be7G1L9ZX7b/TuVg1bTCSbrRhsc3sT7zqDmwswxzEfBsnaSUbdTm0xTWWuj1Q
/hKGqurAkk96Xge0uTHI7zT93pVFyMpbYb2hfdS3zFMFIniLj4HJj276cn2O1xzI2RwvUUwN1M0g
mo1Ckqt3qa8L+5nU/FR05Z4zcrxua2M96eKeyVjiUSArUH+hkSHvUHiheuHHyEY76ou71fy8tW8p
udy3WT8mVmPj+afoQ5H90kmHdjJs2PYHh551XIN5pp47O34Y4un6QDdNL26eDKI6hIh5VlmoN+9A
ymftL0EfRw83evzFVPfQe/EdUf7f3MESLGOgUaxINQyZDrtqfGqN48Q3xjYfuiuHctlrybL/fygR
Fb0VFjkmXXqTp4Y/8TLkrrZxUtY99X9OJF04H0UnM7Y8zORo/AZbvC/Hz9fXau3iPj8ACyfjpZqd
0w4eVDMdP9XAxzWAHnnMBpCQpLe95kXcGh4F/weU7uwC8NxEQhDjW8I1p67JtapEdGJ66aEwUl8Z
1aEfx0DUTaDafUFOZZKFQ7XPzVtPbNQcV5cR/BAE/COowyxx7cowenuq4ICoHk1x6MRF0MgXR/sk
AQu+PsPrpubCqz130C6BmnWSt+PY4qUgQFdIgqEJm+SQOqG9VV1a9S/gTf1/hpa+zHIzfcpnzEYM
GiHjrW1Gf4afVskdsX67zfP1Ya3UsrCAZ+YW7ozZVV7Y9SzdSF/KGqjGqoHa9qvTnnTzZ+/eV/mN
YBvP+lV3fWZz4dOSBmwPDbJmoD52D8y7I8z2++Hephtx5eqxO7OzcGDSTPUU0rjAF9jIAL6x6ef1
ydtaqtn+WUxh5XgbM4JxdFO34y3xTebu3JGGEqRCHWnCtAPa4LrN1cv9bEzzv5/ZTCT16hqi2Y+2
c5NC8rsMKjO8bmJzTyzcVc0srmcV5s1W6qH2sjCp7afezE6grgwrvCVbXT8AnHBjTHLD9qojA2EX
sA0zJGr5pqrRJK2D8ROOrO4Dt75LgNiCPFH6Eufj3ou/N38vTIb9j8IqGLhRnEfb5OV8igqVVeDK
IDafGPumot9ElYfI0/26PqfzVvhw4ZxVTRZbHlSQ1ujV8FRl3gaCfmv/Xs9+Hsd/yzKLcbRGMyon
waU5aNX7JCDi7STf/34MeNvP19jMubBkmepTsH9S6SKSzZxdgzS+3m+s/trmPrewmCUuNZ4W0oPv
AzMGRaHEMtsDyprXx7HmytEaq6P/xkO7zxIfqXjr5kOtwZWDT4R0fCfFFy3pfWWZQdFvhItrC39u
bHEzN3gb5qSHMbT677vsQfO25BRXLeCxiXZf5Ac+gNIH1tKu9BwEFzn1Kw6UX+dfn7AtC4tlabNy
qNhkZ4+fqHrN3bfrX1+7DYABAHEtiucURAqXJzB2wfeaABP72PuNdiNFgILqtNXnsOaqQYFJ8O5H
lv9DtlVZowMtbnBjZdWvtsIRzLIAVJJ+gYpinfhmvgHXWN1jHgoZeM+iZW2ZjaIsEZkrYE9iY8Xs
a2tYQe59bgzrIJ0v1ydwdXmQhJ0lHOec/+IKbwCItqcayQZmfB6A9/l5/fOr64NWbiR5oU8DUYzL
9WGxqZVlgc87wt5pwxQqywVxexYwsWFpbZHAzIBIkswUw8tgkqFqTbiOe4eMdtALcAxq93Vz23Zi
LnVFaVr8w8aG7BVaxnULGhxL6g4uvZGBzBMZlDoc/VIPrs8cWR0QkkB/RCtmCaHLqaNNGcdVkxeP
ueQ6WhhK1EYThWykaaOCNgkVthnY7FDgezcAav861uA+SO2Y7UolkB5IRhVAH9w4iD4XOw0Ebz56
fVvwm0jxkDmt8FWCPtuYGj+tRjZoxmvbEMTP6FTS6ISCpKmHpca9L2Mbq40dvrbrUH1zZv2KGcC8
CETafOC2A+rhRy2FQIoO1TXsj60yzNqFcG5kEYk0U6kxVWIC4RlYkfseEnbC/AcXfW5k4aKl22Vg
o4ARza+9/bTVt7o6UYjnAZVDTP8hMW3WFBz+aVeAtMPpTzqzIVuitHwDobJ2Si0PRFazKJmLbODl
VrNkZyUAFqLrU89Peqn51Vjv0Kbkq9baODWriwK6LLRAoTYGFqdLU67XJ8JO7fxRt1p5MzllA/7d
2PV1t81urp+gP+mNZdwE4B/YzcE67YAv+dKWWbpOUWoWOjAHNAHZCiegmlzzwbZqKEmknvB8z6wn
4O9ivutVjATe1HufMdVfdDnUgT5aTdiD++joaqOFvTMqX7dbE1k42kW4jbrQ1DUQ7gyd+FxmkIzN
uk6e0End+Qmqdz9iqY8xiKU664GVwxd9lOktncYqxMPa2nllhm5Ji3v3HgoBgUo997HCfR84svkM
torpudNrdbBN/hkJgG9Sl8WzkaDTMgfM6FZ6TrEb0PwD8iUE17L4rkuWHAaVz5Q4QHjVUiHBQqaX
Me1yaBhzcje5duwPemb7UCmKQP7t3IjGtf1BNKWPvpvMH8byi07l1xQ0KwFq+GqfFm/V9MlTTw3Q
g+A6OYDwTO6LjkPwpVZ+GuciFEAvQdy0H0GaJIMmsYO4gTKYa3iHllZVyHp0WpqNib5oC0mnxiyb
oCeDd/IAAwsY6iD7vG3YvzgA1GABqkNb9kfGG96UihcjnhwKLBukqwJlvTfjhitbu6zPjcxu/OxN
1fCS9GWS5oBU6wEUkt9ISXeqgpyMSPZY8Y3zswJQnpXeoFtLgH9En9HCXjlgrEM55I85GUa/zmLx
SFOtOTYOjW8bbOrASOW0czVCbw2upy89Qy0jaPVJ3KMb1tmbLC9PE55ohyEpzY3X+Zq/AowIORVQ
EuBVtDjebekVaOh3ykdDvqPHKn69fqTX7sSzzy+BmKWBVK1K8XmZndh0AujTtfdjuzOzH3W2MZQ1
T+UBcm2jYRNx/jK07KdGB/EO+rdLJ35M3OTeAQk0L7dwHWu+F1UzIEgAY8VOXVwgPG8Sg9MBTbwz
CrpG96kVpo291/iGO/xT0lm6w3NLi53jQIkYtRIOS07ykHOh+1wjxxhKobbMAuBbw6IvfdqLG9NV
O0GHKCXmu5NOgSnbm6GsQk2QUIit22d1oiFwARcNBk1EVJcnKCV6H4tYlI+d+8OyvlL+y95SFlo7
pKAC+I+JRShQm4ZkbS5LcMx/G/qXhD6Qdh8Xzwl43q7v0C1Li+VMzFg1ooOltL0vy4eR790J7SlB
v0XyszVri9UswWuZEoZZsy3p0+o4THNj7UYQur45MW1zWICukcUN2qsMxKJ1DyIT5PTiaQxcAA8z
94iiyYal2TF83Jz/tTQ7ljM3qjl6l8UNLKEPQQ/ApdEFeabME4nzbB+bcN5ZA/HXpMXVoUuUgq4v
29psAuLgALuJjPCHsMQx0U0nKcsfJ6qCUm/CTEeLYPF63craIP/4RpCGzkrNi51e1nGbWx1SFJnl
lHOLqPhEOx052s4r/W6wnIek4uPBQGh85zi1vTHIlb0JGDDCbvC4IGW1XE1wQrWg4q7AQWUDTUFG
507F+TGu7RuWO++1pe2uD3eFuQnEWsjHgSQKvBDeUn4qNkHySsdkAsYHsnHFdOuk75pr7PM+AhxB
i6tdn35mtPNd9ltYIsj0U9v98MwXvBl87BW0G2cPhrdFKfjxFkEsCCEaPBPnl+Iy8w85PS1NklhG
tfE+Fu3OYZ9lZgK680v11qmlz9en4eO0Y7qtOQrF3po5li+39sScQtMsXUZt9iyq76z6UoL3ujKK
UDe+XTf1cYNdmLIXb0YQVneNI5WMiioGBmJP810BjKfnvvLkkckQnHnXDX6873Fq0EuN7As4N1Dw
uhybUWokhbKEiipzn49hunEHr34eoS4YWlE5+ZB5aUtpSmmXKuqSMmyM32b8cv33r9QpMQBv5lFC
EQhP+cXilJB6Q75SkxGfHqwBWjvkqMn3zouKYd9bj5X1qxRP0h42ronVgf3X7J8s+pm7axXqsm2R
qwhII4c+p/+AaAIhNUAxwIgBTgXRvsuFGTO7TNsc+Oli6AKL3WbZ3MZ30Lq3jQn8Ewddeu5LS4uL
yHEkT7MiR/NIjQZeExXYvS3072bSea8VlD/BH9A4nzvPzY9V2VrHwnLakIPk72sdq+676zI04Nr4
efrk9vsBjWDoyTDlvtL7N7wV7QhoGTAQZIWzA7DYfU3i5GfBXZsHmbLjH4rqEkTIU7/3SsY/m5n7
KecNCdreqQ8KnSYwgzr4Lslp9tA1hPzORDL2Nw4eBLdkVNWrV+I2a7kDvT8Re3dZ1U7PrKo6ZEq0
4Sn1tLfULegTNDSqHS0b/VDKCYmTpC7SSCROd0DNzS58aBqYO7cC41AwZt54HPsCZNBOquGRyYEf
K0mS+CPAkAdzLIAu5xrkHBLL3Ld9zG+rdGqPuWHj5chGdbIckRytBpddrob0oGHDgPQdreQ96AH2
Y8lImAwkfjQQ16OlAT06xJK4Poa+D4iZJdTntu59FnWlPaR5J5lvC3v8LjxRnnS19zr+O6bdNwvY
V5FpNyo3QxdMK89p7nS3vT4+pdpgHeqJ8WPuNNMubQA+QXuAjrcck8HYWkPggtLoIR7bLuIox3yx
Sab9bNBIsM+mfHyxqKbdKspUIM3B/cqcuTUiG6oHu5PdoXBkjhU2lAwMaadfO254Tw2CAFBOZT8V
2C73vUJOzXOsbF+1rN8Rmrp7ldlNQN1YnNBxAUU+s4pvREpbPGOhKQDAAZBfDZkCwyjyI5pZHHxF
jEE3ke+88Wo05EsVKttLQ4S5Q6DVqNcHr3pmBIU2Fc/64Favqum854I0+X0KDim/QbfHbe0mxsMY
l+DAiLsKlXiIL7VG0r6zivODxA4KSvDAH9wytu8NM0H/AIDoIINHdkGSHlqVkMxGZ7k7+IZduqfS
rs1vujS138aAWJHmIAhw0AB67KqC78ZGrw8Z1zHZooJshSfyHfd0KBnIZti7mjGGxO750Ykb46SZ
vDu4CUhjsxjvcU0aLGB9PAYkz8nBsRgip8qzN/z+x3gJQldg40HADgjjBzrLggN4aoxO+jB3UjZV
f6Jm+6zM6a8TU7MZZItQcHHh/hdeDBrzuTsWdvrgGkbg4Ej2ziuTyFyKjTv6Y6B76cQW14AVa63b
dUX+gBauPaGfWXag4KSP6Y/r7tJduaGR0AezBjpArZk6/tIvI12YTEU9ZQ+TmTrfmO3mFeSf7P4U
mw7HmUbijVuxt3P1Qd3gYnQwVkLD1mHdyTUK6k9VoUG4/CuypoENVZP7qctBmMK/tJYOaV532PEM
zfZCDeoxrXTx3etxAoiT7ftBkADCKyQAAZv1UOMdfYAq8rTLBZpwc171IevK5n6IB/MZNSF20IiK
92MMwZGJKPGYcU0L2758l7TvbjIbuR7Nyt1w5CN4YUE7fcirln/nQ1nvK4f+kDXUChOGMrarMho0
NDbvJUOaraPenti8f9alEjuPegzowMIZX5hZlDd9V6WHXpfpvvcme291YCkwpc4PI3YAwhqtS4Oq
xA6fwPGC0rmOh2psjr7bZ8PvITMsX89HcYh7SBylBQRiWdlnD5XB26DuU/YkarmVrF+5zi/26eIO
ZAXTJCQB0wdO33MQSpQAlFzfOGsW7FkSFxJO0JpYpmglo63TeBzhsDH5mq1D+mEjJFmJigF/Rvsp
BLnxDFgiQqmiTZ/rWfagNHgpT4G5qfY7TfORYQ1BbRyQLfbzNYvgSQMgBnhadO0szkIl8VbK+han
u/TcWwSX7p2ydbUzakajtHW8wtfLPn1RA/l7aQjMIZmdCoD0KBYtHUvWlJo9GukDbqAGlHXoN6vB
1nZ9zeaPLCMjNA3Db+Ong5nfvDzrJE6AJJcqfSAiNEfwju5UHqLxMef/sDnODc2b5yyajLNcU7jZ
YGh8iK3Mr6uNd8VamIwMKtYJ5SiQESxfrnVqSGjHaukDM1WUyvS15GIEB7r4rTLxFKc28unkHg0P
d30qfrVsev37qZyznQAUzwRIy06EvvL6EaCS7KE03fsmTqHnEZM36bITrctDksZP1+2tDvj8gluU
RIqJVXWtu9ggrdvcOdkw3TEk8HbC5mSnajs/JXj5jj5CTfpgDg695SrVTqiBxpsKU/OrbbGPkErF
LrLmqwNV6MvlhThXboGWM45c1cjMT52KHnoQRrzapDJ9BkWY0Bn68mbMbRn23GV3XVX2O9EKSNNO
LP8CygXjHlLo8a6EqGignDZ5bQy3CumI3d9B+Hgfxzq96WJP7RG4/EZfDbtntOyPyZC0HTA8Rrkv
bDY+16VynlJ0vARGX8o7kaJZmKAlL3QydwpRbEERQdFi+iKxI59iObpPIKhNfsed13xKdET4f79Q
oNTT8a4GLdac1ricnFKOhe7FyoyIweQhFyZ5rUCc9OwSVR0pQyuug/Q81Iycdp/kOOMpy+ieKCP5
ff2XrHhoVOgAyUAu9w/F3+UPMTxpioRLM2rL8pRVzWkrgbtmAC0Hc98IWGyRKb00QFhdFIlM3Ki+
M+yHequXcevzi11WCW3KehOMJ8N4KssblMiuz8/8/xe7eBYS+s/Pn0OwMyfVjFZpoB3bjZB6rcef
YOXut4SZ1xJOFNS4c2f5zAqxhOaiR9oyZJU5UeuWRYzuXc0FnU0GtS409AqX7VzQxz/NySp5YBlw
mCjftSctRgt63yXP0Hv00Ztk7ovRbZ5yzdB3I+om37zOQUswZ9T6DBKMLSj86sSf/ejFxICdMS8L
9LFErvtcHLvu74CMSDxBtBx7BjAF6N2glnw5716N2m5scSPiBUSW8v4Or7D3v1ra2YSNNkSgIZBA
MT9gL6TZGJLKyo28lHCfDlr6pqexQNQ58g1Ti8maTaHxEXC1WTlq1hS+HA3acDUBHzTinZjQyi9T
i3/PNLyO/3pE8Cro7rPBGY4ofREfjAR1SwTEY8TRfVNBJ52P76mxFTbOK3t2JP4MBrEHyBn+8FIv
YRAZw8vRrqWI4sncleDm4unO0e8GvtW3tGoI0h94dcw9dkvUmtENsdDVICLD4PWxhQLuLu1AFNZ7
6RcDRyL8+9lDzew/5hazxxoX/XQOzDGW+3gGhZNKdpb987qVxVPqf2cPURyyWyjSfWhhIrx2Oegk
RTSKWTvaOXgysizh5/m3HlA2anUAABX760YXXuyP0blfD1vDNMEmv4j0XVATTHU3wejU+RN5dDrm
Z+ZGTXltk7uzTDpCRyDzPigAEH0weyB0IitzffUW93/Zm/VnFOcGFqfIkYxb2OMi0t+gNO5be8vY
0o+b13i5t89NzGM8c/dQK5FlqWAiudFBcaT9DFSMbMr368uxtrGBvQIDK0oCUG9avNtrffDihsOK
Gn2NHiaoauydf5qt+cEOiCRQcuZizRPX5b1IizFKe7pHQtqXiD8t59f1oSyR038WBV4NuQH4BFBv
Lk6NM3gdKww0SNY9DuY+Q6fOiOxWCmTGbWGDKepNbvEorW20c5OLkWUa4Ixm0oyRvDebnahvrg9p
6/OL1RGIWhnxMHF98jSoByhdX//+x8MIjSEQic1ZKBcwsnl3nO0xJswh1iou4KWzoNajzvpqKbYR
t3x0MwYAF3jFoUUEGNMl6aoHrhxe5o2M8k5rQcCiT4Hs9A6AGZeIUzo02nthWcmz6VTs1oJ62BZq
/3/7Q5ZnyfMsEx4Vf33oCNW1JLEHTRuixOnhbyioWvYFXmQKyuxKfMfZQHrZspDfyMsEib8UfL20
AFRBoGYTQO6+CVVLp0/1UNk3mQFml8kk4i02IeqI1oM+4ETTAsTu+UvqWfWexQXUf8zUrHzLK5sj
MvP23siIupOZGpF2ItoOurQ8VJXxPatpfywN5YQ1AaX1aE1vI3xzCJaONkQDqhYMeefeNJqswX3P
DF9LbHqqu/o1xmfDUeiG3yQpsQLL6LjPi3jyp7zvD0hnZnunrfFq4elw6yJe22duVUQDLtQXyXkX
uYKOocvkp6aoRZQZen9bm50vvaPRxuU+nRIGgGOu3bTtpIUTGt+0ElymnLD+zRXaeKyTaQg7T4ek
rl54R+JB+jZF6s1Ps0ac8Jz5BQfvPaXQe8GJH9W961XsCL8nPmf5DHjiI0irpDTa05i0Uygt0A35
Yw7SHBzx37K0S4CCdC0UxCz3fU2GkNl9/9Jk+rSfhjGPyqZDm1qbFPYeqT0FFtQZu9WUJjCeTnWi
VCatb3ZG9klayt5ZXJuCqXR+EIc5R+WwaieR0jtVsQFC6Kl2GfzsZEIXp3Tu01LqiH+JLPwCSUbM
bVkeNU3mz33T8lC4BpCkUCkAS3cf//KcMt2J7sFgwKZl4IfCs0lmpEUhHty4ky6aR1m7xi8CfgsO
3jzkv8EwigdprJjl973jHhXl8i4hoBgtaxS4QfHRBVSjVlBrU8NmtF1ySx3+M6tM84nmbnvsXWWi
aKTlkaGa8qjA9xZWA60OANWh9V4WvQnGAQjhCMCsnmgBwbeJTC30t0c7tvbSi9sMOfVqJt/VVGgA
Eaf7zAGw0OeenJAzVD9GVF+RE2FG4aeiGCwU+Vprz1VDcj9tM9B+kRSVI+GwoHVVcZBglbgxmcP9
ntPsFf6RHfICOVIEpknEBn0K87zL7plr1zumjXpIqrp6MuxY/bQh5O57QBA8tdoX2b8PQUaIOnil
ZxymLk1fPbMFG09zl3lFMFZxdZ8p3iGdV4bQn2ze6rQ3v3Z5UrwkqLQcFE3SY2tU4sQNnkZUQM8C
Wfkm9ZHEw8rY6aT7HXhobjMJiSzIdLL3phnUa20GslL9jXQoA6dcNRi7LJHYOrE7Peku4IxJHX/p
5PQj7s32u9Z5cZAbrYK2T668SPMSsNMXtulTBeF7xnDsaxPKKSjRiBPyItIMO15LsERydcDzwDt0
jMeGD/3BHEBlNJrmI3n3xskIcUdXJWCrBkoFHc1QpKCarZAliM290AtyD9Bgckoc7WdLiXXI+/pX
QjCpgNXRHX5C/NuutXY/acnoCw3AQ4K24QC5n99ZOQ1+K4hz05S6e1O2LQ1HG16ZEM3BKqPVRKsN
8skjrAiEM31zYs5+Gl1CIAfhZiE1auteS2l3qzmy3inTYndxI8Zd2wt6BzSK4wMU0vvCBqBaEq0I
vcxwg8pqgZ4G0jLZaElcuy/RVDJTlOPNAUDY5X3Weg0x0BXNoxbuJp2rpH/Jsv4nxpjV8yzA5BFp
kMVjsAPRVYJmDB6l+StJnLAcv1bl5+u38uooZkzAjIvG3bMILlXhSsu2Cx71PvK6gdVqGzfyx2tf
p6Cx9XTAAlC5Xz6bBhH3kBfQx6giqAMeC7of6sM/jOHMxCKy4HjwGzk3xmjoT6O8Gf56BDPUAAgc
/JmbPBZT1I64bPLO4REdmlM79PdO/wyo79+OwdBnmnsYAmbywxt2qjXQ1g7TFLXDCSAqpPauf/9j
hI/v/5EkQKbFAo/E5W41hCw4B5Q6skDLNjq/OQq3qTrF1rgrrXIDCbJqzEX+GS7ARc1x/vezUM9L
LS3Tk2qKcGaPlbynaF6Ueubrg+3r/T/M3Cyhg/cdqBPRqX5prAXmnuLpIqPkW2veeN7GxK1E+mh5
QDg5q3fhmHiL7xNl1mXRaVOEIv2jSTiYtrw2AFvMMxr2wfvc0VerKF60MTkNpni9vmwfTw8qEcYs
WI2qPEA7i6B8GrvE4ibnETfIW9nqn9DR9svs441BfvQCF2aWUF3L6RQa8gSPROX+1iXItpAtvz6S
+RBehsUwAQ00FHJm2d7lnigMNg5Qk+JRor4OprdHkQyEM30Ibp3wHyzB5yD3hCIcqL0uN0TSe71m
eC2PClPeumxMgtFmQdohtVFO/cYtsATqwkkjIeS4DoBHOsVdsHDSMY1bZrpTH7WNaPawJAK9Yt2T
MBL3lgoy7bijB1bxgNaE3O+8Ojnljt0CAtIVLxLq3LuUZNRvW0ftGu5YfjyOw/H6jKycx4vfOK/N
2Xm0VGOU9Tj2UVfquyIFQXcp6pMChZJl1O+yanfX7a2tNag1UREEPdTM+XtpD3ADbwRypI8SRhqf
JNoNYeMOvar3Q7lJRTV7ruXGAukVii2zljaYmi+Nddyudda0fWSQX0r8yrTPrvk6ykcDjNg1QsqT
XmhHu0PphP2czI187drMnhufD9bZzHZ4itGUsz7q6x6FbyK+MVe8ToVOA1U7N+a41V78J530cbhw
ROD+hOj2srY8FbPgpNn3UanX/YwhMG6YmUENncgOHTM8v21LM3/AIxHg385OAooIyrc7gwe4e+yN
lV7zT8iG4w2l48X7Ia03sLIqx1QNUSfQsNW32kMxlr+mdAtxvLajzu0sch+QZUeJRQd4oGb3Bs9D
rdSCvEyDof5LAYg/5xnDgbsHZxs6Nhbn2UvK1ovjboh4qiXfwSHU+0WRpz+vn5DVeUN1FDB6B6nr
JarVGXs1OdIYooEyPNTkjdtOu6xPNyjFVs0Ah2Ah/Q5E7/L6gBvuvVgkGIxT33BXvnTUDQQkn//B
ubs22sUtF9hMdPNfHgMNmBKXSj5EjKYtyqzNLfDC+5owCZUxd0ObayXHMwfDIL8ls2j1MmSleUEr
hT77yK3scLK1ewiKPyaTUQWxBxQC2ub2eu39JM1WKLsWCoCYGY3kiAYQDS6nszBie5CE9pFFX3Tt
BkBIHLE6jPHWkHWYau+dSOBxNhLM895enngEN2hpBgELLpuFN+UFK13Ur/uoQo4GWL4RwHow39ca
elBKmx4aFxCcKd6iWlqLCWasB6JeVwd34WJNC5oroTGYHeFY0sJ5Qcbt+/VTsOyP+nPYvBmRhpgU
uPNluq7vBjMtiYkJVaPaUVGrXWwAvxsPmunXSLKGCQCEQWK25aexLuf0iatCbewMdOC1NrIlSBO0
NWLmiut/2U8x/zjQrQG0iBIMpFSXEQval6ZBZkUf1SA/AowBOZaTRk6j/X59FlYmGuhfJJIhMmDq
KPtdHp7eBswqG2Fn1N+n6pfR1Runc23fXlgglxYkiLxzUVYA8k/7+TXsNtwfkTSi/UtnoLtSvKFU
4jtEBddHtnI7XthdXM1VBRBY5cBu374xKwm8Hsw9N33xnMdvf28JZD0zaTr8z8eII66R2JzvYbv4
Bq2odIrG+lePkol6vm5obbHODC0bvTmJLXD6coRS5C7O7rakDbc+v9gLVO/T3IoxjglQQ4uOwNtt
lRdXd8P5EBa7ASCuqjK1OWZpI4nQ021i9J4X+2p4U6QOsVOCwsj30t2YupXLCBcRjhPFxfqRrZjY
scaB5u3BHl7JHW+sYTdz6tyhDavd2HhrpkBRZc9XBMTxlk8A0LuXtEGCOaK0uHNT6yaN7zp7I/bb
MrKYx7oS/0Paee02jjXR+okIMIdbKlluy5bsdgffEO7EnDOf/nz0OWdGoggRPf9gZm4MqLhT7dpV
q9aSE9gfykeHFLQbfy2Nd59m4tv7be4InY9kcoR0o7TExiR098y9O6Lf9DtVftWUz6q1/t8sjVvz
LJTN4VqusojhDN7aN1Ykgkpt5ZaHoFoISub2+PmQJhdLowz0oYgD95nTfxJd7dkIlR+3xzITLkL6
+e/6j38/G0sXaTFkFsyazlPdTX74irSSAbIvcQrNDsUwSM+BqMDguHpnduQqN7w84iiFQa+RFdXE
dScM6eb2aOb2ANVS2v3p3hlRMZdW4pCATffH51QUW89NQQNoEYopiF/FXJvV0D6ovhItnNa5KTw3
OtndXht4nZNwhKToAeSgpwAIexCS178emkGNjGgKvBxSyJPYpvBC00WTuH70KZCd5CHv7sQoNfcm
LHfrxuyrU2DVS611c28og7BbR9iarCeQhMsJbUROUi+xPQbhpJfvBRn5wm83qAqu6NPe5Xqz1ryD
4wUHx+nWxbC/PegZx4G8B+gOOPC5rKa7Jq0tmmmCqngslcRuXbL73Rd5ietiZtNghH+5FVUavCdj
RONHzOM8Lh49ybr3XVDYWfFQU4BoovusWQwxxj04CVIhpvlozKJ3DtjV5ZSqflvFoRsUj0UcnLTI
EW05KBC1Dt+1cmwHC0Pfdhv1NW4Ku9C9VRfnwfb2tM4cxjFFRt8eUCP1qi20iTyn6GMrB9MXvFn5
d7+tl0gKZkLxcxPTlj3ez1DalUb+GEp3pP0PQa8j/PYiU4nJ9OpZXdJAlcdTdjWtoJHBNgGiIsN0
Oa1hTUcdXUs5gElXujeolLh25lTtp6io6j3g0nIVDuqwcUv0XmtkKg6OKIbrLIH9QgjK6HfdmGN9
ufFEap41quZd5991ahXbeWNJz5VFUxHk641nF42GjJCRJuESo+LcfkdHatyI0JYhJ385CCWCTcJV
1fzRT7J3ve5em7p8oca4JFgz47LwIPw+jwkLePxkD9adJhdDpeePUqCSCjnE9ee6Oun+97/fZ6Qw
CdaBsPISnVwujUXzs+GyJs6p0g5mtPC8nRsFiZQxiAVBfHVw+6Ru2U85syVs2vxT07yXBg1hm9uD
mFkTUKnAk8l1kB+YvtjhqsnEHuDxYxxp96VQroYahbywWzAzc2BGpq8RC06bgjZdepqowiSPXBEE
Vvc789TvTmX9qmrzIY4Fh3qdk9kSf1rdHty11RHbCNKIt7rB83JyYfpGZfVd1ouPGpz066EezHUu
C7buqqgmhe6qd6BBkfqlFPe1AxrNUuUi8SnRLzRp6I26oc2FJBIfM2mtvjbS7vaoPibr0hlc/v5k
WDyPiUIyfh8q5siGwj1b9QjIr+suekQhdxPG6q5uq5+yn37jXfZeFMM2E8iESkOyEqLSWQ8SwIXe
fBxqwbY8GapH9Rg4yl1gdqessTgrcnmIhrxZi0r9Cqv+584Fo+Jmu9RsNpKcv4RJRv27oevf7TYO
ye6KDj6l1r9Q174noeUDwKy+JIV+F7bayoM4UAnj+7Bpdtz/C2UmeYK154VOO+moq0D+HX9/lQlK
dDPQw5YJz7zwaQjN+r5NS/mQdFJzB0pFekZw229sWgrTJ0sVfwLLKV56N7R0W693jn4Y3lqvzqK1
QIX/YDl6stYz82eRFRQmqrpfOA3XG+TjM4l34AulGjdZQEGtUwPgjn7oTXpsv7nr2xtE0ucMjHJd
BJpcxlQSLz2tkYe916eldkhMPV7lvrnRgv5bWQ8rRWo3CJsBv8jdde4AvEuULfwC91qhwNqbJ3vS
dz/0yiH0KZyTYJj7Tg3ukqTY81PrFJEnMUxX0CARfPYVvLgwBCZmWK/7jhRCYbpPYlWF95AIoJQW
qb/l3vzkpjKQSLk41pn7EEfWKU8L91OXFofaSynL+PlGT+kWDfxdoPT1H1fJgUU5QQlcwUcX3oAg
PnHaXZeZX5OgCsCFd49el7R2KJUbQYo+yWP45Cu5YrcegvW1NZT73Ed9M25V2W7MqN10lq+s/TBc
y4bwx8yCVUdTruknNOumCEILuW00kLHB7efbYe9XW4eCDEgkL/remfpDk1Rffc1at4m5V7P8SZPK
gxYEa0XxnqvK23eOuFcr65ODcIkflPcQxH+Fp2bvqfodXcNQo4O8Kod12EZbhNQPcVfeBWn+2XCK
/aC5D4MXbVOSv0P1PU2ldVtqm8YQDih64ZNba6O1GVLY/V3aG58l3XmOvAagIUwU63DQH9xCJM2f
t+9qIn5NlXZNQeJRj+VN3lq0tUaPSdh6+1ho6Gkyu43ssQtMeeP52g9EIO9Ft6pXiRW44M4s1+76
yNumkusD+vAfByUgpd8Gz37HKa7UH0KiGVsVNb412Vfo2drkTXGN4j73g51eI3NKRk7P6PlV+nVY
R+pOc+O9asS0QEJsvKI5m1yp6bwHvlfcR4UlgQYTgRwb7RognWrTbO6tajd76yooNHVH+7sGVdwF
uUYNiK6C4yD+H6+Ns9ea73gi4FCpO+h6tiq7xxIBwSJ7MV1v4ZxfX66XhiZRG11GmlEpAxHIAJTu
N7VU7++TD+cmAIpfjqXW2kbgVdsdfPRXgs9Zvs2rv85vXJqYeKssoXU+G6crjDcDgsLCm7gU65jX
HlyXRIosIm/osb9vMlN09mUOXYfaQS+MhFbModjJZv2S0G0iecrKohNVsepwPYhDu7VANW7lbAAE
KAo/5bLfZEq9dkIv3hDa2kPTgPO09NHT7xshfBb05FvdFWt6rdv90EURLsP1HoIqpM+9q3KQQzTp
h0P+2qVwDepCsCoc4buYZ6dWEOEyaZ/jQTmBhYTcU33w2zY8dHITI7nZP+tWsmlqdSfj0epM/eaE
0ZsVe18jN9ZsWmullVQUGnwR3XsSNG+aVD3IYnboVWntN9nBiLK92w6r0LMU24Skra/8N4o43Mua
9uBTDt72rptCRCA/VNDVh6X6Wew1nHO+UhtlJRbFVvUack+g571G+uSo8p0fDC9SpAAlDawHcqUv
t++X6ycliwV0BFFMuqauEuJeZFJp8Rv9oFUNzxAjz+ys7p9r2X9ORcF2dN2+bXDmOoO5l8IHBL7U
B6avnzhJpbYMG+2gCtablKZfvWbhpH6UbC5jKsb0r4mPZOm5TyA6rcqu1g6iVYqPTKILN3Qrf+2F
FMAcVBIEEpqylsStQ0m3Xz81hbwX/UDcFPEfRTR3CTICArIQ3e88X1fcAoe0LsEJAUl8jMWCtnSw
tkrfbNI4H9ZI6gxfwkAqH0Kk9xYCxOuwd2wGpgiuUQeHKmeSsgn7MI2bcJAO1jACOj3PdO77pKte
2tBCoRtWERyR11eHpOzTv358j9JIlP7oDya2mVaLxCLPQg06h0NIwH+kJBlukbJpF55e+vV7mJtA
h6GHRNhMq48pU+Yxaqc9eFCkPuRKkb8acRXv6ypXVg1ZuB397d4r0ARhFGvSf0T0A9yD00NS1BWV
eyRtilH42/wCN4j2UPhVuDVJe6q2Zng0anY5CFO64/2XPom6TehqP9JCdl/qPs3ClZyV7rELxOaZ
TIi20SIXlitKVeIXOVPEn6UD37DaVFz2OKejpA00CsG2+90RtWprpYb1ajoyt0IvJKQj8/bBGErn
QS2z5lNuev5BEPwcZGlY3fUSBPNN7VTwHUn+p7rs4BKVQ+NYNk7/2XH09rVJMrYZkfZvSS7hYsFd
rHy4OBw793QhRqBFd1eB0xQweHfKDu7/pdz06Jwvzw7LjVYVL20C8asm9DBQW97hZnNQyupbIXub
XGtWZq6sE1x3rOXboXWeQQ8vhLkz2xzp1vFpLEJAd/V0NUtDMH3Zbw8pWLza/5P6r161jzzQADS/
p9r7bSd0/R6nBAi0gfeFRUJt2moPoUpuCZHSHNrhRJYQVs1PifpVEn7dNjM3Kg0LCllQ8JBTX9cH
QmR2htMc9NRYOa4a23EffzO68KcIS+NIG/NlgGxiwcPODI4MA4eJtDL5gCnageee2ZgkmYhUNnX9
1MR71DvUpUji2o8DVxlZQWDS4K6fAllzo8kz10z6Q5Cf+uTp71t+gOVp6Cuqkjhywk3yPm3jh1Uu
EqjEVkteK1QFW6rdr6KOUtvtRZqbLoIiWnoB3oCpmIREELzHRucq3UHqXkx5y4nqjE/tEs5gycrE
j7PlpawdHYWh+DayvrtI+V6NtR/t9fZwZuJUsMX/DmcycUIOB38qYkhM//AGg4FbFL/+bybGrXF2
v3YyrCChjInQWrndoVRXQruQMLsOS1j+MQMwNppe00NUoepIVTxOV4nvRvzYe8+rVQkayl+4YGcW
BsYNbcRhoLt8xTKaSV09VKnUHELNaOiLEIddiMbhkx8o8gb+Onpcb8/evEHKPmQLxthrHPrZ7EVp
Wqh1pjcHyL/hkQnvVIaVgK5yOmshZzYziwBcgdPI1CU0yRw/5cyUqA1qHxMsHJpSl/dD7Q+7JMvy
X7FndS9KJQYro2vpH7k9wBnPAMRkTHYCo+QGmQxQcbqwzoWoOWhqkW+KXhS3jdELC+s2s8818OFg
d0bQDon0y7FpSlFDbp41Bwm2z2Pe9SHpMFfa9LWyBB/7QONMLkXKzlTrxvISiNfJiyak04aG9bA5
eAMNQ02sprYEp+BTreclPKOD8jPsK1qTDM19LIZBeA+80L9DtaAFEhsn36vB9O8dQpJN5njDKqnA
yQpRHTxbjUVGI5Uc8nDokCl0itl6rMn1yq3iaBMh3WR3kQe5WFchm56n+bZrInPdFoP7QDRTrzKr
Em2igvbO68qfVaY2ILIFzkyd5pu+S3ed2PFgbzJUE5QEvmyCELvXu03hQZPcmqFPiNW5NpjkVRZo
7lbtNApYkWHtfWWsKAyevJZzQdvXCepseqBGXyG9+C11lfbb6gb6gLKq2lSqVN/LUutsfK+iWSfJ
wycxqQGl1RTMftN5Khwis5IjW5ECCNr0omxPVeC0ycKWn9sWbAlUInRw6lfpuCx25UGko/ugVqJz
aNO0fAvhxXuQqrRfSFXOhEpUJcbrnb1OGnyyz4fCyRSvCdtDKdTJdtA18yl0GucpF1A1huJS2ThV
Gj0YcuT85mHg/YeRjuz99F8CkKHkeHkAwjIU6A4o2oMp9T+LGiISPUAW0Y2WmjxnvMhFimUyzlqK
PAWSxu7gOTbcKqa7NptTHzw1yfa245jxjDpNlhRQLbwV6teXI/KiFnKBgB6/ygO94j4N2psrhash
XlKOuDIE9p6nlMHcUcHg1XtpiJ4PS8/bPHhSrQfkspzqWwJUxvj+l8PBiq7AvQJ/GlpY0+eT5EDI
EOqa/9Q037qwBTUp2Y5pAHDzF7bC3HiA4dB+rav0FEzjzCDMVOowjv8UaMo9y7VTm9Suo/Q+0s27
24O6cu4MytQowYxsFiA2J2tUN9pAm54ePPXxJ2ObDQv3/tXx5ectsKZEY/RIXWUHejmTnRj49VMh
0AVrhJ978p56OSzAVT7KhhcefbRj0c87YjBpNBm/4+xm7CyRPFGHoo+lxGsl26oJieoXPzw49TNE
BkH1ksEcSOHHDrpnCA0XrsirI/VhntadsZ/hGt9uVmkYV2LlP+WtMWbIX+iOfasprAROdj/An3B7
0WZnlVfb/zc3CdgA1maRp8HBFsoaJIjhStK+eX/d7TQZ02RKRbVrY61v/KekLW1DubfKhfM0Mwp2
nWJQNbcUnm+TU+t64DvUllHkvrqyYok2wC9xur89VTP7GyMIIwASNa7B70JoeFCjmtC8Rd8d/csS
pmJm4cGvqdSJ4DKgsWRyfNh3Ys7NHjxlIskAgWrnp8RVm3fI5fR1EBmEBHCgrm+PaXbiEOURadwa
eWImK9PGpju0Eu4Bep6VbOar3tp7XvT3TsgQgdWO/TK8qKf4PF3LhaxzB9Zf8exaPSXdl6Ac+WgX
VujqUc2rHSsjgJf/rrJSauzJka8Z4VP1gWg0O3FbZYi/Q6n4auLX6bmn31kNMm13exqnlGSgeLEM
btqUSS+On3DpNIQ8B/sKV9CTknsbSVB3VMm36Pq8dXK5b9Lsd6Fph1Af1mqePMj1n9vmr1eR1zYC
W4At4RQGAXlpHbLSyETZL30ST2W3iirb/WuwDfClMwvTWnciizTW6ligbKw9V3mevHeh3CxtlNmB
fCT8cPHk7ScDobfaUTzJTZ+6bpv86urfunm6PVXXh5iey/F24tUDbcQUNNLUVpQPRZI9qYFVroJW
LdZi1i51RM3sB8yM2u76CBu5eoIonRyEhVRkT2IUPTqiDEmnt0mtL0rwmgTqgzlIa0/SaSOg0ljF
C4f6aowAVcCr8A/vnxlISaubQx5Iw1NZNta+DIRyayVIFN2eyXEtLu7JiZXxK87uSWEUx4jNUUjS
2fk9CAsIFOPe3OTxPo126lDZXJ63TV4FM5gkEQNShrw33aaT7ZEPbokWeiI+GU3nPCS8iZ7izgnW
MjjWtaUUwcJmubLHA5JYYNRzkTnZHzrZZ0PMSgs03eBVJ5W3UwQltEfd9j1NFyKbq/XCjCGOfeUc
X5OM2eVM8g0wXrpWeeojQkC4GPy/pDRXod66sDB5EXdylqJchwXadQLa8sO/3XHj77PlaJWhCfMq
UyJAbZGKyCOd/C8UQLv0b4OU8eeZGyQBAPpdMUzKeQTxhhhUJzm4U/1VijZqs+DBr9Zg7P8A3QXA
ZEQSTx8YTVD1jkZu4qjvrAZUCwi523t31oBF0zcxBFkXfXLTZo4ripEaOsfoASyEvBQ9XHnO8fvP
fn7cymdbFYcc943Gz4O+lOrSDoRfrrb/34YwiVDK2qdW4QTO0akVWgxDG87iv7fAm5U4fwQHX62C
pZSuoLi1dUz7d4iWY2+J+Wpums4NjBHE2TTpKfw8slVZR6dIxW1RUnLlFaA+ZFQ+FmZrzpQuo5RO
hwoY1WnyOFGEDoal1Dqq0kECD5FL0artFzAOc7uKK58sFyE8nmqy7D1PetXNM+HoG/DTQYqQfooS
YYlxYW4oiMIhGKIxkivWiCZGubftcvdk1t1JtdxPRqvs4Bhd8CJzZsbkJ2EUxjjzl4vjW1kRtz7M
+byNj1bTPgYinPGLUitXXn1EhpBw08g/jhmF8TPO9kAmZ4ZAR4xzVFB3NpMWziT/kSw8wIq/JtnC
FIhzMoNIKdK+ONluURGpThNa7imBsPYlEl31VXMs8z+cmnMrk2tRGaQ+bhvPO63V8qdS/vz7M2l9
eF9AZuRFJr+utnlPUbJwT0HfmRurMfT1AD/N5raVuUVB55Rb0KK94kpNBKxHH1YkSU+W/EdvfqTV
90x865Iff20Fcg9A4xxJ8s/T6C/qtTqozMg7mQZ5WmdVVbKtaum6CoYFd3/1FOFJcG5pPLhnm4x8
etiJYuCdSnqRjCI+NbD72vTc/Eg0fxvIxkucyb/+w+hkno9gK3mHTF+QrR/ocu+w23qZ2nAQ2TDT
if3Bhx/1tqHrjopxdGeWJvs6I34t5cJwTxWvgLViwUAeKHq2KVVBe/EFubXLHugdHCfDKkCW8VOa
DdCgRbmCSpsPP9vt75nZPAyXZywPIF5B04ogLcJJDPbUPaWWtsqTZ2FIbEX9rlh/btuZcVAQ2UHw
yyudF/M0SJDoBpY6rXJPIPPcleLH0k62atB0GTjC26bGU3URXY8zfGZqMsMVws9Wk/Xuaeibo9D3
CZKOEXDmyrGjAsmV2LKHoYUjaImSdnbjIgLKGxr3eNXZEQdZL7eqIECJHrv24Gd/YJo5EZY9wST+
BXmvN9Mp/prSdRwt7z20x3mZXfVywINNe52auSewnbuY5xicGmvHiP/eyWDGAJiOSCOdHZMAJkuV
WM11zz1FXY/iZF9KjyHQi02d9/0qjH1zIaicW0Rq1IDdKFZCVTO50Ky8Ewn7cGqGAVQ0VkRwuPQi
PTb1QUDaId8kUhbYEnC0u9u7Z26jcuWMuCCq5EQGl96HdpBE9iLJPSk8zjy6mqFdGzYwIS5M6Lwd
5LA/zNCdf2nHMcOWsBmPI2tbrXks6h9VszCUubNNYP6PifHvZ450RKToauh6p7yg5OT+LI2DpT2E
1ufbMzb64+l5Ozcz2RoVZRShywRCHE8oKayF75RvFtzm7GwBevxYEU2ZpsEiU2yB5Zp4TbPaDMah
gDMwrpeKP7MjObMiX05YDgK57iXWREmpfoZDEe0TU11yuUtjmWxt+s2GrOkdxuJa8K8psHGnPJIh
fFlY//nhIICMd6ecNn3zq03j5towrn9nnVpR20m0FN9e+7mxoDcBhF7WeVxO4848NIKBjnnnaBIb
2lKZxBuv7Z+MDtXY25bmBkPigqzQOJardKtuZOC+jIRHoOu9xKoO0FRe8Dmzg6HwKFIiGRstJwvj
1aDMhSp1jnHRW+tS7X+1Sg+zI0R/CwmguZPJc2Dk/eG9xnguN1ro5GoiZ55zLMsIjRi50HaAyaE2
bLOVHi0yc80NjEgCbIQJGOMK9lN0UYOcEs676LZVnNu6jqjCUvlvyci4gGfeZlCFSunz8Yaw4M98
DItD2Czc7HMm0KUamxZJQ8KicWlC6VKIOSUfn+ls9Hcn3Gq/b2+yJQPjDX82hp63FfVv1z3VYSKv
Ygdwtdrpna3Vibn530xN7hmgG6HmpIxFxFkaZP203+JS2WV2OJxLkur0XF9J0MZtoslpTkDicVvT
AlKeyv+Q2BjjnX9MTO6YrFG0eMh04ehQBQlqMkxL7JFzZ+XcwmTRdbeQZLdjEEO47VoJebxskzjJ
SukW3OVcyHFuaLL4AwlZWc5Z/BhRp5DW30cruoenVTVtP+Lf/+DQKJgTAsLpgnDqZOYSxexAgDCu
2E5zyCS6pZzAnMcccTXc//g0SqKXm1l2hGLI+xID6S8p+7kk2T23ufD61kdzNqdysi5trTUq1zC5
gExYO4P8GFWvKRrst4/JOOnT4IJGFBDQpJJ5pkwGUbPile8nxNRJFje2E4n6LheUyk4rQbrrWq/f
RX7TFvClmvFCPXt2ApXRZxKHjhJSlxOohWJUSXokHFXaIAYptbVgYcvNziEvdwpgMniXabAZBtx0
bREKx8zQ4xPS3M49nNzKHbzF0YLvnDtGaBcAQEbxeCSDuhyMXvm0OmeDcNQ6bd2K31Ra9/3wO+d3
YcVmZ80kZwNqwrrGt5dVOph5wLZTvI2BdupfalzxXCLRfPb7k3NTNoNXxG4lHC33waAmnr/e3nFL
3z/Z10qmEQMY47Fp6QaH49/8ftvAh5b91Z4+G8HE0RROaVXlaME3V1JsS74dfBF+0j7zU/r4rxFQ
HLKLP0pmjzTUyt2SPOzstgOXqRAKUO79KMGdXXO0cPYKLQ447XpDxRqEpLSEOpoxQbqTMiHuYexJ
mZRNECLq6O/zzGNfy2sBPUy0jJ7S9tftqRzXYjKTF1YmAXublJ3Yq4JxTD3lS2zF27Rzj75FlcON
299QLSzs7Vl7xB0KCYbx0T05RLloOFWBYN3RQcnTqtM7rQnthFzVqiuUvVyp/+Ew8QCmGjqCAMgj
TzajBt4t8bzCPBpB+95b8Vrs86+353BupYAwABEjsKY4OPFyOX68MofUOBrOQfZelP6pyReKUHPT
NrY+EFTTQ09T1KXvKZ2W7vIksI66kMLEHUmPgld2wBnirxpAfhJOwf72oD7qi9OdcW5yPOVnW7yU
ldxBWM06tnW7o6N752rpxovNx3ZADMlzt0Jg7ryg+lI35ZM4dMiKRc96T8+bHO01r9j32dLr8ppO
Ci4pCjPwfKLTfQ3DKjsEDCyX9wWKWi+Z4J/aONwETXxfOcMaHPsvgB6unSfI6nnKwkmZuUeBlRE3
g5EheJ7eNKCIQkcyVOuo1FFFh7lT0Y8eZSDZETcoW7/9nHnBjyCyllr9r+v546j5ZZm6lAmKZXJm
EIECFOQI1lFKavVhIIl515WxePCBvz40uRbs0i70Huqiy57jrhA3FQjlvRRXvxe2xOwUgLJjH9IP
wx14uSU6xK4qv6DOp/uKBi9QCZ0MdMgP9EJJd74RwhmeR7AiSq384NYBrbbo8MLFikpAkhfqZ/Rq
0rWbBsnKybp8h16a29leIeQHyK3Cb7e/duljJ0emljJFaX3HOkIX4a08tI3slDj7tepbZ5VVurdr
S1FbW166tGBz/gC2n3+maXJypLwlbVD7zhG56rXpgXbs19A23h7eTDQinxsZP+LseHZe6+hRhxEo
9A26rM1t2qwGY4FyePzUKyfA7hrxAUQN0wRIaGi10HqudSwUdWs1xbbzl/Ki87P1j4kpH3SbuXVC
AGwe2yH8EifCFyDsp7ZdjIPn7KAHRAIE5SQ4fCcTlrSmoOuVZx0b99ktAzvv1K1b/769KnPzxSWg
gOAk4r5C+ARyrUboGVjHJKAKQB9KZz3ftjC37ucWJptLH0pRdkIspAO0QHe5/iP+qSgLt/Tc2dEV
AMLAGmmVnjYxGFaSaEVkmUeRBrEiBbdBT2z9a5AROvfSleFvbg9qdtr+L4SNZl+eKpeb2ZFgMkl9
yTrmyn2bbC15oVI9u/bkowAZgq+Fu/ny9wNLdZygFa1jhDbBRo+ajIiqAG1oBEuP0msIL95aP7M1
cZIxKbCskFrr2Knmb82jc7TUD6rVH9IYIXdPOwEVfdcd2W5T8a6E7aFv5GMHkeztKZ3dJ4CvCfQB
r5O0uhxygyhrX/Y9O5HGk8JWadX+mfI+okMkGd4Huh0WAoYlg5NAC+ETdbC0gY35OigR8ujvPoIr
d7dH9RFLTR2SDmSUmobO3pxyESQuXbSBH1rHsjbavVTnX4ZMlmDZ6aJDE0bpRizDfl3kuvaqO5Gy
j+IhXhtDlK2aTvWPvtck68E3kagd4noHyUaxLaGkWmmJ1a6sSlO3beg5a5RdZBRrYfKmyOEtDGIu
mCOGIQfPi5x2gulMVUJfFYPhHEMl2Cn6nabdaSIdSWiJRM369oTNrcq5rfGkn10TUuvnNVAyoDmp
kT2bUuTc1b3r/TK9tFplTb7U5Dl3kg0y2SMVJmHSFAwtpI0U+HLsHLt2K71l4cJBnv150j2kE8A1
aNMgTBOyKEGNmmx5+Ek/SuHx9mzN1ZZhBgaYQQMG/1gTR2GWsPlkseocBURxXvS0Ch96wwwQejHU
lVJ4780Ak4/Qa8bRNBLzRy+IkKLEotScjDgwFtzw7GgB9EIBTX2AB9Pl4lUuSlf5WBtQvLWordB3
vz3cOTfPiwLaZSjT0DCbhEiDmQaVlntkN4X0LXfaL0mWbKq0s0tDDu0izv7AafRfbFLApj2IshZU
x5djMho5qbKKDdkKD16xrtWvWR6vhIbH53suegtlgjnHj8L22EFLcsiYPqIzSimu4XDUlOE4yD8D
shGmvBSKzS7TmZGJxxdTXfBLzXSOYhXaqRfbS4WBOQPwcXCkSD2NiK7LOUuCtlJqKBWO/UZS9ma6
MElLPz/+/cxH1FKdEXNxqLxO+WP6xhNlu/XtnTa3DucjGP9+ZiJv28CJXUz00pMFe2m7U+uFs7s0
ismFZ1ihN2QSk1Q+is1L4S38/NIIJk7brRU/MAwXxyaK927pvA3oChqiuZAxXTIz8deek5Qa7ArO
0U92jrJ20FNbkg2fNYFHoQwEP/1V2tkqwS67jWEdexhdhbvGpFC3EAvMrsWZickokqoqqrLEhMcr
SwGKs+AY5261scmLtgOoZahjXW6nONSDrmsanIi4c1xKDNtieMuXGINmrdAoh1Ys4B4iqUsrShBb
iSHmXAb1ynuKkbJ7iZcEn2Yf90A0/zEy8Yc1vrABfOgciyR59NQMTgHlAE3hC7F5Zecmb4h6iH/X
Q7d263IVZdLz7aM5F42cfcD0kunGbG1V8AFxQmbJzT91ifbQJspL5HZreu7+Q/FepsWcAAE6AMY9
cQWII3bh2EV1hL+v7ncCfHHCwvaY3X4KPbAYIsVojX8/8zZoNpRm6vL0LzxjG2kNjcVLemlzVye9
NmShuF7AKk124CD7IDZ4AR4jWFHeXK+MPo8knlvRqKR7t4ZWhZRksG7yMDzdXq9xQ0wjYGaOO21s
4CR5ezk4hWas2DPxc0kTfKO0d1IDZZ11xTEP0w1i2/JKMAY7KYMFzzR7GiBgof1xbC+ZduGUkIwp
Rj0AHwj75i4SFMIE4updpwsiXFZlsb09zll7aLeOonQ0xE5V7SWokgglyfX50EH7fzzrMXI/F9nr
bStzu59GFUotH+JB1+GIFERRK5tHoHUbidCnTZ/a9DXIqSpIC8Hrgq1ppqMhxx8IgULuu/4Rua+t
DL3uKkPHt82/3x7V3AE4G9V0d8qu2OpNi6VGXkvmakkhZ+nnJwFP2Ba6UJE2OAbme5t/U1b/5evH
XgVuKCLEid8VwohUqKOTEQptN7SbJT7a+c//9/cnLreBRWmA3dgkn/rNSWLbD5YqbHNXLATN/28E
pJsuz6grmW7bZqZ51NNHRd9pzkZ09rcnafbiOLcx8QNFZyi8I8ccjeju01Bay351z7PptUyFZ9Nq
P0lq/CyFjb5OK/mbSNvw7Q+Y80Pn9ieboCgVarvcnMemytBzfI2HnVUYdtM8ZrmHnuqp7X/dtvhx
rU9dHz2WIOhhRaGKOYmDHbyBXyWReRTE3G92WQHfmZsO/nNdOOovi2fnkxQ0ZKAz+BcPldEPu7Jw
AooyYY2Qjfet6dvwjj6D/EknWb5psoAmLg/edS/yvqaw6e2EVC/I1LTdQpvVjDejJRR1+JGViBtj
sqdjs1b13lF5NrYk1OLHTcr/jCWQ38zOpjo9Nn6A/OQVO9kTYh8oUuNJxhFhOPebGb3dXoCZbU3q
n4InCj0gZaeAhaHQ0ZLtKUlmbvai+f57ryEjXIrx3W07M8OAYOnfdR7/fnZ/F2Valt0QmEcNkl00
npYkCGcdMe3ao2o3XQVT8FiTW0XuonPE7+dbCqC71lHsId2pcbr2YcP6D6M5szZZep7Q4Eia0DxC
ThyE+3Cp+2p2tqBKlEYuctZlElB5qZJLTZSYx9xS9k5RvjaK+fP2EGZ2L3Xof02Mfz9bkBK9tyI3
fPOoQqItRj9JbK1U51PVfb5tZ2aDQSjMBiYFDMPftDpMzSj1tJyhUJEOVpGuCbsiSLpNBivagv+c
3QN0KyBsxwa4YloIFK6BIsB9QrR3yOp4SzLkHl7/56GP9k2n726PbHaRTIhPRiCMikDt5Qy6gqBE
HrxBZHr3RbCoGzubdYZYDbpnHcjAFbmaJhSi5lcFIW/dh797asKr1Igt5JXFVthJ/4e069qRW1eC
XyRAokiFV40mbbI2eu0Xwfa1FSlROXz9LRk4xzMcYgTvAfZtAfUwNZvd1VWtS25mlFlmoJixAdF/
hq2S9pbloVd38uJGaF5k5vpKxKNcT0COFzaYhYlaOsi5VjZWb6FsPRO6C9txZwm/1p4+MLXgGEHr
Hlzshb6dZkdpA/kBN7CdzntoxRrVv2LpcIMvSBykrdCLK4ULnLZ9pdcIpvSvKYBFs3/956sucrCK
gLUOfpUhLSxtDVEWpDFmF1eDMX5ikP8zKfetPIWmtPYSQzHXszmIq+3+qSrMu3LuVmp8qqo68GFg
G0PZitig/TjfmwRES5UoLWBALAcMGfdmnm6a9jkDv81k9ruKtZu4sDe6/Xh95AqvcmZXiiBmMkYC
TISwa0/f3XJ6F4YDvYho9tqFDvoDxlA3MNAZhftRfuaiwWIErTWALi1trWOcQmgOosShD0boN3dM
rRX38vvhIMUqgAxCKnIRJsZ5XPzPicuMKgLyUJvDlaGJ+4WxOPqUk854srlp/Epmt0XrP5kexjwU
vjtBgxmq86T2dIQ49yi/Y+77xqiPokuceycB23aa2NGxiiE9J7Rm8ATY2jZRpY9eW2f2Jm7q4S5m
s/E40jryet42G9sN3feqwPsXCeoc93RibK9PqsKJAsgDaAKuUhPd6tIgB7yrtDahTtAN+An9LZ0H
b6SPOv0l4pUrSOFKIEgI2VAccxvFn+X/J/PpmnPErRa3aNL7XVNhoraZ/XJ9OGobaITHkIC4kk9i
iZgkrBxcP05nbyII2HFwsDfOyk5UThoiQDhroEkuiB1rPeyGqkJ0Y871QiV/AAPnA/pSdyBnA5uk
ra1EU0oHs7QdookB6ZaLxmaQvNGGRN1SzdW+9on5bCXidsz44zQTSLHzGPdfCBoobZuk9Cl3i5XY
V+VAT+1LAVBWhJmesAF3X9vd9Fl02zJ7JYWtciXoqURoDYCUDS6A890B2dG5NnCqgrApyI3mkvoZ
mi8O5JUy52jGI12ZU+VOATvjIvsMgQUZTADpn5JUpEIZ0rxPm4eUPqb82/XNqJy1ExNSzIWaeFhW
Nkz0+qJe8kNfE2xVGoDGl4nOVyiYyNF8QvqeQngSsCKIlwCfm0ZrMII1C9LC56KnUPUkgEyNO2Jt
16IL5ecBh0KOCJysrhxdxOM4ukVcYoaAa9YgxPDr+gqogirsJhB+gFkC6UQ5VTlpWl0OzggIXLG3
opvul13gVb1NHK+etsP3EKTw5Sa3fe3LdcNLRCHfHQRKNmjyhKe7gGwTZyZtWeFpveivhG+EvSzE
aVVZelP5Pszfu7XjsyzEhUEQcaJfHDv6Aqcda24JOkbEaUXKdyjT3BGN35TcGT2zhnRNm4VsqwHw
dn2YqvUDMvNfq8v/T116XcS8AfdIMHLjhU/deydQcL9uQzmVjIEZBME1uiCl2KYIaQpWaIT5dO42
WTh4CU89bf7C28eOPnVNCk2RD9xUBFwqEHJdyALllOJgJ71dxQy3SHFLs71VH6EGcH1UKvdzYkLO
JFZtM6CDW3eCKE2/u53xXOvu7MWhvVL0Ul1ViAhRb8cBI+hePV8hxhMqMsDugyERP0woyRc9+CJB
IfbTSIFzDAXV99dHptyJDlrw8SIDT7R8zQskfrD9e+RI7XBEw387+W7oJFszTvlGb1t9GyFY9ScI
l67MqWqsqEgj3QwlO2wXaaeEeRVOZKTxYzgfa7IZY79l+zo72vnKo0i17XFDLVxCCDMu3uvJjJJ8
AijrY51+7Yxf0wfyDWjCxxwuVfbL1ri5B8NoL+r4kTjgVr2lbOW9oPr9oNgGtxO6blzkg843ReGw
ps6nJH6kkN7OfegbXd8CirvcRmESkQpwS0jzSQsB3g0z6pGfCfp+3Ee97o0G2xYj2v3/PmgAaht8
5AvDBCoMyyk78T9LAsCo+sEKQhF5pZEe9XE+AmGbr1W/FTOG7hSElOhTBHBZnrGEVVQv9ZYFXWp5
ovXcaY3xQeEQUMq18YhceD0h7nw+lBrYbFBgERZQNgBEl70MWv3S5n9NFgUSDnhslNUIACkXW3ek
WdfOYDcJ0uF2gevzv78RluANvChQOQUvNDkfRlIZHA0JCQt608+mfdk+X99aCu9y9n1p66ZRJgib
8X192JZfeZNtmzrdOg74u93Oc5q/P+k22LuXZpvlFpfxNS2xstkB+DCgqFIfijUNjktJcywH6pto
sAJO8/K9AvVXLkQ00MCYuf4whrP7xSnyxmtp1d9EJVyYPVj1nVPg2WTyQkch3oCGOzLme6dzEFHU
ZrGvXGu8W/Te/OtzrdqSyK6hKwv9XwtDzPlaAmhZ6bPd0iAanGeEgQfoWZa+rYVrEqsKxw0IwNI8
DZeEBnfpGPNcTwXU1GhgZr0HI5AEqzY1nolGsrdJujIslXdi6AZcGgIXjj3JO825O0FSmtMAqh+k
LnyzjDyHvs7kA1sVLwsQOgKvuuD/pelzioZGccUC4j7HNveIfj/rrxm9K7Xbbi3gVK0VEnTYqw46
WC7IAaBoV1qVm7OARUO/0RYCDJZ0lm9V9ge60JGj/GNKOuJOqFuk5BlcyPhMxZNrrUV8yu1gL+Lf
qMxfxixIwPbOUOPQDbmD5mNnSvwc+pPH1DbSbd8z+25pB9pf3+xKo6B2xKMedH0X5J8WzztnRHov
ADjYD/Nom+GZQJ27tniK0x/XbamcmIWR4XpHNgS9w+c7gyFhXWSNw4KCFL9oDBU7uzj2tfFGnfbb
NBQvYQUKnus2VRsEuQNQtYLaERlsaTdqBF0TLsduLONhU/HAIAfTXuOzV12T6Oqh2O54dgHfcz6w
IuRFNFSMBk3xIMCDZ4mVC185CiSr0KMF+MkF10KH/jBzjGwaCOLr5a4iXuLurk+U4r2xyD3/a0Ly
eqmR1PYMDEXQgex+4pqnJbbfN796+6EvgB6N9u74ft3kpTQlroHlRC1l0YVcfvlNJ3GMSLqmgxwJ
DYCWaj/NYx/fJHFm7alRUZ8JgBosC402czrrm7m3mtva6ZqHupzIJs7Sn8IWY5BB88GCIB/A/kgE
hPY+bDpkI2MzRTLRcdo1PR/VgcFRRM7Zxd1wUYKjrDdre1h+87jV8MI0Dy4yiCgfr+FNlZsK2bPf
tb7LaJv2aQFEN/x1VKXQSkN1D+zoawBN5WgQrS4lODwm5QCP6CXR7Kqjwax/ngi8ju16ffWd1Oic
MD7AFgkBgSVgdZdTIsfHJEdeWR9mGujzJ8c+jmuFfdWMAbyBVxAaDRfO8/Pt1EDXIdIIgiRNJK91
Njzk+lqHlOoSPTUhhatxPEIMoglpkNVk9txe28UWnCVC2G3UrzHSquob6GIxwblH0DMANNH5gExT
y8MIGfogaiJrU065b2rtbZwW26Ezv0Jv6T7h1ZYUyVs3F3+PmgJ5jI47ARSuwFpKIxUz1yAEotuB
xpJw47SmswV0Bn6UGsOO5VO1cjmoXBxSyuBcRYsTnLW0eILRts3FDHu64XWRuR8mgu6dcX/d56j2
CA4VZB5QTTGQ3D2f0qQsTKOxGjuwqiCEhMbjBz6P3ueleGLiLSBdcWNl2nEO6smATvvKL6Lj9c+r
ukgQHPz5vjRLxtzYGU3x/ZyznHm0TnlQzZP1yUkN6DYDPmKCI0Hvyg3Eb9+bUE/xzOWhN9ixtql0
nu9zwuOdnQHBkaFP26f60L9bNUiAp25EuawMs5tyKt1DVCE3abrC+VJCM35lHMvPlNJ2NsqSUCHH
o++S/CCyeRnBKMovLoc2u+nV+aMAbenoRDegmPavz5rq0C4aCHjMAJB3CYclqQ7O0gnoj/JA3bfp
NskfiXm4bkSxf1Gkw3McyTPcZ3LGCSychiEISjA8f84hvkt6LM8alHHNiHQo9Sjr+jzFo4jEHGTR
+6lHqcddGYniiADxjs2LqBBFYzkNyK3CIY1AWdfV+9fJbXyWx9FKqmTFhpwHDCOQBNQzKqhjET5H
7XTnZPPr9QVZ5kLeY/j9eGDhxXapMUSihrhJXDlBM2x54etH/g4Z46HZhOFKjKnaXyeW5MEAGunE
Rt44gVtpj3FoPYdMHCKQHqRkDUm2Zkq6EWwz1OKMC5ACcMie5syfHeElKF4m0/fr06dYIdzR/06f
KT13jIKM6NjHEYWeKuQetbUSi3IkeLItFViIxMn50qnoK/Tp47x0KbupQCyq29uuZfdjpK0Ez8qN
cGJp+SUnUeaInm99XE5m034rCsPr3R8OHX3wo3lm8790LcWtnLgTc5KLdsK4TAoKrF9uES+3l6h0
5YAqvADUQ/9M3TLgkwExPeSTO8ELlNlhsnZkgJ7uioNeG4QUmUfplNZQlYU3G57s9julK9fwyhBk
TDbcTm9DMQMu2X0d2Vc9oZ6dr+WTVU1xpxMl40N4VTs1VFyRQ2pGvBDEK6Xze+rUd1AIe9ad9pk6
1U8RanuTJVsKjsSSrGnnqge6JObBuHjJv5YPUdE6ZLSBPHQf0sreR270RQz6ij9dM7Os58mWiLLY
pOibBUjE7UDzSH5Qw0XlkqwcJaUZCHP9RgCYF6zGhjsK4midHSTR5zL5KqJfebKSelT6hUUPCTV/
A8Aw6fikMfTs4x4Qx1i7Z2D1txg639IXkr9c928qcAFSm38MSacoE107UAFcTTjVfgUFEMcJN00P
tbHEI9PniD+2ne01ZXGExOh128ppZGiFQB8G9DTkV5cVG1knEqASi/B+5keo76Rr3LDKA3xiQtoQ
JDOgO9LCRFODP3kfVyvsj+rvLygCgB2xsaWLyMxB+x1FNnZCaH8Raf+ZmGvk1uoVAmr3N1YB+Cfz
fFOzJhaGmRMriPQvURRDPkosmpUFKNmspNlmuokAtX3kpXbs53Y3gobh+jop9yKiOoxvCSNkiYmc
JIhhWWoHXeVVzLfec1TNy5XoYXGlF3HKiRFpJkOhF7ZGYWSA9DnaZXvxvdVo8bls7eFJc/XuWzFH
wzadmhaA/3BVuUu5GXGdLHIdEHGTM2Q5QFgEUux2YIzWTVxme7s3oNHdbQxSv6CfeT/F0w8Rpf8z
x+YIIpXHNO9vHN6Dm7u/4Z3z6yNzDt66BdyxNNqeL/owRHPXl6GFjC7PA7zVnE962kxPTezSfUTE
WtJA9RRxgCVZZETgFGUshgaaX33UIRrt5DeJeetUPgrFlB7mfOXWVq0z3NlCxgiA1kXPMti2ixw/
wgog9Kp5iSXQ4EU7Ly36p7mf9e1Eyl1kdJCd/ECjHB68aCfDixct2XKBOHKdRIe+JS6H4mtLfwA2
bAE+brmHia3cDyqvcGpJChrTOaysatIsIMb3ZghWF//65lBxO2EoALPibkCrvvw20cN8nvPOsAI7
F1x4HHxmvjEtqqhJI77NcfWG6z7zSKU32yHW8xsBNYy7gTXisRv6/tim8XSoElNsJm2ytlVurSQA
VKfp5AfKbwErTqFB1mGVJzO9aUu8w4vGE9YHvO+pFclnxJmRaaA/QQGYo9bom2tpQeUocL/DuaPV
EfjI80OYN1QPYxP3fBo6Xxsa3oRW+R6uSi6pzh6cO7DsLvRjQC0umQFa0dIsBEcu1AR4I0B2ND3U
VvjDKIZ3sxZrvY/K7XliT9qeduuyVhvRZRLNuh/y8iGsPgADsTEYJB8hlnHJvInyQEuQ77aAoYGu
vN9Uu8HaZqVH6ltz7QmlXKUTW8v1dRL09WDym1gBVykyx7PKb5ZRbchapK66AyEugaOGjO2l/ivN
HPS/J0iYaeJYhrE3FvWhSjXP7NcaG5TDASoOc4dszQWdPZ/bYeJsAKraHH+ICRXK2X4GZuADTw/Y
+MeMfKlDLikdqxpmDAqZY5ockEvemtZafKnca2Aa+w2FA4Po8v+TxUmKDGqYIC4PjHD8GeXlHcnp
CjxVeXxOTCwTemKiagu0hlaLid6DDqWTbTXtrh43Yq2kq9gDyAghzFuoHIALk0JlK2FRR2u8BvP4
lRRvrf3cFm/J83XfrpgwpM1QnAbcDUUuOSGgWXWXgiwXKSGMxtyQv3eZoNu2UXFCRIn2Y8nXRECc
z05fwzGPXjH5pbVy9Smu97PvS76lMspBAARiBb0od4XNb/tmeBoL7vcmeFec+RvoO76A0W3FrGpp
AGkBNRj0cBl1pYbNPp7GAVUxK7DSxJtwLJsdqsUVfb2+OIqthuO/NFlYiFwumgISA7zljUgt5AP0
I3I61AOv370xdTszbg/mLFbwe6qLfvE3tgFXii5nuaRaxZneaU653HDkiZLPgOVHd1Y++5VtxU+h
HsU3LWSUvdntQD7NjYDzbBdaKZgeaa5/6zIdIt2UreUtFT4K5V0cZ+SRMeFygz6pu0oQgEYCYt1q
4ZdRg6AJin8fmGw0Wy3I4IU7Rbp949SE0k0LnnsDrYpLd9N+1vPXubDfsAo3DCXH6/aUW/dfe+j9
PfcjonLKORW4s6IMgb3vdIvW3Sa1NxMIhJJ+U8/H6wZVR33RnQE0GRQETAZ9ceTPk9YeESbavtl4
xdN/+7w0f2Ob2YWu4/Osex9vdPsjnwdhM6RsgDtB3f98upyi7Gtdw+e5feuWDx9pu0Ti9c/3l7N4
4tYHRLJTE+L7+ZEYuyrZXZ8d1WqDDAFYj6XuC0a+889PFVskwXUWNDlvPbyv/GRuvqDndFsM/Rak
oD8NJ2MgNloLWlWu6tSwdCO6A4TqRjIB/gGRoyHrNj0TG0p+DM6aPq9qfwGzAhApEHnkIpLIioFa
wLUwBGFvqf7orkQQK5+XI4ih4sVAKnw+1TPgtSxP/3ugKoSKlvQ7HB9cu7REVkPafuoGM6B27Wwa
gEr3DEJfK1ZU6wH/ujSlL/yCchaqjSM8CoVmBoTv83k3VAfSHKZ0Jb2htIKOAKC+AY692G6G0w1G
3pckECz0RtM+OpxE3qhBmjtz1tzzEohIuRSUE9Bfj5vQXEKv872dAms9gluABM1kRug5GCAfZH+u
uvJLDTi4l1tu5NVIZ/z9iUJRFmzX6CkzLsWfMhoBYDqaALWL2woITUegGcFMv029Nmy6pHw3XdRP
utxdY0RS7UTg7JbeQBvoD/mWRB9gBoaYyAz0rnuJuXubzXzlJlbdeEiTUpBcLqx4MhS0SMYqj53Y
DIrmAEUtL9T8Lv5yfQJVy7agTFE1dwHRkl/1oBECIsAtAW+KojLxjIH/4C4Y/khhFb8I1NIOObhc
/bCEYM51y8rR4SrHfsG9d1G1BSUfM4WOM2A0Y/9VOPX45ggr9wUZ5pWDoDT1G2KFUjTYtqVbKZ+t
idhaRYMwK+8Thx8yI74Jy3Qlf67cEn/MyJUV1O7HWsQ1zPB9VWwysRKcqIeBfYA2HxdINOmIGand
lKOF78/1fTXddOE3x3j9wKJAvxdPaPQzACd8foodrUiaEm+BoC/rN0aHg5uE/6s657+Z+Y2+Obln
Z1Qfw6G2TNzjZuWXJHZ3E2585JNia+Wlppy0PyP6nek+MRVbejfHhWMGAhALFiP7l3i2tbLBlpmX
nR+Acv9M2+9q2ImRBkWFRJ8igKoTqyIekgPagdsl3U5Nl210PiIlZq6CrlRDQ/oUL3Z0ykOexzxf
rBlyFQsynQY632r0EEf3abbydFOaAFgHFnChAw51bkJ0U0JHrgO5POfvQ1g9mDnfMgjB/f22A+b9
XzPLTXYyf5YR8ZiVJg0mjVcvWUITn3GufRlmo1sztbw25bVCezWSa3CpaE2QXqOjoXPTjCMWQD6W
en1C+12TJs2mslneeUmUlnd8nqZdWVSl7zShtRFCGzcNdFFxsCdAnbM2O7SQZN2OkcE6b4BO8r7p
xnJDSr25cSDQ56VWO3iz3SU3Vlk9puiURyq9zqADxcJDhEamnQ4iV38qO49n6CSZLAPuvbZ+WIkz
RIAUtPoTYpHcc4eh2wwxiX5qnAB7WupfmaZr73gskq0WT81dM42Ig1HVBVsCRbc2KhoGhDR185mF
keGlSZz4tOjbY83KZKf34RpWThVmwCchKQwULmpq0h4pq2RsaAvwtKu7vmmCBEur0VoJcojM/YAH
PDUl7ZM4imnlDjELIhdMH/c1npxrHMiqo4zEKGBkIDZAi6vkAfPUndPchpMt+/ZuyfOKMoygFcc+
Fb1DdwVbY29U3Ro4wijn6SDfuSAV6WgbNZ1GzQAAp2+2Pe0A+Xn8wPE6MSFNm5tEYd/nJgIJw/An
gz25o3Goi/F43Ywqlli40h2w8EDJ8cIfldmoFZ1tgseXv7WGuJnreW9xClR2LPwWDHdenq3hs5XT
h92OzCV1Fw7Ac9cxaxHJ+gQRoMWfoNvCupW5U3zfRTXsNws8gky5KAYFXpZ1ljCDyUJrnJN4dZis
7GrFAUIcCbJeyIHAJ8keqRzDTitHXFHQqf8RkVZ/7kwutlxodEsHw1p5fChHhIojwAQI1y8E94a2
6ceuR5ONbabbkDC/6lcCV+WATiwsv+DEnQ9aPrtDDgtdHD4VzD10Wnxbd/PG7oq1oEg5GmhrgMwF
rxz0Ip/bcrWym5dgKbB7r7K1bciM3fVtvfgv6cLATfCvBTmsg/gdXs0EgeqUht8iC9jPcRCfnRFe
7gOG0AMMFC7ir4smSWhxDXUehmYwtOKnFhqx58xm7HFSr1laJuViSCeWpAUSaDycyYQdp7236Za+
LdIG9qZLfXA5z9NKnlQ5f9i68G0L8FemLodyNZooZgRHtGnfaJptHV4AYuyspNJ+P5rlQS1yN0BF
QF7+giODkrluE2sgQTvquTfpHGhTyhla9ZouSFrG/KLsdM9tZvMJzbTdC9PHyTMRorWeVaejF1p2
ZXojj+r/cWDkgHQI+x1h7fieO6MFUt3GuTNF3RwtRytfQEKZbYwoFM9Yt+yWz/CtFJzOm8ms4kPb
h6BPCSfOdySkxW2Yodjm2QKcOHZMrQOv2/oTGJjyWzcKY3/KDnPbHWs04jmR7+Q+2s73EcTpRkjv
aZsxCv3Ccm7TqKL3uMKRkuSi9nXw0jzF0KDclJpe3xpOzx5Z40S/ELU4W+amza5Oh3lXT06yK/qy
QT+dPmzEgFils6pkg74Q+9dU2onnlinxiOg0n9Jm3Jqhk+/MvKOvyKuLGzcktd/2+ryyZqrDu/Av
oWwH7w1w0/nh1UQ59X2T4miRG1L/jAqxEpivGZCCvXzgZpsJGNAHP7yxphXXoPw8EnnIegDgfNGk
21tU8IiUJvCN1a/O7D915VofsCIeWYQEod4NSiwHmenzKZorboyuMAjC1fAA9mWh24eyeJ3qR01f
g7Kpuh5+c/LAX2JBwO9+bqzsJyhe5ByPJdJuEQi9gAZlBy6uPSriB6PrP6VQZKYWjzZArLxc936/
wwP5/AILY1mQzcQLVxb+G9smA3AKUYpZZfWmqeltGzt7AjeYQmB7bjLmGZlAh5SjfSEjs7zYjfaI
10ePR+j4Xvk1y9a7+DUA/ANSDoI8XC/nU0Hirotn+IPAym5qQF9CVnki+u6arR9COIoYmR+L+0T/
ft2uylmiwR+sQYholjf4uVmt5MyojIkE3Lkl8zFqb5p+xR+rNu2pieX2PrmdRW+ImQ0jAbXPa3uf
JyuX/9rnpYmbccVXpgs3HHfvpv3+9zkWVC7+zM8Sg578eFYJo0dDHgnIGxtb34pM//oCrP18KZ4w
aZdPUwsDfDxYeuUhvlzxSaroiKJQBeY9aGw6MurLKDOXakAoo27YWd6QcLpvJwNyIrqmeZXTfoA8
e4HxgeQTAbKBtuDzKau4PdfFTAjSiMyP5wnHRd/02fb6vKlGhVL7IpoAOVfwe5xb4RE1E4G8epAY
4Ao0nhznnhdfs+zlv5mRliecqnk0J5jpDaAryZNpP4x4VxhRvOIAVH4XrdqLpgf6ZZF+PR8P+G8L
O04ECVIIrU4VwD6dAfEk8KeVMzxByPbXB6badyiOI/xHGwsavyR7WVRywxXYdyPZDEnqUbi7/2Th
d0voydHhtWZ306STgPXPY/sKcO9Hvo/yFnhKXPAXSPvMYTSpWGHi5BStP7LkoUnTlWSeir0AwTwB
GoKCduWCXQl0kE3bVY0RTInFXsLRjbZ2Weqv+VgPfims7M1gtuXrgoqXXpuiYwHCvA0ktkKfcyRH
6jipX4tKd+9Btpe8Xp8A1ZZB3xlQFHiH2HjQnW+Zeu7NaEhnI4jNbJ+43PF10t2TsB69VPDbtl4t
uqg2DS5LXFDo5YBGq7RpkBLKJsD+sGnQyLFruw+EZwuHKxpHcRVdEOs4HE3RWh3jDiwAx7a/x9ma
L1RNGYgs8futpSVQJqbnttvSxA5JoI1BWn41ImcjALad6U03fIDoGBiXP7bI+fJM3G6EpUcYTbyB
ZMYh59nKfKnjpxMTUka2HopxAqSYBLUzc+TAyvJeq0iIuWMExESTvmNtURzKdBIo/6KB1DDLD1D7
gkEDCU6At9HiJ6OftIxEWWSjFVcY28mPxAf8PMIhyNWhTI5KhLTlaih2ogt2ZEHV3OnxY1neNvUh
4c4HnAncIB4g0M5E1mXZOCfOKhMVNAsikwW5uYEUvNBXlmo5i3J4x5DVQcISab6LbtG+atKsGhoW
cPFgt68z+EOTD3h0XB/oGF3w61AuOh9C1QKb3zQgyOD0mdz16UqcpRwB3AwiCQQSFwyNUyQ4GUPO
gjb+Xg1sA6FC35hXxqC61RGHAuKEcj4CCOlWp9WcVuABQO8xOkSfqsgv0q1/3WsqTaApGG+bhe/o
NxzpZKWbsI4ROoQssMKtzSvkvhOPpz968e26nWVjXqz4iR1pR9mijmI0ObMgTl9jsY2bLSTts3TY
JKPwDNECfLNWE1cu0YlJafaANjfLEm41cIcd2qyseRf1u+ujUs+eo4NeBjfORZiCCzcBo2GPXaCj
jJBUgJLE5mEe0i8aXdO2Ud02uGj+sSWDL4BcTyeUHFiQ6Qa08JLtULxcH41qwnC3g0wGGRxgsKQ1
IgYiiNKcMWGQ5KXl0wJnh1D3ipHFC8s7Yen+QfUepFRIWJ8fzGa0q5w7IEMwhsL61BY2CGjBLsA8
os2d8NjQ/Yh6URzmUJ89PlnRJhnSm4zdDyYF6fuQ03BjVZw9RK4GMlTSh3SDlGddeeVkpAivuPmp
QXV7CzpRVI+SCQ0zoK5ovdBAFgxhiPVj0u34OMc9ovFpypLdNFrWu9BBohxxd9owOpXb3qzIk+jT
3ouIqAfPLsMHF1Gh6MQmivZau89tvfsZTyJ9JHPyP8Lq6C0ujGLL+rHYlMIsPSef8lsEUpk3zOWw
I+Pcey4u3IMepvn36/Oq2h7oXV7o44AcRArhfFqRLbLbUmRWkLY3jnuDrNr176s2B7r5yFL7dtGC
KX0/7Y1hLCh8UYg0SN1oQA5bx9RsNtfNKIdxYmb5/4k/yo3SbBOGPahXm476vVg5sWvDWP5/8v2Z
1FlUEHyf4VLoHxh57D7ANOuiEIO7H8w79CITOmkQY60FCjF1ln7VkvS9wrPWG1tz5XZYDsr5QTKA
3EDDEAJx9FjKTQSGNrZDnoMnJTcj++h2QNrEwKVOM2gP8tYZb5Nx6PxaDGz792uEfBtieSTGHFSb
zueQ6AAazcKmgUV3onoO1xDFKq96+n1y/n27HMaM2uAaiac7/GkgYiM7N/H/2yikDR3TmZrtMgpu
bYqnbg3LqtpoePKD3R54NpCYSIMYgcME1hCDmFsP2bq2eI2rDxxJYA/Av4Q3GRBY0l7maecOFRlR
t58j5uVkzNEnN/m6Ga/sNOWCgCMUWCiAC5HOOF8QTeDVzQD1Clzwhz6ZOUt2/RCm3+Yoil6qev4A
rRSecQAyQjUee0y+6iBBMLZ8qnFIwxd2bw5fPrDyJ5+X9q/JWr13RnzeMDzjlqyVyVUuDOkloLhx
KAFKkS44Ok9uyWjJAiDGaX1I13qU1N9HJxj0dB1wYEobl1iFQPkKnni6KTXA+qKfH5gecCf/833J
BUM6pNC1Ft9naE2/d8uVAqjyYJx8XtpMrd6SoV4ukv6zM3lM3+drVDcqC6Dhg3NCXIY7UYpjcOM3
4Tzj6AnnKIy9KbJ9J8TKmVCtwqkRaZXTcGIRM2HEKm6rTTauZFqVY1iolhdZcrDCSp9HpSqMHUuw
wHQ+kfKuIZuJbv9+nZcXHmiCUV+HrfNTrTcCzJ2Dw/BcPiJQKj8ygoX5Hyr0KDLJT9UQlD3AaAor
0At/Sl6T8mEePxAsLDwH8LJLN7lcuofmApsMipgHGlL9jrZOvR2GujxcnyeV98M9vuBrQVh5AaxA
yomjeccFu1YE+n+Nxvfga9vrUXcHeKj/AVuAeiGXi2IM0tPna2KOE7QBAQYLtN6pN2DB5TeJEdb7
Oe8BaSJmbD5eN3i5zxBEgJEMTFdo9Ebh59xgzkbHgNIGAw8aiizx1rbSLVJA141cnpVzI5JHmXOO
VrMcRtJ6z/kmclaCurXvL4M8CeqcRHAzXL6v/+rr56x5vv7zFf34y+8HxAE7WccsSVkXZuUVJjDF
hQENs1Knm6HSvLC2UTBo2js+mHvcwroHsR53Y/TFd21ew0Vd7kFYxi5zLOCdL3vVwR6mdelg0UCv
xdFEAcObEr6rC/4cVu1f+wWAuSGDgkIPgW4kldznkGSQk5lbM2ibY+Ic1uIu1Y4DUAAuB7v8kgIL
+gUx5XFJg9EcNpDu8NPI2LnzWu35MuGwQNL/NSP3hyVcB+PmLBBEanlr7ysW8sAcjOJtjAsSRAnJ
gPvL2+Q4l2KCTMAYv17fNapNCXpb9BjAieOkSke54VoMkjIAV0JkootxUzST/98sSCFmr/Uxct54
aMQvU3LIyfG/fV5yDWH7zwDSOfVGscmLNQ7sZSfJL5jTKZL8QikAqtZnC5A1Em/yamc0eLQf6DdI
jv/1TYHdgDgZhAcM+1qGOoipzOKix1uJud+dY2x8vT5VisoIvo8sHeqK4Mq9hCJwJOp+0/GG5KVr
30C7CtIGcId6VsQ3fJrQUTZ7CTAoKdJdvbHrrNh7SP++xoRf8RuhDmqpheHl3A/yiU1VHSMdNf8o
KN4bT9dHqdrRSKciFwmGGvR4S3iRyK0SHnYFC0Y90NLPxt+DyVAfXVouAMRE3CMHJNnQ2GmDeCIY
UDkCAc3Kfl5CJmm3gYwIiG3mLGGzTLRYVgxKvDbkcBNkkHLz+3zQvqI/yMspNNb6tQqmws2BRRsN
7/DWyMfIsYlWFywnGcRgoir0RbgvHLEbQu3v9zWmChXSJcRCtCs5GX0SFC22UK4wwV6Kwujw9/UM
cPUgRw93jaQdLp/zLVXFhim6UuOPvHr7MVUv13eUYpIW5DLuVOjDgvFTinJbQGPNrJiKRxM9L71f
mF/dfsWEYtOemZDu7pLzNGIDTLCdhhugXmELVbgwPMEX6Ct2Lh6s0gI4bQFCd6fjj07SHyHnsaFG
AJZFVA42+rwS5qzZkvx9PibQU/0/aV/WI6mOdfuLkMxsXoEYcqyIqszKynpBNR0Gg8HM8OvvIvXd
PhEOFFbU6Va3Wp067LC9vb3HtUhfHLVkkxpYTqD9cMGaav6Fv3O2KMny60D51fS2LY5d+QtXym8w
jWuKp3SK7x3M78Q5+iL7qVp68vym91R44CtHBigEXJolmYnZLtmMjRMGEeKmOLr2p8p3O8WRrblz
Z9+XtG60sqKs2ro4ErG1o1eDPtoCkFv7hXyxTe4qa2OnT1asiHtXV4UplY8uEHgFkiIiXkUbI+Yq
jslwX21cofj8qnIsbd8GejCRd1iu2okP7Omp2RkZL46Z9tQ7M2qsL1kHjAfwN47xzT1MmBVBXgY9
sSitAYD+XFZd6qKKcwCFFWNA0NRpJ53Crq0YBryiSDHC/USVU54DqGu0aqcjxUUC+pXePtXIomnW
+83Wx0GmZClDLFxRlrSMnNT9AHK1/Jj0QaYHLA1n1ZO2to5TEYtSnJxKldr1lAGx9gj40jAbXkFY
UaPUcX0dK8HB2Tqko2eC8EIUWEeUhzb10UhsN1s419elrCnY6VKWX3GyFEGLkUWTlYMlugtK9rsZ
PZRGfqXZzqGKg1m9oaeyJAtAJk9UWgpZdBYY2CEbDe29IJjxp776k3TTtqXdDyMWYexNBy3HoM1/
W6tkIVyAJ3lW5uTHqUkDhgxe3T5W9S4WeytTGPXVw7Ms6tKFnAL1sPNtzVNMmRoDDm+00H1sPtdu
MOhb21GIWbM+ANL+/2Jk361AYUVHhQCKmBi+lwm/NRTdQauqbsMJBmDKR6fH+UJSQ0uKRBjYs/F7
C2Cmif40VPPhq5t1ImP5+4kOmoXXshat3UeehKkbZCjdAa5N9UCsrMQloMxB2Iai7sXkr9mIEpjm
eX7s0RHtgtaYzy9ecnN6DC70iRDJMgCnhxAM+Obo4Xhm6e/RuC9VgyArDTHnMiTDwJHkRisW3JGq
3TnuI/F8+FmNvk3Qe+49UPe9UeE0r91cLAtNxOCRB06EDLlW5yavmaigZ6i4AoaijO7b+GGaWTDX
j4773pK9RkKSbK5f2OWWSL79mVjJNcpyLXOjGGIbNHDO0HCUXMfAmPyh27QGRvNU7v2KJiKUgOe6
RPh4QaS3g9ke05H0YUcjD2EjMC+QzYGjYmtdCVnOpEhK0tIqbaLJYUeUdIzpzrXumuFH7VVhCiCq
Zv55fRNX9R7lYwKwPgB8yHW93nVqUWYaO3LjH5286uXzUCo8B5UI6Zz4UOq5XUJEWW+79FdWbIiK
zG9VFU5WIZ0Mug2bIndxsRBy7HX+3cq+emD2qPrfNn/Ls3seKTwv1ZqkQxon2mPENMuPpHQ3VfWj
ae44GRQv0qoQcIWhD3Cp9smYFZre91NER1hX+4FHux7pRu7+zUJOZEgLKfKmYW03w7rmASbF2jIE
AdXtKoZQFdEF0EmwEOm14zpLKZo92HFMPuccaDtfhtt7cpCjR3ICk3yoDVyMDgBLzQApWceOngYI
ijtD7Mv+UzSquouWzZAtDnomkQxBmnQZnT5/ijQW9+il6dnR7gPR7wvy+S926uT70lPHvGoZfVy+
P771ybtW/qHtzT1s2KkTEZKXlRrFYA/ZxBCthln3XKThX5ADnIuQHCmnAbdFWQzsODeb2NN9k921
qcoWr9yNBUsYFRpkyC/LxaYz6QW6VsSRU4CATSSs6IMwVEWMNSmoxNEFcgTjMfLLVjidE0d2I456
ey/0vSXupkRxAVceFThoH9UYE12L8ghvr0UVuBSaGqrbh6a1Z20OfM/fybS7rlurcjwU1zFotLR7
SQefaIMYS44hJsur/XbyfJp24OyY/Eb7dl3S2qaB6g7FEyCoUVBEnt8SlNqLLOpIfRSchVX2I8Xg
UMsNhXFcc3RA5PWvGMnmi5EbNGkHLEivwiTL0I5ZAmqnD2Jzw6ZuXyTUH4TpT+Ltv61PMplTrQ3z
pM31MYeHMzjPhWX4XJWIX91EQN0BXw2v8gVblCvs2ClnHFfdj/d9Ouzm8TWqb/dHEWejXLvwjwKN
RrLMVttW1HLa+lh+JQRZl2OEbtDrm7ViMoGliLzukjaAeyGpHVqJTG90od4Dm+48Ow8xq6nwL1Qi
JHsDb8nsUg8i9AJQ8PH420CP3/VVrJwGCsEeuiPwhKFtXtK1OTW6glaJOE5Zvq+b4tmYxNaiqnTR
RzpaemDO5EiqlecGuhoRUR3znE33GJX5XfcuYOPKwnxkbqrfoX/JCNAt524me4h8Frn0qbXcP2ZP
7KOIib2vkqF/nWOgsGYaB+mhsLLN4Lh/tCrrgCAOgouaVP2DNRf5XW3Ff7IOSb3Z0l4cIaygMTMe
NCP9mvY9bKprfZlJZu404Xr7ytOil7kkxhONk/yrpfM0cBrP8Ad7wojeZKSB2QGFxxVR5Os1SZFg
6byAe3O5Txxeb0XCBwB8UWs/FWLGeKw9BnAM4r3hVGaIIkMJuoo0eSkz1tzNhUGCZNCtr56Vtxug
lLgv6HdsENSQ7q0XvAsix+k2cVJ7+KtHPiVATH+gegVge6rHbx6JHYzWTgPzLQyKYjxk+Z9xZuWb
Mt0k5T340tg9JgJtoGR53ae6tPg9ywXwQcDN5I9uhiTXaGi7jtjNxqy1Lpi4AYjCXAA2p7Po5rqO
rRho3ECPomSF0gHAIM/Npi7asaxEUh7d8r1nn5p59AWiJpWrrBIjWeexAhg3K+JyeZ2Lwk/YU4Jx
nXJ7fTEfeTRZkxHGwFdCp+JCsH2+mimJYw1aUh4La3b3kcVASIhOhoALnvm2OWq72U610BAcTcC9
SH1qjIU/po5+3zp1e8zaIt2bbZc+FsAyDbqEzA+j07LNDCqVz21hZsFYmVaQTgT9jmZXh0bc5kFJ
m/F1bG1vx9Nh9g0hcJKi+lG16Z++49luGL1uoxEgP8aCxkHt2SIkNij3qgnVYFSJqJ8XBg90hEy+
bgxHK2onn/Oa+k3RJ4q09LILF7sENwZGBXDsrtyJX3YTpZj/5cdi+J51d6AC3HTi0UrKLaaAFG74
yrQvRJwIk46EegUxPHDJHq3pe6M9RAAkZNpXPi4K/1p6n4hdbhvrn564W6C4ZbFCJdYU71S8ZKZH
owRWaQTxA3rMzD2ispyF86B4DFalAJIADJ4o91000wx5GYl8oPw45xhCC/RqxzrfdhV3de09WNio
UeIDZe7FQCngYGNj7Gx+bIoNYCs9sS1vZyXGaZ2IkLZrnktqddThx8R9Zf275yre/rWNotA4jFtb
JmZApLc/YVWDQl9THu30kzXuzGAed3WmALNa028UXtGthWYfRLGSTfOSPAa7ChZR0U/9/BCB8TQr
v+bxy9irSKmX/ZCvEgJA0HfjWcQ0p6TdVmeY3GIezOeSoy7jcCQv8XDfTL/Kdl/Y3xX2bfnlF+KA
e4FaCBK4F+CLYk4ZADagzXnU9r4zVAbqCdyu9/htlZ+PmGNIbCCRzZwn29GkTahTOuyKYXQAO6Xl
e0+jug8A/XRLhyK5d8wu3zKb5gF6r/NASyqkrwbXqT4L0U6vujPHmyzz3OfGFvwzacQLMMEYeHza
n/aUdy9Fnrov3HGyEG7xeDfqSJWmdsPB5VHSMuxib/hVp1kbcCKi3eREDbrT+9Kvq5m/FMbQqGLl
S/1aYnF4fAv6OJCspfNoh4a6kzklRzYHttgV6XPa+dx8U5zDxTGcS5FuyTgk7mDUJqTQwC72kRde
//7lRT//vnRLGpAclbGLqbtmvusPWXE3DgpTotgnKjVYdCXASpoBKxjIPZ1RZPH7ATRN325ex+JS
YLCMLKPiciArWgb81TGOjy34xAGaXu3GVvGWXbrhxsJLjZcMt30Zg8BRneTpp75NrSrptEMC989z
fwsybq8vYmWrUHDH0C0+D5wGeRyFWBFhhm5GQLsygd/y4GVf3GFfdKqY5dKUYCUnciQvXDc12vPC
ig659h0BTKB5R8MrQ8dL4Ut8N0rFxl0ayXNxiw6ebJxB49HwYogj5rciO0TJbireQSGemZPCBbjU
ZoxeIuBb8MJW8HoiIYCzxyJysJ09Zqxc/tx2igtzqQWLCDyMy7T45bPixIlZDibXQXsduLG1aZNs
d10LFBLktq6Z5llTfEhI34HDM6ge3rVNQjiMiSp0+V4O1ettnWqcjxh4j51tx+zPIJLfa6WKH/jy
1CmGeS0cPXwI5Cylp7HKbDLPrNUPpcP3UdHutLr6rUdiM4DgVDSd4u6srgpswWiEQn/2xdzIXI1T
MTVYVaH19yC59SknPiG/rp/N5c1ZetfRrwqgM0ASyEMjtinA4JA45FAn40Mmhs+NW+d4A+dfQ4Qc
9jx/oYnKkbncyGXs+t/YXLo+Tsyz2eOImUX2h+ORBIQjATdINdwlnirreLk+yALe7AdKzVIrPL+q
sdvoRGRRdTTQnO9MR6G9mWiUBNDfXeY96rfD24KjCU25GDU2VxCeK8+aU2x4ecxqZGv19DlrVTig
l7dpEYFOd0ACIzF8MU8052Add1l1HMTcY2Q207Ytz+jNVgFSFk5adA4hvpWds6xOyxRDm+Wxvsvi
R2zVdbVbXcTJ5+Wnp0niakw1fN7+8ejxn9e/fvns4Md/+PqYgFwS/+eHnqS61pEOpEpx04Ie1C0L
H2wktV9G2iPq+IqtWlNnMHrDQAMPEz6zpM4W0jSpNiSQVmaoau5ZHfstQWYuCzQ83teXti4MYNfo
jXRhhaS8lpVys8nrvDpycZfnrzYS6LEHGAVR+w1VMlQurozsM8M2/E/acownD50GB4RqDqQNAEJL
otmPtbCl71QcY+eLKN5j0vh98eP6EteuLDB4lhz+cnhygVNPBqDNDYgLLA721f6u7go/srSgHffp
uCscVZh9aWgXSMT/pXHkuGqKDHfWpwihITx2bXoc4a6gXnx9UQoh8hvYxnXbaSOEJA15sOLsbtD0
JxHNqsHtD4Qa+cjgMsJjAOgxgh1JGysWF7Geu/wIbESg5BVpsqsmsGSUqQO42TGahmedlXQjOvKe
9awIrMg5kiTLw8Hsqa9zrt0BPCYJC06/oDrIQrOLs1AD/9FDH3evbl6q+nhWiFAROZ/85uU+n6iZ
bhSNrRcIztEHseOd9ua1yUMk9DcPwVZt9gGvJ9+zxj3QVh6zCMB8syp7v2aQTn/Ccu9OfsLkRaxJ
M2wbmd817d6MYoUnpxIgWTy7R940WdbYfbVdXzDF59f06zRXI9kFDJAVbYUE77EUPLTnp6r43EHO
dSVeXcNJPmr5+8km1RnFKAaBkKwIJidIVKMSqkVIupuWVdnkyyIsGmRzOBWBcTvfAwwKkF8wSIUH
GtCu50vAUJfTGlonjoinA1AfTfy18V4jS0WbeblViGsA2bPwxiGAk/0qYrRJryF8P5Y0wOgyILGv
H8XlVp1/X7oyGOxuk5Hj+4btz3TrjRuP3/xGQwQafPH+o/wIzorzrRrtjDPNi9Jj0rph03p+cvvw
ITxphB7gVEBWBqHuuYTCqUhiCZ4eBX1AhyLnIStu7nc7FyFduz7WGMYZivTYd4AeD5i9iW9vvj8X
IbmYE9h8WjPBKpwG2OWAJA6vH/WaKp3skpxvKFNk4UsnT49W/k+MAoCnYtNe06VTAZK7NLqTU3sx
FjClb071T1/XAVGN9qhkSEUMKiqMkeeQ0YmATLvcvLdU1mOFlGs5CFw5MHIhpJXv3JRNSaUJLUE9
pkdEgc53thfOU8bvuui1QBmuNe8M73uX/Omc35r3h6f7pNuyurk5cjv/HdLd9My+ibgeJcfZCDtj
i/FTR9U+s7adLpL/AJGD43LB6aJF/TBVbZYe6RCazq6PvtSqqF0lQrr+bt33LmNJihclIPFd1+7R
n3Vds5eNOPdVkKs7WcXyE07ekyixmhrYaekxdb/p4Gfge1cEzu2ogedSpOPAa6DHmFTAXkWbZtgL
8hfHjXQyQjLMDVxS0AAHZcpihnxgSe5Etqn4rlF1GK6ZgFMR0lmYGW37Jjeg2a2Pei3l++sHsfp9
F3UFZPwp3H3pVWw0nQngQidw632NBI3KO1k96JPvS7/fMzGd1Cf4fuc9xwVIhZ8BEj+pqMNWNfZE
iqROHPXotMZ49NHOt0b2AAovgx6vb5RqIZIuDRNKnXXh4iC+UVBa0sBDq+KgELI8GBfX4mQd0rM4
UMxwtqCZPw4J34qW+KzSfGr/6KxN5x6Rq8nLz9eXpTp/6ZW0x0QHRDZ2bpy2kQsy7/C/fV96InsT
WILOuHzfDKgJuGDFK6/4/TIUiZZykEi7+H5d+s2fXDUBq/q89ECabebWdYYDQc+y+Ob8/E+bY0tP
o8Fak8LWJse2vbfFtldFHpc6i4yT4XykRhfQUelyJ0nvAeE8J6DAqRJ/ZsWPCcl+Uwz72mSq+PNy
qyAMtQQXLu8yPiUJM/N2iqe6Iwc+fo2K9wKQN9d36/KSnwtYfsDJm1GmOq3mFALotBucPgTyO2lZ
+DdCUOUHqh/a7xz5SGhWzE7rkcNk8VDMbTBrn61GIWR9q/4VIm0VM83azspEP3jNXTt/wh2/vgjF
9+X2lIw7WjdHqB00Tu/z0K1UPVarAkC4aiDTuYJMbzu9rSNNqB+Y9SVNf+WI2q6vYPWsUZJEWQId
aRft1LZrCLMBbuQhSUFjSKPE2YGQEGRYIK3dXhe1upal8A0oQte7KH6KYQBotobDsJwmbCPAy6no
sFUSJBuLhlIjngVFpp1UX5Ks/GLruaqEq68KAfoT8sLo3r7oTTXJMDCtdbFjTgZ0wAzFr4Q8CtG8
amCjdfXZCuK6+QN45spPknTfO+Ue7ax+g0kFR9yOgwoI4iXXjymdBaRCsptG2vWkG3vjYJuB+Krp
h0Y/oI3s9pPDSD/qpBR1xgtIPTJNbt+B0eSQmUmxp6NdhKJyb+dmx1IAlgeOYQyAYXLq3OwwbwB+
fkMwNow5s/gF1ca/uK2nAqS9ohXoh1Cp0Q9u9piOD39zV08/L1m0GlzDrJ6AuzxH/pCE5dtfHMLJ
9ki2DJUIuy8JPq+5+x5M7ETx/bU3DPVdAs4XgBObck64q0bOig5T25UVtGLXeJ88/dG4PVLAIZ9I
kTYpEmhKNLgJiywyNAym4T/Xd2kl0YlxKwN1SoRsaOyWU82JZmcot6bkkBZvtv6FO2yXAGzVeDbS
8nGZnrXbKOzzMSjnT/1ws5O0zHqB0c0EaJgJiI1zFS7buaoTQecDpTxMYx4qgojFLT13W/F9GB3g
6LsYgZFRkdDAWla5Ps8HNpbgf8IEYh3YGuu+jqjNbnuD8DvbnHpFLX5NM2Cu9aU+TlAol1xLjo7V
ptPhDwwc7KngFpmf7AatPWVrd/foZOoUDVJr8tClRlDoWWAjZU1MJ5aYddzgVdWdXdHSfcPvcmeb
RYrdXLPkp3IkXQQIfWGXk1jWFX2bWb2vy+nrdXVcOzDgcuEZxbldAgYKFjmghZpmgIWWOzvJnmwS
Fb7Vj0/gTHwAY9/tYeCCXfWvwGVvT3y3PNGzhBII5M03u78vHRFW00tvDX9hS1HSsbEqG28gka2R
oUViAGThwUDHJBqayVyG17du7XQ8lJUx9w4wFGIufz9ZiTlPFRzRCaFYCjDcapeAm+K6hBXfB8Ub
ZKjxdAIzTZ7BSqs0je150euhCsB3VYH9MGM//5MQ+VUDslLtZgmElIM+gh/R2lSFi+5LQ4WMtb4a
RB8wDShdyzXSzBkjVixhgdfuG+131D7Uw8v1tawcCV5mpMMWWFewVkr+FQM+WupqDHyp1rfY+5P/
RRiF/hL60WcCOgH54pd6O9eaZszA4H+qm28gvWaJDdSgz9eXsbJTcJcwsQCKkOW5k3S3F0IvJ02b
D2njs/YTEI/tmwfKgLYIdk8DzPYYVpGz7k0d2xPa5OaDOVabtBie2jHaiJp9u30hQPbCI4c+NnTI
Sx5TpdcWBacWOczaE5mbwJ2zoK4UPbErhw5MVXRjI4uHvguZT6Mc+Wy2M960qHwm03P+5y/WAG7n
D0yqBR/s/Jo7msfihGa45lWy1eoeSPjeKyCvFbZ+7cyXUV4HB4MuJrlJZRpcVNq7AarVG7tJ67es
ar+lCVMUdNbcD8cCmj+mCcFljVbo8+W4NWW1w2PYX8+L/MjQpsDM0zu0pG5ZY7Z+myV7Hut3TjU/
8rr8VRteA6CK+Mv1XV15d/AzoIHYUUSO8pM9OsmE/uNsPuT9uB3y5Fmzi69d5ryZUYIM16RQxJVp
d/B6fgAnAusVnCvSKfZA/YuAzDgfMEdpbGfgmf3uaq8HI4NHwkSM/Wby0Hw+Olr+re5AjVJG1oBu
ERccXtdXvuI8IIJYBsRg1gkqX+cHENe0JtryS2IAptSgK58iD2jmLHBVzAcrw3ZYNBgoPgAJMQa1
6NzJCzXZGEoCscJ8MJyye0pi9sa0MS6R/+mSXe4AzyDXTOee1FYTtJFDw05z/yLkxcVHSI2edWCe
y7bMifLKLTp9PoxNsjFpdWxN9+bpgYWz9V8R0kPMh4zzxjTnA1ICvjM+WZ4W1jELsljVJrJmapbw
A3PRQMNDv8L5hiazBw5SPZ8PnhnEo5+rhq7Xvr8wun1cjEsoMjaAd8EFqfJhCPr42SUKP3l5/iTv
fMHEBDEBpgcAgiW9K16GGLk30umg5xVa3r+nOdkI/UsRx2BO/Kz3x9s1fQH1xT59WDbpzhmzm3g8
qqfDg+G+bQMtfrv9+8sUMQwIyhb6B9TfiXp3wkKKnLXTod3HoDhLnmfjOU2214WsHAm0y8ALYwFM
DwnU8yNHEDe6op/sgwcyq5esfv2bz+NuLk89nD15j6y4c0CUbR948Z3bdym6la8LWDlz/P5/BSx/
P9kktIqBPJNDAEzBrjZqrKIPPfpi2D14uUXQG3F4XeLqjtmYHlh8C0wSGOcSE0aHiaTgc6kBfhbv
CsVzv/JQIkcH6EZ9ufWIM88/3w59zZu6dQ8leDxwT448+4sFnEqQtoz1Ve80duMe+PyboU89NVVN
NKo1SAFrl8ZGg0W4hy7a6PqG1GGjuBvrEjBaA2QF/FtGAzQj0y7RUOwekuYeqdmSPRrR7Q8ZDuJf
EctPONEsDfRgU4PMG9L8nl9oizW02Hf+ers2nUqR4kU7p+CrnbGQlOzdfGeoCoaLukg2EXAEBqAZ
0a2LAq70fc8pOUZqcvdgJz8cjJeOuyr9Yb3X8+0tHGjkRiM1EhVLp7U8jazzDkxnvHQPc/7eaH+8
6vakxNn3l2t5chyV6HQH9tYFim0fDGTToN8osn5XKpri9Q37dx3SsbfNaGDMGOsYdICb7EHKa7Ft
9BMDmtcPfsVPwnoWnDwQW2GmXjK84FvTJiR8nINm/8w1TAd/YlaQ/Y12nQiRbJWIOoNbNAL0eUvf
ksLYu1H34/o6lv24VLB/1yE9utlkkNQcwNCDMOxd9Gwb835CE+a4vy5nzeziNQSOCqZ30foiyRnL
OKc4c3rQSqAnhGBCvv79lXWAvRY5L8AawKOUAxQxe6k+Tj0g3L2dXdx1v9349hWgNIkRIcxvwAuS
QxPDagCdbjr2ocvvm19pqlCotQUYSBtT/AeEaXI7uwM2Q970Nl7CClN/mQiS+tG8HcQUFPUoIS05
Ag9ej6S1zoAQzxoz49CMwWT6Xn936ykg/QzmPAe95ohi5Ohhduy4dFKkp4HAi3HnaFMabBcnKmKX
y0sOMWDEQOM/8NLxkp8bE4ohxLLWQdA3jRg907aOeyz0x5btDPJ6fUGX1/xckmS2ktYhrKwhSRu/
eOK+QC+jjn6j/PbxsHM5i3acmkcn04oy94yD7gyBZX7qRO5XLaDNeVjXj+3tA4IYnsWoENxsILdc
zJxQDygNOXONg+vG0ILEt+On3tV9Y1bkii6v/ZkgOcVSTlVOySIoosZm7L7X6BW5fkJruoBy/sLA
uwwjyio9AAUC7EYAyq4KEc4Wy3wjG35WLdumPftpzMO36/JWVrTMNXzM0MCaySquiTjqO30cD+7g
/s4dmBpXxY+6KgKvPkYM0Ox0ERiDTdJqstwCl6b9OdlaieJMLi0NTBhoi5fAB06qzGjYVk1lJDE+
776x7rFOnvLbmWXOJUhei+12xVhE5niIGPO79sukcu7WdshZSBTAhUzQLyL5wCShbmoafDpk6RRU
reP3sXm7KUPF5l8RkhNcxNQZ0ak+HUx4ju0cDsgP5oPCSV1J/CD1AEx/B/lBghOX7n1cTqbRd9Cm
vrkzo4CbPhc7J97FWoDraE+bzgkdVZFjZfdQXyPI3MKhdOArnRubuK8LVrctUt0GmBOaDnMVt28e
JCCRjrI3UjzyJYmsqdE7s0SPTfyTJhwjrmHPdtcv4kr+CLhvSN5SeBPIf1LJO8pzcHV0PWo1VfUE
xPotw/w54Y5P8ru4e4rL+7wv7qryZkcWUlHvQPoebeEX/MhI9AJ4zkCSvWFekMz9r0FYG8Kt7yB9
uTkNDlHoVYJHjgoRsuHn52SkdqGTrkTS1dvz/s+gP2vJ1+ubuKYKpyKkm5qxCu3nnUC+tdVCNkxP
gO5T6MKqCNS4kKUAxCUSbeerEFqhC6alyG1mfez3ZftskEEhY7nv514sdsq2APyOjhIg/0uXFRhA
5jw2WIY2eFvAb38qBA2cov+eAzQfOK+9nza3sxhAJooHSIugo/vi6jItQ5jPcTpmG/s2MpS/rx/N
ipmGMiFxZMI7Rygh2bjSoT1gdaLpUKZPRDB/xOxen95ccYe3jL4XxLAg5EYofn44QzRS1sRI6eWz
Fmb1HBSqQGnl+M8kSEczNbOW9Tok4EToe6eC6Fj+cenkF5p1tDYv3HjIgZ0voELvtlHbWntIbHFf
FuBnzfTS5+30LDLjmcbC8Zlu+eDxViR61taFAR3kQtHM7yA4PxcsxqQuk453cKEAQJVEwXB7bxL6
IBBQADdggYeVU0lm5ExWNyXdQQNlk908TtpuHAC3tbmuZ2tvEOQAqg2wzsC+k3PgJdHQFKFBjon5
5q7cksZ5Itq+bgHSP+/1NgkZ57uYzpjhUUCeLKdzcXrw2/DQLsRhsvOGetWsxSbrDjx91YB8l3f3
U4fOtvz25ijs5Ykg6a2YTACaeW7eHcASkwULkFkuVKWTNY3AOCj+BayKy9YZlIdSN6vy4VDkbxpD
K5virq5tFqDYgKoHlwcTT5IhzY1ujCuGEp8o6LaFLdU7586MaTjnCg9xxacGFgaKQBZFKQ5z3Oe6
HQPzbSgK3h+G5vMcDxtW/Yg1FC+ieJtW79fVb83MIQhBLy6i30vuNcsqHIu30D4jcffgayyDIit/
a4Qo3IWVJwKli3/lSBowN70+dFbWHdJ/nLh5qn+Z39uhfBK/FC7dmhYgUQeMdJB6w3mXLGpbZkVu
VmN7YH3Y+pZqtn5tuzDxhulZvHZgJZRqPANLi543TXfopvwwYmQkEvVnl6pQPdZWga4OqNkCTY28
zbkGOGhUMAZAlR5mloR/Yl3VvrxmtpHUBDs0lBkFVkmXrTLN9SGNOpD6HcrsH6t/gwOvd48VRhay
7y7fXleytasDVUadHOlNDNxLy6GaWXPAH3aHqMl8nrzX1a9iRuFYlS5YwUPzEFP/K2jZ15M43htQ
2zaaRVDxbDZZaPHxERSSe9OpXoXZ+SRuP1ms3BYY5A2s/HcGPEEcskIHV8ro+BkO8uoIVJdJUulx
akhF55bgceIGGEna9mlIOaq4JKhtB83obdgWxRsh7LHpueejbXSfUvPlL/YctgrFELgwF4F5Nehe
XXa4cEZn+UW+p/3RdYHjrsKB+Hgk5EcEeKDoS0DrFvKxki71DsgHtQgWxB5ccJTwh3IaX6qhx5AQ
+LbJ5IRFZoUpf6Nt/HMEoXVpFy5SHTyoCf0FoNTQKMfnjqKkqbNdZeaf3ELfNEQ1cLt2ddH3A6QU
C0w/iCDOdaPjMUruKTYkd/aleGQYlKTs9sYyMJCAxWkpPsFxkFtnkMX1bDRtTgeLPHF9p/+4fqgr
dgFpI5Rt0FQGtkzZXywTI+6syhgPadn41Zs93d5kjIAR5g2PKFo0HXfZxJMLNA+JEdkcv79kaSCQ
D0PL5PUlrJgey1xqvguO8OXcM/j84oqIYQTfhxm4QKSYxLGdfpn2S0J+RtMDFV+uC1zdsxOBi3E6
WVJclR6jEWJ8oT1qjeHT4tvfCEBSF4YH5y5bN9Q4wX0Uk/FgW5vaC8e/UFxEoehqhqeLDiZXWoCw
ansaPac/xK7nP1PjNdEVzvSKwwEJ0FwABCCuJtLViI2Wlq4g/cGss2/a7G3buU19D42RrGzAEWUn
++tbtvIgnAr8yC2cnIllpaxNa70/uDmI28Yt0EKDKv1C2ttD+DM5km0aS+Y2dQ45jHpPZKL3ddK9
JF69/W/LkZybWh8MzocZJwQ42s54duoX3r+PKojKNU0G8Co6ooDsjA4h6XIaDtAduwYeaJ/6s/0Y
NYonY8VCYobGQVl+aV8EfND5TSnnIQNabTcerKn3GwMtLGj9aN6v79XaItDGtjCSwo8CH+u5EMea
/u86ckCbNOxzqeKmWBOAlB7y0fBvAOskrcJLqprkQz0cugTuZaMiUVd9XnIwa2p2WTk3w0GM4ewG
TOVhrt3F058v3UWSos9uHvB9am2H1o/4Ttfvq2ozqErOCkEylRAIlh09A07hwWzCOvdzevSmILeR
AVVEmeuCMHvjIbi9LBFw2toaTcrh4Ni971lpEDuTz9zPZM79sVOo15oOuwuT4oLi6V3ETkOp4f9P
R5z+/A5aCkoewR17XYOXE5AcHsQX/xMhbxymFsCZRfvhMDfpDjiuYwtMtKAuH/Lq0XFSINRvrgtc
s5anAiUrVnNLb9gMgU7/o8gfhvSxFO+56hFY3zk0XALuAiD1crORNrkWemXJcNAAFzVhfMlKFnIa
Ff/C6v1ZOEP+T4x0f1DjjnL0AkPtynBurJ2nqbKRq+eDOQ/ko4BOcoGAVaDxfqxjGABRk+GB9b14
8tohDyKj5g/uCErHoiP93m0mb5+wyVa8bWv7COcfqUl0Z1/iK9kTQ35/xFRlGX3Ryb05hr1qcFMl
QvIImnIhTPEgQi/fJxaHuvfFw6jEda1bO6iPbkY0NBqXfebOKLhTNAaKCCCYCjuicGXX6gcLJSD4
ARcEw4sWDhoNU1TNHWAl0aFnC79pv/Luccp/TXbml84Pi3LfTVXNVYt6yZcXtV7Q+6JiedkPLixr
7Kg56odOfwc3+6bSh21lPHg8jGo9WOBzr+/i2lGBEY6AdR7/fZGnLM1kcnJjJocWcL0BXr/8eXSs
/tNcaZriwD5YOC7WhhQLnm+0Trvy/BZAGlAVGlH2of20bZpPKTmivLBFKjuw67DV5wDAcL45NH6N
ZLZGti65d7T9PGx4EfmW/vP/kfZly3Hr2Ja/cuO8s5rgAJIdt+qBQw7KlJQaLNl6QXiQCZIACRIE
p7/pb+kf68VT1beslMLZp+/DiTh2OokECGzsYe211Hjs6++2QbdStW/bIfv9WpCPTiaabrAeoB5b
yypv7/5QRXPduWiNWrwt64OkYeTWNTRBmA4Gr6NXbNFbC08YdMpffW9ftXcwFok3wQ1x74ZhDwco
VeJSitxZh323bhQmD0lKcIyfB206qFkVCnQDIWvgyWNUhDH0zWxrvJPNN6su76BJ0ELJQAbHCfKp
zbeFS0CJh1gt3Za50ZUxKra6PAvL29GUd6EmSa7HC076x68Xy7fCLtAqe56t1VXNhprg9bblUxTy
eF5u7P5+aSG4jWBahUjdsSyafkp/49VH6V6p+sQnjuC/Th3SZZ2giR9MoOtmMaoCd7S8+/37/WCv
ry0Wax1gJR/8s/f4F6+edeE4MYlei0Hr+X5unPyY126b0Xq+hKD44Bgjv4I2o9UV/oB9Mh8sv9N4
ZcrS6lhpOW+mcpiv/HnQCfTi9WNYGXXfWZG1//0kPxz5Tz5yNF3Bm1n3+C+T9J3KJyVqOqcxBHkP
tVMy3+j5pu7yzQhe4aW7cKrfmWHk5ZFtBLgKfQGwWuui/zIepLZKEEjK/lSEB2c+/Pz9bN65Fng6
FPfWfY8KFI7W26fPi+WNdkVQv2l86HqYisfAA5vEX1ixA/n6JTmUd1vkbLzzm2tsLT1GY38aQcsw
gWozrm0gIJANvLBs75zOdaC1MoXsF1AK5zRuKzC06sfJnEg70ETTPDygmujGoVV8cgZIMWG9L+Gi
PlzMlVoKLTSoGJ3XpJpIGOlSrz+R6ag9ElvlYWk+6b8c4KxT+2WYdYf+siPgwfSDM2EYt/ZT26ti
Pn35/a744C2haIjTtaaBsDnO9rimroCC1dKdgoU/maUV97VaSOJGjHz+/UgfLBlawBwgkRFyIl2/
vsZf5hJKCmxlUWMkRr+CAuYWsi97NopsEOYSDdsHs/LQQgV0H9wjgN7PZlUXCwny1m/R/3fXGOjx
7O3g8ffTuTDEeV4D/asBRKkxBLGudJ7HLbkZL/UXfziGgwIRxcFd801vl0yinsqLlqmTLoIRuRk5
wIkR4kayJbhwiD54OzAJYEZGbRKNzOf7AMq8c9Q3qkPxOFvCvb/s9LCbxLffL9oHRxXgBHRLr1B0
OM5ne0AyhYQgLbtTNEhfxk1Ppp2xWgeCQwhymp6LHTVLcQFI8s6O+2vlGD3mmF2I1TwblVS2sGzH
aYCLkAlksOOgOdl0o0aWOtYh/8t9D+twqIABMBWi3H+eJfexL7x+ZM1pWtyDp78IeSkx8b7q8Oel
u9JWohSPRPOZd8VmaQo3x9sSwxX6XhQ7qOA2IDBAtx4KVv3nqrhl7V5eknn+4IZChzicTmwQHOLz
tNFixDhbTtOdoOVT7UsrWBLI412Ked7HCyAKgU1CQX5t5YSb9nbft4GcppEuzSk3/aMgzvPgkGRw
85RBdAZ4oSrlRqWk9eck4vaFmP/9oXOAdgPZD7JuPuLjM9tBGKjuJnuUp7wc0srOQZJix3+daR/t
3L+Mcm4+PFc2EPxa5Cmq7U8jEolsuSRJtf7QN77u2RBn1oP7FHxhI5EnKn/Ozb1BqR+EOVvPXJv8
RfFT8JchTmcDnuX7uHIdEEQ78gSlqIgEsUUugXff7z+sGuwHtgV6lu1zg7hEqtVhjxGan91BXDAT
lx5+9vPLPqzDasbDK+cwk3Rg9783fu9N7Nsff3ZoIZ80gVcY78MKr9rHme5kufPU7veDfLh7KTJw
IbrfAXU88xhyGlm5r115KoOrvDvO/ED9C+iID9ZpTUyjecVeIeHhOs9fLnJdR3VFSy5PNtjh4qHM
fj+Djx+PgjiwUgBLnUPOu7LxqGtV8jSRtHOCeOGX8lLvbyHYleDfI6y/4JcJSGcYAJmU8iQcupkE
TIvkO1UGW0LZcZ7lhff+0YSAmkY1D/h5ePhn1owXhjYa9btT30DT0q2SiiS/X7L3xXAYSeTB10Ab
shfvXGCbNeFYThNmVLHDFBWf80UemW/AoWsfrB586VRsPWKuOLEyskzJ1DbXBe0vRIUfXLRvfsbZ
wrpBraOmsuVp8YcqKYrpFrDbTDf9NoAKC3oWXotu+XJh7h8cKwyKXlk4SeBiecfFAOLQ0NKDPPlD
cJoiseO6OEJGatOB93FeZAa67euJzzGBCrerl6SaShThSygO2ondVVmLhu/49z/qg1NI4AJAr9oH
8v/dHWJMpOni2OJE5g7IlBNkmlKhLlVwPzDwGGVVhPXJys18trH6oLHGOQgEMF3HOYQ+1y0v73lN
E9VVcT/ed9XT76f14YAIsUB9tXZZn2NJ0L9kLXIo5amrb4NBx3zetChUFvy684JYKxupkeqvGzSQ
Z7tIIXvgdnjXbmRZzTKUPcyB2+6MyGaSo1H+Qr7lw9f17zHOeyfyBtFcTzEvjnxkyDFC8VIsl+RH
Phhlle8BdBZNFGsG6q3ZCReksakM6lNeP0/tcyU/Vc6n37+gD0zNmyHODmCxeEFFRh9aCfbu1Ym2
v3/6pQmsn/9iN3scJmZ3mAB3jhRIac//apXmgi374Di/mcLZ7dIMTkncFoP05Lm35daVFUjK5iS/
xBN6aaCz09N2XTfhjqtPvom5m+bAYVZ76V7avutbPfPC3szn7EL2CuouVY1h6GKSqvoRCBkrn8eM
b1A/yALxLWiRDK29JBzbbU1FTOW2HlmyNLeRsRIB79c+2nKJqXVsF5GWzRdEa8k4BHEUVbu5GrPQ
aeMJXKf13pEbp+gfoWGxWaIMYnNx5LyCeSWuq2ehZ8jL1cjRpW1A0hyy2yUUIUL/hz08VVCbrcr7
2f42IVPTNw4gIZ8ifm2TS7fvB3sURw2pmhWDAGjI2S4qhslhQtZqBWlQp8m0X15Y849HWJWZHCQB
EK+83aeNP9eK+pU6OWRKxhBNlpeQvB+cBMzh3yOcuYo5GubnJijUqSGPA9sW07NvZb8/bJcmcWYt
TD9AnrsT6kTCb45z7Or098//YPu/mcI6/i+Heeg7W9kVnj/a12IE6Hg/L5u8v3Ca1919tvvfjHL2
sm3qm8lz8CoClx6QqYtztoUvFFO1sawxi8y338/qw1UD1gAkoS6EHc+JOWbHRdSWK4UY+FgGcX8J
Anfp+Wdbq5/tHl23DTav/9kT35rqgq/44VtZKTJXThiEn2fWzxVmmdrOwXqBaLYx94XzJFoUGy6B
+S+Nc2b8vBH+YsEIxoFBKAKzbc2BhTfLJQnRD98/BWkGzjk8ofMykFXqCoQ7VJ0qGqP6o5ddTWJV
PltNslxqG/7wUP4y1tmOJrJwo7zB2rE53Ci5pGao9oMO/7pvt5Jn/teUzrZ0vSgZFg6mZLFtqPx4
qtO+vMQy/dFcsF5rxPDPzru3p3OlVrS1F6lTWHfpEEH4s+8h8PqXSQ+QqgJoFTy3a9kXNHlvhxlK
xUKvKtoTXlFcmduQ33nRVTcHiXcpX/rRjluLywBMopLzju4yoMytmC/a0xy6eey41b4G6KAcoj1k
Zv96HAIEHVQMoV661m/Odjf+nquirTEtNBGrdJQZiOZd0Gkvt2FxgUvnI4uAtkgEXz64bd/xGs20
bAcvr9pT2H+ycd/67ub3Jm39secm9NcBzrb1wkvHWljZgjjJSsPhQMovnr3x21flbv97I53tbAi/
NzazsWz+QzWmaI7Pmw0z+2V6/P8YB0qGa1f0yvx1ZkRbNswyn3l7yl0UqfvR3hWCpZACRLEY9fmF
Xxjvw60XoO8KGW743uf+gEW5sJsB8+Lu99r+TuwG+bxvJP/++2m9s3Vg0AOfIfwNwMBBLnC+fD0a
PfxWidNCwmMAO2cjic7Ew8jMlgvrULqXOLHJn5HJm82BMRFPICWL5lZU28+8BBGaeVGY38kpwatK
OkqSRrverqGB3LZDTjNL1HnCDav3bA4gsT53zXMo2XAYyxFSXmaJrkD3X2w8mS/pAHc1qSvQgLmR
KDfOMveAbg/4NBoSOtVB6mnxXOVjn0WcWmDWCoe4LCw3td3SeRhUkGd60T34ubsxG7yxvQpbhNkB
s5zYTDOBdvFA46Xn9REFSStzisLc9KUMvggk6bOy8W/nvncSjo2uqo2GmDISfnEnHprpSMbqvmuC
/TPPFk73IQRCxL21t8R4Ry1nXwyOyFweLJlaBiC+ia3iAN01iXF8mRS2EvGCk5dWHL83Km2o5DkB
OEE7fW+r6bUcOhMzqdukVLMdOw4SQ1wCfA1CPndbQoAzGZbxk2tZfWq1LrDukVYbPSwGM8udpOg7
P2lRXtk6Zf5Y1QvdFNYSgnxWh6kybExskr8GvZjSdq5FZjV9HSvpWsAocRb3Bes21lAUsTPhA99Y
Zar5DA4Pt3NjpSDqN1GA+xs7eoV+Wx23cvY2oG1kEPvz+H4s4VN1OfNSt3IhTcCMidH6MW/VKLqN
7c085k7hJFBeKBJ7GPjWagsfQqKL2Clww8eujxmWFJ5/RYVIa/zkz2BV5VdGAoTamchsCte1btFl
ggiZhQvaGoqSx1ZBp62O+i6zJzocIs0Vjhh147JcvF05dzpDcQvg8kaUxUm37vd58u0vgAr2kEgp
x4SPtYonZDouhQHvLOfKFr8yRK8tvWv78tvbbQHlHBvIgHhVd0d/amOHR3dq+KJ9egQEOy4b605R
9xCUNyrYikVue9bfz+3WtpfUQWUSHkUsaYkdwK4l8N6lHpMWsVvNR2wlIHPnKh3BrV5ROw4ntFz+
GIkdj96ULDAz9ZUa8syEAonw67y6yUcfhk7EHnvMAbhh7a3D/djT2wKip8rz78mkLyzBO8u3rsCK
vQ3ROIms8NkK+F7l5cEw1qepw9Vx3/gp8Mr6L8PgzkY58yJEPdHOzFhnEzBwBKgYPBGpti649u9c
orejnFdMVL2MVFqYS9UmaDEe2ifmXbjLLyzXn/2bv8REbu+PNFgwRPuThHHVHC2TOuGF+/zSIM7b
XRkGVeOLeapPgoFRbEOKW9El1P5vrtbZxbDIWvNoNPXJAsKjTLwmti5SKlx6I2fvvY2kAVM0+srK
zvayyrPqBPediksVullI9RAjAzABS2VLJF0tIBh6mOQG/WEZGuu+tpX8Tnj4OZqC8p8++v/4Pv3P
/LU5/fMG1P/4T/z5e6Pmrsh5f/bHf7y81l1R/+f6nf/6N2+/8Y/r4nvX6OZnf/6v3nwJD/7XwOnX
/uubP2R1X/TznXnt5vtXbUT/5wD4ieu//H/98D9e/3zK46xe//7H98bU/fq0vGjqP/710f7H3/9A
8vMXd2R9/r8+vPkq8b1D0eWm0P3//l/vv/X6Vfd//yO0/wa20ZUqiNirHqgHR3J8XT+h0d9QlAdq
MVrDTnRN4UXWTdfzv//hufgIAFuQNYO17J8f6casH7nR36DVB+gL4GlotbNd8sf/nf2bF/TvF/Yf
tUFlrqh7jTHfeLmwzQGiQ4AmV7HStZvz7FTkBYEDgCby3dCSLqk67qcSBLvZ4k0s4UF5CQmIBDLW
7xfHeh0SBFaQuULiPEIh/byZZ7bqSinq8Z3uunoCAHVZsoIJawsyMGfnKu3XMRWedTP1i9lVbjfu
g6Dw4aS01m5EjukwdoP4IZRj3YpcFyfCqgfKAaZJlGe1WV+2ZN8LZ3TjgZr+uiyr7mc7LUTEVUdY
6tfCex0GoWXsD9LaGCM9+A0zfBJwpEL6RyIVsJWT+9SGM3LrjWLFKZjqWsTaL8o+jlgNemsvYt9J
G1lXJUCuCvQLXtXigRa7rSWBmgf1kcke4O3IJt/ZRIcbAwhJ0PB5BADDd55VUXqvBBTjW72KTEEh
sdk7UzTt22nV/6bcLrNFB/RO8gBMVoWzZJC90s+8AJWKX9jh55COP4dIwX8qBjCKAmTs9Wnl5nad
GmPzRz+oxZXduKvjPaJRQ0qadgHsnzvx25mjtyLyZqdI86XeeX3/rUDpJs6FWgAbR1N85yLwDRoX
dyUtN2ABOtou+HJDMWQcTboxWjufe+u7buVtGE5W3PrCvFgC7K+lgYhZqGSfmDF/0Vbl3xTLNfF2
eUdfRxCzJG1J7gFOflFB+Vn1LEgsR3KkYHVMuQONY1OAq6kGx9YU0myp2zyu/WmKl6D7NkYKjjWN
2yhokdNoxJei0KhXdqG1DXlx7Su3y/wFQpO1PHS06R+Cqp2fvN7sq8jPameOWb7sqHSximPm2fNO
UNQG7bC44jT3ruo6/zGOfTqUUZFU4GxNZPtCyjLjc7XVIkQ+uOzzxJpHCLg0AIaK8LVBn2DhdnfG
0c2uX4XCVJSQ1gtjqiM/tqX0EtdlUWzkvKtG/hncRU+AChQC9F7YhjGX4Y7ZbkY5I2BHk+MeKjiQ
hkIKwexsrq1spHMQTx34aZNqKZ3vCn4H3EAWzXCWbGyBO6tHbFCN8JodbfZRVAC75ujYM32RNqIz
qZwBUoXWOzaEJ2e+Zb4MH7UtimwZUPKlXnW/OFxuiB6wYO1YfhfcprE/qj6BhLt1iDrHbCyfgVSL
dYV7GH3kyigSC/bshhnCzmFTWr1y4kryIatd/3rsvAc6OvNnoD4m0DtM4FiFmz03esOAlNj7rOjR
cYcjtmjJnkzuyufev/f5zLZB15fbXNDoYRBw9ym6QecUWaDupPBJpqqx3bte5XqxJcMKb2ToPi10
QnbDyNSz6zohkohNT5W56kpCfgZsyPelzRJjB2bXhDq/tbk9pUBAqYT0hdZxX5V3AEupK6QbgbIZ
I/erFZR1aqnpMDkQPDF+vQMa9n6ExHOCMty8ZxoKl5EN7gCfqZ2oYUKCqbv2QXeWx2Vvf6o7g5SL
bPVXPy9BzOAnoupbFEbRmOuaZIEiX2fP/Q6V1J3FWNpG+U01WzlOSd1kYaWieBK3opY/tcWb2M3b
Bbvfh7VBjJbb46dynuxEtRAd5vMev3S6hnb3c9GLdForrqJsv+QupiO74UqPxQMxWMh8cNIS2Qb4
kVd8DvfQ7suEOC4Bu5vG8ga+0pU2Qebm/GkWjY/AZ2Q3M1L7iD5eiimPkpGHgGwL9VQAsuNScdXT
+tXiLap5vIDAXDQty07AsS8EjHM0VPjV9hdK2/wAvfby3i0SbxgJjnuAWjnpyrS3rWuItpPjENXO
wYIXkfZemImq2bLFuKm0wWKP04odL+NpyOU1FFWyxirS2bFUElAut5ZH0jGsghTdT2PsQKhRCr9O
Vh/IXia+s+1Hq9fFDoIlC6xBceV2y2dlW21a9xUysrKrYz37n+3CPNO62iJ8VynYmSRemID1s3lq
IXl3sGq6xNLoL1Wrv8xWD/cYtiUVfn5Thg54TOZhStzC07txzO9dOc8743Xt7RLkh6aqMs47tKwD
jPGoCv0swVR0DPzubrI/W81qEJG+0L2Cimo4X6FitmXNkIHK4tpCVtrtLFwzEb0tBxAKVJVTx1AX
glrzPG8UNeWNN5j+SrY4QlH14gh0x8d+m3VqmNOKqf4FeBtERCH56YrZfZksAlapxgf8368SWw+f
I8LqpKz8l1DyLLTYCsWq7c+KHjpPW7cIiWdsYK7ufbIdo/qK9j91NOknnA4YQuic30yB06QQvau3
Van3gfbzra9R8LAjhrutvQFu4wTVzrSWin1qIvdTEFXlXit/Sh2/0mk5uMEzQ3vRoiuACIr8mY/W
AcmQjHkuUJlzO6SsNcMVUOjjRqvWSXRT+J9kN3lgLPKAhujINvTKtdeB6czr5804O1XSVf3n1maV
E+PO87acBfuB0ox7ol9f3nXOgipponFOnGIZIda1dEXcVGAQQPluV1S83wodJhUED1NesCr2bVRj
CSjkY90EyE2rZ/Acjse6FPfuWJQgmXcP1NH9Vs/Nt0q1LyYaU3BagyuKK9Ae8WrZ8Ly7qQO0jjju
7Wy5ZZpXYt70jG/LQHtJ45OffRXu3WbNJ6iZZwEdPIwVpiU1SOYxSVJWkbu2bWRSE2uI27L9BJr9
Hcl7E9e6Da4bFTgPtIOwSANeDdBvCpM2HaqcBNY2oSVJrKl27nOkU49snIo473skQxitd8tkq6fW
bZct5yajkLHrkYxCMTXYORI0/YszZ2pAN7PS5cYdvSxvwiKjpvBSBYGb24rmaSPHTa2i4Yp6Mots
3cSRVS27hsitY1k0E6O/QX4JWAbTxGLkcAdaMsbV4M1bjfrV1NWbKm/GeKqAZfd6+1n5BhpRTrt1
gPCpZpdsJoqbyQnVDfqfH5lZvBgu3LUVDVjCHLLHQKmGyMJYeWo3vcoGGsGETx0KJKzf1QsAO+g7
Q1TY3xVckLhXdYNbXIBitwuRsxEb7jGRNeSWhXmVmRL+QxCxvagKlkAmr49FGwEnAaIfT9sPnTUd
URBdEXnkxslBmE3qNjqqnMHNquznhkwirqcAOgTEFrvRnesshz9ynVN4TSa4KQoeh0W0Q3N9vg9G
OAujmcNYBcMjq3FlyVG+DIgu9toa/FgO/B54/yxYjHfI/YK3sRX0EumX3N4rzrpkbUlOa6HJc563
XTI13RPOzA5V43SQwklJN5avaL3oNwUvgp3vlcgPzwZbrnC+maBp7hfe3kF1KQLV9BhkGh4WSlDo
dJIwvkEA7P8DHNIx6ZjR8eIWsVfRbZ3zn41lyJ0lHdxkQ33di3a/1DVSNhCpYkr/6fYI8HZY88aW
yJuRKRw2Yz3tLS5fUcHvM8OjnbOYF9k7gNz4rMsgBeBs3GjiX0don2zMQMmmFk3HYkfRYYcat53H
yl5etAPSLJ9PKBjnbn8oens+Wgsctn7EtlrCmnyKWvrdZY7etj74OxdSBPAg6yJBhD1hi1h5/2B3
zOUgp6rn23bovvitnJCsrwR58UD1HfsFy2MUddQJokTTrqTLFg7YviftQxDMx6KYrcwbyvYBDF5D
FqCs8cOUvEFTq18frSpaoDhAyrSCPkSmVd7GrUDVzp/ReBT3rfOKZC1T8Rx1+soHT/Y8kJ86dL+T
pTHQ2ssPGhBdxtoXv2jYCSJgKvMbHWxl5DY74f90R9wa3HMhPDY/97kdJksrvZ3fNE9yjU0otG7j
Std9jMUeNsJzvnEtd1E+QctLhtsAPnVQQs43nwukayt6qC0bHCJ+JLNWtOAkDewhGYobOtYwN9J9
5R2F097r3eQV3d4OLQ85ET9GznyIXH5tKamyPhDlXVn1XuIAgj76831YuI8Gy30NCir8p15C+2tU
gGYoMD8IVBJPwqBNrK3mp6XU37qwvNe5e0NaKMpbAQEfZ7BiL6iDy0t1RUqDGk6HN9YJm3NALcbK
ga4f8ccrF17MaQnNcgs+6CUjfc4Pfh65uzKAb6+Cpk27UNo3ZiSbdmx/sihPBKmv5QK1qZCrDFp+
8NRwn+dmGVMPtAfrGG6WC95cj8g7f3ZZCBwJtwak/rAD7aaIEgSy5icKv+yRNTm594d6/OEWSiRA
bIw3DtjeDIwBFd/yjjlHzlyjspqCpn5uCwPPa1Cf+Wzabckc93vhD91BozoGZ9xBE6xCXlX0zn4p
0JLYiWiTmzI2rvpJIWyqPU/jUkCCWIbhE7ettbMacgdyUF88NC4aiy2pzwjuum6qY4kaJSqgxgex
fLns0ROZ0tIBmg6rKuAfIuWOfpWxtREr2tE2NM5wrEq1N0NZJjh55mawc7XxRqrSHI38rIQFraHe
sQsK/b33FtAUEaT5IndBhdrEVlt+WgoyQiDeVW1sNPARy0BuRFPsgbXRWz6L4OCYb279BbqaR+5C
yo6pDgkDuGF+x/W1isy1I5ZNODpJ5I5z1ubLl3rRYETyLdreRqyKrjw6Zmp0vWdU4h+gyCb3nqlc
BH8j2Y9y/iY5DmOc6/pHxboHv502QevixgaqIcdXo9wpYsuqvJsCXYhjtC/NznLmpKn2kK65Lmq1
n6E9+BU81H7mc/LMu3Dn8uEGceqSLKJ77WS0mTTMZe8gulwAci88NFwSac+H3LH6I7SIe9QCdLIM
NoJs4o7bxaI+Ev4BGjglnxJt15OOHTvc+KAbFLO6RU1jI7CMD4oieyIdujOhV0PCUO7RYnywfbgw
4+JPVwz6h0ln2ex5WjRPpkVplIla0AE1rl/FQ9+7p2kO3YQMeXjl9mi2gNccXZcGYWbVuC1y9fNd
gZjkW5W706ZFm1bSe2P1GNXgHOjHNUCguYGw+IiGhSxXEDUjo2QPUaRqO2EiEBlSZQP6PB31KHsA
Ruy5413i5mOxqaDrfe+wlmbVwscNQslmO0ZVvQ+FN+4iOvmpH1ZWgCkSdwPG1Habs+i6jWZzFFbr
s1TnHk4uCcYhZv3woLolPOSEdnvf7uGiuJAl57zJcuOLwzxXz64/nHrVgpfBzORakqF7aAN1HFwO
lxcnOI46gnBjsqsws4IxOvhDezWYfExI4057zdBoa80NxA5NX27sKWzjfCTFE4MCM2iXGmuLDsbh
h1fCo8nAFR0Hk/uSu7hTW4EFhwuAuJVw5xnFHzibLa0UGnAjO56K+mVi+TZiXlyHaoILaq4C2oGK
cywIAnZjJ1RbzcYQw5LWs/IrtG9Eae4JZwu8aPg0t/Mzn+CmCWgN7dDYEaW+i6MNeNvLpHDPSOU8
NnN/6J2q3poOaZm582I6s+baWXAmUT+6Qtu1ldZTWcLGWDhIQ2BtZkWLTxomLexaB5dqLdDa8GOg
Lq6ifKizxoT13i7bPFUBciQEeEvbKC9tclRc8tCfYiRM571NoutR4xrg7uQklnKQwyYU0XxfRlvC
dAXnDW22DWk+a54PmxlJb8Qcxo4D0rpb6P8dHVw2ThlBW9mTqHTS6KahyHrrQn6bhC03NXLHmZ3D
jSqD6srSkRsXBm1vi19cq9H6nrP6jln61YhqA9qkx0CV/KmL/ApdLhZJfCrHmC2Fc2dP+UmAJ/Up
HCgu+1GMaw4MLA6W46fNxK0fDbHKLZD1n4JgInEjAzdr7GCTl+HBlXSzzCSCqDGf09mrDlJEMomK
Ep5Onj+QwbmVzXRdCA7xLU3u4aXyWBHfPigaPrUaWcqpQFDs5kdWFqnMvSItVAhmTvq51dN9Oc17
3Ps3ptfZpClQCk2qHG+n0ZeVOChmQuA58ZZqF9DxkYkO5cMA7AMb4tj3QeuvWwr5L1qXOh5wTeCM
c0SzLhw0QO6OUZvzr8ybkDjs1VRuClHkX3JuZlBGA9+NxEq+0a6GR9ZL+BXUL2Kx3BOdW1+ZKPn1
Mtcpx/9ctSOoyDizngiyo6+qwa3TG3nl9/hGp3idtK7LN6z6ISdAKv0KYEkNBOoybGg5+llnBCTK
QCsBvalXj6NaOzIgMhtL5BtRexsw/NaPyNcPyVSGwep6FlkRGdwfjtvfTP4UJG3hkq0MwJ4mkaGE
BMzwjCk2++b/UHdm23EbWbp+lX6Aij6Yh1skck4ymUlSonSDJZES5hkBBPD0/aWrzymbZUmrdHd8
IS/TNohEIiL2/qdtWi8gvNwdGWZh6drFSkx1tY0Q72yMzku+YbC+VkAQMCocXe4oNrcnErbABfDZ
wAnDMj5NpC0EWkczkEt3DGtJnGmKyyEgMCPeJHN1Nvm+wafm6y0XNQDXG7conrZ51b2BwyRrvZjd
0LSHcY09vV3ZlQ4IPOXj55b9MGCq65PdWXunr66Z21yKcW52y+y2FyPnW/Zn62M5k/sVgdSMqRRh
MpnRFr3tFMrJKq+yTI1rOnkRvUy6taboU93Ed5L3NyhMcZVRYhzdfkkuyOAOA9IODLbzfloqJppE
YuXPdYf2QAVznwoQr7JaM3Tz0I3D2mZZP4s4cUk4sHsgqgKUzwRqtaR/crSpOzNDtQPJ7XaNaL5C
fK+qWm71WrobCOO71PAPU7EsMPPpZ9Dj58pU37NJkjLqR+19XY0hDF4wNRaUsuu4oa036lIZBTL4
OGKWxOSSIEwF1K5SUJR1l/lqZ+dy2AmQ4NTvBvrLmcCSsj6OfTYQozeV9BHTsPfLpt5P06HM04Od
EKBj1WIOpK8Vge4u1ERs9ugngZry6JR4Zh66MHu26NFt6O1ngeBpXdpqT0ErVhbcwIFPON5H9M52
D1bdGdGtEZowoRRLTJ9SXwvSvwI1VYL6vJ2eRdTIo18vh3iM8mPtlfE9ZSI6/zp/TiZAxMQ2GBoF
YffUd7dKIBenPB+6Tb94u3T0Py9TET/gq9tGrX3f+ta4Eu1ynHPjS+IOD8Y8f/epcaNUEqWak0hR
pGBuyAFWDuDz9yrSL32nHwcATV9rkhUTkDdtGZuB2X+3pOuHkeC50q33GDm062AZ57ZdhqdU6uzl
YriZAgvZhRrWIdcWRYjaoHorPefi2cOTTa3iONMc8iDoRgmXHAPXFXlYi+HOmSJtOxgVlYJDv2Dl
lbeu2+7UuY21tfOBfW2C32z7GpFHZOxIbkXVwmjmvOJpc5amm5pQgMH9hC2jOVUtCu6snlak0W0K
F8DcofB8dDzRMO9PmOs2omspy0TC/qZHzWpu6BbtS1bdoC4jCuJSPhaGex/5zOeqQcapnyTES7GT
DFfeNlF/qFxVcowD1+VsSJq8uM450Z14rfdavKnctg38OlOBFZsPou3KIzFvy8ZJgT3ayl2nFMKG
6NXamIzlYOl1v4LKcDaC64dD128sU971pCrQmAKt2PO3ysy+mZ3jBYWRXzgmi33ZxNum7sK0cFty
J4fVZH7wEkP7DpiW0yt4+ZqOL/3mSfEpovoJula39l3iaFDFulz1I4VCnm6nQlyEHTdbM2v3Q67P
BG6MxRZB0V5l58x1d6asT3DKTmgDrA+Dhuc+duka9LTaNkkWE3qS3nVLUZ3ZvPH45lqyM+wxOtkg
fju9ilNt6yNGAWl6qTIjPkiQGw1Dvfnc0LZjAciOTu0QnMJU+sxrIR+GoT3RT7w6hfkY3/wgPNbH
kfGI1GZ6RVhznDUBzPRwTfRhxO8Up+tubsLI67pVkiR9OFHPEIdFJSWz6Es5zM56bkaF5cho15jU
hp3up2xuk+o+SFUUgGGT1T5qs5RPkLGnJpNnY0jdb/SU17Zc9Ds5TGl5b7eIigLEOdmX1LD3NRUT
g7UDd67jUxU70XVuamdNgdkDAtkLe5Ni4MGSzoSY3PiBtizEdYzbB7fXXq1iLtYqK0sQ/nEHPVAH
Y2s9NlF3BJNc2DXl1vYH9tHaxfFhafduZCBmOnmVFlqlJ/aqLehGugrWZ8w1PzAi9bVJZla6Wl6I
/5y3Q1deQWTZAiTAbToCgCXtFYNzj1IXE2xR78wcgHQy3ZU3eBpByObOz5/TrAmBw65shYx+ahll
hdf+qTJYOypTBVa6cVwb3vCWetFAc2fmH2gE6FLHbDPKHMWBEXMslhf6vBWxP4o2LYZCENlDnuGP
a8T4OOZWG5gyXjdRuVFjvRONzpxof0SK1ob0u8aqLvJptWTISe14efWo1g5x8aoPJIGw/TFYmk4U
xkRr7uc+F1shSnE/DzaC0/SuZSzazppgECxRM3QThEwGmRy9fd4hRHOi5T7Vxm5bK4ufJwOqkMj3
g4LaKSgnbVPa7X3k9aitQOv02bZXoveeJCmOwWxhF3GZzHFJe8bHp2U0Bb3f2YcEi1+nW/4HzWzj
dcI5tsrNccOwrkZ2h7E2LgM0b8BJY6x7ML1AX0ZvNUsmYXR6eZdH/n3jGWfmFSDFG7NwoRFCzBRa
vYyYYeETRIG4UZ/MIfQavQrGLqJNNMCllmQBPhCmCOBLzMeI6UKhGtAYxjOL3S1X4IppmFv6HS19
0EW1QxR13bDfoFfz4lk/mZX5nTAqcApFYVJUECGOjw6VQazMK1ySPVb/gspHtv1mnBhgWlMbkjvv
TsaGobbWzu+Uvq8i6hs4p4i5qtTyBGeVRf4wZA0aWvLqn2Fdj3FubBylrxih9MBJuevxsvOSlOpU
y3hmEGvq1gWB9j3LfxbalhaEj2tV67LSmk+GLY1HOy5fxmaZHmxNpU1YWl6/ZoxRFq+GWLe3qT9O
QTs2Xrb2Zj0KMnLALyJLzwnKGHoFYwgz/BEP0dTMnzsGiHzpm0g7eqL8AEzbhFSmYpUINz2aaZJA
OE1JOC7JNWe0VKic6IshrHudmmSqXvhmV35GaWJXyTqbxpJbuKnz5HPG0TYZ2VpzZ2CY0t5RYJ6W
9sYDyAMdPeRPWQcRxl5qAXVuouI696q5tlIDwCjpkga1rfEZ+YWNymAJMi375HAuacXIOAN19uc8
z1dyUO1qnuJXaX6RTguXnOZjDFLJgKrh1bbuFVXUaLubdl4uXgMqkGXmAV3dsvP1Pg2SdrzzCNVr
0kOau5vE7O/srDkqWa7L2R3CFFjrmtbGm6e3051QWR7+ccv5/IaDE+1qHxYdbelSd+xIcnqIoiJh
Kx9XzdIEo0hem6n+GDu7ah63eswMEySOq1I3PkX+LW3Kn/bLXNe3PHlmW6AdpH4gk5GGCdjPH2El
NAEgYom9n9dYtUy2MSL1oWQL/xPKtGvXNmvRWveFUp9LywK87ocvXZMf0qFaT0t9zabIO1iR9ANr
MQ92w/MgGc08dibMRt2emwV+8Q98tWw8IErffrBaG45JZuW60mwRusR+hb7WsrX6N3Fi6skPczX5
IQPHLP45qj5MWjqsIlskK4IVjqk93ClZ7TyneJ1s8yLmjqXJCXXHxIV9LEbkCQrVcFE0G8dswTNq
dnK3bELicz4MLiMeXGPM79rePLh45tCTiOa7XaGyrUZfIEJxEz0wa/EyGA0pbnlUBu1MD1CbRRy6
VQpuJ4rlrcoThluS1bcx0Ss8kT5coq7pan/ft7WZBb6avH3ateZHy1CIKtAJM5tHN8Td+AcxUdiF
w8xwF7lzIPHDfMoIbPqo5BJzAtfOfWeh99imesvrVYoPVpG6lzlyq7usB13cMDHgrlGmybtcG8N9
ZQ/JKZaOIIjEIKEjc+1zVyv/LcIS4QWLmpiTuTjahlQG2Iu5lTla3bzmvtqk3MNDRmvbTcxjn0Ye
k4RUZD0xUq7e6iNRsLVwMfbNDQoeu1jgS2ZnO2t2/mY5y7QyIxdIp2Xw57ZGEk6P6ifTVqbjdC/N
Qm01XsaNbqbOuWgq8yU2bhSuNjX35OpQ77id/apUelKmPr6C3+arGSthAVNUas2uVfq9XbfZiafV
kPBWm581fSaFbRzkZmDe1bpOR4od4l6zWJSraDTiVZrny3ZGdx3Y7WxfTU/qbyUGlLVeER7XzNFM
CdhvPacE+KfTPUWF89G3hw+IBwwY1WhjpVO7aa3R+tpY9d7V7jRf3c0W7wJvUPY5Y7wSRPiDrcrH
SqiPYwlUjBDZ3arG1QgKbW5cq3ON0CuvM/7CvjwW2vcqnuJzlbV8yFFFJ78b8/tZ8zBN+gxehhFx
2w2TiSi3tee+8eIp7JVAQd2m2Qr9Vr+aBBlhMw4NCJMEAqLVMwQnDm1JUapjps9HzfDiFSSRzxjZ
PrRrDjRTMK+2nm6LrYf+Rcb1ZhltsQIIQCpjoDngeAgzaMvPqUFvO6pxoqnrh7WRZ+bFmwEf8Lkj
OR+yHSNeR6A6gb1mtJw9yL23RvVAOgahZ/pTUjMxZ+4abppdGmLASPsMYs5LvzGndzgz3UkfdlNT
L1B2XQaK889i2w77IrE+jbYaEYg00Ai29TqW7solV2fn3XAXJibFB8cVOM/7W3OsecVhGuDE3M6N
T+WQTAdUamI/5rP3se1Gua7sFsbancUhz93ywkwzTGhWKeb7Tvko/j3oC5DjOVh66uh4ceZVOtP5
BHLoKjx9zNB8jfOmXBPpMx7dqV82jZEW26IyraPejOmawZTax2Wx3zisPrumv2/TyT4BRXD4t6Zw
vswp6V3MKa445ubqDqTPgeos0hPzyu07ObaKEbZuxNfrC2AHS38Wk8HkIaDa8TTKpn7L5rnf4c8o
TboEZ+Cs7o7xItltKpHVd43plsEYRfItG5L80XakfFEGou7QavBSrEA6Qe2NaWE6ctxE7pMynGmX
yi7dgV1loRsP14rM4QtBSvqxZeHvlT7X+4HN+li5U0emoIXuyLajfGP2pbrLtUq8JT2yrS6X8Vct
9fC7GM0Evacpk0N5SPNgZj7QtUqMFj05Fvt10avonFiVsSkFg/YqQgsDbeg53FCO0H4VZz3lmx+a
O4OSek2n7X4Y9fhWG7rpfspBa0onai5d0yJmcZC+WG6rP856meztoRxgq+h6cBQszbkCRcFaP+Mw
7sfJxJsVfyEUDABDrxDO5VOztzOr+IgUr11ZQ+dzz/ZbL9JuZTdtg0VY7466MJNn+AMGA3ixSCnP
kjMaLe1WEc41tKcbj/sqHqavrqyaJx3F5V1dzxMeozv0a3zfuiZW0WJin/HT8VM3zMW3ofbdKOg8
E+LNRMMD4qAl40va41pYOcLPV7qegC1X8ntiz/I+KhYNs4Gv1lmHbs5Gu381LHMMzKJEK6LG7DIW
Ns0leQLZLpN60wOS59HFmNiGeo1lrWWVfmJt9eHiaW6QL4BfM7GEe1MOZrNK44Jvq1ced+/Hn8Tg
zneV76IOAywJOqdL91rSLZt0MLvVoiq5wYAnj97UCUrEJAmTESNIXDCwohWuujRpNH7AiFFeuFJ+
pNdzvtrOBBlji9TKgqIr9WfEAhnwY2nZ58RzHhK3/2hlQ7FKEPmGhZNgRKg9Am6l7l01YLNuS9xV
fmZK/XhXZvPyeSglzG++lJ9sL/qulsK5YHE0wiSpxNmOUUXqkcj2Zt6V901dYwGqu3g1ag44oDvU
J5wmDgd6Ga9TEiXRy+XJg+kRIE2kRrJbIsMFVZDlJYqE2k5xmW0yvYJJWGr3Xi/69FjYg7+e2mhY
Z725UpwMK8nApVOve7xSagQAgjlj32IUQdVbxouPceHcps30ObYVCOHctmPQ9YP/dYxUxKR6o3ue
4rEI67b1X+PUtr/nRTFelDlH5x6vx7SG/sLZEtd+E/Cy+zt4gFuF5HnFpeO209CrmuKtXMb0g4Cl
Wyfipiv0u5zZb/2HjHnXK5EX7pdMEvN/63LWUdd6ZFDpWJFMvS2BvxfQUrtozrNZ56u+7PiZ1jib
SbDV+4xNfSIIJdWCrEutDpeQoxvUT2iuaHQb7y5dapxahjmFsTkO38l+tjazVrOZ1OB17IDcAl6b
ZldWaXqWo3LCKi37MDIKwFIdCV+B/PZMR5ukOwE01QWINN1rTIZV2JfGsMkGwsPW1dzZQVqDLo5J
XTWH0RnYrq0eSTRvzvA2eGNrBtg29WNjwXyOIOJ7qD4Z+jFCvcXPb6K5VqNJlu6hce1mMxC7vJ/9
RZ6sMcrQwErGyNeondZiarSXiPjXNRQaPFx/MbsYUJ++VvAGhXGqLq33qM9mfLbzbCEIiYlbfTIV
yWqwrZsiryovc2Gh4CQD9ZjBOqyHBl2eJcDp0YmLTR1P/VEfp4TkExMvFwMwgxEPDCBb1e7yomuG
QFd2fCyZhLeDWBYhsrg4rGQ9fUwN5QTN5Gs3pg/tU6pVb2bmeBdGmJevqkETzvzJ205rga70pfaW
2ZMB/Wot09ZGQ7yBqqNqKyB/KI68lBeTSoclpEfbIbGEWrnCdvZ2NbzNmnsZI8t/ARGAceqYjGJS
9pnIomaVZ9+z1ii3sut5W1un7clC9gnCbcwcr69VbKrWbj4wU8+5XxpTgMqazaMfR8gOIYe15wxO
eUGdnM1flFBglT2go+NEtkbmepR+K02j74JCt5fHFMHmKp9L9UZIF3JUN9O+Av4mV7gfkOGlrhBZ
1eJjKtlki2hO0JYUI0LTnvrSM537vIzdUPpCfpvtyLgxW8qwVk1bkJ7b97BmdYd2R4PI4W1PXBQJ
6HTRULnacnCwEX7VhbdcY+E5G2kq7abp4iH6HY2GQWJVGBO2vy7miTqnjNR6QprmwLENvJejsjg0
REffk12UMkNhau11Tilx0QNlfDg0dOGStiZVounMxynJ6KzaaYnrMGZEDdh/PeHaygz5iOHQInhw
6u2LJ6DG+m6Wz8IYnGcrZazxuDS3ZPxkADZQTbGQjq4YNw/YajVd9Sot6klnHkraw15uK5JH2e9b
/7krpfMmIkrbqJ23ok70dcEFw1iq/kjRdovG6YmucQQIEKV/ctVyIiPiEuwlcVODLnnm/Sw9+wVt
Unyiw6ivOpY0UM7sVkUqAkCEp/xLDO18qTumYk8u8ru4qIurNrSfvR4p7bxQq7mxKNYsaZ/Q5VpB
lgzpKSMQ87G2buRlp924+r5xkGGhcadByuyNWUzZS9w7B32qaQ1TJzvZjXA+jU2TMVB0SL8h4FIW
iq942M/KnR+zThcohQfdADIH7HzIKjRNaAHEqSgiBrW7TGXapelQ3/tDunxpyyR9todGP7MPVguv
uqN/ZVad/2ozr/wrco55v4yus5VwRa+ss+4lH+iRcllFj86wLMkx6pJPfV3YG8gB484dnZk6Yxjk
Q8lR/rHM7eGqqj5H8SnYsAhdwWCH2KFpEn1viUxjo9O/KlOWT70xySl0h4p9UPHkVs1tEDma2sQ+
+77EHOtaaKJTfuZ3nvO0WJ1zLaNcdQEhV7Va64yLBFvRWXSkjeAH8BmFmUVFD0fewZZ4QNVPTs7m
FUpQS1oS4yb0UqqDa6jyrtcYojrER91FJolwBIOhUYpsNdEDJLu5w+t9XyVsWeOM2bvOavdOS3Ip
N1YX5y/CivJThFL4UrbSfVBpgezNF3SOgahL/cnxl34KmISL0riJlkCjY16b0o0ftUh668HorMM4
Ov1zhPDmiO9FElJVDC/AxzkiLomQxUSKGVatAnDFlvJoprkeeB5aXCU7NrjWTbftVD56xnA2bBEd
5ZSaa+VFy5FQjvJjs9jYdob65t0BGuwzww2nmJaSRjRHrVY1X2TWyno1zN6NrDeyXafZ/VpXabap
K0RYOUjPU2FbyUra9hJGWPpDJSL7rA8i3Vdog49zyqXnZDY2ckF0nfTYDxc3oe9b0KoSs5MK9cTE
m+bY6EIEZW8az2QqWPgkBPGOXhudZOPXj3Nrl2/1iMkpKDE73xHECqfbIxJaW17l3Lgm4q2SJdY+
myiRzmXH8KJY9+ato9n2JdMtCX6Sap+zfhpPzNnjhJuldvZiO171nSjPpj9gKuxU9tHM4mHT1zI5
+VWZnicKhwM8PTiz0RUiMOnGVpyj/Tr2tHRN8++tq9x2z/7kqjCbjfippXL62DRg1rNJXh1pJ/Mm
ax3vrUhtogGQFn+bKqitGK3NylmYa25EVrnxC6xFjHkpnXtz7t3PTlfw7lt5jgdmTn1yr7KaCixz
k+c0LhcBNgsSjN/SuM52X63gGcw9GHD0SfOz4sKELbVtSKR4WZy8DKvaXb7GrclMy9wajpmY3F1f
3fRU1hLPgMmjFkgBdKil3LiwRfZaokp9sr1CnsZG7w5zbTaHtFo44s0sYgo84prF1a0Qu4ZCEV81
K1q74duUqOw4WTJ7ncYiXqu8Q+5j2URaU42kbO29n+TrxcxopiW7yteyMwmcwSCM/N8HI2zicvqi
F3761qX5lepO7frJHgKG2davaM/7Yy7JxI9S1+lR8LH+OE09rQ0Gxrd/8dp63CY+A2383qs3gHLD
wQMqWrGrQkWzKO9IKNdveR3jJneUuZ8wo3ymVE+++YgXn0kaN/Fel7590LzYnQO/hVu4WY98dHtl
/BRnE0T9oAt/Z7rKCmeX32gy2Q8qcFJbGvD6Thl4alS34OB3pYN/xnFr2h17L+a8Mzi0lmFNo+E+
6m0Ga4ejLDYn/UtPquuHRneGnZK6yXCWNHnS05rWXvU2wGQO8NLWCZqyJh55oPI2urx2nTdltXMX
EvxYbidFwrvuRgc2eQOW3IjOKcLG78Jj7Gw66EkBqThhImrblBdaV8swr0pvTN5Su7J2Zj16GwOZ
M7SLX+30LG7wp/YT5TOqqkPLqqS6kWW+726NE0jJfLC7dnyNfCN6jhO7wjLtQ8wp12vfOmtxN3aC
AM1QHU9Am/XrUijAD+MG+3aqO//DLBN9ji3S0Kw4LtaZ7cyn2kLUCFNlfNWcVvtEGPG8G2s1nRdp
ZB+beFIv9ZDjE+k09BknZchmP81ztp6GVK0dvzRxClh+6LaIj/HQzIzSmeoAiXu9tjkn01VXNeZX
kyLqVGFz2GcASnHwjyxvGdWnJfFORn63Kxtz+J4tCG0QMLNVlrWFaK4RqEr0Sa6Z3oQmS0bLWraK
2H/ZiW2VxP2+R48dNr1Rg1wt3zqY/HvHr9BlTuUEhSMrh7rP002oVKssniTcZ7HOYSCwA1awwuVg
NZC9UD0oNimLTpoti92cC+vUTbdOOc+nQxHP1S4bzJRmOoZw8VyVflzcBr6S9xCWivroQklx5w2p
/Ookmv1oDzMa0z5vsEZYcYfqKslDZSJZzMxWnsoWVb2HXiwcK5ZIP8TpY6nEi1NQQA5dYRwYcpgc
6rTrn9WSKKwZ5HfHeIIOVWfVoasNapNlc3L5hzmMdN2Wm+76Rc9XZiv8TUO89cZ0wKPSBjFvpj9z
QsHADzc/w4DoQAs6mzzIQbTDaxxH6Ef1HFuESVbQHMQVr5vrGt1n9odqTWeybLAem6GcS6MJ/pGi
nFG1NjnbjMJmmyUJSo6ebvYfQ584XmIWyU6hp3vIIqTDwiHbTbeyaZvSeWwlpqDfsDj/0L/8F8/z
uflWPQ7dt2/D3Zfm/wunM4Ew/+f/eon/zem8qrtvX/7r7VvxX/d4lL/91SPN//lPtzN26f8mCdX1
IUQ4mXwNw/E/3c7EAt2My8yLchlMBmHCvwHP+F+3s0Y+/S2Vhm2YvBgux1n8h9vZ/W8H67TH4ASu
6PLnf+J2vmX2/Cu2RZAQw35tMjbyr97/iXiP5iZlu/ouAFQbx/o28RbtPwoy/tfV38UeEbGkaX3U
ikuV2Z9KXstgRoX8p2f9v77tP/u0f3TnN//2n6IRel3i2aZ/v7JfnFEqeWFPOMhvXvxdco5Je9+S
yhtdqiL73KAjBynEZPZ7d377RH+6c3PsQUki7rxnjMdNgHjEZGb+czX+JW/gz4/lr1EI/3rk72IW
fHuxgCaK+Ao4Ea3lJOovRaWhaYHi2P/e/b9zxk/8BrEs/Ap9lupYT/mGSYrRf5Tp/K/7fxfFxJge
jB6ZF13ABIG2LOuDGn41/ulHz+bmv//Tg+/h0pY5Tf2LO9bUUB2Vpq2nycpLtF+8N7dl8zfL6Y8h
RH/6DUOt1FI5UOqx2yykGDbNrrOZyKPsdOAQuwmWdflVaG7+i6SsH6yC9+nahQeDOBSld8mkvF/Q
FoKVWPMv3qUfXfzd8iUwtqoqRkFctNjBvj4S1tTZH3/+Ev3xSP7uUb1bvznRANLt5XjpW31ttKAH
S01K094YPnjLc91h5KXAzs95m60xlCKc3BXyNYr27rDhz9p/RTj0iw9q3H7p393Mu/Xe1npvLZAN
Fxm1SCmnzRIfBU7m7M6hAbXNr8rDjiiWYDT2o/fiMmqzYskWbXuItFPp4zD659/a0b79NyW0XjK6
cCUzsUrfb/b2Xzy2H93pu81D87qoVMk4XiAF96b5dQavdngipjriAtQnLO/YLUWHnrHdCNmsSD4I
3EKttMqHRWtXP7+Pd4Oh/t86fZ9VgUo7E50xQ8qVN3ODj+K4ZbztQGQ5TwjPlkGfAex6QdwFPh3w
fOp55er4NtCiRVYUqAGxmbPP8w2OnYBa6Od35v5glf8xquJPaxBlRo7At0kvLcnQgdG5+wnnsNda
KI6yJhgKbcX8SQOzaPOoi0IGBZOwL5GdfSCu4tRr7fe08U9pU774Zno1ZnEnyS9XffwsenJXMNDj
5DhMVIhdwshgXdy5EpGHSvr9EJnPcCVfCTkPJwAC/KbqM7qTdVK0oZ8kRylgKKNohz0LSdRy7wzq
kbrggJRqC5R9FAnRaEI73J5YSiIHWMJ9P8rtYumXTPSf06q9qxoinUyj3flotJK0uKSOD1kp8LwU
uL2L4sMkpk2h8nVnZ0DYEOFGoQ522hwwHm/7sT0SVHFv6tX1prGIx7xCaBU9APj+5i74bg/XpzLG
LZi3D8bIAZco4iluXsmtZBTDndZXFkyQ2QcRHqyff+c/2qjeb+xq4eifadIhrokb7oAfyvVvXfr9
8I1swiLpU28/WBMvxDI4eCibT7937XfFl1WXuec0ZvvQ4vgJEie6Z0j49efX/sEq0N7t3aPo8am5
t2lAmkd4A5Lm5JLhbziDzPi/yn3/wXO/lbR/PlARxs2uFc/9wzz5F2kVh0zLH35+/z+69Lsd2e16
3cea3aITFjJYivoq0aqFP7/4jx7O7Zf+aYsQtvJEZsY9hktvWgk7Bxboc22bI0L8zffmXR2mbI/R
II7ePeDcfSBYEJ2PU3W/976/zyaSPl62Ea7vYXI5b3w77nZTl/9qqM+PHv275QuVnBHgV/QPhSo+
uQBL6M+//fzB/+jS7xZq6SdzqiWye9CR3YMuLQ+WBon9Oxe3/HfpX4z9KYZxYtspIt1a+dz5qiLH
8fcu/m6tZqao6hvM85Ar/3UpwBzqVPtFLfT3T8V6P8SoMLo5s+p0eCh7b1t1qLN72NxfbMY/uvi/
rdG5b3OPixt+tAGiWTCskLv+e0/l3SqNbNXhEfXYZVrYcnxudphFRDT9/Oq3L+7fqzLywP66TMsR
BmVCsvgA7icDgos2Y5E/tnl2hIj6PlnpoRoQfNogq7/I3fvRw3q3anvHmRctvz2sJv/O+7QyK1SZ
P/80P7q28ddP49dunE+oVR6MrmG39wkFqC1r9/OL/6Aes/x3ixbLrBenDWaOcXCrL1Vpi0+Lu/RB
MUbMT2sV9A6vGZE2rXFP8DJZAC1uxlVu61dKhvZcjXa0WVy4R7U45n3BzNygasiKEY5uB4hxphPE
5BvuW3yQo+785gv0bkNA9uIqJbThAb7rW6wwUchx+MW1/74ZYzjYXx94JMuo85EWPRhuLnal3blY
vt0PGikDDhGkJ4nZZV00Wr//+Xfwgy/Ye7dFLMNU+hVQ3gMGy0DvtDzQB7I6fu/i785z18A/1UnB
UTs70Up07hD0Hnvzz6/+9wei5b3bJHQTVxQ23+EBe2WKkM4uj9Y0lGEvdf23DnTLe7dVyMzu+b15
95CImo6BQcQktaCa+vkH+NGzv/38Tyf6/3B2XkuRM9kafSJFyJtbSWUpoPDQNwqgQT5lU+7pz6p/
bvpUNE0EVxPD9IhCJaXZub+1osaoKYS73dHpZ5j+VvfbnklA/vvi/+E2/zIQuWfDAgi3uUzpBT6e
PKY7ta+IhI3pOzYJVuJNvayyaSCV5Cb55cyRBqeLmGeLhAOUf3+Ar/66s6GjcgpGWbttj0vZ3VZ1
eyGF9/mzS5+NG5WSmW1b9v2xcsz3WjV/c475+9+Xtk8f72+37ezlpoPQkNEJSpZVk9xpzWxTdhce
+1WFdE5MHjWsSRuEeeY82UlihmNDB0vOYLVXIBwCQyJs4S3ktoiXyzunFMolDebReiQewO5mVmBB
RRxXlz3TcZS3m0W3QXnWYBc4OL9vhqgMtWVsQiho+mpQlsZP3MTyGdXpJtP6cttTMQ9p9TbWLigu
MDBNQ7+sVcOAn6nRw+m5UjzOQDjY7MJSX9zn3EMV0Ca0OBvECO/o5uifo3yc99j/TmR36Aqzq77L
ucsCdXSycM672l9GjYCfY5N7sL1nZyjpKCElBJtvgJA4DW9TSpCwKdMfzjbO2QvRjUoxz1PVHOmS
yEPy/HRr9OU3I90XE/O5RIGTb9cc8qE+QksqAw5rnVPT0gfpU2oOwIAI8tZR4msZO4+lSuLNvx+o
L0Yp52xAH1rMWrGK6IChPAEwIMgueWWzm/Thm9/wxYvmnA3hOiDKHGoxxoY2OiglzN1Kb7VvBtnT
YPqX1+HcjpXrYxUNtEAcKcVLeiVbGts8R6FyoMw7bVbyb76dr/6Is8F8WvKyVh2tO3Z1cy3b6Jcq
qvuffQNng/iU5qU7A305kpYwXtzWKG+FusDlsXM1/Pev+OrTn41189Lkwknn+gh/8EAK6XeWu9+s
s796fs7Gurae9WyMWSO1RapfEM7lYBoGxaXF5vib7/irX3E25ElDzx2AhfZRT1V4VtCnODNv64C2
vOlHFXLzXJEhFenM7azbR5uDcxom5ofMGw8/uvn22fO/OHaTDjXXVgrYqTJrL+vuZ5V90z5bweTz
SOqP069jVgSttUl+thk2T6dnf079Tu4qM1xxG/Vsvyu98TU2vJ+tWeyzx12fJruhM8o+OqlH/1gU
5342Qt/42c0+vQF/rFlaD4vG7BKpahKNDBVxy2DWkv3PLn62ZDHGaYA6W9pHS6mysC36q2hWqm8+
+ekr+8tI9t+E/+cnn5pelzTsHRt1qK/GiIOU2COQID0NXI1nEjF0iKv8+y/54pU6txcT+midbjCs
ozs1NA9mxMFct1WuaMMU63//ii/GHPvsrVXQltEVr1nHsU6D0W4eFd37+NGlrbM5K05pf6rbmS+5
UXKQpB0oPovuqp9d/ex9dW0iIzBd+eBzNPiaK+4GWgt/du3z9zUh1UffZXsUGY0kOBaomJvP/762
frqzf3mCrLOX1qYzIskwuR6n7CB6Z6O6OZHltS7uowRUUX05pdDZtc1UfujGW2E8qeZyYdhku+gx
5781+3TJ4WN8M+79d172t89z9qabyVTNeVY6R5fEsj1NgQvCRKPzZ/b0nRodOKgw5bXTZLt8uBKi
pZOV8bExN7BisuZ0iNFgwPj3zfniabROP//j7RqzrFpsu6iOLA7WdJca5LEy+cOLn40LwuzTmq1k
dYxc6xKW237Ule9G4i+O0UxL//+fPIF+R9jTLY8uVIB3YADyxGN4pTifruvllHXEkL0jl/yWRMO9
qdWPkK/c22lejKC2ID/R29T5eQ62YLA5t6oGLQ2NWh+vB82Mb6qOf9f1rrOtqvol7YCAlZP+i8OG
S6NpvlOmfnX7z1YJE4f/loxacSTa86nrpC09lz7Bf3+3p+f7b8/Z2UizlBXtXRrK5WYqLiFM0RHB
xg4+Tfmqx+PP3lzzbMwZOUEivDkWRyeeXiURL3t8/PfH/+LemGfjDV2sgM6UoTxGGAxLL6O3CInN
v6+tfzHQm2cDTtonSwMnoDhKzix3CVz6u9qosktsU71fg1YCSNPV9BW7TRv2sTJd0eBd3IIeAlM6
1sV6pC08hF5nvyVpNRxINqjrOKV02LMTpBdCu7f0SV9H/fgxtQYohbEaseZY7FrK9Gcn8qZ5NrLF
BcBUKQZufg+7QE827CjCf9+hr+7+2SBFW7QwCtqtj7xFGwCOj1ZffDMgf3Xp08//GHMc12LnWvT5
MXfFh1d7z5r9zdD61ZXPBhx1nDRHlVV2jFsrXpmd3RJs6jY/uyNnA47ltBjrljE9lhKnmhY3WggD
8ruX9dRl9be39b+f/3FXDKFY9UIH+LF01gOoD1Y1FMduhNxx5F6eUi0ZzIHqFTu4H6e004LQMsmV
kUGmNJdrC3QvKyTYSv3gESfSmlZMP/ZwrY5JUGl3vKcBcrFTRN2tn2hsYI3sI0u6i4Zm1VGd5Df1
7vPITyHP/u/XarHzs6qSeTYWjaqi0yleFMdpUd8gGAadqnz3Mn/xrRtnQxCn0Vpm5FV+bIeKs/Jp
XaX6z75z42wMSr08tpVc5MeoiQ+V3l3X8mfjpnE2AJG+yiBOl6dxk5KPC3k5noqHHz2pxtmwUDDA
JAQAyyNBrMg8Nj+cz42zMaEqC6GN9pQfjQFMsUdb2Y62XGf9s099NizkEaYINpxcvWrAf8tn6nJP
P7v02bggqqbMyxYYubrkAD9kXm8UEgHhz65+NjAkVuXa06DnZHdpw+6q/IoGa++HFz9bIdSVbkNN
ldlxLuInzU6Ik5xIIj/75GdvZbSMrjES1D3OtcjXMW3ThlP97OvUz97K3FTpf2NVe9Qyr1sNIyzF
0oMd9qNPft5LulB1im0tLUGEmFD7xZuo2er/+9o43f8+FutnL2cU13kubZEeVV3ZMBAfeO0t+5Gx
1mrcnVq0flruOhwxjNG0+K+S/gm02kqf9WBGJEhqIvRK5SYG92ZIY9OCqBy730Z+zxUKCsNGYR10
rmL3pLNtuaX266MC2RnagfgJ8hge0uqpYvdpM7YbORDUHnrYcmQAr4W1reRuUNenobpzRr9Wsw0/
WXgslFHdMX80RgJx9tdUVU7Q9pf8j3puskCACuDOb270W3UfSGz6pnnNZvfAZGAs7u922qFuCBn9
Fb4slyR0kyWnaaGSJ8uAueG3N04P9gfhNn9IWt9m5S7n71GSj2iu+X7fOwnXiN/DJTVqwUSW/CG7
5J+5SLL4HBYgWrekhFv+7zZ2JPtbY9ObrF+A95FeKgeYxess+pBDveaGMJsNar2PCjOUqQoVMiJk
1ux7de1FMf91fZrjZhr/y6G4rjQIW+jlI49Oy/pJt3b5GB8k2xoEuQSK7Cc+Q0x9JS7Kra49tx2x
WWG9EIu8iAS8hEbAncewGBMW6C91++BwgJRAU7KpoMquCGLIddOin/j429Mt1HB+sCmT6lq2NhnQ
dd+/gLHz1XG+IKcVFgntg3WY16QRkOnIZze3QeF78HzVsPlhUeG/TdIfi4dk5LjXA4h47LIYW01k
/SLO+M3rcHro/7KN+G8J/ce1Y+iY5LrZRjj9eA8veeQEChS8ATTXT9ukB4NBhP3fr94XU7l+Nge4
FRCBgZ6QY57EB5AyD2ZsX/zs0mdzQJM3BO9klx9tmZg7F7mHb07Od1q4rz742RxQy8mzAaOxj1aq
53IEfNGX39Rg/2tz/NsXcDYFNBxaW9ZopEfBs59MSYAgYM8LlkiLmPn6tOLp8htgaf2QbJNFu9L6
x3/fs6+++rP5ocDFWUxZlB1do/jkzEs5Rmg/70vbzT+N1PKuXPIh38xFX/2Z5/3M7RyZdr3Y6dE1
veZi9AgXii6CL0R4xZdSmS6Fm6VBTHISwCcwR95JzdvVGB9ANmhylzqx9s308sUfft7q7NhGUbRF
KY4q6eVL8hDFFczB4jnFV82oOWO2zIruZw+9djbbEGkGjTRnAkLQ+NoU7nM5x6///gK/mMi085Vg
byxlSxPLUYNzwfjsxL4HESo4JZt2at56W8Ur5hAYY/WzLZh2tkYkzTlH7pQXR5L5AybQnNPG4ocH
jdr58OBYOlCpuTjmY/UiiNGWqv7r33fqixf4v6fyj1HOSNpOcU1ZHE9WA80eflHv/OZh+urSZ2PD
LJW8z0w9O/aO+hh1Gbwh67sy2FfXPhsbqqxre7XSClBe6hNk/XXR9N8s4PTTyPiXcUc7e/u1yK1k
4ZnpsXX0cj/NKoFqC0tfBytihZg7jX1FuJwuV0qjn8C+N+TGydJ6VpmFCe64TVUlOuICpQyVGenr
OFWwoGOvCSkqaNsWgrZvomle5/wR4ahrIgdM3UTf/AFfbanP+2nbbsZrVXvJUcJbz618TUrQJ/GP
5NnFXH/DemamoYL/UNEQ5gPnCSy1RvvJgo2QWcfTigo+P3QNGL9HPYdXvc9Q7BUZrASC6dpdb5er
3MGwXqEYMFenpcPgRsFptZUav8r8VnZDaJBEXzpz2w+/Vfk8yG/mhS+++nO9rV06am1l/HUsfNN5
o333kunkC//+zZ839LZe1Y5UR7NjodXJ3ZzWck3xdHkw7dHdDrAnVkgz21WulWDSoB5vhALH4oTk
MTaaqxI7hPjKCge1lgfGWA9osygfcwzEq1HpTIwknVaGaTe2V2ObUvSGh+APTkbUVybovLxxuJoq
K4c0Q2tYU1togQa9ItRu99oajFd+MfaiC9q41PdqW7MS6TIxrBN6DvmGTOXBrbxbtVBDa9Kukx7v
gjHB54RtYfn9MhcwTurWd5L6BEYVTuULMcBaTVPjoCSewUp+JswtSbqao7msZ12A8i2U9FORY/bq
guf4GKqh/kjqrLteiLFDe/TylQeje00LN4xVfABPyPniFW+I4yOTFBSX4b+n2aQeIpr413Y9FTsj
U9ywMgCnadZblhjzKiKtH0DvaYmfJtOePjtM30LPkNd48SZvmtfUbQcYLoN56ZrlB8r3+DFZkhcP
38wTOhnrAt1gtBlByK8ttS4DtURY4gtjHK6FWvSbsZ/kdralHRY0qAQnz87eJMwZ0lvBSnWEullW
6WORtvVVpoDAUIqoeWRP5GAtcGv71QRjfJ317Q3TddAribmdGzNecW3hayqGr3yWGv+AU2nIryMS
mCpfFY4TX0d5l16nCCDYhPeKj37u1zjBTJtzhpG5BIY5lLMetoo2BDlolTslc3hPa/OTxiFMW3os
rrksnR6t8iALGqrzeKJLcAA1sk8HKBrzkkak7TNbeYP/o4eGgIuNn7TfGlqj+PFiYPIuHT3s4mTY
xrnQdhlGe0GgHDOU3s/xThWFs7GNcnpRgUaGXmMiGBEThGyPHixMbTDUsMisVCjgR8WV4u3EqyfS
S0PQupJ1to9wo/j0d7Mqc+b5vhAF/GRVSajvgzqBAVDYbue3jK20j0Hckb1HBxKAJ3gPGpl2H8Lf
WASQXpeDxxx60/Zm/NHbUUWwvTDezNhsS/aFESYz8JhrTwG2jklP3VSR7oazpzRXsCSysOpm/aG0
OoOEuRL1r1lhODsx1ojq5wLhOblllOty6D5V0+IJrdR875K3ewWPPQTmzO5SnqAMs6bkG1ge+nqw
4wxIAZAVKrgEmq0aHd8gp367gFXZtfDkXyMLCm89OkAIqqKeeCN6cz86EJjagQ2vZEtlNHi99GcL
bI2nJ7u2he1aTsDmmtRZiMp4HhSkROyFtxgvnZoal9oiT/K/2Uv3kheTpWcBhEmZ+5ukQ5UbM5ts
1NHtmlXWO+Uj5nPjYCkmaGGYj5yYgfQH11kYH1bulnaQGapc02DSXbSScg2F01S7ShIvj7aDdpKo
1OqUXyyGBQyCLI+2g4Utrt1Gzb2V7un0jlpW+TgKK9uUJGoe+u6EYLWMpiIhnrgT5oAyT/yqSTVY
dxUBqiXR2ZtBIl/uYEfZwQSj53dnLSRW3KKe7bC3JnU+4U4IIbhuqdH86ipMP7pZwZGy61jSBz71
75kC34gLWfJRejlFrbwdP2twyuAj5clkMuiGvHGXzl4Nul4uq8IrILGYzQj8tAGFPSF3RBu5EB2M
ZH0FhmnYLH1lrKxakq4yna4Ml1gX+wzdLWcW/DUiQdzbdgZuEKyOq3ZOjEOJn/ai6TRlVVYtRczK
Re6yAKtG+DTFK0+M8kalQBhOma2uup6utnwYvSAVBr6+GN0MbInqI+v75bWjN8635iWC+pwGsmmC
qCLLvohDjcGmQptDU5nggZ+wRynONuukHjoK0MvZ9iABpNZo+tGAcgqikpq8QQBC3KjH+q2a2Ohy
GSrMkGwBWbq6R1hmgXYCygf6W8epJS0Ju8tGFlRoyRJg3WH92oFCrJMe2WTqgW81s663r7Su0k/I
hv5XP/byacQ6dYhpxd02jpxQaUVufgd8KLpJ+nSgatJCWbcQzoRS9xIoLBGpLN8U6oTaiTMbTAlg
/bwCYldqa6/GbPVvM+iwAOp8c9UDaWGpHpd7c8LFYSQTFQRNINCoeI86q6nhcBj2NSigbvJzu2J5
M3MuLyII70k7wA/SB3OleqV4AIEvtolppVc1HMTPLLGJ6U3TtdtFrFvSzrjmrzKgMEzjRxTN881A
k3PQYwp8KzPTXS/zoDyZgDl2o6yNF4nSlacLZiAITMY20Pl+nKm/tDR7V0vnOslQ7WadZtwUlbn4
5jyg0dDkiLYkuht1JoDSBP7pdgJ/g2dlIWbsmidvkkiTrdfFnE1fh1kTuPpU4BXhDMNNlAWnAVwW
2uT6664cO98pNbltybTfF4YOQIbAhF8nCZYS6JMIyhSgNgWNmYDFrUA6+DxZq/pzyc9j47UWGYSJ
MkABWwYY0+obVjHvqrDBeFkn3G3pKZfk5dtdSU8s1i3LZak60eGir72m2M1Jm27K9vR3xH28bhMN
1WWMyUtVXYH0sneuWiUa1l5eq7ejXWgrjutyXPGRQS+vmhubdIT3xn4eKJ4Aq32PmdEw1lWnFayu
pAJ203D0JGzkoO6iRRW0b87tWkp7DBDu2OvZcF+Al75X2NqA2OrRqoAQurFZsa+MMlXCAp4tj/xU
7kUOuMNfZsIeuj71ayeXAPKjyuxXlW5560HEH1gDQS06aWFCfhJDGqQlrFjykml7b88uoHLW/2Gi
IQ+F9JdvOq+aNwxBVO4wLW5a6IVBdkpkppqy7A1tAClej2RF6zb2dkPRGAc61m7NFAOTmVqNv5gK
Hmxiy/Q3NB+n9ewV8Vzpw9gHEYo2I4ZLZbJ/qPS4D7ukRXKo4r9LrdraKAb80VokQF0r3uRSZvBD
mD/2ZaVD9AbIf1Eo3nOyZPZOpKZyKOvxIVYH8P30+O5wrRsvtoc8ITPzz3ZG+5v31aNTI1I2Wb5R
MM3pCmkXS3kAoKW8UvdEewF5a99aTnEsZ2hNVusBw53XieXKl44PGHSmJq5SxdK2btVED7aEirow
aYanVCfewjuGkDHslWl4aBY1eXcBEGMrm5ad3sTNGrJkF/KeVj6Ml4lXovPSjVF03kaA4wuI1itw
zSdDP4hxqNaNcMAAGQP5YK/tEa5pdwCtWB56JGLrzrEPOJDiizqzc6qOwthnrEhwGbbCBUTUTh8e
xkknGLsZpXEkQAX4CtJ5Imrkx2uzGB3WMR47J8WdAzlaxVWDZ+dgNxNr3lgbJPa+yb2v2haIbQwz
7B3/hba2hza+ACd3zUpRv8+G4RHdSxSMNPuDaYvVEGNTeZvlFesLukQgthvedRu18kNFabmPvfTT
9mp1ZdSpjky6AhlIoB19Vqxr2wRuK/38mXNZVIBakYlQbwcqNR+iho1EIIqkOc3UjV/JYfYZISNu
DChgFVGeAtfZES+5wBQU2JDbsXOnOSMgoNkk8/DDp93V3MTOBTj09JdpV9mGaLPtL2VZhE6azNvJ
LT+p3LOrkV1ykTPaXkhyJeupB08eReKjsJw+oPliCrlhydVsYGyINNZ5tT609Jpq87rNrAXNmOER
e8hb30Q2uNUMg8HQTEzOakd0slIu70m0zDCx3GwKZiX10hWcNwbPxNPbtdeqZh8k5pQuHHPDcErq
51KN3AMUV9aELF0I5ObvVTOAIp4rnBuIW3miVPC+/mAu5MmFypqi9XSogXHpZy4asPiU6K2ceVop
af5hwny5MYx2XknKsusJr0qPFlAp70GJlQQfSurpfO7fsi6HHfZNFNt65qyntrY38CHKXVM4Hqtc
KQDXnWxE/Vi/NDZo7jrFAms4Czo6auIQt9JpS6KuC5VhlBsUKt1hBDuzhbkvLuWkVdu2H4DeRjN+
LDrhg8xG2S0Hw3xo0cgerL6F10YDgO/1PFIxMQoUkQxvAAILtgBYvaqKSSaDAs8oVWH3BjnO7B65
AWcNzs42avHoYo9itWCrB5WPAOQmtWk6Zx1szy2mPlG0V1oS9+xbOTFrTLjX5lQlIYgeXHKOzO+y
mU9AvdzZEZxJUr47xYMeDJrOR7r6Una9aazcKnYfm97pM3+aAXG7ePEu22hcrguWHEFRO+bnQjUB
wCV+6onda9TdDzNGAled7N8xkuGtBvQboRr9Ke7kwKqNk2mdWvZzJUc3GFSoE6anfJqGqq7BwBhA
oiJoXmTBQM6Rlb73YmY9WOjlRWxK+2KuVC2sKw++WAGRnz9vWUOzPR0N9fZeFRrNLLXQ3yo4bq0g
6NWyT2BTk2nX44Iox7dMARIx7T5pLHi1cmuoADsXyapZvN9jlKSrElO1X+jM2F2Hb6Wv4UKqslOv
2P+CRIQbE+RtY63nnBHKld18PUDtwxkDgnbM4vmWDZR3O+sKopgsmVZSGdNQqHxBZB2gw4L05Oxp
QYQROeQuTLe6FKediKVLb4VNU90pqmuvDNjN+8p1Ft9DKHJXuGzkGYXY2s3KIAKXp++27qpkFRFr
oM9ncHgTbONOALRSfTaasFPbipwazMLApRVv3WuwawdcgwEizeYxmya6NRjIMUunn3E898HQo5hO
RlcLySYVa8iPYpMJOWyqwdZWY0YeWOgTPuJhqq8GvU2ht3f1Z1JF6TNa4/iCidJ5qJo+3ymWftqk
N6YPXJh1exxFwGFb9oyLrHagv+aryisQIRc4EQ0Mf1cRV91M6oDlOXeaUHNpfoxOYLJaoiogYDTe
cDLLza8SZdsN+vJ7bgw7hKjIkW3tLcd05tBnEOV7WaTKjV0MyqpuK/vBXcpoW7Povmio+fruwhZi
KmFDutPCqsNw07WZkYwiImvdlzXc3qUwo5uhFW04WKQeSpYnrO2LJEV/phm3OIHA6dPVtIubBbrk
bA0Pc5HFGw1C3Howh3ZlN+PzaNqE6UAUcnbouBxPOt22Z4JCyZXKi4iDBD+dHQcLLueqshHuZadK
cegnbBK9jaWSpWU8bGeNRgNRmh3PhRAbDdcr0swhfdZLbpNwLIQxuWNCNJC/ohQIItNA+YLbs1sL
jD7tYF7rw+xtpjkpQjhg2VVHCM93qlE/4lY/ohBTbVDWk7lXq0R2kB5VvDUAOpN137iPduVowBrT
ZxcUpK5mPcKe5YN913ORRC95V5SfcLWhqUknTJ1JDeUkcbnZQOqQoUy/1AhXvEv4e5UDMQwMHfR+
zzx3zxk0RijKN+surfNVlUwDUaAhPcyWQvhI4VWO7b5Z8bK/znqS+1QqLN4p7yOCAUaBDK+i1rN7
lUaX7ilv3eT03p2Qe2KFnAQdlt7joSpYFa1kAsCikIV13+qtvq8Eo5Upxu08NfJWWyZlXaRvtcou
1KWRcpOb85FNkbNluz0EzglKJIvqKUvia7MceJJbcMBQ56envlOd37iQdd4KWbu3OefNF3qm6LeJ
mZKqNGT5iPDEPEZ9i4vSaKAgg2Rc4XCntz1Hmkm5REPhxra4UoFjdqr33MnlykjMi8jk9N6NigrV
s47GqAKcGyV5Go7AWR5KigyXKkvT35lEwYQqItsO/ez5PX7bvMoeuGfw08z6d9FrDUUkT67GEnXz
XPWPc+/esSA7QhBgs6zpr6lX3PelyHa08DoBqhSBFNVCfbFETDXTSO1hNq7Yq/Q+L8slktMgGjOB
cHApdlC/K813VCe7lKnSHRSSPFQZxHTsC3f+hXrttMhotaBHhIRvrQ2bykK94h08mZl+LhQHaU0k
+f/AgVzkjFHAhhMPNJsStyeTR81L4L67h77QjRXSgGfbsh5M05oeDR7XbapV7cEuE/ueAn+6VkTS
b+weZm9bRi5fpxVGUm6qzi1/y1jiLW6dEbCpoVb7xC6ggYte3ZqVYQdsBrCyzjbQ31HQdOJbJY3Y
Y42WBWGSKlx3ZYgUfDtYlL2CyXI7sotHWJ8iloTiGKqJZ25LoP5IjkprDZ0Ufy9k3VXBOii0FcWB
lGnOgdZM5VOTePZe6pzyygRfRCayq0XvZt8BnLejeWSv1icbWpfAINfGNdDV+QD5UrmBeZ89GBl3
nW/au3B1xILS61kFKPq142rsFC2L18stoYAJdpCsBt6tvqKeXZldcDKTM27ZYcPkedks5oWMqoOj
pRpii4aWCjG0SJngDEbG/DrMeRKUNYsUy8HcXU1lsVHMfGAFsLzbp9oTPX53Tiu9oO4hCTouoGlO
k1IgG+271jbPSnJqRlTTq2GiwY9DjoXaqHYzFeWFbkRQCWLjcSkdYC21B4fXOTQjESG9k4e2bXHK
8Jj4IKwPXQVwP/cGDE6D9m4wtTVTDZO8xBmiDgp7A/lroIZisAbVpujGtDy26ks5b9WyTZ9QbSj0
QYjkumZDAS6y0i9AyVk4AV07sD3vBFZP9s6i7+2Ok1xd2zSYEjVqnY7WPCSN7h7RrGDOAaK8bzzs
34rOPm/CdsvZwsC07KphbttyrdreLk3AECfoSHDunKwHFqR12kqzd02iK6rVB54IpkAlTZEB9Y6v
6ep27GFjQaphrbe1QVMuavzaGdG+KaorLFuZXyoTOOCbbrGBLU6bNEkbDiVGejwsJQ5dy27Xpqlv
gRmXQM49f2nEad33TFMwiGDhheCK9+pc3g5LtHddBdFrAn+/YZl5U+TLqjG8i54Jru/d9UxHcCyW
AVarQP5UttdZbRxaRYCBLOUDR6ZHiDoXWjTddB3fvjARMmm5ZQZlsYzbYRiPMQ1QfpWlMpytVBzz
3KvW47QMd25sUwdPl+dY6PU6VV7bOntdDKr5JoyDk2yA6mEOPZVzvHTtOi3WhXLZV/MwbJMEz1qa
8agkLNOQsHlF/Shldl9w0tX2zkNhirDpoO9Pinhx8uYj7gr6p5ksIlFopyzmIWWix9qlXSoivuVg
JVjK5UYHJrrTdSQBvc4R2tIAn3fL5HFS5Gc2GFvQ5TBLPfzpZntLuSDfZPbohu4iEj+ehgN7ukMx
qj1CPG070f0a5HmUBE7n5ZfJpCpXTsLH18ZlZWbqRUP/MkNPmeNuTby7pVcTuoe4Z/CTKX9C61h6
swiaxoJnKu8sOYtAphGwKK8MPSRRxpjU2zSP6YnVSxy1uSh8Ucj+qcHisjKTCKZBlxzyRt0CeX8m
S6WuRo1lEms8CQqz84KhiKg+zdNlXdOyq01vrdlvWUgqINBLVDLZu916CAb6RFL9arfuJDaiTl+y
Jj2wP7+wZub+qE/q+0gzLhrnt2XpT5Xa7g01DtvpmqVBmKcUQ2wvTy+yrKcXmII8+5pRHTGEiC59
ErZ471BQstTN162RPo9R71yYkzvs3Z5Knx43xiXWq1squJZPo/p9Tl3db8dl3/VtT18q4WdFG5VA
d8aXVGd0aYz+Msdkj9XiaM7VvqviFyqeFaq4V09UFMCAUdMs3/gQVg9qw5a6TTVtl7T6SZCJXq8F
7J0SaRmkfg0aFDxvi2KTsSnbNZKEhrc8lZ7aIWutNzPtLAKaVSA5QQscs254znRzv+BwxdkMygT5
ylEb2ddO7i+G+8vI+Bg7HNY0U7Pak0t/OTnAns1i+ohNT2KkZIiYTeUzN5StptvNjmTKji2P2NHf
lXHAIou3MaoKZT9os2ttCMVklK+X2GlDusEKzrFxhrOQN6TPNv2hVjwKzI5rxAyZzuTRwea0vzp9
PFli5tPZpnGT6MMDzmi+aDjLHB042rbSapPFijLQz1N7lGUHpAU5sXWlkVdzyxa9bFhBsN3P76nq
fyiFUm8VsqQN3PqwyGts2Gx/0QH6eUo4M1FVa2UM9gsFcTvUa+2zK7xbm6ZBTYCEi5OiDyhqNisj
qspNE72lw8SOR1Yh9oSO8mP+NGupG5hFidTlQNe4Gqj4JfOOdxaTVOw76LEUDraGov6QrP9UHbKZ
E2kNK1lBZ9ysct6jmmuFRnXcMFjnLPuiQJBexWyukJ4VBHPKi4FbNMwycNQU2LSKKol/SqYX+2ah
3p2mM72ZLqTaiuvJnm4JyKwSo984pnxyvNTxhdN7v+F7blSbCS9iI8RJ+HtcakDWx/kj+z/qzmQp
cmVL169y7c51SnKXXNKgahB9QBBA0GTCRAZk4ur7/unvF5xddjbsU8U9NSuzHOxM2KCQXO5r/etv
kmZhEn3xZnrEktQNMrUJAzQjvfFqfTIrWu5S5i6jSDKwVLDpvSJeT0G8w3qYOOQsD6+cSMRbX7SP
Q1O7y0nlV0w2SbAYGY7IHjuTgIIadOa1SKHAdZyt8zkHShMpG1nxE1AX2JgKE/zwGK91XbVqDKIc
CkLZlQon9p7szhiTe9OR3J/mKB1oEUH53LI+l03V3nukEqzDvJvRmM7PleW/ErzzLPzmlcnivDY8
US6tfMxXHDBqSbLTXTeLAx7/ll27wKROvLPhUh+6IUkXs25JRsp9+2GkWF/LJryw8MRb5R6jjNiQ
1QkLeGdVtsUui1pap5Bov1yAiwekGiwMq0p/RWPtLMvU/FH2RrsiTcDGNz3Lls4MJa2SHFCuyMtT
F9I4aXo1esmp/kEXeArwjtoS6gGx0x0TdqXJ3nmBUS8jty+Xpm0lO9X1j05hNEcziIL17FkQUMkP
2URjMt6ldpU8ksIJMGyHzZ3nAsWFoR6umPeptTF66s7teve2LLqnKrQn6g/PwuYgLOabsWhJFuDQ
vMuMyLznJJAnV5P06xM+RFrqiM9PjXu26ChRVOj+NOe+2rpZk3Ov2csDc5CnqswHbK0pVfEqJ5Yc
fU93KDkCD4TvwiFspuJeToW9dpz4VHiEKhrY0C7oSvLVbHX+7aBm71JUOTsJ/lOLyI5eELDm24wi
GYv6AQMDi+EVvAOxZbIwMXAms3eusnvSV4kYtGR/m9YOEetjniz8Dpe+sAD8JubXaI3mqqc0uFSl
Gy0N1Aq7wgiSVWJ1JBWRE7+bh2IzW6zeKYyNtaql/smOTTBl1zwTKe4QbURMDaIwAwdxpxBrU+nq
0kpKe2+MQqxJNpqW2C9cpplolthl+8dU+wIkMOiQmiCYuw8tOz8IMUe4kuBF6SbTLUE8zP4TE5md
tGK8GZ2YgzLAKS+N5TV0hPE2rIwz58Z8ly3Pi7wKeW/LPF05Rsu4se7m1ZgZP6qR2cDQpjXdBKP5
wQ/uXGUD2/VsnOWS14PYxqiLpxX4gvGAVwbA0oiymQUUUx02DpHRoqt2Vg9mALqonFXkefPlGHIT
+8mp9zoYWMmu52uxIsOLMUNjR/d50kwXhWOUq3RwhpvBPUMO9uCS3JzmFFLkQw4dfpjz1PgkaA33
oAtYbDM8t9nPg25HtJJ/HGdPH0RLZEowprAIhqHe9lFFAiix08QeOLhjlTIKrsZ2jPdqjORLFdnz
asbw/RAR1FyTJMski8ADDgUnDLdtRCuSMFnbMuuVPLMysy8jO4iAYQOP3BeV/QoaG0OgPrMoEGGP
CHjhsxm8EkGV7JXviH1bNfN+EJ19wESazJtQxdnbwGt1zTcTERFW5vyo+hbPprQlokw15skt2vTZ
ToS8IDKd7jQMyh+2N8hXhmQK5gvxwTHzuyWkLs4KEFN7Fc1TeAXyqZej1uKYe7W/cKSZgSArwNQI
3etB5COpWR2prWXkIppLmmZfdylw3tR7W2bP8kedmdZNz0PZizZvL2uqm/uESv7kV3H9S/diIvkP
3/GVmZntedgGC9+C2BK1EGasoTJWs9GFNyOg2btthNnWmoFbCbsrhn5J1jvAdxr4+aqIkxSTmMoA
yW+J+o1IWrqCVE2gVwcZYWERO3wx90l8JLhx/iXnvOUdqfHw7MvupTYr+osi93fJZLIzEuGxxWfd
/s2qJ+VBk0IBa9E7zX3bLMmvP1v54wo1gUc7zpMmrvqqrr18k/QzLb5VYLK7YC5rI84q2jHcTm7I
NQyhalZE1tWHQY7hTZtr6+A22lhlkVusY2JXiadlZAcY6m0rPieMHOnCeqtG76WzVQZsDHAddaQZ
LV0ytQ0AaiGelRqJjfLyYvodpDBCEya6S0Pn+qU33GFvmtK9d6s0bjCWsYeVEM3IvIaNlzE0GB9o
gDLJrLJ9YMDCq95jVq4V580xdnmYkOFs78Vh1nrLUDR/EZEa3gu/B7+OAwA24Tk3be2y0Vejfh+V
nZyiNnNXbicZ+wXBcEFKqLsk/IFJjiXjTWZT5mqO+0NqN+hupuEyVbLep8qGMDEmqvoxFxw+fvoa
alc3Z+Qm3RmiGpZDVWPK6tvBLiGodIDbTlD3VIAqGagFisFD3+6FR+Zij0nJyUkYG6vEDO5SPy4f
5noiZ1CDahTrrMnUm62JnWoMfjq5CemFL9iHY2KxN8JKrANRq+aSfL0WwhnknQC0+8U0fH10MA5a
aAJLQbuJEmT261530sbdpKoJ1qurmkjMOWJjDGfnNzkGPco2wJY4Js3T98h3HSwKNT3oNlmUjE5u
Chh5m64R4V3TlLADIgOeAKEdwHQ5+/2Zs71pCFLayJ5rMjpd7EukqqvQc8TaSCr6dbeQl7kXhC9x
wiTSDNMfusiNBVE8pBPiB+ZEq8rKq2dXq+LHwI1Zu87IEYG0GE812D9TD6NmERl5sq3C5mVICNJr
7Po58txxi2y6uUmqoSEF2xc7gWnlMbWVfHSTttnZ0ZQxipPgU2NJud84E01ObW3MguA8t08heTjp
sMzmEqIamUtcChVtVUzPwvmImB2CDaMcj/7Zc9duTHhBHlsJRHyGxjOhDRvfMxgaD3571cyJQnXP
gEgHuC9bg2wXFdObX8S+9+DRpEd1cH4WUYqcZSa9ZCuDEbTL1MmVdh3CnVsp9VZIm5UZ5c5KNf6j
E3m8DhzS6VMo6/q6GL031Zr1QQyanaE558WTXfnAxt+vQwXw2d6b+D/d2VMJXlAXch90hDXYoZtc
TgBlh1wwOm/z3liC9rxnmcrwoGqzwzDEFTVujB3nMLR3A9RMhuvO8OiMQcyU02TIgTs4WuQEtEbm
RXM1i2RaWQEZpVgZJRuV4sAnMKW6duyaBBDT3ZP9Na5o27LdmDXmU+IF/cUUDsyUXWhLxFWYD3Ft
QOJMyhM1WUnYNSHqOgiN68FpiLB1PXcFOc2iKFQQtUoCE4nAoV4n12PZ6YaPH8PmJLXkudPDDBdI
Sd6NOl+7YVGsW6+maStL/wjfP960LiW1wYh7Gaj0V+iV3rb3Qa7C0Mx2kqCiHSdyc6k4iwrGbYO4
7IuB8FgCxU+RmAgmLcZgK43gZxC0YjuGiXEYw068BFXNX6t2OiRu7+xDFNpbUtnDfVIX9bYsen1K
RsCBRT84xjGq+mFp97J/awmTLOhs7TufyFSshvsZak0YlVs3mJnl1/2bJzv4w7T8N0SGTCXjZc86
ONqNl5PDWKqSln1hw/MhKr3p6pekCEYeYUczQaTvW9JZ+SUZWuoGi044+YnxkyD29NBWzCaFLbJ1
FYA6GW7fEp4jhy3Q33ScY6Nb6SzPl+3czj+lDhkWDLU4WPYc4vEbiy1BIPVmqKW9x41TrAYOiKdo
yDeQ3ciuL3rwk3BpR1AtDLM7gaaDhTfSJrKorq6D0UrWkVBCL5hquyseVb1ss5A90RLERjOMZGi3
tvuo35RkdsEg2jMNXw3eFBJ/1OQX5I9ztwazv+/TqVob/RTdRzN8MVeL7s0DqAJ5m+uLaiqdtTuR
2AWywRiCQqJYOKP9yP/aXDgcvOS0ircQAiX3s+23KojSlxlLvIfBTtoNG0NwqLs+vMxhfuI1If21
mlE8TFbSvliQK54Nu/EUb04TrLLefOz4VFvurn0KdFHf+cqrwkVZd9G6KuZqFYzk/I5GtZ7Ip7m0
elzGRCumOzSSE/Zxtly5U5rf1lYJCyopocOLyouvte85O5zQKMBrq7uAvTCe5nMmcTxO7aoXlX/V
MJn6Qb9MmxkS8/I2pI2ZrBj0lpuSie7O70R7iK1+uqaNfnBlNm3xUSVM3NJdddDW8FDONLeimqtl
L72XPnLEJeE1+pxvvJiYPibMIyFEIjQ8YZ/z7MTFmxfoGDwgAmTFpwHsQpXDuylm5j8JEalsqnm7
omElKzik0cCoz3wVbiC3WeHEe7v0S1RtzA2DhdBaEpDbCBLhsox/TtPC2E1kqe48qVwiRPNnY5ig
f87Y0+2UH5GiGk2QozxEjm5JNF6dlzlDWOdWJiq6sYKCMZcb1bdTM4/3kYs/XcnIDrUdY/MwS4Zt
EhvP6ejFS+hYzs4pmZ8kZ9vILYaJ+jL1yDBmMipXUrM54DfaV0eoyw+TQS55bZfpPscyc9kTGknQ
vPPkwF+5jLJe/nQ8OClx2IcbfwweVTq+Rvj2rZIss9ewItABFiypOpDBqUi8nekcB4KhQxWVz4bK
omPl1fnJqRUHpVevYLBYc2QgGQxn7OkhvGsGGAuVGtdzWpJgbsvXkg15yen+HpMH2TpbXd2asmmP
guTTo0KYOHdKrwPystaeDv0rM51eScLOV1bZg/g2scfZ1eWctoB3aebS5+SZ9N78ChM2MsehVIWz
rdaTNJvNGFVY8gFWrFsH/mfjQ8RDZPWzJ0twSQuA344ZuMYKvq+6I5K+vib1MrypoEE8kds0v4up
yO+FCRvDbTvrBLsjYSPqckB3w10Yuo9/OEaD4hPKH/mV8BtX8O0haBpiF3RGeWH4tIHEa4v0tk1H
CEUAtxWzv8CtXn2BNBbOTrkuYWLtLOawULQjfLLJVoIZnFpLKLAcH0Nhbydkqcy5jPImBJ/bj76I
dhMpj0x4rOaAJfiLBzt32WV63KfpIAgm7AJm71oPdx3suy2ML06sIQ2IjJ76+8os0hWl/bQrg1gv
LQD3QxiZegl3Atinp8tRDFUWH/60gQE2YdVturdMi0q5DYDbXMsATExmw78eRsrxQcf+1ody96ti
0kpTPkN3En2ybvoof6yUXTAQAXOFopsw6HdUJXj6MXJ0nbP8F05Da71I6TOukqkhAgLJZQTzRvGe
zHrYtqr+2dJZvDdA+sfOjqN4pVXvvbu5B12tg8PjhWVyUUf+3cjWeTDR41BaRfndcE6dRzUHStnG
06sPP/WiMBAVlglwYu8gygniPn7oIVIBUPXDZVuXECMCv1AbIhOHhUVEEB8JHrAx+fVVA38VaD6G
fqBT9+SaGRQToxeLeITdR9FibktR/QSMJKGtIN921hDJ57D/hbNI9uqbY3ukJw8eMnCurV/NxUUx
JyNHW0STUrJW60hNOzoksbRkVl/4XR6tOhqlxzmaCXFo+pYjycJSM1RkvRdJc9HXA5IAN4bbMQqn
33oEtx7zIPdf+h6Ur1ZNsHazsd6FCYVN0RcjERZMPC7moRc7hBs9dayitPFp2cIJTuWY6DkGLvaq
p9qx5/XItrhQcTQe3Ai5IsWRCncOlQSxCUw7pUU0KTlt7e9WGGO0tJui+Al8nZ3GBhpIEREWWWGC
tHYls9/ZIgOszbvhMHaQK7EWRTmT0aOcA76YiaXq5FrhXWhWwdbMY+ZzmfUEsaaLlwnnoifrYAdv
ttjmQ2Dt29KF0WVrGS8Krew7SZrcYYJBx2tQJ8uKVwqsh6jAgcQ+dFYKZN8gDXjASPgH73t8DGzI
qDTN2WPr4zuwEIOawHO8Jlz7nRyuyZrXz5qvL2Ovp0uOOUeLMsDMY4q6CysjZ7PBKHhd+ppg24G+
P3VAOTT+bPhasf2C3985ENxXuGgyV9RR9doQnEFrEA87DX17aRlTd9lbBNtV0ZDsc99rNtHsj++u
E/A++BymW06icllwqjNsHcjUMJoeZUoTz3qNKIctuolSoBs9/SCk0F2CF7/NZtetewnT0pR6Cpe4
txs7W1XPhM4zxoRwtIbIIyhAUz2gFCGFA9wUoYdbjb8GZy4XmhcWBnEfruIhCrcVb+HRjGc0R53Z
/mSEnK6LBF3oTPO6NydPXaSlF8MsCPLnJEmfessE+AzZTmwXaUdQTE+GUcwIZGwHhnhjLEv4vacE
HQNC+pTXeXJcJ4FNQmSN0h2vg03G4IfY8d8+JTc1H2Fib0U5ITcK2y9//Y/7IuPP12S0Txlq29/F
8SX73Xz9pvPv+fPP/eP3nkPL/uPje/Xv4vyXdQ4qNd0SWDKdfjdd2v453uz/94v/5/fHT7mfyt//
/n8hNOft+afpqMg/haAJFJD/dXzanqr6L9/+98w02/ubEtKxfM93bWWyS/9nZpr0/nZOUrNNBe2P
73BQ0f6RmSbdv0nPVHzBNi1Km7No+Y/MNOH/zaR2UJgqYszkuhjX/ufHvvm7uvLvT4J79Mff/xyx
xWj8kxbPFRjUOcJUACVcoks6I1//k0CVw9dJsXRl+hoa0bys60btdO5gpXPGoUJq4V1QBA3pW25F
YH05IqnZObOOwwcXPR3jmjEkl4Npe8bkgaSOdlV4eV1SpQgplropzvVd07TlkcrPjzduPumzpKYZ
NWz3KFQXYe5kLoHWjSTKkLmQrJ47BGfTKSjKsluSa+oTy5GjZ360JwQdjEwhxttwrnC33QJfWU8m
/LBkWTD3mTdtbcCPCvBHD64oSO1hDRMVA2Vdp6NclF1qIuRKUCF6dZNCLImqHHFpm6I90lTp00OY
8U0MY+aZoh6bZr5nSluUJ3II3mOlMMZWUnXgvGebVHvZ90lZXTmdaye3FeC4/UA4bIf6rKogvjCg
iQrDXGF/PgwXDp0th0OpXCjtApkPRfPUYxsNJdHdMvGz7iMUgQEcP5dzSWAYcjTmHLJI0MGsh7E5
hR7XHE7XTTo9pMlZUFAnOerBcuyvLYAcIoaRFaBMbWs5LD3XKH7ZwQBpvaFRXsZzqQpOvp7ZDKHm
AuwlL/ps5anz4KR2IivcNBVkHW4GMeZwjebCppAI7dlYD3zQBxuEBAJpX/hX/Rm935NwmrTr0gP8
eadu7MR9W5LYspEt7TW5PCnZ4xVyRaYXfRN1y746S7jcwO+vBi3tZOO0dk1urk5YTlp3GQbafsav
BmGS0HAaMFCg3qaM9w7I5ENN90QCNYgdClkp5hmkqvfAFZmQnCD3mx0uV57qUZOm3q8AN1tUCzGq
DEx0ZBse0JvlpzCGjwbPRwa/R2+aHrMpqNt11eEOtIt9f6qWdTaiJgWSL5q17WQCymnnPWnTNHYy
rc1sG+Seon4w3BFphFYsMdH1PvqOnhj6DWJgfkEma8QpagxnmH+jRu9F52euJBytcdVZJMQtzAoE
AlZB6p2mQblXcixLopYKwYRE6hICcDfFBcTHASEAFMMwvU7DiRz4Oaiqp67OCHu2cpgxCyxk0e/F
Tla129FtEUxoW0PFJsJeuFcTDPppVQRene1hVZcvwgSFXkoCVt89sBHNoOZ8GqG/Cn6odmIE540S
bDJ0ugaUrATUxZ92OMZx7QcLKjbYGc1kB1e2pWm5ojqAdWSErUOErRdPwQK+uyfxNciAu+y+lM8+
jWa4IuiLcp0yKTq/7qq5w7MLht0Q1KS/pnDLy00vkNMipmP3uCJVvIGnD2c1YRpjMLGKVWE/+LEr
mrX0mPuTB+2DbHaNpFg8C+4Zow/T+BYIUmFXYQ2NB6ms3d4g1G5fkRf7v5h8uNPSNPvhqmIptNxd
OsZFaWgLdKCfxY+EKS5ynkRwrjduOT2pqIL/qyHtsqhDhVmvGfbFalABYEA8+wF7IScu5o9pPHSo
U2Vn7SF2xyA2NZAhxLSwijYpZjo2iatcwQIuX+Zjnt3OxwiJHApIYmaZjTaJ2SLp1IxiHREaYA22
qrNdVmji4gv28jcbQX62rKyuJEU66NOYMSKoLXVTk3HjtZ9DhGD3AAotXJ6bFDU4phFlGw1G+Fo5
WQHnYrDlT7fwmed4hPReTlD+0PLkVXOyad6MBaSFZFo48ZQVK5mxFdI+C6Z38LStUwrcvkJy054a
DPdH0pABiLbxmAAdO3T4Kdkg1kwobwxTfzJTmjPfZJQHkNelITzHLPjpCF1gvMNdkwuRSAvASBYN
BV5rs+Ykmry98HDMhHjTr0UcXuecVBEAobKgfi/QiD2UUyT36K5pTkV8lMx/Dzwu+N2teZs4ergO
MbDXCR6PFGHJiSnAZRpXhOB4hIfZ6IYRxjG0Ni6LOrwLWhYB0vHLFvfuYMCGL2oMe6m8/gYR3TqH
QqgSh6i0QUM+XbL/M90OJYWjqazVUGK9HzjFhV2b+5CGc+U30AwXsnnkjANQT4MTLVX8gJH0Y6nH
aI2g6wQfH4J61/3SsMOsTDyajkNSdsgMBAxl0IG6toJgm/jO6zAPWOUYaln3E08kEOWuVzOvLID0
XMXBJmmMbTTHr4VKHhoYXwDy7UUlGvt3aY2bic3kCuaccTECDMyrDrD3J+Uy2WZhPy1b2Bh7NYT3
FT/BSgLnA2ghzi2ITUajU856p9dj6hnW8phgrLCoIWBmpn3JsccuV9DxZRr2DTO2jYwyheBnSnBM
7GE2BmL0bv1cid0MTM65EhpkSpovrjsny8ktEMo0RYXZZXoZDMVF2zM9lT11LYT9NMpu0QUfAPkg
Wg21k/zqaucqgUF7OWui4d2cEwVlTAKVJrkZ8NWMu6i7z/pCraxsoiif4gc8AfIrHju6OrdQB0Tj
YhmyF2298yTDqLz8OjHt2zBHGgXHZHLQoNVbAdd1B3nyocrSdBW4nLwRzHISH7pLEk3gJ2f+rrKT
qwCy+13T95UHtGTdWp3w4HTKW0Z5/iLzhvzZEYwBvKzybgKD4wQlxkSmOUd1JmpUmT6pQyDrEr1v
nrd3/VDm7447FQckB9Y26dGDTZ2pGH2OxbVZN79ErOW+QoFUTDn7Dvb7WcqrB0ksHKvfTWFdNwJg
ZZ2zBe/MSRd3YHPwekYzXcBGyHEG7qKbGB6c5qUiUK+ogHlLgDFO17aESRcNNwlxpisZhvf1GP4w
CWa9RWnWLX0l6nUUlT+Y1vWLdNBvado+m7KipFEKboQByHavDEdugiqRv1wreIjhaz+kGbQ107Sp
X/C7IpSHyciZeW1lw1b2PsKrME12mtMipZRYjJ39C6eTpUL+UlHIrrErMO7cOOXU65nnOhNKRCsO
DqUwk/3YMvgOXWpWsEGGQs4xnWk+hRyvGos8zih0/HjrJlLim+XvDbKAGHs5t/DLZ1TfZbFKGzde
DCLdeJaLjavS4pcj0xMamp9w2t+jzuhvDVDIe+Ek8bNuKyvo9jBjLDwYnApbNaXyEnAc0m6+jwvT
6Yo1G6ogFaQJ8+A1MKfSvBEW8M2VsLre00uvTUbnvdLFPGbsghEIMEmUKISzDv+EU93CeL2YPMLT
JQ4OuYjeAydKagqAoVdi7VIqzOVqtsdWhFhLD26PajZJjKZ46726LaM1IYp9k8MAUajPj/B/OxkQ
UhJl2QX9XQd1mlhDC+Gk5w1ZcothRFvBPR2N8cnJMhpteOhUUPKCbKk+Al3OwsKy7+sMzn9546mM
H3vQpInl+Y0nvJQQG5LoRRKfxyK6IoQn6IN3hB9uBC7nFlxSU6rh2dbxCCW0qeelGBWW4l5vq3Hb
yVKdSASgUDbrJN2o0hs4wlXveCbSV8hFD3HulT+lFIj5coH3/I8yYtKar//1RvZ/X9I3Ti7/dav6
j6Tvu67+1LNK/r9/5Hz7VH/Kol+TvmfzlX/kfNND2p6N1hjuivmnnpVG1xISood0JbT/synUHz2r
lH8TjPKZ7TsS0wufvId/oWf9YnAO45FL87k625XsMo75xUDIQYShiSPUN8SJTjehM6bL3snqhdMN
xjHo5gKiLCBe7bVyEWkQqIVRtumOINv2oBpKj8BObW+B8dhwVYLUUOO3pA4HvhtuDUE00nfWY5/9
bj4umCBv23ZNx2Sf+hrnWpchmeptrW/wPTBu0T/AEhFJt0lroZeqy35SnEJTyn2MOgyG4NsKe9hv
/Ok+W46drwG5ueCO8YfHJ77ctBZ1T2u7OOUasbKvg9kVL1lvVXtUqpBsmRM1K7tqwx9/Wlv/BF/4
8OX6h8nT+dfygIRv8cnP/3FeSX+GF8JobCotmuImbPJIXbe4d7ClKHGcRBFtMT52D3NZ6ntSWc56
/76wxMIvZ48z1A2SaJONuXcr2oFqckh0vhZubX2T7P7ZxOzjEn3T8oRrKhtQ5SsCkgWymSij05vW
n/LDYOOvEPpNg40mMqxqZ1autcfbxjnKPhy/Mxf+ePZfbhC4iwsOxLvm2v4X/8DGrGPp+k1+E0b1
MTbL8N5OoAJ1OKxfGXC2L5RK4fQQfxegybXqfQPff+WnUXyRTKG1+uZ5nZ/Hp8uRpgsi5QAsgc/g
zvL5ec3U6iWqk+iG2RavFE3b8DbbnXU0/bHJNvQiuCgwO3ko/EpAxwQTWQinnA7aKHJ9leT0p6uO
Mu3B/P5JfViDfb46C+aGL00B/uwq78tqAglyIkwiveuqNIu9Gov56A2iebKsPtp+8MC8Dg6InO2W
Ij82LgqrSL65RWxjX+4Qv1540nJ8T0n5dffJkGcyMw2aa9qt8mnywY3gF3A5kJ/KJztvnG/e3C+R
bSxQzjE+L9udYP9k1/38TFrXyrrUcIZrNjNekiT064uUYEPsEKhgC5LFV04EdheZbo/i1KtWI1Jw
Ay3rN06CH0Z4n+8/l8JL7DmWC1rwNeUzgO1F9pA3Xoc01ofWa/xN2eFe0Ac6lIvaMaMruFwBOFGW
HNp8oLPAXgr/0sKFoYnafp7j/qcXfZd1+ZdXWHKuKMdnWzN5JF9tewks0yU7nHntqiHaWmNfX9gC
6EigwHuyCiRKtj9ZCyqs6Bvzvb9ucPxq5UiU1ILeVXxdkpbTaQ+zCxvHk9J9KPuetrfNi3xRU8C8
MZa3jjaDhBuJdmGpsZtdzIT1DvT4MM+S0CxXUz4MuzGcip2n3Xb85vA5L44vj4yFoyQwsjKFZX1x
gazMBo5bJexrUw7tQ9dKJhdV1z0zZasPoRO11/Rf9HU5Cx7Ceapev9lRxF8v4HxvpGvBspLUDZ9X
r6kID0ABwJlT+MaPZsoY8RPnvLKExlK9bqOtW1nRla4NGvoqnvRjr4MYf07LHx5wjPvXQrk+3qZP
1/PF2hBybdYnQ2hfQ3z6iV7xwvLj928+8xdQ/fzGOlROvKymxd7+dVF4Vh/XnvYQ9tVTZC69ue02
QTAW+xw7gkOnU32IE5JRcpMQEDgezk5DEd+7fZ7sQzQF3dKyrfZXgTfH2vI7/5tF+88uj6Vqspmy
zTN/+PxIiHac/V7BmOYlaR/qoa62E7Y52SKrRywKv7kZ/2QFQqdl0oHqhWP265FiOO0ocgr7a2TX
7JVR2fSPDIzDSy9rxrfM8Vs8yrArWUgDpgdnR7+23aY/sMc/eJAmCA7QDsAApj4raKpkV1lA+Xtk
Ic327J5BZxv23wXXfFiYfnlvKH9tS/r4d//1qJkd3xlopa3rqisH8D1YS8saDvsBBhyXlPsKXX1Z
y/bSRYBz79r2L7+keOmgT7+3gxouRNGd/bqTfKEaI73vraZ9+ObWfrbQ/FjLFMCeTQ2M1pGr/fwg
Z2+2qJK4yKYye7y3IBceczfJN7aVdludlv5+8v3gPu1T64hqYIB/Hq2yAo9Zp49+O+TIfmfv+E9v
nO3YHIwOILv18fU/DZT4nZgKVJC4mtlxLpvGah+IzyhXdOTuHbFA0SWhvTApRDwjd0yL577tOdUM
aNmeGcs7o+3kIS7a9sFh6v5mh+H/6LZ9dDHSFi5X+mX944cmEU6kFuXoYB1heqU3Thz88IcSgVDT
QDaPy3SHXVlxafrmqaxLdvJZeXurnNtrQ4ffWG3+pTaXzPgkVwQRlfP1awXK6MDDY3Wwrv1ywGYx
j8qnPigpv9IQwv3kipqpOzfzm9Xzl7bk/Gs9MsEo+JRvf63N/c7q0rM09Frnvn4VHW4pTtenS46R
Zm2IebiNUXJc1n7p3jJmwQXio0j/H1yFJx3lczG2Tez75zXsJ8OojRG7jwT5UYqtjtdAClbhOlYW
uERXvJrVHLygTWdidv73vGu/y175J4UlfallcTzR2/ofo9g/tyluhxmCHMV8LSBeXBbFXGAM6Nlv
gDHW0QWPhAGaHuchjZDFO5TAje1t//sb8VGkfN5xuAZb0AlwWDPb/VLmuYNVQmK3zeuRkgLHC2WW
T5jPW0cN64V5JCoqvCmTRG3yCQ6mHVbW3ZhXxe+iixgvKdspn4j3a6slBqjtQ4IUZ2/0trh1cTq9
dM6FqY76Yl9bqoEdM0DUTicIOAhC02iDBN0UlC6R7wGPUs5+tFsE07Cn/fcflNv61xra5mPyxC2W
nlRfm9E079E8dcMfe0QK6eJou2W0hZTu3mKxYV3W5NasCl29xHCXT2jSvFtC551LkjwoebVjbyNT
TIc6F3c6UvZ6NDBgK3zsPlPHmbHlsYffdTPII9SU/0fdmSTHjXRZd0X4DI0DcExqEH1DMthT1AQm
kRL6xtEDu6m1/Bv7D0I5kEIq0dKsJjVJy5SYRATg8Oa9e8/9VNHtPIbD1GPFJB8N4EH9zMI4g5oQ
cvw46QyDZZ3UhL501XlwEjBJKNQ3oYDgZw7jPbQlBc3RhJ8UTw6KtPlQNCQ2B1OtsOyjN0YJiJUO
wcekHbsmVoe2hkzgJY29TvQ+/6QopKEDCvM1hJACfH+V3NliCBj4BmMrwWHTGJ5xz7pX7DUe1d7B
7XyAnaYeR69sv08NPGQUmmiBOzO4Dll3tl5qTujvNQBjnaZ9ReujE3I3nwss/pu9qFkxj5SF3QGZ
yq1tjJXu2k/lsGU3xlBhvyXvuj4v9pLywJ3yQE9lJSCpKfEPInBfdNAsIIrENtAD2Fxa2UZvhQPY
Ycq9bN1NjXETG6U8QKiMD5VbR1ubg+GQxeEmQdh7oGg6wPQx1db0u+E4UVrd5+xL7uK26/EcqPFb
7obJTRRzhMtyf0AimfZHZamalDWhvci8/5ZPiXdDCmFcIhLz4Xr6IG9DK/uSJa13YLelbdomobYe
G+FJelgUMxSlKE7baIQSYd8aadyt0M1dRYkG5rVvjWKP7al5ypTV3cNMZAWiqPTsGqlC9VkbA/nI
Ln94/iGhpwAj6SM+VEYC3YrefuXGhOWJHoZONXjpj7UK9K6JTa9hzmwwGGvYL17DWNn7jI7lLZFw
+taykZculI1TMLSTNlvQNuToGJoFMEBhH1WruA3nh4axwVz6FNq+0l8X15yz3G1eIy2jyZyjhxsD
tRt7UC99faRYX3y2/O467QwXlb/ElGvn/pIFztmI2s4WPmD5Var7wdYWY/NI+3nAj2XbV5FdywNV
1mHZQN9ZJKaqEUuKLDmeV6NAOdRsS0WXPddy6zEVorymq0MwiKCRVKZFusaUJW4iMyqWoyAHui9U
cZuTWLAPbK1bRQNChi434B1Hfblyu6DZ4glxQcB5IH+srPauVe7ddxD+rnJPDbuqF8kq0gZ94zOS
MQQH6PXpXRmveHugDOgjOK82QwG+aoAILIXQUaNYLqeGMdLClYH+b2mWlXipVYTGC52YRmIgZHpP
HkOnBAaEaHKJJ/jZqF2TqdT/kgVpct8Mrvulb8NPfh0Ya5mLDAVl6t6maOaWZQV/5jwrhrxmTyxD
G6ohfLAob1eYdLIlL+OXicn5RunMpXXdfbaqEMHbgMLirZI1Njnam/u4gW2BMbMDutF01heMgPUT
297mib4hL0YPHXExqJRBqAuBWXcswi9JxeynxWgd+Z7UXDpXbg2FGRgVQL4Zxyq48jEtb53On54U
GQNrD7PHZpjpN3Wr17dxP/ePRBOctKwJ9mjbQELZeXbUUJ6aeLQ0qE1SIB5cuGIa16grYrJ7pHqR
se7f+KUTchxzmV6i2B7WboM+x/QIX9Sd8hWJPhNhM9APIQUxaaHMONTRLJtVpq5i9RoqtJaL8xno
fPfSkQY6AsJDGE/Zm6+iAs03aYtbOBTw4OcYemDN6RtkDPsTWNX+HfltcT1okTw5WaE9YL4cD3Vv
2ptqqK297tb9Hm8C8n+/qddTlJUbAE7QQ+mKwUelCd9hf1o6cdo8uXLssbJNbJmnkBPYeSobB7N5
wicCNwOQpLkLs5rKY4ylW7WDfWDJMZ+djFnds4pHM9Kvp4FVdsqJWUQ20NgLMwJU0RbQxTVjOmSj
KrYAlJKrWkIDjIKRqyHvKZ+FhnN7QDHe8z1pmdZtAwpn8D5ljSi/lY1PSc0t6XHDuNBfCye6z3tz
xGGE25M+zlEGVrBzklRsqnSS140lrb0wTHsnweAuzQ5FyUywLqKyeRhNeBxeJe21iY7yOguzW8fp
42PXNvadnHebXjt36s+1K0JeDCRAWu5useP2fdY9mLpFKv3krdmUTt8AeU/X3ZjSfZyLCfG8OYoj
TWAZid1lxKPapp3F0d0KtH6J3whARIDCxdFC/YrDbYok0quRTRWAH1QcsLZp4ScIrVf0CWOwcEF/
1Hs8BFlf6DRvw2ErGzW+5ez7VmJIA3cVTyA/F5Ns6if86VSQWzRkq9I33oU+1C+iQMFB6QWvieXT
koNYzaG7jseD6QkCyys3w51bEZpNU/K6imAMT4iOQGYnN8bQWlAgElJ3BkTRqtOxm2T9t4Is1WsD
Yd8hcSxYCMo2blJXRA9mojvgTdoZ5N75G/yO/n2qDc3RdJvilOYjh3fhqxk1yluP+0R/ciKRngBe
EXUUjkb3GT5jDeWSIsh5uwfAMLpTVpJ9m3yLqvyc0prXSbCoNcdZFbZAkpNwxjN6Ps7CjDFKiFG5
J5cy8iIXyNobumbP6ahph6nM61keX92QWxdtOdYUe1fPxdLSleSfhQOEBAYeUAdkNnuPF5xeLgRl
Sf/mujuvkCqeyKMSijQUK0dgI0zAM3Ub85ZPrcdqVky0Pa2yx3s9v8smm7ZAFdZ967nuXe5BFQE5
ui5ihw5zknKnWikpfiEOKhAGRdJ7GK3eObawTLZsg4wnXQOqmiCNZdjZksJh5NLE6WJ5lwfFvCue
mwB94Dif9XTQ+PpJKO8G0+Cd8VLdfC3ZVnCIqFDILRRG3BhSUM3MA6aOP+l7xYly3kfCyClfMX7x
V3BbYt4AR7b3cc2fTkjwj4E71p+COmAEehIKiOdM4kD3IDxEseG8eaBubyovIclBIk3eo/utj1hg
TGTDU62+CoGycZHOGpVUR7TR0Cl7DJDInSSqp42ypgH2kDHl+8IfmX1NzYUn38Faw9/aOaO4FfjY
NCSEgGxuYh9ZeRQlw32fR6fEt9SE6HB23ES22z1QOq7fdRrTnxrTjq5gyMOQchS7CakPk7s/V3nA
sZrvBN9on3R2vbgzlFXfWW2pvhWV2aNzDsMUZH3JeRwmS4sPrW4iuHVmhMXF3OBGnADnqeGVmQeC
S+fYlKrA7MGikgS8VaX+GfNXYIG6CPvjMJlPtSzFPe6U2zG2n9zU8Z5Ga5B75tEOd1rPhzd0jV1X
zltWSJ53qC9MNhrr0Ym1FWMdgwb7lUBbovOslmVhYkeGorKw3PLe9un2U5Ed16oGMZNqjv0aumV/
ZSRSbEKr6zeW6zvHqQgPIrZzNhERRDw3/EIbhp1bCFnwhOoEqyDuKvxY9OSSZlRbgRJmkZI95WJ7
tqq3QZYzei5wJgwouVZ9xWakMOqkjX+TE5+Ur5rBEu+MPd/bo0Jt4+siTGS1dIpx2LkZYITcKe0b
rKXl99yj673Rxih8UZkn4pd01OcVQA6o/IzBqj7JLqy1K8ISOvi7sZmpKxdewWfYGQgzjNoLFsMw
btM6lUsfB/wCF/Ipk9Zh7LP2YMp+uOkdKK1mnKrr2Ne/qajmOBTHUXqX5pLFm3Ug+cKMaI3wXQYv
WzoRk9naaW3zaoQO7y360nO/1B17eXCAdVgfkjwXz2lAtg9RDu1w6uraa28hcIQIW6ghqGQr0Bg/
G9jW+H1yaJ7oHbMDsq0p2gLoz9ep4nABlcxf4g0W9AFSTgCTbuX20vY64+bH/iF1VC0XRIz5pzKy
2lNW8VcUcApELgAY2g4SpXI4x5rjwC468zXebzPreHXMrODVOf9YrBsROkfVFHs9iNlKWaFBP/G8
9yjnqTbOOKWcf7T22W+lY8v73vWOXHkiI2ijgvYeOlZzSwadXKH0NG5YNOkrOBSlsixSr1Fc9W/M
5z0mQI5yLMNc0Z9PzUFWsikgJuRFhxJC+owD+2FJ5m35ipSObD5viJzvMKNsZqN5Lkvz+UCQB218
tJzCPoIiS1YpkLQY91VUPDfzgTfIeuqyWWj3b34kmevEiJp7AbYmRB0KOJi5ea79NYlg2hlKpyl5
qdDwYCxpEgzvcrgD51GfNOE2T5aNOd7xAl7D0Dd/fAx0g/xCLUBGwSwpuGt9OMMCyxFkdOAl8gBt
C9c0fsQb7IGI9qhVUBc1tHCuoPHNgaeIRSiV2tTeNOzGLPzedsg/WzWMe5aD215Bf+uMKt9noefv
mB3cp6An/y6MWhYpvuKC7W6w0xI/PWidFwPnYm+lyTR4qIvMvOadJVjN89AaxqIx7oumbZ547Nw/
dpukBwxhsG4S0KUgo7O7TPjTtLQmSz+UobbpWxsKYlODms41/iVIv5wrIUZvcxivcfchIPJX3sQp
QhpJ8O5pcroepUIQ6gV6+DWPsPMuamAyEnU2N8eV8xDL6+6WWrB1HDQLpPyIU+fHg+3t+skYDEqH
buLsMlZ0Tidpt6IGZd8nZQZblEc7xbrOCSbR/RSdFmf7vm6yry4b7weiJop11GcvWhpyXMVwBiQw
NrK1MGLnMdMTY8/5D2TipFP8SMhGKFA33JC+gXCPHcKDFjUstsyDjI/Aj6CrJJwasj6MOG4zguOE
ol4AmgsGU4QS57xQ/FhRLViRS0VPba/mikUIgWpPpXyE0lE84RT46lrCPsUKzBgroBhXyH7MJXan
9qqvoSMadEfu2rGq3kAiyPs6RAPG1MANE8rTviGyKtNl2k/4gQPKw3e9SMqbYMSTrzkTCvkphvkN
MEmHX1Y3ZBnoEW3WTA1fDWjI1LV0tolj66cbvLHwzMjE3Ikw1fdSc9N1L4fkNFUxQk1diz6fCzRB
Cud3QZ4krKoJ8e8zizPP03WwvyOgtZ4My34R6Yx3TrDhfEaEC4mxsUIM7sTeHtNA5u/p4Pu35+Gu
AtIYCvYWAdtd3u4kxSNINcS6a4b0MZnr17pTECWJ8gtTPi4jZpGAaonqNWYjK6IIpxwNW6xmEQfw
YzoyTEgmLsbmJe8jfMG+iaZikU7NkzPXjbd6bFYzYIRMPlA6VEDy6i4SIxt4W+srok/SlDbFxLE7
w3OP9wCSKd7AwVdsdnRQp5sm1OaR7pvZZ9jPHRkFVng6z26CPunOtO2HqIrkTVez5ducq4TnIxKV
DhWBX0mNW98q7adq3k6ej3esRxQLm563ECJBeQceCxwRq6R/ReyLvOvpMT7hF2FKqXS+dO6Hx7gp
oEqGA8Kzlj7fQYCtP8JWLG8GE+YmEBb+CJC4AjL+FROsv7Yipd/qehVuIKglr3Y0VvtoEHjvbPuG
4ph2Twgjh5e50ldaU//WGDlgS8Zadt3bZfWaigobGARAcB/tcH+ubHtAHI9O1nOoGbJNr2yxb+Db
nfJ53QHxRnLLXJBE7lC8pILUJKcOQCT1o7asSj9Ya8VcIqq7or7HT5LfpHTM7zqvw94ytN1NSx94
K0EJykXp2l8s002P+rzw4eJtb0IP2sKkx5iluxh7SIcJV68GsbEt7P9Ir5mMIBNWhyHTCWMBJ7nL
mjGkB2F5b+40UrNBItLlbvt1zHQiUMfixrAmA7oJynD6Fj67IkNutFpz79zYZtDZil15J8cSCJ6w
wxs7mlAsDPVsHw2gdtWYHTjFNymKQSapcUWFjNSCxEvbdwMcizjgRODbtEPcv7X2ZB+Tc63ivM4T
e8Ia5U5zIcBVOmPNcVOew9wAKrzIX5Yx1R8W4DvbD/obEkCGLRUklwIG2Q3n8YQQyNgUHsJ4C6jZ
Af5Xtc2pw+7bvJQ7qexyr8iY2XuqX5e5r18Zehc+4r75glEwvGJTw8bMjpMrgMc7+Crm17oUzVM6
d1ll6QrcgiCmoLyG1wYnBEjXw/iYmN7w6EM2uvE8NgdObsmtHZMslHWduSmEvHE5WF95hWa+M6ai
1w6FzPE86j+oi//elqUX5UppS6YalG0XnXIQcrIA9UvL0W3SRwro73KKICH22OY7w84PVaHLbZ8B
iY7C7qXDdwSBVJPWMvJy/9sPMY5ChbFNnd6//funm3tiF90JdB860j7hgPa5bNO0A+istEymEwGz
+ETpnScRPl8GUmhigEe+fWzBLZGGUCrf+yD18XeVFHY41EhsahyJ1sKaRQY/NRX91M6dHgPaqQsi
fOk4N8vX86xMpYqsuChR13qoP2OiiTlJNKV1a5VF+C3R0+I6dbNo8/eb8Xv/AgGipPbkQgRFkHMh
2ooqnG+tr8lT6bInw85F70Kfj426S2UwEUzgf7/gH26A60ksc55ukQZmuhcyDrbcXQz6RDuNGutX
Sl0xWQyR7r0b5qifxrIQ91oxEz8C6V0DwZ4xiny4Ra+a6uBEjvf89w90Hoy/jgc+EJ3DucWL7PMy
UteMBPuCZoI/APzizvVD762aqPHqxA1smrr+nnadtw0sCZlhGgiL6oO7EUPYd0/0xHOYNi6t0cHo
lGt6vB7qyj/qeciuN4rkk+CF37V9G33QYzuHvf76qSWjSHcNSyKG9MTFK6Z3eP8baVon7NHJeqrL
ZqepkNpRAkZH9f5nlKfNbZDH0OahWnVrP8+1Kzf202Vb0Pedc8MmvEg48QLoo7eV3lS7PoCsc14z
JA7bu7/faON3RR4fGcWV7tHo97CR/jr0C5HkGL1D++QmbkrOTW1tulAk2wh14oaisn1senbYMhjt
12Go6k0S9K/kG3Iy/qeuRLrQOIYfvZK/N635XKwahouolU938UqiNy2BU1Ti1Id1/EwkuL+NRdRi
OwF3BqvXvMuGeBVX5JAVvuMdXFo9JNTFjXZttJNzwMJp3FjowfCDOfVbiwxzRQrdPxLuX6zIPztc
jVkDcfnIZ4crn9GyMe7P7/JPU8csnesxbZmn5NzlOdfBojEpXyO2+thE6UEsiQLbW1X6JY/iZIWP
nWrr3NP7+5P8fdLA0mvP7wpD0HIvhVDsu1h0dJqe56YuXprp3YPfQmJUkN34c9fo79f7XXfD9aRt
e0iQUP3KC3FIb0KU1rrUPFkFBh6KiW+0ZPJtUcbituqlfezJ9tmD7e5oxLAx+PvV/yCMkzqtdEaH
qXse1udf73sEK2VKc161wTfINWkcqtqjI29aL6WQ3XQHugzJlcxEBD67KWGMK3Vnhx4GgTzT3oai
fMSMENyhSProzvzhSRjIU3gIs3bP0S9kpFURFrbe1w5GHsrYZxVlNMSIVURfvsLurj/Q6fzhSTDn
uAg75vUCicevt2Jk8ysyesUnQhfjnU0cIut5VDxkaUErJ7Mw6VckxaVSegdb2O5HDfffZUKUTg0U
afMsYrGU/np9rTJ0Dw+FfUo0u93DOgh2uUzzNzVn3hixvTLGWSBIm/e5m2R+bY7ysfbIw46THjd4
1XUfSK7/NDj4QBRaHcMh1dC5eAIWxoMSk4dzom7nPFVxESD7tuJgUyIqopjhuN+FoKcQVrwgPv6t
ViXN1gjDnLgbE64LiRjR114P+rdhmiUPfx+8f3hg3CVuNZJJJo3Lxa0EnqQFlitPcGTnunclaGO1
GSfmuVGbGMnwdt4wn+erYZhoT/z9A/xBkMLiitYXLACvEHX1Xx9ZMxTCi0hiP8kuHu/rYM6ti3G4
j2NyLOymOWYBzD2DAJ9dNAzpNnEo3X4wbv6wxqNMN5hBhCnI2L3USaFnLpyJSf3Ws9sDgtGcntzQ
bOHQ0xLVpumTHHrYoBWlHxqSYtiY0V3iJO3RKkKSydIqgTJp1l/aAMoQaKGI4AujPTkaJRXlTz3p
tnizP/jUf1iX2JHN+hJeF3Q0F0MLXh2nSVINbut5jqNq5d61mBSOonTmk8nc+gN58NEyff61F8sM
jRGHkvOs5Ufp+OsDw0NMoi+YxNuBM+bWsdvyyYCNsu/Jj7irc4ODIkpHeRckIcOV9TzBttxR8mbD
UdyOYQhDSItTF/twkD6PQjxAUhkWpR3WajaC0fydlwgYT9QAeyomtGXKpWDiBfU4PKqhpYhvFWAF
cGO0Oz9Wx15Hr4bJPIMO0gd59kzQZUrry6A4r+sUFdQ0TkcqE82Cvm17H05e8fqjKvKjB13Go7Ga
ksjcVUU0nrwg79/+Ps7/8KJ5bKkcFwwF+/vLmTjrnKTCtxbfiqh3ruxcT3YEj3WfQmEaRBIk3U1Y
hMZmGssMI2idfyCE/dPl2RMg6kJ2xYt+sTcIvJQCVN9Ht7UWagdIq8mPWg/ehWpX9gUBFQDO1QZt
/luZWOYHZyrx+/W9WbmJa8pCjmvJCyHi2MFAKPogvWXuZVScq4rKYw9B2Dk1DEOK8vVcbSIl3bgh
9yv/blSS+K5cpZzDi1lHUyJKJZ9X2qT/kfKF2KetDRBIE0W/0Rw50As/pNACM0jttWigSqz0aBu0
EX9lFBTVl1AocYMzD1QPvjaMLxOlFLJiCUI2yKfwqIBF9sCH0rKchm8Rcmmk/bz0+dSAADqX6dvK
14dlDl/l6VzR15BvvxHYjPBKBdmnUO/UUwPO9+BQPzn+UBI6s9yhMGt0btGsnf33Y0ua3CNnlr3/
dkjr7NrKZ6vwrYbxi2wmzt63pWEFe5pkxJyRgPc1hwrF+juGa20MxAeD6/cTM2fE2VckHSwTHJp/
nRECEDyIZdLiNhh880oklLcWYURaGQieuZqZ6p4E8J8LeWBzYH2w+/t9j0M5Vmf7hzmUEWabv17d
aVI1pRiI2Oo51D3T0KErk+KfdIm4XbqNhQ/u7/fb/G2bQdEISalkvfJM5sKL0RwmppkCo4jv7Cit
lm0YCAt8UkE0VEEL6LzNwmJWkuJuNJzKm2qZKru5rfJWW7tl9o8Ow6xcHR+7R+DKMLv6XbSY5/0p
E+dw7AmM8oNoej4bwTiI6Y9//xbysgqDdtl1ccixVWcq/20idwl7KO12bE+ke5dXXmWqoy0UGS21
eBgpsC4oUiXEX3bEwsG9Td7aRD1VBpU0BFkBvnam6T19fmgj5wJJ4Q/hiu4S/F8vuy7i/FOcVLxB
nZFMn6kTFlvgX9TnLakeZWj13xLPGG/Prw99cxrzTjTdQyLR34lfU5tMdwiAxDA8fM4mE0wF8Cj4
wj5LQ0TSoS4rPqFU1s4clbYzgOJtFDbhVdaD5iRCwjv5xFoQ2dCTDD3ack2buTQYmF62LXqkRBIl
4xcaRgL5MdgbQUBuEm3P++M81vtb6RJDME3ls4aX5IrjXLXu7LZ9yASz1mSfTDHFUCInb4FqU/uS
wfK/q9GTrZ2MgqFsGqPdJhXxyaQMEE9hNsn30NPyp3OfL2hKExbu0BVPJijjYwxt8qpBcfkmQ9N4
jTLf3SOHVxvPZ6bLlQ2/5u/P//K94Ugr4C0hYAe7ZPxWIbC9Ph9jo9JPkPWR8A0tK609T3sgYNZe
Fw8/VsD/bVbWdfRWFXXxvbmEZf3Myvqv/0tELYuN2/9sUz5+mb7EUd38v//+lcM1/18/TMoSRhZC
bdbNeYeMPJkZ7odJWTj/QVtsIqZ2JO/vmZ71D1jLtv9D1Q47EqULIATm7GD7x6Qs9P9A1WL2EkQv
s3lkh/cvTMoXu9DZHGjaqJtpdLMJpWD36/Sbh0BvmoaE1IJAcuJzBj/5ZpQkrMHc18CL2Jl9w54n
ij5Y9C5mrx/XnT+8i+XLxdL663UjvF5+70PBooneATAW/gYyMo2dPnUOPz2Q2x97258rKxdvyvlS
HnUfk402leFz4eXnwsqEdK9tiJbvyt49pFb77MEK3sBjwk1mah/slS5W0x9XY0XzKACzVF+Wm3pF
WTRuBnyNLnCRxDVI+6GZsiLTK9qUfd8vwf6xZ3SKh3/9NakdUS+g8srW2Z7v+E9fM+oNC7SgxpOE
GrIIa0f/3jrZuI7iyVjXaV18sG34w20FXsm5c94Qmri2f71ehTIy9BOkUoCeMnhYsRa7sMum7s4B
puptgLY32QejZj4T/XR44bbO3hMsnVgPGLWXPiKqeGBxKrff2DJ11rJswp2KY2f59zt5OTa5Crw5
jxKIcCi6XG6IQlFrOWX8YWYI53Tm0yF6gTAGoJSjk77/9xfD7E6xl67B7+XJJqRP5jtYDHWf4rwT
Dk+BCf7RiszXv1/oD/cOx7SgvT2vGPJc6vhpfJRWnOcR9M+N5rknrHwVjHpv+GBQ/PEiwp5nFJof
TCi/DgrGGn2juiFg1RJvliBjKJh8+cEL/afnQ6WZu8V8hS/j4iJW6KdOIPkmBvC0bTlNEM+94irF
YLH5+z27OPegGp2LPpS1HXAIHNEvZkfHHHug+Snt0DXKrA8G88Uvx3k5z/lAEg3qJzz7i1/eU1gl
CDFLNmwda+y2ke5X95YTG81dkRG8vBsaWiPLfPJjG4M7Mb3P9JT94f7v3/FiBZg/BmWFszmYb4iG
+tdHBozOkhOU802j9wmlksKfwUARLATiBxNZ7tw8tD4PHXCIfzf0z1dmQjahYxhQMi7LjfY0wqeD
sbVBK5RuR6R7mzEmZ71icD3++y/JtMH6O59yjPMB96fBj1gut5B5ElkdEiSsBXX1RkGp3SPymraT
mbX3iZLtB9XDP93Z+ZV2mCE5N4uLc4YfmzqUryrdFJEBTLl1m+alI59lnzsNSaVDYLbEI3aF9e1f
flmoPA7lCnq0PE+W91+fKDS5Ik/0EoSaFzQPmuPSmA7z/LVOe7Xt6xbTg5mKl79f9OLNt2y0q1TQ
KZRaFmXaGdLy8/IjelO4uWdkGzUaiCka2acrq4+s7oO35uLl/3Ed9j/Ysnjz2QT9ep0w8r2+JoB9
o7eBf20nnbgtTddGqzAWH7z9l88PQszMHOVkzr1khM4r4C+DJnWQ8bbGnkjy5nN0+vsNYzNwsYSS
Pk0BjskY1buDp86bv+tPF7BaYRCIaIpt14S2u9bHKT90YaJj3oPWACEx6UilQQcAndotYhPBXS7R
vDLBGvmiNwIyd1Oy1SioCVt7Av4XQemLA++TaGyBiC2sAT21gIwQGVPyr1YZTDimmkK5r5z620NK
UFmwtOQwwG23avK5QZk9lzAA3GWp5dku7nOXAmBSWYd2qmr7Gh+XRnUQxSdOlwgNQqY5/QtQUKLe
otIM7/PEo+de29qrP4zixogb+43oPPddh956x1G/JTgA0dBrBPWuobpgETcCZtqmDGS7rLd9HcGC
JGi36CHgtPXOHQBQrppicLylHphAEPnS3k0IfcPFGJb0pymshLVx25hI3Poc/5wMUbGzAtRZa8to
IqAxBol3O7D15JpoiefiNabAsB6kGpylbQTcf7bvg9jl5wQl19PGr2iqzE9hagHdGXMjSxe4pIkZ
FoGpDjFz+7imZWRjC2/boiQbOGiihUsF81MQ+XVGgLqe3inXKRFFKzIsA5tQXDqL9uTvAPgF1kLJ
Hph+peoZJU4PrN3RXYIQx0anICO8d+tHP6Eyk0dIMVbeiDdwAdJz5mslTjzsfP6CjpnXeNvUmlTG
BiVL926gwTRXTqMlmz6V5bvP4faEiEY3N9aIFRyeWJlel9C4rVsyavpbBLFkQfUBcrCrNprygakf
HeKiH6s83wnZGu9T5MAXJSYyfR1G0/psGlEPBz6k9wUAHe0OFqE8JNyGg3a5gpRNUjChX4T0JPbM
Fmzcrif/WFpdsXGQ69x3SVIRkE4S8neOq6VEhS7zfBl2SfPqu1Fh7t0iKONbTBLDUYnU07Yok9js
mfaQvbLrM6xtYURxvcFmo9W7NBCgw8c+zPC7OTWfcLD6aj1aLTI9EjZ8d5tBep32QasIOG3AhYKs
dlK1qgql6YTc2yaCzUy1b8SmGIQk0RnMl4PVmcfSMUN3UxptYlA6bPU7Pg5g00qvW8pEfktnrK+V
QQ6XM5H1WCkUQqQklbQ6BtdhfOb0Z5aUdsfPxKyV9EgCd4DW6udNfZX4Y1NutUgReqgNcOMxjLr1
Cs5ZXawD1BTZxkLV7O9JwGLsm8ZUB3cEV/piNdJfOHAnxnidsE09EoDtkRhTtIaiHGKnT4bv2bCa
8lrPD74xMuRmP4S9nAoKImvX8nrmFCt0CdgAXUnWBKHb3UJD0ESppakVOm7E8hBDqZFRVxA16inM
cyUhp5PeBF+ripiYVaZSW2yovZrmUqVkx26zwWnyR08ULd6IMmnkWkwdMmO9kUYP6ZRMs0WYuv0n
qhjutLStsH0xyLy3n3q7dJ+jCBfnJrGS8V3zZk7rJPRG7Gv6ADVVo6GoF0RO1odBuba9jGvoKT6J
I80+0FOUc4XrVC8pE1yy6uCXvEe+nVur0U4dAqUTC0uDhtaGADDVigkduZGewrQk1USm0/Qi2P9f
5UqvxrUNs03Cc8fTQZiLHohNr2dFs8wdlW6rcdTCtd0VI7p+RxNgosuw/d53g2YsAeEnN75pY++y
AQh+K1XOjwmztZ9LIzPapSxyxkFZWwRKum4Tfum8sLjv3IiwJIM8NqpaBR2NY+LMkJaCCOsR54xT
EepagnbYYnMjvifwPa3DbBJlnGWniYkK4GjVLqaSQuUB8rLaZXIw/DVdMPwmyMp02I2mk++b/jze
6kyhHZvQuwZJ25krk0AyAgcIcmtXaZj55toMhX/riDp9I7QBLOfo8mNKj5EjqCmB0ICxqrFYqxr7
W6s7mnsV2DbDHxi75601haOeDK6p7NY8ECCd0ZhH4VJWHUjOtG8dAgOijiAgg9XA2RnKS+wtzgqD
ARJ4GqhuRtdKlK3x4KSx+ZnUj9fM1YyHMqi7g0PQDMQeHHlLu2006v8ezb+uib6SNPLOSaEnaNPX
Txnm/UWOrXNrTTMOuGB/AVZe3SPgI+K+AJFLjrQhUWvNxY9lnvqwrd1YEnnqUOS9rtkoFIt8HLDd
jlFXbj0yjObCanfwUbRftWzGmBWKdWt7X3Ki0vGyeus8y95xo2L4LfBA8KjfQRRPD72ZfDelu2EF
21mRfEhVW6B90T/hjlyBUvhE2NIOcda9HRTFUlc1zEwZx9cWqkXwseTTy5TaJu4CJjZ1pcJqPI5z
nm8R8V6NLHFL19ZA+/TNQcxGayeB2e2YBVzkrLqqCOh9RnYbrkSS3WLxDdZokwEt1hUu0Q7yNWJ6
k0Aaws/JwKsP8cjzafNgo5XTuDfQJZ7CDH5tP5ZTva5DZr1lHVd5tdJtXniSVdU3Sxnlu1Nn7bCO
Cfd6rGisHDJ3lIs642yHTSYdt7Vj4F0DYfJWT8Ah+e6MsQVRRebDFPnNvcgsdrGRNz5GBkQahjWF
qJgvssWUrW8NL49P4v9TdybLkSNZlv0ilChmYGuADTQaZ3eSzg2ETicVkwJQDIrh6/tYV22qRVqk
a9mSi8yQ9IjgAIM+ve/eczV5aG+wP+IqCy94SMwD5TaFhCBuF++yk/j1bWwED5oGIItpalZFMo+j
908HCuECaFUmfvUEypHCvYr4z2zWz8ynjmz1n4MJ+bwyOIMtmjipXH8ZI0Ev5LA4z6CtfMBR2apv
AuOGz2Exu2QJhiDFKrPuBb0RFGKIdFs4kgCaQCPFUFDYe+w1/d+MQbZMWDtnaxKBOh2TzfRi74NE
p4eX/7IA587Ohzu44kKmqPR27E/USYcDZVTtPDxieXPoYBqp+gk292/JhnR+HdU6u3sE6J4OnakF
uNwJsuubMyznddm+Wz+c9u1sjXcZ93+Ca8p/M1IU/8gS+d+DgYuvKfoBPZ+3rwuOiKclQgy5fkR4
3EoBMMZIMHSs011ibMJMN/HsiZ9IFh9L3LhPDpXuLCDWE7NRvbct2/qB9zpd2jjTyVrZ73mk+zdQ
MSahivpsa8wRu4o0Ja8nufX3cwWPVMdRQrJNP+lxpiArmuhQm2WsKFiKfsyCMUWvGWFxokf7agy3
PUb9IcVevXU7eA24ZUFWpxUBz73r0RVWYFpNBE7Mb/Tx6DHqNsqkhHb4F9uQjYv5FIvtIbKoJd+R
7wvP2m974lZZEHwP+dpwhsIvY2cJ8+gTyF9tErdv572EI7UDeT0e1sDE+3kWeMoc9zBnuGM8p3D2
bKhr+pUB1qcRBKsbVnFuDlB46c7ZpvjI2t1y0BQ9pmYK4rSaMp8M2SCcv56XBUmcL6/ZFFQvXTsQ
VJZdvJ61IMESZ4Lk1Zw1f1ya036NuDIvwMyZVKsleCwnIvANraDPWPHNwAlBr+GuGG1TJYy2D8VG
XwgGVB4qiL/VxeMs24V9N507vAFHytLmNNio4FxWl1eKP/KRY93gnywaXCoLsEBkIDHzPeeHZQMW
VtB3wLAyUkoCzzkhPbNy81BTcwZ/NDwwAfYJiFb47J1PPV6mAEcyWVvDlbvvP5YEml69bljcnVsV
Wl9b7+jN6cjxkSyA9LGatdurmtP8sG2OfEBl3ejRdoFi7+LSEK1z2pW3BgPeeea3dMjjK7iZCbDj
c7SGh9Egmu76pqbVZN6cvAZRa2UbfThzzoVixgdY+kzjJ2gV/peyW1PcKpWRWXYDjtE7gqDjSPm3
NvPFVVFAWI2dGOOK3bh7ZFk97CPdMnxEFUdd0Vr2Ly+3qDmOmGq5feVSJqSeNpoObLGpw1ZoMu5k
yZ31WlED9pLvYSqDcnygm7JlcFVBI2j81dM1S0ZhYxz1+a+AqMv0pIXXAXKzvrtOQENb6Uhxh1gk
w+RbB9dtFV+GHH/HDDjfuo0nCs/JVT5f61H2bTGIh9kr/0yu7dExWT0UBL2J1+U2hzMzWRLKiN7v
mZLSaddT10D741xOhPM4kHdyYtq6gtuXP1s1EYIQrK+Py7xWh4VDtk7I0jQ7E3XQPzS316awLKgK
1xdtgNyRSzu8aXL7rtnKN2lh1c8lYbvGLfcBQ8+5zrvwLhRaXozVTC8ksqPm6G3bhMtC5ZTkkPYw
Vd/Qehx0RUIEoBge4cN0l2Lyqj0fHueRNWUU7IOOaOmhF5IwDa6yS+ENwT32gI6itP5kLEa6rZRi
S6ZCykeuU5TctD1N8PyIT3Q/r8T757p8KKlh7ruhPbrhan9RobW++m6VcyVxuBr5ZJeuJXDkuHk/
hSkqUHfgJ/DKDkBo6thY3tIGhUfjsMWV8nYzjCF3J2tAf3s+C80NI2F4dHvt0Vvkt1hyyvzSl9GX
s8n4ZnTiO69ZFXzp2siKMsnCnMLCemtW8nuFbZn7KIvEIxCAZj+QaCGEs/wNFq0eOttXD9jSln88
Wa/obMQO6QVuyeyH+cXMcXAGKgLLKjfPbC1uwhnsfrK2kp8tBZXixm7kmhRN+wfb1PXcFFDf64i4
d27b21MWIi5hVthYfsoo5q49BUDxmSCaRjlvDA/Fr7GeqIXrie0su9waZbcv+6yejzGdKr8iFcSY
N1YjadTOcBldx/oPTkaakRtygRHvUiYpxYARUsRV2/JhEU12E/WBfp87DY2+XMbmN2guwY+VasIE
U0f2QucwZP0oyMiWhCoM9p1NXVXu+tOe8J31mwoKsezIsUVFAru9T+dJvF9zbS91G/RLMtfmcx1I
eE+M+7Kij5EQeElGFDRN0QBWwVMyd4cIk3NhaDpnw54xW7bhoq9AA84fMNO/YNbM34UpihNJy7fh
ivylyi2zSnZdhoO0CgmsNMwc313cXwkUOY1nd1R5dMtv0fdUfvrgP1CBmz8yBBAyyphYq0u2Fbt0
Hv0NlzWjJjyg0Hy3jddKtq7314M0AiNi2CjxkLm8k9OoaL+DkgbTzpbWXRBakToTcreeNKx6Q/XC
tP6hAVcxhTNE3GcqzswRVa1RezWv/u8itwauE0x3HyKSXlqqtf52BqAEOovW19k34sW1u3A3IRfN
eyx/cX1tkqklSbvWHIVlA1bYwGA/UOvZ0C85urdZ7tLPnucbhdhh49BeNUU41btys9KusYCixBtt
CPh4lo5I2jCuYEiWwYmJlvLbT1QholtCNM5y8PzNddLKGNiz6xSMr1MkGfVx5QbnYQiDNy+vqCTO
Jx0Y3tjR1O+hjMB+9ymtaFKzgRkKCZ/KAw9IPQOsVerOCSoS36z8myrpoVZ9Ti4TZVJ0ffuY0W21
sBNybMHwZNtlqrZ1Nelsb+KrGHipp4Q+aGewsR7NJLQn9auMRc0Q2glnAqhBf3cakM2ib8CnxmMf
6mh4npcSL4pDprJJws4QVcHAZ/9YkaBwbRtGaCf+EOpgB183B3hf1YLg7WLKgfmO+SvV2mtpehmr
jqOgDMS+DsMOALvCb5UZVXeJRGy6IycUXcp1DTDNliFv9Qigy2PsbpWd4rK1Hy0CrQsWwAnW5qzp
A0mY5ZbxEi+S4jhq6lHoUHq5DToll5M8Mx7FphVXFNJ7NGD0hMRodvem7R21xlAnPw8jCVl3Av+f
+Ys5hBWmQv6cT906B/h2bBdsZdxklpzJvY9DWrHnLWfxQebuWq5H+VFEeHBKPADIEPhG7V7rwFbZ
3JAmhwG30cI3MT3a/qUldhQjQoXTEw091IpRS80Fz+NVu+yaMKzpcKjq0LrV9RqW+xDsfLfr87b/
VddDQMHEYiFThbTV/zVX7OJu8gouHuh+Bj3brQufxpugexCl4NDEo84bKXBjajp1gVSRVtg2ckYs
oz4KF/QLQppRJlnM5P+4nfTfdexJwA9dXFp7u/ZNCHWknfzEdcV650F6sHHAuRraabippLIn+Zd/
YvDT5g6jJsVE8o/vjNHP4C4bBBXVLAfXUhrmHOi89bjGVc7Fbx0CDzIp60CyvI7u9m0wo9gSDx6p
qwPiVxwAqrjvwMBAIXSBJfxToJueGZHgDigW4aE3VGJaL/6o7fGqgKFq0AYkzR5ZyzzIdV2ixIri
RZG2t6wo1RhDUKt9tRBGZyriY9+ANTli84v1TTNp6SP31RRX0GDj3uC4pp5Jmrw5+vj+QdwsGjef
3VpV+Bj6pdsnFspWvSeEyUYKfMq1etDJA7Gr3WD9CMPC/833HL8U0Qq8UjuuDJKliPv+3EyGb4uo
ycrBGXaVd6vpCwDmWI3eu9A5t3pCAc6n8GFEp3UYGCK0pJNf7AXux66lohxyxURH00NPYV+T2Lzl
XwZbt006OJ6QX+DCJLAhwnHznTYVV3zE6EnuimajhwcJuw8Q5ZfYv2A0s92kFDn+RGLodcOQb7tF
d8zbrribfCXuwXWUHg3UI/SnH8ZUa4gSAb1o2JIgW0JbP8oqAH53GxNSVByaBCnmdi8MIW+Kmn22
iOOpqPi5BglB0NaSp7b1a6JCBu7VmswVSYLHiNMY/zOqO9fpruLO7gj8mWnNToe21HirSCVP9F4T
FGa4TxtBSSNBSOHCGmgHpd7gIIDUaK9dwkdZaRMmU7zUWcrGcLApD7p2983UhZq0qvTEyM3bGoDO
CMoC1k1dhOeBPIFN++e1yKRmWVxmt4rQD61hupbLu+m0vd1gtYrotmi4a6YEutGnHWsu8z0iroFE
1mddH6eeZ4IjNjS3fRu9cmYAIedU8PyXjQPwQ7Q5jZVzvhHXBf2w153dtZ8cJJN7C225/WdsmkeR
VQouautssXNBEPb7gztI7vdLx1iLWX2IMAT2lSvfEA/67L6aIsW0267xsm9coeF/cPGxdkvFGh+d
wEj9XXkDlJiwjxp/3y3Kjf+ANGOPWml7YMDyvYZ6Xb6j/Bw05fRWlugjCcADD5s052KRWlY5grta
1809G5V5gODC63WLNcfVvBbJLBoRr3zvl+t3BPXpV1y+R+OL547wcLszxQpZLqPO7M3Br+vdzmbC
SZvZSxNfvBLlhrdaHp7pPFnCfWFMaLB4Y5R8nKpWPqP6klre5ctgWQfRZQ5FUzKSMc8U3m3qPVtK
Wg0VpfN7RihOXjzfeNOjh6hQHYMws0B/Wd61RqgJ1k+YWHhXeZREgGaGQWBPmUb4Q/OUjd6MuBFD
T4s4L2hQMYGXGp4Tccalq6H8BWFFGdtQMWPPdsAyXIwluLzWpQdpj5pdNEmdyUWdurHxxkO2qK45
kb9cfpi7C49DhsrXp2Je3OWjaGSXURZniyXF1tG0+woGkstmDLc5MFEVuvU/B/L1yqSzUp6NiGkN
vGGvoBUAHnMDv4060mi7QoLIrQFaAXbe98TbdZd/Y/y5Vra37vCC6Y8chLeG9svmgW6kxRIS2CaB
cBzbJoALMVKLPhydTYVjokOM5andAgHZUZRdFnQbjVWaNVDLbgd727zdIDb3UXmd91IHXlgltlDT
v1jiLrrdWJwVu7XU1mPnmpkDGF70i8dt+JNKrra8W/NN/rgCNucOL39nPWdRFDxbTWXzt41DHP9Z
XYzVjw07oJc1dnRw7qJAb7cxqEt5MiuXyMtk5fTf1aNo46PrhlPLuVJvM52yBFn9B10V9csiQ2Mf
BnelE8w4ZHTiqybEbRrmWFxm0z9EMq7gW59v0XHpUUjA5lH6fp/lk+Quz5NmEr/ePPD9zeZ7ycDT
/UDJG51DTQW/ANBZ3xx110SkCsUazJepKznisQr5fwq3sDqurtxl9zYcAbGLuMvymaRu6ovZZbpV
kCw7kFy1XM9R3+fmsEgvf5E65miOG8EAaY0KeVxbXstxwHhKI46kUGkoqTyFutozpUyCHtalyWvk
HBvxucJ09o+OrGFNZC6yIiHn5hdt6gWZ1dzyTq2ce67F7EQEWu3IB912D/64qB8hY5Gn0Rj710JH
WoEPvSNoOATCrOybai3r+kA8Q1HLBkSBliP+uDInKMB8qUEnw82/uE3J1F+OJlwITZEyT5ZWg7QM
i0K3L81k17RKgphk+7Fm7pS08UyHjXYa+a6aiLx2rNhR72IeVXNLno17dogE4YFX9Kuae/k01DSd
++VHvGydnfYAED+UmhheBGUk+R5WneD5wxCsaj50WTHfS/AbDMEAG8TtSObp2ve3Bd/+Jnx6a/nr
Ms1EP4131Tgt4Q7wiRZ7kYfqPK5sTFNXuMtfT23lLWu8ig0aLXO3CuQTH/l50X/AVYTcoA3CNXPh
nP+2gRM093HO2hooZ7Ue+ZWwtsl4aIO9jXQYprE1bKdirAM2+VnrryAlt9jaT0qF8kKrNSM1Fpmh
3DEN9+RY/LzLz3rxXXXcqLAtIYFB1TlSQJVDtNxsZP9ZdFyhB85Egjogjj6cWbH/ZemBzo7cg5DC
gtMiQjfV2++WeIY4x6UXzWcv4wZ6s0Uh46EkBN7vAWFM0X6gvLo854O8ujFL9FEvaJH7FhECDRED
xMF9PtK8sfe9ebB3BtDLaa7n5lsMDjbDHJ8lFcHUBALM6Tp6OGDXtafZl4zIfbcul4wLNCPKOvEb
MzCp2hM1FR5aqs+UfWjZ3NIyhfYagpfz1mpf13FsJbzkxHums2v0omo2eVYsuv+utP5V+zbGoJ3g
+LoOYMgwak9AIrDvCg7H7oC1FNBhz9n77ARzE8HLY3RLrVU3AcAJN493RczLnNO/c+fH2nQ8kVAm
tP1nYHT71ZNlfnZFZsWnYPOjKhlIuVicWJvfpmNZqfG5Z8JhYZYp63tbg8Y7QRfwb+pGO68MJZWf
1hzrKiU1mf32WmetUn7W1xvpVvFyuPL+p2R0M2/dRzQoZqdpMUBiauIn6gaZvkUtjMhEDaeK5+0t
ZPe+7soBFWmPpwMi3yhq8CWqtvPqpSBayYKf5qsZAlXgb/0BvKRffxIqzcYnnzjLJSu4ilwmUrAy
gfjjc6GznGK5smz9j6Za7DGlPktnN7rz2CHoWcTm4ICGDV78so8fJsc38752vOEZwt4KEaerO7AY
dQd6jEVj57K3DuZflS3W+ZiL0ffPveVFGdVwwovJJ858iYw3K/hdF3zXAT6GS/bd3ubugaqtki9a
cpW/pzN1XVKw16Av2JC4lD5msEz3k7XYaK5Y8lsILg3W+jrrw2M4ZYP+6HSFKyNRDZIEXDIUnXcM
AcPHkptwSvg5sq4vw/aKtpk0Le9Z6X2RRih/bfz2KK2pVsfyLn7AZ3YP8jS8X2sJWSYO1hZJl1Ea
r4yfqelYUL7g3lB6HgYUWPtIQHt3nQkMsFkO/+rIo6ZvpEgxhEOm4GT5ddl+Sotw0anB8BMna91N
5dFwkuqzU1vo4pvGFXneaJAVH5mdD/bFyv3JX5HsMtoovA6a62u4OajEF8w+y8JWEtv/a5grJpFd
PMuFLjSqwQcvmUPFBcx2CjXf5ttKeaYBvDodIH3CC4Zm6JjzUnHP24fTls+ngDPNKHw2nvNN260P
Fit3q27nw9Uub4YRPS4h0ld+ufXMZpTono+HeAn64HZmWPtX+XPdp4WGWL2rQWuETxMt8f4LtFGK
9NbgihlkL1B9GwwSLvsILmJnaL3ONy3E7j82nIgwPdRBfcKjMnVH1Kx+gkK6hQF9cf587pfemZ5n
xyx/2P3l9R5YZAb60RiNhi9y72egys265yNV/x4WI37nPs1p4Vj4jyOXL8Za+Gd/8TIBMZzdEJ7W
7PvqyYCIuELB9cyCAKRQnobE+VYwaOzOdoVjLz+0kl5xwK0Ih5tS+s68bxYW4nclF3b+YFtDPWC1
4X0whiE4tMBiFeW5NoMTZhtwQHyY1TsRM/6nxfYST3QfuSyjCKLk7CJ6PYmkAvRf7G1+4MFlDa0y
OsCQtfs73JEkOLCKAeMEm4M46i4FwJU4jun/1GoaeP/paqP4wZnKiUC+79X7DtmftizXGdKBSMyY
RDNmpCSwHLdhpr72ChOllOFJSFlxofVhHVL6p5f4gp2aik5Zwf0/MTRn7ygNA1NBBa11H+An/Bf4
5M4HXi0td2PibHu3ghR3CHB1fQ7K1nSNEb/VOwuwcw+aefb1eqrjydluh7ylAhkgGOOEFfRU1Jcr
VZiX1aEPiTV9ODu3W515SPZz195KNHaVCs94z7FFij5RXtzc8tsvYwp0Jed2BfLxX1ENAEBbm5kW
HnBD0WddxIDDQuRqK2kK9MGkMEzhyVZrxVfNNIeGReOhui0p5UXJcooMj/zE332Tw7v1j1bDNjOp
nal7CEaxBUmI/TDiH1/VdmqXEDN33lxp2pT7iIU+ETd9mQno6FREdf4VhQMlhZs/VW/hsDLl9/WQ
jWypWWsmZV86d1ABrS9KzPRvTBFwPDOvqn9suvmGw6gjlLp58fmVDf663pPnjp0HHLgI0XxZxIyg
1VU7LAFDASLECh4XwwSYNk07f0zoEU4SMTk9j9RY+hQJRlqirLtOR55J+ZD+uPA8GtkE9yPLy1ce
Y1wxczm3XATlouVOs5uFeKd6tnjeLEWCVWCMebWPM1fsoG0e3XhcUK7q6DrS1HgGdzoQ5j3j9t+C
IcMdcV2YDg85CN0Fd1jFA+YQtqP+1Fu/hO/4T6FbuX+0X7OvKa2M4SdGZH2otqXz9lI2n0ia4U01
TyQtTR75n3Pgye8QEbTZ+e3oXbJJTCLt6tp5FktYU3rbaQvtcOLDlZYobl/gBCo37cEDceWUKvjy
YURbj33sjvausvFCnbwyC34iwOMqsUBsHwBydFigNtMyhq1OcRcsBUr9wKsh5gJp2dmZxtRKfwSD
26OmZyVRe9nRVLsr24HVuaqyYd7ZGkjmk94sET4skEj5MwNf4y7zM8gNisSac2FzEm6pTRetSTvy
83xWPYD/zPGdfxdVviewpkAP3GEqZsjot7H4cfgIG3pTQygg2GOok8XVFVk3fesE/I6HAnlGSQ89
CUSbOJVcv03SKaStOx8kHZGCpogTpwydS17SvHRY49x5bJUtfmK7GmNeqJRo4w8b2juC92CyJFSa
H19V1W+w5rzeQWQO/zjOJuwUFgmG3UgyeNuP/mY3+A3Gsv8F1dbD8jn40v3Xe7QIX7arBP1TFKUo
vnSki2qvVF71yei1S5XUKi7+sh9ViuX5ROlJK5mAd2FtsF7l8bLeXTWaMVXTXN5pXE8lLlPRFr+d
KciZDobc345hl0vnC3uBmfYFAt32xj9xpQRCLFxzsjZE9mQzQm/HNjf4cto2UhhWgIAdYDZHfmpR
zLqqZFTD6p34PhADjd9FEInjcEH6HyD/npUvuWrAsO61C28y5j+7wctKIGd9zgcCgY8FHGubfEp8
gXiPTyEL3sjUK/8P2RIdXaymZhcrdMUkCSYv3jlO72+JslcFqlViYvwVsUe8W/Kxb1OoY3We1AMv
wtOg64gJyvTOYZQyblPapPAkUNXrt/d+U489z1GI3OsFkDZ3ZZfl1i4iIKjOjlkL/Zb3DoXJybyi
T3dIvihp0M8k896HrsNtO5lYiv7VCCCyDww45KNKDjL1VW7wic+qt/m6rHqBjHi31gUCYmJX7dJl
XMzaaEt9aST7zarunH3ElT26KOoO5AmXXttcLHD7KCn+sLYZCBtrpDxkGvEMMilFRGm6QFiQQONI
SMB/zH3XAG7eSM7Iyje89g7s6UovMeO8Fj5DhNW0mCzwYA1fuafL8QzRbhggLy8zPEfZL80Xo4jp
D/3il3805SnVYYLo358Wng/A2VhF0pEVFIq9tfSfYmvImFMiHYe0rEtL3caUbSmccDNF5V7gLbCZ
2rmf3wuYvNPd2jjtdMLsBwiumbcMmym2X+Ec10r476WU7s/AQ0z/OCjRJZWtU1+XkobmTH5nAzse
wXHY866ydP3c8UkE04qldk6XjRT+RXBmv/H0Lv0xY8nyXQeqyG4JzhqMmevQrHdlzX3vJisDgH98
jzSu83lvVVLSNEAjjscl81MtMvJSeExhlOTYn3PBGSJY+luq4/gozOrLew/6ZcmlNhvfMLL1GFTL
inU4eIFCnqAgRqiyFr9djo5STX/9ieIKrEtbF+ClyAEFo3M05gzCN6Cpl8RZOJw2p/MtBmBTNOET
rhTK0b3Nc78yZN9yL0rPE8g7DT9glAxZ7KeOc1Wzc2h0tCSo4vQWQCjvtoMXmvA9L1wsCqXCDHDQ
FQRAdOigM2fi+EO3z/J8GtO8G4L6tisLKzqxTRgWLF1a6L/K7agq7qPVH29Gfu/AhWRlSmpsXG/7
y3JT968wO5hNuNms/QkAspgfGOB1RKC52CRi92iipFKG2h13RcXcqZzL98MkxsAloN0JkY5uEI5n
lZGkfBt4BnBVh0au1ru9rQOrDZ3z8LDVws04JhmNeOEpYHtcecRrKgaGdAPTbt1vABBypmPKye9a
rpKoLZoy6KfOydaCa5eLYNM6naXehmFDVE86LYdPq2SnRwt11g6vYCikfYmdciUCGHcLDFG7BSP+
r+hpt6KlK0e9thmeFJqyM3sL27m5aZqnYW7t6W2Sbug0RDU8EMw7nMsjsGkpoUOObWQqxZwBSzkh
W1pTALMxkfhUjs+FerecMR/rlPdHNqRw3rvpF0+rMJBHRR2PBkbi4qh7j6RBDWC+xr5j5dMqsfig
FZo0Lqy+vymhvsrzWod4L9au6xEU2LpH/9oCKvgb3SPCupkCLk1P29ivmE10VuX2wzbT3IWfY9im
P5RA285dJ4ooSrOtCCGB4+zG0M7AKdnY1lW5jettKwNZVbdeKwf6nUxcw/XBxG5lfUqXSl4dO4+S
iXsksb69sGD0i7cgxPRyW7T5sD7MA13OaaPiNr6eU85FbQKY/wD4+aaAkKh3AYomb+K4LKEPwlY8
cVtlzVcwcuHb6LEWkkDA27cTXGG+6rHD5QeoUaOMIdTSOuBxYx0N/8ftJLgN0bHOHCdD/EY+i/zs
OALz9ZZjNjNadi9xWaAT3ZQkEfzmxNbCUf1nJIqWz09V4zFcb6POxsW/+aafnowQk4Pw4yswA68G
YYT+eqOqslu/1NByVTvwIgrEeAY2kvNZmJcRTWux8FvL1LU3MP0H0Fm5jUmhWId6b9QaYNvsuixm
5sy1z/Z+GCKpedc5bO84OmUPsL0uc7UOabvQHLQe89HIuNjPwh2C5yzL8rLfsZCM3OEGO5e/PNau
I3ixG762+MUNimw+9WxBKDAKtUTEBKjNB2seouPYuuWrriaWtoWQ4ml2N/VTkGChHq+c/W8OIeMx
P+roLaSU4iPGUjvtOsy/v8opio+LsLf+pByr+rB77b/RrxS/U8qbG8IrCkzDoYfrgX410qe8J/Vj
kzgpWkD/Dbvo/0yC/o9C7/9vifb//9q3SaP932Ptl892+O+l2/zx/8yzQwj7j4DiSGKkbFcpkCTX
+F+l20L8B7RJto80NhKbvCLs/ivP7jj/4RNMpoib+j+sETHxsP/Ks9vuf8Rs0omMwVq/RuSj/0me
HdTkf0+iWaT7CNST3v0/4lpVDvann6z6Rm/kSAI3lwxoLCs/Gi/fjsVG1GTHCGHdFLM13bkITXVa
Nps2Nxty/JL4CwYdAERr+eMPXuFg6+r1nVljfJ9evak8UQyRTwsbl5TSWu8mX9iS74zsx/durW1K
M4qWpTk0bIOLUTvrTqqlbhLYxjXA4D58E10/n0VVBqnLq+5elzo4UVtic2fgRCdf1MXYtLI2iHRi
x5v92rUWVyJ/w0C8eEtJAQ0ubLby1P5Je3Z+BJuBivzFzNprQ3FmNweyxFLR87ZgvE90XM535CLZ
8+XN3DxZynIGbmhskuKqolRHmdq3dqVD+8QOuORwscu8v2FXjyetwCGcRiVTQqAQJpDlo7c1mhfe
tVFgBbuZuekRp/70UrtD8YozRX9wJ59v61gPt3RSh9zut+lt+d9scuMqrt6Rnjj/LAjTN5zGhrYb
qw32/DAcfaWU5He4pNu/bhU4tPMG/Xj0UEBrYjlDcEDG8IjssAg1ka2eQ9gdR/KX3aG+Aq3wJpeB
PlUDzOICseq5wcrEACA73FuFKnEFCcwOEM0dyM3bwtcfFrddAZo/sFGiOS3ELarD1B+MMd0LejD0
E5sQyoeeNnVHG6p1zLMi+GDqLQ9xPpacrUOZgFi3Eq+uPxgVZpog4o70tmwuXAXBicEuZManm4pB
LM6cBLtdl/qmKp4nDtgqiUY7qDh9l2tGKrLtwyQADg/zFDWHyfsVhfGdk1NMhd+vwsa7xo+qYPMo
45wKkyaYdsEcDSKRgR5/UXOCl7yeY3pqsuiEd8B7hW8ocYoPy2dJwO8uZr54dKiOGiC5iPPI2HiJ
hv6GG0B0GzTVdqcRZ17pQiq/NCcLy9bOzlJ30OqC0Gb9A5Kq95bnzSs2Lxo6sZviN5bCis/ryGab
KvDob51zF99NPS0gXa6AOI3hkrZccAyuoy4jXzJh2QulugsmTjVqAtl91xTp7JzYiksOZvxhm/bz
m7FYrJ8yDuJ//gDJewo9uKYgk1AzZhq239gt6vgtHy5k7MlEouluTyVNDTzNrNjrI74X3Pox8Fs+
XyXFwcX8sTJPvoupyy5kLcQDupb1grLgspV1i0dZ+3pP4Uj1ltmu/rVVIUML6P9InBrpuOnSxs0z
RXPj0xY20Yu1duIz4kmmNVkIqst6zaK0q+Nzxhb1opSSoJAJw6lWBA+8/vwJAv80nlS8zOeNtUiy
sfj53c5dkFZQ3+/JOy3Xqy+JMiTe+uoaIfkHRctu5rQY5xDu4TDfrcKhxGTEKnSNZj+tUY1Pupjj
7tNW4dU/1notA5IT84gNFeZsBLEb/u3e/Vh7zqdt2uB1ouAGN6a3PWeVbe198l6pI9hwczHamn0U
5/KEZRzrorT7R539L+7OazeWLM3OrzLQlQQoBuHNhQQoXHpLMmluArThvY+nny+rWzNdR0fd07oU
cFBAVfEwycyI2Huvf61vGYN3nyzd3Z3aK5OJkff3DvJJmOVvLTxS/qgyHB+MnJaZUDQfgAfWPnMx
ywOPbd7aqqWmcILYTdrO1LFyDelukZPxe55A6Dww8zY2Sq4sj2afm084Dp9qw/CspAOQt6+HJTws
YmNUbjROAis+r9JNKL49ky3QUTBO8PUY07nrEO3mwcQbqQtf2HjOQT5HDySextRuZYjLIz0yi4sr
Gt0poOLVS41Ruhpdi7uxUNjxj+quGkL5KPed6hriXPtDmLSnBHPOpZCJHrWVYaxwicffsEyGM+Gy
6oCsKa8hkM0vSYdrLNYHuXrEQGMRYMuj2EsUBmiiV0+NRBfT0rWOScbUiTDflHY11hJj1ihPna4u
ok0WU0ERN6y3OCnq6hsnwOsyGcYj0OFOxbhbDJtEMgMPwRb7FNNl8RHgdLMZDKnzW4ruvSgQ4zVd
nMK+EbP5DKsehp5O2h+kcdju8QNNj2IWxLsiCfv3Nqsqv2DFOlIBGHpy3XKTj0NI2x0czKtS41Ml
BLLNBlVxadE7xvjhHhCzJbtIkuakyD0k5djA1m6U4/JTVPKwJ9DPk5eysMqr79FdmdLdQ63h30YO
FRyrZ58MbVR6x+tqbQpqI1dyNaivEYeTJ3nU222YcaExbhPNxyhNx3NUR+2GLW2Hh68XVjx5Rb/p
UvFY6Wm4kjCpECFCc1dwJLbhTmIguBrSrFv3lTav73EhEkZTA1/djJ8lFVfpUDf1A3Kd9qn2kTRw
v8XyY66msgsaEen5fjrZK8ugHsQ6X74HtTUsOgas8oi80rlQQAVXHIPhtZwUYUX+RH4zsm4h2DvG
qt3JufrCl+TMseCyU8yZavOpFMkapylsGjwjWbueS1X1g5yxTKdqTrngUxebrPeShbLpcaqis9QJ
2XdXYupnZGGgfxMBNOyOh1TtjOyITI45eXqlq83aMVrhJ076ZTPOS3OWIkncmmMjbxShyR7GalIO
ulqqW+aQBrmMua5sVUkogrO6mXoGmmhWlRgtFCtxhLiKxDg/2qGZr8oI5gy3SU8NXj0I0gUHhabZ
VWxGt4Sh6xYIDToOWC30QOJqzqTmPO4ZUVGoWMjhXXtvFJCbdSBvYRnWx4QI565PTOSZPGAAM2UK
70urN2cjmevBNrQyOGlFF22Ttuk+SiWmxapnE8M5J/suVJH5RJcIz2E7qtgs1eBY92nj0osdX6FY
pD+4zBNyDICNZkduhH7byxsG8xjlaclI3HC3IH+VlIjM1AvFgxVg/SB4I0WqcAvzxPiMwC2WdiNa
+XuDFd0zhBmgTlAyIMZgQTmTKGy7LtUvE0lIhv40aW/UkLK4mgDPmoE1rpMeL5fklaYu7qS+tjYZ
uzeCLBRJ0BQ8rEhcKN6QKuZGaOToo61mAQOxmOPfNnNxV+VzQmsUhnwU1Fy5RXgEVthDaCwL5/CQ
ZUawNjLm1uj3ymGSrHbTRUMLUTE0EgeQ+ZgSPs5Q1AO94v7VNMGF74GynUfJ/NgHRb2lf9vcK400
XauMnUbFYoxvmGChRjXkSWnn6cLSVmxmVpwLyiLP1gCqFN0LOZncJO2lLQ1OmC8KtRlXVWMaD5I2
JrfcylI/7UouanI57XaUTSH2pmxi5S60JHODSu1qyL5Y/sgFMxtJ27coCwa3W9JwO/Xs12yZIl6f
w765Uck8PM5Vb7xFEBUel7LrHlpOzWtFL7pPdQIBw/xt2lRzInCLZ8r7otWZb2oGbabm6C1osnaK
SuwKtRKRHZ6a/EHt2nEt4o/bRoAMUNQNZfI7i25AAzVxgwFlPExoV7VDuG1Yg/cluw0cxSPQ0VFb
EonJVzZLwyUVguB1znPLLWXVPODZqLHSUFG7L1kNT4LQSUQMA/Uc6w3+7Tih59jGB4qxyJDN4CGV
Ce7TtlalDltEZQVOF/G1XgyKwQYhThJbrntjhQWMw3gxkJ9HZxLxXAxsrbu6DzZREo1HZj7luRoG
DBcaE5pJr6WDhesOf5k6TbRa4UDh/KDLx8EIZb+G7gc+jyYcwuUE0NxypKzUIri6Zr6v0V5x9zUV
hUJqM0xDr2Vw+iKkY+Qr/ayfyZUH7iRnw3qZ+5iyYuKXns6olAm1osy3QUuNnWDxiODYn42Yc2fL
pd8yJL+QlDtoyhk2MpmnfTbMs1Mhw9+WSq79KKWTjzgO60nHHlXwolSSLrk1QhsGdewUlC2tEyZx
F7FRw5iCU9xtkhkSdVeGaJdlpvZGCqd01CVOPMvSkwPufstvJTXe9Lmc+ElglifEiWxTFiLfIabH
Yj0YGnd63Y/eGGOl5QkrTF9aSrkLVzmjJdw4iSf3vbU3s1ZcmQRbtnqzWKoD55TqSn10hEWb6IOp
AiykMiW2gbguo3E4I1oYRxp26O40GcF7YarpfgNVoKJGNk+3d9j3h4Lyg69DLoW1xs312HXJ+DWZ
dw8knrmLAhHCyRLV+jb6uF11fa/fJlyHeyWd6JnFIvdJnV56DbBQnQix8HmLarbXGyyreFIymkdZ
8v08kMKnTAi77yEswwvrAM6+cWkP01C0HyQT1C13hfaTTWBHTPbul1oy688MNxKpD+gXrmjcQcXQ
k4yb1QrM80PmsWSmmaXcB40tEjZvcTZqxRESMzmVUFjUnQAd94TZgdPNKHD/4ZwqnHaxQr9nd4b/
6N4PxHhH/xy0uHjVlLAhE6tr3tBiLJlzUzjMUjccE1j5N6PNGHOT3ZNsSSWW1uv4sR2x5wYUgQmg
g9+3CpxVz7VZ8s2LZpJ3tUVHXWcIAlZCzaQzOCmXJ4EFNPViKh3XdHNGX6bGBW7zocU2HjsLrarC
B6sIZednZZc/MS+lpdsKrKeglA2G/Ek3o/FiRIZPMOsOPV0Rx75O6384tk6dDRehP6lpXHzxtRQR
Zvj4bBwNwS4wJAJBUliKe3nR7idG8pC48DHXS61OgiRmB2hOeXdTcs5WYS8kDb0uEc48bZ52Ubkg
YKcVdWBVo9CJLNTheMVsgkjWiELlWYWBtBBOWJyVLpKPuLGlg5xyti5FwfiZ1V4/YDeYtrjKzV1X
C+m2ipbc5TQ0njM8Ae91aBJlwwAaVmazk/VE9cgU1zw3AbAwm8sUV1vacltW6nDq4rxe97Jev8ta
b/gkKQGJcAIjAV1Y3rKU2huvrdDcCPoBc4AcUNcb1geKK40DRjr2cWiAfouecWK03tF3SO3pCY4H
89UGzgjF4tIT+PdmRXs3YiiT9geaGMU9ttsJM3iZ1A78YOswyk2xlQ3cwTT5yRlbf+gz0Ji4WrJk
o3GwtbVm4j7CZvhGfh4/8tIuITbMQXkMrLally9PHyCcqG6tWWRONGnwF2ZGN4Uk/E9lTdx/oREd
ZwqlHDhL3KKmlr+NlBZBdiLdYwttle90KU9cExncIT2V7Zk9JRAJ7teWtViUsQz5AgGHNsNJXMzB
6asZWZrIT7qT+VFW6iT2vhVbyo2jP72bcSisJ3F6ZN6wPJhFrUKT6Vu/GIr6UKR4HXRt7AkhJsxz
76elzWDRkxyGpF3ZhgxOiC/piMO6p9i3mcmXJM2roQFq8FQ8Pq8RCiyzEkF8kbOW4FXRaZ09mROA
hNooXvo2eKCxmH1QLc0Hqv+YasWtzOqNp3rNzUbSjWreNnX0bo4YA0rC8mEY6VMrpqUnKJMU+Z3e
CxdoKsKhLNvqeVCk9jsRCvUrSu8/dD20ZKFKMfDFYpy9mWiZIxIrQNYG3DhX82LnhbWdpDbCnpnP
+Bf++L0JEVe7XJ+L9cQzfU3KSTiAFCItHSIGsRDjzJzlUn9jChNgCyCxRykItctDA1SWCaQf0lAP
d1rPVknS94cWeew4oF1PrjKKZCcDzsUIE7XaIimNTKBNsa7OLaNJ7ES52fLE1qXtoCk0l5Jgzh86
JQ1fo7TstlPdDS53RHHNoNt+GYQumDbiM90TamGw11Q0BRgxeBJs65nJ369ltgXBYJyY3MmrNOeA
yVJae2IlPYd3A1+gFtmHKY9rsjkBb0JJrtKf5iEg6ByJyr6aeR6sxYJ9fwJhaXSm+2POZ4dqbrre
wBssT0r91Ud5Z7hkPkemA+pISyUiQ7JepjZ0BUkKY6xQjUB2NxCtdc6BEEuSMF3jGo80dgSFjzoQ
CI8kACjtJk0m0tslmQb6TJsIg5vEHA6FhJW2CZsXg/dFQs7qGVMFfaSgACq5bptVDAlOKSY93wJM
kH6qOM2eRzEwnBKPkOnFYSp0dgNZ6Vs3GKnaHFfrwzhl5lnp21hyUyHu6YIHf/6CNIgJSjeBis6J
PPJbpDola8i3/IBTpBwTqW6Jc9YxFmVwi5uZMjkmaTxf2b/UwXAmQMWF0AzSo8KB1m+LQX8KA6aO
EiOgnSal+bZiA0kXdMTGtWJNOVY1USYrVgV6SpZYG/wCr7lsq2U5PlO2gm0c+/ucYYE24lVRBxqL
1qgkj9lUBDjgUNwGr9db4s4AqvdyKGXwTAh7UP2cjpd0gE7U62P7VeQcoObEXHAiY/v8wRaoe/TW
64+QNESHeGh/GjSLhX4IInMNR03a6yhQzKO7oX8cmfGs5KGJjvloZWBn9Ji3JrUix5rz5VJJ6nCZ
onrgky7rwsEJVfjJ0EIFqYepu3ThosNjx12IL4w6F8o9m2nFgE10SwG4yVYzFwoTOrTLViA7hRsG
07StmazA5C5KgpYB10YoGcsD0+IOb0B8534XgvDTNqV1Erte/BEDvjCTxe4rT9GfA0WYCe713On8
OCgzYmUeyQcqG8L7Ja7KFqzNHGrLmzlF1TnHb2sD9RO+RvRdrxX7KOZQW0089MfsiiFTf11igagO
Zb6vxOUjhnoprQ8AYw4Kn9FrjXQ52zzgJRtKFs4raZzNXVhVqIcU3p8ht92Tm32ubJcs6m8JoPIV
nwElQRGGfZHoJ3Yq+EU4AfSGfTgVe60NFva+FFbaWomA9LBIzB8c+pBjoirLz6TJ0s9MKVQeBvgj
3hbF4HAbgOWylyFWfbWH5DCP6fSkg5a+FzuNp1CjRjJUUWVSJf4hbuQvevfY702BIiiLY5W+UgZp
GwoccPLkTe7i+MsKyJhAzzMPiR6E6AI0e9ppX+eUoAZA4hIOuPfcZXIfopOrzTh0kdTrMRVyoaTa
rabNEI2nq4qnVh6mrRUbpEwnoc5BbOXq3RjQ1hsw47wVUjPprw2eCJ4BQUYF2BgmZHrB++3ZpmHU
Y2w52oXZKi7li+NmIr+37yUz2nCCk1OG4PhD+GxrSl4TvgM2EPLBmqEQ8xREKD82inQGG4LSrp0Q
ZuzyIGN0fqXK2UsSafFbY4TLgxEW4UNPmzqOMUgZc60L5Mygts29CNoukSlPFq0JQE8qx5iDZqhF
fTRFGQqi0T9iljBAWGX5jgIwBKK+kejoSBf62s2mI11ParDQuo5Iv4wGZRky/IEcrEBQCWfs9cXa
ilPrK5Gy6qjE2LXYztG5EUKtw9QDryUY+i3CQXksMaDeJBO4+r081lprrU6spRiyWxXLxVOEO/g0
VQsrIiF5y9exa6G094L0bmIFX6uKFfgDIeOXWeOY0slJS1Ljj7hdQTGKLUW6jCcwedBZFVzNUNuH
nC7yI0cCHIhhj6NdVuEkjLnGQShJvQjM0AGIQ/6eaSIekQU5y5abRPUZ6OTbQa/LCztikghRGu51
M+YE2xolOR/iwNdKJHzgUEZTAq7B0Q6EqwJdVOsyTdPUckbuQmpldE2rLd7ZLxBJ70aBB18mDeZj
JpIDWpt6hX7aCALm3aSU1gTQdJExhxbXjtJZ7W02jHHPfJFhhdCqGcMYDQvZS1vQmOE2o1pSO8Mh
PFlFEg/cTcXzlZ1epWARzyeRRVynYdTvpIj4Q5Mo0jsZ2P42IQ24ymQou6gvyk8Mib0vY3XHV97n
Nbtz3Nb4OdWB7YWhmAQg5ygxTL8zqcElZNF0nHLbfHRwjLMNivAz9S6u8fTB6poQP7nUBfyeZQGz
JW6F4F2bdJG3pltEDmq1OlpugnGbXUzDsxdHcngsFc6K8ENkvuJex9xthqalGlzQqvSxVJtAclTB
sj67YB5EnjY6mIpmoDZzjX8LnoVS8AC74wtJUVrEmHNn0u+Ts2BWzOchIe7pZW1dTGvmqMGqpCk2
3JGHCbQXq4t4KFeLyfQ/EYH7tHcRAB+LsJRwXsiM0NEak3aKgJSBv/AkLj/BKxIz/06bKEquzDzK
U9fkVG2qOP2JG4thwRAoS6ZvcSqbzO2tDh9RljZ4dJK704S5bMNPHZWS8TmJwkgubEJqd7vYzBWn
LjGCpzSFZSQ3R+MqCL0IbYVdrdcZUlljHTFUTO1m2EirkiEDkzV4nw7WbHXN28voUmSQVlhtFW6m
SAhwNem9vF/qOPocu7lV3WIc5A2st2bb1HN+4cyEhq7jxXLYppfPhWEmy47pRnVtqiz5WsirrEi1
NmdzISphh8uaPUIz2XPD6ZB6E8iLI3QRH02C5cxkmgeXYZ76o1Kp2YsqLkm3bk1lzF1YZsx9yDYC
Bm7NvMK4yhxt8YUcN5FNSI8TZKoPiOjwzGyGmWhquF6S/ajo7WAHWGR3lFwmV871NR6sRt8UDXws
Xw1kIleKqrwjVChuT7Oop1DKcwyJFOwMkUAqvhwce42OEF5PwrBVq9T6KXro3l04xYeuuvPIDFNO
VnBWjOcQeYInQmpmP72Y568QrQ2ogUnPf83USfH61KIaqJNr+SCWJudn2sRoby0VakGVNGOhRKqQ
d1gUlSujYuPhPv86j8id5EizDlATDfXPZh6rx0k3F268sLggvyXbsazkVRDJ/TbOInmtmULF/E2a
nmbkWFz8c7OVU4OprVGIvqqjekxhyq5LMVPONaGc3auCZtdqF2Wy2dwYpldrs/UAyyllhlsjyBS0
3VoVu3vMxhXHfAX4Ae2WlpAqJK4LeFtxbnaY+Opko3et7Ai11j2ZOll/MKN1t0EjkmiBaEfdISR3
JxDL1rglqwdSLROz3mfSNXr4DWdUUkV/ChYKct1U7PJjRvDkqc9V5B5+IAYJwpQMuJYzeCexFMhu
RwAFx+qoHuQKkFqB2ZpLwmTcFXWTMrvGBMoIZzz8pWBkuyiFrbmV6ijkBqNvEEJPPhXVqadEQ/Nk
CUgl4/JsELw/rCP/lIvmscz58/9NKYQGU/n/7p45vH++l//yX6//y/tvfzLR3P/WX000uF50qNDA
oRVJUY07W/ivJhr+D+00ho6LRoQKrvB3/sNEg7lFZIopKjTMyqr87yYa/DWSqJuqCH1Zx5djyf+U
ieYOUf4Pzv5fLDSGpWi/QJzDdDI5ytTDzhhUL7COaak8MSoaw7v4eA64SMbguWfKu+uKfWopr3/z
Lv2mqeEP4vfvXvcXqDPWu7ZjIDFgGvEXqMTSgziWxyJ8kjjAgGlzTlrXvAdZ5eqhzvZiWhvlFmZr
r17rbp3xBZB3HH35vu9ke7o5rZmoqX4aKeYZVXPNqG5lpq8snmyFdnfo5zx9/P2fXf6jnfB3Pzyf
yt9SnA2rH/IkjIZdGm8m8TvRPrL4jT2dylkvQcEE71Z9FtKPMR2HT4mJUOgu41lMZtuajtZ8Hq3G
MbKj8Bp/8G93NaNc8O7uJXl/6IRtnT8gnqTWYDe5L0MEuHuUnKKF/rYt3+qflLlPQu50g/iyLg7F
G05XsjE+SBi/WYHh8zSXJ5fXe/hbXULge9QdO/SAPrqxIziJm3rFSbA/DDu3Wy9I7Wif7OUZJ7NX
Bs+U7jmGzM7nUR6PU7RO6k0gverVMcue0Axz0TOUp7QGoyp6Y/ZsTdTS4zk0C2JnpC97yAInLDpm
yH7RnbPtG5JmuUUo1mK8IXZ9xXeBV1lH8Cr542stPIDg2DEjAAWJI6RWLul8glNRBo6hr7PmkRcc
CrtryAG1ugMmKcEoTfoHX2t3q4ttOq8VbS1Vaz1aS+p6Gs51fzJDnnwrcdgow5cO6lUW7J4zLtzN
O3qTpN18jcaA+KtTIgityRNWH5HbP4GB0FKOjAfQ1/BL7Jz+S8vVrsS+IIhVHtbd7iaoh/uy282u
2pys+2jZl7ZlxPiYWA4qU/w66rotj/bwrn6Kn71igyMsiNzp5kT1FEsczEjmqtiEr5MBURicE0i2
T0af5ocaZa/FquWNbfWNwObsIX6Z5M6vLel51HE1hcc2WM3tI9Mmh9kCTMMacHbkpHzswiHuYQvs
SMWQd3vX74uA06wyzeV9irzJgGEAUdNWDDdiiGbsgCIpt4V/WB5bppwN+yaebz07FSU96vq2s25s
lmtf9jlYbxQv22ZP1lrear7la77osemFvKWu0o8i/gc8/bt/8LePpV+A9hP6adSZVr8THrJzsK23
0jo6KUftoGyL43QstsVBOuf/oJhMuuP5f3c//1IvwbafXouUVyv2/a0+NufpoXyDE7DSvOTYHPPX
+aHwmoN5LP8fX/HXdgJwz7AUSLfupJO4pXnutmzqVXRKD/rePGnb7Cju9bX8bB6Vx7//0ELax635
u9/y13KCAfSuNEmYkZQT/gGC60RY2ddJz9Yx3k4bfZs9TswmBzu/zVtpU691b/HTNbfAtvH7Lf/N
53i0abfF3vqEybdvzt2p8rGSnGMgCBnssjVqCokmNBQBugp4PbcGbjT6MhErmdkXMrETi2R+nTsF
I/c4OTIzKTNbPliMzD/YAI6XeHIR0SDF1bPLVDLxJI/0tsFox9kfS/8CRmMiVTJv4LBrL9VeXmFm
r6d9NzAV5CDvV91KgyuMj+Rojbug3eNMRrZicDT/zAVGJLu9Eeqef6bcWXpEVFv/0QFbRTZqxkU8
cCZj+mq+19f6aO0e2xXxIw7S5G9Rk9MDO3aIK5g6XhoynWcwmszWBDvWiEVtww0vcMIxwSbSYyxh
upW2AjMLSgmVJM9cA1dK6Jvyqs63ff1t8fQtqx/rJW0/s+q1U25y8ROKm8ZYm8l6+pQP4054xY+l
AQwBxrbKgXWE6x7k+Lf4ASB4E/+0YKYzt/kMP5ZX0LdDgjBj5x/TWbxgBuShtZvSt6F3wtxtODrq
AOo4BkDVsYNsLQI1D2C0eVwQ7Y8B+e0zPpKXXYfr+sbg31Lv64ji8CFZ63Y378j9j8/6VbyKl2wT
PSovvZfasR9xS2aHct07iDm3zv1Cz3d1n/T9yTrz7ksjj0ffwjNHmyTXiuxWPHsR6TaKm/npqlhr
h8ZbbNVZfPlytyE5pgcv30uPWL1Fp9pD7/ARC3+i8y50UXWd2OWDsjkS2oljbLKX2iMtf0OrvFsp
XKZjqjceWPQ2hhf4zF+3/IrVBi8rqT0ufpeVGwTd83ySjuFbm6466xICO5xv+A7t8LGIgO5mpS0y
hCw+xG9rV1+r1+aVi6DmT+qpyapZ3KZdE5NVPS5PzWtyW3PCH9Gn/SN+ynY6QB1z2JCq6B4pYnCi
E2Fdu3wCQcRf5RvohcNQRrqK84OJGH4Rz+bIUnrVTF+5ihvh0rwnR+1Sv0iX+USSzeMJ7Sl72SO1
48xuZyfuYj/qDvynq/Bi+Nr+/mYKTuQE27duY/HVnHKdwi38yE8PdDzYr4Cb/P5R97tV5M3r2n+d
nM/Jw5S5T78Sxhyv3Xt8zo7BQ/8yNM7Er4QL5ZxuSanevxsp9+2yZc1y79grW33HttDFGKsJH7hI
1i3WrQ/whIVLWFi3VX1HBQqnXnyACrcns3m2F8Q0rlx3E2swSS6V3Zxt2ZZf+MOOu039YmBavoh3
WODOZLzOTtGR4NBxLNb99qE66OTZ5hUx4NwVVuWeO3FZ5SSpvSoCtbiHq38ML7FwK98Awe4HEuHw
RHN3/CHuVFmbmQtfBhu+orOectBY8SfLJ5ehtU76RhZ2jVHKT9gt6RvpWXpW1qrXbVTNNldZu8Gx
e1w2/bE+kk68CbvlPF6GT1mzibm1ER4wlzuynRmP+TKDSQKcn5wkURN0mxA0Yd0iWtWghrNNLDqo
wjFzCawF6a5nOtW77XTRlHXT7pbuLIPvR+DH/IR5xshceQFHeOQEv6wmyRunbfVcPKS7cNft25Rp
7E2WXivjw0rfdOHZeAmX9LUVjTVjyiAGnwnQvH0M5x+glEXiJU/ZBVfOY8tMieC218HRN4k435+U
4zo5TPhVPqzI5gzuzWgT4AEzO/oSXoZHAILPQ1blTlnXb/Sk7g2EyUomiCjf4XB88Oha3/m3+Wpc
5bN4nk85Xvye/R66xmf3Hr521+ESvtTMm8duJeoDg6kaCBdME/aEstfX9TojshW/hdlKw2+IaABM
toscQqhqs4lSkB9uzBaquRKTc7oH87v7IhvLrjlunHTY98fupL7qD2xy+vlFFfQNzH2CivJGwgt2
t1tNcMDe4/g0DKtw2FgyhRK+ei2/QJQNxVpnyPNg3sThI22/ZmkjvOS37kW9YD8TBjzIqPtsbsn/
WR9ExxXDJgMw3qsIcqeKgKrflt4PCj+md7PmPWT3SWjTGKZ9xVY41MOD1X7hr9FSoBJuNZJ2JbS4
iZ7ge3klJqLuGRfqAZV9mRF9HIGHrObUFIZZ11zyi2CndOda8isCccKKk1GzY/fMaFPf46Y71Q+B
j+8pusHJ7xvcd07eO8Xda+MOOfY3tnoMFnBCIAi6IWDKYYdSAQN0VL1peFpyrjBU8VdWN361YK+6
1iX4DL9wkVPbElEYc57zVxQ9O+r9bHaEeTOoPpgd0DvsMsdwJSKcSLbCA0Kx829mUVG70qTrYl20
bofBmuccn2nyA2srPcv7Dj+zLVfrqHlXlF0W7HP1w1JtSlV1De/nlrOd1DxhkEXOgzk4rtPOySY7
J7DI9LF0NQlf0W7KPiSyyrrM8gx0utCdKL3l6OX6RCfEI8umwQam84XTfOPZeDE6xDZPE3ZKf9T6
Y3rBEHhN37VT9aKUbxl4Ort8jh/Kk4JME9pSd2MgWG5ad7pKb2eeSV7nVE+xW9ZeReBKAzIdTdxm
6wJDHatT6BDUJHUFh8UcO6dU4OyM1A48ExfbhZIE+2ZwxM3MqrfCkXxGj87m9fwRlhf5QSMCDaUE
gANovMf+gSoFnQKWZ+kgPtZnmcVscRjzc+qYIOPO9nQZP5WZx4TNRVfH3pBtMCDQd+tzQaafpaft
E0K1z8aj6bfnDCsO7cxuwDGhs9OH7s0MCHD5gryyqp2hPjbVLlYdaimM3OvdtF0n69ytP1REvieC
J+aufygu2bcAO+/AFc589g5pp2nhI/5J9kBDGJBAsH+K9hjrjyAEBPy5miOFa/z+y1f9bLEnw+FR
3Tc2sgzmHswjbSK2ALvBF698zCYMFNH57/FswjUK0mEXB8low8mzxV5Z62ZyEV5gED/hlWcFSOHe
ulYPK+2YtAdslnawbTgute1NnlyNXY4/CgOpxMK7QyPEu2lRsFXhVarf+yzzxj4/4Kn0OE5b0guc
N28qf/7Yfv9Twth/Ll52fCek+1P+qp/dX+mzrJgA3NHd//OP/x1+l+579/6nf/EKgt3zpf/Govvd
9ln3vxtD71/5n/2f//L9x3fBXfn9P/7LZ9kXqO/X7zAu/9x8qtNi9feksewrHt7/HC67/5W/6GIG
shgdqYYm6pKowG37d13MkP8VWYtqRvk+PdM1HZnlr7qY8a8MdxQVophCGkzW78mvv4bLBPFfkdE0
Ume6Rr+iQUOC9c8oY38+ExoqFigib3ipYUebpqX+0tgVz9Mc620nuvFwtfRrmWJeEzuuUinjaqWN
Pd5J1v5v3qDfqGJ/zrPxmjQCSDJtohIVrfyCv5xHAyIBRQkXwCUVQO87IBd2oHL3F5GWC4QL4jev
Yvz2ZVRNEyVDp/RQ+kWDk4KK2e0Yie49mEEu21OCNfYfaop6Zhfxa5k+pxlWKqfNtvXiUdoVM+hO
XQhnc7ipnzjTCMZWz44A9wPcqGBJWLx5poWOCYtWdkiT1+wHAauUhGEciBqZBNPTNvfSEdHDKL1x
2FWzPTSU2ADE5oTiJO/pl/KOeoepUIA5x2wRJAKqxOf8WY/MCt2EVZpTqi678bIzrD1j3gXf1TR6
94U09YxhnS5u4Pz9z+T/uA74TGSDxnIi7oaqyXel4m+a28YmrkVp4DqoZdwOYgqZbWRYhoXjmsLm
cLQlnJx50S9//2V/9xmphmRJFi9OY+IvL5sVJBjKkJfFi0Rj6NKTvGB+9Q90FuXPmsBfrjhDlvnF
EJO59H5RNHFaEspVMaVEBhNGtzZctVhF7WG0SvY1zO9gY7OsNu95cWuzo6Sd8vLuo/RNLv/ZWdhG
wGfeSI+cjMzp3FjPpGucQjwZBASMXdycaPyhhSHYTCP0ySc9xzc6vIb9cUo/huIf3D+//XXA+f4b
c+fR3TbS/emvMmf2eA9yWMwsSJAQlSwHyWGDY7tt5AwUwqefB+r/2y1CInHM1eza7m4WUKhbdeve
XzDx71Qwqn0ugbz4WPUYWkNmAVAJ7K1ivisoSlppvA8DDGxkMkiu8fFcJEi3JGQzv2tj9A+xwR9Z
ySB3bQ8Rokzeh3j/TN+N6LcUHkSloxsMVKt5NIPbtG52ZX9Iqh02QlZ87+iuAYkIkQS3T96b3R6F
5I3VHc6vhoU/4fPGYGNMyl7IIlSeC9Iv3guevY/QBk4U6LSATa2mfQRMz8Xqg5ZaJ4gWZKHPD6nM
pbZ/i2J/Lw1HsbHkYZMGCTAvnRdjalBRw1w1IH7rVGmi72mU+Pehod+GQ4BMiFD8bZR0VwWYUHCM
WujZk+Wef4Z5kS8egc4tXQ4DBivvvdioCs0vrTo3BxcsHZmSeqs19Y5G1k9kVWTvz8eyLfrCsjmH
u7N4XR0NFDlv2EBsbH5caHlQHqy97RdcLXtZ7M+P9kbccYpx9MFVxHdSnsP/xeSOJQRO1WAgtdVu
gbFy6411zOtU0D5jWj9BRdzGUPns2F4J+Tc2Fka2dEcxDQ7ZpXn0MKCrVbXw8oaY2lavt7E3CjNY
OWPeGIWD3TGJQ0VWjOWC1TtZzXXe0Q1bWpAd4qo7X6dPeX4WlflAXCwQQ7Ych7NMU3BBXUxjEmlF
rnXy5DoCmboxIYvusGLqFAoIosVoMH6XS4mxBfDJBbztVzbpN84G/F4s/Ntp0ZGuzP/+xVecnD5t
dVNMbpRNfCr5e9U6gyuPgqoKspbXAVZArOCVUd/YDAwYG2wDusyoy8zESRvdMhBLdIt8SLwQl8Bt
46DyQs3fF9R40OPanJ/nN0dkV7VkVZVtmpXH75koVYK4PhLhcQGbV1d6NvHQ53o4Zcq2lNDhQHUq
WPm4bwT/c3fUwE0V1q85P9SLyUVwEZF5MYxuprwzaiqrgUmbSTjF7xEK1fkXfHMs3SIeEC2Q2XGO
x/LRlpWShLF8eJFIHkm7YqBJhShiScVAWQnBt0ZjJBnGOhKZqrWYTr/FMyNlgWAB9ShGekU60Jqt
ij/KZuJKdP7V5hBYhohp0GXGf5Zkek6zX06jJgcDXQeFnSbq+62K6QEl+1BfWSGvX0mVNUuhj2zp
4KicxU7dATkOZDCvLpc1fWek34RIfozQqHRVi1ZOpld7J510BNEcHUox8Ed7sTAAU/slUSmjWBQ9
1ihGeggNUJJM5KexcaDOiAT4Rg+fwhArX06Z86Gj2WRsU7dl1QK1zca9uBWgtlh2Wq/OCUb0c6pB
RcboSA86FsiIuGwTDDGQstt14Qxh0sNwLyMEIFBJWlmwryKS53BkA/N6mBpkpouv6g+BmTd9jYbX
1P6lEh27kk7c6CdeoqJoE0lTtzLrb7466SiJAGIghqEvPnFc2VM2CEhmuJD5+LT5bl8572OcXrYY
G90B2LpW1cDYOiCMN52j/86xSWsr4E/nF/Tzqb/4BqAfDC5/4JlBjy5uSTJkGQVLCG5myYQAXda2
m0CVrmWE0Z8qJMpHLvobGEsNVXq40rE4gLG6MpzwXtJFuJJyvjoCuG5yRVQNtilUtNTFEUBvHxdd
JZ7cESHGbRKG8168xQLUReYU9yw1vM7K8Pf5KdBfBbWDSb0DsdDiasBdd7EM1cCEhYf4pCsrBXIH
vwXXgyD4UpS/iBiKZMZGowxIuSPcoabhTE+Zea8n93LzLRVPXXdQpW8h3b+ZC1xu3kdz57G/CsAh
wki3cq9DPcr4peoupVmdNkr60Q8pXu1KFb3Ap3j8KsLfGdbfyR0qkudfDe/kVyFGnjunfZqqkjob
i3U2YQUSDxgEuXF9pcvXEndPy/hrtB+yHsJO87XKaQma7/zxU5He+DZ31k+U0PFpwjEI8s593T8p
AWSU6r1OXT1qv5id11pfsGXIudQWHgIro7OvKs84ZJSPEIRMtxK1WwxkdhX6Fsiot4ei2Rv93o8P
qXYbqe/z7r0U/KWmdzgEa+X3Ir+jufl1SK40QBEmtPD3mkIxztW+DF9TdY9ahQg/pum92l4Z3S1l
LxNt0B9G+GWIvgisPqTfQYhhwEGjqxLBjIe9yb61Gz/McOxpI/dXOdL6o/HQQsIChFw9FuCDaT7l
n/qfMQoA0YfchyfhQRD0Y1d9tKJNLj+E0z3JOFrtFc2SCQEHl/I8l2xDuymD97axbXIaVJQz+0fL
/1hhTWvdWsIjeZGgiZCIUiCvrBsbyCF6cV+baod2yiy52oJZcIG03Bo+FtjvcJdGQBHjg9LAzOc6
du7j8aepPIR+so/awyR+ZOGPId+NGKKVd/J0pdd7C8eQgsKvAtza1r7L5l11SKj84v4odv5wA7pH
MQAzHAYIqPYfb5esKQvHSApLssyF9/gQtDmbMtzNSUcLDaUXhYJxHcQYYWWAYVO4PezqKyfiWyFq
kv0aNgUd3VYW94nEV4oaKjrnLv+wzYQAK5/K2dpm+FwTOt4NyXtl0jJV5lxS5MVWUEUDrEMJdnYv
3oGBkgFHqTBH5xLs9BMEji1/K+tPY/dh0P/S9F8NViiCzmUJwVg+hI0LigSvLhO7BOGiTC+VV220
MxyvVzxLDbdK45r2l7hT93m3E+JL+F5LNv4H6SbDnpkW/i5E7XyDsUBHEkg3Kri27vCwC819eNPe
tQYa5/S5cT3cOh6N3vvqI6jUOt2adAwiFzZQ8Z6CQoF+keIFKJHflt1Vpu1RbkUdZIOfIvZT7Sc7
+phTNR5/T/tAxqrBpfMiFS5BX3KHH2c79AhjD+NzOf1s0br3bxoKzsK1x/uoOSCs5ARf6vq+DK9U
Zeeg7CI+Ug+w0VRIdmjmdpMr+ju4NhME1XwTVnvdvm6arwYV8vf+9LlIHzN92OhEmVC+2Xj7tVl/
3UKVEMB+TOk7wDNsGrWGYpiZu3X1ILLrWa9yBjT9dX6DfJVpcWOUOWooUOowbp+PhhdpcVu0qQUr
je9txpVrROKnUdOnlQz9ZvKhZ//5aEh2aQ5IRJsbx2J1YR+ti0bvAU/jNxLr1PD6ih4LZFYF8994
ZbTX9zkKvlSibHSYAUXin3EcpzUCvRqGuqM7oToAzU7kGOxa9R5M/53esfKwNx72iHBv/Ub56NS6
sXL8vBG1JMlksoZiM7/PRZEXsxtbZRF2Ce87wFNGKTyKXcxZmpWofeMbqhCmVFO2qFXbyyNOReYE
C4qAq41lIGmFBWcHo5MSKvaCFmyvlWl9naPMY1HF0Q1k10gdjmc1rgon6wSomho5/qtYunZk6ltc
Q2gu57jPYNZh2WG5sucuXxJygk4pm3o85XiFfzoe1S59ZJ0GIVxsM76WyHFuZftOnX5UTSStvODy
RsBQDKOSEGvkw5qzWKUxLJgA9SfqzYoDlXOiBWdrsCqdRy2kwu1fi6h2LS0a9+ejY5mFz+V6m1ej
aD9Lkj+nzC9WC3RXTUWSt3E1JW9I88HftVQdbBXfJUv097nAIOv8kK9fdW6aoMmHJCPV6OVJJqbR
yvBzKV2IJZLb9OKukpwNty02tZmzb6PLhcTkZjZZOT/y6+9pONx6bEotpJzcvY6/Z4SCAIZtSCE7
aUXlE35bV5DL1CPX/3ZyPvz5aI7GO1I/IsFdvqeqGSZ6KsAnUA3odjL0DqTlZuU3mpKYbEwrp/Wr
L8kPEh2wd6gb00RavFxpinYisQS6Yg81uAsgL5aP9UglgTyoy+53khXRyqd8LtS8PLptVSMVoQRA
Um5RjltESGQ0koKgVeYW9sOETV/i7GT/1q4frYrmPi1KuSSD6+EI5nvboYdfHuTslj8I6WHqvyXJ
fpLom4MU+RaKx1gp91KxR4pzY+A7gqh4eTsW8a53HitE2S0AJ/y3TvnQKY/8BpBUfsCQOHzRHUzm
/1WCkK34t1Px+IffkvdE8VEjEaJORmPueOVAoNGN0U5yqMD1R7+vpS0EsW6LN4bYGCY+JueHexUi
VFRYNHNTw3GoEyzqA0NfYjACh8blgHbHDjupsHJmCWYVm5v096ShoNLI0YPI9YcLRlYYnmRTm4tX
xy+KC72ptEWFhF+c/AoHpd9ZyDPBpg0lD6T/HvoJNPKdOjkrA7+KzfmVKc9Rv+awRir6eOBOxZdB
w0+MnqHsjXKA2SdCvFDT4LNCTlzZ2V+1BtjA5nlV9LkSQgV0ES0pFiSl0U4I/YGKEqjpwyEyr7IG
1m1vjveQ0/e5I/J72laBa6YN6pzBWnnwuVB9HD30KOhOUvvlWWiNHL+zVqJWm9V4s2g4pmZogcoS
qtqPiiA7BHTT6dFO7h/BdyvBJyHRy6TfGR100Ch5ij3kfoLl58vJTYvZVPI9K24lfBiQVQeGAG6a
i9LHkD4RLCbZfMDVkos298IMACqNj7KocCXa+9X3EkIUHCnYyg0QWkbHl0baCYhmU/qEjnqLqQ8V
po1WMtgthq7bsCU3/ONuDZ/EmL8++wgtQyr7x7MhkIdDVQvj4iK/j5QBzw0jQ0ovRnSshlgfAEr3
MwXrHKe4QX1Y29S0yVYCb5lnzDcdsida+rJG7mQvayG+EbXVRGquiFTaTJGMYgfoJ/FkYe24jWrQ
a4G0Px9yr1c+x69hG+pzl5Z99Pi9Uzut4hYJH3dqJ7frQJpNcRRsA50yhS7/6SmhUXdC09ZyZBIO
GhuLwXC9KNp6auc8w9zEWmdvc4XbDjKGbj2KregmY+X9Xs0piQWXSIM4k+epXbwfJFurtRqtdWO9
Dq6a0b+j9rfHQoq++Zh+D1oNKOhYiZU3fbWHPg8LCgGRXxpdzuJT9qjH+L3Ovb8LQEXH0WjsQwcj
HruAbi6GiPQxsL2skcEcN0O9tsHMG8hRbM/Dq4bN1sJ94FUfNximMTUhULpNFllegqcXyv20WUaK
C+h4uHmn/sqm3L7mUEMAE4ltlEYiiWJI1Prb1MiHlbP69WeYhYupa5P56DJ4kOMvP9EYEZID20JI
1U1tdOj5gR7tOVAxfwE60Ref+3jlLvJqaWs0XymDOapiqWTRizExCHC4fYGl4M7UXqfSjxRlDrvv
pPt+rD6dD6PX7zcXkcGfzKtMceTFMouKQjRWhAmGRNh4lcxF3hqoqeKcF1udmweOc80Jnq+s7vln
j78zawsJ6Rl6YFIlWSTuTtQ6yKJitcv0VpsG9zr69LKX+uq4SxX5SxJDrj3/pq8PLzT9ucxSvEci
CiVq7fhT5kajGBU6La4yCBCK6Plteir0iGUiqparUsQdHu0yhPGh+XSIk+V2H26Fkqyc2a9DDNrd
DO8go3bQnlwcoh3yJWZSaeg+JFgXIwW7QckGHHyETGkFnL9iQQ0mGD9jen9+Cl4vrOORF7OO5XZn
tfY8sgVxFFlRgeTQ1mwMaxfEK9O99pbzs7y4IpWUrix2K1ytKunbaE8IYHQa+CnsLdr7qb3V1bja
K9gir4z7egfhHdk1CUw6UkDFjsfNotxwyi6kfhAo5bYbG1zQpTxYOfHemkkyELIhGxQbwmnHowST
gThZOJvOZVBYItl0R63fNDUCc7YRrnUp31i6jg48gYWrWQZxqh4PF4+NgXws+Od4SH9GZvIbzfDt
CBLjrudgKPxqV3D8h/jBH2haIOhrmIfzS0edawXHETs/gmE4XM0cA0jU8SMENX2OOmhxeBffynCu
xOVWSMMvzm995NWQmRLRTYEe86bVle/6KMGSoYaYhhOqTK3S39bcwbaYDBQ7rDV/TWRge3sWUgkl
vDebMF85Sl5vbDyvpc6ta5JEZu34eTvNQOYBOJ0bxtK7UiC2Hujl3qwTNzXHPcalPfRE+IXnp+nV
utBpTHFvBcRHsc4wF4kC6vIZ3es4cVsTpWRExL9J/YA8p/VZQ5HpksE0MJSYl1EYMBcbSeHbeiua
MMHSo54VSRKqoYnytStLr6Hj86dvBq7KoTJnUiJTX0EUwTvIfR1SKh2C+kddITpVYuXQZZabK5W5
8vFeT+McvSRaFHXmmuDizfymC1HCpaThGxXiICb28Tr6biNQZOQ/f59/s1dnkc5g1B/Jtjhu9WVw
jdIAGAa9Rrei7Li3sClDb9z+nkNMRWZbHLKQlvL5IZW1MRdnkYSCjiXQBkUyDuN7YSZeUQL1TvJO
Rn0NkPk00AAD7Z8o5oBQbY0kiupcJ+Sn2zz9PE1D7ppIfd1Yvp2ia2+t1HxeRQ9zQpuRGyWlZlNe
AlyGEZUgCieR65S2BHdMS9+p7Y+q8D2z6JBTSEK85vtyZZN5Y1Q2F0oiDMvWL8970IszI4tMXW2s
hL6WQYsiQkIZEWaqTGVTanBdnF+tZK99ifnM+3dfs7nF4hgE3pfq2rysl5gMOS2d1qnsyPVNH0ZQ
etM2U3xVxQJNckt7dJJAuRqlMUa7RPmrSbovOD7dhOEIWLWfyoMaht8bI/JXZmI+P5ZPZRPRKjEA
GHe5j3QovfQ+JmxUTsw7zckQrEP9rWuC+FBOs+zU1zAKbiNz1Fc+vDKH1tHIKhU+Cn4UpzX7dbUP
LzC9o05NNETtVTyYMB6H8aqucKoei1r1ZHCUjQEGEXHRaDcO4S4a8d0+5EZdfwv66WklUo7PHb4P
CaLDHW8+z0FbzVYkL9fEEEu9JaM450a6gadGBcnEdqXAqndOQ0UwKApvap0vdOvRukiogZ0f/zhQ
/2d4LrY6eHDS4yXmCj9cCBsxw4uGTug4Dp8QYAZ+LD9UDUypRuCGeH7E4yD474hcvwwaPZjLzf/+
RRCUQ2eOlD1jsOBqsC1zZ3gHG2jCSs81wlG7qgT6+b5l/L3l/hFR4azDzUsewv89SWn4/5KuwEc9
S1f43kTfj1Q85uzmvyoezn+osaHfwbe3HXtuu/2t4uE4/+GoB5tLbZwt5Lnq8Q9b4bmRBMgLRWWc
b2Yky/+wFeT/2AaVhJnmwEV3Tkz+SMZDPQ7X/zrhvOoy5wKHVkSntQMWf9HViM4qyt+ShGXK2CHd
gXczwABdlT6bA2YkWY3lDdXhKjlMga1gcCMV15rV1rdSjCJ52lcG2AItG/xN2LbqHTgr+3uJEvIh
lHFp3/l2lm9HpUZVQ++jNjr0Vrh2035GzPy78/z7KosF72SNA+qr0w9lSp6L8rxd/mosBQ0235D0
YUczBCiZGZmIayVaY9wGdYkcCBpvpD5D2JW/CvRzn6bMrLpNhwUhKvl4MwTg5gFuIAipfu0l277H
5NL+xrdOPWzuIIppSOl9t6cpgtwlsurr2Lc2OoOy9LkTtn47hcnaqXq8q//7hvMm8yKk+75tZG4M
xiEJHVo0uj21P1U9z2SsUlTpB6Ka6WdjmiwqjYFjgwYG/tyvbCvH59y/Y8+p1ouxByNvq94upgMy
UtIDObPyFSUv/4sYKvhrLwLn4e9v9b/yLnsoorxt/s//Pk7b/h1jHvvFGL5U4kSEmi+LSxt+Whrs
6aiW5I/WaIQ3ThEN6cr167mu/dZaWSSGeUwzLxY6JHhm77elhTak4lp+bGsV08BRWOMVUnfccE25
l+C6OtY77PAwsYaLLT/aTiVTqcXpoBehuKKdjDyJ3eoAt+pyVkyT5Gbc6YWt/KVIUX/rDym2AOfn
6FTALjK+Qg5DBMxF66Eb6uXOdK0r8oq4xKmfVo+nv0NNDdvCqfVGqgdBmF8pSbmSFpz66cV9BudM
vIn7rvV8tXqnyOEHuVs7YU/99CLZc8JKi0Ot4qkb7K1G1KcLNul/9vE3luOJX5YXKYOlj0ETmvwy
bfx9OKEElK8VKk/99HKvMlOAGVnReioEXOzTtqncuZc99WKTSNRBxT4UbrSRyMjVxODKx5WwOfXU
iz0gyzME8DWj8ZxKe48D6q/a1/9OH05yy0799CL0m9Ju0YQOERq3nR8F9kuBWd2dn5ATO9fyEpgP
va3H2rysJfQTzXyy0NNAr/oTDuLB7/NjnHr8RVQOHdVCHFlaDzMNlI6xMnK+aw7qfJf9/CIy01go
Zu+wErORvkE91DDGK6W48LMugjN37FRXMLrwyjhArhBRxLryLnvwRXA2qZ41oixJ9QcgzxjYYyhR
fbzktyFxHG9XjdmjrDpwjbDUWZmUCv8qy+btz/kqd7apKPcij1oPUU+3gJaIacHKZM9h+PrkoV5w
/NSTFAmtaTM2FVBCn/0sUa78OnGeUiHQxgiM+EPgFGIFZHzqPRYBW8djkYQTUdVnNXpPAQ2Qtcbh
qZ9eBKzeKXgpBAFTxF0J3XRPCVfxDSemaB7yRRogCFC1xCnYC5GMsZFTgKt/2ZJZhGlW+jp+EU3j
Udd/amXxBcrDHzVd/pu7WEuMwhjqvmW3ZeNZYWzsgd4kyFH4uHI5KOmgaS9dXfYKi2CNVREJG8te
zxnRADN9AyN2SxpWVuepr7qIV4wfzUx3+KpqFX4y/V99Lj1c9NzLBpjvBPY0goTzkKofN74/fM7E
2F2UFEG3Pl4xZR6lWdUyKZi0bcu49LCi2F/23It4DZ0oDxV0TL3akGv0EXQHQve01gc4Md/2IkAV
RO1H0EuNhwv8TVIOXgoY67IHXwQoPi8swnReKAaaWaZZXNdFu3YbOPXc89+/CNGw79KxKFoCyRFb
28TvIeguykJftdeaIAx6IbpZ8yN7cir9R+mvMUBOPfXiGK0aQ82nYWg8FRJsYtvbGsH/y2Z7EZZV
VxS6n/MhE7jnpfoVY5cLF+AiJAua0WHYsGfZuXYwZSygxw8rzzyHxxtn0bL7hPerNuQFa1tolgaI
zCcxIs/d9n2YvpdHzbltTKBPWyRr6bdhQKe/U8B/X2HbJ5cIFYmk2+RKYHxBFtb+GmYmCkAZUsEo
klsPhZX5qIdEpfU99EfpA6Lm5pU0mPGj3BTt1ongWhpJ5Q6Kg62u1kpuADpzX1dJCn+kCq8wuehl
hEWU7K9a1bN9k4zjVa+CVB+kKdtK1JXtjdYXKC1hqP0rSg0bPqrddIjDlKr1aTCRJvKdVP4gjWbR
gmyX2g9q28VIt+D1eVGGA0ztOBJkkYy1A4QJdxdj69Naa2rzss3YWmw9DUYMteYTCaVjf/ALhNPg
gq18+hNffrHvaFMv0TdnufrRIVFT1yzSywLBWmw7Zhr4bSnzy1MJ99GIuh+htUa1PhG/S7auUhYZ
+O208WL8gTZKA13X8buPl02JdvwhrTYfpkbmcqMV/k2hR9eF6l92ZluLfWcqO7/J8pw1guHkttHB
vScK7miXPfhi68FLx867kCi2JnUXm+PN1KxpWJya8MXe03AqOdT9+JidBukIHcNguGxbW6oDhFiQ
JUWqNl4X2LsBLak+XTucFmyAf3IxcxGTknBEpckyco+44X73p7TbOPqou/SQnU8pewH8C2TZ75U0
bq6zmNuUJvvVZaG1bHAP+CFPnYjZr0Olv5G1CU7MqKWXnY5L3mbclLluUd8k7UZadrjtywsDd0kJ
5MwNx6JV+CBNeoWl79YJtAu/9by8XmQLUdcnRp6xjHDT+yTn+GFEUX/hhCzC1s/kBNdaznRFl95F
Ebr+oEUvCqxZRujlYydYKmA1XID3VOuHtBA7qeZsuey3F0EL1LVWjPmxB3BLVYDg8K/LfngRsraF
92+LOx59/MGdDTjwer/smZcttFLkOR11frqJ76qg3mpVs7KFzcfOG4mIsQhYRZGknoWNpOfsG92a
9IqNsYEBjbvmu1JLg8vuw0swJA3qyQgR4CM2G22T+OI9tgxrn3RBdP5n21lCRVQpx6mqCojNaTJ3
EI2mHbUVn/pehLta2WZbtRzl6zqvretBYCHW4T8KSdOUf+tOZV522Cz1OcpB07MRY8g5IO5CGXFt
P1p9xxMHwisOh1aWfYHMiTel5gPGNA+lEq5coJ+ZGW8tgkUkB0lXg6rgHGv7BAsgioDpfTGE+CSY
CTKsdM9kHHZKBPPMuXPUi2RXDaV0sKPG+ViZov6K4FZ+XZVO46KcgnisNOIk2zMVmDgjBavhgjth
aXJbSEZ/k1nIiF4Uc8/NtRf725RLfZx3ovaUMpOvDRzjXMNprMu2IXUxL/WI52BSd5VnYoKJNsHW
6OWVjXlOyt6Y8iVJRuk7Ffl7G7FzqbA/6kPTXoe5qeHiKNYoVqdWzGITxatXrayMrwrtzyXV33QX
L8bFHjp7g3Q0woi3Fp1R5xttgMs+qLHYRMcoTFrT4MDK2tnuY0TuF0PylXr0iRlZwnKVQGIasOX1
sK6G25x/1O3uwkv/UqobgYEUDjPxWY9pTEsq98zG/OuiVf4KKR9UKhJDRBNHANYCqFJmuF5dNuP6
fDK8CCFcMHGVHEpxqKui+NQOQt1G9N5W9sQ3hdpnJag5AF78fDU6WUw/rjtUTqfv7BQVb9FJX0eU
Gfa4hkXXykANzY8T+Qa33wakBGR5ucAjr1Pz8Yb+UndocRq6UgZZuREoeLi5b8ZXI+DAy/LGJS+X
e3JvYynTHSA5aZ7MEtyOHFgr8zvfGd+I9KX4hg8MyDTLSfXGyRquRW1kh1hqy3etAWQJf5tiQrqy
VVfO81OjLYI+U8ukGWNZ9Wqn6e57RzVvcXvQseO1m7vQ1OYWaY/JxWULc7EPjCFmznVM/0K3Cvta
7YTjdj5f6Pyvn9gjX2kq0nA1BeivQ+qk5Yxslw+BkGt3FGH/4/wQJ3aEZ1W6F6sTzyUJ10hbQW8E
LnybJehi5pftNtoitYJP1aVSyLUW0M/vICq/+EVyUVPXWrLVpFI4ZZRzhZNwTZd/qeOF07HYCwxn
LOiNonQ/5tk3MsDk3o5K+8L5WOwE7dQOOWBuzcuJ3LbF2N4K0TO+7EPOH/jFh8Tn1aBBx+0sK8ob
St4YdtiX1Zm0RRYQT3ldCiDhB0x28WGTKfp/FJFxWaMOuvfxkzvq4OOpN7FMAvW+51LlVrAgV0Jo
AQr8JzOejYpezkudtpgbyrHmaakTH5DWwd/A7oJdh8HydZLqFXXHNvoZkxV/rCoTz9Palm6cvJT2
Q99Lu6a3/GuOStQKL/tQiwNea+QctZpUQ38eqJApmhjAQ3s4/+MndgxkZI/eNshUTg7cFA9hXdRI
aQeie291k/xk61H6eH6MEzvsUjZIC7JCDJJTQziRU68yqvTDnN9+0LUROdNZj08v1Prj+cFO7E/q
/BAvlrWhjLnmtIHmjXXwGE+957fJyk+fuPktaRY54iM0ck3VI8Idr8QvfKPK8T2mscEut9nJL3uD
RdRr6mTUyN6pXqrpv2Uju6K1eNkuuKTO+mo7jVUb1p4DT/kgDwje9oqVrCzU5/h+4+B+5lO8mHus
G9NJTabKKwbAx7exMKXHrEghluJDiOtKrNZPjh9pD1z5oltJTHawiQHCbiYcQx/qycLc10in8Q4l
vOa34mPRO/pBfY+Ts/yOMzjfUzvMDjbZUBw64T5Dd2FLa7rapnEbBvtOz0OMYkftFls/7D1Np9jr
2VB8bowR8XCQD5/lRJH3lpOY1cpLn1hvS+mb0sikaoyD2qvyJvJUJ7nBue8ypIm1hKTntRFNYThU
HnCTGFPvaBZ4sNba+wtk/j9b3fPfv/heXe+E9liHxYFesHmdgAjdxXqV3Ix1Gnop0pyoIYU4UsAU
nvxpg/2jijRUPu2avGpu8DKWJlcltcxvgYNiTRxquKI6E8y52Mzly5A8ANePIzrWo2jQDLlF/98S
tw6u7NAwx2nlrHp7AzSX9W69n5pekpPeqxRJ8boa3fQ0V4t9IdAkuCign/2fXkzz1KfqGE9R5VUM
tWtSWFNGU9YX/vpiu2ijuMQtOlS9mRP/IZRweFIkPGvPP/uJvfv5lHzx7KGtNK2UBapnRc6wnyAl
PIQNWzlu4s578JTWozY0+efzg739LUAgH39pnTq4I3pnOqQsqs/C0fqbdKyw+AFjufK551TyjS1q
SXyRiygso1SZcI6HSYIhvP6UqUP8qZH19FD2A5dzodbbUAni7fmXOjWDi3zCijNVtJEiH5oas95N
lfQNFP6h1HYzJvV6zIrpE9IZeAqcH28hlvVvVC/yhbhrZLz7zOlgGKIAvpDXqHH1cnSoeuHELu1E
f6ekanAdabQAOyHjl9MJeP5gFbxMnyDYJG2xixwfc7o+xfFGiX/1VTnbmUciw3cZO9Sgx66kkKb2
Xlhl1e9lvWlusTwfnnS/N9+pMGwxtMnS+sGp/eBdW4CHrf3U3pNcJXdjG+TNZqqxZQhGnG/MVpLx
aQ+GXRhF39oOuSutR2cxTuGnnJ+WU9fqJUKykEJf1gEuHVKb6NtOsFx+19IEhULPQukbUYStVa2g
MhlBuNYxTr8zEZzEzd1JnqTeLB9C6k0b09fbbT/0uEfpgSNtfWQQf2OdvEaJOHGeyIs7UFwWXK9M
rtbmfPml+XmXZ0qwku2dyGCWzOdQpjNgAwY+dFUw3mmDrd0Fmt5+K3UU9lQ1MS5LYeTFrQh5AFmK
/aE79AMOyFblD+5IvWflU56aosWOZ7Rx0XRD2h0CRR/rja9NUQrYeYwv2yOWIMxeTVSn6JruUCiS
iuNIo8v3bVkn72FADdu00AqMbZGoyUJ1XEsj5nz7jX1JXmx9Zd9qVZCjVplLVvJDw9O83KiFnWyH
IkCpMkudn0nTy5jLVZl/M+ZlsKZ7fGo21eNN1wde6hec1odSdr4NlXkndbh3rQTdvMm99VqLzc/J
smoYgrBDfC/zu60jx+Km9av0p1522T7Igg69c9nxkSKi855kpnE3tWX/vW19QBbnH+LUCy72Q4e0
VLcjOcdIK/wi2KJc2nrt2hvO0/T6DZFcPJ4+x7eFFlRWe+grjcKultzEVoAHfWkrdFJqjNuvzDqq
b3wR1y69LujTWgHoK89xvBFV268cMyeSObw8jh+EjDcMu1TJvSxD5QX+gXJl4+9N2g2WBE5dlVzl
RVzuZHrkt4OBJaHQxmLfhIXqQQ9IXSRHMfeWeEya/q2bNdi7p9YYrDQ/3z7cKWweP58G6DAvoz73
Aht98kBrEzeX8Kjr1XRNBnqhmvvfow/J3OMx2qYt1TGPxKH3yfVtv1FbN80xl8DrsDJoqAj7WhvB
ecSjPQ67XsRcMUIRTruiCfkondA+1gMIoTUGxILN/u8TLfaqNCl7ownpFiKeOP2qTSd8gkel4PNV
D72rB8WHkMqRm6RER67GJVIBfYb5lISV2RqD5O2cB0Hj41lB6J9qTB2Oh7r9ovTNPvHHrY5Hlm39
UFvL6zE9Ph9pb6c65lIYuxF+M4yonGFNInnoIWGaVSbyQQlNHMMmPPCsAhnX82OdWk6LbSuYrNAs
7Ua5UpMR01h76q9TKIouxA2xsnG8fVrCyDyet2nKqL/ptXw1oE+/DXwkMFvVfsoMkBh0SP3d+Td5
e38ylxLPk0XlpZ2KzItHtCKw8CuDtf33xE8vgaxWWg+mJPhpgQyhoxwG+8JL2RLFanfdWE+9nnq6
XdSHqhkS1OqnNXWzEwtpqXoOUhheejSmHvzlst8k5kwhi+pav6cgP14FKXrzu8wq/zr/BU7tG0to
a6jXpZbFVerRfTa9JhHWX3iQ1E+mSeYyxImPolmTooETgQfhv6wP6aDha1kYjStQX0PuwanW9owT
K3upEzPptR0YZt17ko6lK0pPepC6g7/W7ziBODLtebG8uNL1zZhNod+knixr0j7s57Rbs2vhbIYs
qCOk6qLSk7vcf5C4xSc4zdbid1gZ/Vr36ASR01yq0qQjIAoKpr2X9gWSo6my6UaxaSyZ7HrcOeY7
LAN2dZW/0/rxAEhyR+sKxcAJoIXvqv+PszNpkhRXtvAvkhkCMW2BGDMjcs6syg1Wo5AEEhKT4Ne/
E3f1rOxWt9ndtlXnBCG5Hz9+vpT/hhxaOknuRiRSg7bRaqx/1sMFIadVKJNzbNW/KPB/exH/OGUQ
zMjbhJr2MCNMqFIxgtFWKWKNuTbwc1uwrdcs4f86nP/bdZH9ceSIIJpVv7n2kDNAE6opnoIf4RKZ
H2TjIzpILBuUiEqKf2CbfftJF0oBfGukH850Hty/HOP/0Ur/S03zJ9CkzVjTySCeD2uCXfUizrg8
ty3Ws+s5lt/R9vBDoiQ9wW9XbTkSk9LtsOSYPiMjhR9TNfW6GtvBFwSJNzu7LEBfTWLlBeMIwNFR
H72lcX7bgEMrqvwEhqPNe/s+El+/yDWAFhh4+is2o7fVP3/E/3IH/hl54PA+Z75uIPPwoXuQXZ/u
o8nC1zts23Y/T1N8DljdlUjiWv5l1PeXz/GfSbSEDFE/JgQLLVsGVCFP6FDM2Ey941rY53/+tf72
Pf6oPnuDmFKA9KaDZWhNUhR8Owm4TkXXYTz+87f4yy34p2nYEqRcujGYDomdRdXE4XTa4lbdp74J
riTrxb8cwrfj57+8dH86iAF7CrSqm+mgePxtXBn/KrzN3v63X+KPwlBto+wjh/j3oIvEGZE+my3i
1EwHLE61j2xYx3956H/7LW4P6v8drr6rh6jB9PWQp8Me+bLVoOTun3+Hv33p23//f186153basm7
wy16Sc24BeN/6R3+8oj/9LfiFAZch9Tjod3S+ri1bXwRseFBEfiYHFUHPEjxz7/D3y6fP+2uA+U1
HyasBLt5MGEZkWnbjVr4O4a+ZLfWLq0mbY6YUZyz/qNBqnL1z9/5L3+9P62uNVJ+6jx1HdwKPjiJ
VQ9HpKNt/9uz+dPqCqbOYKHXaDx2e91s+00G67f/7Qf/443SJBZJomd9WPgQ4cb0wXmS7t8eyN/+
LH+8VNz2JjE5QXMcIzrMtYLB3Nx8/POPfvsR/8tHOvlD1DAyqBfRoOUTfE4vGwMJmg8sfrEqop//
/C2S/7yk/+2b/HFFp2RBKZ6g75UUYTrFFsnpxk+m676XiTo1OeXvdasUAlKZvva0l3eKT7aYkIzT
VXQZlw8kRwBQ/RadZQpRMiIPRiHh39SN+QwyNe5TlSP4Uiuk50WCZPt2CcZfcgOBoqsXVNXpJL4F
/Q20kQTIbR9ovv3CsgVGXkLihdhFaMM1GKy3HZGonUhlYzL/lKv0exbF84dqIv8UcmDUEe4mq6GR
w3F09SqBtbe2aEgTHfgUqpdpSHGVDO12HKDcDfYDIfhB4eeleUCU8wStVwMbq8ZYHC2zM4DS8NFc
9YZ0Mhm8Ik8bBHJkeGI0HWS5+xD5JCakIK+gcjvi+mKJZRCgyeGIWob8e0XroMt6StRba0x9JVvr
X3SgSSFmhpTqKQDvvIFxlxfBMgcv4eC7KoOn8Q0j6+Ywdxh7lL1bpkueNW6XhGGygOTL5EPXcHmJ
kYJxrIehjgoy5Lq89cUZBpLIvEC0xxDebS4GKzg2JDrm/8EqTlla5VqJI5eNB1SBD+uvVjXhWXQt
M2XekCkuAimWrJzXLk+eYgu4wuLHDnOXTdvHdl3Zj3oCE6MLbgVlh32HC7KwDPLvkVz8FkcdEIo4
8TzICDxMcK8irBSxvgQ0cdJ0eV9mFIkhcrD5F5K2yd0kWVNqP5ES2JylLxQCfcJi6NJxl8cIKp+W
BqBkCrUjs9HyKoEX03sf99DgOyxJgWmAZWns6ml7x1wb9Qdw1vyMQWLf60LoegNNmY5IV4unSXR7
2RizvE4jZUAEZwznwEABr98Q5GnKqBnW19uU8DmEWJjeLcNE16cUv8ivup+zbx0fUbXqlMQnNIbz
tU2DBt8VASMH0szAlsYwmQCZkaLdnTzhtuRN7GhpU0VplUHR+mwVb4FESNv+jVgSXzK6saNek/51
80NQzggzKpE1aco+m4OmgJqd7OGnh0c2SaaRHRZ0jd9oWA+2mOU6IvfDLUllNqTWFa1Lb7DKTQdx
GYuMIVtw6EGhwAejw9ygi4+Zt0OJNp/ejVvkkGgZ9jxGNunouvsFy1Kl6T1aBddD/qqEz7P0dx92
INEHeM7AYyvfHJttVVU9sOnYj1G9lJJrt88J5QApxbOXoMJMyLFb2wB8DHmjbiSZv8qpFccktw3g
qxOg2gkIUOMUrdkJqaVZBvY4oeCPzBKxpbTNxINAAPslZzYq+jwZiignAyAPRtwWjQDwO/o4b++m
xm/ISlZ0AMLaKfFDBGPtrrrHWvUDYqDm7wLxsPqQykGPuyVTP1ps7J5bm4TiYtZZg5iTUBu8D2P+
O+hk01UaVwXCceYahB4EfycP3qzySJY1/GWRdvPgWCIf4jCU5RInHVCMK9+6Yg7JSgs5CdBnY6yT
v8tRuQdoYvYJP777OfNsnA8Ec/uXheTta7y2SPRIMjBvR3zKd0gfR05dToGQNzJBPvUy23M8eWcL
tC8g6DGGr7wJCljhjMrxnhNE+IR2pa+Y4WcPpp+HHe9W/zwz9DyQJlX6BJ+lK7ngIalapK9VxiT5
Qzw1GNMOtkfIpnfnlgpXpmKyKOJSe8G+dFtpD+QJcg6BSWNb8AQ1M90JCGDgPxE9FWQmSUVWPIME
rtwjFhDsQ0588yuwLdlnmUt+tSxOf8A4glqLN913alKcAYFgssDSri7nJkLTiUjHB6sN29cJN10F
zh0ugFRlWNfk27zTpHdnR43e4aH7u3zp1VPAFr1LMtfvHWIAJfz0jPpCde4aQfNJY3uzNqaqv1/g
LUlavUMI2CmT6L+wtq6jnd4QzltMaq7vHcvmn/kMDNRkgMJZbMyrhddA90qWdsUYScCdfGYanK1x
UvLAzw9D4KZjaHr9YmQUogLG8T8WjWfR3kjT+bLHXs0hSMY2wlGwqY/MTOMrQtEw5shTE5SRyZq4
4Fuj35p+BKV+wolYCF43j2OLHSmw6COQhrQDrGtY3W4bNnG9UTh5AeUvfYuX1P2egR+oMOqFX5Rs
YCCNSR8XYSxw08FVT16YbdFo1HGbfgunIbqh5Yk6GaUBgk9IfkFQIehNYy/ex6zzuLkQU1xOQGK8
Ba7uz9maxX0VhNuAY3ECyqY0JgTKeppgP8Jp2QrAHHjTPMahSkw1CaStlXFD/CNrFsyptti3BfY3
u33KFSv1Eg5Xt/H0Ejj8xAi678KSt0xfNtXjVpfxgOygLcISRU3zR0/JfGqQFAU6UZxJlAEi2hHE
iF4GiAkFw74VIMJzr3WpbaAOJJHZJywssI2ksfuxZkxdEFbgvwgupzOZFP+W13V0yHMJ7vC2zrsl
5kuGXUKJhYbUjsAoyiX8FbiUnwFgC381zJsjQ3HxPC6JqFgLpG/ehgZa/hwdfJL2477NjH7DHM0d
knqMjrUioAAZmh20ltmdyyHQZ+mAOsUjhm1EBQeRoQ0KGrZmuRqrbfaU5wiirphheDeSRuUtMitj
hcwqlS3kZwIXXeVz7seDvJm/Cha7rBIoyJ48z9VblNX9Nw/D5x1v5vHFQkh5w5EajrjsKAKt+zwH
PBnnIo5fsHgfG/NLxZE9djNunzkYRmC6QnkvkQheRYRLXaU5T+6V90uE9ZXavySqccjNG3C4t47Z
s7Dt8rSGvt2HsuH1TnOf/ZqoinZTkNTZeZFLd6cNCjMgs3KLVHxhJky8HYv6Mkdsx9MoVqowv0+C
ByUD8530A/kyDjZ9HofU7KkPk5MbCLaENQnvphrL8iA1rZjZwf/o3hlCvjIIbTnqrIj69RNxTBhM
bLlPVeliPX/KMOc7nzYK6ZZKWgD10qgHS8rgjRWa2UfermO9M/MUH1yfr1iFdvYuWOr1KJxSDx6y
qd5zxshhC4lbigUzbYTNmhrUpzRR58TN75PJouo2Mp0h9KXmXsepjECO0/H3gMKQh/VCw36O3HIw
kOoB0etxDHgAwALYb6ZLdiEo6UGIwl7VjXv7Zhnppr1jnPR7ZZEqxWuQo8S0IhzANthrLnzdC6QG
9jBxFH3WY+d6GBA0BpCkMGHVTLXMzh6cIvlzQsm9R30Fpcm0htwtCQErDmEGci0MtrvbQrLtEEbE
5Lc8RmnKMJKyO4wkQqQzY7TbIbESNWcrRXNJc+cPErMXvKCy0TMSJOf4DBef/kFiBx0t6cl3EXnS
VByQUF0QUs8XZD+RijSpmksUnkIUEaG27JB7UnVx1g67Fr61oRB1i24GW3F2we0WDwhDBq99h4Vf
2DPHpqVvfGPxT94jmS0fs/Hm2bTLIxiP+Zu0a9hVozeobTzq9c0wAPAGSKxntuIs30YGX6SH8y9t
Uyih45zo+5DQ6CNYR4C4cdbBkj4GF2ST+qwIxiZH/JuK2r7ErBMbohoGJlCWlEr3PFxhsouyjh/z
bqEPum0UEGDZnmeD+tW6xR6W1ddX1J/4JDk57WK1/kL0n8+f4cJO2DHqBxcdez4k39Z66qdy7T0N
D6NkALy5ntis3DYJshoJhLpK0fdYUcWkesFHEhSHfaOxWm/Qfx9zjz0yRB/fwvRFP8wFmsEtRLXW
UHL109jxK29pqWNEWe1W1E/LLs9tDEsfVpzH/TCNd2GXWnfA4t32A/TXze7/uYukAJf8pVf9Q3nN
/BhafEia42oJfrEV0dN3GiPcq3ACoHOarrtpDKdzHDbZ57TIISqtmeYT5hEjopUFGp8BH/s03XxQ
Wjv0BzLc1vtpPGFQ0DadKaykqBPW1M/oNlYu8baqFcAvupH2gj/IEhxDUiddGdUcg0AkSM8gxLUj
GOtt22HwECFRIayRZbGHS14+CmX674pE9SXvF0YKYgwKhWZgBBi6OoTZKBq36TU0Wr03ICkgBppk
rjK4AT77wYPECAFkOWllO9gkM/al7ljwhA/edK8H9AaFyOADGqkHYtPNYXY/+URtyESEVlTGOEUR
JLcmqzw3y0ZwuFOFizGBHqxk1D7BRZC/tS5ZXglOmNclqZtjStJt2dmMwRMK9hcSZmkd4+VKE3vq
QtdcMPW/VaB9Z5Ny2Rr8jdXt3xoo+l8s6Dm6NL7zv10b578R97jUBZb7kvtQgCB3qbFYcWcWOnxi
SyZcS5EbdlrjcH2emhCHD7coaAsAtn29izYzf4vkFh5bI4KvDoOdL3kMW7VbQALc90LpN+8G+hnO
IXpWkYp9FNf2geGgE9WssAd1OxkWBYcksHhwNp0deKy8sIjSdZhYjcu7zkz+NMbR+o4++b1esKxc
8VSpH7md45PNxuityyZ2lcPaVpuIVjzCFpQZ1OQswdze9fXrsiYxB5iF24tvZYBRSFxT7AGYwKHY
XdjJ8jxqyxAGjrYwWw9JtgvGu8xQ/xIkkas8FtouLXoUIFtiKuNytOj1K8Oim8QxB14gQpYnwX4B
xOYOPjFMWVAUfI3HRn6sWSdpEdRJ+lm30RiVIBuNP6EMGHTDAordCYo+7DAI8yfvKRnjtsBDS2Hb
7YNby8cyJu9CNqtDBPV1BbMkqN/IGKJGQnrfdJ0xQVuANATZqNQIDkG7bAK64iyU3QRXWOS/1EHc
Plmh6J1pO3f2Cv+s8HlsH4CwQfudUfTuoRiAykq7iX1aQGMUrDNpHxYpJ/yKVG2FZy99fRcDe3Wq
QQ98jJgHKd2peYEjD+GeD3DyuJexJfToaOjvOY3SB4R2CYQhJ9mEC8XgA9YTup4WSdI9qOTiyQnU
htWM7hacVt5e0wSBngq1H4SLIfueLtK8BHKpy3Be288U8HYHptesX7F30e8QsepukenRBNYOFg6K
DgMCRBD3g6yLbjGMV5Tw/imDFfEHdnrqO0yjgehztR7uAf6k5xksSJSmfXt0Q7qWGIRnP/I6r19j
249QA/otB5x5jU5KgCJcAvJAX/3EpoeRiu0dR6orUiSBfkHyQPoFt/PwHkZss9VtqPCYa1IPGNgs
4ZXk4B6jAgz6oUBdPVZzmrMjQTcH+DOu3Rz7r7r53gWT3a80tnuc5HSpaMeAJuq4Dn9HfJjfYTSM
o8pamr17BhdTOfTYOgYcd/4eyzYmhcPEfdcNcgWmK7Xrh08J4XBZQaIhDcs/8s36XyCjocEHmjkp
t5XT6xiO4U8fzEOxjg3Wx9skQ6L5iBFjhAsbrX7q6/xNMBH/yKexvUNuSwIKrQBd1oSKvZloalEz
eXdN+yl/Yf284CdZRP49HsBEcy4TZ1Bw0j02/FACy4xB7XK6rX/FgbI3TMsy7g1s5e1plrhTd32s
gc/ESDJ5xjImSgXk4fnfviHJsafDhF5BsZ2FDn4hyrVv0ovUVeE6incGuV3ucAyuwDOta41aM4I4
UssWe/djdCMYB2QaSGFN6HELBr0f0fh1AdbDFYZse5jes4tsAiEOPVqvYTdDKXhzuQ+PsrnVIMoB
R5GFGq1WXK+RQBkh5H3I6fZrtCx+V4ONIfToXBS5ksMLGzqccM1GV/xTWvu3piP8Mthxu3hWY9M0
9e16miNQnwsMUVZsnqL2qPAn6h8g2Ij7cEliWSBIJ+2rZE7aZIcglOi1az0uuKUTHjdVPHa0kgvQ
dxAQTIuvBB/YJUzmbS9MU5+xo6S/p5NKShrowN3hMFwbVKwJMMQ15IvDqrQxpRp4dMw0GV+0VcaA
Miyz45LkfoMl3USPirFtD1sNe9A67U5tP0CfMqYJkiJYHf1iQhhhCkSfQM9S+Vqs2EUrsZxQH1Ns
yp+iJgqf516pey3MgJC9oDupbtUY8jTifluX5Lg2NWgLWrUwjwdABs8suHNT0D+4OaDHZux7BTGT
pd9ai9k3PgPtuoMKsMJ1MMJNO2YWzb3f2g31gzE4bjL40MWEmoGLPD1vDPzghTBXuUVDDbF6e6FJ
1795uuHSVHFWF2simk+ZgJGG5h4v8jSF3DwIoyEvNFMXYLM8oWIPflomTkhL0VdcathwBGR8hQCH
8azcxY1Hynft2vBbkoPfZYOMnRGqNJ3TCctQnm28LaGjR1+AZtRXU5MNbQwq2Sq2wHKWeGi+2yMm
AXV0Fy0Vn7fuqjtUDinYP28C+SUQSPuQ9hVexfxk8W5+6eIbyNtg6H0lyhJWzMaqvYLP9ldbu+QZ
8By+Cza6PQ1NmJ7QlAm8znT1eEbxtp5gCfU3c/UMg4ZaGJiQGXb80LbZq+up3k3LxveWDPTnbBfx
KEm2nNekhV7dj3x+uCEHvjpIxuXG4e5J4cHab9GkT6xrpxUnFRYefbAh7cll6N+xXgw6YRsVyEQL
jiNSltHsBuNutCPYUWTGtl4EpPa0WnFAbkL+Acwqe3EmG17yUNdFiuj3LxrDlyOSX+wu8Tg3MuW+
ZVJlb60NDDKp295WsESwupRBEzwPzgZXk9+YMn3mzrixcasNeYjiw7ZsMhXrw+XbFlPy6ES/il2L
FZ+dyXldYTwiRNl4kX+dU1hayi3gLEOJy+pdAhGwq9J5seGzSOQ4va6zm9B+1MGW7tYVdJU6loDU
kj5ugDoORs5Ai8xmlIyGWXnIYk9TMOEmf5oc8LEF7QyNzmwZ3TeTMtK/AIgmDs3kuh/dfx59twBg
WvnWtrjndOPnogE3lmN1fSYvQHCNQ4nZo2FvOfi4085PmDvvopah3QpGcRzicdpltGYvpoH6RbfG
AiLOcnGvshy4yAxDjSIBFCRD/XGDY23whhXQ4s3XyNB5XwNudUElQF+8BiV8hcS2GzLrdyjPgBKE
FnDp0ia4X3vBSjSH+Zcp5WlB8eMdRQfdOnXSHxnESEgEovuBTeu0bLTuntvJZg9tNtoD3Tr1saJP
HFCvuf5tndTwqBAw/ZGG0HsIQiEOXZi4jyyPXwjq+H04NPGppwIGE4q75My8nb9Zizo6tfLaNHn4
GY44cqBWkVLSufmcvMFoxy7rnmzz+sUlmG6zHipjwXFqPqQi28JiHDKMWKY5PDEX8jcMaPI3OvZ6
P2BL6oAtM2yAAVnELpgawMuUIAZWFAyDmycVO/aTj8x+AavBmQJs0A23N9KRd10oxdu2YI1Pem5+
QXjHXQV8Rmx20YRBgXBT/JDo23sBgk5KimQV1lQj8kUewN+tLwN1It6ZMe+fVjdmAKPHxJ7TJgyg
4MB5gkOQU3/eSBie0VZPV6wHNvf5AHcMPEpeQ+LJiUMwyqIeqQiyZ4wJ6rsO+0zomjjNno1f8hOL
kQLfUtV8aB/6r9tWD7sh2hzkOTrtZxlGXYngOP+GJc6hgOrQvBvi7HkidN7hCoLNvx/YuYPE8xP/
baigg3SPbdLll8SCy8ZcYysk0sufnMc1xJFEVinPsG0/cX5q8N4exkhhlwQTVsCcRR+fo3lq7mzQ
5Sjz6rQtWi+2S9/hACkbsIauKQTprcA1p6Ct4pHseszVOoDpB1S63RYBwDFDmBiCvvsm6iY49270
R+3y5F6vPb2XTmBnw2XzKUM29ouIBSJVUmAzPO5Lp772PQe9kam6P01DgsU/jBsWDCdQUDxh1oZ4
Tp0CKDi4Bbj7Tg5oZDBI2ENKSL/Fjky7bTHpo4f3L4dvS0l4g3rrFiQqSv1TDATMPIpjvWlq/XXB
pPRI4L6tGihnW7FRi6yRNW0Fku/kTCi2/sL8E/pLcuEpyG/j7DGTrz0mNXKxBmawIVgPkEbUh8nz
Bj93Zl21pIlERGyXHohS0RfE6eGl2FoJ4wteYbrHuyhgWesggzC4N1swkKR/t/w2Q2z4Bh50E6B4
AuZ7eMrw13voeyJ2lqzrYWFT8w1Nt3ybokZ9yfwkftC4xtEEoXypdIMRI0Rury9MhhYvTwuMfL7W
8SUJtdxtWoRIyh3rl3X22A3uUXYXHArkYVx7tmPrig8YDA8VLiRxzBVJfuMV1Cew/WCfmnJsD+J9
uOOQRXdLlFlSLkqHJavX9dXm4Xg/NHQwuJgxMyjFlrsDytBPdJ3zLbFna1A5psF5C0WKjg1yFs/M
imKPyHKAGHnp5IiPJrDb5tjQTin0qDS7unGhtjDdRC9ouVpwRbp8D4cjPSOqZv1cB5Z/pqEf8UlK
OoFIatv0FEiC1X+N8i1PdgS/3INIESKExknvIhEtV7eE2MaMhrA9KdwX2a7j3fgELOpaBHSadg2P
82eJPcnTwiLcFYAhXBjyUe4Qn+kuCyCLZ0zqujcbe/QWCquFmPEm+5DebgxEFRWuaWgZ+AYZ9koY
nOEW0/5wWw/huvBDmLXBO8e1i6F+TLFrgGSeHMBxyPkFRgvLZw715adCYgbCF3uJEWCq+TFbqT91
ULVtoQEGPEyZpHtI8fRxbrQoUDzpiuJ6OmO/uDl6/DKPeat7FIqzEgfAg6I7if4RVrYWLVLn2/wc
O5xlmMjz0woB7JHAAxcWxG79p1YqeOJjTc8IPaanNqDjpQb06iGOpfvZarPI+6FfZ1gTkpEdx8gl
72rqxq9ASIffFyeH/RhzLNJm4/qhJUa4dxPNBd136xDwAm6n+YLDHcoJY7iYJVwJHs/jqw8RsHAY
6pjieeCndfsYjvlf8zogYW4SGpY+i09Om8e37O42X167LgfPTvtcHwnyNiHzdPPz1qQZLSDNuaph
M2IZkzi7G9VET44ZsqsR/X3GFGr5GqV1u+8J9nDHQHroBIzs6xF2xRphcD/ASsDw3NHc7TAOM1XS
h/VvH9f5DhkT4pfZMojITBIDlW3O9rNRNCz9ME/7NZrZDxbN+hiN7XRheuaorXsTfRoZhzuNMesj
XRKNLS3nwquGUHMM0pDcN9Psr+gKeiR3MajdjcvHB/gngc7IVmLfJ0Tp4C1fM3J0giSHifLlPuCz
bIuFajBphFEP2HsDp1uA8ojXCgSVHlI6BsQFOGimL3wwzlMxCofRWNdH5gPHH9aXcYWduqTdXFn3
kDAQKGheYL2gVbyFPWAOgqBltllU4p5P3nK4+JKCI0MSitaKccSKn/6lzln3HEOPvdquD3Zq2+Kn
KJcSc4eWn1EAijNGckDU5bBsYBEA0iQYr88rUwNegLZbn3H4DSfUoTnkSap+btPYFww+i3LC7BG7
TltLn4HGbp9VbMRPrjt2Z7G58ENNN9U79lv8MmqE3BpIlPuMrVkBSa/+iaSK7zx1484GM+rebsIA
D2XEbmyGGup6F90+vNMhwGIxRnCY7zsxqz3eaiiAshsqQftwjx4ZfZuUekUpp/k7dnHzrPTZiFl+
LZdXBCf7R6TXYv+4jeF7cVMbHBHDFVZhhlgPgg8RXBuY3h9UuowAdnXt1ZGE38s0U88eEaVQ4RMm
MTf0893cjPRFIBW8LpuOAVxNod8LmYlX0XXLtQ2Sm/+2hx7vcXw8J6GHZqP5tmu86rKjCyDggh/T
4+BEoPYvmmTpaaaauB3ZEMp0t+aqLgzO/w2b5z0wrgqyV7Uo6C+UrkiyQQDXeMRh1wRo24IOOZ41
mS+dTpBiOywJD7DrFaZvCaaFb7CW1Ff0BeFc2oZ81GRc9lGtyRFi33KM6iaKinmz8iwhR+LiMLl/
9/miPhoYE06mp+7SIr/inro0vmYa22VlG47tjie8Bkkaf4buoNUgVNEnQn3iUE2G5xC4dlEticwP
4LoPQYW8XB191467qg0MBqQa4bjjFg4QxGZEOZVd2y9B5UbzPZN2ZmC7YZE8jrb6NVngj3oYCTY0
6LyI4TVCOEC+b1C+yRIbYFIfZqAz8f+Ai5XwF3wP/zuF7l+BhqBn2Brw21VjlnPcuJv4CHEK8z1K
5fEHhSHngZIEqovBxxOpD+kCsh3m023zPiI474IUTVk4RmYQjPHRxMZqWhhcriWc1PbkYdm8SzAl
w5OmcYQRP1suxMVNCRhxEu9smOTdcatVDX52lnm1lIjMSGt+uj0wwJ9rfGArTMnQQaOnQSKBshm0
d0b5xcZprZ9pJMxbbfu2qVLX5EBarhF2cBojXVvkyDT4iVprClBhuNWdwglCAeaVChLznNZoXqMu
jfDP3YIiaG2SlZQbavoJOCCscoWyq98WvYoFPp0kXg5J4PVy5lZxU3BEypFPA33m6EKMtHEPzz/h
42HpVy0xHSiavCco+zoRS9x4fBpL/J0YO2AEkf6wawCCO0JyFeSF0LTbgYbwum+umVglNhc+bBgL
QUVRTbAWSc/ZbmTM3flYJd9CsGc1rtJMh0W0gWZRw1H0pNY6eR06A4dJA1NTFFNfpcu0nrsMW8Ys
v3k/DNTDMsMRhmqfDXGDRwfLPRpLRIS1PKCHIEtaDJkaqTuI2vW8DyTHngL28OCz0ctXPLBs7yYX
nbvbwpGF9/r7so5YaosgmV3rdGH1/5F3XjtyK9m2/ZVGv1OgiaABzukHMl1lZvmSKb0QJalE7z3/
5n7L/bE7WFL3VqVMnv12gAs0hN6QKSYzGFyx1pxj7ih3R3Wdib56pHvaPtPnzR+jwJT3UjVq3Y3R
VR0Y6aCNSxp27VKRBF93AQU6InGZXqXROH6txOjsCpoy9MaBXnyK1Jliv9GDcFs3unqJAapZNTTp
eCnbgbONWdgfHbCXldc7iiDpuew+4ltLrkMkXfcs5fCqSRP1Ue8L2y2McbzUfTlda8ZokjEwTPWK
YCrOItVk3ttKo3i8OcyvaRvMGxEXFe/eQn2Yi7nb8PyPnmHG+lFQ3j6LduksWbaavS/tqWNRMbXm
1tJdtQLSpUn26j8rScQwuglbpsy0CKw2YaLsF2WxQzRTPfXIcA5KE7cHYYdfmUH5xwn8g+Yy5gw+
YNIh2jbJYjv12ighEEGNLflUyhuR7JQcfIAuiRtheFq75EuS7VZp5YEegbOvdRs/aNYPFC+hXcSo
hGQQHPB/zF8GO5yYQmp4VWip3zckdx0zdOhfZKdkj4JRI3TuqKyJJEcL72pMaA41S2RDER2te0Vx
bnkAnbuiTP3rqhON11HgbcZJy1dpPdG+Bs6dOmg+Ak7fgBmsBycu45tSKfKnQUnpgM5+wfzHb4vb
lPOJ8AZMZsY3ff3fCqN7KDL+91+vAuX+9V8E0nxGxF+jNWr/tX0urp6y5+b0D736O82/Xn47eC5W
T+3Tq/9Y5y16ndvuuZ7unhumhy///vc/+T/9zX88v/wrD1P5/N///Fx0ebv8awF9xB8j5cgC+mH8
ulzJ97+3fID//udD1z+l3U9/4VsGnUK+8BtHJwReBfAk9JeouW8hdJplvlFNZJemI21VpdL85z++
h9Apknw6UjxJPtRVflUXr+P3FDpFU99YRLkajqHz13Tcif/+6DffdMTcNW41t+L7f/8Y+6W/1jRL
y1KZtgpHtbk4aaAteK3GbyxRtrKU7dsu9VMvmzrzMBroTiRDqF3UNfZFjhp2izmouNF7o9yLku5w
OpnzTWNQfnRJknppiB0WLZJn0+08Ok5bPfA2y49WrtIV1MZgJ+pmPkTarKarUjb+EdZ8orfSP8eA
ef1xbJvUTVND1WbaNlx++9R/roqaqZ8wxL1MumAVZLm9Rq7yWWXadYY98NqB8/0n2aqmE/juELh6
IgrvEP2iquzkvZ6lcg3dxr6Yxx6MliyzQ+WE5mXZlRMCHygdZ1wHv/iQ/EQCnU3yNZeXwOvvLLTL
YrQz1b+XkYNAb26CQ+oLccRuN61/WMq/WB8//SgWGTmIKp9R426e3s+YdQPZO6seIEe0G4QUT5kZ
UtFRYZwxbRiLwP0v4Ts31CAxVZAfS/QygopT8yKjYJNzwlQ9JKgtsqC5sG25sef2iMBsXdGKxyvm
SuMiDxKvF+8rVbnVsF7E8SHwnzLrWbDRA/XbhUMLjeRGrcNV34uLjBiDLL1Hb/kWKYpHDbJjZnKI
s+hQ98ENxBkOxZyO/3zfXltQlg8jsB3yeJq0tgUL8fVXZI9TbIZ6mjxoyaBsLOIXvNGngsgmJpqR
UPIzio+fVqNh2TpdVkcaloVCe7meH0w1EF/I3p1q8UClY25nf5x3aEHTw5CRh1PSRrxNFEt6en12
hbx2XCyflLwQqQmePAbx2qkJ0ooJmnWCSDygOhnWQZn7q0b3szNPm/bzQkRvzk11iFAhzPXnHAKt
oGU86g+drxW7WAmTnUiUGdaChZID278ueX/6gYOuszajdeOHnPxFU3lxVkdXZYfsVKGx0lVn/Cw/
3XlhsvAI2NYszSbz+mQDLccq7YrYD95GflCQRtF215amCE7Hfc0hYNTXvRbeKUhGbv+8xE5sp9x5
YYEGUAWwaqLshXGyxrR2NtXQlPXbVqznOqeYCmHbcGi4rZrpfW30DzE+Ac8KaBBNqfGpVZHWIqWw
MuG7QdndhIPBuHnSnlChbhNoMcgFWkpP8akwseva83YE/cxQ+sxi1ZYre/WoU3oiWrd1Uxc2HucT
r4tCuIZAWzzRGSOwdDa3Q1quSKG7apzhEOfCk5yAI0W817pv6+hvVSe/DcB9VaD8MVD3f2GV8lJZ
/Cdi8acq5aJJn5p/3DzVT5+f06b4sVx5+Zv/jszV3/AY83ZRCYvniMpq/16taNobzRHSpmKwJGny
vO++Vyua9UbTKW+I2DWI/tYXJMb3YkWjkHGWL3tJhBdSggE6KU7+VKz8jglinqx0xadk4wDcLJ3I
qzgB6u5n+6RVr5JCrOaRhoWhfEis/GrEAKXXBrw3neA1I9hpvtm5g1F+zkffU8rvxe5vy6cXSv5f
K/k/PIxTLv8oW70YrKnZx6W6t5UqWIUFUoDWyRAfhd2mY3pBiztbK+jqjjYzfLcSDTHXc/elivV3
qKZoAYoZv7P2JDB/u5qCKchqdOlFmcXcOU8fLAe9RtpOvDvmOPGQ+d/pFqgNTZSx64M9T7voURjz
fp6LhzmLr7jydwBFAxddxbDL0ybYZbUCMMQu2nVccYGdmJ8ZsF/AslzFc3CjQn4Gp/RQZd2VlSXM
m5twdPFPfTAGhq24QT4PtfpOQzK3zVP1fsJPidyKX7rWvJ7nZvXnTW0prX/YGv66oSc1DcM8LMbV
2O8dus8AZWwPdxNCvJCzjzNwMnMM7EshOncN0WrJWDN+LHLroli64WIMVj1xTaiwwE0yGcgC8xno
oJv1HztL4/Q+3rSxVFZ2kgYbOx+yCxTFCVkNeNMc8t3WzMwRcsw9oj8B4muukKGlwnywNE6FvdXf
VpV15pV2Unr/9VEXk/4P72pzJAUvUZx+P/nDTZqGhzqPb83auOQm79o+p3Ug+tSjI2C99w3W72QN
j2BM4zUhaK0r2wo9SLyJyuA+HtKtdPTPnd3625njOlqx9INBf81lseeQnoKbLmCw/Odv6aW4/dWy
PykzmDWgBVLUag8MbTdBJc3kPlL1lUOoPOefLWP+O7veJPjaXMtJH3tTfWcmJE9l4SphwFZa4CeA
yaAnrap0NbBo3czRjo4BcNEq7oJxuP/zpb5QCX91qUtB8cNdpjUYSkRs9b7rOk+L8lUeOGvGgECk
OxPVcvC5liwfu3hIjfgepVvv+WGg7kTPQLwoj5x/ZnckNuLP1/O6jvnrSz8xqJrMujUpUf7ZCOU6
GpSy48k6R1t7SQ/41ac9OY3koWPGgVrXKK/LY5VWx6ZlKlCZjHBkrzteb+Wth0YooSbStuRE058I
4X2kenYfZFhMEGdc+0F76BqmpUGK0lGC6mTK+aimyb2mN7sitp7/fC9+Q6OQJ69/pKP1SJQdKsg8
hQry7ODfSmJsa0hEU+tchsNJtfHXLT+pzCT7X5RhqdprxXCho0Q1q4z7E2zRALtCK2hilled4Igm
z+FkXgi0v/oeTt5UPlbOfEzzag/+8Z6xwgElDIp9EeLFGcyvaCf8VY3a5y3eXS/C0RabcjPqAEiV
um1ZGHR4x162aJjUD3GF8Lqp+09OMbCXwTj1pGVnZw5ev8NjnIYimHJS4JTY5b4d+sdymenpEbOe
SnQwUlG0u3hNOPg7b3W92YQSMAOiwfe1HmquHUg6702wntT2Q4YT2A+CqxaxZAYDbWAKkYTmYRij
z1Wk3w1TObvUHOqK5te6ydQzUJPf7UanyQtogashFEa1R/2JikoQBAfZkHbOgzrr7yWzk0rvQEFy
XqTVP5XmpkM20EnlGm/v5ZRGnmGYt8oIwlHv7oZCPdBL/MxGu2NggNsgqNQzG+dvkMLmaZBDnivp
lPlOtY8bzgZKhwp9AcS5cxL1V5iCzXWAfQFxUze5/YDrKtCSu8Is1WupBaabpfbsWr0aeQm6JVzc
uC/9NnRzPzPWbdI0u1RHkTzE7wxfezsxP3S0rnCHJdevwdTdaCGVCCYooAHFCpHcwc6sbmVK8WBg
JfzzY/07/JA4eTv4qGrsQmjlHmuSZ+bRAZHWPjOdZ1j+uyLvrpL6A18X+mVjI+r2oObmJk/zc4A8
c3mwf/HwnSZO5HZboxOU5Z6hpIq/dsq8PqPoQZAc3pSUFI7AzqHlmeYp6vApMcRnfB+tF3V0kDna
YSMT+K7tKVilzHAYaXxBplO5o9QYhDYkNYuM0TlW8Ap/wlghupvbW6Ycgjm6Z2Umffn6kKX9gQM+
lJg8XNQWtlw7duVs8k4/2uWQbB0l2KW+/oS5yaY0w2RcZczYNIVqSlXnt7OdXhg01xhQNCQJVepd
UevDBo/kR+ljcqqkfwMIWrhGoVxBYnmbpNZ7wt0eezZxV6TFMUNCWoaYsAaz3lShePzzF/wCwP7V
DT55idHGGGyzxz2ijhS0TVA9NL2oVmUvSrczVAZPoY6LpDbQWXUtI6gh19cmm+KKN3GyAT9feW0i
npywpDwv6cyEfhCu/bbd17jbSdmmEP7ztb5sAr+61pM3Yl/gNeiNrt/7Iryq+0urvzLK/EYQC9fU
AeowUDkSkwTOAm1dUxfYwCpdh/a7Q8HQBOl2zAy3COevcV5fJwivgvTSUuxtVWI5s6sdtjNvgNRA
C3VXz6jQRMBn9fe+U1PimKu66tZJ8dFHuZYZusbku75LTOtQGP3W7LHm+Npa0W9T88jei2nrmPVf
Rh2rk0kOS5iu/3wffvudnbxs/Zl9Lhz6ei8VR5CGGKUPSZ5Yqxbx2oVm1xbjNwQ+hYrAuDBtj5Wp
rpTZQTIg56dIqWnexmBmoixP141aWStEt9la05HrGCIUu2ZC/n7mYpeL+tWXdvLKViZbU5nhtvs4
S6TOfBLNCXLO6dLPQ59a2b4O0mpAGsYDqBqd5YkCtzzp3UdhasEdaots8YeE0Y0dxd39kNnMGCGR
XWIK0T0yxlsvn1XF45mN12Zzpp55AYH86rJP3voT8sFIkU6xb5B2rmaBchPIhrljEq1teqec1wY+
43VtxGjMRDGsehrTrtkRWJ0F1RGo9h1w2euym3bgS0KvlNTMZRqHqEZN4fWqj3MSgwLdy7hdp6mV
biCAqy72d9MtrUxFMWyRcqlFj51DT7PI8JIEOgpwxGU7LNK6WynE+2DfChAIAAGJVFTuZduC9sRh
K32KvqVqBKdWrMKk2eH0eLTr8CYatG0p0uySp+ii8oMrW8nXsY/fwrW6sFwHBngBwxTNBfSNhOdo
qerVfNw2vfm+TVqKaqsI1j0kTk9P02FN4s65iMPfFb2G87rEB0Fhdhxeyz06Au4XSj+3aYaS917m
j17fJoEXMD/2ACQ9j0Kv3VYpZ7AOTbl2csTBhdEwFi+091oj98ls3PaxcTQQ4nI6MeT1qPdHgcGZ
JAbtzDH3d6eS02iYYliyJOMy3SeJ/R7L8McWqIcr1SFYFXp4Yznme1233md6eD2mDSSjomanNJXc
nfNFk6VHN02mPQFvu/vzI/fbKzo5jRpsueFo5XQyKi261pYIIcKH9fbeN/Idbo/hndSdakWMHlMO
+vcop/Jhhxxjj0YqtLZsMBKvJz2jy8Cfo23d+cGZ5+p3fZ+XZsEPZzi9nyxmymq5D0K0z6pRMeM0
mmBrpOgZKKLGiwQRraWY14C4SapzWtSWpoSml2m9N6ajuA5xYm2UodPpJ4AWKVmIZ94wvztfGPJk
+SGUtMtO6/e5SC70Wdvi/Vipin1p2Si9eNTtbt5IaXuZFp7p/f722zp5A2d6xkQqnYa9H2lbRCFb
NUNYEEX2IfRttErqtnFQ5UprlSBI92P/LVyarR7hbi9xlq/Q3t7YYXuGhfsbGLn5Uu7+8AXxpcuh
YtS3t/r+rRGnpme0PSbnZLzx45FTHZZAVyb5c6ZYh5xdwgiLe8Gp38MBLddGq8TrSQs+F5EAaFHH
T8RQniGYnbTJ/3P8e5k3/XBtrEu17JSx23ch2g56OMFHn5r5K3APBvV90ez0oEL9RzEaRf0hoRuG
6/mjKotjHdEN6DU8Eb3dlxs6BtGe6nK4bQNQBIaW3sneWM9m/GhZHOgwLa7xHZ8LZXzdJf/rwk9e
gn6qSDp/drfXqv6tRG6+buLRHVvFdss6e9SS9uMQ8IIQk9gL0T5Z7M/086EPMuS6ykzlsonQzIjO
MjbBzHrnJuge9s7nIKeqPbNvLJvsL955p9MHTOdzqAyy2+vaADJFjS+1akw8ANVfSG7j9FQE10j3
UL3M1dEWxVEreN0x9+PKMi6PHfZhtnlhVf57q6Y46wbMGXq7fbm+v9Xw/x/IEX47E/hf2OnXl+HY
7zv991EePJVd/WOL/+WvfG/xq+INExdCEBgeMTJcoPbfW/yq8QZ8nKT/fypI0N6Il/kiw3VbW8aZ
7Dv/bvG/0UzmfqgU+BX0FQOwv9HiN7TXhzcuy2LcjBqC+RBbNarH17tqlhCwFdWQ3OzsZkqsdz2m
DacJp23ZK+vCQm1gKLFyhHeSokV3sLo1GEKwuvtzFX5h9gcOJ/1Kx1d1x0p6ajigPR9NTIVx6WHd
O+Lm2c1augbireIxAWBi10t6qfSMLvMaKT07QCNdWDxVw2xdKEq6HmQjVhiPsB8pchdm+Y1lm1eT
YtNCsINDkKi9lyzTZYSVnoU40bMNcRun1kbnmL38VDPGc+Er61m2l70AyYRnp5LZ2sGCAHLppjZg
hJhoaXNn5tAXdCuBMQpQwQ1v5w08MI/W6UcouAvH8AKZMcL4RRI4fWqrbG3ExQ0YrW1g3LVQ0slS
ueEocaFiwi9CuRvFXYF1lWQb/wG/Vb6tavxlSk9WSD2aF45jQ0ZR8ps8ouEEP93ZShUgEJAuABXd
p0L9xBFzo2jpUU36VWjcqU7mmRk4Hv5vkl1qlrJDbreTXEaQqlfVvBylsXnyp9s2pYqhCg+2qqXt
0Yzez2kBlwX2reM3H4YCt3kYzfeJknmyai/DnNMjwwov44bOqr8mzpTKDeO3UN6rfBlcERDfd1Iz
2W1wK93lxZ3KFxraw7tKu/XVYL/8YCeSW7OWB12Wd2lLt2/+UoX9R2pgwzWw7hm13CV003geNq3T
fKjzzEOXdq/ouaf1KQSTdL2silbjm24hzpnw6DmW7DLSCd087i+rLv+YxOQJF3q2jwv9omCtEUy1
cnpnIycTFluwKQa+Awvrhp1gzYo/WZPzELbqu5d1kwr+Nf6MBd9oKpR9FcnbXNKn0kqV9ZZ2uzaR
WyR+3vJp41x919bEqRfjFiofik5OnRFwt0ZZTzrMD2vAMf9eh3vs+PW+H9c9T0CPoDeLwq1S+Qfo
juiN8wpGt9zSJfHsmugsBzeGnd/3MQ6RLFgPdUlgZLq2u+iLoGvu4hkHZxd/KTEvJN2dMXWruQgP
edzo4L7sC8KWNv4UiUNkWsWqWJJQJvqfqy7hmJbF1scsFNOdgLZ6gQSVznpl3UOxs445vwekx3ST
qbAOKEvy1axGcpWCrEGKSwpWHVo6iSpFvup1AXGFt8WmMsPHMuCPlVpqui+/WQsyP6IcwI5IoKQ5
dQjCqmxa0MZjyFcxoektuw/B6DyjeIPZZokbELbZQp1r1ti/pjsoQs16uaAJjs5FgRXG0zK0wFDE
vpp5xj6jGuaBMzTnHTsD1KMNuRdLGMqhMFPcvKg6ReZEF20G+NP0i3ATGrqyjVA3J10LywoqMJ7k
vtgZoJdvAqFZ95Gdg1WU5soenU0J4Shh6K6W9FbraKPSPTCd5pAZiUcO34cyDdZWYe3T0aHATb2g
7g+Kfm628+sNGFWTJtCdSXb01xuwEklHBGIotj6AAMW+6x38kuYnq8gQs47chuQuRSKsKvM7xTnH
79Rekpj+qie+7f+GFKjbNF3AljqpfozM7K20SwrC1MUWLNe+9Ife60p7E4as08JP3XAbNcZ62V1H
JNvYuiMaMNgtFYwT7jRWe3RMlje2VD2BmnxNkg5HmwM4EiqMUj2AEOoZxFpXUSe2y78SQ5FTswfF
T/dAqW7NMfpQYmFOl2NX76drWijr5TWkwvjGopTfW2qxwYoM14rtIbUv2givCXRzIcwLGABrpUcn
lTZHq9ddwcO7PDh47y9yLTiUfUCIxrRWnXAVReauqXrP7sLPg/XW7sHEpa6dFhfAg5Hb37HG3N6E
WlB3n0i4wZCZu4t7z4xNEM88huiJreU4r2kuOhWaveM70sLvHTv5KmNxpRvyKhhNsGzW0fEZrtYc
3J25B68WmZ6SUVIO6np2jF3bRm6sj2/Zti6YvjqIRdvQ/wo08GJku1aibI07cG3TIxvST1NW3i8f
SPJitcS+HnETN1l2bJv80SrynXTWxSyv9Kbel8aZs8/rCfG3BQJfSDVNjSeDlfJ6fTYpHutOTsU2
7pifga2Al2nX9K6cjVpon34onW6+rbsf9ZEv5cbpcrRUDbWdsJGlncZSq03UdwHzcyD51lUXNex6
Cd7lIbzFoMQzWHboss2NItR1ThO4EpvRP/eJXz7SzxeBEM9CXYFk5qSx7jSByO3ILLDXZW4FF9Eg
L0itfKqKLb/BNlS8fKHL66wa3wEX82DVgHgqUrc1h0/lYG5KyctC0VeoxnmRxi64BpBUBgp55Ddl
szYRBWkT+5WpXISKeuXbMxFpw24pELCDMwsciifd+NAzpnCE4ZmKvdJ7slwj48HX9wreG228FC3i
rPCLEJ+cSL1RkfFbqb6KoS38+Xt5OV6c3hJH6ihhJSQUlsLrVZBruh72qBe2WFrdglgyA6PJaHa8
2WavT2H2GcEmoNcbvsemuxEjopH5Bv/Bahh5W0aH0fQpxsB6xWJnVdmREYnK0s63RcBGN3xpleHO
uJk1yKKjelXO/d10NpHjJWrz50+xlM5IalC2nageMPqqGGnYa7sRBF9VHMdJbHWRPSqhiTuo3+VG
/0kb7EMqHwY5XammssN8BDZQf8onl10gHtNtEeq7srHu9bq9GntqTg0uTWVdLrVnPnSAeM+F35wc
+L89hI5pIE5mp0b5dto1wmyaD3IstkVnfJqU8CAVy4sZUnEaXAQiQ+pO7JztJHahg1dmaK+rqlzn
kzq7RK4BWJpfNrey6Zg1Miw5szxeq/L+fX3Q1qRAgamehk8YaWWYddAU2zEqKB7blcZIxkUP/zEc
8SRbydHAkKI61lUuBLHc2jbgBaJRencR+/lsMJQz3mIW2qCTi3Ghas1dl2RroXeUYdUtxEfkPeE7
4DDbRE3XvMwuzKDHAVVvQwufj9HB+TRuhYYlO2Ym2iSfeyPcyfDLnz/pLzcox0IZaaGdNe2XSfQP
bY7UxNED7bfYyti4XaoxXe13un/sU1S0yK0Rou4wi14ub5Rp0ndzUN+fuYRf7cgOkmtMrmhyX+Rk
P0otZEm0xqRxCeVoeqVqX7CbevX4aamyNSxkWpOuOYp8aRS5MmgN6GPxQcaSnNPs61JlE06xPnNJ
P58iBeRN2EMWVidVqidVxKwPee/PrE+pHmeruvNjcWPV5kaUxQ3pPV+qjq86aa8g060TcaZz84vv
hJ/Ot2E4GheBsv715gSEwlemWrL6KDwt5bFo3sqcCtJS1mosbjmn2nq9m7kWswoOSKvP9LxOtNTL
8n99ASe7Y6UHY1ZpvDASHD9z1njCltuSswvfCjSjl2omN3XXLqjoSU1OwNbW+iOwgMtwnnadHFc5
8i6eZx6ZbV1/Xnb9wMjcZV3bOGLAO21J4PWmxrpaZG4F9ZIdc9QdpEcR7Hgv3+f/112cpff/+y7O
Q1cn2XMeNe3//T8nbhT+3rdWjmm+MfGP6VgdNB5/fQnt/dbKkfobgeME84m+OExYh/9Rawod+whv
HMuQCPt5ZvnnvrdyDImQEyuIY0i2TduSf6eTc7IpQCREF768HARaeEc7nXT0fmDkqUyctV7WzWYQ
oiOA02EMOgxyO1RhdyblZel8//Aqffl5tlT5ZBhAbOM0kQFjp5M7oC05olcCrFvrzytbCdiCfvga
flURvm7Lctv4YDDC6ZwZaAIs9aTtr8eVXSiI8depOk7ZDpEOGUSViKyrNogsbLSFQp/IRHa9MFBM
vPFp4gBfnSNf/L1sJa5FaMuWz+3lAeZWn9TCQkT4enC8rEN1TnY2OK4HQLz5IZsgt5z54Cev1OVn
YRRiSZlIgA0aiK83NaRwXdVNtrPuRkC4Pa6MGwD97UXbO9l7ra1pCIRzdKPoffP5zC1ftqtX3y0/
mhWr8gkp+e1TYQeyBmIdzN5Zl5y6j4s977bVzJpg08LBadszcHRtzRz3PSLh65D7vE1tP35oRhln
K7U0/QOBpNnbM5e1bOM/XZbNW0YahqbqL0fZH169WkkTSBGcdWRR4SJPQot6bbI9Gy4qvS0AmqPB
ud5AbkBruxu37azkB1i4C2V1cYP8+Xp+euK4S3RmBffJRm19GluXZxxeZcsXhAMe41GcVDRiorie
HW/IhgGpbMBL788/86enbvmZPBLY03kufqqz2iybTH1W+Jlj1R7TNEClm6fB6s8/5aelR7bW0hI2
kZkvJf9JtZk5RWMr0SjXVlgCDWDm1oa3pZp0OQgNJfs8KlniXPR6bpW7IgFudGa+9S3+8sevmk3F
cRyD5cfZxkLm/nrxc4CpsAxrzaYcccEsJkvNpoXIEJ4WWNJ0T2gK1Y8jztCPldZHb0WiavXRmZyq
cv2mLKjWjfQ5DXy4z3QgZQ4SJ2I8GNq4XVZ+1HDu900DrXIWKaF+netmej3E6NvWCJynhzTI1Ort
ZLfmrT5McMEyEehfRe6M7bXSZNiNTbMWeMbrcURdO44Vzjs77yb5Vu0pRZYEtrSeYV8kTX3R41OF
KFiRXUN/gmw6D9aVc4yQErTMVZMO1pGc0wgOntnexEkUcYsnbNEVx2RiInTVGLYFrCefqV1RWRld
DGma15VIy3dGYUVHaxr5fsiczSrnU1aYEsC3WmB2x5ZbKlaO7yp3YLjC1yX6odHaRRyo933slrkm
vvoci6b7vu5lu5uJrGtuwkqbv2ZTqRcrRWbh50oNRgVgreTg3dgpGA97iGAA9UbWAmQX7GZ0c1v9
IxC1qUEoF84fI72FOihnpoIbNhJ/3tRD2T4mAsciu0YWdtw4NX4EAzsK0KIqvGfQBUawmrSlC0Yk
hmIfoCypNEHKKmgB3LEZulmFL/egRgaaNj1w0GSkgA/hGM66RfmlqAwPmtCosFH6vVB2pdSVTZbp
3XTZ4uG+1DMQM4ApSxVZPfz0johpaJipZZiW68+ohl16mcz3DKOi/+L3gIlAsTT4ov3C7L/WhRNC
VmNbNPfMg4vR2tYV0IDaApT4qGPnhJM4m0N4E9LXV4GQ1Zm8azTIh6uW2FD1ExQeR0m9oS7ye4Bh
vnaQVqM5l4WlO5G15esZGdmyMob3HXdv3AayTUmhUofGDl1a+AZ4rCKqnPwwD4HRAEWy2ITAhhlC
lmuUDL1gl8yIia3gFHAkEwjdqRiZ729Q7acw8xPhf7Z6KGL7JEWUsJp76MArOH+CKBfYnXIFMsWG
A2XrJR8cK368Qvsex4Selm24Jc3LRELWpBp97tGAgRdrktK3FnH0oFmduMymCe1Nh8slYUROT4x8
HcfcpJlNH8WvRhtmJMR3InYKU63h7o5JutLatLoqZB/kXpSTAMxWqvBZhFPlqwlkHWZ8e06fIgMU
2dapkjrezGOaqtcENxTqStdi/dCYs80TqrbTc8wvT4lvAL+lRND0DyxXsz1OkNdIA8lhEK6SzuFA
PA8WnD42jKb/GBm5zgLvrSH4NObB0IAthpLOGKswAU7YQ/LoWFrCMdRsRmULKzKM1yIrTYxfAiCz
GwQFkIAZnvW4RRg3jMs+NhyHJO59nLuGMa/UbFjwZ1YAZbNOUuJOZBrXHq6a0FjF8FVM2Ft5JVwa
9w4ph2Hcl17bSUVbp4BySLFJEn1LX7qgN9Tb0Jsg1Scj8QFwWDG2qzZs1ii6SvWuqBDrRCqQ09Ce
euQt+NJX1VRpX7CxAlOKFglOnAjtSNpq/RHAgkHvararGQhHq3xVij7IXLOepuGqCmIH6DgyteEq
CLRJbobY6I8pJMT6gwysSt3Nle/Ta82wx8be3AYysd0pyuzY40vrU6htVXKfm4Hy1GSmfR0RvDt6
yqz1FnSbggM/FFWYCzUUj3e2Nstm7TNXZSPzSU64TwWJyNwO308P02wjym3J/5mOVpwCnXSGAWtO
Kmt51GejFG7QKmgN84H8Bq+MFiyL4ZdlumlGRhVbxgNOd+yxYY1EKpAHAr/UoO5p8jR9n/epPhE2
WPcY2oPB2qaToTyzLTuQtf0FXF+GuvHFSSiPPUpls9logLJmNwA494HiuyJiJBcGIA4n0dpDlBu5
z4lwrpXdLPLGuJitLCz2ZWjV0gVax3YDWZeRynaANG95UZTDm9c7XdHdxCwJsnBEYYRHo1TaZ4AW
eXk3G+1geUqQWLe1ifDNzQG+dkezqfBD2wNhOKnAZuHW/HJvl2mnYyGpwMbDk4y/KnBqWs9HWHrt
WCUspggxpX1JYok1KxvdZGyJ0LRP2/Iw0sluNjLCgj4khEK7WVtKYhD7yficqbNCOEba2RPdSR9h
KbnE5gj0trR2/VCig56cBt9vbOZ8xMSPnQtkgUnktnmhHwvqDUJEG4Daq7ggi+jasspSPUx+JaP3
rZLWxbESmZJewcAFQ0+MqwLQzVno1IBRcQDo16kyDlgoifVpkR9FgMp2ojUGtDlh3cb97Cr/j7oz
WY4cybLsr/QHNEIwD1sDbKZxppPODcSd7sSkmBSqmL6+jjFDpCJSKrMkd92L2ETQw0kjhqf33XuP
k9t2ompXBkMMpNXu+TQzGn5ok1DaeuNNgdzokqzzz62UHXAbYQo1Y5Qtcv1Gx5ZXxW41OmpfdLMd
0thm1RQzubLc1lOvlo8lGILmzkJcWTaqM3S/IWdGIRe7hMasT7PVFfquK4WJOsVl+yo73ntxPzkN
9YxBIWxS3uX0JIGGLC8qp4LyMlZ9atw31FTfY6fBN4/5xylObQ1ByZCpWBJGBeJbPSzZ7Cmi9viz
1mvd30jUeZWQSlPZbh1xNp4qbWbDR2pPfQptYM7Zv3ZEJ+KZBduELOIO9zQL1vl3bRXpK4lpXPmi
n4chSYHfeNhZfIfelZxb/pUMmOe9g2jOCgLjdKsyW/mPCn4TCR4t04BVmpUh/1VNeEfnX2jHwwp5
PlZ4ogJ6u2Fw3FlyEW85dYYZu9aBZ0qapkXHRjqrYE8wE9kb0w9pGSph10xInFEPQyDoog+3KMeX
uRobJFsjCu+58+2fgVlSkbgaQx6L2V9+2d24PkRdWfkwsR35VPY5gIe1WPvbkl7yjr48pNzfLtG6
RxX5K1lCLTIIOrrwi41JkEpubBw3P4GjMPPpKgDsRC9TZX2fGuVXW7+olXyiZsa8lJCellgZ7tCe
LYkqTFOJqo2EQLofJcKpUgYKM68fCnMk+gMMFYFozIdvY0+tzZaNVohTx8GBSxgk8vqNCE3ZHz0C
X1g5l8Cj3aqOTApkC54F1DvJHNJVlFJmF2RmVyZGULEdGHnUTQkTC+wbOxgV3ehhWogDK3P8FZQm
muPGtNnm8Kx38m+iavjtUh1I07525Ly1yrz6pFHVwiC/1O2vaQzXt1L7UR97vPLwEKjcorGoz/iG
MrM0X3yWGj/adnFsvK229ba2ADPiIF/znxzVOnXJVqazkU7IKZAPkXfNPY/UgJWJ38++euV6GMJf
FSUS3XfTJDxyZHaEBrWV6ZgxqLIohmtXD27pHX36uKeRlzjpoUMhvLz9wWjU3jZl5PA1iL0DQ7pw
oqcxr/z87OgqtFTsLRF5OZhpKYG9cEyvznlhe9Kgm70qIt6RTWb+9uwupM67DmDvlUogrnnBWl1b
36Z3g8wIJIdJ6xej6Kf6NmJc/WkUttQ70FhVRU3DXFNfZSzVS5Cms5NEpAnC2FmA8cYe82u79ZEw
8m3AAr2/dhLou9LE3AO3uNY8Vf3J7/nymn6pzqBifsOxK/1teiU7zmoeopuFDzBiAzWbtL57gaTJ
lCjKYfGqstoXLi4JuphqlkVQioJkla7znsGU+c7LxlUsylIxxexvpE2bezG+B24JS4ISCjpqwqGI
lhjwKyX8NXnAIHYIUtCZJehl2wW0aOdJQxZNbyiZm39lPaAA+IIlenIU4qdvlCvK/SLKwaV3iBbg
2COUT58PIRgLm0SksqTDxv5hcp1cd8bc5fuiVwMUtgjHKIvcNSBFxNvsl1e00Y2bBlEaN+zKgMpQ
SMRc2RU23C5WLg9BAT7psGDXKzZTYKlXeNBFiJ9kaTj4OYXEEVlzNRHgGtdtplvrt2rxi27axtQt
FIgyKg+2knTWeb5azRPVYu531D7HPaTcx9T+58GnZ5f8BFbfLez6ysi6p9DNtKlaLrg+Vrfzb3TY
VRQTgSPMj0szLp/WYPKoGZwCcz4maFo5YQXYryoKZoypysD+bHojJIfCqobwUAZVbZ28yNEc4Ccq
By8F9BeMI3TM8dlX7mDPiLyD48cYuKpxO7p9x3FJrWMTu1O+8KwzewXRwPbgVQGApvraC4wcCcSd
92yQjGJng1A2tgVnYoxX10JbVJA83Bqkts2NoCyZ36kEyUgd+pBBtbA4XurVroK9avRIvKUyHUBW
4/qzmcsxotKtryIKDOieh1dhr2FirnAb9rh1EP8c2Wg8no3di181AOzmwxThLI40Jph4uHo3hw5Z
+na6FRmD9a7xnNy949Hkg8zhXxASVRXhnC8p4z9Ssv9ttcDfSgj+v7IlXkNt/1rQfll//q7+Bzn7
+qf+IWcHzh9oaKxsro0WVwEaGehPOdv7Aw8a9QGoTJQJmD5K3J/lA66HZ9HkKYsQyp6e5vX/lrPp
JWBnHyEdOo7DIuY/Kh+4akz/rQBRshMwbJn8VVcBGFHvqlH+RexTQ05DviPyQ50WnE4Iq+9nIC/7
LFiqbTPY9jMHX33/l4/ofxCb/26uvf6luNVddHwmfvoT/tlk66CtBnDwQDbqmkqOfoysPlmVz+Oi
taqUh1VkiUvl2HioDJEP/mbMxfy/pRX+Lr/947sgNYnCZ7k2BJp/irc400yPsTDLA3PdscBjQ0SI
hCJLtlj59Xttr89UJP1voq9/7Y34p488sJHQEH7pWfKo0/z7R17IxVgMjyWu4anpRXvDzRIuzvI4
evR983tw5gdfac5dKT6/X0XbobOAqG3jwNKgFapyXj6oRp7c91F29ivTdTcdinJ1/Jc5b0pyeY6n
u8TyvUYecq+0qQkiUmLfMDmKverXhkBf3dyOkaSMk1c5B1lD+7gIvNt+qJwMyps52yQ3vHY6pwWe
bGPRzmvjmgyO3YLV2RKoXPzu+vLY1FfCTTlP4QS4j6f29TV2fRPQRW/FvrCvVad587vqKhw9KzHR
bPCPK/DtI2EVUtK+mW782hFQMHG7lR02TXut7rtI30dT/lotyk0CMEsPNPhRAhmk6gk1sD8uCHx3
7AccNMLG/BQGGSmYm0+hnPwn+oWNQ4rvOrbpNE7GlL8Eq6y9W9em2gf0IFyPpnd+v040YBv6u9XL
nxyo3wzheNup9u191DkkxoKMARXDLpAf45OTvxI0N9N/uxntOtgMtBKePHIbP9USnjIqmBkM+RH9
1Wp+dyD3PjDad4mr5tF8HDP3tQ5KuaU5nxLGTpe7ycDNvC1wmEebhon4oAXnlAswxPbODYgVLvVI
X/21IHCFGjMcp+hapMnAZFUJleSZuIcEO1SxWSn7rtSj99kKqmH53PuqPPPF093kKM+iBGCBj4yJ
0X2b8yV06PHTZXCKAj0FdzlaXESEsZo1TNiGV7WcLTqoVarr/tEu1kk+UVprzgdRjdlPDS0Vm2gf
DLzem8g++ciaRexGzQhkgRuNWthmAVi5zlOnD15jBxdjbgmaeoWe9TnTkXpOo1Y/5lVJZJ+IqMfI
kur8aLWOyrZUzUdyM9sFlKIcnyyI1bxovU3XNwHw3Nx3DgH99A2MjDIzdpXsrQ9AffpFrFgxGDBB
OlLaJkOLnvbRMzG+asGQ3xIGai4pK+Q7dwoXKJ6OW3AmCut89bC5Vcv4U/eCOMoG07QAANajAza9
9uASVAo+0ISot10oRXmslNt5iU2/4nvA87WMZ/JPlCsbXWnt3SIHawWoyTiKtrG651FBgDp388Jb
uBaVpOFUA1bf9GMGNiSQLCPicTAWF7dJ7oMgViX5Mkv7Q3uy+YmfJyjg1Blrg+GyrnmyJPR4ZIAD
SrB/TIRR1VOXW2bLjrDuFRjq922cKwGIGDgZqQtFANE8mgoaDLdvZtwRYKPPFbG8pqG9Bvm4Dc3S
Vlskf4UKRDXT8r0kZDLcTGMbvQAXc8TTvEYRw1Vph899k07fVOs7T1TlzJz3gEyIxGF44YOm7N1O
pkYW1XfuagV1tLK97BWT6ih3Bc6aawNAfs2Q4tu+lA0jTJyVNrGaEby2/+RM6Vj8Uo7PHzUBzwYn
XpGO3LrobPU5MsncjHbAWEtj/lQnelltkdD9b43PqbSXDzTzjgYSyQE7rnvREDPHmgmzZ1Fy2lh5
tO5KMU1nZ2jyR2+uJ29n+GE3JdRdLlhrO9l8rKhtCykYzrV8kgXpR/wg+mUpPck6trT1E42AYHFa
mIbNUUZ25TMj1mVz5s510pupQErbImmuj+6sJkEeOmN4LTD/pgmJXI/Yu9eOFn6tlM0ahaP6d4TQ
LRNOntYdsowH1NcVFJsuPIY+zNHVFa6oKXq3mnL5QUanCJ872/NvzZmkEh7OtNp3HCQfeqFAc8Pg
mYLtlLrRG5MJkccU3cmKZxOYHgCdIT37AQLSoZrqZk0swWYtnpeg/ggcET20VjAMqLtRDnmWtShu
2WD+IYTsFMxXQfK+KoA3juy2IE6HxrNnrfa90ZgzcDQ3z8/Y9mrYgmDc4Kp7S9BvepyhCfSH4cAJ
nU4GivrR9j2xUPkvAQHoByF5UFysrprWi0zTVm4Qm3KwIn3Rcbbyh+IuWKZGYPsOWhk3C8J6PIC1
rQBMla5LFr/TlMnQUn1feaK7M1QLqrTtOkccWapEvC2oC5kw63AhJfkEDy4xWtvBq1ZoNg/KgxmJ
vr+kd3lpyhsSVZLo6VKk65a2doKAfCPvPEyzuwgQDn1e/Yr/qTZzdyPV8Oa265FWP1rwMdw5mHGk
at66sKL7wONyOfuj9P3YG4v2ucwc+unx1JTHaNLebZE3xl0x2qM8KGH1XBcBzbag5UFmKN3RfzTz
vBeOeWPblrytTdmNr9T84Pyy2T7lO2oK9EvVZMY9Mrh2AOEo/15PaWVxxeehuZ/cGi96j//L3cOc
LqnmhqxA9ASakqCNH+YbL1mmIdiUtr4xc1Wau75f2AxMhEeivVvNhErGLl1BEC3ilyd4fSRCrHWz
93jiGHHjhllxlDg75NkMmyE/zZ238B/JzELIthNsZUZ428MGekRqKgBGhbLKd9OoHLVz4Qmupxa7
5R7KXp/HpbCkvFDGvq6xbGSYnml0FMNxmOndTfiFt780TW43YWks80FLMHkJKAvvwmt8irb9oIMf
XaXyLlmGFWSuRW2leTuqIv2tw5Fab11QOpkMveUNOx8cVI9xKMpA+EXW9Ltcxqy8EThis8M4hsAh
bM1US8uzxeqRVRkWYrDw8CL96XczYrwfBz1+qMC7g8NgnFsdyq3tdOE7umxsL9arch3A84Y6mV0g
N4WtRTJECADozqQWLHWa2NcdLDVY4JJ69gw+KqIZc0DlPWka16CbyLvyZhVD+CPkFt5MHG4/7TxK
TxUF1Eds0u4BRUmdGoVk1fZTRwhfWbdOUynIoTWNIWNPqUYkqu8Z7oMMg6blnLs+tYM4oMLphlYX
65fK6/5kOJgPugjPpUHr2M6OyuIdAdt8KQmfTDK0WdhW7CvJJVNHZkEeiIZbptRmR5v2TerQ938V
bgU9+TBROza0laK2XUcQzxZqBUt3YNlYqGzPCuDUD6N5AM4SJAvVgLAg1HLIYQqdA2WVWwPabBxE
JCsL6uRvRVjfMRvBrRlKfLBQZqSqGAsGHnN+VkDWiEBRBzN9zNXJs5p9lVOJvyy9l4SiOWj6MtlH
nF09V4l2p7fQcdPbtpjUpqFqPHZpFCDQN5RbZ5bRhSWS3rE5GQ88Hj511FZ75KH3IYsSlZUp8ILo
m9nXVzRBuZ2tsb2r0oE2gTk/8TXpaRlk95HZ1Vub9SbruQYUyZKfQ4+lVD7shqh+YGpu48YwH1K6
Gth9eAcKjMwCShKvrdwqT2wGaYFTbObp+Co23kJ/P98EvQ6Ff0pbzWavLu87K2BmUq1x4TeYxr1v
lY+gga7eNpsCAZBy6UWVdpW4hbyd89xNjIowuN9CIyzpMwEW2zxELOnyjZnl3dmlPOqjbmV0WJvO
/rTpef/BCjy8CE/9KPsmeqD72TrP3By7KGqqk+2JhwooBM1lYf46lwHrhAm9xBjHHyPpyRdWvk+Z
v5iPLmvTmR3vXrtRAuSOB7HVXnIFlZD3NZ36iTM7m5IgFTvL7PeE39SX9h7sEgBy3a0dlNvp1ubq
GcrAvDXV9DOtey4P6zZMaVpsneBHG0530sVE0c3HtDI75KKoukQmTsWClAzM79rID52lnzvp856L
gug05Abhere+9f0RJHlovTLIQP8UExdfU8/+m5LBt3IKre0McxBkUrf3mwxEVeNe30LZBrWRkUSd
HbDIMfI0ySwgC48uBIqzHboPyxo8suOnxGe1/Vt/akKiX+xNJn8JQNz3Zy5R/ezL6gZTzA3do81N
Xhh4zMpL47ik66qOFaZJ4osVwXKkn5yARt47W2fMHiEg7yjAXhK5TjszAvi1yasexUdk08mFS+O6
7qNhL3s6eprD4OrsTAQ9+FiWOn8LpzF7ziA/MEZG4m1pAvs2ByPYbaclcCFd6TSmzDtnMeVbDwJF
fGuksxXDV1kx5RSShxhIHRgLzi90wuJbXTBascEAT4t1NTEis9ql6/RNjPW67aKuO+HIOLUmPVnM
TPqhkzo4Tfn6DEMqPJi4ML7PFkq7L5EFOnJC22YM1I7V7MntKw6UjuDr0fbOPayjneeqeznr6LNd
8vrH2plPSz+5z9rhXTeFyAkpj/6kzP1nGdCsMcL/5BFGXT2eBpGkpprjBhxAslTpt9KW0KCKYrcQ
9oJ+hzP8Ck29hnEW5X/PbD+9rDy9zwSnOI51wJwwTBSXWpNyQuvfT/xiYnNqIR/kDul9ki2ttfRJ
lRt0qF7X6KvTWHd4nnjOXyEIdmuk+yKq2KNpt2CBZjma9MLanKyF3Tr3hTH+CKJMPZRZ59z511wj
L8t04zpGdgZhDtxzLs8cQYvEo47rOeVurjjLgA8PgvkhgtP3A+fCCnAHDFZY3k45nS9xwRQ8Jvjg
jgRUTq2VE3uRQh1nIq0xOxLvNeCXfBkDaEVtoJpLju+rjpuA9OLsZNQ6LgaBkdCvCH9m6rkpxQ12
eAcek2ggyFTUWY6MAkC+qkep/eZEyjLx2z5kPYeQsRnREu4cZ/QPtblE8XItaauNtDnT5vZKf6L6
HDSzg816bZuv9DHwiJtunJaNSNUXw6Uu/A+N5gmdwDwGIHka09mvHTXygmPiphtltE2jtTsVXmuf
RMPFOsztgj2g6Ws6/qDn4vcYsVs95R6gKyp/OmR4anXM0BmOBpt2tuGziRsC1uGYRcUWOirxvz2H
NQk5yiKhiwta0lVI+s4OgCQyGXrEAFTKqinDqrb4FHmsacHsvJ2Efa0bo0Ks/xlG0CKgyRvCAyo7
z4qMhGusPtEw00FS5E0+tFPu7EoFd2/5sCYri+7doX9RUzMARbELD6W4XPmq8DKZpsbEiQguNYs5
i0FUiGvQmENT0Y4BYcHSruUPwmON1xxmqgt9dYyEliHTUSGpmtl1vuc68x58jYWPYvSdOvQ2vWbr
sCJ2D4S5IMIvg4MxuiZ0tXZYiNTsQAD42muXbD/9XYtz/j0bOgIFvWtjaWIxQAZMhvDCSyvpp9SL
Bzcb4i6Ve6q/Pnjj0qiIOeOJGpyx2LSYcLduYSxEseYJCb6mUSRqP9uO7oJa8JkOQf/CPmO7hmzK
Jr+9k9qg78M0tqWRrrHbs5QZ19JNorZdebwQuMW96HzHESOp3ubS7NkHY+Xo9UE6gmD0tc6QVJ4D
Nd6PTLCXQ00azpW7LGf1Xzi1cZlWjCeWZm/bTqYfU8kZblRr4nGaSOElkfLPcnULDF69yf2EY5XG
Dt4jylcPFM87/DjD3L2Ga9mucaok5Othdv1t2vUcnGbLKO+iZqm+W0Zaxir1q13vBpAjZG/4bPVn
3AqJaVtcrxlmFZEYaJjrBm0JeWLpcw7DKwuKeYMEySBhRR3Ok5yXrFfY2Zh0S+C85gUeqQTDSH6y
+dUmrOKo9Qrhh7ExEC8ma6hNkcv5pqfcL6Fw7HYe6AJRWv7ua39TLjZOHTlCJccmxPYB5s7SH51m
mLbYU3NMTO364K5TemjppLprUqlejGu9uhQuzWhrfltZHDk2zKqfFgY8iByTPdxINVo3cEkfiwJj
jEFZb0Jro9hNIr9MYW3sJNBgCX7vJHIh9tHIXLtppQiSQnuIWwbVtY+cc+k66w2HjOSwPPWAOX6w
sOe86wvnOIw+tapTRlekb+jTUNivnRN1R0uzokOYffHr9bJ4GJuuGxq5N8v+wZkouPX06tyY6/jJ
ygYwjcraowrcfsuSaTi67nIAszE/tFMWxgW3+l1e9P6xqCKb8zh1+VvQSRy0A8cxLhrem04mVI37
dAoIG7DPcV7Ra8CeW2Z/MGqyfznBmMTAN8GaMEifGRTLo+8XXPS20d73o/3ou+a4hZ9YP1xxN0cL
hPyJJD4cDqclROz5dZcYmV/vCgdmYGCwdwy/vDuGMWb0+hp5cPFzDEsM2mt6sjs3pOsrmpati1V6
P6W6uMkqIth1VnpPnS1WHZtDyc83Sgk5pqWHMJfjd9MLum8rDWAkdSIKdIMvK5E3VZeWavb7WjMM
y2jsn3CEys20GBF4Z1rTkDgsueF5YCU1y/W9mxOYLycLSJrdbzu/38lIqZ/adJfNhHx7KHXLycCo
IaDP6cQq1e1/wf2W51JnTaJNL98rk/OHa5kmNb6QzQwQeA0hbP3Kcf1qj6In6mqWWr6cU1bTDOYB
f4kv34o5Z0+KvLxNyVffLpyvbyK+/2eEjXnrcbx/Vz4yZexl8zcPADEkS604IPUU72YzKbwmz/ut
ofL5YKFNj5MlTyneEkKFOLC+LSYQQcF9TPrN6OOA8q79MPd0eAKEiRUpghc1cPJ1qsL6Za/yMxvC
+oB+DJ+xTevxCcfN42JmEp5TtSSAX/UlbVfnOCnj6vdhlGimFI1vyXYFXXDbsnTfWEG0m2rtKYxf
XHdnoQkwxfEGDos02PftaN/Ug1oP6RySeWwUvp21aY+SAMCuxq55N2eOv3FCYe1R7aJvy9XnFkjv
t6bz/94pXLEPSDDe+TmNmB2+np1wDHk7inlOSnMAXdp0M72+ZnaATrQ8TKl6m0sJR9HArchM54XZ
ycUrtzExACRpI49cWw0ENdEc9ZcFj642BkNJf8GOM0/Kqafj9qazpn9U1yoM2QfNdi7AbgxVjR9q
Vd9rW87HqA7zGwTTMBFd7hxZ4Hf3pgaMtvbwiKGQBdXOqLGh0UFcxV7OFDhVAXDWUEvnpw/wdF9L
K4Od1DoAg8g8DL/QoQCtVZ5/ksFogRAXC3MPJuMhH/Q29X3jjozEeDSEUd2aaFc1L3iVP6MBNDub
3UO85p13lFLfwDqrz4iOGEZrcCSqCRF/povErU1GMz8EubEcVT/M92Va5IdmSbPX8Mv9CKRYUKS2
Wh30JbIFD7i36IpaBI/TdoHTMffDseY52s/20zQFTZyW8oWCQgLlDZ/OZM+3izY12f0eQGXDVsL1
HjBNckXThdo7MdS24ZJbafezt0k+4IizsMHg1ByqnQ8Pe8cfN9+RDzBwLl9mToaQ7oDqHxx7MzVk
bER1Fy/M6tYZx6lzouC7yY7ely20iqaEUq0Wd02X/WKwWH5oD4QhNjX2TpFn19Qm+luh59cRgBuL
kxsUEIDeNtgx2im6m9bx6HDw4BTVg8cgvDgteuSXNTVvGYN3AQn03qMMdF/ZvRUP5N+Z7s2fdlYA
S6J7/PcCXIl3cTsnKJrNLZ5r+znFP3uCoM3ZqXSAV0+94T2kQ7jGVUM3N+XmdBWNY8sIxywQi3qU
Rzpwnzqvg07gOOXyxPm447JZrYfWm9V2CAxewEWbOntsM4Jv0lXlo2vMUB2yYoouGuTVoRpXHDjR
xJILIi+eJNNt72dDtK8W77eN3XE34sSWDOnQrLf1MGZbZZE6woGYPyO+6J1ghosnw0nPxcIBbMDs
+JqaPN5ZMUWnRdggBhvTe7zKRQ+IOx5FpkN/Wr6MxaLx9SEonIhoSeQ+jLzVnlt+7nxTy7I6MK52
SdQFHadfgvvEuN8HGOrfie/gVp6+nMsWXZ+M62Ql39cvW3Ne4BbZ8B1xWFHe8q5Gub5aVeiTaekg
9dYrtGlY6GzjxjDk+uBwGmJfv2b2nAMn7LCnwaZwT9rJjBurE/TLWu54U5VO+prOQsecm8wEz3fA
wamsxmelg3YflUOJ55A4KtdiFGf1hCOzMgDDUTX+ZduGkLdkP7C/XNo2jA1jwY7VfNm78TIhMG1y
Xk/86K3jdgqxs9Xrvviyh5tfVvEaKTCNKVXPP/WsONzETNMIb6EZqvMMkGjc1U5XLbRv2YZ1rgHQ
bUrd47GMvozobNj8Bi89pZNbbcnuCRF+PUBCxa+K5X+XSScod0Tyxe0y9c27Q8MC+0bUtisgtLfv
+gpT+8TzJ/HD1tlFM/RMlFrGf6w16OtfzngqyPNvkwGszmURA8zdKK0rEjAYTxkzjUpbw9yqbla/
w+bqsMc0i6bb1+uzrKhan8qrsG5jqZvoXYva/omCXkVtBImEJb8tMbh3Y/RIVdM2wmKa5GvzXMhr
48kPGhe6i5r6Q0iEwqPmR2GymV0Kc/GBUbh9onth480UjTYr8i+bXwDlhkLWK08Tq4hNJkCWleyj
/czjzKvP/MAbDyNZ4hOOkjYg2dJc2p2/TirW7RCH/nW101IeXDb3ntGwwAA9uaj8NuvanZ5XHpN6
dg6jth/nmWVYL2lNM/Qa54P0N/5Qfq+RrRLwcgmmLodAAftIlIpDiOCf1fDUxk7vcMHy3/kn6tC4
WS4fwTFsXPLVRU4ebjL6a8IlnbYOaakncAcZvOP5zjQyakijJo64RxLY0Ik7dbeFqW9HuiZ52Qyf
UdPcr5wkYmIn5QMuqViO+mh75UWMXpiA5kY2z+O+m6uDXMzgPiM2bwk9Jqnd4agSPwkv33mLjTzp
36ai7pMwCz6dEiuDdkP3scIh/lAvJiDr+UNkcoo7nqTtxKfdOcG+7vS6pRgjSkJyACfBq2m7opFt
Uri1G0z8xbm4hk44ueMlEvm1gU/nlwyQ5cyRatkMzdQlTtqLXa3nJFtxRdc83mKVOR+rh+5eGZcK
EkDtoL5IyQSbsqHeFAz01FhScGW3EhJrPbzy+RyWkVy1dF6B+FIY6rp9cJY8QvZMfCnvFFZP5TwX
l3CS0ys3QrSJrIaM0TByha4QpZNe+dO8iXoPOnxuzdyKIsy4lRfnjvOrJdGcF5RGNFqSL91XCiao
LPPWZbBB8LUiXJRtib+iIaxg6fSH0dX29qpPbFh6v2tXO5/X51eszbr6SFm/yFMFQpfz1Mocdp+X
OKEvKVuxGVkRYeoo3YmD3dTbvnsXiKVlfJNF/kSUKloY7jTgZrYNPLxOQwMP8YYFUVHHmTean5rn
6eb/qtqci1Dr4pCTExLfbbsZd6nXq+7t39ty7L9H7XDEgFpCUaTekKgYm72rc+UvZiCidZFszTw7
OCrKH4Qr1ONk9RyeTI4TczKHjRlsLIJggpESsXfL0WUdYgjp6fdGt/jDncY14tSgy3U/A06ZHvEt
doRVJnSMDUFSOgUg+MwwH7BaWpzn6ebCmzD3N47f8D9ZXHQlDTn4d5Wl0tpCUMeu+/Vj/kdetX/p
QPubT+3fOtr+H6zQs+Dq8Tv71261Ky7n/1wP6rr7a4/en3/uzyY9N/wj5MgI84YbG4cSV8k//GpE
//8AC+f6vkdFCalBHFV/8at5HqchjGw0PEU+lq8/49eu+4fLtc1+3QHkdb2s/qP8dfhPHQiYlxzs
Y1yn9F8AxrP/KRzcLXUjW0P4L9KzfhEeIdSH7hZLbNUXthg2aaHyM8edwHwW3K5Wve7SnA4fE+G2
sMaLzhf31+T2OOfBtAsKlWyOJnb/MAxEouolnI8Bjn66FfCdcJby7syy9u4Eqh8sZhpVxgoKiJiH
ZNVLts2iaDnrNf0QpvMQdGTP6qZ/q3OrYui/WpfM7NdicQSfjTTcRGH3VNP+zEH6uzU6tKy7xYG1
Nvp6Q3l2HVyzFrXzkInyp27Fe8pqbQOOmCanKXyWbUDvhkXlhydYvaeCzXprkn6NlhJs+vrN7rMX
O6/f2wxJOehozaiNH7kVHF0tPnXa4vAz3dtiZZdnOPLI6Cw3jj28LrLLNyyRrbe6r34WVvg8UHHC
Y83Ays5fPg+8W1zjZGq6HpymYy3T5OdcD8QWXZuG1l7ShlJS/gcMsdmbColO53x3pcWIRvrwW3oN
6Yo6fdY+7WbYZumac/iw+kZ88iYzExWZ30yGyP0C8obTvaW2nBjUdnLLX4ExXCdjfm4TH8Bdii+Q
AuYpTKTX3A8rB0G8sXRY1S1ViVgmUckafXDHIX2fOi99wyKX77Q56nsxivx+FJ2bZK2RdECeN+0s
piRivx4jVrmnSK3yGBF8j4e+6rYWrZJxWfD3B6vZ/fS91nrTHVdAEdCJ6K6i21ELOCS+WfwyhPsQ
BcbJmvihcSzVsdHmdDbmn2xPP/EN2PHoNDftwsa5uqqYWfCFW9Xpkcy9cShGY95ymRSxokHnkE3d
Y/Bf1J1pT+TYlrX/Sqm/u+R5kLrfDxGOwREEBBCQJF8syATP83j86/sxVXUT6CTpKqml90qt28rM
ghhsn7PP3ms9i+EcoaeKQSwNFUdXk70aTTrV+8jH51lAD9j3hzaFtY7XDnun2lM8q+K2t0N906OH
X9DSrL24FcmO9TtZ502kfUnp4S2CkBss8JvNJA+3LNqEqjV96HJ2umx02NyBD0gpkM1zdj7kCaVe
fcslBOClXRPVXeqXYUf3VbaUy6SIv3M+uI0r3jf2selQDtJ4AxIvXrQtd1HQkfKhUSkyU1NXXSpF
W8vkt5RRccxr7TJBA8csYeAq6hrlqKPjYMsD/+RX8aM0ldd5x9UvYr6DpGyc5ct3npfAH1nALiUq
NnTzTFDwn8zGqaM89IeZT6lEBKKg+Ss5B/MkMT8ixIMMnQWNDyrL0djoKpDCuODWNXBmuJI0BGe0
DzwnJ1KCjNljpVnRJXv7OZ03iGWivCOvb8ZMYr3SCmNbtMW1jBBlO07FfdVMt0hnwQTJ6i3JzPAP
B5IopMwGX9nmZ2md6+soQHdZQhriY86k8wZVkBLZzQlxu7VCD+yfypb1Jcb3QF/WgHhVryJCjBe1
3B0COz2bSt7vjFxs1PJY9NxPbObwKflM8sCrhyFH8GaQp60StINrqagvCgMnWtkdqrRoXKS1M1NL
7ZcxZ3aETVK0RM7p37+sfwWOQXIegMjQ8yE3CPrzIvUB45lCXcocIFYYFpulWYXlUlG4xhXwviXq
GgPhYfTYqPqlLBn0oG2a8kAGdY53jOJhILLm2hqDEszDC61KoWHO+Y1FrYzcUX1CAAgdZBNJFf8e
FG3qTS0Qz2yGh1pVfZcr9R06T3lhdSz52NBtFxbNtVWX1UIb9eYqmS8ksvg1kjR1Bd7NdllTbznd
0bJs7JPfswvIvJmFldd3XchOUfoPuhk+Z8ZQe0VK4opFL2v18rtzjUG5PBle31knH5TyCoVI4iZT
8igAEblNQdZzExQ9hC1QCeEA0q4dtE0eils/ip/VJrKonGVl5/TDoVKkYjlwpqB3hParCNOzSiRn
VcbPs3ueO81w0DC2kHrItmTr8X2u13d1l6m71mZcNKMJy8bEYNlzI6qGLZba0CGSyU3Tqdc52ogK
HqyUi2UTT4QD4D1eQ8SH/9Wr0XLsbaIitMt+4LmTg/KaULf7Sopv4gpDQhByL1D/Ba7VcWl1v9IW
eMmjpTExvcM4e64EAebtKW+vtaS0VmoLeFaVuJYq28HYNXdEGCS7F6CmwsS76oiCGzpJLAdT1XYp
kqct7P6R1BBbwbhMIlw/oHpsJ/1y0BLYrLjLPWgJq6DP6Wc0JdfWN08otLMFA2i+Y4n7pQF1PaHy
neY2iZHcj7ytpQj4j2MjegwEPxqo+VlciVupNc/7ooIKqvbWNrKZ8mo6F7QN6rtsSh3m1XwTrS09
OUgzXOwSXu6k99wHd/nITW3pRE1nzjdfCr/LtjWuVHVi9Z75upqY/Ct/zI9pIm6DtLzzG8Gplu7m
QcurfmE0SL8cU3pip2mw20bPkiy16yqjV5dm2T3DnZ0oTazpYfBdCuavHpgA4uqQk1GuSothbO4Q
z8KzC3iPCl9zL3zHkyxxO3J2o+XQF8ApMo6MCeeqmcBIaqZ0GgSy/VqveQtG8j0dg2dSHNbMK74n
HatMWYTdVirTYitK5m84QxqalOx1uC8ZCev4c3VChlYVIySeTy4sG9asBBl0NysGviQpfnYinrZa
4toBRWPqzyGak1L02GvSLjN4nJ1MOnUGSzlKH3sxGfMXgpBz0cXc+/gzyb/LMG8PrAa5sG0MiHW1
GOr5Gwx7hCPgyLm/oeDVS93wxaHuFf1WQfaEzZhF1xjKULh6ET0aGjtvK6XHElmEK8vKstb46E5M
21+TxlscZSACED+AX6B/pyb+icHKZRthqXWmuqSPyIMxVZa2qdOpPA9auGZ1GoYXqZOPu3mlXM7s
yQiH30PdM+lDd3U313dEcDXLKBnyTTwpOOuprcjhoKgpmai5Kj2ltRXRlcfxA8JZ9vOFRCG4Iivi
bA46KMQsde+L+6zA9EbdvGmHlmNmHnyPkobbj+UqSVj9ZQToqyqgctR8+KtgLOuDXEBAF1WtrkLd
aTaSxgoZ9/yPWnJrMixNF7HO2i31dX8+IBtfIIG+JOx9rQWqchZZPDVowxYcuMSyG8pjP/D+hJwi
HDLpdk9Rz2bQsEZGIV+3rEWPdcayk5INTbVsgEQQ/KTdspyhICPe3Qqve0nt1qLmRiVpsF+q8/5i
asH3okzugwHrWz+X2CFSsAPW6XLJkpW4wDIiOnbZ4IL5P+FDoZw24SSPk+IFNRoXBLDTI4Je2mia
kB4DND6uXiLobCQedGz1o/eyGEaMEVZAkXYkzzOi64cVkyGxpOi5RazYbodRbYAHa8kq6slKcozU
WSM4JDlYV8Q+yNnf5oUlGLj+FdjceTBwYqDOvHU27UMV1d0IvhvKXHYisoH5GhNa23IY/hOy+//u
dPrhf/X/48nUAhv36cl03+UPTRjVb86mf/zkX2dTc/ZFgcxBpavjHOJw+NfZ1Phdc4BXqcAxLA6n
IH3+Opvqv1OyappFFwUxsmpyoP3rbKr9bvJL8FNpgKB0R1X/ztmUEzANkh9uKrBkjjYfcDX0hpal
cnh+20CpCtuk8cvExehjHAKSzqaPLsQ04scCCS8PbMT5sKvKR3r/zjrJAUuzS5sHUy3LB7ycYtVW
+bRmszLgsLO6vhTcOVPsg85ZdIFh5RZthrqqk5w41rplOQ9ripwsEJt+1KLtxIx5Zci+TtN5IJ5A
jHh8mFhuJpVU2aBBfdZM5npQkgfNyoWXNRGvMvHbsp4dPTPL0C1a4q8Q+6TbzOLEgOKhcQfUxpw1
2IKlEut4WbIEzLhsyl/bBTS7tsR8EA2oKRoKGmdiWGgnRs2Wnj4qQru08+wsquPv2RQ9YmjWFvNf
OL58q4cs0NB+1nYxfW1S1uYGM0PnpGeSjMAI/Xi0MeFILHqpuGdciFm7aFFsAWikMcuBdNJNsD9Y
o2m2Js+q7e90Jq87q5WmbWQkj6HA3doQ0RFY/WEs57NcxPE56jkk00uY13gA5vOmGQYi2tgh77+s
5fhUlUrqEbYYXtjthKKwBUG1941WbExB7tA8qnk5xGKfpkYaLRuyMxep1n3lbCzNc/wjnGfN8VhW
93LLqzHZvE97TiPYT9j3Br6F+a8KM72fGe25AKI8teVKhYDEDp6D6q9i9ule+vZykiFHql/mCjhD
wTJWZ6HFeB5SO56RU5dzAjXZddFM3FcUD2u6jeOugbnNtR9lg0MyMrWCycWqx0W9bHwoTmMks6Nw
eVSHsmgkeZuP3jvQn+Ln+cSfiPk9dum94ySh6wQA9jMZBcJ81IhiIoHTvCnvy9jhIKRQllaTppzh
YSq2g23o52K+dUatOTionhdO0Xdno991Z5YZ6NVCIv0nWDSgnq/gTJePCvqHy2jq7pjyku7S2e7M
cC6q6LHEJ8lxrbgOzXY8L8f8vvHra19nRqjF+XXDu40rNk45OyoNUKZpAJDe1FKyQu30aHXJd4F+
wNV1snYZkEMW0ZpxlxcIUvS5neGE7FdZKO1CpjJAjuZQAT5vmyff1cKgXFUuqUQQuWdFsi5echkT
NrVGJNF5IXMKKNC9kh2QGLdEOFB/+lY3LvyELTIW6VGtjW07SoGrBfk10VTMR53w2RDKZY/zZTF0
KbddlD8bJUOoNMS0oqvYciDd5AygdIHekQMaeSmJ62TDIY5CRm00TaSAoiAlAhi9moVlOdQVbeu0
QwFOQgRn5mS06943gB8E02EwuGdGg+spR1QQKXAVvotWOSvHaLyIVHSbUwOrwEn8lKwuYjALB7cR
NgVjOSicq+SEX2BoJJVVdjxhpeOkmYfVHZOwctkJc3ag002oiiD83hbONyQCFSFW0bNv65uX2lYB
3ZvplElBXxlHi2VRU2XNA0Svu2lD54gwH2nR2WnjqgGvCHmJuo5zD98kqjhHPqQ0sLaFnchur5P1
FRqQ4uUm/D6zYMcsecYK3d+mMeWNinwbDRilE66TAJl9SBBCDM6+C1RafMSQ0fqq7xI7eKxV+cGW
e8RUWhUhDZprP79L1godqoWe0GVI9IKgNUG5Yhs9K21OF6NAiA58hSqPEKlq18kxY3WaYxeg5aat
PfrVXcchb2XbZU4KXl4/lgWxx33E0crvu8PLfWPgTZgfNmxmNo8UJHMAJUkttrJCWU0pEm0lmyOc
HkUckfTuD+D0/0Ev/N+p2tDmlPfPqo3mt+uyfmhT8bra+PMn/6w2FJOAGM2WZZMAmT+a2n9WG8TG
g+hWzZndCCRQ59X+rDb4Fx2gHz8kKwTHywb23j+rDfN3TcUHDmCaVoiuarb2d6qNnwd02bD73hYZ
dThoPXMSy9PqXWPk0GZMNyMnNVeUjVQXS2DAAJouOswJr76jn9i2346HpNnFroOp1GZa4quxUFbM
iCZICd4kay5m7Y2KT2ZhT9Et6oDHX7+G8raE+vEi89+/ehE5UIaQ8brwku5qmHRXz1t3IEIiCNjv
x0efsXwfqftamzigoINiO9Z985NPqGCrf1XA/Xj1+e9fvXpqZgpJH4nkyTEIwIyDri/RlpoWSpNR
WhxlnY4MsmM6ektpzM7ybPvJ555Lwx+l449Xflcyao4UOXklITJmkQTI35JfafQKbDPGCnJ/HBiB
WnPuJroxny7ZJy/7Fvv642Xfmd8T5h+VYVeFJ+jIXHTn6UX7JaSVdFsc2cV//SJvjfb/eo33kxpJ
ITa1mQrfy3vNLTF5KM6wEfUFwwm3K1AO0Fn69St9dPeo81t4df0iMchONYyjN5j2BqcMbUa6PVBy
jSA6psz1GedvWIQ5gZwMDQlKVq8+eekPLqD6bmhqgqkJJ2VoPR2hXC8fIYURbRNs4SnSe2DI3PCN
6nvU8W5ofhYs8pak8OOrnR/VV5+XxBIJ9cvUegl5meXguBqYNZKPNkSfuProk19IfMagb/7hh3y3
5tBAEHbV2rZX3pXX0ZOETGQkqmPhf6kPPq7XT+/Lj77Nd2sNDKfY1hKt8hwJj7R2yhRaOcJ5uX0m
VrRAW1ZonpRYu5E/XeCUl+jFnzyF6rvVxxiolwa/RtWLyG0Z3Sp3+aEID+F1VJHQcsw9dTd0gPMI
YXD7b765o4l7nh/6ZjtCc1t88+M9WdQ0IFApnUO6bG5j5CgP/Zm0gBtGsLh2qB6K84Jcp5XmJqtq
YxgHacWxZF3z15dx7LUHu1S+pBUTyS+0+xbf7EVFxsTo2s221XaNvgQmt4i+tlf9VWMflJWyLM5s
xDObxiNucGt40t4X3rgeXX2p+WuxqXfFCk6b7gov3yJC9Jtv4aE+b7ZRtmu39blzRRzQIi1Jizhl
V9K6u6iOlQWI4FL3H+Mv2lmwsftNtQ32pF9gol9Nq7j6nl7CD5Vrt3/UZ2jqubQbInfc1Btc+vG+
2zb/cGXkbP7mHid/zwlSSeBxd2hrtbMeialR66PN72Nw9xw7fQ0k1cx7t10a3Z8sWy/025/dDO+W
ZAn5P9ZLWfXwnCxKKFUWMNsaHYKv3oeIUIveZ1Z4P6fT+CwrfVses0jdCEZmqIQ/eRfWR0/C+xXa
HFk81d73bB2DFjE9mUORbbsDYqkGDwxmCiwA6Zd0kPf43rQVRrndFBpLiRre0H0c9qWCZgsg89jj
n9DJO6KsjubxqBgkyuDe8aqouoojtw5Q/FAX9ztcbdGaEn1FWp3LntgRNp9eSBLU20GiE69yXsiG
rqELix2jgWxb27h0gy+WiLjZxE0cKB5yFTz0GgagvhNf0RVdNCNe3tlmkAb6cVSMg0DZjB69Wmtg
NEBgumQvxZaVnYd9jvA9czl1X0Mp3Aak2C46JcNjmVRrmA0dxxfjHKIhPglkRuVjYN8rn6VUfrSR
zOz51wtrrGtOqlel7/nRNq7uHCd4tKU5tKw7WiXf4LRqzfJK2AcbWE3NFWcd/mQT+2BNfwknebWm
dzgte0JFfU/xq8eQcN7c1txIowTwsTgERGxzK7a19tma/kHF9R4/rdf2GJly5ntVvuGjGbMijJt8
3jXRPV+FJJ420VVYCZb3AIGv9cnn/KiAfUmBffVBJ/pX2RhIvoeZ7pgn3SIvmS+mmhsyxnFiTKfT
vicxrrj6ZPf66JO+2710LesbzajjHf5ox9mlTX2DVH87X9QZs4FCra/TI3zEY2Gq+ynYOd6vX/mD
Ckh5t5sJmI5JU5rxrredPTYoRqD9vnFgFppiX/LnuQz69Ut9+K2+28IKeUhtdADE9Qn5GPryzjZO
83i5C5obZJJURljWW6JsPg1h/6hqfvn7VxdynJo6R/WjeL3f7qVoWvjDlY2qLQsTRMoKwXmskMK6
eDn/81YSYX22SKv2vA38ZJV+CXx79eJ6I0wtjSj5YKUmg7P1kWLYbA5xQfS0Mjo+03maiylLVJK0
Z3mY7LPUuYA6DevnHAHqfkoHL638r6VWnGnAM4Geag5MFi1eSi2qnLXdrBNtV8FyLoDgshRtknot
cfWUNUEM4DNJxlG3giOJSmVgS6yyqLVZtEKurI/7ekSnjQWYjXsZTsy4rrRpP5SPOhMrisRw0/eb
2vFye4tsYrS2U721xrUMko7GK+FkpE1uHAkNgb8XyZ2mng/Z3tfvDP2qU0/O+KXUn1v9NsuvlX6T
aJveeu5bLPBe33gyrltlA59VzjbKOL/pJlzXIOv6rdRvw8ALDCzDzAKJicP3li1Kf87OLNWz3ias
ye7jEaqutI017SKpuxM6R/yWMR9rYhKc7J2y8jBxbE1RreinLLWoJ0QRozXWor46H0XiTbF2bdbt
phOeLE/nuv0FQlVf0NESYgszfjmPeNtS38epsQ5B+YX2+F0JGLza4tpJmbs0mv0s5cqVaOwbvT1X
CiRLqXnCO4IPOvuGSHFvReOVgq6XHpAnGnMVprUbZDoKiATzm7SCuPhtkOy1Q5WTNbVbxvnDJM/M
nyi8jGzas5NgzdFvMvCKUwUNO+bLAPDEmMeWQWAkp7iyPBEjuXrC1bWAPrpoKtqPz1GwhU2Zgh7t
BYHz2nAIOxsTPbaxwphWKSFixWBuq4BDHfKIEe4WJqTdoKkeVOMVfLGjgAZg017qy4ER/IzJICuT
1MXSvlTCepu34wrfpetU+E3D5RSw3YTqFr79dTrmF3HfuwjjKU9kD5wS0IoNTPT5q7ngTHlqky9a
IuiFIvFjqs+QYB5KZMO3Mmdwl8trDLGepXdeWjYHM5VXIo6BHlg4RCL7SVfH6648VPqwpFFVE36N
dNhifNeLrSpHuyFAWzzqB/p+10NgPdrTuJiSFr6HusWetxaGcYYjxxTHKsGQWRmXPWhuAP2LfDK9
Qe42Bv0KLVO2kl+AZqF5b9lbMzyiVcZxZRA9WWHtSoBBfYVmyfM7XoaBHiwot/0YdZCeRA/MP7Fm
0hHAaKvJd6ysi8Sylnl0RLj82T750ULzrhBTEO/T/es6rxLe1IzkkfTMwVHkhFCN5+Pmcxb7WDUp
qcyJTPdPCsCXtJOfLHDoJt+UIhbyPt1qtN6zNWbIgX8IWh7wrF8XsUyutMH9TJ+4aRdded4gqS6y
a1TSbkDBJ5vXleDWwj8Ii8gtSTCXS6zcbedaOe3/rFoWs6OOClLBXgInPYUbnlgJqp8TYYeyTLXz
PRpUJP6gxxWdPRJ2ri1tsDUte0o0BB+rTsWa51wGPfP3q8TCToWX3Dplw7T89Z72Tpj8r2Ou/O5Y
P4X9hLwtSDyNgAA13xNlmaqnXP7KDoNUP17YY8cQn9yWAMayODYokBxqVpkusiwuu9GT8+UIHDo3
Sza/yHVU7YzK7TyrzNVlmASfbL7OBy2yWYX7umykQxhO8PdrLxOaF7IJW4SzIZvYoDJq9SvZOa8n
oBIMvhMVH4NyxvDLS/L2TPXbNVLoZR3lXMdjpB5QwA/cZOo+lasdgVSrLqyXabLsOghD6Z3Wcrs9
MkJcVqm/Ia0RB7zljmTmNRCEgyR3TT/H7FUsZy3fZKAQRXOfS6sGZA2DSCSZUL+KE4m4kTMtM61h
wv8tzZ7nIwB28yWE1FVD5HkCQ1oRQOB0jGy1DL+cgUT7IA33SjAsB/WsJFMaftBlS/qgik9DrS+T
1ktDD+y0jkLOnBLaZ9yF0rhEpX9WfBnLdl2o9tpGZhTF1bIa8PrHzTrn19eqsQCgi+fCXDrt17yV
F5l1gkK/0MdHi0W3I/Pr17eVMV+Vnz1Z77onBHUEWtIonJsBBymbAkr6JlXNo4A7hOeV+aNntNdd
fBtg0avGr1V4aWSkmKKCEWa3mjp7mbbNCXTG2k73McOFJEKA/HLIwsgiro0KtTzKrAB4kQYErEvm
iRNgbcffxEl9AbL7LAYzwdIHSEP1MsNHLEcGtS1cnNHLl/gJ4BE5LLWqn7agLpaxaSA/yXaJY21x
trlxxr5K4spUFas4AhaXB7hkLGysn2XnWh/UzfL7utkHTG8zaPOM9KsPwQhA2IHNey9DINeDdsvs
6ryKnEu1078TnXjqZFICZYI/rFMSpOcadO3erC6V2tO5zWMhXUykmC/q5KYJ9S9q1nhm0K4QiqEi
LpYoQpZGPh+i+4AzyVezqc+GYNzbEtnCqr6Q0wciJJYOe+kUJAj/pI0dw4PgbhSQs6S0uiAR1Aug
uIVVvay6bquIex21I4aNRT+Ch27HQ2l1nohKXJf+JsuQr/H/K9lkJGpu5LBz49tqiFfmfGIurv24
XPREgPInYgtWuBQ3Ca6csbY5+X+2eLyce352O747JRSQRND/xeEO07hrOzV1enMJnoqmZb8X7cUo
8depvcEE7FaNcwMiFInvuEiV9lgJBwbFZ02HlxnCz97Ku0PEJEB30wKQPDtGWoQydy+Li0YUCu1M
pn3J1D0CSjhLreFE+e1p03XrBYm9RxbN+suEt2ov64UFpGgiBplkxi8ivZnQfoUmbYUhewSc79HW
36nOYjYCeYbdXk1FEe80FHeqsx0Mr00+yQ386DAvzzv6qyOCVeqG1Q4pSa/IIXwR3ml0tEoIyArW
IrePzX3eBrdMIPfFuDc1CQYtgrFfLzIfvvi7LhLGazS9dc+YhoYwsFKk7va+KJ2HTO/2YaWifev3
+BEx8bdHJ073NZeVhJ/PXv+DDr/8rmxJc5Qnao2oMc6si7r09xrsK6aaR584+6KgWzn3rgYD+1l8
++vP/PMOBnKct993nYD3wXNlgPF0ACdqrm0f53P93DlJKU2GECC28c+uLqF/b19NjuSWCEFH82An
3JiszRDR16XxHRja3rBPWVS6BZh2PayPkiH28PKJc5U+2fF/frInr+Lti/dVTvItxkTPRIc/ZOZm
gp1nIurjYzaJv1GrT3vv8zLwP59JBEZvX0rtJxFOLefESlwoA6k1dnYj8xnnb1bqpE393FQQV5WY
rbLRXFSI7AOUprH22a3081YkcsS37yDP27olTMf2EnbLTNVdXNdLJaFXzveJVhSkuIKt314iJFwn
vK1f307vstv/Kv9IY3v7ummKYW/Qhe3NsMjEupuf3cq/ha8zu9n3Cl+9mUvuWCbHqvj0+/7o0r5b
A52I7McZFemNHSx7+oBNfjuP/vHOqAvJsBamguaCktMhQCjY5bZ+OQZ30A3uwUwdA/rRWo3Syv9s
uPXRU/VuFSPzF74JUlqvTNUHEhtWDeC6SDY2iQ8vO5P3iHn2im98dt75+cJB++btt15pGVPkvnS8
QY0fbUaPmVnvquFlvbK1cAVviBDgLxGH4X94nd8tVY0RBIZkc4cbPDmRTrwUxlFtuPMDm3SP5jgI
msXlXWVtcNT+s7XKfrdWkYpmjAMGJyr2fh9Mxj5mWtbxBM/Lop1be5lhpcKu+8ln/OBbnSnwr/ei
zkD7Wye65AW0/uYFo+A5HSeN3Vvs1Vpe+Dpmj0ZxDcP/4zX/lsjjVGT833++kYb+v/9843b8d1J4
qBZPwcc+R2BsD1H99FrZ8fITf+g6IPn+Dj0IiaZsEVDOIIJf9oewY/4nHbq0QSiopprourgv/lJ2
qL/zXyoYD/GtwF6Zh4R/KjsU9Xd5RsiDpCK5SOOH/46yY947fiz0BpGCJE7PGd+aquCzfz9RBihK
y8ZXFbeB1LnC2+2sCTejSAmCyrPob65IJso+uTG1t8vLy6uCM7MgAlqoXQA1vL1BC6FirYdk55ZZ
q3wJzRTgPFxv9GCxI2GJ0ooLfyIrHIDK0qnT6pY3Ll/Xuu57TWRSAjoVRF95uvMH8BR1ldgAg5TG
/1Y0shIusAMOGeAzBU0jkRTrppeGZY/YbzXlcvsNY4Z503VBmeIEGJ2vgOPsA40888lyMMC7XUvv
gm1GOYyAJA6DMM21sBlRiC4L11wQkMYDzoivVqNM1y/3zt96fj58ON48Qv9uhmFs3miluRM+fpRe
LMPXYZQU7cObxOZ//ewPabajonlSVEun3yFTpvwlzUa0TcwFyCqLDOM3tmHtdzznqKUVRTH+hzSb
Y4KMG0g30TgZBGq8rFfBE9VpCh02b979+be8y46wU9vmv/7j/ZiAJxN99/xkExw8U/O0+aF7dRYA
DkgUSx5NN7AavuhC3dVhfhnXCq2PNMM8pO3JZFrze/bYRCw4TcUTAsNr3y5uO804KLMAM25oj0sH
gvyu/KlfB225HPIB51J0mxSTOVMawHf48Rb594hKeZYdFwF9cnEt6uTSGfJbZCAe8QP3dmHscZWc
BGpRWgASloNJc4mlwplSFE99gj05hii/MFrnRGbMdSaBNjWlbR+giS6IjEONbD5TAl10rXY2ggCz
FetUWNIJ+fwFgUcICqNt1aXbzpa29Zh9zegb5QUn6FErQMqqmLuypHiq8TUuyg5lYsuDSwMQw5ER
gaKRkTMMpNIt+0LcFzl913BMvkqc/xZ1nJUu2sRH2ofXrIv4gRSDfBnKz2FOOw204tYe5JDfa1/M
RWljsAQkanslNcwUCJwdMuu2UcZgGeK1XdHVXrOQbCHN0PWvG20x6MN1kDBSkiZ15wj/WR0QT8xx
Z1Kf+gvH4bsd6bvTRu8qWP8yTSWD90wMHeOeht4SMV0bGEKXuLChF1Zg+ER1y88yHLKtrTAJPxAw
VFIbnaXR8te2bp0j/YZAFNFisOOqWmZ29QSCOlw4kL6WfZhhQ9Sx4hGYhQCk5kpMTXUbB9OXQfNX
QpYu6KPv05i2Tj5VV9IgfzMKtKj2qFcL9hbYVU19Bdb/JDvducSAbhBPjEGOURB9zZUEXFGTPwUQ
XOilrhFVi4VvZ09TVgcueBm4KCjXGZXGOGxSiNFlEzvbMRZfnFgDnDLeG13AI2Kdp5bkLAxNeu7C
ZgM9m0AMOsSNaEp0tlLEpuJsdSn3FyV8DA5OWAbi6gqH4lbp5S89q3uicDi3ittUbi/9qTsINb9S
ChurWJHdElN6TaxUgF12uo5SOGNBoblT1KbLVMQ+VFbyJMyQ+USvGne9XRNH6YNJZhJghPqZo9Kz
95u8dKu4fkoUrnCt7gnxvewdYghIQbCg+CBh2nVV/dTbyZaQsZUdZwclmi+Bb1+O+hy02tcrq/FX
kt0bi5hRU29VG7NSzqCDgnHs/AuNNsaSZ+yrFJMoSHjHaIhnVWk2vSptZQwOcqmCP42/+qV8P+DQ
sGlsdkN6iW8Cd96AkVHqnBMM2W/ANJk4GV7ZZi9vbeCMmcvScxICjiJTqpT4cvRBOdOd8FHIxknR
lL3oMyJfB32XyskWOs5Vk4zXciVtSfDeCpu7QtLDR3CqV7I63gPwfO5pZQ0V1iJV3cdiuo8L0wPy
ez/k2dNYqvvBoFHyakH/c7F8vTi+m9/+uTbCdGCXZDeAYP52bUSuGhGyPU43+Sys9qvyLlYwetg5
iW9l8G0Y6VZa5nqCQxzAuI+z3mWytf7kXcznqh9lzx/vAkCEQfFFWYYD9O27yBDwVVVdy7yLrFxp
Ab7kMjG2VS8xYUzPnLS4jktyefA6lsLfFTWmhSDC7pWt/q/2+w+rgjd1NhvVn7WG+9A+vPnDKm+j
lkHEUy2unrBRtH/tafN/+b/9x9+eXn4L8ahP//Uf34qO4zi/LYiKN/u1JdsIj9mVP97rDw/pg3j4
bQ+gOG2Sh+jht00dPXx/eF1H/+vX/Nj22b8phg0uHPAYTot/bfvG74SEYP1BGoJVyqJr8Jcja7Zd
yTBEnD8JI1zqH44szZT5jeQdU6I7f6+SflvTzn4s6ljgRZY519GAH9/eUsJJ6lTN5frG9FHcAeKi
oHTxULuFDMsf01KSlZu4EBevvrWfPVDvmn5/vDBJBCaPFIn19ns9qukoatW2WnuDVXVVg2Rvdf0G
svNKmh3mMpAlaWiAkk79ASFujxcJ3xDR1zXDOAP8u7EZ8sRt9Ganj+Z6RnrEk1iF9K1ztb+Ka3mV
Qt8lldLD4HkcikclMzaQUZaAsy4JmDkV5WOIfMGssjMiKVZNZp5IMzg4RDaB2ZtWyVhgu6AVOo0b
LTa/Wi3eXEN3TpDOLKy/5HL6Q/wY6uVGblLCGFEh6NGDFhid19f2KSAeB4vmV5qnN7pOk7NqAWhF
30P2FFD7l2Y9XvVmx7SXTsIyru3zIbXghImr+Vc2LVkAWJvwcQ5eUtsX5Db4i1z1wzUsGcYi0PAI
rJaSZj0fyceZ60vbqYUzs2KsdEYoyzcB1dnLh3ybS/F3wOTxGnuKvrGG8s7x/VWpTfejYOsH5x6i
qSBod+pXqoludLaO63AsLI18ylbHp1XR4M/rBEEhRjI6IrCbGZmnza6k45Tr2Zli4+Jj9KlHYpXC
8f71/fLSQHu99HGrQe7BZmBQZJi4CN/ep1VTAc9SpPoGw5srj8Y+JI7CqQQqPAPEI5hvzRwuVBK/
ezPYh0660ut8maTWecQei4XkumytdSVGtt6ouQvS8TaFPdMW5SYkSYAhoxtP/ipUeteI9C2Gq0ts
ZhtyiD1Bv2eRFahZzepY+ONtRqhEGHLZY/MM0dQdcYX0Ynx0ROO+IipAGjCrzFcHtM6Kzr2LXQzN
qtLB3p1vcFtbRYENVjbsl2lKlypEkQxpxELBn6TGDBXul72U3Q8z8KYjV3F2BXWi/Eqe9G7qE4h2
xn+zdybNcSPZlv4rZb2HDPOw6E0g5oEMksFxA6NICTPgGBzTr38fJGUmpZeZZWltbVb2umuRJZM4
RCAA9+v3nvOdLei/G8/Oz7nuHJNsuA6N4VpU1Z0XBoDYFMBw5j2ZUFvD0++7OlyTZ+6PQX4G9Lca
InJg9HqNFfrUhW+4GogGys8heRgU/X6G87jSuEO0dm1k+c4t5J4b9AhYfP/3n6um/rqnzR+sZngs
fkyoDLymP3+wXVrXedHbzX2teheieS4JBCxmOVA0QTuoOAF7De/VYK1Em4DOY0pdl7dBtylN0J3W
cJ2McDqr5BgDRlDLcC2SEp+3fhLwfPtCnO1AuZijXMaZcxQTmhzDBsnM5FXRhkNdEW87M07wPeZD
AQe181unXzWifQxYCZsA0rBhbgqet8QZD3GKBd8uN0EGvZaATKNOPgdgKvoZm6ySVloV/UPtJksh
DV4ROqU4X9mNXKZtu6aa3sB4W+sU9dBP1p3sKMJh4AzzpcdlTtrAaMmT8Dp/INsTFs3KYRUqW4DK
KFBCo7vODQZwzJlzZ6AnNnEuaNaJ1p9yQMpQWya/1cCW1ChxJdkmpXcVVQ+m3V0HvdiW6TvBg9hC
OSIMzkJ132pSbQ0dD2Nd72Ujtogkzsls7uTktBMGKz+xz3//if8iIP+28FPGYylmu6GS0n9plVMm
5bYVi+aeaw3hkyUltDbhOLPOi21FB9/rLdiC4Q32O0Rg3kpJyLEgWUYZuIzcHIhznrE1rjwzFosI
UoPArUs9vabTsg1sE6xLeuXmcjmU8rFxUaYbxn0VxG/zU6Lz3HI+XNfEjAWjt7NL96r2vH9TL1Iz
/FSozTc1nSIHZxQuJhxBP9/UZHBVjp1O7X2UOATq8jt7XUK1g6E9ABb/+yv6iwr7+xU1YMVh4IZI
ho/759/WKbWhiJ6t1CzbPf7LtbNwlgZHbyc8tJV1DwiKMts61lifBqB9qsQ5Cbg+4pxQfK8M6eH8
0Vb4WCnPnvWf3vrclOMNuxruL5VOxlxwfOgiGBaqCKPv+vueM8+UVDsFjCBpwyBwChvpnI0xmioj
Mze1Qw6PENu+tTBTWuuc50lNJakH9lXSGlctuAXW630knWOJiXIABAkn91CxoupdsSs9edK78mzp
3jm26kdzCg+YJtE26fe50t3aLW+zgG2dy+TKAHZRZ8axBrxPCNx7nlebjmmxO8qTmllLuNJfGnZt
3R6um4RfQgmUu8Ud7l7ASeEIOt6poGkG4wMdScCOgXgmvuoGbmJNAifrvK5cGtU+Qlc9iAxgw99/
yPMd83H/oyOjm66Be1+dG0G/KoKFFmCMj7istmJsGflsjCz4/0X9+//+X47ueVy2D1d7Pjj8OBBc
veYcCC4x8Tz/uq5jTgmv2U+l/G/f/KOU151PwPs4ebmW67r2fAD7Ucrr5ifVRCb4zeuo2vOq9qOU
V1xMjax0oJlp91qk0XIA+FHLK95shbQMFZ+NRlDGPyzmsUr+dJvAFGbuZvAT2VINXqT9y2SKFFee
bUOIg6T18+gWpoTDhlv3a5ZJQLmzlx8KjAkAKdRHbz2GUOkGBUxAImgXxQJWiUjcFMi7We+mso4e
SVQ22DNk462L0lVh7gTRe28i7vFSPfjaETaOvtKOkpVGvgvk2whavk+tHJ3bpA72sc2Zla6TDjvK
K6YTFExeU07gxrl0HIQ7hWO/2UmQX0lFktxIxuSKQ3i21slrgg4uF5lp1jdEiA6+Cka97iW+cUuC
8ik8o3y1el5FUBJU7vfCw01eGSUxqhia+RvEGkG9QnE2XffjZL+Tueh++fZamsBJAySpFlgUdOHC
zyJ1uoH4LPxh6OKb0qmUC3xxdUftlvJTXWmYqyCUaIHrPCwRqsbTyWmd8jgRHANlre6AIEmNNwet
mTeC2eTJEHAXVPYYJt6KSogsdew0N75OSZc0im8mKbzeofKVyQEsXCBOv53S2j6GTZtf2hyALXks
wbM2aAP4HFhRRIbaU2Gd9UBMJ9cEdOQlGloSMzQhTFuFJPQ7xG8d8iG6I4EVtiiHfRJLBKpdUVSP
ml4GGGD04NIOTo6DFJXAdkQFQfut44gQqFV6a3U9qbEY7M2HoMujc5/qZH/A15PEy5pD8yhIxXhJ
hOpsSZGMztHQNRdNC5THDgru1pkab5d2YUGkjGvsVC+HNUEgna/T1xOkGL9YqBHeY4IidXpPRnM9
2KixddN7VrHpXQ3EG1H/Ec3qFFAgiJaA4V+5+dlU4Re66ayfUHv92VS19DwMMnjuZWpIssUgXISc
SpZgO6HWBN8ktB3x6FZ0NcSJe5qKrnwawlZ9qqJovI/R0p3VLoJa5/IlZmqmDx2pOAsZkJHiOnOP
jIbpquw1hVIr15EJuu7GzMZ6VyVT54+Kna6ATHf37E7XcSIawuO6YhWXg/EazcihLApIIsFdMW2b
hueh8GwQVlCbW59oA/EMmIzjLi4uYORaeM5TGb5MCOU333BPesuziV4Nt8BUpydq/vRkwKu4IaUP
QNacyaxNbbwxIwSDrWVQt9vSOoSQ9DZNjgku8yKEngkw8D4DH9UBvL+zg5KgN11igpBOfY6A+a/y
GFrbTFPzZgs/2M/xZOhj/nXGPF3Z7RidAuqd98COQXuk8IuaJFG3cRqnp2wkUXExGuZDNsZOTIKx
PUeSEPvmh1ndUaOFtayWpDGWyOobBHEz5k0LOhxPaY9mU3fCAbxQ3M7sZkJiYS6k5rtX6dzCuuDW
Qf+1LAZNRUxcSkJCx5M9teoq6PsQxAc8jwJV/W0cRqukKUhmoI8K2SDBlxNCqMjyjTegHc0ychn5
sYDtDq797mjXabixopa8DrmNbcwX8SGZXhV64RqnSaBGyW1i4HW+NAjey+AeJJ1tUFmnnNC2BRU0
3BXfCziqQWh8LYb7yiBrId/p5XUyfB6JDE/ALMWHThCW4mnLrr/p9IMXXxHFMrAsgYwXxyKJV+g/
X2li1CFgdDh1qG63bXwtBR6KdUhmgS9kd1WKEj/wKg58OG67NF9H2bLQD47T3IafhbPV5LYtb42e
dOneTzm2MqlQz2lBKDDmqByw/5tLqiCLs8wI+oAchocr5p2Fc0Dra1DF69oZmTY4a1rNJNMFNUq2
F80YNgH8D9HtQo3Dc4BFzS61ZZDKjTTl+5A0lxZdFtsffJyBgBJr31XGASDeq11o+D5uY+vrAOAZ
TvxS1wjtqm5JHDSjUr7UjmficVJaHbG6rizbvle3wo1ajBBEjdRj5YPFWwrP2Bsu0TddHs80bL8w
heEbqXKJVKwBoWEuBsYtsDAWBY5pj1YEbQ8A3fXFiK1VU9k3ll4pvtY2bzrctnEyr6Z4fOzb9pTV
9kOuu6gLiuHJs7qjzKZlw5anJz2k8Ng8ORkhHXDx5zRK4+vU909qob8ZEUp+67aw3eeU0CVfMS4C
ma8Ruw9V/Kry1U11YgXxORlWy0LK6zEgLLY4zVfRIUXRalFgomPW++pAQirGNTKzFTI6WoAd4Dr3
aXbdESc2C7ndIN82k+ZX9JsthTWYXSvqHYYuOw2XA6nT1RdRK1A3PgeGXJPVcgwVay+I1HU98q0G
jR2dkEdifLaT3KRdfhVrn0UcL7M2AN+XEqGHqLIt3yNrXI2ZvZr6z/A2gd+cHJ0QrPwOIu5UHEzz
8yS1lW3dggECcuYL93m04o2G2VliNsX+59EXG+rxaE19gfFV5505+livpjwmIi6g72FVuHjcPOaa
JwYtXrO6qsh3rImlDdzxqmXmFOvJKZm8z7pNBJV8zlUo7xKCaA/Y3ccFqa/CwrnLoNS7GHHzvSzO
abkkpc0f3c+Gc8F9q9O4dI1j2a87aOW1OMb5dWeQvHZyo1VePOXNSQ3C1UioTpOH15Xcu8GRu3Dr
Obv88xzUV7toITdt8TVytEWpiGXd7+36Vs5Sc48oFwKHYFCSdv5utdYaI9vCCXda8pBbTyFISeLb
XcTLXn5wgrvYOLaKBlB+rTkAMTkuENxLpLdVqi8esoLn3A6uJSZWqzjCY1tk7cqaHuOaxLtlq1V+
NJ5rCFUuGXlQAoZw44TWyqTro7JZzRp0jrtkXhbakxKshi9K8FWWuyn4WrWPttjp6udKHmR1ic0H
cEPopaOOyOYICTwtJ9g8JNKpT8b9qJ2hvSxks+M8xIp5ccVyyPdqs2Uwh+0wV2/H7NKq/UsKG5iP
zdyZbG52u+mnL156UGYI4nJqVpn1JUj2tSzwmWlbPbkd+CP7EwaLg65Ux8TAo4zCM46e9XTm6BJp
yeuGem4t2d1MfBOWKqF3IrSfVa/PRo+/ckWxubObq3bYdyxVEy2UaW/j2e2hbFnBqtX7hciuyvw0
seTSsFLl114+dDxBSrPJy33dPefVVsu2fc9gkpFh2ePTx7YDicRXMpA0+bKoZ6iXs1EUopLBJCQS
9+1etb9EwPNVFFYuL7YcG7a1i1WfUwKtMP4z5h59k4QW0q2v0r5dZfUx7odl29F5qjCOiX7ldJep
hNAMMzmLbiYmWQ5WLrmK5TYXMIl5ExgIkp3UElildG7W3GYFdpkmvc6ox3qIBX1fPKo0+ZhetzED
V8rCKIRci3GjW2Gm9AUXZuQOTSeawtdZTk6BcmOnL8V0w4l91cRrEEgLs/+aifvK3OqTjeN4q9on
PXqtkpcpjVfS/jdNAe0bAOWP4+u3cwnHME9TbdcxPffXpg+zbREaWpkdhjLgjk3qPluarkskeexV
3FtMakZBe7stCCMdc4gNjtq94LD2fDi19hHmoViTswdDq9C6J6F77sYZW/lkJXEPAKrt2KQy/RFq
x5XoVYBBiq3f8ZPDmNVecZk6a+U1AXokRxeNuY96lfBUyfVv6gQOQJfwmXpZdxCQhZZIZl/c9q4u
9b3IeQanuViLMDD07br1bAJ88/e4Ge6IiWItZskei2oZJZtsgN3f3Jdc+9IpnKV0SO9EADBbK1U/
JDMjoDBZDE23NfJx7akhKT8Vxoqv5Fi3m5yMVLBacuqvIqGUa3XaOR41zPyUnwhjOtkI9MeXUb3X
xbueGgNz+lOb34ZjfhhrQKWZzieZ0v+0hFyxHloez050yQJqf3GdZcUJuTN08o4VbxM2vS+hmxNT
QLw2e4jtMVzoivuWT8IBh7VqR5ZE2uDN+xRfGaZyHs3XPGp3PGo3WUxNu5XFTonGR63v102ebuab
iaTGTZcWW6FyI1XtYXKdOw25QjaBSo3YAZNLWaULEtVeolIcDMyJ1Vd7gl7qLp3yPiDT0aEA9diR
P5zp/2zkxOH8QwvFJbyBqSkpL3CKEN/8t1HXpFp1VltVd0ic/tHrJhWabEZTTL5Qb06nVEurzVQM
8apvwlmnRVOcWkNdh8JMv3dz/i/opf6HqRI9x6ZR+bdyqtvy7bX51/uXfx3j14JZbd1+7Mj8/gN+
dGQM7ZPLR+qRuaC7Ho2X3zsy878wXNVV2mZzY4WO2o+OjOF8YtQwa/iY6M+DV5SmPxoy8z8RnmC6
3B/0ZfiB/0RT9atsgEhsy5x7Mq7qMP4FecUt+aEZithqKskVLG/C/CsO2oGZYc12yziYyMtiVdYs
3dDNnKxmNwFwxoP6b276X9qx/+0V/NIQ4vCZGmgRyxuIDTyDABYxQZUMKPrTuLMY6LnwBOVLbrf+
TObwlPdvL+Af3en/J/fwT+LBR86T4st7/PqrSvc/UEygcQdhSuKu+2s1weGVDSdOP97ff3zb9xvc
cT85yHAtmh/fJIPzzvm95ci/mMj0THqKQC0tcw4U+e0G17nBbcPxUB3o3jdo6+83+Py8kMiAaNBR
uTHxhPwmqPixhv6daPAvcEDz1OHnOztwWETLZgw2YdafSANtATE3nR912WcQqBsMW5sOnkrVST+O
nV0MpEja+b5M7yqFKinUbvoQN1TS2fUK+vNrqOOgcjI9humRpujNCKQHJb3Q+1w/DBkNNf6wMpri
KbV1ctRv2g4QdeQeHa3epPTqJhIitXTCuZmdJwKR2RsJWnXS6x7cO4elyHfhHRvuLSHv7wMO0IXl
SP6uuU+T4o0cgV3oacQeRQnMIEu/srXmSAOTpppbz1ZCQstrKrLQcPBckx5Ljoq6TEKbmQVPleaN
ro+pe+W188w+bL4otbj1sn4TtO7CFSl2YhEf+r597MLpOhhxvUfvDq0WpVD1lao6dzOwpk2eApLT
2J2nwn3qYTf6zhA/xtp1ZVhiZcru1QrwZqnlfW3q71bCsYu56o2mTqsR3ptXNsklzV39VFupukfK
dU2LF2driFbZK4S5cMf2RYs7dRe3pbYa9f4hF9bVxMhmT6iNeHJGWoxQ07tNm9f1S5fEfqcPI/PL
unZWELsbgUeWU1kQ2px9BldfJUEdbXSnoqzUpsY9TyQiXUkbrTPX8JKnPRKNBM4+4iViYJBujkEs
mNDo8b1dTslWK9VjhvZhWXZjh8sw+C6b+kdL0F/KkH5aX/58ofrPXVz+Vqp0flWyWHmL4ldwRvJP
1hi++8ca431C/TOLgJjJzlKc3xVKjveJZcxF5v9jOvFhEzU+zURox3MMml5omlmYfttE9U/sq5RZ
jsY+6ljOP1tjbH7Jh8Ltu7mJjUz9Ze/y9FEkAu3KtizNeBPYjMULheC0kfzXF49yejHoHpocpYd9
VMYYrLCIroIxJk5Qz3SxKyWtlNR141enqzn9qUP4YJmltSdq5ynpm5dBVg3nBUc5QBK+2HXH4+TW
pCmkzB6tKB8RZQrh048lxoMs6U2WevsoypzbyBgUbVl6aAfKxr1WAtkfM69NH6w0NZ+QNJhg+scY
mCkv/kSGDzkymKLdCTd5E4gAFQ+HZYTYd5r1SnO99juNAJgobgLkhSbxgpzTtaahW2Go5akIonFb
igCfOE0xPE0Fr3Lkq7cWAqE3Ky6CuwitNj5/4h6Os/j/JaRa2ofp5KxE5VQIuqjOx2Yk6CkrKQIK
2DCMPYPyi5GY4Mtg0W8J9K2RDhbF24QadV1PdngJGIc9OOTcLfpKjennpfVe8TRtW4SxcVOVo7Fq
bH1aZ1kq95HGsYdk0TmqVOWPaRACwuL+8m2n8ICduFO/CFqGIDrHsAXjtPCqDwt83MRX7gIrKFDS
CPnWMK91wV1ZDlEtrloRdkDzpeJi7vFz2SvLa4yNCQFzjk/MklMnCnGiGU8bKKgLQjnncIUshe0W
2TQqjbosTmZr61uRqMmV7dbdo4w74ZdK4NzaSeRdo2ZVjkVYdvdjmWX7uoRRF+GSBoSYZ9eTKNMr
byD9FYFBeTQDHYqAIFBwkbdBQG6bSyBqGUUnKVjT26QzZsl6u0TJBKwfZ9PCdCeNdb6a4P9HyUgM
Ta02ADtb3x0MVkPmVI3njg99ZySfQyDLJyvubtB50hnhIMqJKHavnZqhfZNgyA5aPi5Dx8EZjM0X
Kw/SK2ki3XEivd/+8xLuf+b6SdHy18XZ3WsR/smqyff8vmqaqoVng7Q3A33nXOr9Xpkhz8VY6yJB
Nvn/D6um9snEcsv/mPcac4zgH6um9glNJ54RjjHUWbOv6p9UZvPJ509XzV/OHH0QmlTzcbDR9OGp
iyVzh7CtNm0dAGcKYQaR75ivLDsu9vFEs0+oDEdKHEa+DGPIPB7eJBHOFnYwf8tqTKqlkpc5YWTF
C4N0bdFhYdpXrshf6zDodrES5GtiqNvVQLFK162xtwPgBx+L1mDQ1UaUn6QWe338VmVOvc5CXVyx
WECoSb32NfZ6Zk0q0kHEHvFaVKAbFk5t95/HvlXp7AJWhDur7ouKNnstwcr3VL17YXfmyq1EPYcu
6/TIcxPen0qU8hJprQZ+07VvvJS2yOCUNk15Xc5DWQGISaVj008lXfme/UILal94OWkcIK+oVCG8
dZ14VBKvha9nzkYQsnJij6jMKY7GL8gf5dqrHURcLny9QoUdozezRjBNwMGUxZzxJL4qqtZixaAM
UmlILHpbzl1kB8uFicBtVGkiW1q5juhgXcJsdGfRvrR9zSHvkTbNbWZa0SoC5NRP0uNNVBD+ZNhn
WzzrAwCQKXzPWtTeWRI6ty5JJRu77KeTpY/dUmlrmk5x069Tp1TWrts1e+Z628LWn9whjVZaE42+
ZcrGF60qFl5gwiMyzXIPeggrelqnzpwN686N/UtUJRt3YKIB2h0AuVmfvk0AQbhGJIx0CqiqAeTh
4G4Mh6kY8+fLhPTN7pNgNzohODEJX3Z0oY7hXkNO0zGDKdwh3FbILIkclkTD9vVRApNHFosciIoG
jEWbeS+N0RqUztLYhwMnWHMqEQ0FqnjokLHedcB+llEoHdSOaLsXmdEGFKE4UbJ+6EGDxvWDlI3c
OFPfrEzFzrdermeP/88vkBZL1l8vjX7ZIKG5jd9ePy6Q8/d8XxoVlwrQNnXNJt1+Pm3+oXlXXOcT
FjPb+rbEuR8k75r2iW9w0MJo2EQRr7Cg/SgorU/0jJGSOTRM+BLzn9WTPy+M2DhRx6LFp3pFUMwS
zIr+sSmj5JNUM4Tv6760NdCoKmFmfYmgU2lz2ulePpJiE2X6Va3r7kpR7GiZlSZpT3lSfk7rRjx/
uHY/DtUfJXO/mPcJ6tTwc5hsINhZ53YVlfTHFwS01zbTziVLbiD4K2qQTNR2A/1ZE/25kGTWd3bs
Hb8FKACtCh4LhEY3RVxPl79/Jd8trH/06bk2bD+WzaVx0U1RWf6i3rPLKmuiiqAlfDxyMRFBTKZE
V+7I3dAOqJzeoxodzlDXSFhde9Q2DHYbhsWds5I8lke0pdrZCqDEjZNhPOmBYm0qrHXriYj4URbZ
WkZtS9c/z71Ty9x/3djUQvWk3lZWC6h9Ho1lZGCYKWqNgPyOK7oM6h5jRes3hpG7i7KO63MjB+XW
icriCpSOdfCkYHaoCSB0GdLMr8Zg2qD9ZHDI4IWe6KM4fimzQ9m3zYbQv9KP6advesN8o35jjFKm
L7wQY6tY0fjetVNBoKcy4R4zDQQl4a2ZMbrwQiQOrV2tYyMfXlOIVkxarwi9bv0KQpSjkPoOeKyP
xH1PTPy6IlTH14v4lBJy8OQmCJIyoUU34awIcQYusNdoyDLVkMAJDS17j7HvNFXWNMvJh3UaWc09
g+yUIW7R7Jq0RKufacbOG2k5xIM5GoxMSD7XUgPVbGm+uW2Hc00MtlyMyVteuYNg3VXU60Aq/Q3J
c8Q4lUaAt0xXxy/FFDL9ytUIYwXJgn4bW42kgrRr8zXrweztuXWPQMpj0tc9DbHGdLTtctt0iuor
3YOw1Cfb4eMTYeUt8qghAdrOPxMavzea6CtnzpeyitoVvAv8gUlLYGebEVIjyvqQqJQJo3ThpNnZ
m0em4ZJ2bUUHo9+Jka0Ww1p7KkwDOiJq4QU8f5pCVn9QEy+612OXCZfZKoj2s5Z5puZHpfE58YJ1
g05kh6QlX8atguPZ0LMLfRbUHVF1jLJIbBUxvid5aK9E3yEc6JV6o+ND9Mk9/6IlyKRHmkxM21EA
EIwlRNozgEvabZBadyGa4oWZVVtHIS5mYorNTuNcG1NJiY80qNqprariHRG3gawZR6Jn8g2mCGeR
0VlZSzfw6CHZ5jkMwpHIUundU3DwkVaKS2ilOgudmiDeB7GqXZfss+fYwL9FsoYjyP1u7DMiu+5Y
tH0938koQVfCSeGMSV0o2VIqmD98chKZJc4hqrHuIggpqOeYK42voI3TG6WyNwptpAgaoak4J+IZ
DW3Vg9APDpyxRXRdduzdfswJBiJqQzLczC0dCdwZTNVAOyKqQbsB4ThM27qsSZt3rIGXY/YC6od0
6bkF68EK06diAlyY5Bc1Fhaj0JCjUSCJKW8xqKZsyf5kTSpfGom9YfaICpKp9UOGpGu90hUok1VN
ElCpv2aUUPAMpvRcW0i+FwGxS7uOEQ0EMeRgL7kZKF/UyJE3nivVi4L2DKxY3kooVE71rpTB5Jc6
eGQFd98iI0lvUasiOrUahqJqGPSt02OTBGhZ7oKACCona6eN0We59K0hireul0yPY86D1Q9qcz/G
trdxvW6LU7JHwhE7X1H45yR4an3zTBxEdRcVTcvIsMvtQ1+LOFlMpJ1feUkH1BS1aEodLrolgZ/j
giDVYsPhEn/wyI2GVpKYOtce0tuCO4w1jdv1nA9W+xCljZItpi6Ki7W0lGSnWk6QPkweVP9LYmi5
uxk0twZi60ZWLb5MboXjpRgTLbiKTTOhc0oizyJpE3uFalbNWJ+EdRKF6vl5XrT2g1Oq2iVwiqM+
BuZ1GgfF2SXwkcFFmLiodEztif7LKgYn0/t1Ucs3iAXSN8kX2yUGia09Bo6FqTGRBeWETIcTxFyJ
WUihZKP5rhqbO0M48YZ8LtRHaCzLdeUFw14GxN9yipYaE8syD6gTseMSCxhi8lXrYTiHVvhiDAEG
7Xp0J9aJIjhWqZPdU+Di1Zax1A2/KJPkbXSsO4bHNsrV3h3OhVUPZ26Z4ey0kXdkmBwJ9OgRjMqm
EdrlW+KmEvNFHrliuz5o0OZ0LBhqmLSA3FJ5F7l1v7WQMt4xbs3udFs587z3u4jrf0IIBZ2bHNP6
FFrkEcaNoq1C1lzydLIMmrzM+RCL8NUqCbZFLsgN3k35LVm/3dKoDBMre+a4R0zKO5T8tFmMtBOX
eqqM5xGtLyeXwdPau1ihNdRqY7imUZEAJK9aO2Xpgz44I3XEyYlM+1GwDqFYkiV9ES6xr4QZzNjC
sZoLdpOwW1YyDm75U4XIkMyfmPCzY08O4Y1RtGD46EhL3+tr+wY0r4YAt1Uw0w/QuVZhJaZrfFDO
IupMY6OhRs9Wdmpkt0pBeCON7nurzK2QHMaSZaAb2ks+Oke8yAQyJqzMgFNLHn085F6mBTwvXV92
OKakvIx1kp7DpJ5uEGkiKJsMdZPb2XTMNaE8NCLPfEVXN1jfkMcAFidFeupXoZlWz9lEzu0YlMaz
3qJ+UyWm7zIgDyRMI3CddVI9hxUahyhXxXkk5/QqUWpvTcSW3LAse1xTnrsQyfd6ZNugy+UYnDNN
Xvti1CTtt8Rg1YqTpxoG362MqAnBSdercKqDw5QiFlD1NEt8W6qzp5+j8w59mzGuZCJ734scrIwg
OMSz1wzuMeiri1ok4jU2EdRWg+MteBjc13SkobNQkjI6dylF6jIwm2o9qHG2HclBvbeRhdHQLHT7
xqgr2UM7HPPHZBq0iCNnbu2tCNxUFxiBP3VOyd5vt269tJuJp8ntonpvNdAhlkZjNO/tEIa09e1V
5dTp2lSS4FxPprsmD5x0cc0objw1EycVbMx7lHog3r89gzq5sMc+Kux00Zg4icY2mrYJ29UhmS1H
bjiqW33OaDAqbViODIT2Q+yJ528LRBjH8ph4XvAMWdpFfOYFV0Jj+EIFp/KkBWkR70ZNiUyfO6tk
MjSoNkMiUwXc3xvSJNoz0y91S4RoQ9jNJZMNuU8LruzggWFxjfYuqLL2HdMfS4Ft9ywzbjucp0E2
8X0kRgTuXhLNzhMFOp8wwpy4Qbfmhh/aYEAzG1DV2WShnr9ty5XeIHzumsr7WkShd/RKt3kvGtgE
5cIITe2SJvDhyQEuESJ6dU2WtuFgrZkxf0HhT02WDOucpJpz3bTEkbta/+QRTOyrXRico9zOPeZi
FPcWfp1no5yaU+BpXUsslzmcv/0llQY3JPgN/oso0kCo1PfiOfKsGpO5tPDUK+iopU+eJ+ubV1Et
RIOw3yKLtC/bSM0ds2a+zbRzc+fm4RCuevTkZ1WxxTNiavHU9Ar3p+ckk7bUCJA9q3YnnrHequeO
yn8jhopfHmfAa8H/0cxoEvahu7zL+0Nddui9TJWFKRwlf+vS+4HWR/r0t8sfep13bVrV96PKPxrq
/Pm45qeJzl/2Lf9zhzqIEf765H18FW30s0flx8SYb/t++HbVT/g/OGFje/k2fPk4zSF407V/c698
IDcZKpgZqDSczE3a8bQffz9880+W49hQoOY+PbY265/1JeepzR9HzB+oOlztvOCPp9wGfVjaVZWy
0QlE942Gc8uADrhI410heoR7Q/Rc0KoxR+15QFOxkHl/rAaxszpmjkEKkRl95LMG3KDJh2e7DJ/G
ckVw4d4ldGRszE0ib/QaH0On5V+DfLoo+vgEU+nC4l74nTctJxWJrdkK2w8bdMiNwekyCHcDJVVZ
J9Haa70rifqHRyHdkPpC3KWDyVyM0FiU8dWMoHQWJVMNHBqTqFFbSoZD2VcvQcJYxsegG1+yVtsK
WMdAxS96Y3u+gWXat111a9PYYjJwW9TdbUhMO+elt6E1n0c1/iIBtaPIJ3JT1x/RaG8lxhzZup+z
ilmzMRNDggG4m3SuEzdbNhVp9SK6G2h/LhrXXjQdEToolpcl88Ay0y5h2GvL0aq/NEZ/m5WBduJi
FVFLPeXd6EMhl+6EJq3My9PodTlCTGplNLWLXo/YBKvuCiQVWfO5NpEOGL4L4twWNH6XqAc3lYih
fihsRdOkMK5S/ou5M1mOG0m69RPhN8zD8uZIJkFJVImaNjCWRGGeZzz9/cC6XcoM4k+Y2Ju76Fo0
zeQZAQ8PD/fj52zUpNlo/Buw3Hw0KNRtjaR/AYY+2FPO7Wa+c6RYuSVTOEqyFTzGECs7ofONa7xH
FEhBIRnFgVC291AVOrsJoOd+HMfmJje5l8eYmoPcfELOqT8wz0x8LHi0HEsGTY5hGw5uYDRQ+dTx
Ue4Y/Bydtns/+ZXxc7BLfxNpP4KhtG+oeUKUMWjSDePvCId0Pe9x+YNTM+ReqE1IjuZXvLTKbB9Z
SXzKEWS+0WObXmATm7+CON930ej8w875R5Hsfw1TF8FsOd79/xjJKLn97zHs/7SQFzwl4UXxcIZO
/RO/FMP5H2Wu8/2ndMhf/t+QHSRyDA0Da4EI4BLxwiCdQr2RGhqBCrQMpF3/BjBJ1/7Hok3D/2/T
l1ToVv9JBJvj1O/4hWl5xodRG9OJpeCCqXqexzE/zVFaCiDBsd5nzBswXzds+695scvi/dm2LBQG
52LbNUuv6oKeHltGp7pw+2xCee+HJ2b4eMgq76oSrPUaES69p6v25r+fodUGZfLlhLzXbaz3jFvd
Ive5rqe3ZGTm7UNqWuWLOEJ7quARakjlqLiywkh98l1Nf1RKdKR8s7m+e/PuiLtnzFBjA6ocBUzK
5WpSqwqHsfNVN6ttVJwg67GZNyp2f2wFAAT8HcxiQuMi0tonHV0+gqju+khIfWpGj0lCxGN3cVJr
N9dNzY4lLAhTFDpgSQDzJRLqWkPFCzKpdLfsVVQLLOZUBj3w/tE7JZD8LwPcC1ZATYIpQ5qT1qbg
3owuFgrj+7qbUQHcaZ3xiaZTsJ8KmwZ7R8/++qJekN/iqgBaWmQWTKcy2Xn5mTrbl0ogKbpr6jLz
n1JqpY95nytgi8KBglFCxSnZhCS7pPl9J5/i2K+e2ipF6bfOndrY+73h9bBETRWFXKuwntqoL+C7
MBqEYaYgAnA8NNM21OToFw19tNhCKGK++aGlth+6sXduoiKODYp2/HFleUJt/yVaWKYM0JSgpehE
tcvltXUv6/7U6i5dxwDJn5IhwxAFGLQsb+QJGKgnvYfu+jszHxOyS1K9KSumVq5vsqB49PIrHNOm
FYPkKj2Zl49wdrLNwivNpmOTVQ3UijpwlTvNfcSAKIxn0UGSS6rGzSZzKJ1WfypV+I95wNcWaAeq
7/znchP03JLBK0wGVf0i32p+MT6gWUOxe9rrdAPcEHFwwLPlzjGj2xg6g/eGNZhrVCOXief8K8hR
bGB5ZLnkwaLYZkN+lDYQBbsqSO+vZpsxJmjZ32Dji29Iu3rmnmRKOdRkj1KJxLjihcpNDSzk9vrX
eHWOaYdBeQQTFE4PtJP77TzMFhrYld7OpTszHs3j6FjDXxPyiiuB6fU3xwwdLkKTCXvkywj8uRnm
2Hnlq610x5iL5U2nAb0SJyZpg11qG0Qkdz0QSdwtvPf/+vMVGiDGbPpIXMea8L2HXIn7yp+kO1s5
Vcy+9Ob36wZeXSLz2n4b0IVLZCS3k2O1l+5U+sfjiVkmyJ9lYyUUzqHnIjTRJtTgmYVyiPF8Au/l
h8oTS6Hz7jh3TacpWyU0/tKl6hDOpClR5MXUi5Jg5cpfWNiFScE3aruq0jq2nDvrfVJ+U9RHO36s
tcfru/fqZhTWNWPGz6JBD/tU1+Wmc+fD6Jc9MRYInd91EwvroO9LN5MGK5tnCR9I1kwG3mGscHkl
oI9uI/BFhcV/6LTucN3Swmm6sCR8pL6OMkWdgsBl/PCQG/aR58CX6yYW/GBuYvMqnkeS5BftnbP9
Ku1OHdIyClyQaRTv4RCyY7/eZ755F3vFeF8HjDJeN7m0Ki57WJTpDMObLKyqS8a2KSkFIO9RHcux
/1aZ1of/zoTgalBCjWVeYqIaK4TerQookLGWUr5KYQ3Nsvj5xCBatMaLNN3Z1jGk3iKs0AYuB9Xz
uxP6SJRfNw1ukDl3dvlXg4Lj9XUtuR64QGh0KX+ojP1cencrj+hxapj01XvZV2evo/cZ8qq/bmfx
E/22I7q4UjiR1Rl94JpxRetLoVgwpsOKkVePjXn/yCsdtBJsG/qzy8XIjG6FkDEErvLeZF5E37Qj
U8FMrNlzc2wtGVv8WmfW5q09+1ppHFtTmI+Bm/rpUW3Tk1LJP9MADn1H23mRsgH8sDV6ayXovdy8
QqC9WKWQAyqj2UlQ9eOKwUe5bI61A3NfeYKHIVDVr10J/BxhN0VhArulFRLfBcmzH9zAw0Yf/3tf
3afhj7mXO/nNvd939JD2kRkfUic+omp5HPKGqQJ/A3erX41viHTnX0goa8EFCDFFIgdu0cOyTU7B
FkKpom2M9Om6wy2FoXNLgmP3RgO1A30AN2gfaF6+Y2j8p1998UMmrCWQXNetqfP5f/VRLFsGEWLK
KjMol87QObSvrEkL3A5ZrInqSf7Lqb8rE+OQY/tN62A45EE6lF8lOFCNjZc8ANaGV2Dc5ROjj9kp
6h7MiJELi96DdfChY7v+CxeuMQalfv9AYee9qA3kynaI/HniHGQSzHftIAdbHTWQFQ9dOus2YE/w
mdQWwMNf7kUoD6ZStErgJuCEdi3DOJtW19Pb6wtailznVoQdHzuTcS26zS6Uo3Vb3ffS92bUTymU
M9cNLS4HNiKT5JMHgZiPR0kNe83AeYvlTwG0Eh0N/usWlr6N/a8FUm9xw6KpB00fMPQ+ozwr9NEe
3pLHwIEKL6QG65KsvjDNnYWrNm/GqYJq3PWUBx/wTi5DpKMVK8/uxaUAdKHPBUe7pglLycMi04rG
IwTj+jPqZfreFytvk0UbJnJAvE6gQxTlY1Qzl80wMgM3yu7hW9rG9TEyypWL8fVblMsEFOS/VgQv
Rp+GFZZBCBd6hnZcg7pubfoBNAF+sQ8j9d7UEK9nwKL2jW8GDER7X6uGlV+xFMXOf4Tg5MBCNE9X
WeoEwophLd3ZjQPl5HAcjI0t+XA49mtFmkWb0PJac+UCdLWQTXnhCKlRyyecpUyYyBg29qRvdfX9
+PG62y+e4DND6qXbGwCv0LOaQ1LXbiTtyaAuxCU1jWt0cGuGhBQ+ml8t3WAHbu781UCxMyAlYWgn
uyhWIt+iZ1qz7MX8VuVpeLki7jZH6ymkuJn06EcWlCyPUriWACyuBoUDy0FuBJYAwSdatdT6SopC
N2IS3qetEL0Dh7HTm2DlUnuR6BAvtVkvgZfxPBb5MrB7FjJgoWDCpQ5Dt9PMTTk2Ozs9lv199ndM
7yKD6GQLO8Hk7OTsUKNntKaFtbCbzGrqwD01smJqIZe7GfdJFFrDvFDnsdEeA95fa6Fk6d1/YUNw
DYRymmwAVE5BTTqSBVsnE+H54tCMoAjK+iglP8HvrrjJwo1i0xAndlFioeoghJbWUnsSVT90ba9/
iJBRYzh2TeZ1cfNIgzHjgNgU7xTPahtUh1PabK1x4GksafG+8soVF1lcyZkVIVa0Jjz4g4YYZ+Al
m5ZuokOV7nqUWDJBFYoJEZP/cXddekEOsmhAYDl0J/u+zaqD35krFhYOFA9VquvmPOHrvJB0nrm5
0wWJD89FCLb0c6je9wNi9SpDFslKYXHpkxAaVObrNUXhBF+uJNS8OkhKA382n/UUNYfHBu2L67u1
8Cih2fLbhnBm8pruR5TooUtTtWWeTaMPnMOQTUn/lBbWF/QL4geZMfY+iteeX2vrE85SM8ml1HbY
ZqzV6T5HxrfG+XV9eQIROmVJgybS2foEb5jsUBmG2gxd6a5WzKOBYDgAv40HZEt7Thn2s5SjDtaH
p5cF19l160uOcm583oAzR2lUrW+DXgvdGKXjMduXxpcQ9hUn/vEGO6TPDMRrLJmJ0As7egEqVA4M
kqiv5vDUd3sdBJT88Q1GaPQwW0CGAZzh0kgO6DvS50tRs2jbHkNmae6SNZdY3LEzI8KOQWkmBdpk
cSGOTr8HT/XRrGArqqtY2wLJtt9wkjXTIXfh7qX3KZizQOimJSIOrgVKG16SndmckjID2LvmCgtJ
Eh0CSHrgwJyLTsJNP+h62VYW90aFmgsZNWiCrYlStD4w+NPeXf9USxfxhTUhciij55UtauruVO2s
L+jpodz8ANaABlNQ37URhHPDY5/PqKS9H0MviOTJ9Z+wGFfooslQ6mrz2POlt2QADTzFIkYOaBjv
VZon23bsbXDBnb6rFAe6jBLZ72qM+2PuFfWKsy6GljPzQmiB3VBplHm7JSh+2tCCpulxtQz7ks8I
+Q51MHNuV1uqrhrCR53SAPQ/YhYEaIbRpPclZILhcB+lX0OuN6f6Yj0q+S1Z0Y5+2sqjZj7Tr2wr
MuQs9BGRqhBct5VNimJBG7qfxxy2rDDfJF2wzeM7a9AOmvWGd5oNree/5uaDexbKQP2iuFBhTh7Q
hLIekup5WpNtXfpo5zaERNXX4U1XB2wU3SnPn8IWxtiVXVs6hucmhEhpSwwdw5qBiZ2u3mfqHikc
GwkkZcX9F/NEQJd8nZmZiznVy/3yPKXT7BH/rwPktAFR5v5Hv4DTopV+tkHhytnkbbMOseF4TY92
9rpXnqHil5CTzBmQYBpawpkLjGsV7Rzt1oQZcOP07bALEdM+WjIjgr5XVkfqe4qrVXV/RJzAX9nn
xXuXd82MiKMpaIlykxHsCaWsyKxffchNhhhiSEqnTvsJ49e9xgfQpAkGP3+jFWiJwK3Y34aZvNJi
WnSosx8h1PRkWDX8UB9Ct1TugY9u5PphtVm2eA51HdifNb98xEK1bdQwsjTA0/RKYdDec8xbw4Sb
F6JL4zYuIGCtZsVyo9B/XI+wi64ME7yiU/knYxfuYyh+07xLMNwUiXxSOhB6igJjY2Z2O0D9TKeU
w7hSQ1v+rEz18QghqjOAfenWbTF2UdKWhHVDum/Lx5gZDW2fI7+gSCCEx21rf/ZifR8qkLXo8r77
dn3R86Je+TYyMMAs5/Re1LXpG9trTXhKXS/y4IfWd7SnVo7uotOcmRCcxo4gq616nihy/nkqyu0k
3890tdfXseg1v42IZa8qCEB+BxiR0uIr2WkU/zVYDOrW4UMX/kiSFV9ZSqtwTnjVkQCBTUS8qDxP
r0anYE3paRpHFNxOVJuDdOXWXXRJOAg1AGQ04UVQUKcwEOMxie4O9rgBxrW1jO+Jke2UcP3cLS7J
modg6XxRNxQ8UUmiakwGbEWDDQkS83X5r0Id90a/FsoWHcLiSazywQjpwkFz+qRAH4RQnsOYNHg/
gxH29INt3E2Jt7117GJLsw1K6I1ubr2ZdiPrDv3487rDrP2I+e9n92/WWFwmCgcvip6Cikmv8DSF
f1+3seiUVInmIgAAvBcljDMbqV0EMhCO0GWEYGPYCPsx+Fd+8IODVRy8acXa8op+WxOuKd+LJ6Os
eKcbATAJmEBqCFyDh+tLWowXZ0sSU4pMT2K0xgiSark1ve9+8aaTfGZByCgsDXhTXrNpsIM25kcf
otUAfvUEshvnczX5K9FJkCP550FLcevfjySEp3awomrwOmpskbdVh/dxDOdE/T4Pb+dWUBueiiGP
oXf9GCHRa6BnE+TNxscj4zXIz8reikElNpU+YvaKWg6jOZH14Hnx5vrXW3QRmwY90Hm69WIpB/gz
sz3QnrtS2P6qW2u6nUzja4Z+6ErOtBhMzgwJpwvuLGNITDZ1iJ+UNN4mGSl1mm48aNCuL2nNkuD1
sGHoYOSwlE1IC6r5idYNMAdoxZ+uG1r8OmdLEjzfzrK20JqegDH5PYINz3FYrfn+2vcRfH/U0z6v
WmxM1mMaQDZd/62g0Hx9IWtGBIenvIMYp4yb2XyU2PsF4mA1iVv+KlBWzoR/vOeE7y9Hep3qA46W
KgnKd6i+pr9GeXCbcMXRlhfz25Dw+TU/CxzdZ8es0rxLtWd7hAOhslecbPEetsm9gc4ycPKSxZ0F
8qLpLeS0Sb4H5iVBccG3DvIbohgoiqskVO5sX4lWAtPyyn7bnP3xzGaelMBHDWzCoicrI1rBz8VQ
rBhZvKFAOc4yLKQYYkAoZBh2VGXiVZH/Yu59Y3Y3evjczdPlhyGTb//c82aqtRn6bkJwK3gF9FdM
Og4Otf4gk49lDqVY4UX9EaqAZMXUSxNGTGxpIOoGAHiKyyIarm7jqtXBRAJJQsqCITCbSytO9nWQ
M+l7dJrD/Ijs43ofd+POmh4Mq/2rafVTDbUQ/D3xZmrG4/X1L50K4x/aDBUouSEcb9XuJieP+U1h
OOxI5ZTs1zzBOrT763aWQhVcd8CKaJ6CZxQORR+NRTPYSeQm/sfR/0UT7Pq/v+Q15/++EAqjwKPy
JKWRyxy4nZobTYk3sf+lGJGJ54JkBum6vcXHP9hu4Jkw+9EpEAwGsaGXUzMvyOnLA1L0+mGKIdCJ
hty68QvolOrE8belGTuwOwzp19EBo3v9RyydxxnfBjSMsiP8g5fnUbPiJjdMFq34n1Vf3tIKk8zP
120sfTjTNpBYhYSGMDP//ezMx9nUNpOaR26WpI81r/0N8LDiDcGMkAwNInUE+bU2ZViOI6QREbIg
mb5tZWQdZdBAO8TNftRFx2XtmMMb4gwtWQQGaM5SRhQ8krpwNcr5GLmjfO/Xj52RbGOG45ArTFMm
uvKVJc7fQjz81ozcVnnN6LI4tREmDj0KFERdO7I+owaitt8i9WbIbsLB+6AUH3h/rnjHokU4hGBq
BkLKU+3yy+UMwSdSYkZuV+/JeXK0rGZ9H6ZcfUqmsEyVw9fSsA/X/eVlCvFyoVBYMPnAxAG9TJpa
l2Zro0iLYPBpVPywDnqyK9M7Jdm2f3vPVGgGZesMbjkeoT5gEqGLT5NZo5hSbZBfXtnx157LD+FN
54DeZr/F8lQPmDCBVyVwndFt5Z2SrTjQQmkYA4zHMHqo8uzWtcuVjoFcakxAAALqeXI04W66kSrv
gznCYWI89sPzOGtvVoxqSt67sTVX1vc65GGezuSsA4n8pziSUBaWOQZTHbjcNRs/rmBqMZncrLbN
nplI+oor9l5nHIyAkUfMLKeUo0Wd0cRC4SRr08AtrRrFn+91MaCG9CMxD0EarVxLS7YgAAQ0RDec
q1koZiSFlAa5DwxE64q9inbKJ8magEJvUv2P64cM0iogQ4GlAYASIVBOG1iMJZIASPqvOCKJSk5K
HK64yuujiEb1rGGnQng1x+pLT0kVGBGmlFJQE9IeSR/LIdo6T6P5JGXP6henX3kRL3gG5tA7nLHW
c1/50lyVqoNRj/Qs8j6hKyLtNO+L7h3U+NZmlNTsfq4ceZV/TzjyF/bmv5/dERKIlHDmanEVdKsK
T9l2hXGbBAh9KN1nDdywP/yamu/SbRI2m7WKxkK9ct7c36sVNhcK66Fn5JQvGEio4gybfPIOnlWc
6vAUxd690yLaUdg3HtoTqpzvis7Y8gZYOR0LCQE/Y24QMasEBdmr4TLZsxER4Q1jOsOtioyaLn8f
o89jEh7rpN5q8JC0/gZpwRXDr5MADiXs/VSm57awOP7lpbLiO3lCmINQAkIdmD2goELmaeUjL9mh
p8mBnLvD7PjlR6ZcGxpjAtp9Gn/KxwCFPAgQY+iDZjWUMd08GrfmceqQykZkfKXZuRAOCLMU39GD
pRMnTr7PAaIcob5wHeuHMiDTEX2qqmcn+gBRzcoyX3dW+IZnpoScyrZaHe04TJX9UzQ+58Y7KDs3
pv/Rmo66eUJdI8+/rNhcOD/nNsUqiz5Z8LOgbO7mMdzG7wLjJswhAzkOfzfVx8DQEU1n3IwK2kqU
XfJZEEekdnPRk0e2kP37XsV2DxwdBJj17lkun+LnWoawLYbYvfmk2/4hldYe+3NiJUQLOBJm0Yh5
QpLHwKUjeblStePA+xgFt7mw69kOA7kTPEorYXChRQ4O8sySkLvacJCpEKzy5J/QvIo+SfWXrFJh
U9trDjOzcBcj6C3fBUXwQVXTY+B89MbhjwE+/IYZp8QkCuf05ROcxcah9qZInlfbSZKyrSTktz0L
gIipRflbjihvknmwm3DIuM3lziKPNgWpMoaM0uZbiN9ukuK9n9LKvSkRBYVA+bOiM11reTtLT/dz
l1BNYjeIpn2leo/XnXrhymPdv3+LsPem2kVam9OXyygZFpmz8Zyn2Ko25swoBZlThBrQanV7KUad
G53/frbZDmNZ83OeGKzEj05h7/rMOtj98xuWhh4Kc1nA6Hi1XFqpC9NgiMThuE7KDRJnWuvsmsbc
2Xr1HNm7CcbDqJVvrhtdyGZ5GtHeYfKLVFPs+EKI1ppyoFB7gRfi0BW6tE01eF+vW1k6m+dW5kB8
toFqLvl22VN8UaXk2ATqTVs+aGhur+IAFg0pBG4mk2d54fnvZ4agYutaKBVxDwppe+B8xTE3rF86
B/Cg1L69kuUt7h7JMlzSzABR77k010yG3cO3xhTVCEIGmdq83b1h5+bJQ9JjY+YAvbQQt0iTwvFD
rClhLDHuFTnfS/5ptbq4GLPnbth/DAk7h4YfJMuzISUwXCsN9mWgbqOhu6VLAN89hOrhNBxkJ/pB
2eHbf7dIwT0GzfCrZr6HTRirpgNCIUUebRR/XHHDxc/Fu4qSFH3gV9oodsGsoGcwOUM+tWVYR0un
/fWVLKTITG8wiTg/nmahl8vPhQJsnzAqwuQDPPQ0ST0yZVP5mjTwZ9NutoaVq3b+/OKlx7SIwnfj
P0hZi/bKmP+byYGo2Y8mkNgbJEyvL2nNhOAYo6R1EWOcoTs2H6NuQCMRykr4XK9bWTy4ZwsRXEAz
4LaDDJK5yl85S7CsB8Y5puLpupX5X7m2XUJiUpDswjjAWga12sRJuS+Hu3h4N0Qwq0crrrC2IsEV
UiejIQys3G2L+t6OxlMePA/lFzWqPl5f1KIheFSosoIZkkXofBtLndLInJ5SHnd6+VkZtfsa9XAo
c64bWvSEM0PCBQWMqzL8+blZKwW5uTK/AB3ju5eVxsqttPidmE8FBuXMk6LzQT4L41VaKE4W853g
BdiO2immS/ipiWir6Xnw6/qqFo/smS3hCCkAR4cpAhdi6TVq5JkHueFov28s5bmqYcPM0vFvE2bi
lZO7+NVgvYHVmYSVkYPLJSq1mupBCwjBkhvYsnxmRXK0QjLdYPQ/iIaV87UY+tA9MCy0GAl9wirr
SR710sBcYlFrNfKYy54RvhWfX/IQKteIy8ADAF2YcL7gXCxQVkz+gfpxhhvtYT2KrxkRDlYY22ln
zyibWDk1RsUMLPqLa/wgS/s1D05Q6aOEQ2J0+Xm8ogSb71DrqC2t/EuBHw05myhfeYAu9G50QL2/
zQifJfJbvRmRNnQR0stvsqiE/UpJvidVlKLb4kSgipVx51dTux8c5D89NZbhkZSCXWaa5r6b4nTT
J6Z2Axe0Q/I7+SeoY1ZHV+Y8Royb5z9TcNYB1bB/QECVus3NHtQAohJoMfbofto6BLF3mgPdaeI2
qzWu5a8NaEvTrVmAQ9ghpfQSxwnpaNV7Bq3t8ZA9Xj//S7GGSt2/BoS1aQZENiFS7S4Jzx0QQ3tf
6dneMmBCraFc1qdw5eQvplpzfmqjdvlS6b30rX6kZeePZMNGUTj7opXyXdrL+UbK+ngfq1W8KVs/
22Y2j7qiyYtvlZGvVZkXt5VIQMaHpiJR4fI3JFFvtoGncjsp35mdhBZyE8R/X9/ZpchKtZ7xTEDG
cBsKZyjzYQJRvZgmoLWT1VOp1TuJl3/2HcSCX6+0x1+qj6989Mya6ChObsqzdJIbqvLB8rbyOJIp
jw80gfZdg2R79T1FBzxIW8Tr69vrS10MFwZcLlRj4TawhaU6SlgEmU5MyrpjZW+Ht4RvvtW//76w
OPgLORsS//7gpTtFzRE8WUuO57D5av/OTAgeIQ1w+yEdCBq1RJ1EDQ+qcleP7U0kf8q1z8awWU1e
F0/emcX572e3fGP0kQSzNMmr/iMZYMB3AjgdY+ijxuA5Ug7XP9Gix59ZE+6mVJagXEdF2Y0AL09l
9X6+NFq/ekNhhjsd1UeFqgxH63JRnmJ3cvQyvRAj2/x3FJ3eMhHCrUFRGBUuJiSYI7i0wcUQtxWs
x+4UIC7+9Cmzd2X9aVhjnVg8UryUAITPZWASh0s7LTCKJJApdCVRe9fk+RbG+MkEsNugTW2hWaj1
0CkElChC6JpTCG///JNRyKN7C2Mq3U3hkylmqYd5z2veUH8lIJ1oorSYvm5kIUrxr/OpyFroq4n9
LqQrQjnLMVJ1tNS0elO0xyTSkBiWIO3MN322EisWDtpMAOvwnEfng9rL5a4CGxktT6ErDQRuG3nR
e13mRlWhERydz4YRnlr51KALd32Z8/EVjjdIV6byAdSrUNUJEQrZbYipzTJyK4fanWlKn+owvkeJ
wdtlspX8+ZcjWAFpBxAKb4khFEZyPR4SfYhfcBkJLcpCue/th+srWggfFzZUYR+jjCEAL4rchgbl
qHun2Bo3wXCPsHwV2ivbt+glc58CtjSaIWKX0uvJ4TS/i1x9eunjoy1eGjBSq56cHGAcf5JKP+d9
bz5fX+RC1AJP+9uu8NkapLNmkcPIlaCe9u9l+6leIxRZMsGyTEIJhYtXL5GcN5bsJH3kOr19jwTK
HRXzbliBQs+/U3Q/BRpBXGEuNcrCOmqza2XHx4ilgtJ5zq21CfIl/2a4gIFXRMQdkvZLbxiU2mBA
0opQpN/bUDSEBxMEZuZ9vP49lpzu3IxwS9Za5vFwA/0QJtDXJAfVvlVvwird6dHX65aWPO7cknA7
UnYrtWpkQdZ4kLoq2ySy/HUwoM3tFES69on25yONOuxtv7dQCEyZThdBlvXI1Zwnw7o3w31XBhsG
bf67hc3x8ezad6yxqckWI9dXbvUe5iQpd+diT/w5LqtNUlQr8XbRv38vS2yVRJ1mNJan4d8oyxWW
B7/0zPHYpr+ur2vpumT/aCQyuEQ5TgTiTbHhxJnkgYzJQGhZ6TdVU28RI3gX5c2Psjt08nP1bASU
BCc0P9+yqyAbwKBChwbo4HJXKw99XsQ5QarZgPzQhtkhSsAYfpRsCothtQkOpx/XF7zooWcmhXoQ
RFve1KeY7BXlfdKSi2SQM0YwedT1rZ4U+8DP3xDzZ/zGf1YphBH4OrOiQ+nUjc1oWwSmf6hSLd/k
PQKrVZDcpH0Xr5hcdB+yufmhDpeN2FcsELvWqhlErCb7ljZ7RHmyNlcaCYtGmMGeh6OY8RW50Qap
Rj9Apg2jt09gNoP2cbVtufi1eHbO808QJpnC6U4KZHI7mRdf2KvbeGS4TP7bK3h1AmtUb1RvJQNY
Pg1n9oRjHkt5kGUl9pDYefBLNDGKkz3dK+GhU+u97KmbVLuNk2/F2vt6cS9/GxbH6hyplCFy0ChY
K7eZzoyiae9p/n+47vzLVoAWzlcm503YTjQTvTocTLA31MMtNIyTCuqp43UjS7cmVI3yPKnE1SkO
zkPfZ4VNipHIUNy4Su463Xu6bmJpHTOgjmIrtCcwaF/GDVMNeqoumIjByI/Zk+48wsr3BhsQKDFT
wC9+1azOjBQ5jDAk421OEpN+6Vghq1Pur1tZygAgtvzXinK5Etvv4KoxfeJ89ZBp035oYJZLT4Zk
rFwoL6OCYjJzbkmIteaQeLCNN1yUgV/dSomBMDVAspumDYZ9FRbVztca60GWYFQsEX39EKnJQ933
36zeCjaSPw3HXPHDTaHb+S4Yw3IjT+20GQIZWuXK/mKbPmP2OZP1teY7t2WEXHUaJsHRGprWbYDu
Q93JQ6jz6zWWlUV3IL+dYfL0+0XMCDImUNFQf3anKNqitbUncw+ttcvqBT30agcZr+X9yogz2L/L
b6V5E+8xH5izkRyAO58cbdzaejrPgZj7UY0eVZSc9Bn1DMqregjM6LMSldvO/KBlf7dRsJv6/LZG
tUu+Te0HQPUHWX30JXVrZPsmeSeFsAXh1IfrHrZUrtXmJBaSYlrl5BSXPzuNYJiQA7Jxs7iL+vQh
7ED3zlJqQbSTx8kdI5TLUjDiWRk4my6ARjlvj2Vdoy8b7tAuOo2huvfQilyJtouf7eyHCac41syo
qA0g22aLIkNUbMJTrXs315e/ZmT++3niNkSOlmhgtusEaZvP5fCc2SvVk8WAx2QyaO2ZrkgcmCzL
scRfKnLD4WPkRFtZXgl3i0HizICwhqAu6xE9MXKWZAf1Ke6lqn/F/ufrO7X0SlDPrMy/4myn8qjL
szrisT3Yt1l36ocTnA7Ju6hZccilO/3cjvBGqBTbwZkIRKrxzpJ2s8YvhKCV5NA3+IkHXl/VUuEa
PDDEAMCOOADi12knG9mDEi8jFdLUadtbzM8OKYCnj3W9iyrljkd+J609GOZg8CpYnJkVvhl6YUo+
9RRMqmBvQ2Opk9BuimnYKoG1qTVnaw7KplXKNWz94lc8syt8xbAP7SSeixia914G+cTCFAbiDGdf
kVFf39tFW0xYz0M8M/2jcHmNNZMmo8GX7KxT0sSoMCpM5SfdDZqTFHzX6H/nLXu1pWfmhBssstCw
1ysc1PGf6CtBNPCYpyu3/mIGyCAE1IZgO9F6EIK8U6W6kQ/MJqjegH52EZwme6tMTx4T12hzwYR1
LFLpM6S5WRU9vmU//7Ut3mPZVKbd0GO7Tz54Y33T6PUWJNCmsJ+d8C3VrrOFqsLHCzqpyguLmQ+J
VxDPkiQ/tsBmH7J4St+Ay0WjAy6leeKJTqtwBelKkFd5TyHqrjDKrVrAOCwPK72URWc8syHcJlML
u2CKKK1by+2maeztmD6ZVbTroaWn3Xf9Sy264pmx+e9nsZLjMOYQaUduahVfFCnce4b1U3bM3XUz
y8GL6Wc4VWAZkG3hNJtt6TdBxUhaoVWb0UjeF55xV6SnLs9vpXh6V2SnAq3Nv1fMzt/+1UmzZ8K3
mUIUOMPl8oZWzqx0wmzp1bs8srZp8QjHVtN9Gopko3XI1dECPE7lGuZu8SqlS0CBmXcl42SXhiUS
mGhCZQNVhdTaWuEwIJ8p18fr61uzIizPU5hzrtTZCny1W8kqxp0XE76uW1n0EZAgM00q2gViJxHU
Z5sMFRePBWdtu3dmsulppRc/f/9XH+rMhuCHesl0QzrwSNGiQJ1r8wYKYjKX3BhsB2aS/sslCe7Y
UGczzZolad7J7p+UXRyvjbwurwgiLTrNVHdn6bjzkxW3gxFoIyZk5Ey0XwZEZc2nKEvf4AJzIR48
HT1tyxYcbTR1K+x77hKUeYEq3I6Bvv/zz39uQXAy1Y+0WFVrXgvWj7wG8eC9LxG2vm5kCdZNjQVi
RmrhMLuJbxIpRG5O6rnuq/rEJPLg7+woRvw63Om8xsbtkNwr6Y0kV4fM/5hm7zKvWvkJS3GXETea
Q9CQQpQjxN0R+VVUXvhgOg4Ogz38Y62+b01jl4XmbjLix+tLXjpW5/ZEl0/Q1WtS7Empfcvs+lZr
i3spH1feDUujNIzuaTpTynAO0fO6dMTST8IkHXg4tF2xq6x7px83RXmiqAYTIAJ5VmBvUt5vWraT
BujJP7Vr2gPLK/39CwQfDSO5QDCTX2Bnn9vKOEyps7WjNU7epWB4vk7BT/M4jAerwYppHEJrY8sr
9/LaKoS7XyumCpjBvI/VO6b/uSN7KVvxweU1gEmDNgO1StEHO7WTjLjhiWt72t+Bb9rboFCm3Vsc
77cRwfEiWBkybx7MpSAUlurJNn6gyrridsu79duIEGFjo860fppz3LC48XxEXgflZhVxvmjlBSUG
PSN8CPMT7Sx9sbsyym2Z3C83S1g/Wij06g5yy0mS0sP1XVsMDwzVz8IdwNdt4RgVSl6MfoSpQDH3
1lekGDdDfmP0/l5/094BuOLQzvJ8IqVvEuQGZa1p7lHL28z/PsPO63Sl6L10P82orv8YEQ6lpjcG
lxeZn6OG5kaZetTm+tE6aHqawQ2mrSFyF/fPoAsJdALok8gAFlp2hRyYjGubkkIBsom2TNAEB0mJ
q13m6LRMwj5dqcwsDS5rTEr/a1V4BelBWkxNRftpqquTWk9bU5GPowK1VZ7tp865tcZupz7pnXNA
j/kn0yHvLMN3zejDFEcnTXqY0Uozo8x1Z1r0W2Zg6TeAP1XE+jVQgFKdHJu0m+pbbB0r3d/adEz/
OyvC4o2krkejdLjRZN56dEqdR3Ncq5Iv+hE4gxdtSsZgBSO9n8kpmW7s5qq9g/3Rk6Fec0aktlcc
dnnP/mMI0bLLs+7lDAmNkhS91MrjTj/JVrNBZPAt0fHf9QBLuTTDI1KO6o71FM6wU33nxtT/L2lf
tuO2znT7RAQ0D7eSLA+ye0x3On0jZBQlap4o6en/xf5wdmxZsNA5ATaQXGyXSBaLZNWqtZiXrlIM
LyWPBDzjf9OGZvNLM1qTEAF8ATtCqPgoyELa/GAnsdu1J9EwiJ6Pfzi+QCsJvgehZgySmUuDWQhN
bsKw36l0NzzJGcb0D+52bkEcbmfBGGrFtJokhC3Kn+n0e+xPXbyWu15yAnSPCME8tOOg3HtpQylK
ZoHsGpfRPNnRQtuhzzrR6YoPLC0OsJnoP8bFXZA7XFohxGyijiXsGDejAx7qDQMCANUMmeQuqSYn
SVYWZyk46kLFUvTimromhn02dSq6fdUpbBn6f7rYybsx/BVNselaVW+5pQ1pASWU/yUiA9cFPRLR
jgOu8kuj4ZDaVs8zdtS0tzL3cZhuyatO3bgut7cD0eJ8nlmaeYbO83rIo5pBCpr7ogeVhn5t9aCv
QMyzKx7tJHXNG5dt4vmFTjQ06M9JcPqKK4U6cXbsKmCmUZgttmWrpvvJZtCkYoO0weN9E7PEWMmi
L+Y6QFvzn+VZRByLcChz0Isex3pEi68cAVE8nrpOhrSgC3QYdRQoOdXJDyC7V867pe2By4nIYYIY
Ck3Pl0uap2iNVQqdQeWAfR3ycdxrI3uLRyNaCcaLg0TfnQ2iFUgSAwt5aWmsqFWkMW6qKi83RYgr
N3V7Vvj6j0Y1gr58zbjtNdav2460tE/OrM4pJJQxtPpMw9W1kE+0DfKSAGn8PEQHADVXpnLpXDs3
NTsHMq6ADFNUETJARhpA2qr61MQRioIvt8f0IXY6z32cW5odBQRjkphAZ9WFk8fppooBMBqy3wC4
sRAZKrP3mZQ62og6ZMjfumybDIeCf5+K/o6vbVWxFa8+Bjga0B6AXwVP8st17cwoM2mB1K1Rlx70
rYas9G+Pd8lHoTTyn4XZxMYojYFMBhbAOep1zNxgYlcfBsv+iT5AlAlx17xqYpJCE3fKeMAdmurb
FB3phYRmItw5w9DjU+8U6qA4bdcFJF1r2V500jPTs01o1XJchBNeCnXqy4jf0eDYWQ3y+Nblxio1
j1iQ6wX7O9DZWWWZmY6rPO7V1H4BftU1othvGwbtQkXaNtqWDyC0tKX7NiEr5/2iq6DZEpVTFXIN
VwDhMDGVSBfQrui7Ff6JopWNsbgDz35/FmLKGKo0rAYiDvo3ZV3fm/lWp8UG7NArA1k2JKQsgfZE
5X12ECYjs4d0RMZdU4rNkE4QrJO3U+4T4PFv+/6ia+AGBsYowRY3x3voWoKbpUDftZnkikIu1Lc3
cWNtKlX36rUWkMWddmZt5ohUbRgKlJhAYp9CC8gPcOkb77dHtDh3uLqgxATdoCsR40mx86YHt+lR
S55byVPV9wQMLSueIFb6ysf/M4L6wWVQsqCsQ0uC5xI8jYCGHEzIigGeid+oCO6ImjjpsFbpWUxI
AnUv0O/oa5F1sZRnV7IkzGnN1RDpnuEL1x+IWnuCihwAb1+FFjQ4YwbI+pnlRi9U06Wtm+XVpgTX
5aHMPq8EBbcEEQzaAaAaIM/htSFJZNY2+JYYnPDtFJ+Kj0gGAkHrXwoX56Zm4aQcecc6hjdjItFt
I9VOI8vb2y6zuAnw6gUnHJ6+V2BJ8FlTbgx4YanNSaGWBxp7pzImN40TZ5XqbtEY8INoMUCzFe5E
l8toW11P2hLG6oa+Qj271WqfRNCyBm9SCf2Y20Nb3HEftD3wSZB1zI5yFWd1y9BIg5zuY2gyt84P
KYTrbhtZjLuQWwQSHqBIIK4vh1TzsmG6GTP055J3PTHHBwmUAfe3jSzta0AV0fiBjioQ1c/8AC3n
lc7Ukh2lKXeS7IQ0VQvIE1oy8m7F1NKkgbQP8HcDCDhk2C7H09hTWCYJXgfaQYa2wvsaFc+SC5z/
/uzNyPWsJAmv2NGUPWlSt3lKPSsdDyXSapAe829P3PJokMG1DADu8J67HI1dpb2ed4hVg2Q4WQFh
8cR2+3ztebN4wTGRPfp/dmaulktjRABTQOEnPYLI2qHgEzWbrxWQbeA79GWrdobyd8PWAuOiYyCH
gFoNxAtAsHY5vj5NMygwIxYBWtNw8PxVX2n2K50S7/Y8Lnm5+dfOx/jP4m/dk6LVIwSiPLuv4/tm
Tbx0cZ3QIQ8WRTAfAGhyOQ5oVQOMHuONDwbDktUbtDdRe03ZbtH1zozMXLunqEooFbYqy1GZBSgo
fZaZ0QB1f+DtmmrGx+tufkyChvW/Ic0cPcxyzrtRxDo06qI2QXUQL0eu/K1stkahHMfJuk+lZyOd
3Ig/0hYIx6baowt2oooXR+9Z/Zh1e8CKbBmXkyc0xXYixzZU+tPttV06z9HFA11NFZRGUHG6nPs4
l0Oj0TD3eera5F0xyEZvf0FYF2I8ezywon+BkZ8bnM2MxRstNjog16U69Fq79ASOPB9XwBSLq302
rNnWQCHNHGIJVtrudw4pEcJ2kv1FT7y0XFO6XNwdgtxYU8F0gnT85QyqwK2SYUR47s3wp812fTP8
vL1Gi/vjzIL4grP9l4SD3FoVshi8LDYlyv8gHCzdpNXjzW1DiwEF7Y0GqA2RI5r3OdKsseJGQe7L
Tt5DZEAZP/AQ1F5rGYvF1TmzM9vwUhHzSCc4ZpBzH3oOEZ9giANQCG3Lut+MqRumP6jy0nW5Ow6B
zcuTmUSPUJDY5eOAWk+zMsFr3zPbBHUFAvDWwASDo5kmO66bzwVpnKrqtlEbr8H4FpcTFzuk+4AU
wLX2cjkZGlQM0hfYcjZ6UqpD3U8OX6MqWMq5CYQ5sopIC+FsujQCRWCbT8PEABXgbxXVHtW48VEx
NQoPWTg/AZ5+5S60xNeqWmB/R+UBgwNz16XJiQldUzAxHCNLdTnZ9dkhhPi2iRJ+FRhF4WkaaO/Q
i9a5hvnt856La5iFIh0yDFdvn4LbY0bSHLbJA5n6vV2AmCHt3FxaE4Zb2iN/LV09gKBZ2pBawurJ
U3WgOfGhPsBt/QEvF+f/Z0zoermcT6S8WtMwYMlOW/BKjPcACp5I1rkSyusri7fkk+ejmvmkzVgW
UwK2unhKHch619bDkH//h/F8JIDRYwno2dyGjGxWlmGXtXyraTSImhMrKjedmpX7yiKq3jqzpF7O
nF4TEklKj/08Wi5STzZg5xs79Aj6E+XG+BXx8QQc1dbOsocxUdzMzB/NtHgQVH3yJO2a702XvrCk
96NIRtnB3DL+jfJpN0qN7aChd09JOzkAB+MJKK1d65Y3ErgMdRNKzdCQmYVHnkcpNEHw+TmfXhJd
hSTJth5/yhZ1Ld1tCAs6XbvTMyugUeugm3slPi+6uIlaLXphRPp6Fg67ois5FEWwmVCq2sqJZez7
IlNf1Umu7mryDxLOQnNTEKCjwRfd4MI5z8436BMNCYSD4Hwok3qa1Bl+m6OxGLTPyu62Dy7e1dGZ
COoz8PxBMHrmhL0xop5OYKsIH3pSbifTKtwiLZ+RyD9I1vhiRfXGCHtfzZqH27aXLgrnpmde2dJ2
KMdKZsdUttEirfdAo/XKWtZ4cSdbJpJ14o2Neb2cTAVIR9z1UHfQQZqNnYwq5npFZ8lDkDEAxgfZ
YxsHzKWRKYScbVOEuN7m7X4y8z1l9Y51XeMAVLaSqFuaNoA8QBAFSWakgWa3n4KpTWXmBA95hT2b
SB8rRZOshNqlSTu3MfNApSW5QbkYTwTu7eHUTrm3eiddnDRxtYLwK5jF5xSGVpUpmQ7KiuPQDn4a
vZcomdC48xPQYn/e0+wzS7PlGUGL0emhBUvqH6jYOFL/57aBxfk6MzBzsrLSQkYhP3WMpS3ScQ4D
Omb1CrM2X7P7BJjDkxAkBDgvyElNkSSqT2MPiunc/4fBAP6Bdg5wXwCHc+nMOof2nlRiMOiXK4Au
QA/AahFk0YnPbMyuY0BdsTGlcGKo1PcNtMeg5n57FIuzZQJdjT0iQz9uZqFvWnTMZSw9VqzY1E27
bdXHirWbCO3rty0t6GchNYR+NfAsisrU/L2Obrmoyu0OIaaJuaNQXOgI8AyerPdQXemUiAV9FErg
waqJp4XtmzqGpw5qc4Hes9grJHAemzp3aosYn3fMi0+bOaZJhiGByhtel33tot2oTQ1nlXBjeQIE
lFxk/SAOMgtJJOqzbuiAGAE3uBcB+pBEL5w4lRo5RfiKUrMxHIjZO1pUurGB/AKa5CSHKv8AwUDJ
F88I3DRk0NbOboixKfeSWSDLYNbEb8nGZoqrFi+3l3thr18YmZ2YYx5ZH7WSoxDJjVXIElnMac01
At4F/0UnISgD0PqDY1mbrVxKhxh3BEAgSGJ60PsFg4lH4MrgJv38TgGXD/IdAoKLd9hs9cJMb2qD
wBK+A+K11KNd6UOJWwfN2O2pE988ywJpNvrY0WgBQawrUXEoR6ktafGeRkYcbY+tdjBzNDpMpPmG
zFHh9nEZrWzOpdU6NzkLA3ZpZK0uIxsBkK9ThuNTqiVelMje7ZEtrZZokwa3oaCSml+jWC1H+SSP
WC2ucKeHivKu6ne0u9f1dE0He3FIQLMBjwN9B2QnLuOzUB6qogTxWRtfwLmtf1mraS0EZ7RY4gIq
uO/wTpsZkPM+7XS0rx9TauROriu6O9j12vt4YRgXVmYOLqUl1HwBKsCdyR+6wWFC7XBYY1JctIJV
QW8UlD2g+Hc5WZCDrCBhm6RHCKTTdnpCRd9qq5WbrDgRZ36tQ+v9PyOzoSgpjTMLYtbHqjD5Bsie
Z7B76B5NWsuJtSLdtKSzvGRKVl6Qy4NDrluQvUNobnaDTmjXASiKLLskD7EnVQ1kczn3zO7zDyCM
76+dWYRIiR3FBlR6j3mZ7Oz8lZrcsYvBNfuV58hCgIAhAChFEzXQbbPdyusKtIp1nR4hQ7MLQUDk
Kdqdkiq7nshglmV0f3vbLk4gOlQ+lK2h9zCzp9pdTc06Bz9lpvh4GHsEopCpueIeS+3hIDfSEK8F
ag9/uXRCUGxMStpgWBzNIyiNRE6bphuTSSeKnvCxC++49YMn5lvUhm47HagBXA0IWtgXkJWDAuTF
ytdGvhCwLj5pNnLdpnqI/EkqVBF6PIkYlKFwjgkd89tTvLikf8c+x0XJRW+NY9+kxz58GUJtJzcc
6a7CzQc/64oV/1lKFYDiCaK66MYX9/HZdqdK02Jqy/RYjKR97bI02VdcBv4LiDSXZFn+aJVW95SD
smszJSzxoGz8HWRDyWPV5/bb7aEvepcBvm9B3I960WzbGFB9KZIJ3gUizC9EqnAAmRK04aKVw2cJ
poXHIEjVkC6AAJcyW0xrUtrJJpjjcEq5g2RYh8Cj57WjlY+QWvABG96GWrftIRUQSluN/clQBGbP
LH0c6IqzLw367FvmKC116lk6KHCspMGrDrAEOhSb1R7iJa86tzK76YmWCwi4YZ0l9pUUjqY5ECtX
9W9rVfMlrMX51Kqz214xZBS5+QqFTKeD1FW9/V027qg4auqMz2bpdKH3Z416ZWlvng9uFtY1tcka
1UK4kEp1k6EKkCWNW2UvKHCuXMgW9wvgDsiIi7ALXu3LyNQmhh0RCavVV49m46FmioA06Qc52SuN
R8kzMTdMdpP++fbWWMo74cHw1/BsXkuV4zyNOeZ1CEFjduDdZlKdYvCN9qMgCFSX01fpyk5ZdM4z
q7OZLbs6jajVITwkhkOA8BUCw6vvoUUroNA1kalDH4U6m9Soycamn+AzKYjFogb8pXydO2dxB6DQ
DfiNhGfnXFEA3bWkNhj2PIh6qVpvGV46DbiUIKaZrsHpljr2cR6DoU9g0GRU9S7dBKj9jPRanh0t
rdu0irwHSmYXTX5rPINpJeT9Jqo2evWetP+wYACg4i0HXgkItIpZOEuFxri/R2bcZMewvOMRSm/c
ctI1I0tTKSyIZnMBKJkZ0Ws5MxrTzo61afzquPQFGpD+kClfSuC3Bmgj3fb9K3MI1EBvCapW8Cuh
Y/1yTDlLqGEkEQp55T2RZJ83nWOzU6Rq23b8tE4IjGFcOGGEaigIWy+NWaRlVhxyHoSK2f+qJOi8
y5RGHiisY+owi6+RY1zvbGER/AOg+IRle54LjaM654UFi6NhVziRCgL1nZg3+5ZYr8Y4/Co5sQ+T
VPd3XR/m33LV/Pr5CUYwQz+42B9XoEmeg564JXQIsk5FAvY9z3UntautXQYSKvu3jV0FazyYgXTS
8XYGf6pyJUnQ66yMmDkE5nAHRYwN0/QTEDC7ODdW/Ob6mBeoJ2AFgEvDK/MqMZfmEWWjCVPtm3bg
J+KabvwSvbCT9pDckUP9UvxofoxPnx4fjCJFi6QKUsJX5zmZhqyGzF0wAuA38sK1LbZRCHMyugZJ
WZhKRBk0FuIwwm6fP2zHqbE6sI6OwYA+CLs6QP1NEMTm7PX2kITPXzzXMI+Qeha93Og7Bs7vck+Y
WWHIY9KNgZJ8jao3SHDc/v2lLQAqQuAtBUmMdBUubcFJoDJrDIo69tOQOmAAhxCpcW+lUH/J5Y0x
fSW2tAHmenvb9NXRg6GdW54dcBT9meZowHL4qDzHR/XX7Z9fmjkghMVtFukiZAhmM6ckXO1kOEPY
hLJjx9WETmNt7Vay4AcggkU2EZlTJDjm9+Z2kOOatUA6EBswdbP8Rsd6W9EidmrkwW6PSDy9Zr4A
Fhok2eB2MhSbxLecHTCKMoESponGgNdE8szK0LxYJ7Hf0bZ/JWqXBPhneFRqtXNvW15YKpFhxysF
WDyA5GePQjqZ8Thm+hCUEEajcitcvfo0fyQYMeGIACAAYgq1itnRJqmkkFOFjoEE7o2m0l0YUZTP
piGEEXBW4+mOkw2c4JdzmE+F3gxqPAYlQA0ynjk2d8t2jbVi4dhEgg0VPO0D0TDPShVKpNUdpGyC
1PhpEl9HhS1ND5oNpHq/BkkRfjz3CtTLxSvSBLHIvAJLS5ynbRJPgaoQn476137KDqP6J5EUV1Fc
uX7p7DXs8ZLXqzogrShTAl8zp/+uUZ+fasUeAtoc9PBUW099iDQLW9nCS2YQytErLroUrxhFbQCY
sJNMLBbQNjLUvJ10LO+60gx4mm9uu/hCuBAVSjC2fbCLzhk3C0mra1ZPU2Boab5Hgb19LqrE/PwJ
BSpxsIkAQoGWgjnLUjOkRpFo+hjEtNG80rClx1rV1fue4Rgp5FZZ6StYckTBlY7/UGtAseHS3aNk
qNWMalOAAoY3kPuk7H/1tVObzO/i6vX2FC6dJbhhiOQeuIkwxFmAapLOhnY4lQLOWlCpbag8bXK0
4Vbqq9FsU7obExd1rpXgtOAlsArAFCizDcSnmdW2SxoCVkMpUDrIndjphgzgLvytVp+fS5CVymht
B6cfTksRJM/C7ziZSIcZnYQDRYZS5Zho7wU4wP3SoNaWpFp6L01htXJILsR8UVABAFoosaPiMTNq
6HGTm8oUxMOj1XR+mAZM1h071PEApQ5IBm6v4dJkntubOUyJ17ymg3k00GMn20zhpt2udjwtOOXF
mGYvtHFMrTos4JS9vjfTR97yja1sjfRUtunK9C0cXMBTiEoRMN4mkmyX05frupkXYzYGQGRtSQN8
ctZvah6uNB4vzBoeY4iFAkAngNCXZtqhavNRK8dgHOTEicP6EY2xSdcHbblWJV0y9SG6A24dCzf5
mRdmjNVxnuVj0JUua9kL0aCYqjeKZ4Fw4bYvLE3euanZxirMUcENCqZS/UlmsoNzJZxWAuKCLwD5
h4KejlUShC2XM6fjLSi1yTAGRlc4snav/ex6ICtAcreWeVwI8IjsKD0IGmwcljOvA6MpVCEZQi/4
YR0CrKoy/b49X0vxD+8O5FDxBPlAUl4OhkAVVB40GYOJyscifgijHdq0S2lf8//x0MfmgUlfbltd
WiW0VyH2CelBaX7PhU9CzYEqOFJ0MjoQU9+pKoudKOoe/8EQhJaAawPbxtVeStREjbiJ0cEdorBC
gE9d3V5rp1+eRB0mxKsYdmZb1jJ4PRoE6wT9TG8kf1j4nfvxfe52+57cjWt4m4UAi+KNYFxGGlOo
i1yuWRshtWeSdAqAlfAiCbDXzCHgEkmUQz2OB6qSze1pXNjAgjpCKMyhewuIokuDoVRMNG3KKdAG
HbDeoniJKaAXIdAafjkpP29bu+atQgc9sHIW1Dxx74DNS3O2ElGzG5opqCqNH1QTirUD6o+uyTjf
4e4oZEeSyomhFR+weFB3qhTn94aZGrUTj3YbsGxaE+5a2Ioo4uMSBAA1qC7m/V2KDJkmpW2nIO+o
hBsqSHL7qlzrR13YGLACDwLRhShBz45OJKLzKKq6KeAH6XH8tcbnt7SOuMKB3gBahHhLiMh2dh1o
JSvSpIJPgZzYUCRkYCZMJTSKtGyvDsXKJl8Ik7bgVcU7E4tjzIt/pEMEMcwRM2YMTtjkXj+Cvg0n
QDN53fRjxWfEcTV7Upxbm9fBeN0poC/q4aIH8616HcCl4Vve+GZ1brFX1qwtPGBgTfCaQUoOR8Ds
8AyHCq7bYCJrsw1KRdqhBXFXhcaXsfuZpvd6+IK2qBOE18zJq8qgkjYKuvyrzG/tyM30p0yi0i5W
1zRjF9cX8rcAY+K4QNC7XF86GRNacuE+qvqkKaeEJ4423SWfJ9c0ZVzuRBcnAFkgz52dS5EFXiVF
RwAy+ItmP5so+lfpqaj/4AnymsSaa9n3oXEg4ecfjjCMep+G8RlA/88cOILyu6BCxio3Pyq7dyLc
aq3eNfTf9TvVHQqSwtt+db3QQIGg4onDEVRSVy0qowTSecij4G4p5XcIjajgdljB8tgp6Nfg+6SU
uZfq48r74DoOCLMCgiLOf5S1LxeS2+BdNltEQCP9StRtaz9P8UqUvT5EBL4FIRasM6LMMZvKukvR
oEZhAnRY4xh7I1dBWfJqQ1Fb6gs//DRQGD4jarXoWkRiS5vfNzszbYiuIRxIqaLsCg2lYzxc6Ltc
xitwims8wIcpsL8gOQ0puKvX1ThpA06QKSh/5lW+zUjndVpzrNvBaSvqQavEb6IcHVo0GJo73laP
2QTelNQtuqgHXoC7WiqvrOiSI8FhLewXoPjw53JFGRJIsqAkC+TsG5pWnNHvUFRVdk10bN2k+PQ1
GC9abFHA2AVuZp6CnaLKMhKo5wZhccfJHyHgtiYDdn0gXpqYDQj1mzpkmoxJ5kjf/FA//wxCNxHa
elDDRKvgFcEf5DeMHLrhUgAIuw/KJmw92r0SM17JJi/tA5RKETSRpkSP/SyWtR00+FgUSwEFPNrY
dgCq7Mv6bthGxuPtWHJ9IGJEZ5bUSxeYLGjTqRUsKVRxErnzIbDqoXkpGCPqhfaKw62Na3YWaKyL
5bGHtYQcfiutG6muPm5Ksr09qKVIBYQa2p2RzlBQQ7wcVD3qmd5awg3yxAvT0itRPxzGVVkbsQyX
5zsmD2ROSJeICo02i4hDqde4uiCpQBAyjNhBohy6u2MO9Y7K4/RXbtfP8lDecxZtVQLanlWeWrE8
t75g5vDYu3mI6wyOgjbxCW2OImrakX0YmY/HSyq1r6BF8uPQA00/a91BWsOsLs61CklinERC53I2
12HXaLxvMQdSeWcBrFDokKf7bEs+Yifau03RWyrOWBHHzq6IOunTsu2R6DD493x6QtPUatJ8KXJg
HQGHgL+gijPbB1zKW2ip2LileP2ufrntj9dXIHz/2Y/P3D7TlCaaLPx4Sw6seCrpaTLQ8Lm5bWVx
K4OIDpk13IGQB7icJSVC+bOMQ9xt611YuDoJUOhNarfj/m1DS8cGnq1Yc9HwC0zvpSFJSFa2JQyh
lnMidLpPQ/Yb5ACvqrILw/4L6C9NyCCtpA2XHA3ZDWxrxCtRI7q0mpC0Z1xiUlCyxk3qE1Huoc++
EqAWh3ZmZDaHIC4CEEdPpGDo7dcy6jbF0PvgNnBLS3EtpkDtwfSzgq0ErKW4iOebqIQCtIrRXY4t
hgo0LXiFeF9/McwHAwTwqnaPmU0SvBfqr7fXb2km0feFmgrKeShjz4KGkpYjnBXW7HZ4a0gUkKE5
Qrttf9vMktefm5kNKrdpW1W0lII43+i9myVBkiON/XrbytKKAXTwP90tICxmMTiyGUhNIcoWRLtU
vlMqxxj9fhMSL99G1Llta3HixCsV1VAA5+eQmLHSDPD44fjSFaSMaQSBu682jpfbVhbnDcByFKwF
ydAcmmJ3edWgt0IKrHg3os2rV+9NFNh6tpJsXRoN+G7A4oMskY0+y0unq0M1Suqmx2UGQUKjoJTE
hMnJj8+P5tzKzNnqXM2qjnLUMh675rcsqIq3yqcbf3BA4GaNdz0SoGBenm3bGPjPPi0kKRiVwzhu
W8kNu23crUzYUoCFg6Eig6Y/FD7FhJ4dQwSrX46jKqH19C7HGLSucYfItftxs16OFJ88O9mFWDqE
3hDxUJcRIePMWD4oyGsNpA8mkJgGLaRnnAS8lc+3V+eapAOlGAUNUzg24AlgQ740g2+X6mQM+6DK
gsp847kfFiAyPFrKNyK/1pUXJofxt/YAPuYsD2JwhaTj0XqOyYHuIIqsMSd0tR9q5zXpyimzkMC8
/LTZdEtj0wA/gU8rvvf71HuatqP/TTrq325PwUJm79KO2I9nM50wOw8tCjstqA6mE48SRy08097k
6p6CEPQbZ4+auqMvq/Hk4+Jyvch/Z392kjIsvcp7mK6LfSzt1XCr58g4O4p80JtdlnzVAN16I5A2
GkM/zNz4S0EeSh9cNzWBitTTZCDJGh3ZbtI2iv27Vba1caynU4T/uXAUn74kT2Xk5G21a8gB0uCk
npwwXwlYH5wYt4Yx81XL5H2t9nYfNGicjw8Q8LEAFVH4SysbDkOBxTSdBPmmjvoTdykkf09NVvgR
eYqTLQMEPSn21vCml3SvBXr0JlcPee7pWu60pYaWOi+dmKt3ULp9ScifhkdODFqKZOXs/yg83hqG
OGrOHMGgg2lXQ8QDLX9ATXAA4yTUpI1oJ9hrJqd3ixf6M3PqvRl6E+JllzvsXi9cA6tQBSk41+gu
Nu+Iy6Kvo+WBzrvtqceS10JyKyNo7+PHYR8dlI2GAjykSzBpDpalPsjZc+EXD2RwlfFee7Tsxyx5
YeRuAFG2w5+H10p2Ynbf3xnMKRRnQN+gcpTCezvzQJdj05WJuIZ+iqAApBQkGiC9hk7xy4koR4s0
A1IOASi3IogSZs3GqKtpn1UFiMGHXAmSAnzNkWrcp2PGv2RNByrLYVzrVP/gjblcEUXG+xOpZw1X
c+gcXX6InPZV1/OYBxPcBSBOV9b7Lz3S3MisulPdBtbvCtrztZE4RSVvUtvYqNLeHt8hv+sAt7QZ
dGdEjqV1CNgNU842ICnbiWRvSplTSaDCJW677Yx6Z4mEPhptrSxoG2MnrTETro5lNqlKVyhVaVMu
HgGQkTHf9B3Btiju1SBimyGyAOLdDMMOZLwxZFgzimwxKpLFnsn3yb1qOhrZxZu43xbMDRWvL34V
Pj0gwWiqj0Xn4Lhw1sQtr28imH6g2XDZQY0Fh9Hl9EPFp+eqkfHgXds/qA+fjruXvz6bkFileFSm
+PWwnbAWtZ8p29YC8L1wRRGDyHd2P23aMfvWqcemjPBoomu524/O+SsPQ3sOVFbwoMH9+3KIVlIn
UtYlHECSEchc8gBCMUgI04eC6YcchOGlUgP9jDBWoGAwKp5UuWGYbgvFfuqs6Zn240/k7060tqDK
3Tenvgp3KNY8QRUUi+rGsupFaH4kvg3FiXzim1b1VSswuyeeA09tGm5EVvbv4rIB/YW+S8UGFGd2
oJWS2meplfOgTjJgKhOvyHoUOzYhah631/DjYXI1fWemZh5S1rJW1VHNcXcwnuooR9cvoCqF8Qha
kRdVj700JwCOm56kjqeep289K738qaW/06Z1QFez6y3J6dTvvD6omeYq+rBVst3KV17fpeBpAliA
Sw7qoXPJqDDqraKhEw8gPmP6I+n9PJcbL4sMw8sJhPYKEt4BdI6Yz6CxQyAZ32p94pFmtJ0qzWV3
aoiGjdd1fgUcia+Bx+JIoxzsFUOeb+LKchAlM+RZJgNPxtbwG0Vrn24P41o9Aq2mqL9BPkyEZ5BO
XPoqOidA6WE3PCjAGmkqYI3sQDRKCn2vTf220feWtR3G7xpxbXqC0IJv2U4ug+JcHvclbjKcfVeA
3rz9VdfvLwjDoAMWXeBgaQHG7PKjFMBtxdTygFvhU25v2+JRjjS/a7IdkK5VH9BpTelyYTlhEo2k
oiIpBDwuTQ4VGpZtJsEkq90pOYB/8l8GpYrwBBgb3hbqpYWyNTlp04EHOS4AlG5b5c5UUrfptylK
zd2hGFdw3mKWZvsIOMq/BsWQz64e6LHM9aKAQT5s1NiBtt6gb0d906/t2IWzHeuFnLLgeUBVbo7t
rm0y8HTA5MnmLimSHe5YJ/0uku6an/Vrn4Z+tKZuJuL49dj+Wpy9AMPUCrMpgsU42UF48Sfw63vI
Ctx2w0UjQqgLfGIo1Fszn+gijYFTX+aBVYZONr7bIfHj7Eml/b7L3vu1QsCi15+ZmzlIrmVTWVCM
Kd3zk2S41n2zJ4mTH5oVx1iI5eC2/DuumWOMijZWbIShHjrIRYbb6C+THMHy5d+ev4XXllCx/mto
9trqmtTITAsxUn3Ltt3v8Fvmqn80NIg6zUpxY9kFz0zNzqdUmVo0ocNU8lA/qJJDNp2feYZfH3CA
mCtbeW0CZ/FpQt61NAcYA+H0E3gA+D1oKFbmTqz2lYefDWh2k0lU1BbMWszdPX3oW6f90X/tPHqQ
/G4PHFv3dcWe2DG37M0OAkb1uilwlwhaH80G1Uu2VbfSEWriez1xwjWuiOs80YVnzOt2eTXYhWaO
HDWGXd/dNQN8cQ0ksHS2nbvfHLwQ911rxxL2bweZ9NjNdjl18smbAiV34RfUoQHZWr7keGa/oe8r
u2xxiPA51HKA/kYX8WX4JUOc5yRE+EUHwiFtEOmhIpyvdSIuZBowk2dmZr5oJ1kWE4LNHAWT6hW/
28IbkGnofeiQ2DRyxwqRn25AkOWuXIHWBjjzUJMocpKII1NjGwvSWvrWmsa1bbC41ZBRRjUMTFXo
or6cxTLroqTtFTwX8j0Ei49qUKSO4Sb3desYnVPs043UO+RRq1cuvMsRRfSfSaILHIwml5Zb0LMw
EJDARZEN6ZVp173ZerEx88BiHLSx6GIqv4F0zeVauBJfPqDm880oGHDQIik6SuZv1HRqm7INdRxv
FX3U0m1jfDXTfqvlx0m611Ww1kY/as3REtBpKSc5hoRkFHTNltdfRvFx9jfJ9iNt93mWWVPgbQBm
BNRQQEJnUSKMix4csymaTeKnkv8h0/vIX1ci0ZJf/bVxhQ1LlJgKPbMhSI66sQM5n58G9M5whh34
qh6NZ4fv1e1tm4smxWUT9GGAicyJhySSm1EpY1jj8L1R7oZiq5mPt00sXSYAv//PhPiEs9uYqfZK
1aGj6/9Iu7LluHFl+UOXEdyXV269S2ptlvzCkG2J+76B/Pqb0MSx2RBPI8ZnZvzgmIguAigUgKrK
zEPwpDrztrOtG7KPeFextTvE0grjtBpYqfD4SAlC3oNhpbaeCJs5Q8OLvmnEXdttuWxinyrbrK+i
boGnA3L+OuhLLgcmV2NegJaCHMC24ZXb0EN5wbipT9recprtsCd74y7+Mfv6JrxVdtcndS06LG0z
0cHIC1Ob54Ic9M2A6gnQfnv96bqJr8h96vKo+tMOIghJsXW0HAkgSW1ho3HRZr01d/Gm26Ybw6k2
6r3g577JKQnQ69eXCV0YZO6BuZiqpKtgcHSIzaNOWp2xxY8zd79WyUcj6XLMWD4CI1/fSuRHJAw3
WEHOnvrsPro2DsbjSRNMARkwDuHBr++rx9YL30DStBtsczdv433tpnt9V+/IJtvKL8mN8RrcTIf2
jnM1XN3baKsBgy34UYHQY/wzCdROTjFiDfTgN5mg2VLFEzVdPYWBrEHDlwlTIlu+NtGPWCl0zSw/
fuoe1L3pgbF6Gx+bm3bXDz7HJ+mh/mVqF+aYo1dJ9LQsi4oc2o92az102HmKH3vSodqOd+NLdJO9
PSD/yznwV31nYZUJ/mkxZ7FuUccE3//ooV3SyevHtOck8ThmPl8Vi0iZi6ToSx1mBnMrNA/DfDur
N0AnXZ/DtTQT2jJ+L9nn+b8wA6Z4wHqMEmbqbZ675qba6bVtFy7kOlxp3z6o9gwGxjvNqx3lPOyl
vfm/zSd7t5nCEtxsfY351F9EsokiyU4bAh5cznVidQd8csACAoOGEzrhi5ECISpaZduRQz1v0ESK
OvYketdnczVmLUwwt9DcAINvgAT/gVgJulNvJEzldQtfKUZoHF6YYHy+jKshmUyMIj+PtV28arKd
FadiuEfX3LsuAiyKRnmOUZnWq79uNEqf+8/UMS6vG6EuZR3Ghex5aCs/5uP0Zm6aLWj0fOMk/sSF
V/+ZbPfKK54TQmXzOB44o/4ilKt2PUmttsEHTLetre9bR/+lVnY7IpljA0n/1vMYzq97CzJil94y
tc0gxhXmGTT4prCJY6/tOCfceviCK0KIHJuM1YbNQ0FXGw3hywSQQ3/Ow4f6DmTFNreGv3qJxy7+
bYlZPzGoxzZoscXS53EPOl1f3kGreVs5IDr5q6CMy5cBTCxlQWYOmqCdI1HvewQU2b1VBnuGsN3L
eDN/s0JbPxr78ZfeO8HP0sVLtwg54Wz9BFpYZzZ5GESFClFP3JpzByow5YeFlN8ufE9lG1lG86H+
1RbcYs7qQwVsP7/HzOx76GjK9YCWH/Spo7JphUdRcZV2l9wSRXTMrLHN6VxYuzD7Fuk/rCgCDtkP
xl3c/UzD4ltYPCVkuOkmZTvxsEN0Zb/s3MWXMeGiBntXqVZ0NZpvqiyAaMmbDVv+WcTnMHPSv3up
LqeCcbUyBqn3LA1wtcBTalfCqVw7O5ThcVyi0mMX22OVu/GjtfubwPhnpGwuRQrUZJ4hDH5I6l12
10whEHTf9MYPh8dG+lVn3wcJVy7z3HF7DdbvxgvTTKzoBQv4qATLL56Dk35uHdDBO5U3uqZdu2Tf
2DIncqyeMwuDzIW/szQRLDQiOYRmKbm1QABGDASFk7pZvYEsrDA38FiWsgkUFRhWsm1kW8Lbwkr3
KvelS6fnio+yhUJtKtM07Gmord1hJw+vuXjbS6qdBLZS6bQsXwq3yjRwTjXq+tfMMoEKdx5VnDIM
D8RLqWPdBL65nTq7/nbdMdcOEkCxoeCCoooOYMnlQZIHTZRk3UwO5QTNRrIZKtwaebQyq0YAVwFm
DxRZsHRphAhQOU9aBS93eW9VklN3Z1njgWN4RpgoF5WgZ9ECGU9c5TnsTVvUd11xf3221jxbWwyE
iVdJpQ5hK8OGGTwEyQ8BSnHXDawFxKUBZjnGZgROQoIB9FdBKbGHeE/l6fUOQBFSAqzGOZBWx4Pc
FXCNKIIDq3i5MEnVSr1Uwly1ExweIcTqgix+nFkQEmlJWvb48XSLkuCLwHmBfAK12R1CwUL/+Xhm
MWg2kpAavy+fcvtMbgn0jez6nLxJ5/Cxcz7wF//66qyG0qVJdnlM0xw7Q8ILMn4CrxAa84J9Z9RO
n2uu2YJxqn0HX1oxPVR1gxZBEfSsTW9P4SvnO+jUMUMHDIUOHEk+CxDvy3VrglDtEkPFhsri3HAG
TaneTDOO9ok8ZaGnZpo+2fEooqlMysT8IYgqFaQViSSRXdoY1nYAPDlzBbUWU/C65eZe0wpy7DSr
D9EmVvH6+Ne+l0JJsVqINV8wUGZiZkIHJWPcQIAOLvpc+FnWdbaBrv3kFIEWHYxZ4YFBVo3SaANZ
KoCc2IInkYkYgzIeL6rhSR7frHZXVyrePb8q9eH6eqx4OoWP491Ds/xQpLtcjgHiLtmYwVJKFNVV
60jfJnJTOngYWByvXxkUuMBAuw7GXLx92ZUPlUroVRFdtRCPEesUeM75CFWvQDhNev54fVgrRxCa
XdFMglQJhTEw3j5ZjRpAJRmN94P4DZlXtFpZNxSSp5Q3YjK74M84X7e4cqYDYgUtQUo2oVgss/aA
ShFQ7ZIIJIMV+vmcWq4JdbxdP1vbFgIpm78wRycSCWXAZtm3fVSYRTkW6B62wLmpoEgidOomFc33
0Gh4x9PKwgGXRLEsCpDrX2hbYzOHKNuYSQe1DMA+3DgRmZ0UAHZdnR+bjldyWls7CaR8aBgRgVxk
W4HqKjL0Dg3tIFCa/Xjadm1juXEieGZo7FujeKl16f3fzybldcFMoq8cDKPMLjBCUQxyUzykH0qu
fORdDb2Kn5KsffyFHSwZmk4kQODZXG8XNwYkcXvpkEPfIJ3egE/vJLtta87huLKrETrw8gWzsES7
IS/HI8m1VqTdIB3CMnoxrMofZ80FfyrHCdcK8EAPA14LqgYFr1LmEC7btNXRkCQdZKGaz5qWd26O
V5gvEYl4pjUY3kS69t20EgE8u0O4GzSTuNfndMU7qcYwZcDSKMsLc5b2ckrCGLXCg4n21C4d/Mys
fDMMT50lexGPlmrtxX9hjokskhqVKvQvpIORiE6FomRl1K5KfiCEWlm60XEA6WrokEL3IyiZ/vtL
FqxDKAAtjuhtZHlwySQFdQFC10MplbYR4Mibg81omWiXPlXVJhPVX5lQcUCwKxsS5zUobijuBoo+
zCvMVJW2xezDa4voEZK8xbdiUHaC+Fhqma/oFQc0tbagGvoawVsBgxq7/02piAJrQMNuh17hIkFz
eVAd4zr18zaEIqsWcBL4a8PDxRUoX6pSJLI0uHI6y2Kp5/IhjJxZRCUU7YBhfRpCUE83xwQNLP/e
YYGzxe4HLAflR8aDumnq9RI150M59zZlTraOWhZvc3Rl53LMiQQrxxIQOb+NsclufR6JWRutfOgH
YH8GqQagCY/aPI6ju27gCTJ+SScC0oJjl0JzKHoQx+Bl4FHmWpWTPCih3/kidsSRmqC3Dak6yFa0
L6HYLsdQCrOQrYjvzfY+moKGEw7Y1WS/gAkHVljHXawK5bFXfaPbp6kG+lgdKq5GDnUb1Z15dzU2
1v5jELwUyPWDy4ItWatiBxcOMGQ124Io1onybQDg3XWfYZeRGsHtjAq7gSwDF4zLeSVzUZhkALyd
aL/wGA3Q0z4jY6zxAjqbMfi0QwdC+yFUsBlc2hEhTz2nU1dCJj5zTfnFcjKpRAe7LTmg6ZJ/DOVD
hybv64P7fEQv3wTUKuzBY8CBAbUlZkeIk1o1wqyWx/BZEPbJEewTyaOo+zkQFcpmkohd/wrQNFRv
6skhqgsuNM4XsDHnny+g3JqQY8bpLDPjntUqUASjPI7729pGAy3+KL5lv5S2Lyd2t6/e4hdeAmPN
VcHfQKmbUDtEKuPSqNITZcT9uzpmSgSlhdsYTAbIKjp5vJGVUxXyml3W7KH3FGBNA7dviKZc2svH
VhsEXMOPJumeyuZJLeNTkb0UVWQbgrUlbce5E69tDdrMjSZb3A5w5b80KFVaVVplVIOW1BxuRnnq
d9lo7LNmkrbXF/BLMZguoAUqMYhk4Jr9hcpWSkGZ2hhxfaTrFm67XbgNt81u9CQ/BH36pthVO3Mf
HrpdulWdYNtEJwjHiC7xxmOk8hya3hdZh15+DTPTUjOnhZkl9VEpX0shcQLzJQlOkEVDp43gV7W2
TwpowddP12dhdSMt7dKkyaIS16rmHEwa7BJCfDV3h9x0BMsOyBPWWEodsxaAtH8JQVd7P0yOXt42
YeegQ/z6d6zsJnQXUYor9POjr4H6xeIzBj3BQ3zEZ6TW6CbGKUHVUSLAB2uho5ac4/sT2cNMNhhR
QHRJWXQoyvHSmhUanSroVX08GHTnPnfHwdXsxi+34Eq0v/9AV4UduaEX+f/8mzrvgzM7kyt5gR06
miO6kkO8yZVt0eYiRqiPM18HinGc87jOALjKPi3SaQDLPsFcqP1sW21v2XP8OmvkrjXmnQh+xWo+
CWa/G9PJm7Rs29UGZ4JWVgNCTziS8YKDrgvLwJ+C0zQ3x7w99iNg/LYRQilvFwGgU/BuNisBBvsc
8QX8XnjBsdxeMeg/5zEf2uNo3nQCcZXs1IqdU8z7hmy7fysNgy0Pa6DzxTkF+PsXcL0xytUwzO0R
CD55g77L3M557SxfXjhI+1K2GQAwdAMuxrL5ai1k2tq8io4QfpSzwU23JsTds97NZAOIPneoqptA
4uxjet5d+Aw1CkQ9Mk64dQMfcenRsZAWltaNEVRDxNSbB7k4ClOE3sChSU9FLpdOKyup0yvtbZvO
Mac68cVfJLCpAqGAdBeu4RaLpIuyQJ9LMkfHKcuTI1j/NCdV88CzagNdrWNIX659zrm20cjEDBml
YJBBImmDKrTKbOKEVCpIx5XoWMoAHgbSK2kHXrX9i3sC8oH+MQCTqVoY3qyX0xqobU9kAzaiyCs0
T0xtw/KR0ci+hxXnPFqZwwtT9P8vIiBI1c3ZBDksNKD7h1ihCP87bbgXavVO4mX2ebbosBe2SlDf
9ihgRMcCPF7Vg/wS/gqGvcnDq69tBbBAQa0AlGworGvMoTb04mRqhQS/SL41vQ74/Y1RbzIgAd3s
kHfzllTv18+RL0Vn7L4Lk8x5FsqDoOQa9YqK3CNNeoAUFHReNVefOseEzkYcd34fkLNIUAM3nFl9
B0nq5vpXrM7vYtyMaw5t1xiagHGXhlu2PkoCJwNq5ZwoTX/lywagtElI+wLUbjJDHdpkriYZHtNG
k53lsxMb5znl9cV/faDRGV2YYQYzpV1RgFcMjtlu5LLZxOgisJC/luJz7J6k3i3Ke+Ctcx4NBd1b
14bH7L1SzqGmEcBuJL9H5uzNRHVG0AwDD3t9tf7LCA3Z0kCQJoLo6HI7WLMYdsUcx8fUVEMvrlQ0
UkN2zrHm8kFKJPTpp8WrVE0/yy4GXqS0KmeKikcFPWGchPfamCVQ3kHPBKcTUguXX5I2ESmmGmNO
5WpPu13MwbPG2eaVk9ZiJ0oFaCFSDHrtYua2t+pYb0szOkLio90As/vNGNXavT6va8FzaYSJaEle
SokyaRhMk77rIzBRlZo6oZRA1r5y9Qpo6usGV2cPFRd0NIP+GhmMy9nr21SJiYxRWeJdOr1aBiD5
utPJD9fNfEno0RiDvlvcVsAWjVwmc9iCOlk3E2uMj+XgRsZG6tD9n+wHEcWvh7m2J+ix3ckD7827
Np2yAkEFMCDjWc96aagCvaE1BF4qbiPixxAW/9EEjljaY8lrbVvzj6Utxj/GPgrSOIctqaycMccf
Xk8XzwLjHGFA5IlMsGABOiQkjZ3xpB3XLSBnjvS8SPUVLr0BdA2ynLVzfIztwBV2131gLfYiXf77
xxlXy4YpMSfqAmLdOET/rmmVU7TfrxtZPT+XVpjzE2D1qNAHOoTGnr+BFHr70/QzT7c5dw/eaOhU
Lu4DotxoAIVjMaLwSe2RMxEB0VEk7/pweAvChNkssDLQnk/xcU41O+7Pucphn+QZYLw2UPXSTEpM
VyCHThGdW1Tx/rchMF6rgGMBY8AQegP7HI2lXcxpJ1qLYejXxpUTXE9IgDCxBWKgUSqbWIpaMpxa
nrwiMT2r/V5XnNVYDSc0eyYihw28ADOUQRtatc4LbHFTBaAufraU21a5x9mE1710GtKJ42SrxyzI
v35bpF+08LJZVmutCmExuhOQVYG4TvWQHSZXM2zJgRzvUHLOg1W3Xhhk5nIEhVuiI2V1lIynMM09
KOSOOs/Il4ZDehogh4BCEsod4I9m3DptirapWzE+ymddtyWQrNrqU+iBz9JLD/l37az64It5TN6M
fRLauzrxdY7PfGkO+fwEoKCgW4B8Brj9Lme2rYWcyK0eH7PJH8/zT8BM64MV7OfqDJHm46Q8t8hi
3Qo/w6gCkYZ7fVNQT2EvaniE/bbOTEAbZeE4KQZiYfumDKYTg5hKrE/m+J4D6nfd1toWR9ocb00Q
VIElgLFlRWWkFYFKt7hu2WU65i6YVXTOiNatUIZEEcxkgBBdzqcWoKqtVUoMZtp4a1nghpp4mdW1
fa7AAF0wJApU+gmLzVB0ba9BsA+hXRRtFSxBL/r0TAgnnUo9nF0aDUVdKmoBpRq2qjtCjFzuwgBW
THcubFwv/U6FGDVU40aACabBUaKMs+tWT62lUWZoqYJtruowSgHquJ0Eot1stG8owevh5Ot9tAuG
5+tusTZOHYyQMnRdUIdg08ZdAKmVILHiI25dApK5oTcfzTuQfv/V4Gh+8rOITfPUl+uWaoFZgmUj
ORqE4Cm0yQrHmGJbRz5eiM4RUaAIGNojLz/6BTlMtzjoy2gLFC2osiQ1ZdvWKAFikyk4dWK1hWhr
LjuGVtrIkNbhzfRNkG7roN7LwXkCw8iPfDfUfvOe6I+GonF24RcQwufXfNavDHQmoGn+chYE08pa
glbb4+SRB/UZ2sOA0/X34Xm813eoom0xMW56HM4QZQx/oEBxfbm/IGVY+8xREpsGVIEV2M9KOzhp
rvaT3BEX1LTnrrDj79JmPlieAIVZewhugDg+FLtsy8PhrTrdYhKY40Vu2zYWa/g5KMBqXfCQobOb
2WnyrWz4EWoIWcgDkK8d2jitDYQmkPjgEXA571WYgDk8SRLoryp7XXZ6CKIPhVtHwNbe8bjm1+L6
0hhznbLiEWjtFMamfbxNHnoZW4sXBlffUjr4sgFmoVPJXkNiqe+Fss+S46CEtpbrjqZ3H2EALnBV
2VdpDbow6vMQEQ1e45ZHjLS+rVBABDcgbf5iI31ZhU3QNinG6CA+pmeIiBQPycvc2eNmvGtCSImI
jvVaPgivwutocc6Z9dFDxg5NCwbKtOx6gt1GmkMNOVMdnGlx6gbPKQi7XoK7wK6Ll1/Xd83qBQyl
QxC9gJrWRPn00nuitkoFErYJpWPfiuN5PJk/Y3BqlaYtgMWucTT3qeckV1Y3CRwVnKWoW1psCx/6
CABCtIbk2L8Z2/4pdcpbcJS1Bx4BxurOWNhhxgZe5QJoLCg9aNqzNaNaZ7qFdVTVN2E3NIQTf1aP
OPoG/8+omOefLsNp4wLWOvcDaanHwO2P8w0KltwUKt3R7AkODTi0QMI7qJdcrlk+d1aQCpi/Ms8c
Evm1amtODQY+09N3wzNRNhnY8p5b4ySjTBrwEuBr15SleSbQF8I8BlWKgfrkB8QQEMyv++S6e/wZ
HhPIU8MKZi3G78sndbItUAxaxckwHvHiqXTNrjnm/svC/bHHxOyEmKOUoi3iWLTKe5IYm6LKd515
F5S6E2i7gNyECtBJvMcWZxXZkt4gEbQJ5zCr+Olxr3vXJ3H9OPzjJCbj/GURJ4CUYRYHf/KCt85H
/7O0a5+FF7SUbsJ9lIEj3Z5+Bq/Gd1WyxdPkZ5ot89TneKNkdoU8DNU8tPiMEKTsovB9GG6bmpcT
obfHLxsC12aUnCRkL9mpFBLIBIZ0681uuH81tpOjHbpvsRMcmnP8UHvJ5vrkrgaWhT1mbkW1hHRP
PCXHtNzk6nlGDchq75XxpE23JXBs162tnwgLc8wcapAaQ30N5twZSgWDnZ/VzVy59RFddFp114yc
nMlqwYT2lv5nPpXLAFP1ViKqIeZzdHJvOuMisW+Pv2YntInX7nhiAqv7fWGNeRuUij7gjPi0Vh1l
RwWfwPChOR/XZ3E1ai2sUEddPK6U3ggnsyHJMd+ad5OrHni4869tE/Q6vrDAhGUNYIMiUmChf0Mj
vN2fAIf1Ki9B8xEwBpveJZvpPuWB+j8bC685PxOO57zAsziCd6gbaXDS7yrA4a2LVjX0JaR7y2sB
A3mc3Mj9JmzErfIaOfWm3ILKGdh/zY3AYjz5HceDeBuSCeHzWOtFZmJJAzWHHc1o8DTpeY0Ca1Zw
Z0FXxOc9iS1wQ9QdnU+RkBzjLHKioEKGgbPRVycXXVWQW6OkDGBJuvQapHhQn4gtPO38QcD9D0rk
+3oz/Mo22ZE8hIfiaCGT04JCpD1Wm+6jfGk3+aPidV6/693qJvxZbbipHbrf2RVffhRzYCmBHIcZ
IOxH4bbxZa9yW6ezYy96g+Cxo/rX981qMFhYY1EkkxxXYEgL6EGiOrETo6vtZ2HnDkg/N1ALdK+b
+0IWS59xS3NMbJ1llC/1HIPrvcIdt+Tll+RHcOjodnxTbkWv+zF/a7x8r22kbXBb4dhKTrjuyPa4
DTfdE7hkt8ImR9sO57vWne23J7CFpDiLewUKewjC4km4FXaqo+ygkp1ndgO6kMd4m+6nZ2VbvOHR
t9cP6I8xzpEH/pV3HUB4PEMfw5+KI96JRxCV3UQcR/0CzGKnjQnZ7ZxrQplilRR0Kz3X9D/DeZ2R
Rd2/p5w1Wn00LNeIztUilpphldVqAmPi3rJjW9n4L5INQKj3xnsLrl0flpaYqK1pIdow6P7L1Pc+
u1Oqj5yXqlyN20sbTNzuBTEBhSJ1cETN6FawBxvsEP7khy5xUhfZm83zx3VvWn1jLm0yQbtUGgF8
prAZmpNfgSc8LtBqBnbdLpy2EBjZC327jcfuTNL+1rSim2EM/CojrjBPG0WqvVAyn+b+FlzonC+j
o70SXNi+HZBfJ1Y74cushxQNcJOnbHsv3wD75AjO4IGV46XY84QfVu/gy/lgQlo/jnU0zlhncRPf
g8TMic+qm/tgo+XcFdcuGwtDbDUdqtyBLvYY3uhpR+i42NYm8Uabh+Na9Vsq5IrufBn5XGY8QLSI
k5CD/jiNG7eRNrlROgnhbPrP0+fLWv2x8jmri32oDkGrlUKUHqVmFycfEom2hrm18Goi03BH4sqO
dMuRh8pJit4ZlHEbSU4eTE6HFrdszh9H8HAXfbdRgtKfqw5FPnWb1oIHeQyvM5RbS2xOQZ09WGlg
D23tXfe1FVdD5x1Ee5FPR8WJzQNAqw9dvXkXHdVqdqqusVUlcuTwqRjP1w2tuRcgTBR6Bt60ryWC
vCMqIamBVjjoAZRmdts2fpx6lriR06decQEqcuSMl39YcQJcHQzomAGCgoZ71gmmrMELr42PIZrf
miECygW353LmNIhwzLD5qgkEsG2fd0h8dvsI3M2TFDmdyMPTrVlBCyOKghQLhpbJy5iPheylREXi
rYX/eL34zi3VrrgDOiT/WKBfsPDmWrDKTm1RSM3mAgJO2j43id800/Pci/51h1h5wFE9ewrUQzUH
ak6XpoJmrudJRlWYaoMNsWtOkuJlBEqoiUf0NgNPm8lJetGIzuxVmNQgckQFkFVWcyYehwSPV8wf
eI4LmdhNOkLfW4ccQrFFvwPnzbi6WgtrzC1KAsWKIZXoRVBHt9Pf0uBHwLsR8QbEvErRywk1eUGO
j50xk00QGpYr5NbgaDl577UIBP+qykvyr9oEhTPFOmgK0NSX6yZFTSsIGUp9UueI0cnvjU09+wWv
orhySKAu9scM44ltpVZyWKJ2WjfyfTECiRgGjgD9BDJLXl0JMe3tEQiPTXd1AwBtjEsmIgbKOpej
y+S8CbRWQzNEMv4k2ryxZMhjphl4DwBj+YsdgAw3upUQfYEovrSll6081h2GGEs7MIehW1ZxKogR
8JVGV/fawhIzKmgHTUpboC4DCJUUPjXQeFGOiTd1h4JzHq56x8IS45GAJXRlL6F+SsFahdfGe7Nw
gvRp5DGfru6uhSHmsi2i50o1U2ooETdJue9myGvUnFbOtVs2CAP+LBHj7CMoi4R0xhJFKiSdZM0v
36Jho5tHSfme5ZvCQDlNj+ywnZy24Uwl/e0v0YryOkOGB4gI9tGnq4mgazWKEMr8PodnwsOY8H6f
cQpDCdpuGPH7Yfyhid+5Z8na71ugf0VxFNqJMiutPZitYU1djtOqqt/ySJn3RLZ4BIdr+3VphEkO
dFqelVqVfO4h9HulQAAl6p3Zf1zfqmveBkggbS5EAuJLOUydOih3SylYGq1Tmr43oIm6bmBt3yCB
CJIz1Mt1QNcvY8GkmW2R9Zgs5K70ZtqIoWAjOthSvhcS7gNjdWkW1phbUZQafWCm6MBJohHKM1JQ
du4UhYDRZJ0FzSR58EAu2j2WSXuejWagcKPxpu8LzR2lvHXHYnwy05knusX5LI0JiObclEY00t6n
GLIkoyqqftpAmuX6VK+uJRJWQO2ioeuLknTT1lM36DUaNhXiIBTyF3Pt7AI877cFZmcNfUG6rocF
9Cw/lFnqCySwY3kED/VuUFWouqj7LuaEixUPslBCRNVfQZ4MXaKXHiR1EeWIRnPMrENVaEgPbVvd
9b3oQC0TWKEo3P7rabywx0R6w8whhVHDHvzIjgDxMMLTVP/FeXxhhQnzEThNykiClco6qeSU9R9Z
fOp58kgrLgHmDVQNQbOAmWOZB6DyoaRijTtNYQbbTEt2AJCZHLdbce5PwXRI6okK4OKX63N97tcS
ghc/xkx+j8Y3PVVxLrVJn/hFGO9aIQrv2q70piSmel0FNL2M8iMd0vSY6DX6zhTogjXKvGtJz4Nq
fzaWMGcVvgektuD6MPCMvBzc/+mhFqtQ/cEzy8oOhV7vxfCtSoNvcZz6VgQZswoJeAXQzRmaUzgv
zck2M79M5Y2RpodMHV/FRP9xfZJWNwQ6wqC7A9VW9TP/s3jLKKHV5ZmCORIEN549DRQ8j8hcRbxU
HM8OE0yToK46ccLlCopV+yGTt+I82HWk7aRSgghSydnnKyceLgO/h8W+2EUoZWhjj44jk9hosxsC
Nwj2NY+Ui2eFWdDWMKp8irCguS0Gdy+p8RwonACybgJUI6Ck+ew+ZQJWonUBaTBvcoLULNmPbqa8
KMP5uhfwrNDVW3hBHRlROmSwEhs2aR00tqceN0qt7m3K5gwkI5WyZI20qpr0M7rPatOECDfRDGdK
Qbt6fSj0DvBlky2sMHcE9MmYBQgq6SVkb5ijo7bKJpjvWjGxtUBzOp4O/Lpj/xkV49iK0SbIB8Qo
ymvdIdGrpzT7XmV3ot6ii5unonB1cDLAL5frlEuNilwsupoSBTyKRmrHkPMWX/ryNpUjh5uOWo34
ULJC5coC5pQNDkgWGUgNYWxj5eCcbF/H5On6aql0i3xZLmDscAMGpw66NS5HNKgmKZsaI7K6MPaS
HOwyoRmV0NlIBXsaiuSxL0QNOq5p5tUJWFFCs34hCgh7LSFWwT3eBhB3xOKqXf0xETRZhVGkOHM8
5A72juXMZHzTsra3O6l4jqIpdY08CQ5oboVsTqSEIeCdAbo35nh6tvoqcAZo7N7OYwjS1xKo06rO
QDdTD42HpAiIwohOjlIEyghVLAxPCkfBLtRGB1WDovjXJ2d9+v/MDePKkVmnc5WEybGKRreKBlcI
OU+31X0P4Biam4DEE1kUHqKO2SMti2y2BkmwozJtM8h/aLxb11paE+fLHzt0pIv4oveZkZQi7Oj7
3PKywBY0J1BxV97HP4WdUnImbjXSLMzRYS/MlXOCSoQBp4ru7J7DDsSbMsZhoVzXyQGUWo4lOkbV
22Y/v15fdZ4BZtX1oWv0csJchUngNcpTMxpOKN+R5Pl/s8MEriJTlKqrYSfI9l2zMdER3J5EmbPB
OaNh2XT7shelXMF0BU/9jXkXPxJOBX81JP5Za+bG+H+GMJRZjU5PlGGl2G5Bkxxuox9j51m8CVuN
9AtLzHUSvQuKPOewJGU+YKS96eFdBLilyENTr+/737vFYq7zcqhMKJ3DkIG6LIntITph83DOydXR
UAVz3PxAk8BeRtV27LH6dPmbewsNVoLeY1eatvGu8ygrVsdDn+v4B3kOluEK8vVFWZACjR/iBtdf
WyEQ4+X1ka2Ox5Dpsw4pV1RrLvc8dBdxIGh1cjRHVwHwr2hB+wS5SID/ap1zXVr1OSQ/kSMHT5gq
M+HMqoMgL0skhdrcS2KPDD468MocwFqv4vU4rcayhS26wRaxDOn4MRF62DKhnoA3JOcE4P08E87k
ecgDdUQLc98jK9SmquH2YcAJAqsOsBgDE9KEWskbQ8QYCnLTae9aua9iniLy6vqDcESlyFYZ7eWX
8xSioIFXKxJDyLhHUJqYM8lussguxeOYcdZ/9TwDgyi8DI3BoIpkFiWseqGfcW05yiiWeNMw3xhj
LW7CtpDccOpjB+C0k2pOqjtR/U9iShUneq9NKS3ZAjCMdh8k4S+Hm2gtJS0oMaXzryR8JH+BEQXL
8J/fZ04H3YyqIm3Qbl2HnVukum0UP2qF4xdr2C8oq2O1FCT2gUtmFk2BcCtynqgIVuMhE+vaQbb6
2HV3BBJzuQxZCiN2jBIdLFjQND8nvemPWgdSvDuDS+i8NqO4KQJ6BSoSGkYuZ7QvEz0gEb5Fkk3V
RU6odsosux1a3lN41RAlWUHLvqYg7XtpqC2tQDazCXifWX6fg8KCnKgARWnsO+/6EU8Xib1c6+Ar
lEEdYyGTxyxiXHYkqowegLMyfRqq/lhNt4W4i2bZaduXElDGOXeum1wLjZhBUFSbJjrm2a4MjfQp
aVqCl2QKWthtYxV2lDhTKDsBmPQDHv3B2vViaY4ZYZR3pdxIEvJrsbGTrPwxq3I0GUi13Yjx7vrQ
Vmfzz9DYjoxBLsEIMGBoZvkMuL4djY1dWLNN7hX5rESzK/LwB2sNtSAfweMI1S9Q07A+WXR1nMwx
4JkF8TUpBZUw+uTvzU+20dzOEjc66PFtHY+cy8HaqWAA7qrJ6AuhLAGXLlpIsj6AIxPZmjoOP5CP
7xxhLKW/iGFLK/RtuDjaxMSacbphdNqQbCsFT5zEn7vKv75say6ytMJc2yA4Nol9BiuGPP0/adfV
JDePJH8RI0AHkq80bYbjRzMj6YUhMwK9AT1//SXmbne70bxm6NsnKUKKLsIVClVZmd+11kUQdwNa
Mi8xtmAuawcb3TggvkL8gTSfdJe22ByxQfBcjpAuOLRF8RONysRL4ukf1ADAb4VnG/o7EdjIfM9T
YxdDJN4IdLG7AOzLsZ+3jf5PdsF/rMhIAG1mlqIbSNgo+gd4YD3QwmxYWE2JAnkC4hLgXWxwCJ1v
ga5E86PeoTJlNoEDtH+3q16Jct8wt9JDp/vop+P8G93w5vw1ZaWXL15RHbX28foWWYsdbBD7otcU
LbNA6Z5/hb4ofWc1NZqAs2Mysl1cHZvkfqDzTo+32nPXtiPaDuEhQd4H8hLJYykW513NgegYomI/
tN63IocE/UA3ZnbND5+YkdcuVu2itojAVbz20C0cXfs3+RalD9lWk8+aVzw1JB3iadDNZuhxm2V/
+DeYyib3eVECGvlb7QVrxwtlZnglCg1RXNLnq2QnrQiF4Osf+AsI5P4e9gKi6v/8unQrc2AM8sjE
rxfAuCzk1jK/Zhz1GvMbjw7Xt9vaQEDeh8Z7FcHqhchGoRRgWRMd2uXEn2ljPsdVdzCVj39gBZUG
tMxBCAF8m+fTNcf41Q4EQLdFl4I61TXGF2tT+2S1xoKaL9BWRBM8zXLUNGaknXKAayYeNCha6E3v
m86XjNpeUTpuPh+cYk/jPVhO3FK/UYj1D9y7Y1NI2qLd076QRckIT7VhxmRaPO3RJO7samCz/Kwo
ucsUFv91+gdpV3Sjf/bwo6tNmtWlV6KidvCU6abGGzoQPTbjQSROzHoj3Lh0FLCEiwub0tYggiV2
0cntuPSOxRqOtis8ABMwzIBmhiQ8mNAQGBn7v90r57YkB7hAXKStU9gq3mjuLlhGbcPC+mgQXov2
c3CkSoe3sJW6bE08z7IRaM9U1SFrXxWtO9DEcW0rs/9Le9JxXnQcinbogQtR0OHi/NHLPzhhm4wn
l0dZTByS4yCjwnPQkrZ/xxtWDcaM17lS/wB29bFs83uF5Vv8SSsYGw38GMC3oBkUwrCfF+nJbohK
u7BLhvGoeelqoO62CuJSvE0aliKMh3qzkx7yFq0lLTTsjl1tBde3yNoCnn6ANFKl0Ea6LHgQps6r
at5lEA8Oxi2o3krAi2HiVYT6L3qKHVu6HUnZGkqLR/VtngQdr6GsgzA79Rm0SPQGLUBGDAmV0jWa
wNzC3q4t5YlpOeatmA4BC9FLVqIXL98DvKFuJVtW3rsoa2uI2gRpLwQYpVNgWli1euowib0SmPxg
f6vRB49KB4hB/Hj+Nc1+Yw4eeLt1ocedgWwsukkL7f36Wq6g+s+/QzodNK9HyN7gO7K3D0gg3nDf
vP0ZfYt39Ztz0+yUG/pYvFhfmL9hV3jH8wfpuV3pvd80szqbJTYRe2NlUBqewHnULjnW2g3pAvSc
lVt5zpVcDWwKxXgd2UcLcJhzP0qcohqjEieHlR268A2vnVxgrAOBhaPRTT80rt7fxsvGQ3ilW+Pc
ruS/Ke+GpVAxx5WrVO7DQPexbzw2r0BjItrrnhvbpcyNM3d8n39uzLPYRxfzDCpJ5MMoGFp0acx1
koGGQ4G3NaDPS/gvp4+DOJ72mjPt+ri6S7vyMU92mjpg4Pl3s4Re2fVPsNa+ABIwCO4FklimGuH1
EDVpTJA/msd7wtH+5bQ/EWO9N61y1w7Gt+vmVh0HcLbIcSAj5uia5Dj6pWgWJ1tAD0AqH0j3m0QZ
GSTl7Wfz1U69lrzz6WiC09XNyMZsr3lG7C0qeBBwD8hsONxqUNTuNZQwH7CXywe9DPKNIsfqbJ6Y
kPaShTgmiiwV3j/27QJ6lxz8U9RVkt5rtsCCYm9c7J0TW1IsUNBFZ7NlILnd2786x3ATVXm+vlpi
MS5MOBoAGqagrZBz9XPJByS7sDmgP+HqHaRupn01gFdN/UiUO1vp3WrrZlnz7lB+AlsRtC8MnAl8
0sn9qdNlJvFCEU2ZOP70OzieVK33r49rdZlOjIh/PzGS8qoGs76FB3PhVEHqUEhQOMRd2ix1a6uL
Xd4U8YbN1d2HTpFPXgwk3aR7mac27o/CTG8n7a0ksWtnb9b0vQII8e/HBoJmPLF0CpYimcExAXFc
rXEcsAkj8YHSHG7nyBx8YxkSTxuz32B7UDdsrvpuUZgGD5qIPS5i4Cge5sLBnTzSsHmf5kcaoyEh
YZ5eOt6U39jNU2FtnLW1CTWAAQSpPrbJhR5TVqbDoNs4zjHomBQvSpGCVh6NSt24INY2y6kdabMs
GZ3MnMLOMPGfpHpps3jvvIO8cjcrkbPhjo2VEweSXaAtRToYAcj5zmyWusqULslurXcV9ApbvOFi
k8kH+vTnJf+k11BaLMciu22W7yOL3BoM+LXy0is3Whd78/RxfS+uHeZTc9JhrhE9Afxaop1sNN1q
fLJB1bZJ8rnmpE6NSOvTOl3c5FwAAwcHPFWP0Zj76vRkTr4DNXoGyNcmkF6kVa9No3SWS6WbJl7C
JKv2JT+k7A2kuu6AHDMkaLt2r5pf08V4uj6Zq/v9ZGtIN2cNasup6PIMiQ/wcanP6MhxVfVhQS7n
uqHViAiJG+g5Ww4y2nICvW+1LOqWKgNt3J5T8I51uctGB+IjffwwK8k+MWkwjZXHs+NAop1aLEH1
YoIqbCFVSKJ+4wSubSNQQtp4lKLBCrXc80MxQYrcVEye3c7kzjJe8UTcbB9Ym9zPlCJKaRqyU1Ii
3VAcI5lyM7tFTgLCt38E0zVrqaupW7O7tl1RSkMCDGo2eFtIJ5xopaM0C81uK1A4xkcGNbSuZGEu
+r7LG33Jvgx8o0V1zamgPoDcBBK4oNmWXhGDpc+k1Y3sluuTm+JNuglAW+kWF/S3IlQACA3uWHIs
nDvRmDQoCtrsAd32XqrciS7R0R+L70uo1uiu0lGawIuUBO246+lfl8dhH3HDpzqAaPo73yJNrEx1
IR6FWW+Xu7hWXksn+vvE5rkR6QQacTIz8OPhVRiVO51nLrcmb5v/dW27n4zl87I9iU5Y2zidreMh
lLfakU1PyE0etvfhqhWALAUhOTpa5Niurp3RFoif23RBo0apAoDblOoPxem36J3WLh2kktAsC5Jk
0Wh3vja106PwaSPyqZXcg6jnPnZQazdAO+zCC+37lhEIBMQP173Y6okG0zpoPLEdTSJZZYmJEhUR
4QE/zooVNmj+6LFczT8anhBvAB0llDQ/M0Iny6VjuXgphgfQ/SHVrQM4tMwUj5tE3xXVDD2CrXBr
delOLErnmaBtNq5MxMhNNh/1Zt/PkGwxN8Kr1VWz8F5CszlEN+SGLZM3etQN2B8Z/YremXZnRkd1
fGtqXD58o66z6qBEZUlHhtqGWzzfIV2c8wJlH6R0rLF7ZIWmPFRF0wfXd8TqiGxA5/HsxGaUU8Im
rSygtBBb9cgyivrHPLr3fQsOnet2VpfnxI52PhrSWlky22ii14JvxN24C1e3NZpIBA0prikZRjeY
rK+a2EZeW0OXpbZ43WRAJuuxKjbCDX3togLXr46yvWj/ofIuw6ldNDxabu12tL91Smb6czQ5HrAz
8U0kmlXThSFtwJbbtEk1D8QasWsYPYW4rRIg9059khfGoZnU11hRIYJUavmudtL8qM46euWjevFb
nrbvSTeZO/BUENdOkCGtlvx5KPjoWlmPVEys1Q9Diu9gU69CsKRODlM+Jl5FAbmDQuIcAP2T7Yeq
iEOGX3b1FOAoKB7RjakXHkOO+oR2FNJFoMhDXHS+riB5buzKXLLbScle5s54QSqDPuWZnkMzmMXf
YoWbGyZX71UgnAHTwOMK0kXSlcMZrWmiT4hLZpf7KkhRPOdd/WK9Zx/kV/FbtfyUe0DQXd/B6yP9
t1W5KJkUakb0FFZrv3Lam8n6xviHorPjaL5et7R28kHy7qClEvl5ECqcz2lmot+7rTCnRgPAISfZ
Fx5tqc6uvk5RNv6kAgAxhBw/IsfF1V6ZMzREaYepe88c/kgAT3KmfeMcinJ0Sd64ffLl+thWam64
107sSouX4FeVwUHcFVdK7Y4ke13UpHmoTQhAFxMrn1jJUrS9jLM/2qZyjDT1a8lU3Z/moj4CMrCl
drI1EzKvnQ0UXKOgPQwaSm59a/1k6k77Nfwgbl9BbX1jF625KtTfoLuJGjDe6NLwlbZVuz6GMZai
ZY8f8wLNv0XQY66vT/S6ISB+kARAKUKuWSWxMWcOvO4tpHYIqg9q17nWj/jjupXVQwHMIug+IH8F
OcjzrdrOLdg/OfyQ5f4EoZx3k++vG1g/7CcWpItj7nk/lABmobqnQ4PmqTuAxeSgB79jd/YV3wZ/
0H9pUfLxuWll6TAOIFG2fvEASb7c6L8pZXdQ4wOg00hdzvadOVSuDn0AK3eHckv5Z+1SFkjQf82q
5FRz1pvzJGYV5BU+6FSP2T75Em/tkM+08oXvPjEj7uyTIG1WmiJKW5iZ4EVdE8qL0L7aJy77jhS/
u2tv0bCV+O/IAwYoA/jNkT0MwevHEmxB/dbGi6QbCtIIaNC2IY130AcQlmgRbtVm8VKw5nCwidfN
22wERUvxMqs2DsdaNIIQGEkyMMHj1SnFVkgTJoZapDnakKGI4ZDkNxos74tsK022asdEnABsN9rj
5dtx5oARAGACO+3TVN8Y9hH0qte364oJQSuMWYOkNhIT0iJa7ZLnTTVCHzMw3/Mw3mLcXTnhKiJ4
E4q2aIrHbXS+SVDy6uukmnKR9zCAGjg0AzQiPS36+yU5syMtSWsMVkmdIb8t6j/AWIMOYRONvuIS
ASdBBz4Ggk5gWTCXJVkGNfA5v61zazcPd6JttSUfmwjr1SWhUFoHuwnAdHKTe8wcheQ9zW9HdW+2
d2MaAIjzD1b9xITkd5md2xNPYQLIlba8gQlw4F83sVa1FxgvwGI0QR8lN1kgx9speQ8MTrQ3w2iX
7nBdu503H36/buV/1qKCM1uSl0cafdDjFrbS9NUab/QRrOAOKIn1yiWxX1If1NW8Csb8Wc9/baUw
9NWNcTJSyeMnrC+VRoxUiV3nl527c8juh1vyuuyQovXy8Kd66Pwp7IJk1/v9S+rlh8avXvs9NI/D
eWcceIBCQiKIW1/ANLfpqVdyq2fTIznIkvJaL8T0vKk+CSZ3OWqwZnnU5V7kv1ePBDQvb44bB9f3
wOpOPpkY6fBDdGdJa8Rnt/kY7bkZjETb28vuupFVD3NiRDr5Uw/9alrDiFl/QXhdKM9kele92dnY
0J8KPtJ9dzaL4kNO7rspsSvDFKNR/d5t7vsbdWcfqafj/VB5sZce1UN2X+8W3wqp33jq/ff2hh9j
MPLtdR/U6T7xjR0o3Lz+Bdpf2i5/UqFNGx9ml2LmdTfzk902J6ZYW/mrRalRpJ5xP8pZxNqJ5kYT
QFboiPPDvPjXZ3+t+AwoHy5dpBlNUABLRy+OSG/lCsQUajT06+5S7KIMncfdW5sHrHHr3LVo8VBY
G/fW2pk7NSudOY0qbW4mGJaVWrtuQrNLNmm3Ku1/0CHeUixdCTAwRqhpi+y9IHQ/X3mKbcx0E2PM
NHpM2z2ybGrJdvnBMXettRGyru1nvE2R1EOEAbEIyTcbSRSZtehLbTn3UlKGyG0HbfWUkAk81n+f
kRL9Cv82Jq1ekUO5IRoA29bj+d602jvWf6PW4Ce8cYma7UZjS0xsdeGgFA3KDIGNsCWfYDPk/OoS
TVdpC2jfXDcgXaboVyq5obopekMO1zfouj0kZE2IVQDQL51aJwUVmTOgXYmpx+/HNEW8NtVbKQWx
2+RDhhQGiimo0yKRJPkgkkxMa0VHUq2+kbreDUjbaMmL1nyNjePYH5kWuzlaf63sozEOBX+/PsY1
P3tqXhrjXCbzkkc1NBQiCthuhexVtLywhj9ftyNel5fDRAVcpJ2R7ZEOXQ3uIwZkLVq/9G8GMUM9
7Q68eNHsH436mKdFMHRbNBPrQ/uPSenoMaCFAQABagr9Eq0PirUPowPGr6DNxtjWjh1KEf8em7Qv
mV4oi1pgCeeU7zvq+PU8PHV2HXs6bVwFGgPX53LNL5/ak7bMkigRmsLEvgSTUWI89/bv6wa2Zk7a
FGTsHTUSBuovZh97dfVimBtOeGs/CL95ciM2KVo0hgb7ruwhT5aDDrbHLUceQbynZzl0lf7owHhd
H9bqOqloMcFRJlALldZpRnZT0XSAkOvHCVEM87LxkOluV/+4bmd1+pAgRDoYL6MLFsOoIVm0CAhb
2lo/52jIvEiN7qZpi7JzdR/oeE8IEjfRk3w+h2aTm3bZCbja9Er7g2K+/INxgF6CGDY0FyC7ff77
SdxXSIkBbzSCaqowgVwBrpQMW7QDawVudEb9x47YKyd7ISJzptARtQ1FhaloV2RgmkTz/h+k4faj
pQE20xhezu1v6K7q3LJ9NDOgurXptsBiMnTHXh/3mt/X4IyRVdYE6loat65MzZyNokKGXKF5RDp/
yVx7Swho3QqiTwiYgYZP1gFSoCmsmAtGDWRwW//s8CQ0xkcj24g9VzcjqOX+ZUZyFgWjYwdaJRSO
wJgIgeNsQj9QvoVblLciEPfoVAf4B7se0k6GFAzENNcyy2i0sKytbEdM8A2zuNuKGNetoBMeTXSQ
bpLRaCRro97KuBa2YwdUZkL/0DIp9tdX/wJt/DkWRKTCAtLT8rU/ZenSQzFPCytuD8gIdenyWBI+
Pxpt3QZxhdgmKsyA1Wgtr6M2u1WqfAQxT7oE8ZS2XswayFiRhYLdqNhKilwclv/9Ol0krYTynQxc
s5MJHdTaqIVxvKDirbla7Owz6hxHtfSLPIzM4kef9GHLn4i9LxvLZcsbL/a2BnTgFuhL9qjiYwTv
MvKFJhr3LpRLQa1eKOjaCvFC6NsfaPAAW/4+gnIizTbCzbW1B92KraIoCSyiXDWI2WK2laaoYauY
/SHDXvPybKo3ytSfEN/TOEWMCPzheJRgj6G8JPnUvOR1AZQltlgBtq0KAqaHEXC6gzlhehO7JM+L
0aV+ZbP3KsI6m/FI9qPeH40o+4JkBmQh7BG0xrOlBmrXNLtJW/B6GgfdM/DLbgrtMZTeOPLHXa7t
5jGq/DZSc8h+Vwoc3UIPg1mbblk2qt+NypupZ8UxHtQI00q+tv0E3sK+2HpuC5cmDxuYZ7g8AuCx
aknnt7GqbBgXQwubKI0PvU2i0Kjr7JcRg72oGOwDVaGuNeVc/3P9tK0aRtOnIGnGU1CuSsQZEi0d
c7RwUeiOR/V9GZe7uuUPFpkPQNTeVLm6ca2t7STbQbHWAeWFReVkHNC/HA2nuR7Gmua4LLmZ2nmL
VuHibSv2EQiGARsEKTlQCPKE4qUCxLWuhX25n9tds4/f2m9ApCWRO/6mP7OtYPcijyUblALsriNq
r0UwmAJVxIpA/YkOnvwHfQH7hf6DPTLd7yN38+4WPytvHDTlITsrUOsXqTqjziyVD5YWjtHjgHba
h+yO3g7GDsLo6r25d976R9751/fMRWXmc6yAZMLroPMUvvA8YGhLsL0TMG+Fbd97bLlLE78C3z95
t0HvfZO6lePq1VtKFPR6/4G+2IZ5+eb+NI/bR2RygbCV6cSmCiwz0EjTQkWxl32RGvw9yhtrAQ0D
K45FVY+7gdAlWGy1/cWZ0uwaZlU3FTNsNPk1L6WiMpeqXRaMkIXAY33a2OHynf/5gaZQiwSSCF0z
UgCTIAtMNSXVgfSyl2f0i/WBpnfmvtLHrSrZ2vkFdPv/TF0QnmbzXDp6zvRw0QMKdhJqHB1k6Pu8
OiIouNWqrbUXB+diw50YlHIcYzZTDpIfPeyN+mZGSWAuyG5Umnu84HeAknu1Fqp6vkO63YvHxuPl
RnS/OmLUrlAlV4U2kbT5INA+AHed6KHR2pXbNe3XmhBfsxao16FNGCiMfZlsPV3Wrn2ABTFuFENA
+iZHi5REk8JSm4SJfpNN9j6CBKwxa/fO8rt7Z09Np/v6dMesOgRg01/wIY017ucBFLSbx29le+G8
4xIWVKNo3JeehxFzohL9L2poFcUuMb9ErRI2CfWSIB/u5564Wk1uSP3AKJ74z7SMHpn9nURs4+pY
CT7gZEGzhzUAbk6uP8UWa3PdGNUwqu6x0nA/UTAvIEljH5mTbO27lUMPa6iNgnMafkeWFCinscHb
RFNDm3HgfaddUc57u87eRwpZvfGoR7WfdHmQaz2IVkLLYn5ZgFmbt49J2QXKdg+x2OnSSQC9BcIV
kEYDJCvHqcNM46JSLPCAkuZt0V5jI3KjvHhxhiIwgSjgk81ch03HTn/XSnXDC67NPoA3QhWZIKkj
V077jNLemRCPDYqyK+Ybtc2CckQBY3xTnefrHldOFsCfASD2L1sXxFE6r2K747ClthBhgtwvhKyd
d3pLu5uk3V+3tXa5oEaHyBrPMmS+P4tTJ6/RVDC253WmhYY+AHs8e46GfrPfTyn/UimFO1J2R7vZ
m4HQ50PQCOnlrbLQSoSC5yfiAzShC4V5ycU4tE8zAzkYqEzZna+UNPJQ7me76yPVxM/IGwhUJcD7
EATU0E45v0Y1qH0InUM82oZor7KfqmV+0TkaG1HvsvT4ppp4CArYocuOpCndaAqbftnVdf0nntW9
Aw8kgF8J+12VgzctxVGt4/3QkGOKTszr33rpdEUQBS0D9D0ZeAZIXj83agB7slYLO96PeHUFDXtN
uqDVjyTyE2Z9/LU5xKI2/C3eNoJh6XxmdJoqKp/wyKrZ4HjjDLA9Nw/crEA5YYMNlYOUBxkL77rV
lRhO0KAgFIZ3FaQM0rqrTlzC1alamDMnKOnPApp3hQO1+/QOnI/UekuXX3nz22ABoMKFm3XTxjT/
P18AMXX0e+FFZ0vzbMeRo4zKrIUTBFq9dqmOaR3d9iT6M9s/C/UP1Phe2ChyIu1HlGi450tvmIaN
M3h53sU8oJkOosVIv8u+ZYrzkgkYU0hfC9MKYmibz8WuB6qxd8xDkz2BMW5j6i+d6blJceednPqS
V6wYCjyATKUHqRQE7XfWsujPWpeOgT1bhW+kRvm7Nfpix3M9h8RSAgnlviaH619yebmef4i4h04+
pEptmsCpa6jdpMoO1anmcXbAhm/wgTxdN7XiAGAL/dSgqcXxx4qf26JK2g4VRAlCHhs7yLkULjWS
t9Txy8H0lPYhcZ5M3a2mKaijyqPVfa64y1tHPRo9FNPOnn5ZvTurXlr1ePC7lZ1tLcvlrXv+hdJs
MBZnHe80LWRV9BuIfxdUN7ozBPPkRtF0U+cvmmrsEvIe2ceiuEX4x9T7BO+sfqv4dAHWw8P4bLLE
hXiyMAunprNgMsPe8qyXYd6pBJJbx3E45I1X1D5PN6hV1NVjAL4bcFgjxAHM9dxiXOdOZwEjERJB
3DuOD+CjWcZbXttuaqpHzf7dpPVBrfaTWbllt+Pqlzlp9l1sISzdzSxEJ7zNNr7qQpRMzAM+BxBC
kYVB++75VzVa3QA/iedz2w/5F21O2qBkw+STebnjka48LCaqcx3Sq8/p0DpwYCUJWKc+qREga5pB
v1l9N/pOBK4TUJ/kfuLYwyF22h/4T6GDZ/MjUIxf1c7KbjorL5/A5F7c910OgVUHkEJjKebj0Lfq
P3A60OZBxxHojEAvI92G4sqnw6B8pkDGwUV+cH6qVId7tlEpXmXTR91hVglmRNVxrcG0N3zvyhWH
uBLyW+JhixSqtL8Mu+g0UCrB6Q2G33Av1qlr16CuLF1lBtzCKdhGCHfBZ4ClBLWI6APBciIZId03
1FKsqIlLPSxo37vlQPjLNNiV30Nw9ZdZWvOtbgxz6iZtVh5MkKlCQkiH0rPKD1qezD7nzPkx1p3q
saTJP5yqBKtz3sS3ShPpG65gxRPg6kfWxkZRRQUS/nzbZRPL00Yd9JCwZd8Y2uDGTa/5PQQUPS2J
/pY/VEwN7iCcLgK9A0TZ5+bKaVDTvhuMUOm+amCrrbakZ1cONxwG8G0gNQODoyMt95AwbrB8NMKo
bKFb0Pigd3d1+kSTyGN5f4Dmaft+3d+LnzyP98AUjhKz4A1DD4Fcaq6KarDqLjXCBV1Ih0InUFbt
ORD6sa16pE/ToO7pFo/cmt/EVQ6ySoRSACZ8QqBO/KYSlwoyAYkZGrP5NXJSx+1HHOXoxWqzdx1U
LA5hQW9QdwFVz/UBrxwpPFRRvsIjUfTDSft7coCBNAfbCB2uOcfOWOIgrcwpcIaJQh9QQXV2UJIP
XrItfSXhBKWpFveqKAEiMMVb+Xz7RBbt7QhP1jBHF2xWFdisb3zeuL8vnwk63n4giAXOGgdD7l20
axWZKBQywowracBmqBAA8LFFZ7c2iTrYZVDfxq4BrvB8KFOhVGk6m2ZIuiEcDd2z4h9TdIwZWHtn
iJa2y8v1VbuA/+HsWXhUIrGGxyWQHmLcJztmUIDF6WrbDCfms2dRZYHjAR8Ac7vZbQqPf/9TbOVP
V84GQiDQRtm6iWKqTHeCa6Ht66qgoZO8lsWOAPe8DPuZQQc5mzaKDGu2kLu0kEFCKgEEu+fj06YG
XUNqBhHhXtsnFILCjeo5trLXSwAP468b0ylD+DCdnwEe+m6QjYaGz7m5Xm0hnIb+17BT7ozlxuyC
MtmDpB84k+xp6O1bB1KsVeZdN3u5bQyQKwB7jCABTIufz+yTReRoIInNObLCIhoDVkK6fDDxYHCA
MiHT6FPU4T2HT8nGNXF5JmAWrTno5oVtVMXPB9s68VLhwWqHGs+Ah1TTA89Sdrw+tpUS4bkVybHM
CnjOKqO0w76Jv+osc4Hte8Yh9CO72ult5DdK8zi+6yzInThsI2gOx78HcF7XW+SZl3sJXwKnjtAB
qF/Qx56P11KaVCE9s8O6IUGR3CHnXc+9qzlQTGcbS3p5BZ/bElfayZJGTtsMFJdFWMbp44IO1Tqi
gZ4/1Pmy5XRWbg1hC/lVwcEnEm/ntvJpNBqTcztUxZQqQ/IjydrJI1mdgWmbZ15Zce2GFXTy4Wet
O9pk4/v1VV7bSsA+IO0KVy6Iys4/YcoqYDfG1g6VeLBd0nWjq9fGFofc6khBUQuiDmxXikTXuZl2
ZAZZyt4OWfoy1ZD0LUw31x+KpvQmUuwhAQTPZ/tp8uv68NZWU7QgaCYSDoKJ8NyuZg1TXzPMcNUU
zXEZJ5A0MHT0xxO50+lINs7Mmjnwn4BpxbQgFnYRvymtUw7ZYn/eiIryMPLvSYzXi7qVRVlbtlND
kgdwJr2awZhlh0NRe3gzp/YWKHrLgrRiZpLM/VjAAjFCzXmb4/31lVk704K5BQlI3ERo2Dpfmakf
uaF0xA4nZXGj3xHiwmUPgl9zK6t2GYMCaocwFwSuCMyArDw3VBYZxFx7xQ6d6luEHtze65mfz4FX
Qv7J/EtOAJxmxCkAh1D8BYVmyXskNsec5dQOC9BZeEYVca9Wm60WzcvAC5ToKN6Dxh3VXTScnw9p
6Gg/cd5aYam8VhPxZhso+nljKFtGpHmrM5AZkKSzwhTgzHYgbq3e/ddG5H2s9xCMq3uMBEy3Wn0P
qJmfbAE4VkaCSAsvQGw2vOhluIMDLPKgzTEJ54QdxjwKkybzGmNLw20lGMArCp4GCVyQ0MqRKtfG
0UyUgoB2O/EdVj3U7DYzfJ4b70uug5Bx+ku+UWw2HSErOm4EozoyuefbYC4X8Cp1Iwlra0/NL5ZX
6dx1tjI0a7MHHQtw5CFo1C6eNiVBD/RcLCRE6Dwc7ASCrUpp7eJpcK97hDVDgL2A6VmAZxH0nw/H
YgohnYb5S83qO6cNNLKcx4GPG45n1YwA9ACSL94tkuNBwZNqVQQzela5sXUXpy/9Vovx2lYQ4b3I
Z2EvyM4trjNSG06Lltumc2e+K4chGOqPoXy3O3erOr3iSeHY0NGM7gUwqMoIyRJvIht1UIKmmi66
65rKbyhFsu6m38iKrVwJuiE0NITbQT5FShekGltIanUkVOhPI/ozVn+NfjLOfl8M9CT0alUtM+IR
v7/M93b145/9PsIskRBC1P4ZpJz8vj6paU6bgYS9Dbm/2U7BSO3ww9/v4k95ecA2kPeQA6rGLGJe
pyoJs+oj1xtvAnpDLTfCmtUlByqE/J8RyTeDi1oBnEfDSIYEpAbDA/YxM+MfOvlegdrw+ohWghpw
ZP7HmOSjtZaxbOgICbuh3evaD7QLuxnNfFPZOJlrpwYuGiy20AMi6I07X399hmLzgKULDaTZ3ah9
m5ZnAybprthKXaxuZXgZ3ApI7pJPIoqTrRB1DO/W1oGvblERXFyqb4EZ1mYNDDDYZ0AQ4A9piQxz
VBe88NE5VhQ/tM54JnNzo6duzrLd368PkmsitwlwEnzA+bTFANhCfkrHWED+Yrhmg9eoWw1brfVr
qyO8M8rxBtVQmDo3Y2fDGBeIfEKzR3brvlMDBTlidUD/O6gFR2MjlF5z06iGA/uJpzUacMS/n6wQ
aErjSkcGIbQi5SFFpRr/J6iyb9fnbiUN8wnoxW2D0BD4Auk2KFLAiEwrERX+5q5kU4iO5dlNS3vX
mTfUgTRgwlyV989dxW4nkvvR33aji1ucYttDchjIIiR9zwcaacxJuJqp4QwKAaN/q+xHBz3jZAYP
ml9tyROtreKpNWmzLLSmdZQVQJgWoJw06gBMSKOLpJrNdosyB02nV971OV5zVsjIgL1AJGYAZTsf
ICmznKudiTAl2huQ5rHHYa85HynPvcGYfl43tjY+C4hElHYtIRwpBeCkSbPByAAhGmss4+SEkMdC
fWj208YFBhP6hVta4KvDA8kmuCDQPYBn5vnwKFrf1KnCRtUADNZAwDqUYA0uDsg6I8jcQk2sHQtA
duEhcREjmpXWz6bpglJhq4Z18lzTGy26M9ONzoAVWCfCiRMb0kkvlqRyzAx1qgmRP/BeOH6G19lf
RlX1Z0NzjRKs9ujI/dX17vXVW5tLEfshnjEpZlQ6C7hRe60dOejplLslRg8w+zVCjmWa9wg3N9zm
2kyC2c8AnhOJAZz+83VT40HvZwZbtImCKDPfyqb2unZL9GjdjIncIESWIDMmmcEVZM6Z2qPoVz3p
vdtig4z5VoOd+JHzTDwGgPwNnD/cM/Ir52NBGrJREIiq4cgab8z2TAF1j/24TBtvwpVr08C6oLUN
uXhQFkh7vaR1qxjiLTDlGcSNUK47aFWrBdd3wcpohJsQuSIkjCCjdj6axVDnCaKAJLT7YgqYbrSB
vqjuwCbov9bK03VrKwuEtw1yi4DE466WQczVWJl6PCKWMtKX9H9Iu7IeO3Vm+4uQGA28wh5702PS
mV7QSdLBDMZMNsOvv8t9de/pDWijfN95iFpqnS48lctVq9Zy76f2pZqO/4kJ0IxjZ0PLbH5Dx3gw
iVjghi4AJwv0hNyXYytDWrcb67M+ln8NzU7u4LV5VWOwF1L9Eemlos/jFkfbqgkUYlTO0FbtTNeL
06HmbaZqLONUgoL/DvdXUG5N2Oo+A6sOqIxQPQBG59oI01ItpT01LpYRd/ds9O0zqqZfb6/K6jbD
Mx0FA7gBfd6Z3aO/xcmNylDq6d2uip081GwnPnUTbX+nPqC1t+2t+VUVbYIUynx/RM1WZ2r93uGi
NC76VEOkRtOmnQ1VyhCpHh25Ig2KnilzjkZeY6PLDG0VhlntpNZvIaDWRq7SzToyY7qLxO/19HZ+
iphHyxBycMi/mPetH3+R5Y5o4mVjyMphzxwTng7ohAV6ErjSOVeH2etkLMfauEyHJprau8460SI4
5p8RMnYbz0flFha21MtUFbWBJ5ntzAGVAwmpReMC5FfgVKd4RICRG4GLhmPbfr09spU4QyEKgF60
DDQEzAdWJf046KClu3B2YeVF8wDJJT8mUe0864vwNnzUujXUtuDdlbSk+v2HYNhAybqmDYbW4AZm
+wEFydD+XYNXaEsbam1r4JL6f0uzkwdVIDh/BkvSCDT3Z8V+9E4fknJjrda8yAcz86C36P00U6px
l9b7KkkT6vQftkVIoT51vh8+2piFSsnQ93kr1X4IvCOvjsLdP3Rgl/jd/y0FP0J4lVwEX6FhIXs1
Z4KdfK+WOR8QSoDtejehgWvvEAbYlIo2S1Ylj1NHt27JxfCAkUS0CewssDQoB862e5tmupsBA3Ex
pykwYxDlJfJbJw6D75+lXQXp9LvP6Zfb236xboo4D24ZMQYgcwDpX29EvUlt2UhTu0Cn6lGrz5nO
Xnyn3YpAF25DmQEWViFH1INz/mSAUiPYkWMNFMX1zvA/k992HdTok0LrXXIQaX0eyo1k6srIcBWg
jouGJbTVzN/rJfQhpsTWaZQDggQOCyh0BH6/cY63jMwc7wjnL+vcpGB7OtN0n+Q7y/v21yt0NY7Z
1MWxRPe3AxOUtAFBlg4nuNoIMxbXs3oof5ir2dbTah+Pun6kkGwvD81f3xn468CU4DQh5ay69a73
mEwL/HkXK9GXDzh2gfPVd78XwyEZ7jr+J2Fj6Mm/39Yqbw8gLloDwQaj1u2Df62JXfGOTTQawTCe
+tDurNxwkBtOb+Fb1cCQV1J9JfhwfeZb+4SiFNQRGiHGDjWodld5GxjsbpR/bu+BxU14bWj+jNJL
D/QvpkUjmcV4/H4F2XJMjmg8BFXh34a2yKKD9wVVCJBb4OfZVhhitHiTxmFRimNTo4JXJEH617fF
zMhseWRrI0EywYhG4zvdhwWtPbAt9tnl4cRQ0A2rwloPj4HZUOLRySTIKlk0ef/YQxuWxV1JN1Zm
CapQQ/lgZDaUTtIc6UKLRS5UAijr95K5u6bKv40eGNMyZgR93ASmsPd0BArRatBiWNURcIrh0FRo
RtpKX6yNGmwzaPOzVMp1ngmltOODLNM08mlUOS7KVMd6q6V9w8aC6X4a7YwaFEKA/o9G90N1hmux
lafesjK77+2c+rxtMJKGvDptFTDjkzC30HZbRmYevC9bkAErI37ykupVaIzdzkmTDQdrLi9AJMGB
lADEB4cLucFrh9SaacobprOolUWQeyDBipMgt0GXHoIe+V4X1Z4LHoAZIDL415S8WUVzkC0DXjsP
8+INm+ekt/bZhKDe1PS72/5l6cjwPkfZGV+I/PlCucDXaV8BxsWjym4BHXa1/CAMMPCnHWv3oyXS
DSejTt5VJIda90d7s5V18yoxcpfyqAb6yJ7aXSz+SwuzZc0LQaeuz3k05ElIyFu69V5YRmvXQ5hd
y5CsGKnjYAioZ0rQ3TcZ7GhvBnluONkhLbonw8ZFujVrM3/W5jmelFXBI4s7O8jySVffmLWVw3C1
Lur3H65Nv+cNF3HGI2Ech8m/TM6dk6cbQMJVI1BChzqTygnOu/ZHsJglxVDxaERNJUTh9pus4EPi
snm7vavX5kvd/3ii48Chqn49mjzVORpcax4xOkFHMElT+wHdYVtYqJXDg3IQghulag9M1OxoGy1w
3BpahyP2YsVu6H3rW/Ra9hseZM0KggzQHICiGADv2YZuu8IXKaKaKNf2rNKfa67/sdszMOtbYJSV
acPKoG3ORczmAap7PW1lj0ZkSUoOBqqSX2JCzYOftl9ur83KJlAVSIhao4IAcM1sbSAl51U2s3mU
6Ul7Howm+akNfRZ0SN9tufi1qftoazZ1vZebSA3DVjq96nVzdpzvA+5ku9yir12i4vBoRMZWpWEQ
FaJ8dz11nRyROZEEJ9TVDgUignDKxbECr50Fgneps5DXyWNBybntnm5P6Io/ujI9m1AklZhihsCp
QlU8wN43dwVCUcr3XfHbB0jd1YpIgDctuG13dXJNC4l3B8Ei9Giuh2zkcWvkDedRGwzec6EHlJ5c
eb5tZHW3/Gtk/koFQQS4RCROst57u7h6FRn1gtKVW5Wtta2PVAnS+mgNRn5/NomAiYKBS4zYlR21
7yzOh91Y1MPGlKkDNLv9kEIDeYhqDTFRHbmeMtNrnNyOkwrRk9IBYJfBFQ/gEv6Voq018G1z4/W9
OntoBsF+hArAQnfd4sIuLRdbw0t5uc/Hie818FIduE7NjaGtTSC4FVURBqrnyIxeD63NhUMaK68i
v46Prdmi7TV2BDAyf78fACuC8wACFS0S800nDIYv4FXUek8jqXcUL6GWyf1tKyuDQfJAQb+Ak4J/
n61TlxbeZNVdFdn60UTfXMv+g7gLiRGEhL7pgNJlfhXSDmSNtJF1lKfVk8eLC6fTm23SN6e0jrcH
s9wEoLtAEw1eBiA9QfX2emVEwfLS8FMGxuB/NP4VrwLbff7vTMwWv2NokZE8YxGKfQMYydFjYZSv
t20s3RyGgXYHJGqBM8UWuB7GRNNYNgQ2ClmfYwgF0te6v/cS8BwfdfDT6Bs7TU3L9Vm9tjebNhLH
KJuZsAcxVeCMxzAvX3vvrG/xqq0tD6Ih2wOyFV5h3jVp5vgPGXwWVa0flAm5FOm9DXKG27O3tIJw
yAEbBHr13g1dz56X8YRo5cCiYbD3w/gi7XK3mUxaLhGMeJB8AdWGUmyaXYJ1DedZEzzue7DT88EN
7B6tBvJPCq51NFvyY8u3OAWXl9C1yZnf7kazc4XESz9ztBACQy5QetgQ/VbafnX+fKCPbZWiBRzh
ev4ALErJoJuw04NqHw1SPpgGNjG0K6MB8gAAEsTHqGM6s3M0VriEcuKyyKyK0I0NvMoYkgb6p82l
Wno4eOkPlmZ+dJygUN05sOSLr+lw7/dbrENLA0BkQTMAwQHqcYBiXk+Y6WkGEkpjfKnZqczbw5hu
wfOWk6W6kRT4E7EXwJ/mtYW8pJZRtdy/aKLZ59qXhE1o7i7vSnNL93LJZqOwWAAvgbsF/Uh4/l2b
GiejaiyrjgGj+F1CFlX/goLHYXLjwBwDbTJPElrafaB5488KmYSqi5LmbHXp3tnqn1nuQ+SzCJKb
QPECmj5v1KsyX0yWnEB3Nnp9VLmy2E89ygSNr7PTbZexPM3glVM0WagPA2npqxX+8CSkTQboa97F
KIV0x8pDIiJPQ0LLf8wSHRdsPKLR+bnZEi1fGSAmWtUlfABTF2yGPejVWrxstEtlyZ1pRWnyWiZb
+aWlb8ejEE3hCIlwz6Pydz20gfuW1XfIqtZ2fPAJpILHl2T0DyP9Iax/bk/jyoCwOVH8UJgBaN7P
PIenpNAqmYBRO5t+Fu6P0njOS+fLbSMrpw1OA9cj7kV0b86JDcuulKgw50kkvY7uJhCchRpNs42y
98q0+Yhaga8DPBEcDLOhmIWopxEJaSDs7sHE8mC1D5n9bDB5Z29pmytPd3374qWLqrarmmHhR2ae
0GQUhDWxhuScJ3eMtmckpGOrPUBuLiyqPzXZSOgvVwn20EivVknx7c7sQWjI9Sfqp5EdjyebTqDY
1y4+yDNur9N8BlVGGikJdGorQi78eL3xUnuY3DQXSGymTEJUUKtRNmLlQeca4mVwhYYZZuMv0y7o
tkOyBV0FwPrgX2uWsGJZUth4eYJmvbzTjFdVRur+3B7XfP/BBNpf0ZZlKFbGRTGxjVO3NPMU/LMu
WnL4kHxKHLbVmr2cPBAHK34hbHQTRUu1hh8cUtp7mZ+PXR7FgK15wFPErrkfZf+Lg6Uw67eQWPMt
ocYEEBEowwCQcjGsmTlplboD7rbIhcYcyQIkLFP3++15m/vYdxsecgbII2Grz+tIrvDSrPGh5VCW
VThWgOHwf8jwBP6CYBCfWRNsqrmuWUQzL+4PhJp4sM02w8TMlFVeDmmXxvjViHR6yrjdP3qk1Hc1
GKfPNCbjcaj79pjX7RYL1/xYq/HiKgGLE1IWYAmZ7X99ADFto0NOyPbBWZF13qkSzrfO63eiH47W
dLcZ6KyNF7hAouYYvb1zYaGh6ezUBL1Y5E1mu0OTrxXGfXew9doNCi3PQqew+J41ehww8H9snPdF
5IAB4+0NPDLcGPJ3c8SsJjThQQC8jCbhIUBN6+boGIWErCcyuW7bV0e9q+p9blbiZEDdEFyYQ+af
y2EQVlCSctybjiNfeBcXl5Q1/KVgevp0exOuHF605LsKof2OA5v5Ppk4ccYsAxI5hZvvC81ufhSO
1mzkIhZcTe9TAUAbVgHUPeacWAHUYaVn1F4Rxa+8+pM9AuPIj+QzyBfj+9wMqyGs3iztdHtsKz5D
QekBdEQMgyM2O8S+FXvmZCglI+NPI9/og6ndsU/Z620rK9v6ysosFLWFyxlqPAVIqy9JG8i8Cgz3
MziwaqeAuMT+tjUyuxv/dyL/HdPsCDtW5yZVZhVRx5wh7M0mAV8NlJHjwpr2Sdtt6bytOELgQ0D5
gaMLopd5cCGTPFecP0U0cjA04r6/2xTnWFsmDAuERYorBX/t2tc6RS5anKAi4gIyBI6e+fd4CNG7
0ijcJ24WE7Tms41rcW3RAEyBM0QojYz3zCayRmmXM+xHET+Nez+YAmP6Res/2dvt5VrxQCZ8gAqY
kFpEy9X12KDlWutug6d3KzU0kiaJ/UIIae+ruKz3Y685Z6RY6cPItZ9Aym6Vw1atg38TDQk4BmTO
maPlaEgHFQ6L6iE/0KIfIRf33a2ByYYSk9Z8mlr6o8x3t4e8tkMRXL8rjyIamEdTvd3XwK4SZBvi
PFD1zoE+x80nb+MgrG1M3NCovyCYB7Wm+v2HgKBMnc7tG5gpursWBDRWcl9tlfnXdibaJd+Lt+gy
nEMJessR/agrG5CROgGwMBih2wQ933BU7+0pHyNedaptJGoRrGHqgJi+HkwqE7v3WVVGY/WUpilS
QXoI2u2sfbb0ANo4RcIPTABH8KOJu0CrHrm/izV/35Ak6LMsoLEFYHXnohk6fWz7b9BgjCW9q6at
1/DarH/8UDVjH2ZdVPh8mbVlZIE4F0XqYLIOU8421na5hfCYAdeTq7qhgGeYnRpd1GM/gvw/MuVr
/mLhnT0ZxQl05FvX0nI4SMgr4krgWkFwMncDXS2AYKz0MhoYDwzwNGnGz1pkgT7xUNGAOD0wRB19
NfJPnq7hbZ8DkToFUjgHqv2+fW5WwgXPB6II7UNoJEKT7uyFVfZoABtJDAxOcxDlPn6A3nk3/U7Z
HQKEA+36E5tM8GRbF2/4XTnpc2014Uj+9Onh9pcsYAs4tldfMpv/idSVZmr4EuLu7HEPlNOj2MuD
PBRn+uTdybP1wmWQy6CFKjN/gOIEei5uf8OiqDb/htm1WlnAgICPGmnl3bd+T8N8H4hv3cPW0Vtq
Vc/GOrtQ06bTNNb58JF7sTcOMurO9t747B/4He66u/w5vZsu8tKd3P0TGGMP2hFMwUecrWPy+OfE
PjUBWqFO8sh35R4Mwwd3w50ubyqsBd47OAvq/TYXNqshYFiD/LSEYnveHHJrwvn33CY0CiGOupNZ
+5aSeF+W3dYSrJxCWFY5EhNvBnf+5LKmIiNmlpVRPmlBVx1rETZF0Hbn2yu9ZgaETSZKz+j1QpLz
2qUwDWGBPtRlpDtFgZcPlCJsft8UNEy30jFrc0mUpg7gvWh9eScx/OC9fPhyz6/gvSAbuxscAESF
jKz4AvY0YHDq706+5WDUx187dvRBIXpS/Liqy1/d0B8sThD6sqeRllFRnx29Pmj9m4uBZT+g42zF
BprICzDDJpFjnPqNNu9Fn4I6QR9szzM2aICMOyBhy6iZfvn02BpIWiffi7rbxWlQ82cx/OLykIiN
F8Wm3Zn3iKcqyzMOu75HDm7v71j7xOnZuPOxj7gVTgKcj+MPDj2Q2ztpzZt76INQqW0bQ1fL/2Gy
M5NPpRwbHBWtyUKalxmK78gZGS3fqqut7SSUZBXzCUIrKEdfm4JsdI8mSbuMUgfUvj6l2lGAGAeC
ZP104H6X7TPiClAQlvXGcXkPGedb6oNpf3ZN9JCOL4BdL6OEOKGV268++dH1B8PPDtLuzkZHAsAO
J3BrfvLHHd6X/XCXml+HpriHbNpx7J6QnD+ZT6TGK/P2AizacNWW+/hts6V37dRywTWCpffvTHfX
GqeEojVF0XcdkvHJ3w94s+D68jdui/dC2XJSVDcbqCcg4jIz3JOu9usSk8JekEg5P4L3PP5CePjW
BEaIzAoUWYu9GVTB1+9QOAnzHVpLwipMD8lB/Qxivx26BzfCGLUJFh+F3BFS6AoI7cw8W9d0xNfy
Hg60PIqUh3x8hG4kL8ojDWpwCzbTFjPc8gSgO1AtAtCpSPnNK+TQbxlMAcK2KCsmB8LpySUGYyEU
yurT7ZVeOu2PhpCyv97/WWO1pp13gPJJ7xLn7tcEDF6N7YWNvjGJywSFsqSgyeCGU5Wxa0uQJeqR
RQE4wxf0J7JLIpQFoxuX7MrGvbYy2z+tIIJ2RALN5foIArvQrN78ug7xogtHPgXUafaGgKCBtoeU
QhtUjv3j9oyuLh2y3ooAD91c71/4wXk5dj9pg5pR139ForYx7nXz9baJpdPCINFvDH9lIYMwv2nT
2mvLWO951D+73V0dVk4w0TD+ltMNP7B8N10bUmv6YSyeWZeZCwx+1Plohd9p1VGSg/NZbzaO/aqd
9/OuMtwY0bWdMbfsOhM65qxzcJq+GtknvxVh2tx5IL+9PXmrO/6DLbV+H8ZE4672qgS2OjACWfvR
oGFS7zeTIUufgan7YEZ9xgczmWg0O/YGALrcMCEB2qWBeUr2/S7p9oN5uD2mrfmbvea8xGsYGw0e
kfSPRzMkJl8K5P80skluszWs2dU8ipyVVWECyiU4OrjK+8wdmsA0h8AEwlmWh3g0Hkcr2egG2hqg
+qwPs9n20MgqCAbYTPZ9EdsnN5M7pz8hRxG41gZWc32McLquq3Lsc8ra1hgSYKYdGBv+xOlvx+wC
hwXYjAZLQ/dpMPqNLbk+un8NzpavnIApgeoxjwznZxYHrVeH7Tm2H8nL7W2y7h3BqPp/I5utHpEI
rSi46qIsjcQXR/M+j92+z36MjTxO/clH3O7n4ox3OtqiNvboe+vJ9S2qTsS/xmdrSAq/MPAGryLA
1csgrdo80JwcmfwGUMsgIeM31xhRrADu0t1nuQ/+SqtOv8aEZDvCsvLO6zSwempg796YFnX1LL6M
gGwRryRkEezZWWWJL7W4B8KOPaSXOtTcQHvNn8QnkwXT039iS/VpKxkpgBBmrs6xWOunI64H6h1T
+xsU3614CMmntg87/bvpIcapjv+RTd9HXyyIYvBmuj49foFbpHXgi7rDqDv72P8ma6jgHon1ovWv
yfQ21Bs3lBrFfEbB7AZANZB1aBmbXcOVYbSxZHCyU1U+Ud+/74xxf3tUa6cU9S/gOVTOecEX0esF
OAtLD3vZPXVwAz27UNGHvf7E4iKg3Y/a3sg1LyyCMQI4TmRUUIMAlZh5PY2QpaNtw5suKoqDU59+
jPkxPrVWCDBRusUrorbc1QTClsLFgAoJRQncI9e2HD51A559IsqVoJjhh6CVDtnBTra64BcrhSIs
SE9R9rUg6Qq0z7WheGhNkhmmiDohvyQeJC98X9uix3yPV2fDgYQUqoVgVgaRxJx1Q5hjxRPRThHk
TDQZEmsEv2BRSvtnERcVWnYyrbQeBs2TxSXLMvHig/IVEpOSFO49jyFkH3iN5U0BjhUVu9YeyG+r
q5xqH4Mt6IfnZMZnHutGDbVsvwMVRivsBwsNxwKsuEb9wpoyr5H74P4XPlDrDx95/cvpzOmxyLz8
c5mbzXPRjdq+SGIQ1IA8p/okzUFagbB4wXfVJPqXbBTssWcZMjeZ62vIpFl9/cssef6TjXH6OYuh
IRI4ZcWf43wC1Uw1OeTeqvSaosLdoGhZNyn9RnNTrwOwvOpuwGk/Hsyplf4RO71wDkzyPP1s85LC
MRT+eN/YCCQONEXJa8Az9ieJM70LoGpt6fdGnRbPEkLQ5UOZagbg6vqI8ILWsa0HBeu1z4me5t8m
IK1/9G7roj24Hr8BEAmxY1kxzkNr1AZcbRgi27Wgajd2WswLpaklBAS5TakfBs/KjB1zDDAjdF3J
06CgoGUJQIRPXtvJGsS+LTOOLDIgn//QlDv5SQxjhpYQMWnPTQWHjUQrSdtd4jQuUF54MsVAFDr9
97RM+HQWmDwSOLK3uvM4JGwL1/+eL5jtPsXKCRZ6iOuinjE7uKmZ0dbshz7Ce7Mc0CMmeRvYnPT0
oE9+DxKpzNVfRMMzGrDCTz91vHPTfcus0sanc6yFUfuyxXQZ7J+4KgaIMeSZGUGuGrPuGGUDIjEK
WMrOrIgn94Xugb2iIilzA3RKdfde7uqY5xGK7GFsubIObd3U71HyZvummupfIp6aeucbU/emVQlq
OaX0UtAjObHj7LWmMz4XVLRH0vbireGG0E4GMMHi4LayGY6d34hxZxXFUAbQenBfhraHPpw2Okmx
l8M0cvypNkEVQdR42IclSI7HjRTZiscCahw1YbTBw52QmSPJRlnRkox91BPw9vS4XOhB1m9aUW5d
1+ovzZYTlB0AcAJ8A3cyB+B7GnBSAjSYkZclxgs0PIfA91tyGLNK35esRq+9GLoMzXmeHroa/IWI
0dDB3bGGwoaPIByvjS1M+4of9QBqATwfnTegnJ1FN4M15KSz2RBZYz2GaCApwoKQP7fvvEWgiFqK
SrACe4GmZYQr184a3IUtRxvRhHy+c/DQP0Hx/hMt1Cb5+ObHW4Kia+aQYFU4HQjtAulxbW6aoArC
p0SPOGRUH0VsZwe3wg5mzSifOJvc0EqHrTzBch/hItKRkgPKHSW7+VVReK3btyAhjlLgJPeOEOyE
W1fcOa3NdxydTxvBt7pJr3eTsoclQzAGaMGcClu2A8eiUj2iWYqnWmJX9wgH8boYgQe9vXyLdzuW
D/VUQGlBFq+IQ67n0+2hq96YmY4MeTyeHQIUJlAzxyH1ceXE0/RQEmQsCgPinbcNL2EbsAzMHyhQ
FZ0jEOTXlnWtTBMOpRcgx+vQr829Du7YXvjPIuMhuoF35vAZDPbhZJ1T3g4gq/BBNRZnz7e/433x
ZpONIgDCGcBe0d0/31FAc7a+7EojAuMDlIw4gqzA7QlQRAPq6BT5o72oGhLCXw7hOKVV6Cs8D0tF
jv9lSALWy7c6de1QGF15YUIHiFGfpteub/uDSVmzQxdVcS6bwT+VNa0+ge0GlK8lRCNKltUPXsK7
T7cHtTz5CjgBDnVUHlGKmJPB6FVqVq0p9MgaxofKrL92lWX//SZFXy9ADij+40DOO7YrAK8F4poh
mpKuu8dzO95hP6c/XVP4p9vDWZ4HJF/RYKC44cH6Na+tMEumnII3JeJ5DcVDpxtPLZtYaA/dFn3Z
milUjNDfiWY73Biz56heEp4NCCEi39mTPmzj4yaCfRmzY8pw6eN9gLt10WoELDjFtPpW1OhpfTG7
FlVQ6ZCXklntBWEBCYggXegMJAn9aZRbGbTlkxsXFbyjgxge2QTgvq9PXuMXjWPFlhVBvdMBSUcA
NZpdn//UbHvnj/sWrz10UAeVDv3eBMXq8Xx7Odc/QLFcwQNguHP6Do8BCczw+I0am0G5KNnnYggL
vb5z7emLob/WRn0uXSvKNO9R74F7Apfg7U9YWWYTb12cDxcZdGvOjFML2B+lAbfHmURC1OZ3mVt4
dkjj2NjqFl1ZcCVNileuOi4gg7qe795yM6gNdXrEdEh4IlAHG48nbfvg5m3/pdfSeN+aMj+UbsZC
a/L5xmCX1xfqu8A6OIraHIwBM0/r0UGLsZv0SLaGf3HGVO6xy1sEtqT4UZYa3/A+yztF1ZMVLFER
HUE46nq8saHpU41EdJSWGTm5RlneJbFXHLzElE9FHrMHpDbsR4+79YYzX1b2AXVR8wx0rQnh0Hk0
Yhax13sSQy1MZJ+5/zxm4xeuoZCOd7iT+c+U089t5oQT2IJub6mVUcM0GjpQIsFCz2/SNLHp4GkY
da2XKigIY/mdZyByAYmLi3LQpkCrWrbri0uN9V+Dao9/SEBaaWyatoBBv0aLSP099/JDa7FH8B8G
dtbepTS9K2sIlvbulkbcyvEBRQ06oDFOhA5zXrwpLyxKtNqMCPPYDv0BRphDNhK72sk3MkXLqwxE
YwDPY98CBb6gYR7TlAqrLs3oAKxeeHvJlmAUZGs+/PH5HZaCNG3Au9+MwM6Kp3gA3uo7ryT3U1z8
1tP2oRvLnZbX56pOX3qoZpk/+15+zfx2n+gaGEHRm6xPEOz6Y9bjPunJ0+3vWzm476ovmGYEnbgC
r1fYG4lbZUNnRqCfDNEEHqb1j6zsw7zZclHLsBoTASP/Z2m2l8SUsLjsYcmFmhXAYUg3PtHi8vrf
jUeN98OO1XlK9NrpzSjP5U6X9x3pDrFzrvwtYMvqxEE9Fh5eEaDPAwZS1X6LhnwzKlv/AQorGVRD
vN4JHGMDCLFy6FH0UmxNKCBaaL64HlEH+EwmRs+MBHtznDfmG8j2yF1K92gE2k/dRiFv7TDgfYkH
HYioFW/4tTk/dl3p2IkVOVlXnhKXvSKYkKfbq7RyPSvRWyiHYPIwpjkxhAFBOCMpciOCglMS9p7o
z21hJADPEFMEPHWmPSFDe2o8tzqPlRD7EbHofe/53SvAqnJjjpeDRspWuXPojuLynAezHdVsSZtc
j9rWBD6undqjCTK93e1RL10aErbAd+CJB+5NEENfTy16ZXGFDoMRMZmdJwKVhE6cE/LXzy1EsfCX
QJeCghpSJddWupFpuU4nI8rNdt8xfqgrBwm96TLqwz9xbT5bW419y6OAvi3kvT3AZRF/zzFeDA0R
vgQANbLLcnpGY6Pc5WVM7jwipkjrybDhU1dWC3BryONB5NDEKGdJBx0XgtUhMRrZOQjLm9StHscC
9auN23ZpRjVfgJdZnQaAdGfLVWhNLmk72BG1mbPLByRcuGDexmCWmwJWlICC4mRDsGxeL9fksjIe
OsuOvCGuIf8MCCdOpf9ct+2WrufSA2ODwRrScESBqmdHu2XGlGZF5kQapCmPTsVwoeilfmKFaR3H
TI5fqCa2Lte18Vl4hOMaRCoczAfX4xtiN2Yl7xzAQm3JdhTal2OgIw1sB3bLE+c/WDTVZAqXDPeF
t8e1OV6Oopr62okmBsEjT07iINpOO/ztSXax1RHo4oWFZ9T8CedXuZxqwGbAnwaV2unRz5OTkZkb
/mJtvVQnKRrSoccOHP71WJiNNmezYyRKvbQNpbSLMyms/uTFnJ78Dhn72pPJ/q+H5mPeEFqj7OOg
ZfLaKLfJIH1hO1FOKrnzKB0ueMBVaE/2uw1TK6E0oG7o3cH7CK8HaLRe27JGJ2/s2Hei2nOLI2cj
qDbLnJyI0YhIAP9zLpH/PY0asUK7N7MLG0Zji+195S5Sup4oqNlIF0HpYXYC00EmuoxLEoHwEUE7
+B2h+m6X30kRkdIIuNGhTIvyAuj0P7mbMf3K+VCSD2g0QIMD0gLq9x8Clgrdz0k86U5EczcF5Scd
djYdaYDQuNqY71VTeAqjyAYWYjwhrk0lg+ZCcd0jkUcotAkcqx36p2xMC/C3aHKwNtALS/8J3iDk
q9F4jo5H9Otdm2MFBNXt1iKRxuP4M8rd7Vs1xH/L/gUeQ1jBvQ0iCnQfzLk12olo8K46iczGa/4x
pW8dCgs1qQAihmLjQK6OCGEYtEcALUbS9XpE3NWA8dUKN/I72kNcE1rh/NBzNN5vXAqrhoD0VV1f
qnVpdgiN2nPKVmKlcI2WX4rYZSdd06uNxuElFhNKAO9pe3TzgjjIm42nzVCU4VBBjpzE59/8ivmB
l7XaY9M38k70EMtIhsm4KwdIcgAQah1yMO0eW8bES20UZzvLCshExsXezcCc42nS/qF3efc1q8bq
0aU92cmmy3+7qP9tuPnlVn4nOwJzApKDaFKcBTmqdUZ30jaOXJbEIU+Q7STM+eQU48aSr/goWMLu
wt2F8NuZo86EO6BM6phx1OH6MtA0Quk3gru6AGZdS3/VnNSfbSpqubOIpOXBy3v+ReaOsTXkBWkn
djpCRwSq2BGoW89rLbwwwcICDqko9rJsV2X68LnRqN/tPIj51Jkbn6ShxbscQp1h02vNvhvjh5T5
zWNP+/y+yL0vdpNZlwKOf+MVubIcCF9Q6UbzBzasNzvquiGk30EaNfIEGT+TBKVDzpLqeUIuZONo
LC9FPLYgOgLyIRfZ8jn7UCdUEqqs8nt0HIWE/bIgp9IISDVVfhBvYUiW4wIOGzkBdJgiosa/1wce
iK5WONxl99x7ICDkNaDR5G48uFZsIFxB8g5JbvipOegVQ0HxKzfz+6lE9ZQNxm/bkFNIEqSUbl/t
izgdvUgoHyrlDJTT4JSvR2PlfmnRhANIjcv0schTlRmlbljETnaHo7OlbbJISiq0iAI2YgYRLc37
l6nuMi7qjt+XTLc/jciC7CT6TYHa7N+muHMAIemmnUEt/8VEe/VGjKZ85FXuCtYRuCMPreiwwN15
PVpRx53VdJLfyzyx77NymvaVOQzHlnZvORgmHjkFopP6ufHp9jQvdqgyjEDXQjSBu2JeWrMEs5KJ
+fz+f0j7suXIcWTZL6IZ9+WVS25KLalSrS+0qpJEEtwAriC//jp0zunORNKSpr7dMy9TYxUJMBAI
RHi4czZ4s28YCTUBMIgTzZ8w0sk30Ets3gjl02dPIQwjQOFCxCsMbRnpFGYKaYdKS+k9sPwAgyCj
jOBOme8WY7e9vcbrsChsQQcZrHOIwMAGXe4usSqiF0ZJ7y02xmHVUO/YcaRpWq1pT3Oqpu8uWIwP
ccdJAWxbpj9pHq92K79i6RvjckepAjrmUECQzufoJingBpTez1pjfzEVYEtUC6K6+H8a2IB+vifj
BIoKte6/lFZvQWOqyKfTVHeFP3u5fegUy9l0sfcHqoLVZvamDbcbJYjzjv6+/VuvjrnYMODARV8E
dTA5etNssDxw9tL7PCZmVOjuQ4Use0sr1/hz29JV8gBLiMOCvAjiOI4lirpnGSW6MrlmK1Z9P3ta
FjIb3L14+q8pCl0HE3G6AKEDKwjG0+W8NXPbmGU2wyPcirs8ZEMF3KCLidZT16pEiDV0Ft/fXtn1
HorRQojMCZp0FBykTB1v8anAqbbBfTMn85eK5Tz1K4CA2CPlNVnD2l2bg8AtsGhIXUFPgwmIy420
emOcu75wj/kIptTQQVPVvQdPiWr5mZpiWn0lPl9/OBRucKKEsBFuMbkKRc0G8vGT6xwTPTcyP1Zd
Mmwq20vXcMVLC0NfDHR0uD+B2pAOL1xmbvIqc48cOLwAk+0pZnbrPP8yxqmVBbc/2tKqzo2JPz9z
R9TWUqsakBv0gN9gTk0DYTQn7qejPZ5uQNoBywRwDGbuLq24LUgIy0FxjhkbdLBxNAOCraUNfmZi
hGccHSQLVmfWfmPYa2Ny1wFfEGJ+9EkE0EGX/KSNydSMVuqBsp2HdICyL8/QvG9f5kHbMuXl0/sJ
HC3mAHUMQ2DSQnobJN1UjwQZ4rFnxeT4k6UWStC5du6tuOOVl2DiH28cMBcCKSlKRpdbarpMwxsE
5L2qne8yB/e13mtK5Olrba01Q9JNbTPXiCsLbKyFDd6s6r0eTw7NVu6KKzfEavBCFCQuJqr28ohV
HE8taBiBBq7tjmxIXb9Ual+u1F4XjXygoVDSxkS25OtNqhRK7Dqgoh4yoA2tpM8e1KSqqs+eKbEY
MKkJVkm84a4ik1egZOQBBcyTLN6PpZcFaPuujWPJfo1bHb0/pDHAXIFJTW7BpV3pNj2eRncQoaJa
HvQYLY9J1Dgg2Uk+GdphCyg6DJqCyQqVJ7lMONqTY1HA/u4K9cnteMBCp+vC2yfnoydznhJ+GMFc
IwABKIAA5XHp0VMxiUqFZ98lRlKEakqSyKi9OJpNp/o24F10YJOX/OjwYD3MwNFtE2POAtdoze9q
bycnG1OI22p09VAlgGVZ3IEqYGn+rUHKBpkTYib2StYgJzjiF4OCHxUioW0B1PflL8YjLybuXOEX
f3NotIEsVzTcDz9v78tHgJL2BZVu5CYYU8M3kOsA1Jinxi0L9w4AvDIARVW911JPCdCSabbo2vGw
mhoWdZy5IXGz/MFuW75VOrtKUBfs40OtuyyKnTp9cNo2vneUrH7p1Lp79gY+7GBZ3c9zGpOwgdBn
2HUaJE3tqbfayHSAxPZT8Aqt1fXkBAVbh0ExsCs6wGWieCpFFcCgy5nPtntnFhNeh1tNB/F4/ytH
keP29q0Zkr+ROgF70Tru3TDfAX4QGKPhl9ljviYPs2gHgwwoE6K0jcbjpS/MetV1mQk7DrRhldmO
vCr7RU0WgZhtc3tJCycfb8R/TUmhf7J70K6krnvXef1TXNrfHLbppvvOUjH0tEYSv2ZM+lCKk/e9
XmNdOZaVhPdK87zr1mZ7lzbPw60IZhc8F1Crutw88P9lxgB49l0xzFUwGmW1b+vG3bmTYLGetG+3
N1C+CITzAaKBIQ18KqRYkjl1MNJYq2FuBEUadKqrPmz0bG2o7/rgogEhEN7Q2xSOLmOMchS+iOcw
iBRBYoMFmZXENBrSbvjeJoNTgZFv1H+3YysC6lSAypa3E5TAVa53IAWuvf6ld9UqDZtkBFEliutG
YvhTnZsGCGmm+Q/V0/plrHWiR3ORAbtos3mOQSKrFfSuN0vjrdNpViqhPoGgfFNnxNBXrrqrCAhu
HNDLAewDPBlggNLpKg3wDlpgyL0D4J59HSANs1O1QCHbeE1a+upNi6wAuS5IycS4hoPCxaWP0NaG
4rLbJ0e38bsNe2B+9WdqwkP5uEZpfDUVBlMg3EcVBtSN6D3Ir0Ft6rPYwcTd0SMAzwzgoPeyndlY
KehywFah/RoYuAgh1G225fcZ/xPBmTf7IZqUNZDl1fG7/CmOtOpSKEXV2ZiAAPtQqgRJHtsW+tYZ
XbDvV9vb52LZGCgswEoErJiMhB27erLSbkqOWfFdTCMP0/uQvhQgER/4j9um5KzyY4tFCwvEeaBZ
kiEGSpcbwI3PyVEjLNTjA8dUwpSuDEddhRUbiQQam1AGQZaM5PLSZTyrHnS1dkCKWbr3ffwt1vIt
BMrxqVbmDK5wRFgOLGEtHkpKSAakKDl4XhynJQfaS1PuLKceIwMvjo4Z9ZeRGdM25zWPCs1KNjZk
ap546oK4OHWh85u6wxbjM/pJHYEvrzUk2cxM2qcYCf5jXwkyHM95BpJ4XOOqveIEwo8GoTYyYcxY
iU8gKoRnbz8zxqRHNmbkmGJQxtxrEC+39uj8lk/eQctD63f7GsfhJj5Vb/jNt7+/+LsvkpoP23hL
IwiLeXHJtl3FaauhRQHcDKpvQYupvFMN7AzZ8tFnKwCSqybi/6z0/6yBUPRypVMGrDkzYI2R1zRh
+4xOoT6bW4SZjeNhbmi6G3I3rL6XxalwVucrReVDXqzgLQcEFMtGZebSPMOwToMhR3IEo61vshro
sRiNTGvwMVjkM5XjbrCeoCGSNN/71gxTAijd7f1eONre+U+QjkKt5bmVW6Bq7affCfnmTJ0fK+HQ
qYHxWUiU2Gx8UmAz0PETD/7L1abcMSle3OQIwtuRvfN49pPhV4mhRD35auX9yhV0fcghsYqdFb0A
pA+yCsFYGV3R6H161DKQFNtB42ZhBfC2Vf65vYULNxAs6XgIAX4FTL38QHHjLNEJ0ujjsLF8PWD3
hc+C1PZp2K447HV0RP0MAAZU5QEHQSflcgtHhapubYJGOh91MRrhl8rXcs3IFZcOLmz0g5Cr4iOh
XCc3Z4nWzuglgkB6jPgxPtjBs21GSaiETUhWbpalj3RuSrjnWaghRdX1QwFTrH5TlCA5Vd5d16w8
x64mSsSCgPx1EdSQeF1pX9hkaiFH0mZHfcuejR9qhNk5v3E2J/an4AA0rilHLH2mc3vSZ8rZZOmk
h71aa0EeHUJ4w9emtULndai8XJV0nkC11BKlhZVsjrJoA7STFjUn781cQQQspD0AwhsYTMDWoZQr
Z+GKkxhObFsZhka+Q37wSU3qbe2kz26Tb+jsBVnVgoblh5dQ7rtd8zhPyjvD2KjSr1SDFuI1nlF4
HeJ9DYACln/pLgy5NHXKkhydR+3R/ua+2uHfOlR3TZDg39vHesk1z21Jr6mZTxRCw8UHiTXVMXnk
/GlY7488XwnBS96C84wMAa8OIVN1uagiYykr3JEcbYUE1Zj5vQVS3jXy0atGtDgEmGlA6d/BP3h+
XJoRwICkamcCbjv3RJ7sA3Cb5XP5PLxoRxbEYQ0K6GnXr0SspV0EoNEB7h8NABQ/L62mQpp8Nk1y
TNTeV5CrYDrZR6FmMFdSrcWoJZB/mOIHgMyQk1QHj3kNbpodf1gbG+SNd+MTxhqjdm9Ea/nwoh+e
25JuTToTroGxBBEy8HzP/9X635El+HiABGt8G2KDLnMEtGvOliVyiLMI2Taq3qFOnB3byIr+018O
CBV6y8Di4Pa6/MtVbdDTJMYwQku6p1orR18kZuHnDxJws/8YkVaA16Fmz2AUPKYgv7NpByab2s+9
U9K4Kz6wuFeYewB3KjgrAOC5XI5uMu6BE4SAZqGE2rMCymdlXOv3LF73gGEhqQBvPwr6khXOato0
Bc7rpA9826QarklvtsIGIF40Kty/k2Ko6J5aRdRV3IvA1kFWQsZ11oZ5HYD9wOyAo4w3zOVCTT3m
EBZQEQczKw0Vz71rMDQeparxPrXUCrmJt8Xtr7gUpcDpj94xuvPIPKRwGM9mA25dcZCJt0XFZt7h
8ZsHhGTDyuIWQgayGwAegOzD0LTcELep2rOxSnIwzLzX2D+kBIbQKcDE66eXdGFI+pBJ2vfUJAo5
WnoRAUd+iEfrCP6K6LaZhXtavDUxp6KJYo8cAhPM1A9llufHbPRYBBLmZPSn2fsDaak2QFsy9YkL
Vsaucsck1Om4CoZa+HQXP0D6dLOSNXjc1Pmx1dQfuqJue9V6LCZlF6vQkOGu+UBs4ztL2G7q28RH
sxNISsKKoCR9GnIQwPsZMMrh7W1Z+lUotCHsoOGNIVvpV1U1UHngYoCCQwPWOE6iYn52qLXS21ly
JjTe0H9GbQ9FIuk9yYiR9kCzibW394z9To1HTc92Hgo1n18ORBtQigJGEwFbOpKgCLIz1SuwHAOs
bSbmeJ0/Lft0cwcyCudW5IDdG84Yt2V+7CMbaIi0+qq1bzWGob/eXo1wfenWQa8KSgJCLw5IKmk1
ozF4ZGzm4qjoXhU0A63xJB2j20aWPODciLSYyeqomdQgsU+LwIj0yv8P59tBuQ6lMAxrI/25jJJl
AsLA1qK4DtofevGN6LuGvN9ewpJ7CXlFTDkD44ce1aUJjZUxmB8YTCQPZfzM830fgwBqf9vK0tcA
HBaXDeAF4NqRNor1sdWAOTaHGu9M3zBl1gaWhYHklcC79E4SVE//2JFu6qalUIXR0vxIfxTIBpXU
j7UK7C+xryZd0DB1G5fFoaDMn6dj4aQPlWaunNel2/XiN0gfrW6LnjoqfgOKYNUrWlf2m/uT3jVu
CH3R9HR7YxfuUUwZowgP0BdQCHLqjVdh1lojyY+1cpyy8pEXXWC3uzFPo5SujU8tuDsKqCgVoCeI
S1TG6PdNZiYO0fJjyWe/s9+TtvILx1o5VAseiTEb4GgF+74BCYNLjxwUlkIFfsI3dP+oBXibkw1Y
Y/AR15Cti8tBMRgTXMCuQV350hBJ3J61HGo1Wt/4ep0E83yYqjX044Lri06qmFASY4iGtJyRVVlL
HAdh1bXhjUmgts1/2DF8enSvBeUYcPaXCynGliRda+dH1vzN5tMAOclpZn7efLntbEtfBsNzmG+G
qyFxkzbMJrEp5KOxFOTBxpiC1ScJIB0IZq2Vg7z0aRAoBIoTDz5NDnxWYjQcwN7iaIFhvje/e6DU
ccjnX3YiVAhEr2AkkdHu+cCGuBxaGLEzP3EjL3nU0ntWrOFMxLZIVxFaSQLTJZpJwNpefh4L8yW8
LWGnzWM/y/KoabJ9DiXWrj0OdXJIe/eAkYjt7Y+19MSDPcy4wC1wo1/NkZV9M80jNGrSo37C7EDv
q9vq0QUNSti/DhCZWJP/vG6ZCSTFvwYl96AqwahVLgy+6FERKl/nqIqM/e1lLRkRODXg4vBIwujf
5Wbm1qyW5QB1mll7yrnvBDoF8m/zatLvtw0txXEIJaLSC/w7hm0/9vfs3UqIWwPECM0YnNsycqvn
fAPBDOfb/JbkwbTWs1g6W+fWpFujUilTUDeFMw4J8OV/zKT3B7UN1ouj4m+S3fHckghYZ+ua60RL
LcXEDvZ3s1Ps+C9cjdUYdXZQ58GQ32Vk09KwZ4c1UkoR6m5ZFqf+zDK1DaPkHlRxbIiOHHnUvra9
7/65/d3WjEinbUjmOUscfDbebn+R3/lPiFLEz7dtLIUnDCvj6YzkH7gV2YbapL03FdCn6chrjTGc
dsZck92G/39mxFLP9ktpVZ5OSil0bq1dVaX7uZh+OSZZS5uWloMU8AO2jleGHAgBeouNCnokxxGT
yn6PQZtNPiai0WCtVdOWbkPcH4A7CRpEpOaXSwJ0BFAorYKIqkHsQItBlALx1pXbY+EsAXyPFxkQ
pSgMyRkETxrPG2fECNSWg9TCxH+rB2iNAh23YmmpsmwDFQnEBZr3aNJIx9Zxoc4Fou3iSPpD36a+
1T3oxXcGtl4K+MVfdThM2Z8y+Y3WM9OsYOrW0ovFtQq2HRRzBOGNlFmTuKkNPsLda3Xn4NFGs80Y
Z0Gyliwt9FTxJERPBekfIGyYnrz8cmkLKkb8tzyCKnFjBnP4pzxw/803ULeuIgvk8MqK+y9v7plJ
yVnmPJlyc4QMt74dNuphjNQoA9eo/6Qd2J5vq8BasbhwEARfOnIYoROryg0+Tastb1ARGuOi3NYg
7kJ3Skmfbp/qhQAFIhUhWPPxvWSKoN6mmACBON0RPNwY4t3OhRY0xqmLvyntCkxg4bJEWitUUDCJ
AkImKeB2DCAdK8dpq8BS4w9lQsDdR8ptOZl8T3u8J0tMY95nmMX8DzuJqSxQoKEsi4KCdE2jWKPr
Jf45OuZxGN76Ixk+DyDB4BmQ6+jxwy/BcHbpkMYQ1zRN0vTYd38oAPmqhaHI/lBiiNVDI/r2R1vw
DFRkARwBCE4MmknnHGRjra3MU3acUxpU7NAmpt9MK4+5hbOM7BApNKC8eI7LdVlQcpZ6bpnoh5mn
cu5D1Xq3PfQ0Po8eERNf/9qR3CJzUiSGJtphjvVsx07YK79J/Qx490p0XPB0xHgU/0VohA9KCaGr
WbwBy2x2BEFp5OLBEGaWhta8huSzzH/NA/2szh9aRGcWgR6+9Amz1QyKoYAMMs9FYOL5r5PnipW+
rRYra1t0iH/WhhfRpaW0oKTSqhgtxTYGlGpUsUD7N++dlUfKmh0pBno944LbLzuWDB08g4RWiWfk
GnnHUm8NmQzqJiYAhKjQSYcJo2xxbrkVOc4om3TMfdCAXu3zbKO0ZpCnZTRUE2B9YFXFhEhrv3tQ
SOExf+UJ/9pMa4nPguPg1wDIiAEfwRQufcZ8bC11JKh7oV/bTifwXv6Y2hNmIB47l698yIUYeWFL
+pBDkuR9ocFWrrZRYf42qiZoVGenaPdgPQjxHAxuh5Ilg3g9o5P/URaQPaf3CAaIbRhslBmaRhCh
ArcCkFF4rzM/9YrQY/PKGq+dCLLykGwTQiAiaEr5Kgh+Yq6VuAcU6gZ1mvtd94ev9Veu1yWMgAcO
9RS45FVS3Dr53KPWfqxpvCk864EYXzPbvEs5f0zLDrQszu72Tl7HSwwK4JJBPxjHHnH58gw2sWJ6
AIOXR4x8+wMuM/6UuC8Dif7/zEhH0Oy9olP6GrpuU6B1kdM/zPTBXkParS1GumEyGndpU1Hc1XZU
FFbmZy2qlCUr/MZ7u72g6+OFfRPNKXQAHbSapQXpnlK4RB1LoIoe44x+6+rGp7zFsoTspL2SCiz5
BYgLUIRHMo4mquR8sdoryCyRjacE6IAMBTaFf2NmF7Cme8f01Hph58rdReRA2w0ZsRh5lKnylMTp
uDrT/mgWpAlbwDxD0HLVO6OHkNLtrVwwhfxD6A6iSoB+ptjqsyeaA3xWPaXacMyz2LwvefGDk0Tf
zI61pkoqIvDF4xlpAaAVgjBEDEbJ1comtnWFsWE4oi0bKg4N02KltCKu4xsWZHwFiPzttqFYC06r
4ve92kew2GzmKu92AACSQFEbfWNarRfynGtfb2/ldcFKrBBpAnqvAM9aMk9I6tZahUR2OA5/Tf1k
BnvN8UHFIkQThwzyU+3Keq8c88MeSiF4t6FBJE9NuWVt58zFenkb1G8pEFWgnu9DyK3dXtjVcZPs
CB8685GBxRA+K3TY4ZvEgoSK/pKEjfEApZPbhq5vccmSdNSM3iR67GFF8Hj2DSyy++zNizq/ibLg
67sa5puVb7a2NMn9kyRL2aDC4P389ykNtcOnMUxiRaD6RvUUnWdcYZd7h6w/aUeGvZshWR/MQa2H
0e1Nu4q7kgUpGNYUVctSeEFr3xXgMI1bCzymoEP+e9vO9WtWMiQFeMyC9zqzDByv7Jm0YdY8mabf
7Y7x4FNw9n9LvnNjm1uva6RRq4al3I5aLJmLBIatR92jvhqMm5QF38eNoe6sw8/mN/VX9lR49FUk
Oftq4s/PPH7uWK6lGr5ap37LjXsz+VYYKyQyayYkV6/jTJ0yYmI3jaeB/xnd+9pYYci4rgBLX0zy
bmAf57IUzocEOASJmJcG5g/aQvcOE2bVNtZXzu9SiAfzIcbbkYLjXSutCZToxADR6nBUM+6rQgPa
+KwSMaIqpiv/NSEtqU0xnE2SbDxCQ2rc23fZymW/tgQRc8++POQXKtjAEjryS+8eyfD8H07R+QKk
N2VqaErLzHQ8xqhg0D2GD1j6YPweX4Z790G9+5o9kqA43Ta65GtnNmU+96JLAL91kvFYVCysNRbU
wDhW9gr2a9EK2DtAaCgqNq50aGgGJoOiwqeBQpHuA0ywpvu2dN+BsuofA5J7gZJnLNouH4/VK/Af
AbFe2nI7DFGTbfH6uL1li0EHjzcogbhoGIKt7tIR0qqIdfASjcdJ+6UKzvENqlx+6r8XgRuYv/CR
VjKxpezlH4Ni4loyOOS8axxhMKBGoEI77E8HzpcRajKosq24+fJW/u/qYOzqWurz0SX1iGLo9O75
Pn///XlvAK0SXr+Y6UB6LOfobu+MmIqDz9HmVBHokdxP5OX2N1pYxIUJ6UKqa0qdHKSmR137WRev
OK6sfmzBJvCk1SvHduGSvTAlwsZZWNB72isuRF2OZdGiWPLbcH9yyIVoa2/QZTtoGKOd+yFocWlH
BLdxMHCG4ALe6AaVi2IgtGBMb80DFjIfrOhfS1KgE3wa2uTgMHU1CXIo9JiVEkFfTYm5b6/s3kJQ
BUO0i6oMJrE94IEuV5Wokz65tBiBk+/9ypz9ERW0276wuHFQ6/l4RoMdUQo+lmbMXU7h0KN6KFmy
AQGjb9o7k5e724aW9g0wZnSlMUmD3r7kCS7j1mgWPQeFQO9nfF/Q7271U9TotP7z+T1K7GjxC7EI
gSW53LaiJmOWGTUH1n54aRW/0iIKrb/Kzz8NbwIt37klaVE6qZNRNVt+hLwBeK0MkgZ9U609pJfy
kQ8CMlTo0H1EYny5IJBHJY6VDfzYGQGE/aK43qrKjtv+XGzZvl4b812KD4Lv7P/MSW43uqVTKxyf
KjXyO/tV0ZMwm77rSaRpWyCVV4Y0Fq6/i8VJX2tCbdPjORZnDSQsa9Uv49PQh7e9b3ULpS/VcD56
k9Fx0DY+YEDNDhwvGB7U8j5tfWWIlJXq7cf7X8qEL1Ylnasx1uxxtLCHdTRs2oA81l+dBxbGfudr
AMOn/iu4ae+9lUMmLxNzQqD1VDUxjQFwKjLxS0+ZuAXZsKIpTrV9Z5nuA8lPLN+m5r529hBkCFWl
2NnqWhCRPqGwCs4iMO6iTQLVHRkxkRdN4tJhyE/2aPoZppkd+t6na3Si4hOdbemHFVRboC6CkR6A
nqS1DWmiNpbQYss0F/PloFPx68FdbT5Kgep/zIhiJrJllMtkDj5KHDO23LE4xXoZ6OmmsWLfSLt9
ZW0NpfJpPQXFkAa05r7WZWEDHobiFTEvbHqIFCj3ZZxHK84rDtzVyqEMJTBYgJXLSu12KqhKOh2T
nGnxxYvd/VA3f61xY1XeX0aHYIpjX5l2k/HWVGGXT5vb9pc2XgjVoJuHWhck3i6dSlHGClrPaXmq
+ORGGp+mjZUgG75tRbqJPvZd3HSCnRdBW56CIcSsRq3sylM5AFTLsv00v8wl+aKU/2k9IBoSNWsR
vqWIMyhZOaSmje2s6k2r7LuEr4SbpQOBOI0hB0DMsBYpgmbaPBp6lpWnpk7UoB3tvzHvSRQrlbti
aenEg8oXc9pi6lyMK11+nLyYGUgPaXWatmqWBqO9ySdcDac4e+71J2V6YWtwr4XFiWEKE7ov6FUC
GXJpEb0x8TrGh8oHHcxk/aCAztfYq/rX2w4hJfbCIQQ6UwwYYwDhanafAvs31SapTqbx0u2NNoC+
VuB9hVonaZ6bVVaohXN/YU66ZOMGIjbFVFUn9JPzjTMZQ9jT7i2bMDZXDF5zMNxE+bzPwyYGOw0B
rQD57uVW2kOrxdoMm0R7m3vonZo0sOZTVq2JM0pX+sdeAg+Ic/XB2yHrI9E4LoH8aqtTkgUd8TbQ
ieVfUzWouhK0wms90o8JCClgAXaA/+ClBGygKz0C48oleKqX9YkUIEQwMjOLQNo3POktuH3U2W23
Y6LysEt0DH5S3dywRtchImhPIcZn+MYc1CGoLZ2GjWK0G2D/DN9mphdwQu0945DDi1UvDfXRRtEu
JfWdWrbazotHQP4TWuKR3vWbBvFqk3l8iiid8n0jGostyyx/gNDn10KDsl6MTfEbdUQQT1Ig/UAz
vG1KKKANvQ0ZI9aFiaKnh7wp6EEvUvURA8a9z5x+rcq/9IEA8wOpCnivILcjYvDZQ6nRcdvgD+vT
ZJbl1gB6faOMCg8sB80TXhbaZoCq51ev6NdQqvL44YdvAO4oRg8FpFyeBEhnz2hLU61PPYqEphYM
mr515/2Ynbi1zRsSMlVcd3QzlGuZ+kLMx40CugYMgwnsvDiTZ6umiju7rCP1aXTdL1CNHTJ6ckRM
XjlnS6Hk3I6UOugWCH+sOIViLNsY+dfqUTUV34l/uGUFzXjUC1Zy2qVYcm5P8v+Ooa2rFbDXQDV3
eB6TzPcOeVH7FN5zO0ouRWPQNGNCFU8rEDZLjlM7eZJ1rledmJ6Ze8iZ6mHiug/TWHRvty0tbiKa
8kJyQzTapGAFpem6qEosCsXXmkPsAI9fm6T3Xf8XoL/vdfHYeitptEw49OGb6NIIIInIMeWcT/EG
JJ6DggCJJgPdo+0Azs/fmfky6r1vFSRKyh1EYDduHdRxGo7QbSG+tVNVz8+VQ9IH6ezrWdh5x0kt
DvbAMaJcB6r7cntr5AbM//5OjIra+BagwpX2poOMcko8BDwaJi0q7brt1w24yv0kUvftj5ZCysPH
LL3q919um176Kuie/WNZuv+dfnaz2MrrU9W5kEK2AeHNw7nNt4o7bmjMIugif8NwzsqJWvJwzByo
H9UJCG1IHu6yEjzKBBrMLlR026EM0uo98/7axQvxnm+vcCk0npmS08+e1hDS1bG3VmM0uBqywNSK
8d61OYW0nN5EjlUMBw9KzCtHa2WNMsyAe61RKW2NmMyrL7Pdg3vuSBkNeYYho9fbi1z8jAYC/8fk
C+o9l5EwN6oeOrBNfUrjzKfssZ5Pc/4IRtZI97KHsbhXm5WzJbMTfvgs4LhosVkgywKH9KVJvLQg
o9znYE3XnNZnHdtVVolyjMHMANxd0503YNzDzWdlm/KZ77o0hbiPV03+aIC8mNvZ6zx6kAlHT3+H
Rlqxq2KMHum44mMNjZPbG7R0VWBGEYBX8MThnjQuf+3gqbHuctxSMfeGoCzKcu8Wsx0mtSLAC82a
mOtSXBXPLci0mRAbllOzwZ1pMSslPfHNngdrs2LiVMoJ0vnfLp3aGRrSELvD326ANkkbv+Tlz8La
x/GjRR6Jvu3r34ObhNTdus7p9j5+gAmvTIMgBchJHQm2Ib3melp5Ew4Rpidm6Lrnd45Hv3SGF5iZ
GzG9/9Lnr9QIbX7gzTMret97mou7yUL53nGQ7Y93qbpV8l1XjIehKIKYHoAuLZW1EWcZFfDhnhhw
w4QWNHXBCCrd2anJW/DYc/zOIRm2KeaCoM6iaQHRqzkgjV4cUtxCYN3mbNdZ1vSgk6ncZkbvhX0V
62tfTETwq20DpBx0rhjmuoL+mz3T+lyh9GTSJGLaDiCdGCAF51ApwfxsOBNInx7yvysfS3yMK6tg
kwQyD/zqkNiSvN4ap252K3pSM22jDH7dotX+WqTUdxPrraGg2Wbc/ZVXm7wCH4yb3I/jGIx0xl2s
/Eig72eyZEeV99bIIWW4RmG3FLVArGZC2wm1CYAwL38etRSopPCenkY6/kLe6AVKG4M4zi27PebB
Pd/I3WIXD4oZAUjVrtQlPm5/eXfwJTDEBYYXodd9ab5z+0pxK0ZPWj6DwYDxcqQYSU/6nx5eH8eR
2RB7M5oZiofw7t0wMBMi5oPR7jtCdGgMOQm9Q/02+U6rflR8OBTAGrpJIawJbqlIKY385+0vupht
A3qC4SJkNSroYC5/s03UhFFThR/p06EGZbnNYp9USELHJCq/GPZdGgdzYwYYZFi5s5dqBajgGKDy
RJsMbBPSkdKKpK1zjsEp7Ud+V/gu/jUCgqTkP63xXzvSZdblPHeIBzt2+e7E9xiADGLluaA/58YN
wIscebavue2Dt5Z3XwdtnBIBDcdrBrR1ci+QFS2rIHBGT5kbFGPsO+lrGa/t4poRKdfD0IfHrRyx
Wz8lc+2jxRDfJ2AvHBoaEgJ1s6/GTwd6Vsj+CgLdVKSEa+VlcTVfOj7eauDEgVwpSK6uPiSzWGx2
04jLySw2Rjm8DOoaKGzBWfAuQ6cLFTlIEOFwXzqqCgceeFOykzalQQ4dqqI2fQzc7zGXkSY0UJwp
YOq3Ol7JS66zrku74s/P3oQYoB6pZsCubd/NzYFrW9PbApgDcsrbbrr0HVGjA34PzMyCHOTSUFkb
rlIlFTu1Fgjz7LSPA8UyWFB2yZq+0vJm4tJFOEQB5gouCDR8D27Chp2qpDlmnXlPu9Z3tAJDzriu
GN1Rotzpcb0nXvV0e5mayIxkZ4F0oYN8Ay9E1Owu18nieWI8m9jJS+wu5BTXPsbUbX8E04zHzYCz
qQ7BRepADayFzBDPmsCdxnZfAxW4p129VnG4TujxhRF+TDQroNUiFxxiRDtrGlV2Mir9i2KTZ3uo
sP/O39qa9pVZ7aBKv7IH4lvKeyDqazAKJUIcnss9sPQhLrqxZqehJZGTloFnQ+dzPKGoDZ3bcBT8
Pmoe5HoH6mnqY8/+g7Oh6SmKpkIR0ZR+gNF3ZTapA5zN7pHnFeCgLmxkDhOeTitrFd/zaq1npqRb
kUCDc861EWut51+cE6QK78lYvCdUO8wOQO4GGsq2F6jm5PO8vGsHE2NjDvIXdTtZO06rldR96aCh
bQMFIDxuMI8kHPTsRPc581juFOzUzImvFqo/QPOUrnUtl5btGshEQL0j5q2lyy03i5z3qLyc7HjY
tlT3W9V7oybdaWxtKGjpOIsBYVym+KDoy0sXnMlUjCb0XnNyYyViKg1UQamLGT9eolY2D8pLXSst
5oXyezvd3P6+C7HfREoMBCQI5ZCMSvk7egC1M3sV+PLil9r+OzkrGcrCPqLighY9YOKgaJLDBdXV
CiDqvjmpgBvrhe/N93pxn6zNcy84xYUZKcynJiiMLBAwnJofRmg+9S+3d2nxr9fAavNRGIOi2qXP
Ne1k9HM/NycIWAZqEU35gBzk846NZieogHCiMTQou1yrOhkoRXhz+n+cXVlz3LbS/UWs4g7ylcuM
RhrJoizZcV5YTmJzAxdwAZdf/x3ofvdmBmINyk6lkgdXuQdgo9HoPn0OKKZClhdhOdHjbN7dXsrO
B7+yIjkbg84Z+JthpY/sQBGWdj/2vyuQm256wUcXX6JPypofCIQ9wMPFzO9e/jtOdWFHzpkyvWB0
hp1tPHkAOGpZL5hxu0oVZ/duO+wWaJghhoVYLxfStWYq57I1cTRpAeUv1Hs5qvmYX9IONh6z66fB
DGhzRPaZv3HuHW9/q/39/Ne65Ha0aKqZUVhftyW0LBT8QOjncS3KNlXTXXx2KcyDywz3OgTkUcCR
Hz/NYhcpOGcGOJ+rHyym0aMGWrc7OzOR+xoduApNIL9RqXuE9vUS317o3vkClaWrIwahJmyKjbiI
6R0hrdGazZCs/Uu69gfKS1DrtAorO0UAoTwIPBwYM8EfKzOcaEYzTKbbDQkrjBJ1MX5oLUwi6ATS
EdPBz7RzV9+tOTv57hSVm3VwHE1x/OQBaNxX4jegTwGpbuQr8pS8SRptNLx+SBon+9Z5j05K0IrU
49WnAeQeJpQ/ukaLnNkMTAKUETPYWdusu7zPDtx5NaB49xt7L4jssO0ACsryGXnqei1QVENSQFUM
A0Oc5kG+KQoeO0na+yvqv0ak7Dhr19rSDD4kmrYdV5cF3vpk9d+97MXQTwZVfOhdd7pYkpQieHlp
arQdYW3swDADfcXVTWqzVR2avfMp3ob/XZWItRdua1FdK5GLD5i6BnDv1ffAZ2T+0SjD0M4jRvAp
vIvsehhfkG43rnfQ6Fx1rIeswTiZcZafWEqDwbDj9ReJk/7joBfGpMynqFsQNmQw1mA+0/+WeW/o
IVso5d52u72Ag6kq4AyQZaFjIMVwsEciaVjWMWF4H+nN39z5g2drOC9HvXo1s4eq/eO2wY+nH2B4
QN7AOIUCj5CFuv5ahcU308m0Flk7xCbmJhowRcP8PNhwe+h3FcgX2NGpisAB7kXFWPHBJYVxkARB
8gIjKKYM9fVWDLlULWpb1H9DQlf2YzBwFfL/w56CDkAQiQDtK8KbXOTMxhXaaK6LgsX0spyy0+Qe
SHoE475FeZSrmGZ3lnRlTfyaC++nFeTWwdreJauRGOkUznYRMHNThKePzTCxKDx2hOQzvp7MGEEa
Py1T3+sSpqEOQ2aXhZSw+yXTtQBvMPt5tiBJmOOheVd7TXs0NVOLQadhHfp1fMBtyQKUeOYoF73v
2y61uwPAdolXP9BxcsbmM2+ocp52CSY6qn/67dVVzWJ9OPli8RcWpD1eaWkY0IPukgEco1XXHKAh
faJOMA/6o6WakvpYTby2JudvE3OyfhpgjXY5ivk6NJLHsPR8iK1AOhADdD2qiyNIwxEdGDEUV+OH
zFSyLkUEbZw3Om6kSxwtbYPc3dKwIJ2qef/hJoIVAKkEaQZql6B3ufZaD0mOx1Os0auPW3dXOndc
mzHEUqMRRxQxbtcWarPgocPMmS8Thutb6bZ5qaFySdYHA1FnSR89jIjp+h1ry1cIS6merbufEIkF
hKXBKInXq3wldWs5AQDLEmd17/uc/UP6z2wGZBkUtRgXJEY8rKACRs8tZqWZ3D4PH1+yYnMxZgCO
SROPShmB0awYwqt7fMLcBmlC+9Oe7Ki1x9fcaZOl1B45se/zOXtxt1lxFD9cxe+W0ddAaQCoF1fK
ILe2rQ2nylgygp1xbIaD9r0f/CM3i9PtNe6deYBqICwI6nCMQUmGyrxf6daj9KLTfooy5llh7vWA
SaCbqFjTxwOB04xhZ4KGDTjE5H4In1ZuY5qVJXSjW7gQ5iKPGW3FglRWrOsD0Taaw0dooSaLGaVa
wFh0e8N2XBIFUXg/yBgRItHYuTagUeriRiUsyV8HaPC1ixfM9Fj4n9bcCt30sLCDVz9R7cttu+/M
dFdPmne6NWT5QpsakxxS7FxGGyyTQ4HXU28CK5Mj0XYWpGiF3mnHihomutGYRqZVNUcz+FqCVvPW
O9/LkY9w+gbgLsD+Wd+9WHa+xH2jv25N2d+t3dSGM+beD7XGDiwFJ8hg6y+tneWP1UqsmOBtGs+p
zQ9F7xmBRjTVCJb45R9XhgOOhqvgYZAi5bYx7lkQU0h8cOyWfR5jTOLQjhF/RsVxGucqMCG2dHs7
99wErXLfxezf+8jF9Vd0GN8qr8YYEd18EnJ9q8Jx05ninfBevZOXZop8EHBX8UYSP+MiqdCavqVA
SfSJ6TxkOf0KxpwQOGkDOBgUko5jV0au5mO0do4gvxBm2faUb2UwzlroFX9bbo2vaAR1G3ao/Fb0
UzefQIp71DqmSCc/BhwLoHjMmBsAPSDeStlkBfVoNN3rPqmrz9vykL2l1jM1FMxLH69/GEF2gpaJ
ZyKoSUYAJFg230N1zkyf2bidQTIeTrl9j+ozxkh/bRYWBmAMApbQBcHQKHRGr7e+Sf1mW6oepToC
yFHF7vQSulNZqrgUPwZQmEHLUJD5oBEkN0ryEUfHHPQ+GaHCHG2tV6D5gxlic6XV8bbP7m6fGH4D
rxoYtuX3fm+l0K+zjT4ZzPvC1yNIeOfggKXZ12xUbN7ekUT3BwPmGH5CU0YKckXBWFaupE+mQvun
BmgL1Gn5HOg9QBcGquZ691VnKpjnrlHI04CiDphmTNhcf7EWJIwgZUF9iEzHNF0eSjDTFa9GG1rI
Z2pyrKZ/bm/oR5QPfAR33v9bxMjitUV901tTa1w45NE4US36aoX2YT1UEQ+gnBEuIaQf4v5offbC
VBGA9j7mpWnJPdPZHbt60/AxtVT77PjgMDfGqOsx80XquYnrzPKeby931yQkNFAxQihC2ni92p6w
rClFrYZVJ6F6PkajgWmJY1arJHF3MidkbYKSAycQz0PZf+zCN9BCRIFkXf4skHiHpX0wKzcynFPu
OQemv/i9o8gv5Ona9xPvom2GrAzxBcnG9fq6bEBDrcgFJ1LU/sne2rf1rfyUnrSQxEu4giM/Ivx0
e0/37hHAGvESRhIOpWvJppebo2W0bEiAwADwZoyM6dttC3un4l2iD7sJ/PN7HeDiCqn7rG1sYxmQ
hL6UzZ/LcEcxteDnsdFYcZ41oZ2rCk4fE318PSiuoFWEAtoHdmZPq0p77S3U0DLnnvxRttPReKF+
H0Ey6Auej4oPpzIn/vxihUNGJ5Km9pDowxqksxVwZh70qvneW4+G+dChpnF7S3cNos0q1BR9fDjJ
IM1aok2dMaBD5WyHzKs85FNedayapr7z52WM2xE9srTKNkVc3bstkLuJog36rHhoXy/V661ycF0X
OztMIlXMhwPIw+uozUYV2eCeZ4pxKBOKIWjryq81nrNl7dNiTOjaQi54xuw8yXBr3N7Kvbzh0or4
FRffzjI2o9L9ckxcChrn0ont/CXL3mz2i5Se74dbMOYJnJcg+5EeKu7IHX9MpzHpdRaaWh5Z/K0w
vo6+ytDOvplojYhRLqDUQdN4vaKi8/tqJDlPTHB7xno1NU8kzSoFkGPHEZBk4eWOGWaBE5YuWE7T
Oc84HRPE+TfggZItLw4QDVGkDDtmUKAT42mmiW6IPM0F6gS/tzoyJhx6t2ixB9g1y1BJu+xcLEDn
erixQcSEPFdejG6nq1/UU5K7uRlqU1OG3Tz85AA+HmqMB5672VVJZuyuDEU0ZG+iVCWLcVdlbRpM
y2Gz+GvMP1n1k1Yonlw7vo1LBH1eDzNWAmJ/7Qlr5w6LB/BbMuhoitHZMSMNA+f3U0WcaAA8TRGW
djzPAuADD3F0ZiHlLm0joET+aubOlDSDzw7r6G4nvWvN+PaJ3ftYOENgPEHvBj1s6YHspBvktKp5
QsVoA9dwf243J7ReDNYdPNq83Da291rG+BZCGg4SysQy0f/QcT3PCmdO/NpYnqBi70S+1psJ5iSd
O9Ao6mHO/Dl2mWYeqF6Y99x0+aGvQGl0+5fsLRv9KV8074XalbRsZpfoeZNyTgyQ4x1tDYj13lgi
d2xeTbf6tMK9FdfaToUecDvU5Xw0v/HskefK/KEbBt/WeOJuBe5OoFWj3iiKg99VI/qeXfs0jY0e
IbfQnnDfdA915qOYoGOcQydapfg5O3nE1a+Rrh4NZZ6Fzy5PllHvIqtNx5i70JXPa78Bc5lV3E+d
hQm7aZjuDZ6pUEY7dy4QRkgmgITGGJV85/psLFpQ385Jg4uW9N6fZHgcazfcxp8b2+7yVFcpEe0u
+MKiFMgxIulnHlCvGAweji3/xt6qtL8TM05WsJDzmn+97WE74UJQ3mFY7J2eU75wW8wCNKnbLsnm
fzeaZIbWeLqiKqMSftqJfDaqZxg4dq2daTiLcMfpQQuQlBs7TKBCRIfuvjH+uL2aHSto69qYKgJh
LAK7eR38PGDwemrOa9I75GxpmALObBpr46DS0dqJerhtbZRIHEx74uV3bUifx2xr+LQlJXe1+7Ul
Q8Q6kykSr49WBOgBCgmIABb+L8Vy5s4r8yeHJ1rRAqzZB7YKWvZxw2ABfU08XjE0glrG9TpYnmlZ
lsLdhpXFPsPMAiEgB2S64hzvhFRhSPAti4cr4tm1oQppKTeWcU709VGDaCxr2yd3K19E08+EEOO3
Jv+Rzn9PoGO67RIfHRwdK6REugc6XFyI0lvHLqhpp3RYkuXvwo85EFBTZFgKI3vbKOZ8BHs7Ppis
7GVlPDcw8Lok/cqi2hsxXtyGo/fz9lJ23AGgfDRMIJAICSmZ03zgmkmybNgSPfvUdWUwbX/dNvAx
3MEVMEOCvx1EK3hmXH8kg/Oyd5tMT3qhDt6V0NnWM3d5BtIvamqdR50JnMAyO/XLrxv2UNXE6w0I
PFw814bJ4Bi02godsH8PZNwHF8w7mxYuelhw4BToGN+2t/O90AvGl8KkKiqd8mxW4aXVbPN8S9gC
LZX5zq14oGTR/Xh5oxgFaChGcPHWRoS9XlSFEhViQg3N8PWuHv7KLdAv659Esd1pj7fXs+PkYBnD
SlA4hJPLdDJr10A4wO83TG14h4Xyl212o3l0jkTbTrdN7TghSKpxnsQGupBTuV4V6sEQr9a5nvCa
+iGZ9Dzqe9Yp4sXOB0LnDAPMOLN41MvV9ZRQAwCpRU+g9BY2NNkyFhKV4PPHu1ag4U3kOOhNCOGo
66VURa+NKfQxE1bH6/ZJq7ywyGiY20fL4uFYp7Gpf7+9ezsfygGiHodXYKBQ2bk2CVx4CpFzTU+m
xckPJdTzQq2cNwhMsNNY+briY+24oODUx4MQaASEX+lcpQazbeYyI6mfeqcJGSGH1HjwgG1aGhUH
x56td11DhEDUCmSATDuBkRJs2EaCSnxRLNGwFGFR5Z8682H+fHsXZS4enClUIVEhB9Qcql/oOF5v
o7UaU9nTwUw6zT6my2OuZTGd+8Dt6bHT/1qHIMsyULcYB7tpHylPYz1v4m3uTlNuPHUZNChS/+vt
H7UTPC9/ky150+RgrLVdOjOpuiLeimhJD5p7P9rH2nubwJF829pOsRIdCTwMEGAQqXG7XW/Bknsb
Gq6VnmjuHc3qILVei55GKzuQ+qnS3tB+xQzl4bbVncOP68GAerKY7Uf2c220aHt7HkljJKPQZpgJ
XzDMmlqKaLbjSVdWxCG6KM+Q2uZkG0ojEetqHUxxGWPQ9FuYmWtglQp6vj1rKKhjH028fMBQcm2t
Rskrrxg3ksGAZG4XmukjBnaXMaoHhYfsHH7xroIoNAqvyIKk3TOdqgMVqG0kRU9ip4RwV85KDlE0
wFkbqipn7/gjSicmoo0vgN9yK4k5czM7a2ok/jxEqZs9gUkDRJEG/9PQskdtTm67xs7DEfkj5osc
gXtA4Vjax7knFW0o8AwmCmqMv27tT6uBHJWxnhwnXlrt4KV/TdBY9Sv/zNNF4TQ7bRGRv6KQi8sW
GbN8ZZRkpK6XMZy/+p+1zL6upndgtX7SRve+I1awApJU9dYRmdOhNPTvw7KGmctPrE0I0d6KQ37u
XjALfntb3hlFr5up+FkO4j3OjUi0pVA1UV4zBnLxpB37yKKwaT/3XmLMB+p9K0uIO6Kii0ZV9WPy
A8ig8x6QbfrGwXU56D+K2T6XmDdLfdUP2wsg+GEA/ALTCMko+XtRYA4ywMewX3i8rH0WlNkalUUX
EDLF2eQFqw3qFboeh8lWfKudMAIBRQBjkPMhLZdxhwabqT16s5lMk+MHXOMMKHVN1eXYO24YzgJd
E2hYxEDp9cGeZ8doAGUC/zj7ssyQ2xg2lDKsQ9qoeMx2Qoj4+wESB07sYyweysLKPSi+JM1mRVWd
RcChgIQnA/H/ERlZfNul9q0hS4bYhePjsXu9rjpbLDCR4MPVpUcOzMGzJsNY7GGBQEuwoGTxU5vz
5tczCeLi6eGjUfWOwr82WrhulROymoA7fHEaEgEqHU/a4zxOR7dRVX128Ia4XfAkRfos3jsySYgN
UbYxA01+Ymhb3K4bYqQWuJkVb/oageIghOrGnVs8ZcV3vyvvp/mfzribLZCDrLPiAO95EeDwIA3A
+xuDqNJuL+5ssM3czMRbT/7wdeavJfm8Nne3v+muFRslCwKgGm4cKUoYfPXJMmpmopf02eDLo9XX
7dHxxr9S31XBSD7i35EKiiknkOGhL4EE4vpjrlD7bitErKSGmprWH/3qAHT4wRmq+0UfPmfFS8P/
7kA3P9nB5uuxSceI1qDg9UlEmGpqc2ftOKG2eE3oKA1Y0sWxNfPSlA21k7Y++gtEwDHb4SyvYJi6
vccfB0mA4Lo0JG1yljpWQ5cKhuwHaAsHdVZF66SNmJk8W031efVewDjSG6fG9GMAIb/Ug6agERJX
vHQbYFwbiQbuZbxu5IdnSfjWAXJoJ1uTZnExtvwuLXs9bG2MFtxe7k6QvTQlg2OMvip0Vi7Qn2r1
s7bQ1wr8hrdN7H05MacCJB6gnHh3XvtRYbO1qwvbTvRmdF4GEy3eem6107Ks88FWdwH27OETopKE
VyFmTSV7TU01Z8bpSfjaxL0zRi556xw7ykZFo2tv7y4NiR9ykYEak16ViAfYOwbulqYIZk+RLu05
Ao46UIyIcBZqltcWvKmnfDEHJ0EziOXPPgGEWgFc2jvmaAD8a0ParnUdOqLXvQMDS7x2YT6cfK16
MNLhsOqnzgSuGPI3kCmalmff4fdT/6mb3mb90GMA5tc95fKnSBuqrx4HaTl+SrPRuDWHUGxq4Xex
r7r1dzcWlxQSeai4ACd3vbGrM6x4M2JjKQVLVwOKpjezVNRldyMJcheU4NAjAU+FZMR3GQMZAHGS
tB4pDSpjQJ7ZOShtkp5HGLJeTrPncUQYc4RyArVOBkCwVooZlXYi3dmzc9Xcwd7ZQMsPJxFNOPxP
en46fmO1DU+dZJmOzfTAh7PzpvRalRHpMgSxXLoyD+tuTTsg20OaP9O0DH/vI14sRqpbFBOAdjr3
naSvuqAu/7RBaMg1RUqz6ykXRqRbEOW0uqh67JhbH83lrshfeKV4W+7FkcuPIp3ydsqaLO+xDuzV
YP89eyqs+d4HwReHEASIvjG+LF1pqQ+cje73bpL7f/fGBkzot82a8HT9+cvnF92U9xgPXkvUh69P
VQouK17YDezkYJYamqaNiZ/2cVsV7BGzZKp17VV4RMlUF+kfQqTcySHdMPalXrjJrH8zhyqwyROZ
H5qheaI5VJXBVVut7nPhHktIOjvkzhtP/M2uQGcUN66i1rKzyb6OIpNIUaD8LdcJJ7vdygaUbEmK
J1zdvmh9GpH+yV9Vwx877nJlSDpeUz95HVAecBc3C9B+Dfr21/MPOAoqN4KRA2mt5PMVuvj6lorv
CNWQrkRtHcAzlaby7n5dGJG83hGg0jxjbtKb55WcSf0ALpX5l8fNwfULYA3KtmiNA5YiWQGB8eil
3eSK44tefYDzS4ivuLf2+lZAAuApAmkpRHx5moJ3Y+6sKHgkjJbreXbSNw30YhFnQHwR2uiPmemD
BRBPpu5kcM87VlulA3bqVSrJ7Z1whcclNHsBiQEyWxabtQDZXVtOSWL4b8TZAss9MGW3bNcIKuLA
QeqC0Uj8+UXisxbzMjMyEtTdTyCAssyHdHj+9VCCeYD/mZBCiTVlXWW0MOFDf3LJje9T98dEMZpi
KHDse254aUi8oy/Wkhv5glkXRhKr/1blXrTxt2wCEb2qF6yyIycDWoqhi2mCneG0zc7nOlufuqL4
wXVFVqr6OFKwdxqP8j5tCTwes65LMORekOc/b38ehRE5jyjmmaZG25Gk1NFvxjwyL+7rNLptRGzJ
9TMIBVB0gfEKQh8H7nz9acg0pi5dfdQmofsdI+6ZoVutVty3mx8WGKqAPkJ+l3ujqij6cXWCTgQo
ezBmIX+Xi4SbNdLJbxsr6VGRz8tPBM3nefny66vDbCvYkvFSgRS7FGStcrFIavdW4s3fCUByM9oR
xblKT+Mc81YFZvxYDsJ7ETckGAMISCvkvos+9IwTc7ESNFAxjVkWsTnRIbYLEnXO/LCNXJHUfPR3
GES8xb/iQS2TaPrL0qNnZVjJvMTllPSY92jofeYXimv3420o7EBAC9AEFPBkjnxI5hi0RXMw6YGC
CvFqBrdZZqjw+/ur+deKdKi6YnYw0WFaIA7igTMcRa9hycCNtSrC0Z7roRWMxj2I/1AJli53OtSs
LEF2ltiaHtYgjy1aRy3/u7+cf61ImXO2MObUI5aDDtphrp56iweu0UMfQ/EGUi1HcnItR5mjBclD
Au8LpuYlZ1888uftg7TnAdDOFicVzWYs6jpMbOtWOKOFgzSgavNQ1gX/JEiBFH62F4xQvAAhBCoL
SBGkD9P600zNbbSTyf/sZZ8cDNm++GBO6kz+OdMsFhTmsijeHnuHFthC8VJDLIKC9/XKLAbJdq77
VgIi3Njrf4BMb6tBKc3XCII7h9vbuOcTl8aki9BLl4GWnQafMB+74pvdnfI+TB2FQ+wtCTMM4tEN
Ti4UMq+XpPFx3NwWeufmXH5xlnjzy9A8G25+N6LzcntFkvMRQ0xkYZgR/4F2yAe+MbLYa5O3FlSl
KXas0FyM/DQ88Kaft+2Iw39xT/3HjiD3Av4P14Yj7Zxh+em2WXl1buvUfyhX3wutenEiVtVF2E5z
f+z9wTu1Jos0A3QCt61L7v//1iHqAiUIIKfkDl4FZfU0Y6Q887P/F9g+b//tktu//+2C5gWEI1B8
IPJgVpmbVWrVW3mmdI17Mp5w1sJ54Ie6ezWBPXQVh3nvm13akwKGv2QeAxylPBM0RmwgRduuDdzu
6+1VSV74YVViTy+SvrYbjEYzjPJsugu+kP+4Df4ndxzvuY9B80qRy+59IQDzUL4D/AZdPrHmC2tg
SPPXEv+ee3tDERetmdBaDJVAmdyq+8+iMM4N0A0aPh8Gk4ArQJlJ18szc1pQ5dxpbdSbYe/Nx81t
opXSCORp0VCq9EalwPHBrvjzi+V1HfQfLaD0zm795PPjWA+AAT9PnWqBu9t4sT7pmDm0MsyWYX3z
Eqyf57vbLrHreBd/uxyY/LkZudg9c6BBqX3XMz32KkNxnHatoCbtY0RNjCBKF+/cOSUE0TQcVr8D
Y9gQuLUdzJ0iidh17wsr8iHynZzoW1adHeOLm3bhaFYY5NbRI/sxWG+3923XFgC7CD3I8ohMCK/p
A8Jsr1dnPL+dwHIqqCahpxCZKA8fMSnnBGtXDcfbRve2EemeCLjvLCpSGTNrUgNuVlRnw/4xTjmE
mVrweiS/YURwB+AZ4IM/UwoSKZZbd6C5P2Mw9Yk7+lM2Ok/LqqK539tAgJ7xhsGYLQQxpI/F65qv
mOGtzgTTmf13Yp+bLALTbVT94lzJ+0G9tCQtaEYqYWtmV8HFgxP0/lh5+I0dA37MA2kXCoHyVZTN
FjihRxhgeh174AdaSeRnCufeCzcCpPZfI9IRcqmmQ6kcCJFuAPNJ3Gb3pDluXJGn7HoYrlTMI2PQ
Gj5wHdQsblso0cz4+H2ss6cSc6Q5bvPb+7W3FEdH+wHkEcB+yl2IamtTvGuc6gxiAHt59NPQt5NK
NRUjg0vev/ulGenxoq+DPRCroGe9B/sm5aD06Dfjm7G2+hBsqZtGWl1DQNwFQ/OSTl44jaRDs1ED
6nVM7+sWXSGLrM2xtGctHnsXEJRiySJubRxEDRzUVqu1vd7em70PcPGj5YH63ug6ZMXYm5mfDXYE
C4rhKu7lvdwGdWPQPYFNGdxx0r6MvCwz3o/lOXMfpumN2cUnc+BIr0nQTD9mMDb8xpJABewDGgsA
ki5dMQw0CO1kzOW59scy4qOjP1h9UwV+XzqKALl3VwL4+D9T0tL63i6XspygexSTeP2NSwwYD/Bj
QbgI8FTpwt9A6Gj0Yt+ongVDTcK826C+qgi/u4fjwoqImxdpRW+tUDG3YWUwm8iruntnpaE/fYcg
x+ff+C5wAxAE41LBPXZtaUD9qVs1Xp7H4rtDgCJOoAJ428TuYjCThlkQFLPAcnJtwoV800pHpIBO
+bbOoisG5mMfao2K9HnvKQJ47f/sSGHL9odKMzfkYvVkxU4HyRSNhUxbQ4z7Afaih76Rh0uu2MDd
1BNtD4H6ccSdLN0sK4apQVaE5Gl10ECmn+beOIIqHENZd25ThHn6t5kRCAdNKlfc9XO8S/CYxCMP
BfjrfQV4AGW0GYkABWUYS3/6rWqgejcOXVgQf37hhsBnAmc04HG3pG/zcp8aSzBPX257x24gIkIQ
DihAISN0bSMHbmoGD3d59hqI+YGvNrCM2B8O5QrhM0Vk2Es3IE74P1vSjg0zr9ZCg60KQwBbCyCN
/SnNjsTuD6ajFITDD5dfxui/mHjqoy+Caq60MEwHrtmKFMrLdD3Q6+a5bamiWSVDOt+vN4GUBWYW
2RpqJddGyOL2M9qA1TlzEt8bgrQPhuL+sHjfNTMe2y/25xI8QfQrGpHliuKdFWAWcFmiDuw7ldkc
bn/Lvf1FkRGHAQ1JAKekkw6g0LYutK7OXG/iBjTjvAUMDiIcNSqhfnjb2J5zYlIK0BBgd5E7Sktv
UxBFA78D9z+1UL1m/mMNutTbNvZCijjYxAaJjiixXW/vavhdurRrdZ5G7b4s68Cqadz1elBxVAw9
JA5WPQoAtgo3tHe2hb6ZGCIHQlkW0xzdajSYjvKNPjefG3yzealOt9e2+7EuTEgHr5psd0JjBia8
ELXlz4bzWEJrqmFTuBBL8bFUxqSTVws0suY4ohx1qObuDDCt1ReHzF7OYA9TGNsLKZebJ301bVqM
oUxhrOrWTw7dIrewAzrXMUmfBtqAIkWZZu46I5gngM5Drwboq2tHqVu/z81uqM71gDpH0KwoX4eD
ViOX1HNT+9q4TV8GFNp7TaBPhs8CkH6NUbu25l92PRKUUHNWdwHS0OlvcNMNz/VaFWXszGtx6ASx
Wpv284/M71EDJUOqv+YLKdIAWlbp80QNL8Xh5n3xqFV0UaSK+2tDm0HXHRNDOeJ+v7gFIDxcVVMn
YgxFfcgIsvFuRgvgtjfuGsH4K/jy8Q9Ql9dG0myD8jvKeWctBS/YhsFeFuj299tGdk8VQCDAgojX
zTvTzMVKao02eHFUeATOafFQkG2NIafkKqKg2A858CPeY7fABYqRSskXSg9E8p6BRxrIMqY5Sut4
c+5ByfMbaxHz9yAdFUyR0onKl6EZCEH421AUD3+RSv4/9wpIBDDtAfg7qIWuPwfYNKti8PC3O/5b
VT4RNPDH/MtvrODChhTAIUfZ2k2BF/Mw19ABA8VfwATZ1m0rMn3Q/y8FJRrgLdDSkTup26ilm7OJ
N/N2WGnwh/e4BjwLze2uLwJavUA5sS5DfTo6b7ct78U8oU/p4OJA+VMeRgUVQr661MUFVdRrPGTT
AErYZjtpfGuBrtXPJrSs49s2947RpU3x5xceDlhmUw6jDd9r5sOmd481StdDr9J63l+aBwo2lMXR
aZBDQjEM/TyT6oweV5R6kEst7QgiCs/+BICrUrVPeIJ8ojBBDhQtkgvgscXPuVhVo88cCmQcvu4H
Bn/KrYjd902MufLJPY5/3Pmvv76LqCSDLUnMioLq6toeWZosoyOKBqx9pq6Jkih0sUoV0fveJoKP
F3gicL8hX5KsdIUF7UGu4Vs5a1RlwQpt0cZ/4Hp9hvzjb8RXT2CqTQx0imbJ9ZLarcBTcrOqc1ry
CDWFcUZP0o1v79vuii6MSPmf5rqgeyIm0qV2CUveB7Q4bNYSpqkXWVNy25jYHtkpMAktWguAKmBO
R1rR2pSc5fBBDhhGOyeQ8An4oii4qYxInle2fjXrDYxUEyrjW3osuBM5eqEIUioz0ivct8ADzzQc
23EC4OdYaY+/COt4j4KXuyVdSrze1iHrRUnJAYsPd5C8DseCKCqH4tK58U3kwtWaOUtmMWyX5wwh
nyAzvSke+bs7hQQLRSt0ERB9rr+6M6dOm4JF5cwAayT+X2VZRU2lyvt3rYBFFPgblKvAEXRtxWjY
6Fsa1uHoP5v+MSumEA+43zmSF0akT9IVdEo96lXnAvxoyL7rlanbIXvJCHid/7sSeeYWk7Yzy0Wk
9ox79p2mD6AnyBTeu2sD5JeCccECzlBOFlIIDQ51iuQ3/2pNPxvrOIO+wlZ8eZUVKYIZq1fk+Zwj
KBuPTdSXBtLpZ84VUWXfCohRMOyKEp88ft5zvGDNsqTnwWnuhAr66B8sevTb77ejl/i4H04KWvP/
tSP5ceYVNWFdRc9Q08MAd6h3A54o0E0hZVBYf1Guh8qES7U2KcduJ3S6x6pGLfzP0n+bnkgWVJis
vb0wecr1P5EGVWUAJEXeI3vDWNu4LrEX52Z73jzzbrHMQBtOdAytEe8VHTzEP7rtlUHPgFl2fNv6
3sHFMC/ubWAeMNsrHVwb3MdlDWbxc9sd0YRh/SNR0YftFvwEgAMzSoI3QBe/4SIbcSvdGPwSXb/O
TvPQ1OnRLtYnwoe4pi/W+mmCsBrGfPEgU4mK7TxshSwq6gGo3KPJLd1Gc6tbdMoQ/Lb2m9YGM4Mc
+P2oh2hv/7y9jzuuAq4McHojNUG+JfdqN0BD12Vh9FzOzh1Kf5CCPdDqrlFV5PbtYCVgPQKDlyvt
Jds0QKyNnmLeQ3tb7OE7n8mpWbP7Fs9RhWfu+IZgMvmfLfFbLr5bpresrpqRnsl47xQxVpVzRYza
SYCuTEgfyGSVA6YjLIczXIB1MfLAtMrnnlZJtdA70AcpSh07F67gDQdUVLQEP0gS1ZbFhtaGL+r5
141Mgadqa+7EqSsD0oqoRwdrGZE3bhoSxpiZK3hlT95z1uYHtx+Odne87Xn7K0JpWQchEUbzJYNd
P4LpBkQA5zlzf2im8wzajtfbJnadDngPTORBhQR347UjLP5GtGXFmsYpbP7pxofMv8tU0+O768DM
OJgGbVwjrhRsl0FPmaYjwDdLfcdBjpsvv55s4Yr614L4BRf+vOmZn7KC4uzkboDezZh2v3NiLixI
p/P/SLvO3jhyZfuLGugcvrLDBPUoWJJt6UvDQWp2zvHXv9O6uOsZineI9dsF1oAXmGqSxapihXOQ
m9eKBbzdIeaMG7Tv5O1vFFP/QgiqQuYGA4RMOYulbqSWUsU5/EVh3dQ/B+cggmTmncS5AGYV5lQv
elZCgFYBA4RMou5I3hVBXQsz2KhwAQuRsStyK486ysRYgDzWRDdiMFw6+1y1iLUkRJ8elEV+NFS6
//dafC6WuSggJcqnsi7zkEYnuXuTdOS/W7LGojITz9/h3fhnfYxPnZGCSk0V60tzOwmjUpXcvp9y
bzSS+9y4yxflbkmc13LSTRTTo0LQ089zeufimTA5VsZBV2uIb6O7NX8ap4lg2n2pwSlVuZ2IiZdn
G0BWA45cgOShsMZc22TsaA68xDzEpBRdO6LqnpQfS3Aw/cXpATUREkxtm9e9vLx4KStUd3B66LFY
h6NRHdEh7mT+dSk8lwf/DVBBgJUhUcMcnWTpaRuvcOMQEU0PWImwVC0SwRxPjmk3Cz3V2DBwKoKr
wvpmIesO+naBX+AezJ+lsCh1meVIsWzDtWbl1voC0CvAJDp/ZYwAcoOIB69lpKMvj0Wu0UTYtGMe
9vazHdsezNFUN3/htDHUgakOuFYcv3opRFkwHif12DJNkkqvaFAMkVLjX0JubHE4AsXt9QqICNSl
GbO39KVaKTWkdIrp4fAj+b5Rjm0xeqoiUDOehYUrQg3HktG0w6LiFdIEBvJeyUOnrlrPsXLZRf5b
ROXO0zRQhACSDn3osAjM1ZTAizYm0QI7lOQz0aKXVU283MEs2fVLw9M0vF5wLVHrQKGAkVNjaq4y
cg0ajX6fXTYRkOckluCdyV0MUsMf1YgtzL7UgVyp2j5WVdxMhCHj10727E5gODcHwDwxgQ79jwiL
CXMWLTdpDzjCsFCOdZvul/FkxjtFtlwnE+UyeRoA8A8EVdA3PPrY5WhJ1qzGWIRdEwd4eG1p5+un
wpWAPCnOHqNxn0ZMc1XCm5kiFtGkjEj1AtIbQa6Pd+4ANf5HApNgKOpxNrSP53H3o8uKYzm8A2Yo
tnKB4+Y61HNBzP2nsZWoeomloNkxio9L6mkPxjPyzMsY6IvXTgKF5unauTxGodNBc6Z2C+O2rdv6
OEAHIxpE4W3eBki/GZ2tGYVRNjsbliEz8bhSAXYmtSbJOhqs/WsETNbrisCVBG4WdPvjfn7C2m+K
qrUGBSZak79Wzb2DrEKCOUkH6CvXBfG2DZCvH/jWaFtjW9YocOl1RZ8/3otdoh2gDJnQrfHU+lwI
c3FgBbI67WHUYtPYhsS63vybZWhAPMc/ePGwKO6pPkTjMELCBMKXHjXJzniTRaMt3L06E7Id2tlb
BFNnkqkW2Cs9KTxneN8uqDOJkIZEUpiQF4CkcdYlkFKXceXlo225s910boSxMYGP3vadNZ4gG4f1
BFcb6H+2cztbUANoLzrYsM/jd/M9fyxBZbyXUtK130TFJp6ZBlsqMJzQ/oQ36bboM0k5cBalck2L
EOikpreW7fS7i+ttblWWHpay/DGaw7+EwviIDfDagnNDdADWJkamEk/ARMmzAq40QukThDhZR7Ry
9Mzp7fol4t1WA6C/0D99IzhjjiyRqNRUZV6EihF2denV9AF0dURqBVAuPNVAaxdS9RtvKqhwLndx
ntp6dOKyCAc/atyfre1dX4fo95kdq8tRstsC6wAN81CFaLuOx/vrIngqd74E5g5hTmsua6OACPpt
nm6yH9V0gx5dd9DeUBpwhZMSPNMDjDk0TG6cKWC5utwyBSWhUgNVNu7sQlZTJ8Nf9PYhGtxSpRsd
2ydkabVruzlusaIMjJxD1gB44nvy0raBbVVukSmCO8t1rGj82VpwMFMAi3e5omJF5FkXFeRhJr8r
6EOFEkEs9zdpakpkzn/G5fuUBEq0Co6Op+XngpmtbMdIVYoOgjva7qR1IUsyBlHxkIsag3lqCFjX
LbmNqUggF12usE8Mo1wcqLk07KzqGA27vyl5ogvnjwhG0wu5XucO81Thx2Yl7jIcx/j9uqqLlsGo
utloaTzLUAyQ9UypnycnS4R2KRLBGB4zp5HT2hCBncKcBHZKrwQBI1/E1h2DTDnwQ5m4SjNSamOm
sQhVLV4DPMMUt9Wsd2NRYv/6fvFMA96JSBfAU6D0yUQJaVzWSjlCkg2AeMxkKCMecgY6ip0WCOCW
BKK4ITKb/dr0yus6qqLCPnelf+Sz7UB1npipYcFUmPIrzivKnv/uvID0hWQ26jef7m4fS/lWx8QV
smvXrlwAHbi6aDSAe0/PhDD3VLInuGDLLsIknnYxyA+m8SGx1ft6EuRmuRt2Jki9vKd55MjmUhiw
RKW/TaAh82J1f1FsMEGUsyGNo8eY7avPMyDaNkZUhBqVSdueOrslJeimfYHr4yXg4CO2cqi8AXMz
ap6UADXsJO1jLZJK9IbQR/tppCehR+KFQueSGOtm9GZX2qMOD6jGHi2fo+Zdz8eg7yJSj6JX2HbW
bIQHjvOtdQTjZ+g5vDyiCR3fG58tlvVe5WTFqMWN5t3bg7tEJH8FZMP1K8widn7EXOfymMWNmM1P
lBQqoa1DaI0A8G/ayrVLk5g99ReMD6CjeN5NzlvWZQGd1GM/GN8ddXabzBRYLu5GI8MBIB4L4K8s
f5QcjdOgprQMB/k4US0AnbZrlTe98RhNIuZejiw8DLZ5JaTUsAvMuhNjXmxMriahVDvmXbPIJkAq
ioJIEwayrK6oPH2tRFR3LDrWtttAz8V8GcKAjbaDuYBGYfWJFrdJiOEWN/paGUFhktkhjXq31CDy
0JJ7JT3l0kjk/HUGvvygfFOqwe8pMJmH4PrZc8wOPmZL9MobADPbfGVOjjQYY52EqtMHJVBEKTGl
XdJUAh3jy9mySXARcOFM/FMaBpVLdUgwr5GC9HfJO6LrCRDIdTA4YMxNRJq8HR1zhZC7lrd/EeBj
JuryCklSN8E29NhkILuTNYtKACWCTuv67nFs6YUUxmgDYjCxtBRSNEw+l20ARrXSzA9/IQQoVluP
FKYe2SLOVFsd1dspCfu23FnqfVFLB4CcXxfCPZ8zIUxMUhclnvfAeQwjzIamT5H2RkmlCdwCV8im
/3jtIx3DZpczqVhrxcJKRlU7ZrL/ti6u3YqI7j5eB5/O/kwMYz6TxVjUNZqTMM6omynHzLxLdGkH
iEd36vVHG+UvNX5QymcAaTqd6Trd7EVN5+nqbY/HdOsDUtZKfywLsex9q+1xl0Mp6w7VlKI3/s44
oHvWH2rJj7qTLYrceDYJjaQY4QNtKnovmXhqVKemooqWhHlFWummOWQv4xv4Yq4fN09xz6SwqHhF
pcZjr0MKQlDEdm6W4Y3V6+51Kdy1IE+B7k6MwoA37/ISzoWCKvMmpdTcCAWeFSwA91H/Tbee/kIQ
8AYRa2BSGwHMpSBlBrtmP6AEaKCd+j63499tn6jeGhXSzogXZLDBbiFYHHcLz2QyN2al0pR3AxYH
l+GaxY9ZOQK/8Pq6eBcG0/QbSQYaUDDqc7kuo58nJOKTNETxh/TFqbN+VtZOCDbMM5aYV4IHQB4O
iVJmKUqa12pcQEzj67sxlPbAWii96FDfg6h9V6YkJhZRSOXmpAhokPkvz99aVzs+j76xj+9btwMQ
18HalS5uj5sdMu9rSUBYsMsP49v1HRF9KlM2HJeBRolF0zApEQttxDy76wJ4TWLa+WYwF1Caxy5X
I2yGZmY71OPAZ9STUX7K1cafCw19LMfWeNBHz7IqUooG3Fnc34/o4Ez8x9T4Wc4tmrK41AcsUH2w
vlsJeKJI94r2y+zZvht/RN/7H/NtA4zCB6T8rq+cv7X2x9Q7Sr9sRTbW21FO8woYL2BtJnle1h61
FCFHISdmx48jGwZXhkEUFrHJjMoGDrtNQyCeGOlrNCW+Zab7eiAACu0SolgWQUGwXLx+zr/o0x41
SFA8BZjwjCn1FmHRg2elzj+IuWROMUddHGOi2aIlaTH3MCvurFouKEbJKsKO+kC/Z50TsPgRB2Gn
t+Fc5kpTWsgUfKWh1i0uCIW8VQV/RPQdcIDZcNJO5c9ZrYg2BuqYBvNJ+SIvQazcV8jYjKIWLe7K
z76FufdNukhxZeLETdOz1l+TlJCl2lcmqUFYeF25eLMumHoEJxQqvkDkZ6EJc8DFOsaEKftIfgAn
OGZ2ekAvn6TmGC0gNooTEvWe5TyBf2eu94tOiTqNgkwsN/Q+/wgmXjPrBNUABSPleMFPNyOslrt2
J1A9VCR+6t+d2VNeU7Jg4OGpexLN/vEcxrlwRs8o+l/0QsPw/xIX3my+omTldq3AfG3W6ZN6bTw1
GOrBJrPBopOAxG5escL2kCPwVdVjVx6n4qesheP4A60df+GhMIeCXlPgFwL9YzMqZ+bKWOvSKQ0c
KzoXmwSVSXR9JhXyPqLOBF4GVcO7EPipSNriWcBEdXFaRxJa8NKwzEa3pF8axQL9gUmipAaGNYY4
YKXxSPwi0FvOWxzgcgCbwXX9gHu7XGChZalVUIy7zrUTNGvurnkQtb/BV6WEwJk/OeszmEqOqSBU
ZlHK/+MHEMlsWPkg5WFrY4pMay2f1DR01F8p8H4TrfINA2D21U1JY6+lOnq5FtLHJsnXlZhJt8cb
S5CJ4MUf0KJ/PoIxVnNUJmlnAEBAtr6h486dAFOAkc9DagnUiKe2UCG0qaFTVPmEya7NhWEPagx+
IdWz+2D90eckHt3kl427KGg+4Pk5lBQwnoO+OHARMFZPmc1CWlcTT53EeKvqdnKplFqC6JDn5Sz4
UAzZIYnxiXmky6a1gE+B2hg+qCVp42s/KhqCmWcQFYN5VvxcFGNX0ACHOm0NUZNbfVXC/LFG16jI
fPOuwbkQ5vbpFV2zbIIQS/Veh4nUBRnBQEDU1MVULH24fuu4u2ejKgzoJRX01Iw0K63s1I4hLbLk
w6Jv5WcyP8SzAoSOkUSdQM15lhlkkhs1DqBfNfY1ZNlJuvUIwWhOWuKWTXRy8vw9aqPD9WVx/Q+Y
w0G6gaoq7DPjfxYzjp1MBt4IgDH3hjJ6RQGM193QuAq9yZcwBhZ7Yt6qztfUIC1YpmRz340uXZ9i
RdSzxLsGQBJHXRdfBI+8bcqZ5Z6rSW6BfgXMM63ODrbVp34Sd4rgsvEuNi4ZOmjBHYypC8aClNWq
LfWsp+E6RjuaS36ZoF2fdp4zJ6Qvj10zPqRWLXD0vAPFsA+Y2oAGhjcNoz+AwsHwB4ogIR1tF2gP
Vp2B2EHgankbeC6EcX2KUunKhB76cG0f6vWrTlfBpVN5N/tcAnNE0bph+lfYPOrcVebgRRjUN4rq
KANUorRWMFRsz+pikI60uEuzk4SINTNI2mS7uujBhrPqBK98f8oTtHFat+nkx/ka6NquU0iptAD3
DKxENC8v+mrmyLOllTA8vR15Fi6VH882ifLXJHf7TGT6+OcManXgiaKVXd2070yHARJhZJUDJwkk
APQrJURCSjFXguvXlnvQaJbHRDuiAAw0XEpZgZ8wZhGk0NZGo3niSiIoSu46ziQwBy11yjrPPbas
UtCoOpmuTcOqFLUn8aVY6IFDHhbD38w6BtBpF0OHW2HNljei9LPlsITMuTzb7Sh/pDBrKZKooQAf
ANbRelIjw3OmNxT9xjZHMOqVcvzvAK0/4iQHSN2gZcSb8hOyfjUts144wApJylvk84o5Ow1A2USn
Xiy4jtztQ1sV0tcA8keJ+1INkjbKyi6a/wNFuSBicKZnVREhu263gw3gMWzwjxTm9mCpa2VtyK50
qP18WB7scauiHsGpKVgPzzRvKUbweWNOGT2/l+uxzKztrQgHlZsJzEnlNoZr5N8xqlHrma+MPjKk
1y8S1zKcSdxU5+y6JqUVSzTBReqq0YtUNVicJib2GO+rnn5rI1GphauKBjrLgNqN3otPJ1ZlRZOt
WGFWtg6ml1tjP5vdoSxBTNPkceJN0KddPqeixwpXVc4EM4dIgYQ5JyX8vLmNmA8nVX/DoJXg/LhC
wNu1UcFtOIUqs5tomovWCGi5kaOBNeg9QxalMwWRGPfIgByGGi6sn8mOwMQR7TArBpuBAigZtPQw
f3PGFV6lAvHcIAiaeYVIXQYporYBYmzzzZdL0sto7HoJdtCuExDHrnvgVTp4aY2oiOeEVi49yceC
+EOe7yzTt5ov1xWUc/nQKYoWbqwUL2g2+UZjTVKMPM+Qm0L6XYvr7w1t3LqaLDeKK0GQwhWGZCsm
sJC0lln6H2to5zyTAPkyyUvpzeAUc6u+0DwbwGk+AlIRcBNXHgimMJW2nScb8CWZbUzG1AMCYdYw
4Doqx2LpXHktfTWhv65vJEc30WltAlQPzNUA12NsS9HYai3j8qFcjumBOJ+RVsJwvKfXYJz6/4li
jEq3VCmVAJ0TKhEyAMlAlDklrSKaV+ElZqGZsCUbpC6QZ5k7PcVJvaC8gNla8wvoz9zKy56yg0yi
uyqs3TEwjpJbHUQ8V5z7dyGV2UiEBalUyFsk5VLXIm/WLvOu7992pxiHA+ZkFE02mDtUGBkJUr6M
xWBhTrOdRsDPyCDepdPLdRkcVwOXhulgQMtvpBDMu4eCy82qDUxO6mCzI0ABuZHjzF8rX+sUv0qK
F0BH9dL7daE8HURniA4YDkzMo+58aUyWKU+rSrMRh2IuK2tfc+TxJdH5cFwMiluYQEOWBgMTbDNu
YbZW2uMBFfZx52aOGsjxF+NILVeWnoXotzxlQMcvjAWQjzS0LlyuqFgGU5JXCKvKr4VjBMmrlkZg
DSlcNPT9xeZhCggd8xsO6yeUt7puZcCLYF1ppZE4kuQdmrAKt26XRaCA3FWdiWIea9Ka441T4wIn
aAqQ+9dp+rLYdy3yJE0tcsw8ZcfgCYwtslooXjAVyWGsh7yYsCwn/jKa6PSsdIFX5uUp4bo2tE8b
6R/MOV0eUppN1Jo0+BBMEZPYaRDzLuinWdwsl8ApvO6S4reB5Lcj/8VM7Ia1iKc8+IXRpsYovCaZ
2RSnGB6uNdK9gJcZT/rrWsFzIRpAgUAVsTVVfEpKWhNNkVEDLtaSP+XDTKqqOiap4yeiMjjv8p5L
YqztSJNlSE3AzsQ9aN2VxKxJGs2qaxu5iINHJIoxgNpqp3NVAYekoe918T62r7YuaGri7xsMOa4u
kvMmc3HBsuPklYXVyHrqVlLhokG2rOIgGQ7XD4i/FjSNbS9iTPyy+t3U+drWWAvofcZqnyN4ESSm
+Uv5I4FZiq3VcadD00J7cX+iZyi6+ZvpFnQk/RHBBLbROjRDvMEnReoLrUk7/lhFTk+0T4zNAZRK
SYFlCOyA+qAHhuM7++sHwTNqAKjbQMpBPI1OpEsrYNYLdZYEaB9glWiHmkTNCRxS4PT8fV0Oz6Cd
y2GOo9WyIc1KyBlBJAB8VSktdv9eAkCxkWBxkB2FWbtciR0ZTmXNQM5qFQ/9MIv29frvfzRpsgHI
uQAmgHPqSVKjbINVyEmndb7qV5WLAl28t9bHKXlfy0OK8nux+tNYu/W3HhjNq9vkr0vhkPSYxofa
A76wJAIA4ekIgKcxNop4D21ezMKXRerbzsZ3WTYQaaW3OX4QNuPyjg/VLBTQADICX8uYuanRZmu0
HPi+ckHVVUFfseC+8grOiLz+iGCWEcVq4VRSjLnhIt3H6mlJJ9ecPXTq30Upus+1SCYKmh7n5qlv
bdI8ZpVnLNauUjJPo1+M5KatRX0tvKhp62mBWqELAI+tS51atHrMxgHfFFvVSTUf6fJbSZsbtdTA
eaUfQNgialPfVvlJydDesr17tlkzZqNzeVVHADoCL6K6V5QmqK3fw5aRLm7M4vm6QvP6z0B7tc0B
Yk4X2sNEAHW0VlWtAj3LPpnHMpT39knz+sC4GfeqZzxkbuGbj8mpv1t/AqbQ00ntLp6Etp7e1b0i
sHYyMUUz6rz6+/lHsfX3WSoUM87wUZGKS6Sne4Td7ujo+0QG7+XSeT1AKPXhNC+6ayfJQ9nN93Zv
f0Onb3B9f4SfwtgsVEb6qNPhQqS7Yi/ts9viGAXKt2gP3Mkw3Q2H5PG6xO1w2cPHqWMgE1PtQEtm
BOpRVqvz5rMGTLPSiajzt7EGbLgge8DT6nMxjN8qoOmqBPLQcB4f1cZNKh9OONvDPvUCSSyz6Zb1
BJ0t2FM3BkbESZvtOsukKa0+aqmFGubQ6I+O0f52QKOu50YP5tknW/eyzC/R1hC1lqe0psC38Qwj
nvZ4iOBFB3Y/Js7sBqlQG2D8hpm2i1bLbXoazJWoK513Y9GajVYGNEIiRcnsZqwtmtGk6OmDqSBm
2kjoxgTvuIMRiXrUf9FOEpSquAJRrwVwNzQFk2eXe4qWg76fTewpPdgHIwkKt30oRWkE7t6dCWH2
TlGnGEDNOroGUasZAUPYOK+qLbhhPK+CUcN/VsJox0pHNGCbRhIGRHD0H9AM7FU6/2nGjg51Z2X1
9tOLn3sFyW60XVqjQ033+lB+6x7K+/VG+a4F6UF38Vq8BxrCTpmf++Roi1pPtO1Arn0L49kcGdyS
mYNvcagX39Df1DW+GwG6plAJz/3oqIVKAMdWBlNI+5t5h56i7F6/KV5mv7qLfhV3/W0WZGR+dtBs
4F03Odyo5nyjNmNxdkNHusoRjaFNMG8+UGFhD/wYqHb+krgFkt7H+sXpiQ2FdpdDcpil2+l37ye9
K+8twaNApNiMP7LURU3WTbELpKjyr4mXHqhgqIhnYf+sFn72crWSDKplsFBBrb3hZAbtSbCd1zUa
NbjL30+MvJINCUct+76IuPv69mBe4PK3Sz2aKmM7KUSVvypvdWVPxPx1/dYbbO+SI2URAjx8vmne
yMVxMveKfX9d4UQ7tP3/M32TzBVMmFs7sjQecUdJp4hYI0T79MmqRBQVnG2fwCusARcU7Am/M6D3
IL9xfS28wjcA1/9rwGCrLhejwO3Fow1RXlTdqu47Gm1fUi+7Vf2n+GZ6ThryBoxGNcju1ZsFr+ld
9n18zveiqV3RnjIGJpUjXc/QEhKu9qmaEaVRUXC+6e3/NmEIHi4Xuipy3DYD3IGOfmuNZJ7ytd+h
gnknTcS6K3fX91WkhowhmMCmprU5HHcZBvO3QVDP4FZvzk6NTT5oJu3aeFtM/3u5ldz5MdvlyEQt
RHXrRzzukn1b307VaRGFCtzc/LlkxjyotK0WpcHCKlJ7Dv4TpiOJ9+pLd2gO0865xSjbBMI4gZ5u
+3Xl9D5ayc/unD5SjIZGUNMV2Mg2qZKgM8jolcu7Zj/SQaAsImlMfNJYsyQB8DkJWw9Tm9/HfXaI
XcWl/v9LSdhuh5lK+pyomyGRvIbWQablvpCAmLsWsIdgBgiFPkz6Xep9bg1OjcQb1gLXTY/oJtN8
OrvFt+VGBJvGV8szWYxytLSkZpxi32QJnSizSpxVJfNs7UYH7TLtApKU70pFaF48JIOFRuh8Z9rG
zjbBKd1nogZwrk05+xrG29izSvvFhiuwkjF119n6oteasNt6+5VPmnkmhdEVS1+mSN40Mzrl3hpY
eznQQjtEuJEEYyAaaOd6hjNpjO+xF202kS2G909IgZmPgzV5tfU3Qe2ZEMb9VFOmOLO83fFS8Zfm
eSlExMSio2G8zqAbfVM4kOCUr8V0U8mijgv+s+1sDYxDwRQSNaYBEiTtazrofpQelnQIisxHL0ky
HRU6ehUoH2xkDK/fatGFYxxNlZup3G0KUbwnx2JX+8qN9Kwj83O4Lud/3LaPHsetvZa1iW0yt7MT
D+hGVTPg/5aDYapuMmRD4tZzUSqeLVeLgQddtkwE5M/TQ6rYIBTO6sbAcJOs3A+qUia7qCxMDMP2
CbyhU2oiJLVtvZ8vyJ/PZC4IHVHkRb4EBigK9BnheFsTP1bv50mwIdzIGI/JjbAE00KfEsHKqpra
Nk7UZpGLARsSLUE0Nd4ovQl2nnvnzyQxdk4eE82OlxjN2l3upiamZpxTKj3NX3oMMj7r4KcwYdDA
taUpj9dFc9cIjm1Dx0sdWKmMWhudk0ulVoCxUS1IkmoKGW3HNyPtiGMWhevckzsTxmiytoLifZgx
tEKT9XWZYu1glfNWXaOy24yYlFpAbxbYSyvKB3OvEOhyQW2LKjYG8C99FshPW4MW6BLuo58OkqPJ
dLeoYTwFbXyXopkIPSnXt5W70jOB2wedhRe5oUgRHSFw6aYdwI7RrnQ7AwyHKigiGYZH1+N1gdz4
0MaUBXp9MGbFnuPagPgDnT24u++pVh4XpftqKhgHui6F6y1Aq6rpgDjeMPkul1Ul4NWz5y4NAwuU
evMOlFepTmIRjCG3EIteje3AMGgPju9LORPaBRerwmpKABqsGFxUf1XJbpFyorT3mEslVYNOWlFL
6seYHGtZAGgK/cDcKypwzPKSgVYj+FK2Ab45XPbmke6mU/w6fbEmMjwUD+YBTvinKpH1pt6XD0tQ
Ifs7PDYDaZ+Red+JHlNci3z+Qcw+9FNqZ/H2QYtrBY6f+ZZb7dqbNMie9SC7017Sh1Xo6Tb7eW0X
GF9K80WboghCZaw/vf8Zea0v7VZXCX8V96J3DU+jzlfI2B8LQDdWK31seRm8YbaMlP51nf3gB7y2
Hubyr51uJMkEEag13Togab51OjdEovVGvW+/NPvaHfYwQoFyjF7iQ3scDvK365/A1+czxWLNQQHi
WHPAJ+QHw9N32bEnLYnw6BW9AHjm/Gw72Xdc1KpRkTkQBBSftn+o6yNgsMEX9vX6gnjW5lwM46/Q
V7iC7AzmDXlymWiuqNtUE6gFG4qM8draZol1aHfNfvBn1GAit37Rj8S6rW71Q+yvx3mnPRruFCxe
sstLovvlzzRYbxdvvqXh9A1/HlWS/aT70jUEkQFvxAs9hv9YCnbKJV1TihQmvm8pv7bo+zvpbk1J
koNxyU1uS0+2fkbOjYlXyvWN54ah54IZEzV3sVkARgsmyp1cmaSudaMT2ysOKrEFF4fnw85FMcZn
LcemKOpNl3zj0N4jK+BvCU/BgkSqxFibWO81UC1Bymn+fZ8dZtKR0R+hU29g2Tg4d4Ug1SFaFWNw
RqVfmoRCXu+ZvhMM3rYuESmE6BoyJkeXaztxRghZFSLdrscMMq7v20c/6xWrxvYqGYD9wTIwjIzp
TSSla6Clu9VR9U3P+FrfyYdhdMdTeTt/rWC+h98/wABz/Qu4a8RM51aVRdeSxqiHsyZyaq3w0U77
gJFYZ37ttGdrEGSnuYYA6CmYLsRULIBULiOBBXNOcVT06Ds3SFMOLtjZUsdbY1dIKM13tpgPAPMr
Ig50VF6KqgAkWRYahgS0Rwvg93YwYfDFTr7OihKMtuqiAksGjF5Ygw6YIczOnYziRwEAkuv7yq2x
Yl4Pw5uYnwNT6/ZYOIsdU7kw5zTCkpXenerfsRk0tT+CVOJ7Ir+2QFIy15k4aeEXRrhqR1FbJA9F
ATyWaOFGjKdsUFaX8mHcc9uYt+b0WneH7Je+zEQHVGQ57af3Ig0mMJFOB2U+zs5vwdK5pw3osW1u
EK2mLOCzbFNDrymayFV7JLCrc/WSADEBo0iSvq8GOeiLHWrQ22w/wka31x/kviHrUpONHEVEpbV5
5U9XDA0HoAUDfDMQNi43ogSBmlHn2yhaVtokb6XHoXIekx50eg4mKv00TymZ0PwNhK3sRbAVmwu9
JpxxsVlft61UY+ACPGQebZUnXXsZ4xDDJ4c11W+7AYBpRexX7/QvSAR0tPqigIt2cwMYm5fLRpIj
rvoBYzlgfuntU2KHU303i8AaeZu7za/YGxQubhyj5WWVtGZvOvAu7XgTJ+VRrQesrHlqqIrXUv9j
bZXvwIf7dX1feRp2LpZJHkTdivGiFWLVXY+5hLgufCkqSWQ1p34ZBFeZ59vQsw9NdoBWi2b6y51c
TE2q+xU7mdXv4BKsMG4rJI7i+TPAHgFpdbuzKvu07fScUgn5LmhG7FbaC6I+vSq9LPWXAeBAlSIw
+9yEPfDYUWpH+heDAoyZlNWm+s9kTm2gMNr9iBtg/zcdKdsHZz/kUlBTFJkwNC07KCAk+0ZF3rZf
fbu2f9RUFtTOuFuMQRrgroD0AI0il1s8SHKuSxTnqektkZTnTMNAriUav+OGXQDzMZAIAi4i3teX
YqYlrdXMlnAnAOuiHYY+I3JmYSxy9MbUB+aKXrtJ6aL0c11ducsD3MoGpos29Y9S9ZkviNbVKGif
ggRvtDe6BWM2vSkSqCl3dQCcMMAoBD1Cw/3l6lSlV3OtHtCcniTVjV3KmptpHfWdSE4P/ar2AdKf
2s1S468q+0WbGvNmQLJdkIvizVij+QqNtlvnHtrkmViwb8fUkZBwDMflPs68NpkISBOJZuwty69W
35C0E3iimrXz4pK+qPo+0k8SkhDVRmXdx/t/v/nnn8NoOqixjRbzNug0tdL9AMyXdX4uJZFu8Qwh
YDAxwQ6wBozMM4YeTMLlNDXwMkVn+ZbzusztTWVhNtgEhmMX31pqQ5pKBKLMSoVZN0EiDehE8Nyj
l4+xg61ijHHXt0hzNDfoNQIaEhobmpcWux39tnO0k4nStqzlhUSEMxjmwGwWxsplZjfXps3yoZxm
BN7NqSY/jrl7/bi2q37uMVkBjLXtNHOUMESMFhLtVBmUtJFAHzh7drEC5ppolZ3L+oAVmNnsT1nq
ItUfxX5maGTjZUpJLeT7Yu8/syb2PT9PzZoNEkQqjeY6xommmIkXZfU+vWZZKYwKLjGQZWt9nFGe
VAINLUD9z9A4Lt97PyKRW327fk6fGpH+Iw4DiUDyQK87S2XetzroHKcBB+XS+2k3HoxAIToxdl1g
7HQPzTY33a71q/B2nd06lG6MQ+FVwe/rn/EpKXP5GRjWv7R6qQxbXw/Qlyw9jAAOWjXTbdoOoTZ4
JlJPjgdAVriAX/h6XTDrsVm57G7ncpvFyIMjGVQ/TX70MoT1F1mgq59eEawUJr5C7iJdC8AjhnYX
5p2nDABlStBcOL42w3cNDY7ybJDK+akDdWAZbWIDUSkTsQXx1fe/Jw0Xc7nFER50jTFgqU/37iBw
jQI1+jQkBmr3VrVN/Hisbg8y5GAy1TPpqcdSUwn4TDZZLS8qvjTU1+antQw6zEc3JAcvau41ADlv
gmqMDnpWu+u6s9egd247YJVdP26+3XMQMyBEQcjEODXgBI9L7+AKD/IOj0WghncO4DN8IZ6TSBBj
YFsztdsaM/VhG0wSORyHvTDtxTexf9bCmFhpVscpo7gyvae6KW6tEgBd0KM/Roz4PnjArxDYdP4l
BUgEmCwwf4O3wqUG2Qq6UqJUnsNEKYG1j5GSHgTg49tQGK41kzG6TftgSESgOWxy4+P2nIllTP1q
xgsCL+zlLD86cUXyb7EeEUkUYXzKOVzKAZ/y5fIo4FfkFg/sUHN+2Pkuv5fG3fIM2oxNgykefK+d
V48aWXsVf/4faV+2GzmuLftFAjQPr6SGHJ2e7fKL4CqXqZGUKGr8+hOqDZxtpw0nzr3oRqO7jfKS
KHJxTRGR00vx5bdXmgmalZXBydDPUdNm47CicrG8fq5jBECLxuYdzcJ40TpqQm1Amx60i1Q666n/
clF/MHrmAKt+VNlYwSg36xtfE9TB/EghdlZFHAfiFNQ3H22v2uo4rxmPskVcGBf+Ujz7t+xw74g0
PQtkPus+/xBWG4vfjuZiwPU7NU8sdd9bZYTJ9hfAC2x9iHpv3rYQwmVWmJWKctnsS+NuyDRqZmJb
sj0UyL3g2Fcpam8Xrocv0fj5w61O9cPDjbJgGgTL4NdcJwYTe6iCawgNWKBJkWBHJ9mtMW+bdLjg
p769ljyQBcApI1I7n+vhULhIl3E1m0JrkiXKolXNjlILXhcwYfm+doH+4/sX/WDxbB9Yc2bKpYdF
507b3KfXxg4V++s2DLb5hZDj+9vwg6nz2xA1raydYKqrIyO+T0OUSZOryCVLUl0dLmmDfu+1Ppg7
u/d4m/MCjc3poBnhjM7ZEroH7V2rw+aG0yz5+YL5kpH/2zAfrJ3t5swPyhysaRMEjJztsvQb1lLg
GYhzcIsky46dbeBHj5YuKMfkJ9OILLfDgusIJbafn+XbCx+VMuwiPBX4ID7vXRcauKJhJh4F5MTD
0THvG+vCtvm6T1cCHBSoQEylf+VeQJl2spgw5sNzFasIHvFSYPHVJ8LASnvlgl8eOKCzvbLMnZXP
DQx4jN9rYMidYlYvJLejFtzq3P5lNsPbz8v27TuBTQJjs6DSBKnE52VLZ31QC2ATB+t5nMhU0Jlo
1z14oS6c8S+j7Q6IHVDJ/F9DZ9/H1JWtzzMM4XSbVP1mGPLfzI9WaJB85wH0km+7+K8ErSuq7QSq
i9fj7zv3/+ULQk0HaAksLxj2Pr9tAFndyZFYYNOljEpq77XwEsXz1wscLwqeJPCIQSQKRIxnNkAK
Djp3dz7UPoVSWei3kVGE3XRpRb/9ch/snJ290hqXRdrOfCjuIUHAodNTE/kk9ZveFBdioS/gtH8f
74Ots4tBM6q8Ubo3HyZAH/xIxWrtJZNx59P5iizUiQCGRY9ORpBAoCASg3/bcbKTtCAIhC9G4F8P
++c1Pots2zIQpVH7eB6kSlURp+CZARfRz0fjeyPAWCJgWInozo1MQ2VBWGw+uHaswP0zL/iK6oLb
+sZhr6/yXytnsXOwiLZxNVixiyfu3YI5u45txECV9TKyKPBqak2X6JTX3/k5DIKm6TrfgtLPqrt0
dhbtzJ8Hk8GmV8ZF8GcsEk9dNQENwFT98xp+s0lR2cNhQz60qrqfRbOzUdtW07XTAQVoeZ8WpNqn
J7kL/o+1WOxPFwwDIKTSkdd751yMyvDnACojy6EpdKxZf2qCw5K30c8v803YgKKV468tMrCeoJb0
+Wj3jQK3+lIsB0+cxK08gImZ1M3G6kmunzDLraDNUeG/Lpj9+rlgFpPqoI+B8IjvnW0RDwGjV3K8
nX/UyIlvVaxHIlqQBGnR3z62MjofjOhSUevrp/tsdf35h2AQzf5lbBxYxRQLNUEgWxB7oo51D4pN
qvLNhZdc3eLnPfnZ3NnaAtsP1TUFc0sZp9nRBvXbKKGOvUtvyyrpPS0CJ6Fmz5sZZDB8+P3/Z/58
B7HSheivqpeD+uM/gEuvEBvNizeKyhViCyZdBODLhQ974bv6Z8dQtUvWCM6XAwcbsa0/t+7T/Ax2
ZjqO7z+/3veWViYuNINskCF//pZ211e4LTRsk/6u0B709CWT71b6V1waP/imoIfPCHFmIAXBbAOD
ny35wdCD8ihbDgWm4tsij8oW7OzzQUMhsRviVoC+HFLr2mE2tJvmZVDd4edXNdZ3+bKRPCfAdkEn
OzhHxy/VYjbQkl+AyBSQvwHKf9NAyCxK77LbYJfSu/6O32R/y6ef7X6N3dYXBx8sGvhgaT+/Lcxa
V3rAsH9nFM9dtOsTA9BoUGmqirbezrz92dw398Zne2dOwax7VUsfvmjWj9py170KivqpHrq5T5pl
i3rJhevw+4XFgq484VAVO6f6bzyrFl4jlsMANIAbHeWppPn619YmKXkrMBTELtyO3/qgDybPnILf
Wxg7GpvlAAHuvR16O2frkUuViC9jehCLBOfG/77YueyP9FgJ5CWs9BE/mfR+IRldNqfb3wP5xUKD
Ik+nVSLCPLTo28+f8dvN+sH0mQvwZr1SpQ4XoBa0NO2WdIskpnXK/s/TTucvaX4+mNCOUYYjYMnW
ExtyZG69hM4Sl/q9qJ55et9kTiSHxNQZbRpji0yBzt1W9Rcc7Xr+v5zODy+8XgMfbhUJQbRuCrCJ
gvRXHvwuL8Hpv/V0H37/uf8BcaPKsnb9lnVz66ePlXUy27C0L+W+31RyQCGLOYV1SN8DN+rZgnLp
pF0lsWumOKP247KZSLNRmyr04hMn1s6gcAQx3zlQ2X26aP276/Kj9bN1HFnfDVoB6+7OidE9AG46
i/Oj3HhRTieKB6AplaF9LI7a1t6jxE4ulLL+zXmdf0oL3AiII5G0QqD086eseYoJzw5LreIu0k5T
7EcsdsIuarYmgJ7Q3qXKIyg5m1U8Ei7oxWLHd+4BnEVgalsZA3HhfH4CtL/mbsiG5SAeVU/LW3nP
r81XD2C6q/HJ3Ctq0QEZCd+PJ0UvHNxvP8AH22cbzXMqn9t6v0D+BuiBxEwkJhWnbfo+HLoblF3s
sAGKndHXXw19dJAF9fRtJkX0kFw9PPigAgzobUVeGf2V3HcE490d0UhHo9cDw8je4UpembFDVXL3
MO7d20sx5Xd+5+PKnSV0/VJ5pqixcjVqNWpfHzDZ/vMCfRnmWh0OBPlWVSpIl6Cc/PnjNB2vINi2
wHez6uiIrKbK6vyNputV1JiLdqxHMBlYHFTlwgVrrSfabS37Au0hZsU/P8x3XseCkDKYXECCgQD+
87MofTAwe2kuh7z942Unfklt7avXwUsGBkb3AzC4YTTl8++vdN9I7czxD1DDugZjyIHvqgvjiF9G
FFYVFB0UExgRNFF9Og8wchMDN95YpAf/oX3UowwQAGSJ8UT12NzOoUuijFTR+PTzyn3j5mAWs1gr
IAL0cOfs81DgG3hnyvSA6Zpoeapbsh1+2/cIqaqOJg2Zt/bTrIiehsADaNfThczum8sZ9l1EVjjg
cDP22dJqNbPGvlbpYR9U1N2Zj9pV+cLfJmJug5fgOIbivr1WCVhsNw61rvUrfuGkf3UyAQisMIy4
jt9g2c/cnJ8ZadqYbnpgdRn6GuoA1452jQIZCpqjeSHF/Fem/OxUP1s7OzWGaoxAOF666jIQ7ZS/
AuwSByczGSNQN952pIrLxA2BTSE5ub91Q0aur55c8nRl0Pp63GKiODTjIcGANlkiE37n5/3w9SQF
CG5RwwVJGVhxzmv1ARQdPFGy9JBhPMZW236+/dnAN42pzxbOQqJcb6pUTVpwsBNoPT13iXhoou5h
eAoe5JW444lxnV2qpX0TTX82enaZp3WdinzCa3W3ar8k2OnRqkvGaXNh/b7xFCiHgEUSJNGr8PH5
bhqbrJ585D+TiXmudqX5KG9so4Sn/3kdvzu4GGaCBI0LkSRM058dnFSoUXmZoR3qmaTH7HrYWvvq
ThwbndhbfZtusqv54DzYe3ZKr7RDeyE8OH9RdBQtD4AtFyNkoGU4Hy4yaneY2sbSDhpKdCx/481A
KgFsiNVR0V542e+MIQhAlQ7vilL22Z4BmYTpiqVgRwWi7mvcLpuaLcTn7WW427k7WN/ro6mznaJm
Kc2mKtnRStNtPvk90VotbjsU6hirSYEqgc4upSjnyeW50bNAZ5pZI4FJQU/s/uQXYX50tyW8Lbbo
7593zZeg7j+WMMu7TsGtxGefbzKUIi3eZBr2A0YpAfVo4iosQrlHSRdcDAhpp0gSEden4PqSoMqX
Q3hue/3KH3IDt+vtou9hO7Am0rN7d0nGccOOILpp3hkADU3+9vPrfruuCN/XIX+cyvMR1lmYKaSg
sa6GSkwnbAEp0p8L4Ja89HbeevmFM/H96sJpouMNH4pr5fMbinI0K0jisOOSV3fgtw7bgROjYyir
ba2HrL4z8weWghZi34pTUd1UXkO7IRk4tPvA/NT8NZec/LwEX+KKf6v+32eyzzpAlTFJKK9hDQBQ
Q4HxlO76Y/kAnLW9xVjmobiqrvptc8x1cok76wvL4Goaozlo1yFAWmuqn5cjUyPvs7JhRwfoymPx
p3lKfzWnPvEoO0y7xYohLKwdrIc51raXgLn/6KM/3rTnxs9v2rHtZ7+B8TZCrhhNe3WqX10qaHmE
JGgG2crXeT9E+t2Vdj1oZLzEP7KepDP7IIHGUO+qpYf4+CwEFzbcYz/a7Mh4UvenLruZ0mvTuITb
umTm7EBbfATJSQ8z3fuwW+gF8O95OIBFRKMLgDRgq1fK8TPHpDtGzhEgwfH6w680l1uGGdqfN+i/
8sv5QoFIE5TcuEbAW3fm3DPwySHPhj57sfWTJvZ3S1jvuqOzOWqR+9YdRU4gExsux+YGQPlTiirN
ZoN2A5pU1TFAT//n5/nuwKBn8t/nObsBKu63vWv06G7Lx8F/QR+QiD5U8x/5ywfDRBdi88gx0uRb
dyh7DKSTvH5wUNv5+Tm+uYg+PcbZ0vtB7mm5iWWp0pQE6UIC68bWQnArWWUCJaifrX3p3+JLQ+gK
Y1Bgicaw8Dm7kqwzKHyKKT9mAgKIJTVWSlVoyS0AHwIWUwM/20T2aYpQcHif93oIdIjYpx3d/Pwg
X5ow/3kQlHcBFVlVCc781egBJZy5Y34MpjsTIl/W1cgk9fKJZJvyhOLn0bmUAnznqByEUJBBQOc/
QM3ns6MyJoBWJlDzHuvu4MXtJIgXS29X2HF+M/GNFcR2G7rpfZW/sbgmmX9APiT8C9/gS3F9ffWP
j7Gexg8XpFbV4OoGUcHRYq+j0dEG86Jpd6qv0xrd+33f3JtN2PDItXuqOU8/L/w3dyUET9cZ6lVr
D0TRn41PMmNw1V5xLN0nP4PcKoRfjJSULwIAv9xII95cInn/dwF8OvoYF4Br8SDohgrtV9U9x2xB
v9pOx5oIFEg6CvFL4lIzGq5dujzjf7/8vv41h2ACoQt5kuDCyohC/QS0W2hLu+SvRgfytNCFYqB4
05MgHJEY0VBHcL9nYYNCWYHS2KV8YvXdX54b1QCIgqDl4vwDGX/4UEsDmZMeI7DHobnPNWAkJSbN
LhyEL653XRtE+GBlBIzJ/7dnP9gA+GZgqRimY+81ZOw4JocvVYn+o0Rw/iKo7QEUAQEBvMfZR+8V
9KqDLJuPM3057odwQ59luPzpI7ZB1dOkvyfylJMXcDqSZzsip5iHibvFXC893Z9AHkLI9uV++2cg
WfgEXF10d3NjkXB3GOiv95rsxtgmLrlGaQgJbEU361DNlZHgX2X4PtDX9z4qiUMqII7f3ZMN8jYL
//kG3Qz8WSrjO59MFBq424pcocjmnFCiTw5W8jSGvzh5OFRQfaH/x2OAZf+4ImchnC91TKLODCuS
LN29o4X6n4lja+qkAmj4EoWAtS7wDx/gvC+pDWLsbQ/m9seXo05B4vUoyPb49rJNbo/h8bSVEf4+
RLvda3L4K5PnTfjz+9qXnuDs+q3zqahHA0/gvqhQHly6fTnFf+P4Ogoj+HxyB8x04pKERJvo6kAf
N4eIkGuyI8lr6NNLW/JLpvd5+c8hqu5s28yDKO6xJG307NHuwut+DdHPDJy5+iFzIU0wwoCS2wzz
Crjk3vu/2h+3j8BWy7Hpt0vU7e1Tld9oDdFD/myzS47+0lueOfrO93OjbvEQornWMZyLWWezJAX0
HzLizvfZm5buBXRdQWfLMPuD1nHJIcx2Kbi79BhnISof0hS64niM+JHjUB+fT4LodF+SY4ATfk9w
+Cj2wHMc3yrc/4ckut4lh7sni9L9ww1O4Nulz//1JgZ3sG6v7Yb/CNyan2+hdAD/WpMP1bE2MR+z
7bqHDpjD9iXnTwYuia4Ia/0AXh0+H8eU6h2m7TuiUDaDeGRxidzyC5ksSqIgq1pZlTF56KER8vlp
PM0rRgdaJMdnDRR+odqyPQ+1q+o0hcDtOhvQT9I2NBK58bdYIJVAmTaFswwlWqVt/F4c1QO/NPb/
zRqZyCoQp0G0BEPG/0qqH24G1CN4Z/CsO+ZcYIhZtAxsWF0Zpk2qJ4GZqsh0WJsY86QiJRf1x+Zm
sOWBqK9Kr6rCCjoHMffNPOLBXCdjJ7Sj7rlgvsj1S2iRrzclnnVVe1rLqyvU8PMKTlCu84RZdMdG
/OqtLhzqu2LqLvjsry5sNYIvpSNucZGqfDbSekHWDgGMuGvV9j5YyCIo+uSuuOA9LNzt+F2fHfbK
g4TyiYXB13V/fLY1CVO0ltSme0Q1mQ3stu0spE9z88bumfHK7KH4s2RTpVNXt4djqmnq7zz7bpUA
mpQC1T3XHKpKYPEOc1kbL5K3xhVkBfJ3UZWuQ6ArFiA1tqY+rhqE42Mg0tOCUt+j5GMDruDRKU0y
yBWUPkgNMnkWmioJ5BLYlBj9wu8zKLI54PrKJou0aYVBG0cv+2ResJdAdSg0Y1s5Q/XUDqPPw8qS
U0YK4KLf2qnwH6VoM2vbcM3qqaGGvAhNr1oe9bbrupJ6bS3m5uA03QSRPp4bevGeWV4KEmPfTwNv
wIhpNy6xsB0utnkf1HMMjTFIVpOs74vfcw9VLkBALanCwhkWRBI5JBWoy9QySzKXVi5RByntDsRk
mduGVZcXzpUtfFFvu4ADEGc0oOwnHFVJ9AYw1Wcge+/dlnpYyYpYbenXibm4fb7BQ2DwBmr26k0x
7BvMJ9uioujrGhiw1zEMB2AuBzln4aon4UPFMSwdlbt7e9SWI687I9tmBp9u26qUNemF0xyyylVA
5jZGdzPVOntaoMn2W9q1qVMxSudoFiUYnPmw+HctUNVtUui60Eg122oMjXlwQkeUQ0lZ0xVdMjVg
YaJFP8q/k+EERuh4QlYhRFxaXE3WXBTxnFtliqxPd8AYX5t/WydItYTbXEPnmWslVHb8aYm5t37o
yeo9h/hVrTIKRnbFEiCP63sIJgOJ1CsHAtpuqbuJx6URhACidAvp0H3pgdDyCh63FjOOVRfAjY2y
bE6cZ9Ud/pQAnt3OLdCfywaCastcSWDOc6PYL5kt8WJNppJ8bFIDQja6OW+8NlD7cdJng05A2vwt
XZFrW0ukNYqqUpldLAA8KcC/oDtvhZCeIGoUVRCZmgV6WDnp1o0EWVRBQVueTpseyk/gwmo73QgD
u8z+iNrv/wTWADxSoXWqJb0zAU0juK8eoZw6FGRyF3w0xlSvU+aaMkfZbRnqqGqyHlPz9gCuJmGX
8qEswZYByvXAm0Ot7nIrlIHLBtIPOfD709i3N+Nkmc9O19oJ2HmydwdISUZ1OTtJU2SGQR3R8Sdn
lh2OQY7PEje2ElkI4hHNJNZi9PNuzGWvHT3AY/1jpwG6BiXNXKCI4Sy2SdGMGV6nUQb3U6q7NyOW
8qbXVQD6IYwzU14M09vAZsh9mjmq5NTQF7TjcqGsx8XOi4caEpoPzHGzFDoGAcpZ/cCwBuAFGMAM
MPXuk16PHr6q4bV/AY/gSJOktexYkeP0K1yAJbEUYEsY4FdgClxSIRTUPxqwoHtdJQAbmsby0ehL
BcaZmcnfE5+mraHVc05Y7WR77mVBGzXQ7QzoClfbjAUvYBCIHEaDPEVG5jlZR9ispeaVqcamIjXn
vhYtaZ1FeivX+104GrRIDJQeSsh0PjSNU/cHUKRUWKgy1+DQArN+q9TY5rTvezwjSMwrnyqnNiDB
2+Qmo7bQwY6kND+9x1xHi3ZICugA6XsHmZpn186bI9OxC/mYBXhf160xiphK48EDeHEOUYBwf0tP
IepbOlEuNNPz8p7n9fTajG2ZgbgFIgQbey789lgFOTqSXtF0pB5lZq17DE4hMJXcaSkwKKTkLtwV
YPAOjxZv0a1NAZTm735qAg+wr1R3IstoGYhoXbvb6eWconODbHAko26t2i/2jG8wjMHoRoZRzE6I
QdIRWbK9qIbqaW09u4YSNpVWLwYSyFkPIj4xU5I87/ybvuCIMMG42G+5mxWPWd16WuL1vH4Cg6Ym
t37QiWTRp75JaqcFq0ORLloZV6IO/GOWBXlxA3lMZoZaV5s9QRtm3E89K9bqEIBcRFZudeyWVrjJ
MmnqLmhK7QoF4bK6G00NjH6a3gsDc4JQmAZuigFkB5//jHb0uLJOLup313uBilAgyF8nDKXeQbyx
s4g5+M5N33uqpT735P2iKvRErGZyHApMsQX0klfrQ+IjZFyiKuhRT87Z1Ndb2047B1+CNTzR8goE
lwVrxb0s0XbfGG6vuUnnzOlpMnDPULcc8NKaXXu/p4635Wlx2kHRugLC4E53JHoVtpW2zXHqGv/Y
uE2BOfzWw/HWJUbmqOxS8D6ao8PmvabGLAsz3RhcMFRYnENwQwVopad4empgfzbUxfwSlrEoqvS6
n1LvHnHGaJAq951lX2ftyokjbX8G8lsxqJyZqCHTzJLdL4xBe7ciH7NfyNjGAtezAW5dJwC76qEb
07bflLU23ZQY0SziNtcRAVXQaUJPZ5m1SNfBLRE3q7FQZr6J4w3xz63JVDNSyyz04BFAkUUjPjMH
Fjpc9qCf0dTywsBdP5EUC+0RXRvtV2toNFCzAft/zIamNmOwKdsmSQ09nbZOKwMwRE1tniM+72d2
hyJ8UIZQmc5GOmSWjmmZSbjVjs0lCB6HPMAuamrdU3Ro9AEuYp3NDuHOHYw46V7GgdXD5qZp0DWP
PnP1hpbdpGFAumKqSGzV2DwCZzp7n5xyaqK6cLwTxonWuonljWVYjVqlSOdCWYlMOWbFwhSlUBlq
ozD7ijSepivKLFhJetZi2sHUENBMUmZqh2+hnzS3mNN9Z/R1tnF6/DSZ0mBwk8EQ6t7LfV7QIW06
PW7dumxBOpNrey1lzRsvnOp2doYZPHNZhaGCJQMGKOoWYVmoKQq72waLbdcHoc0rNwIkMQPsyAmF
T2GZgxGzyRhuKlsN7E5YZStPK10wu3eUMh9qJXwwoaBz1u1dZc6Q4JUzSDCAsWv1/JGrSUct107R
ZEL0AXejpnYeQ1tDjEpntSiMdaimfxKjob8vQ9VwOgP3Mm4a5pa4yWTWmHGqIIpMOCJQzPHU1pAh
RxbuEPelke+Uo/MgEl7rNwAeq9GBlpTZstuFB2YW+k3LkamVvVHdpVNqsFCf0+IBQBMxhkxPK/sA
naulCJeub1iygLAd8582fuUW6QxSYGMqB/6qMTB13aU4QzWkOjEUFo69P+qIskrEUAgWfG+c70Qp
BvOK46lEOHiT9aSwO17M1DWaOF3wjzFTrL4R+UrwHWCY99kytCmjFuA0t53Glj+OAktUZKR+fVOj
b7gTAwhJ6ZBX5R1LnaLdyr7Wb63JRwt4vW8RWlam/4ZyQvaCNtc839Zp6bOY1yCuIWMPYthYz/jS
0Kw3spw6jWAFuFwG8E4JrdOPAdOnP3Y1+D4Z864NwlLlKUbtIB9qYeMHs0VGDa4AYyisfstSA7Dy
WvTyva5E+tB6g9FFLVxjRa3c8RWxfKD10GuSLI/S2gM98rDUaPLOfKhjODK9o3nhsasCs0YG6Ada
8xp3CIQbSn/mv8Q8zwPG+QakFHM+4hxN5bLMpGZYZejP51mA7KMa5r+G8oobo0wXQP1U/SeAV0uj
thvgGPOixR2PKCN4Mrnj4v7XXN4DWGDNxyDvMmQuurXUkVngNoA8SHDTT1792ExGmpTcRD9HC5yk
XHT/iWllfRg0PtzoUk9TWtmpYUfWII2XINNRt8n6tsDnUFA20gvHLje+lXn4oKJ3s8RjequirO0n
8D/1ejNEuQP2czLpC/hH0OW37bCzlRyvsEQrtaIvUVSvAqmh19Q22o45SIsjZyrbx9TsUQLPfIT6
ZKnAyES0bAKarlOmP0VqKgMvKqXIkNy19QDwm5Paeej0QhchUpkFnEn9gjYRyunAcFVe1mRUK7yg
/TuPHtbc6ljWU1nkdZGAp6ZTcFu4fo5IvoRMZOHUW4fJvNxY2mCboanLprvxMJkJdj6OO6tKbKYN
RQi09xB3XmVVlOt9cRKDjUKKztZIw7QqhGf6BPlOZEpIo4kw/CknuDvd555z58lSBZKOxh7BCqP5
RYscSw3jldbLoCajW5YOOgAYtMO0/zBJOgvmV0SwBuQ58NQGNSXa7cTNHI5Qb2wRCrum1e+ZA7x1
jUwDxS17FAezz6HQt3SGv2vzfsKcpIsxW7L4WrOQUg8mtBpz75mZuYWWAJ+hJ9pMc40Y2+bBabKg
CkuqlrloS/VO6RK7q8uS+lVuToiJ+vlPyrwKzKFDUIHdTLmDANaj4TeiLLU33e89VNhAoDiHg5IV
p73r8wCbssL8apDn2R3wg/ZNV43Kj+xOetBi0tjEiKxN7wg6KCens402CQFkG92RVuWIREcMsb9L
NG7AAmEP9r7Fz6AYMzjVCQgzJO21VdZ/B3Msr4wSOvCR30gcycLlfk4rRE2MVnlpeSEzPQcIioLj
mRx7mK91PStkrJtwNPAorXePnZfdDWPmo1KnQ2kiNCAiisFAbsrTNAkmo2oBHhn8dlgA/A4xXtfM
1sEk1ZaQwZaDX+ysxSwrqrsNh+jf2PMrULJhhsconBG/FAEsUtlpcEg2jHpGEIGrJ2VVxS00LV1U
mXKEw7oodZHUaCWaJGv0FnIeOA05SW0Di1WbTfm3qKWhx7bD4AYzUH/PUeAu2Z+575ZblY/2HFop
Chz4I0Wxx8pKhmjQFVe1g8QVq+5pd7NZ2a+GsIQegRPVBcrSKC03NDFxwKD/zpZHeOupBjVqUapN
6mWzG/pI7H75VWrr0Vi49QmEshPoOLUq+zUjWUVRqHcUGB8bhEOkyir/BFguBx9BNcPrmlLLg9vR
6S2R2HmZVSGAMHofjb2TR7YJF7yp0UfFXL0UlUGg9sd+QY1t4DskE8II4XxQtcx9DdkqxiqhKSHS
qhWRNxvMiJjllptmLGYvGscq+9NWQ30tUI3ONmYLfrFNW3dtc9cErMJg9VzmJQ2GJkDEDL5Udi8M
LkFini3KDn1R1sNWGbV8nkrh42bsnOCRgVZ1oesV6hF70RtkwXqDlIXVdmNslmpqy0SkjrJiI0O8
6+eTUVEBypgFl4dlOLTTDOMEYQx47onr3UmaBtixoEhv4tzXuGNJKjQzOwhpyH7vyB65IgCC6I5g
PBZcaRrK9xt3VOlMx1JOq6c0gZEF8yJHEAsh+4a42IIotIOIEstl2s0Qdtlk+1TmyANCVIYf8eum
BFAb1Jsy5vRPiy/ERFUrof+ZaWhUnmpN71CFUShGkWACtmNnOcaUI6KCWmUIBkgPiC7sBJNCFI8Z
pCuBSiCeV3SCMGTOLTxUZ/K9W5ipHgp9rK6soA4aguQI3m7RuW3R0WIQ5rU8hmn3smPCi1KxlGBY
qXmL6cx07g24vtyKRqMolzs+CsSSfIW0kNlKtZZ2lYsOAurraNv7SE/+6ovQfi2to4zYRXStcGmW
tkVS7HXAv91eBacmY0GKUn/pnRrJxgBFwsngiC5LvIawMvCRCMlMf1NZTv0SGO3yaGrmDLzHoE3v
Zr1MyGWsHhmJbU8+9dM5vQ1aDTse0gu4/zyL4RrvMU/wpBU+pFMNp0QJLEDZCrSPDZ/jxoeLJgHo
b+D1FqAsY+TTDUbDKrtzjz3ovdKknyuvIpqZw8f2Jb5oVBVagQ797PUd/R+OzqtJTl4Jw7+IKnK4
BSZs8kZ7bd9QDp+JEiCCJH79eeZcupxmB6HuflPrzrhp0VWkfxSNidcfwSLNeGq6WoU54zVgT6O3
41eqt+CvtEEMeiMj/32fybTP2eG3uEUiQ17mMWlYNG7jsaeGZkQ27n2cySK+dfhAg0pwgS91cBNj
jJss1tXDCzBkA/eYbhmeKmEdh7lrT/D3+D0L3rRNCQx0zVSXQyeC4NkzlVlZNOFu/w1Tn7n5Hrrj
06hkADzYjsun70VDcJHusT6l6Ty2pR2BaPK2WVz5RFpn3FzjZF+8s2914J87Z4cNbnohecm8KtjP
MD2aJJIoWEkF8ZVbl87uBd11525/yaJucEq/jVv6NydJ2mI+orF9jqzTtQ866NjYuHge+SlKsz80
723ahoWdt/VP0KzeVEaTK9JT5iMHLSZPtOlpn0P/Nzn0Cc/m6Oe9aOl2/NMR1IsqduXrz3RP9i/C
jjtVwJ/GrfDrWf10Nieje122aCt3OUQ0AE03UN28Kf5OcD4wpEEHeTdmzqjvptFtWCRtvYAIVRZ6
XLOk6mwpMAV4uayFd002BpBTlg2ivUgrRJpD/GTcpbWTfplXJ9vyuaGrGvPdcDWUCX4D3KGWgu1Y
8JmtVsPbLPoBwFiPcXLp1qDJio7GKs13mxoF2D8G5mxdtx1ze/BKFJ6oXaBlAa96zmaFK39mLmvK
oc7ws82R05dIOYUtrGrChyWcE3Wt69toMfeGV6yiRCB1B89ELZcItRYeWy3ncpO++dlxysZiH4ae
ppcgZnDPrJlKvfvdPRi0YJV76ASAMHyJ/f3SUwFps8LpYdx7oBwDVvqFPY9aFRlT21XFgb+U/Whc
DfItxse12Vw+QrQhJyBCgnCeY2z/pE3KHVhb9xugTm9Lb7QBDZPE8kkrM49dnmG2XAu/omsDKVrT
f16bxYRWjvviXvwpobR2FqF/SYSHK680ImIsPM7on53HRVdgwya5JDbomu9boKpfdGS2KZrOEASd
T/PkL9fReG0LrusKcpLJTtTnY79FKMIjwcClwTb7ZPuATd3Sbm4Zu3azSYm2P1XnSC7xez97/b2u
hxiT8RTO0QAgze1V76afXp1hrz0314fbEjfeZT0iyR759GyMtRBWW/XQHaAqBfhKEOXuMO5HyfIU
M5UJCPF3tmrTIbHXQb8RY159j5oj+jNX3SG/95I282WhhEQfPkXb3h1V7zUvfErTlIe7RJQ2Uur8
Bzeq/OqnHtXBA5Pz9OhNWuyFzIaa3dOr3ok2C5K5L2tyQn4obFMchlCmH7NOMQtU7i5oTlxTyXc7
9ZprTRDi3NAa2Tpl++Q6CqIT0iUGhq8IHB2fdWiW8a7215HFfIzVs3wfrOPxLKY9bp/7ruucMqLN
5UmrsX0bhrFFg8W0tP8dZLem4OMQBoz5SDxE/KgCGRns1YcrzlXVOFlB3dNki2x7VG/3a+ckPhe2
bJzSoVvV94SDeF8Bx9enOWGAu/R0Ec2pJi4zerKHVr/rIVUWO7gM1y/B4JKREDRWAF4zLTJ6E9oJ
R8+/JO5Ev+/zdY2NGcptScx+v8NVcU3f0iXo3LztSSzKTt8WGw8tyMMYY94FgMf3uUzhdTCbK67r
PqJOzp1NEtbLXQUOLwLH4U9OW8ogSWACm8H6g4e27Y77g4437nKWWbikfaQi0iVLp47bJwt5aHXf
MAzBcMTJA4jdspyqrTtsyc5jBy8moOpyzdJDekW/7vH0phiShlObcpGWQd1X8znqvLq6YA8JvoYJ
bQrfW9o6ZbsO9mfjRxlN5DZV1X46kJCtF0+zmuVuzZZQPhgv3eKy6ZKuK+N+Fe2nPrgT77qK/qYC
5LNe44GBB2v0X8CKYkR1hxffrXW4xnk2BukPTL7ed+Esk/3brnVS/QGqM8kr9TVgCrHyJkxUgi6p
8eb7IxzHBAKrHWhjJVANvX3jXJcwHEG6VDM+el0FtgUjgFbRGtAxFWbHlatKucWRydH+U/t4iAeH
jTb63EyJfF5ab26fqthqlxamh7EJ682D32iUPxTtPMnjracd+eZ09HmFjePhAyYdQqfondE69xlp
9ennNPjEIc0HLcVBOtZwZw+eTzGlrpjKenHH5BILPUbPmfZaAkWmfvnttUGMLNfqoc8nEqXja7oN
63Oily7O7bJ6p7gLj6fKb6V/mio6vxPTmXhQczxD9VVZF+WhVN1fv+nd5Gkf542fYQIPo1eNTVxw
7yzNfRDsSr1Fo29gOkbh4rLsenreuhchyLRJBUDnmrLcw/GxVuxSHHf+nHYfTcuxPQ1skN44isP6
Nm+jfdtpsts79G6gDJISGefTNDIYNZXrf+MrTV8YNMxTv+r4J4u2RyirsNkvSXtUaZ7EYvlxRNka
5CIa6LyaOQ5qzkIyo9Sf2hWcVKv41QPOZDneEidYP+Y5NTlYgB1zT8fOB2Hyg5Mj5ay49WVFSdCA
/+S6TzYRYNNtqPg0LHIvEko1r9Hs21PCpf2h7SR/KVC8l25facccV41FSFDwXTsAQZ0my8BXeP3K
Z2rDQc2lCHf3nxResObhNHvfBwKjf9V+72z5tBvxFtJnheXG7G1Oi6/UqyaCpMrJUz0+t0HSsU2p
jE5HY2dTjLc+Exoj7r818cFsLuIGxif2m+pbPywRcocbXr8yf58MyoeWlnbudNmYvdXl3g8xSyTC
UL1nENFAVWtrkROCp8hiaabsu22QV94NzABfDpyE73W7w+JV3kzwbqV3+zw4CiTas83+q65YkJs3
7YB6wwNAu19k18dn7cnurlq0hVSDGiKoAkST58g8zxl1wuwKExTR13QiftEzO6H2Yds+EftAEKVQ
4rBs1RF+OB1FnsFpm74FfJFD7gpKe+4o4ViQ99b/FW9L+mUZ5gkiw5vnvnDSdeeqDXz1bc3c6tUL
CWFI1yP7sGnVuzA8u3Vyr1Xg/cM2ANyZ1lOveNui7sT1SHMi6jr63HzdtBf2RjaXhuDgNlfQUY9G
y4P/v7ftfWCyFZJmDLtdFTGN4J3JQjHmByTN3zqBCsnBQMXXuPYkeBjY4Rt5EFKf0P8vGbng1iXb
zgPnLqKBXppRYq940o0N7hNy37p8Nu3+p3ElZkpqM3itF+lZX2kl9xCsHla7wDIv4M6m0HTnaanc
l7ma3STXBrirSEfD891CV68XNY0gFWuLMchoX8Ao74P52u9V909P2SyLWq4JZFK3xh/SkWNATlsw
foP4P2SeaUbhQi5DOl74qf0vdRO2MOK6zS5skeaEcenifhZt+6bmw2dxaL9yqMLWMgmLmeg3XnI7
Xqe5G2A4bNW/N/NyiNJrMiNP0UZSVOEGNv1zdAHus01U+g2tQP8i+JjPWx1pTsRyIzeYjdfvo7OO
j+AD9V+7NwsTJM3br3UOjifR+yA5qY3vhXczsOxrFr0HTRNh25BD/E+aw89Oe7fF8t0EMG6cQTsR
J86xUm7ofzJi3JDzPUFottdyfJi3ZljA3fyFtsj179jOVCWnJYgscrS4b35lg1lf+wl4IV8Zmu0Z
mNJUhdGB+eWEUsqz3dT0HcEEzU9aR21c0l06ESKBbbnXviVXU1PA2e/gtvN81wurp3NH5/ueNMEx
/0B3ujk4xmDPxSVwENIWInHms2PYf/uwLRlccxzY2ynr5v0AV/Cb8Apt4TcQ5q4Qd9u0W3k2sQmC
S7M6h3/thkx8drxqbERLVRT8BpJdva84awP1gxazRmihifIBYuZvHl3fmYKL2/sBDi/jy2qW1j0N
o175ApWJHaYp/msw/QSF2bZ5xDegg16jF3dPWrrCtprm++igoS39bep+xBJyvKy4o9yTHPoQ4QQE
P3pyhpD2ynhW6SI1usrOx7ESz8Qq4S6+ZJ03zJjM7AxWkejxvzSDhwKA69ZvCbNZymmP+SJ31It9
wQux/hnSVLBLfTvwNGWbdrz7mRZfnQOxgYXnopvlV0mW+fgn5beTh6l1nbZQU5BRONEQbLAStQjK
Q7WT0+YWBiQp1cE/+MidFmYPU7V0X4cNGJ37pEpeIhuH/7bZutVpTb3Jg8lvk5+p9EgAGN3NhRSG
kD/HUefoa9dgFkETzVyKosklB9ku4d7DnK4kkOdp0zvLKdKGS9Y4oJRnPMrxcuLYAQ5AWYeI6Q4r
cdXvDi+qtI54Cca+bZ+XaAQijQFR0EKECG3uaV9DUsLasSK1tQ2REVWUXFEMUUhwfqB8SwM7p9G7
62XHDndsmSgRc/TO0yCSWTPzZQ2IWuD2wznoNVZ5G6I7gvxMZA9emBL+73s3umMgaOfOsEY1ycd0
jz3u7Sxai6HJmIE2Gvs0dxKQUp1B9Rag8ulv3mOz5t20rRCTZl3q8rYfxX71e0XFT4VenRP6qam7
V6y9SfPmaGDHdoQU8WmPGV4LLtRkwypV26AkPJ1Rd7OdGMte+IF5rvXiQfQqaLrj5PhLd5y2Sdjm
xag6JtpogYh6iQLUfyy6n/Zke9GAarqU0Xg09+O0i/5ZxW7jXvZw8PVdpjSovVg613k5OmOaaxsP
WcLUaeRTuoz1SqK2k+3dV3C8ngUN7qTGt0DZlo3fmmG3/fCqqM/u0jGBe2FtQxTxDYM2f9bN5M0X
6Qmg+uxw9UfAlBazuVDZWwJvswylsZm2l6waE2C8zsGCPjqT+YtgDFTMDbpkPwPpJ+pH7x4EH++B
s21nNiLKsZRjak3hHKpqCh2OqPIsn4MqOw/zFcKVLgnjPaPBTnYrVUnqyjyguVtFgTwPsKiJdrAI
F/wJ2FJomRVbkMRpQdehsSAJH4ucWA8cfemqpumtFg0wPeVVHyevj7BMzG12ExW5OraXfk7XH4w4
9WtiasgQP2kXv1gQMRC635C8dVp7uT8pSP7jLJy5rslPoJ34LvtqBL+KG+GcebRo4OQA9ZsL3Blr
OelpzJBUsGnkjDatmh+zrmn7nDVKuju1rMBM+ZCBgVHY6RUZhEXCN4E0bvvGuz3Nr/uNiSWFPwzm
r1vW2vYSJlF7XLaGKao0XeYfJVdLMN+lZhD7s8I38DQ7ol0/Pf/YWXWHLo83bafwFtXckh5bewtZ
tlNNOGnGKtOpa9+FgKQpqhB/AXnZ8LvgWs1RPVk5hjBGSdJjeTRNLO8QS5rwXi7obE9g1q05T1uG
GRTg23hnutM0PoHjSDwGfX9Ud7at1bMDjzVeLX6W7n3LwLO+uenU+PeSstP83WSSrg+exbecd4kb
mavVffzojcnaXOrKiKOQjfWIKY3RojxVZsCkjaySsKrtOADoGic9GLnhFdqvjpsEy6OPRC37smZO
uv1gNzNVwwlr7d8f9DgkvlahUoXihxXlwW5FGEk0IxvBUINHxeqrJH1EK5Jkl81AMV6HYc164FI2
NVXFyi4TdLs1Yok8EH7oncmx7OxpDqIq46ytCZqMaAmbe5lqzqZGYmUu8+jG8j9vdo8WtVaA1G2d
skxAiy2jcb6mYS+iU7c5VXdBqGH60ol2b3rmRh5eJuFRAkcvmfTLwI+XXaUyQ/VNbo7Z31wC3vno
lKrqqdcVra0Re/3HczBmP3p9wq0cA1M7DxCI7ClgbfeCEnNiAelfbWKfrQ/LGKhTbcYQAhUovrrr
WrABRBuHgZTi0jbD6TB68M4u9/L64cDqrDfmBsqPXjNFlQhOXTV3W+3XfwAjtHRydDeBLaWyVZzv
0HjD3QYZAKGcCeWfHZk5+hy5ERns1u/S+j52xtW/RId3fCSyasnv6fnYl8g0PoYdjs4naXSLOW3Y
zgeIEkr2mAPHgO2iemHQYELe8FklzrSVkOPI8Z19jSkdGYUafZryb2qSJVmvzrg5rNaIG7QM6SHC
/rccmMVy689edNLZ7sdluG8RSJHnTzG5aUZ2D/GY7A/Z3DH+2dUhl2kNj9Dc7abzeP9F6LRnx/Zo
RoJoDMPCXyIkv1RISqo7WUYCVdFHzz1E7GVEfGxyQcOjcndPV6dEW0fq9Vb5yO9acB+YDDRaWGwy
2M9TJ+e4+9GPq/tThvM+gzqo6iiRXsA2KZ0kPyCJw+QSpaP3zmxEyJGdO1ZDi26Z2y/wJkJfjITt
uetkcHuXV9fw7nfCxPm6xYYSrUJUuXOvVPTgHK67MrRhAb93asfnEBwR+LYf9d2RT+FttlKbH1gS
VaWN73wUKu7VYQccrKyoacYcdsbeuoeFORT/dZSVskI5wQg4pOQRbUcd5u20LP/E6B//6rjr4pOA
Xnk9xhi8Jtukiw+4So5v3BxYjWZm0Ncggw+9zNVivmqnweGfjXJ5A9OfnrN0bivGn8W+tyR66Es7
S3WcBwb7A0HhHPwnO7+JcoAeuprWC2wIa3rE8Iux9hAYZen6L3IWG17rePP44Qn96MGHbEtwRxI5
v+BR1hbh3RS/LRayrdiyTomikqvPo63d/YmQjJ34FboT7+rZLCOscLXsMu7N2ny6beb/YDKbvuwC
kXe+6cztix3RsXdV3hb9dfywm1COx0IVro36uoR6XTAVJt38RMpxbYq06dqaUzquXxO0gOM1sciE
fisQ7w11YMKxRUAu2nsginAm+lLsbs6a5RRhWc2ZPyEb0yvdn8+B69Xsgiwssfkv2YdjxhS3TM55
rXeEFaZZvOOCmMxlmxrMZimzSNO+8iwgn6KAxlUtrX8hATRDHSBT4Z9kALpWboh2qTNhwMKnyh3V
CPTQr/LCmi/C/3hdsVYn8doB56SNe3cEKauSwiQYdvIa0ujBdTOkimpiEwm1gKKFyMA09TneOjbv
7T4NBy/YIqfT6vooEk0Mh8t4dZMQxv5m8KaNFEyIBe1ZVndUHPBqtww79EWuubJDd//SIBiXgHH0
EaRhdURhKNBlfaIt7q5OlnnTEyx69pEhARhOSbg5COUXEUfF5gxHcNehSDX3kAe8Dc6BsPokWk1H
oINZImXtgISKuK1n1IZTYr6mMbNRAcTp1RcdD9D4/ZKp9qRiEXqFe+wuRJ/Y5jfVubQbUZLKHzqO
JlS1dq/iq7+lfGZlli/B2qf/RWPnvKPKSV72SiE3mBYEf/d8GLAv0/nDUEyx3hGdzylhTowA9s+a
zJH8btTkTnkirb/kfdzV0Qt8RdCQpCcc4cO01KHn3w3QdBw7+GUPMT5K45Nyl+j42qRgtznoU0sm
9RoQc9qH0zacl/iIvng8naxg/Ki3EzlsyVO3pKvJb8qaXwDkYijEMbdLEcixfqs6RWMvOGT30Ca8
BkHEaHmW7bK8NyzsYQOMva3LXtca2NcubvU9ruWRnulEj6oU1QRCpxZe9iI5ZO8+ySSw1+BY2OPG
ig1Jx92uwMx8Cb3zPUkOxQDatxhodh2E1c8VXuh6WygRIdvgNNtL5IoF1b/qzbvjhKst9hTk46dc
A8XYMs2E8ZFp63gk8XMpg2j09lVUVqL4ihW7KJIJj8k58Hxl7gW33QesTPpHRWgd74Z02X7OKCqa
co5CXjQftbG+tioR2KWTxe6vIyuLzKPf2KX5TELd6DNfs+RGXAPn277MSXzqaq7kYh7WyNzrsa5U
gtIjDB41zo4daZYKsDu2UZLlgAnHfk76KovPe9uPN3Smz34mk5f+lptvJjTBMvhwhFq+h7PjYteC
pupOMq42W2ztkb4uU981qCWZjc9D3HkOZvaavCnkHBNkrUz7oPqCPLNdynVPiS2jA4nmd7iVmLy9
EXtNkeiYeHl3moC3Vyvcn1u4Ny/d0rBYfg4siOMwMLV98bNjUuVUtwZtjHZmksblmvrlzfsxA2QY
9c3X0scv0tjqQ+sKDlU1bVtTHbjTTgzI4kEka0p9C2vAaFosLBlmdIdP6U7rX2w/vXkaewV0k+h9
S0+O8sfmruUp/LdGU9//DF0MIkBTXELlvmlAi0Apqmk2OYcpl6hu1lPcLHX/iwfYINRmUN1Kgx2e
JFwKsyjjIOx/TVTKZ1e75ieK3D4q0iNCzTR7e7QUx+LGvzYTzNF55RJtmQ/j2fnq9TfHHEQ0BVuO
VWZ/BxganvsJ5dlvpTrj3C1opN0S9V47P3RkDB7vRw2xWbRxB7gA5wssfOpML4Y7QOVq+UtHFLIf
M42Nf98bI6dnx1OKK84c+jZNaciSSKnAQ/fgVX3wsNpoqUrkgltMVs66h2/RZEIiPjrugysK2JhF
HLX+/2ZGf28u6lh0f27CZR6u0VKL5H6nWjt3QMXQod44w8qzU3L1Sgpl455rP4Itr5nOgD7Sen1r
l4yh3Y3C+ZtuptjmU5zC/3ooqN7jbG29kro4EKDqY3FHaNFAjq4inbnnj3j6MlkHZXkME7WfEWR7
fOrKIpJnI4dBbncEXBpQ47u8zMoZw0eOY1KfzMo4X9QeeHg+Y7kIL1yJx1YIvLTONXM9NH0rGjG+
3n7aitrVzk8CHeb3Qa1qe82WIQhPo3ar3/GC/qQdoqEqtayav7UJqyCv16Btn0xiHXAZ7FnNo088
8m8Ajuz3PiZMwr1xo/RtYOh3EZ6gb+svPeQZgmN4w+292vEQnoZGLHSiUWR4F4+kcs9Lu9rmTkeI
gbmn3EYjZA9mex70klaPrlvRH/s69acXVqU0bbmp5abm6+JkSX+GDmMDh3Swn3pce+/ieWolBL+a
Mu9xjw9IICMPGzxVIXKYs5f4Bz0HoX17Mp0klot5Q+8zIHcDDJPm1pC3NpqQN4zeBCwQRglJj3B0
/E8OkmMpstB58jzQ2Zq314uwJENLTx8CAlKeBbjAUcxL5XM3ZKL/23LemiKFe56+qShpCRPAFsEE
4nY6+BV1+z58yBlWs2jY1AKZHtGKab2r3xNE2H+ZDSUmQp9gwzfHWFk3+eSkAwjGZNVH361uRg/u
+M74sLp9z7U01NOnwvQGb7S7449jMvuHcu0WvGWmZhUUvKX87iuxhcUuVu3mkZRe/J3NAhPa0RY9
b+43RnDoDj2DInb0UmzgNpFNz0FKEAZGHZYhn41dzIMfKqYfhGpH86wBqbxTmhmCjTbh6PZPOB1g
xms6rgO7qGAAxWnR6fHNNln6InAqKdplv0ueXJBKcV+F1Vo/7j5z/wkdV9s/ha6S9asJ5BEouqes
FWgZ6K4sEsrRpK8WkfP+FWrc+7G4kEMnMjyc4dSsqF24mpuE4nrEpGPVciM3RHpR80HaXL9fdw+d
NQyPMeI5qPyb4wbnnWb+Y1fGqRocKkU1NN0fqHUXZA/ZwJa9xIqwuPchJTCy4PRRUxBYpz/WpRMf
fQK9g5dGCBBZxlfvvPRZzAmqmtUvkMKuj6NOGF6XMRRfUEDfrNVm8XXuezb6oRL3EC8QoDRPhqDl
uky8RfwEsgqoXNCQqH+2aMQ74YG573GXdXl0tDGuCXmTOLutp9NHFAmwbMOWLOijmMEGGOe2z6jF
E+x/FfG7/0B+6/ouBkoaz22MWIlOA6k9N9fqzSXGT088Vd7QeKeWhhcZTDrsyCIHNxD6uaZhbO90
0h3bxXWl+tlNjPFlfAR2Z+z39jZPumb+z0Qsym7ceeJqkF5XdHvav4yVTr97mEF+Jk6nkCLWuJ1L
L0mXqJTbiD1UeWPP4ufN8R7ayMMpgZi93U9+nS13vV6jNGdPaBc9Bqtut++dirYq57VN2OkBj6rK
JG7ROG+hg/53ygIS+Ts5BJDhs0k/6apHlcfYEkh5qmpMaWj+UURmlTU8oWSrzM21YZucr54ea+9X
9r5i/15devRI2XJahKd/bEsAMjiI0dTXNJxCPKPZzXYHj0Q/XziwRw0uSCt8zHGpeo3UHjwBVqwb
8Oqw/pEmTXDcRICgoE0YaY7/6JHMNwPPtp3raaIbPdcJClqZM0rp0o+bgZQ3xjtm77A3G5avivUT
yzxKv6wahdFCho14H7O4mRCPiFgV697NxPZ7uzOi2KjkK+5NDlvm7+49fXqVlq4zN+9sOAidh8MX
nio7s1X2ywLSR+urpiwsM/D9mrYrXkTOS4G8Qylv/WSV1hIX7EXNPiqianbIudR8Vu3W6M/DHODQ
yo/bDXHX7Zjqug//A63hOXQYMKuru20zrTevNU/JsKa4gDeMeJLhzlaREG1WmcyhQ9aGvuEb1XFr
j+Y6wKm7ZBCaSOpb98G2GdZ2X7Thx1zPM/sbUx8pTlzXC3Ba7TgbC4m27QPOV6LKGXAhAP23VVUm
vtIPrIfpwEb5Jp8ZzvvneK0wFQFEjaKIUM1up/ToXFyXy80lHTkubG6L3zPMYTT9B6CR7efee7vO
zd7ZJ8HM11L0qspc5H4TbUJAu6/G5Uv5sq+QFXcwavtESOAi/yCfn5jSo0h+4QvsDCAd6lYYkDZQ
Zy/rRyiGPfSwGCFsxCUxHuplcbZpKOthZOB3Mj7EKQpV+isINgwHIKHo0EXob7TfNeGzbO488Hzz
OogZYcJN3KkdwfTosvQWEy8ywQJUM/uMkyz+Ld1u5NcA2p/r4LqPTLEte2YhnL7VFW1yEepjxDyw
Vf3rgo3Ny1N0i0C9YHM5gnLgFYoSqt8JrPkPt+9cn9HSYxrkkZjgbNrKeHkUDJb3vc6IAqdD2pKn
9nDXl7p17Evje9ItUTCJ+RKLzPwTM56UvItWqMOUCfUrFMb0FRMSZSoNhj66egs6/AcFaflH9BW+
haMP9ujUxE3/RqzqzsQ/B9uXaIKhvykBNviOZRbvoVGDfyIlDe1kfZjuvmJPG5486ZLrEk9Rwuzv
BZWUXMHtlD1xBzvIv6rIR/ADq95OP0MUSSTg4PNZul8tmkgki5wIce+FzqxLFUUZ1pGafQuvrssY
/hLOMlX33F37P1IHwvmR4WprLrOI5KdhC1qEwqsbl49uCkfn3Moh/dICT1JbW5cHyw+CrG53QUaI
EghQIUxdCJfHlLqGDx6uyBnD02BCfRISIPPbIaL6RRs4vUeQTvetd9NBPXRZDKi9BlPQftHJEqmH
SgY3afaWec1pMHTsWJH64w8eYqgjZhuaGUY/OGc44vpHutAv8Seq6F+QAOvm7KTGbpDydwawMGSH
V3XoNCvk4FfPhEu122k32fKqHeMFdxFEsfe9UlXwEa7d8usIPT0jVNqmJg+HiTEVrUK2JmgnRO80
+dZn7CFMEuQ+d8od3OMBP8yYvmKwtu+B7NFCmG7edHlrxtb7ZUoaw2McMPrh94BIM0OXOmU3qRkJ
ZauD6uS7gmKBkqq6whTsX1dfBp8gLx17g7a1I1h9idO0qJta/TzSNEDmvbvWzbF9tL/Uka0/Mtk7
vIAmxJBikJ/+9emQYBAXYJwCgbTZP7XTb7B4G7fiGRIoCB8XzzAL4ypaHwfsr5jksprriMG9LzM7
mjCv0/+Rdl67sSPJ1n4iAvTmtsiyUjlJ294Q29J7z6c/H3WAMxKrfvGf7puZRg9GUcnMjAyz1ooE
0HRLHSLjTRjpDjaKKsKbQB1T36gisf3V6jrLuhjwhsD5GZ33JFA0bM+93lmIMyikMylFdwHILZRO
F1kqIQVPk0BTrW2xyEplpyo+KLSIPMJwBnp6ll2oXvWSRloLg66BKETT13DXraqI6r6oshw1AJ/2
Vl4KVbVtkxg2q980sSOVga7jvd20AJ/PPEHCLfFb3o4ireg0z6i3hkqykyj3TkS2MllTjdAq7k8/
JnYbyuRujSr7uy7GWRwgxLsg3INI6L4S7STILtHxCk4R2Jn6D6lbiohG7CIOtKJEGhu86/5wyuER
fO7kGvhsWhNLrJj43RXPg2qpIPpGUKX8XFOLPweW0QR7tL3a35EPRWkFVqnAP+SG8k1LheEUiYz8
XmVBlkebtmjyT33YJ89GEI+UIbpi+N7wWP9uQajoE1WquaR+IOQOGt2DDL5fBNdrmL32rLkDKEKt
NJUvsZ9PrmAw3MSGdpfG7Aehnt3loCtXQVGjpFOrIMIci99prAZ80WcNrQnAVmXgfa5dPwqeFaBc
tP7xq/FzIff+pygx+wG0Yt1cKA6XOUdxhE7TeKLZ7ugHUYfXvDrRNqIEYXeVU3/8YwzEmU6ljOGp
Hlw4umPjV4BdIMe9xGjQuaB0ZaRbGDU6QLMZgvh7Peamt8o6AcAqT+MPketdOsBI0+8G5XfUp2Aj
tg50DoQM0k40bLrT3RcU4gYVNmIYntHrtxi+Z4qCuK0JMY/AIvwvAJHA1Gv5GCKvinTHF0hebblB
otgrti6AJw+oeBUVP0becWIwMVKeyS1N306UFHS/GFTlFdhJHxyALHn8a73r072OuEz2OMZJsyvG
suSU0FEKOLuqDhSavsAXlPvZAqOq21M0Zur3UgZ2ujKo5yGiW3ZUugULSg9YIh3AFJXh6kUlMf8F
1yOpt4lbSn9R7yjkdc/sp2E30J5nambrTbvRyAEYe0TNxoYGnzhq0EXynF5vkcuZYhtRPiCfzgKE
k1GO2WeKYvLU+OvSLzjd9NQTE4g2ZVqTaKkKmnJlqH7wCw/QSCtoYb31OCBbASdPDq0D5WL4/oBh
k+hJRRegZZkZFcCyqU3CRCvqjoYKMAuXl6MiGhSEVKsginE4baxV+qcWXTb/B8QVz9+mehs+gpxS
LGqKKBtxaIFl5BQp+x0FlYJWtd+gqaCF4CdtXQ6ZqTWooiHbY250sAO01Po9gauOLU0EcTtWZqcR
sBdD+TCVkn8EMkMbQScYyqdIky1K5z1ssXMmdVXxRLMKllliTuIGQhBJ5SlW0jpaN0aqfa1Db0B0
mOjs7NJ4IpYH8/Q1lwZoLa2cjt6uFYIhZcTxQIpstVFLAyDz4pRq0QTboAjPQeAqFJAcxbYk3jeK
QTql1eidUe4JHxtJh4m9wsGV0XMCcc866UaXSkRpdQj32xZVUZDEE1IspBGbLCw017TBqmjVzzFh
Hl/pULEFL7tKTNXo+g3zXhF/uQLIlwrpYg4NDKut5MtBAqsHRmDiPVkDGgvFg6mACiZTJN9SvLUO
p14zoKjADw/2TPMzBeY2a1IsEKeWfvFDz/VRJAME8OREQZtDTU91w90ELuNzUicrZRlZ0tAk+kYB
qhXTv3nlFYAyaVp33VHILNV6BqU+mms56zoiLzFASEHJasNdNYo0/FFQcMkOo0vAQYdBzdOXLnCT
/ODjCUnomT7x3UK8SbxUNPUnvjZO3vwttEnnXWRjsGjcmHJkoVDZB3GzjwT6/NtU6Zj/PImJUGzp
vMT7MQ56meyHvPOVXU2d0ztanSzqB1T/8JlyNfqJ04mh0T/X3GkGEaeGrsPOQBPhc9HI4fhQmZHm
HuEYwbiSSVDhcdESBREhcftreQUWD2LWKuV2acStkEjWVD5K4YniCeSdPqJ/exCQ2OxXIiIw3J4R
lQJ0jGJwOV5tDfxZOuntisy7m4p7BfMwuyQFDWdJ0gUR3whsfdNLI2Riiy4B4Ivwk9aW+g8ZGg3v
Rd5ZT1I+pgw0lilzDvQXoQvFSUhkw7uTkohbrraKDHe4qK6mtmf6U7xh3Ej1U6WYjOD0uOOnVmhb
JA/YbusgaKX1q/cL72fEBxjXPshwkUIDlZ11U+rVr8TvCB87NaD4aSQ0kVyl428G7tjBnVPl8Vs+
eoK7k6NcKHf08PrPbWp0m1TX5WpbV27fntK+RHfFBFTw3FoU98BOwAXe9W4O7xQNoI6zYkSon7ac
wNOY8cI++AbYH3CTeAdkg0J3Tbe73I3JWBfrrC6yp2F4fe8Uqf9UKHTiQNH7tDKh0KS67WPXsP3O
knqq41oE26Ro1H7nZpH/BdmRgKyhSaxHCK1onnRqnK1jVdKMFXALYKqBBhp9lQP1zna49xyfpbbI
/4y+f6XYJZUr0nZKdJVIBjYVriRlXcHFfKaPT39aKWLhPPg+xdrSSyCvu63V/O06vSY95QLl6xBQ
Bak6NeKMwiDMtJMHSdRF+iGTmn1PDeXBHGtQ0z0z2hmgioiP/NAouQnO2qsAUIj0ZwsuVNKHa1/J
K5bmufX4KBsUQKGnl25rdxX16JXcSiMJSYX88CUulT7YmpXpT0StohAf5RZmAU0DgbpdXvZt74gJ
GZdN/isCoBhCwFhGVkEp8VqkFmjLhSuvkpXMkSOv+wPshtzPBXGKSKZvNOo2qwwPKgnv9TZjCsi4
Rh1Me/ILVBMctDvaq9iZ9Lkb1yVxAqDHOYsBvH2q3UKlY2xVlWOoVJnBzonlFQmYgHoWag3lo4HQ
2Och63r3lDF19ospDqUTyXLTfhsU+t5U0AcrJO6lac/9plkLYRZBUACOZWutaOiIqY0oJhIvUkgp
cg3wBJCrgsgAqAtSMwnOZql9yae0x3E1dIL5xXqe7C11dD+VogHvme6t9mzk4uBALm/PRVvGmxGk
qweQXq9/Q+MHwANDhMo7On0kGyMFX3FNFi+eEZyxJsYyzdIVFcgIzjokbmktwHNCvAMgMiBCgBPQ
S/ORbruclPGXKOli98GMY6EH5B2LThLqCAZYksk/W7mGylmndeOxIGn/lcEzgKwudOGTP5aaDJkO
eswKCHKj0KwEXLwJJdr8nDOreshEyZWZfGKV6VOuetRRUjGt/qZSm//MKA3zC8rUJEmnYjD8bLWk
NKjDFv05obTVrYLUVaw/uijQPFJo0G89KbIY3zRI9TMyEnq+an0zISuq8zQBLlAoh14t6Z5UqeZ7
+0yvzNGxaD7la7ORmatjArt/kCapofWQ+e0Zx9pGa1pMANIk3IGwnSa3Kac8aYbuASoAjIkODRJp
XwRwxCySaoCAYlX9bPD9zWNDT9S9ZJUQaOQpo+yItAHiFdBOlONgG/pCuNOTBjJYoBr+DygDIZDg
yurqs+/1esX29OC9wqrRN3UOLfeM0LvcHcXW7WmVwGgJog1gBpOD20VQAyVYwL8CasA/0NFpfiIJ
WEVrAorWQCjIgvPIP8vZ0YDbIOzJWloZfnCdxeuC/lOGJgRMGooSQQvcyCWWEmyLGWPRpoxJnLhZ
Af1AOygVQXb02DXdA14OJU9NESYkEeJ66NG0Y9dcIOcjZM7Bz01ETbwR8F9ta4HaKGevElJwLDCK
g45HzYecUdoSzjp5ogY0wtFk9Ji26WrLy3aWFkFQpM3WKJsRbU71Yehot02VYJmvw/PrkJqOvh3E
Uv27awrlkqjoWse21VDlOQ4MGkSMKtVFF5fpDXXxANImUb9KSErQ/tUEobtSovLLz8AlfQ9uO1AC
1QnBvACJkWkMUhtEWSX9HBit/ivG0QABUehRGGOr0unpdMQfwbUZsdOV4NCBg9Ny3SR5VLv7uAND
uUWtp6y2VkfAwoMIkMOyxbCMcsDOuoWiZl+GzSFLE1jJflsqx773RM+iSu1Lys8xVctHOaW6/9UA
1SVdalCIol2OQ20+hXlduI8WZEmqF7kgoJMOWrPbFhBvha+SWrUZ83z5a8+xQb1/ZxUlbXzoLzIY
PGjikZo4susV11qoU3nfUFswEWGS5edQDjyk4EWZ4LqIOuA9wkSJLCSvFg8CQJto38Pa9jY4ZCAB
dSmRZlpljdpAYpj+dzLMvtqim9lcWtkoqnXQ6U0LULkWvD3kYk+08zYbYHVBQ5CEB5PqPbpdruW7
VzfK5V9hLnjFPjeL3ASbbpGGwPHVv+NTaiSGavp0CDp5ZhtRbTAUk75ZBTCm+JqNvIA5RLrEjw6+
H4r1d1Mk4KY4ABV+nQVDoZw09On8XRYCQmBCBQJSK41KHhOC49CLvqDV0nkTSlcTn7KiyrMzQ4CZ
MVEqalVdKqsA9DayZ+IeppBH0C4LmlK8qE2u051uKqoebRcGvZNUvppcqJv3/UHRAf8IraLDBTDU
zIXO1rQqoWKvdUdUp8ffqtlqAcDcOvz5sfKwNGl/zqU0wXUzIEGUeX/lmbpq1CaSCf6pPoIcboJn
OU7WCUg8DAJxElej4L14Y7xpMmlv7mrbZqfWCz/hnjypKQMyEpkOwpiQ2U8o9NTIe4ufwFi7Ab1r
b42WiAMk5JjsmVhhe5vF8QKTgu3NqhWZCUsMCYGvOFNEFVhWGxtec+ziYli3JSNQSoBYtII75gvC
JABPwYjObdQXzUbQjW8ppLW92Pry2YOk4C5oEd/Mj5BkC0wpA+8NEQ3VuZS51iCo42dZc6T/sW6H
XZj8sbyvKHUtfOlbreHJDmrvfGzkf8zZlx47qZFhJzVH89rXL5k99HvjqAnr2jaklyA9lo7ibRMU
GeyMcY7nZGk0y52dfmd/JixMBcSXkVmAhPqDlDqvGWmqrSH0Db+1Y7cBXL6jdeJLG99a+MDS3ZVT
xbQYjy2z9vnKjYBZfGLdMIAlt8fmNCKcQbbjiVtECCxeSi2HU/CXvJO68zqfgMf1flD+yp2wybNo
4cjffgcqcKI4bfc0avp1FPwb8eCyhujZIl52pL1z9ooNPbRjWDx9vNt3jUhMb+B8G7o0P1Q0aZU+
hsJwlNTkCqLvQWmeQvX5HxghV6UPQGgmz2ePR6mn1LrqtkfUbD9buvQH+vrV9JUFlez5WrgWxCAQ
Ag2LwqJmzu6rLliVaGo5ckrBl1J6ko1PZrFgYn5CMCGJ4Ep0SdIIGqXZyAspby1Gi8vhGTRqXq9L
CKX6rox3ACs+/mTzyz43NDuKxNBabRKWncP8WkdPkftXtn6WzfljK3e+2LvlzK5awNCCMS6l8FyV
P+Xgt2mdx/FffrGZ4rPmRzHNSr5YrNpVc1Z4vIY1MHC9XPAbS2uZ7X4u9K7fB0p4NoJPrnZy1d9q
tvv4cy1tyvQT3txI1Nh61Wr5XJ170bwTmyKGT0P1X96W+dbP5gT5rQLNSsQKYoJ2LGUI/nxV9evH
S1n6WtNBf7OUALYAwZcWnhVoKJHwxwQ0zyZ9bGT65G8f0P9dCZGlIokyN2e2EgACuZCLenie5MhW
dM4OYg0V92MjdzfFpBuv8SjqANzer4RMDlQzE1HOfn42EZUNUR2Vgt9lly8YunkepuXIGg5GMaik
KMrsthhtKon+EMXnoH6kvBFUjxDt1wHQwTH/NmiU7Wh0IZS5GeWza3yNUPhWEtPuac34wC4t9MA+
XvpcTX3+g2Z3q69HFY1efpA/yusYHbRAk+n1ek4p5JDqmKby5WOD97712y8wu2PMwHD1iqrQubW2
8o8UicnEpLG5+KWnPZsfnLd2ZhdtNAqqpmC/zhFCpgnIZbh2wIPQfbO26OpZkC+jfmPAgPh4fa8n
cm7YVAxePUUC7D0/sY0ZSSLskPhspcIZ6iRgugsqe/ABUPATnqMn4yepYvuYHPTHBN0m6uBLg0bu
fWNTNadxBgR7qj77xqHia80AbO+cO36z9gWGqcDt19KlpU4vyM1SNUmX4RlosqHMvvEgmS54wzo+
F/UTNd8VsmkxWZr0zV0ZV3WDshYovthe+MDz2UWGzOgmwhldJMDSZX3mEiIwXiUVpuEiM61JJJGt
0IVgQnPYPundi5Q9UBkMqdg0xtaUf/ZFfJn2AgTMgE5YvqPSuNHaZOFX3bzqsx81c4Z1EAw92m/D
pYF6OfQvAVIIFhpjDeULKdt8/AlunOJkjNhaQWHHkhme8d5f5ciAaonLFzC8J0o/q7L8898b0Pn7
02wolJjmmRI1SzBGWj5cOtp4ioJWt/DtYwuvYc67s8Ma3pqYrUFoe80kNR8uxEMr3Xz01d+s+aRG
6w79bvrie0RA2sJa2Kf/h10yMcPQCMCs2d2g6IsIYtoOlyg9tfk3dBEdYSLvWWfBRA/pZ9+gO7k0
3u3mQrJYPqPBiEAmnRDCvt+wCkJLQVN/vAioStcJBAnuJNCVo+ov3Ml7lpiNLZFtMiODySHvLZmF
65adV4gX1ZPJ7kvbDfcIiIOUWhhhvWRo/h2ttI9ULxYvDfoCJ2imAvVKJHS5uPG+HizT+fjA3LVn
yBToX5MZc/ZGD4xJICPuxYtcRau4fraIn1DIL5L9x3ZuHkRZn2oEqizrHH1Znm2V5gFOAvgiQoE3
zrUWbevixStKtJVU+jPypc3E548tyre+A5MGsQ1VCZKOuUNLYLdXajeIFyNDYDVWhZ+Vq5ufkpFe
T4Lw14OmKtmhom93UKtR+i23/bDRa8tErzisTklIT2uU4AqvXC9MHvoagDsybtoBLZFVU+ffa8gu
kLO1etciTbGq6X3YQiecElML94h7+t8gmfsLN+3eh1QgwKCMxYmXtdlJBE2TwT2RxYvUPaffQtQt
JXtsnbo85QtH8c6dJrdFLJI6C+5Qmk9ipfwnZFVucb2QD49yaZPr+joYD4rZ2zn6Oj30nG5E32kc
1h/v3e3WTW6EoeYmTtIgsHt/3bIqkpne0Y8XQxc26B+g/yFs2uTgA2CrlO8fG3udhvjeZ763Nvuk
EP0lXr52vJS/QKbX38bf0rN4sDbhxnXUvbxvPaQQV9aP5NF7aV7yQ7n5+Ae8zru5+QEy6Td5q6bp
8uzSqwLiPaBRx0t38J5UGyCxuhJO2pPujNv88ym4JAx3tfbVLjwCyVowfhNtyKxeVUzNsjT+Q548
xJt8I0IYCYiwMV68CvkmaFUPvs5ohjD5KiU0fxF8RiSu/pnBl4Yu5tTK+PWf/AKLQivnWlYoErz/
Bb2sAYdHeeRSVQKXq/xM3Xbv9k4Xanvo6t8hSwPG181o1RDXfmz83kkj4mH2tiZN8qwzv9QE3hhW
tP0vSlq9mIfKsK00fU7Gv2a+/VeWXk/hm+/s03aHs6K/nulspcKcpyF/SMZ4L3SQm8z088f2bj37
VDYiVqfQqfE8zvY1VcA9WZEnXljhodHdDWrQqELkT2a7YOmuo6D8C+uXx5jHf2aKorM/qmKCTzoX
egbz41dYvTAYLoTnJrj5qojFdZEZS/7p7grfmJ2dG0QGlSQqMSsY1aZst0Fd2oKeH+PQfXFdGVD5
2veqI3PBEYt20PlqhO4QWNE6pzpfLs0fn6Ly+SXmtaFCaWjIs+mzk9TLWZsh1Cpe0i4Otlbb/2Xq
UAdjHpmAj3f23pklA9JES2KekTY/SYmcasBZWbdKAy4aUWregZzMu08aHOaPTb2WMueremtrVu0a
yz4v1DgSL53WQPViuIxN/3mnCuknUBWnTlYEO1T7x7Eor3S1HpJRfU7i8TFEz8pGajpcVwloaA2d
/ZVhoSSSSgo8LvHsoRftj/XVCySEDIVydDIqiChc0Jhxpd++qW1l8I12Ibtrve1AZcvVguO/aZ4w
ktngEdUB+8pUP63Z4owiDMCflgQlsoa0sVKfmqj5ImpjaCdxyrQnJf2JJvI+K9TvNAePgekf4jKT
4RErO4DZ48LbPvn5m4+t8AJQLGWKsDULxgg9qYC7jXipiSVWnSaHNuBadcHKnetqEiBoJkAG0j1q
le/9bd5YjN2KBOmSrZB2PXTbrFuHZwDBYbFB9u7jE3R7Sd8bmyWzJUx+QVE8+WKWEChy+TExTiMz
1oBui7uPTd1fGLMDdPpCiihbM4egIAap5DB6LhBDOn0TOsZ3/4QUF4T5T/0/WpimWLIsEjxb4mxh
IKLHoKEizc0gH0VP0UdCFaQBXJyPl3XrWPiChLB4couO1zziQ1YoHvUBQ2NTodoiF+O2ZrbV1ssU
byFKv2tKF+mcW8im6PIUfL55owRpSPKGBOhS0gD/C2cssL2gS3/pgf7r40Xd+jAWNaUDYP1kSzTn
W4UytWZ5WEpBZIDZQGrnoF8Q+GScWbxQ6JamAO79vcKYZWqmpZsSicjMNUexGlVMLpEvOd0jiL4g
Pj4xX2qnGi+18T0BRRAEn6E+orm6iyB3Kv7CfPbbiw1WVCcLwV2btAhnZyX1oRAWHbNCzAEsOyFO
4qRiov+Dg0IWZ6iEMhLgzZkV5M0kWtOdfCGoF4HGqAAK5dSWnz7euns3+q2Z2WuvlrDwmd0sX7IY
J3gQgiu6roDBPrYi3calfLMphGFFnPt5jzevxlxwkaO7hMqfAXCkEL3USKqmyS6K/4BYWqkJ49UB
eV8/NnzvDry1O/uKQ079XTEG+eLRwFUT9cHodlJebz62Isl3zuRbM7OvqOi50o2JJF/SDDkD01UY
xAiirSqp/k+wUIZ61O2eLKg8oecdHBCfTI6REQWPA7oEC79mMja7IMyst1SVt4dnQZ/dRrVO4fp3
nnEZgO5QayDzRWVn5ZWGskaFuFl/vPjpvs3MWQa5ucXzw87Ozbm0UfRIRQCwDb8rCItTK7O9/irn
nNgaao/XPPhFtXAHb41aIix7TTV1ynukGfyoN74NLk0Ljy0yLkEh7YR0NT7HyqUbpMcofDL1g6Uv
2Luzw8hUqBahoEIiy9zW9wYVN+wBVXbWRZaadYECSBVci2iPljtydOWqaIGdNJ9URbINSL84j4Wv
fCevBaVswsmcPB9x6XQE36zYgkNjhurgX5Pmh2ad4ayu1HArgYmLertpd36PAiOfnEEHQnIFwDgO
RwPaFIJQBeJhjZ4wmvK3pRXOx9t/78sYJlmJpSimTs47O/sZ1GmgPJJ7ieDcgKUSK+LHA8j0FmS8
z2hVCkOwjb/qm2BpXrM0ffX3Z28qK2CUTJt4aj6tvR2VGuit5127Rv6cl/s8sutmQ4ERIfyj0fRr
C3HWUkCEyhq3WXLUgosk7LygWrhydx4lABwE8SRnhCxEou93B/oNLCkp8q6QJh1F+yyOVFXK5+yX
DHbjCIJXzDwbrR2ny78Z3sLze1tFem989tDnqVa3CGZ41yg1N8WA0jlKC5b6Hd13Owf2J7lLY3/v
fXfa84rC+yRaqj67DcEgAovVFO+KhBPMwwBYG1KS1g6llKU+zZ2bPgUXXDughaox79MwwmscjMHw
rvoRYUk12Kf9yeisVaxH66z4JpgLF23J3mxpasg4Faa1ede8mZpRSMqkjw2z+qDzO8iIfnx5bsua
CsATsEYUa8i3iXLfnxvAfLKO+El4HYeTt4vV/eAd1fBvywZG4Uuj0mVHGj/fDLp3ijtKyLbU/wod
tJkEWxa2lvBQIYjsoqFa5IJddFuogj6a5nEYLCUaN3v+/qcqs3yGqYpI9EdNeM0++9/YcPNS/Ck+
IRe3jw+g0T65YNUXPs9NpDUzOfPyHaNjGWDYhdeq+6Yw07v58/Hnv3kpZ39/5lMRlzMq3eXvqy1K
I2ZhwxQugh9t8+2/t2PKOlVenfdRmYesZlvW6TAO4bXuvqhldTJzXFKiD9fA64SFfbqJxVmTqXJf
CBx5l8XZNqWF1tVC5LImI0m3Yp/FyI8W5MBjnu2qoWn3ED8XoqzbXE0BDkS0gTvAG1Oif3+MxYHE
FAG58djYjDNZd1tO5x7yQ7AIW7u5nliiuKpMCTUFmnlYnGgwFYPWE49UrJ1+L5xg/27EXbDwqt2e
jPdmZo/aYBl+EgoMvW4OvRPtAK/KS/nt7eGeTFg0NUBVTPHT+29mBUYiCmogHus91WkH9tKqcn55
F/uAztTj7//2BL4zNu8MUa9kdN7IZ4t2vmPZ8qO0/9jA7bF7b2B2VeMpPhrE133p1ujNPAIfWNgT
+dYDvbcxu66FaKGL1Pni0XiGGJLAaoGA89Q/8vm+uOfAdllZ5wQXit6n7pd1dVfdHhLKxnhsFi7Z
zYv7egr/b+9M5f3e1Uz/LZIuFI/V2qKvYNnWIXCMhfXeJk0zK9MJehPyddBrKoRGOSFOt0a1bmM6
6q+VvKKWtbCe+7fqP+uZPXqonSVNG7IeCGgPoSPYxlXeCc6Smbt+4s2ZN2fXCvli6MYpO1itQfM4
FATxE+mPdrt0HKWlHZp5JIQxUBRuseRerV2zni4xBJNr9Cl/sE7yXrGLjfyF8V+Woyw8Wks3YRaN
Mcce8TQZy7Lt2/mDsvaWv+PS6ma+YyzaqIDQJR7HjbVJ+p3yk/DbTh/UlWQjV2rrJ+uCYKvVON7i
+u4fSyqaBGSAWYla3h/LIg3VQPPj6VgiRXiIHXlfOOBINox/WvAqt8nFdAXe2Jq5FVl2mUXIsIbj
tInDOtoZO9dJd/5OWWdOvP7Yh931L2+MzfxLqpnKODGnjvun3dILOf1/32Uqs4XMPEZJ0apQgAIc
W05isE44953Tr23ycif48vE67l8zXTdAj1AEoBP2focQxEkEIS1EMOTRDsmWdf4QXfKja4cLfmPR
0sxFqQJq9L6CpemCVSvXQQDskB5ce+lWLVqauSgJsWOxmNbUrdt9tQrWxIOO+lhuswWA611f+Obj
zXxUzlya2BvyyUf1jmpPz6VxgNz1bz/d3EOlzZCZGgtCEnHf70OnXkl/bRS9nv7laZg5JARBLClU
WFC5QchhVa2sU2RLNgOmFpa09OVmXqlh7n3qRqyo4VWMIY0QA9r1VVxY0F3n958NmjdW3FxoFN1i
Pb0zPb7ynia+veR57nhxUIEE7BJOjl72bHeA6tMeheGMEd8OMTI8Jv/gmr6zMduYMWQWbGO+HmmE
hpxVvVple2G/9Ore+V7vzMy2JbcYgQXRZNoWhvfaIo8f8ygW9v62/QbQ7s0H02evgocIQjAGDPEu
VvD37fqRUaNOiK8OkB+HTBLb5pJJ5danvjM5exwY06WqcsPClLN+nfyqYKcoya8aR3QOf5f8wr13
j3awRXZDzQPU2Ow7SogDhllrTO9ev8+/5Q89t8j4ETgM7ltY2m21b/qa/7E1R1t3jB818vrVVnJq
UW5+6vBGFeUI5og9ys/uWbKz3/IqPogP7tOis53c9uy1emd+9mWZ0ldCjnw1P7n12AE++nqbiw0T
GmyfPG/BSU1/8cYiYEeQmnxfoMH8729iXVnSpRiNPj5usIJg/pCv1VVvM/XdRth4wcPfPatkq+BC
6SRpqjZ76OuK8ntdRdIxSWBZ+5MQ/lUjBfs6dlfNO1TJVQahpLwwJXfVwfk2BH1pvXcSzClh/r+f
MJ3tN+uV/CKIEJiVeM5kO3asU/oThnX3zd3RV7XNk/Do2tlPUVyw+0ohnH/nt3ZnD/bYawKaGNit
1sIZZfHSCRzTHh+7E+/qo/w5sBMktBlc57jn+geiVE611MC780zQOLN08l5aoTfVEMRf+PZgPcmt
Ncb7Ov5L8BQ8TV6WaUub5JG5bUwd85/SU7mKnCVHdfdqvTE/fz6EKqbgxvTRo/+onWvnWD6qh/ox
2G020mnLfN4fTHT7O3L00u3CGb93qzRLV6F4Qm7gv2d7rnWZLA4Ve35t1tquOvq8+e5uciPySn5Y
zhNea3I3u/3G4sxliXo7eEpQS0fE9RhVvO5s47nbTiFNuqvsYU1iScEG2aqHft9tp0TW3Y22haD7
L2YrwoDfLOdH8p1QGKjL/30GbfZShEIAuXjkM1g77Wxe6e5fm8O4YRYMwRaT6tOf1S+m0W9zm7kW
JPQFicXCTtyJ9N/9hJl/69wgRByNn9A7scNsAic7uhd5P9rhLj0ym9oWXpYCinupzDubM6dDulbp
AiOy2YY8X0U75TXRhjTvAFfpnq3dwhqnz/jB3s+RBkapaJ1iltLxu/LgE5f3HLLctpxFQ0v7OXMp
NePik1hkYQrXKTtVtmAjCmujjtI5jNPeL6xr4RZps0SgRI3FHad1despr3cJMpJDy/KSi4u/8P5R
Evpu52YZAXmWUSbhtHNclikN7R8r23hKd4MDNn0pil48KLPQc5oPowouh9N/bJ3kxFij193rHMSI
DvnSg7D0OWdOqa8nqXgDF9HwELV7aGpMYnNqB7Gqtbx3dy5OQLhqhNi5bXB4GBNOrWtxV+8+Cm+c
wsxTmR46BqXOrjKU97UuhMyU3Z4nZ6U66F3b1WXyA5YjLBbzlOmt/eCmzENXnamFVjLdTPPqHooT
rnDNlM2T96V2gEnz1c+U+c5A3nYWk2VX7SH+rJfOaDOuvl0Zh8aJT/GJ4a3/sAb49uzpM0/FpHTT
0loOQ7b+XK0rapyXrXYVV0vP4t3oFtSwJenwPQirZ4ccln0UNlEnHfXj+Mt49RgMLF4zI2S3WMi9
F+y9tTU74aXQdHqF/MlrGVB67jfdtt23zuT/0513qVfGNj5Nz2LIhUYzZvWxC5mO9O1+/2epsyOP
eHjDeAPMNweEMG0Kxzx64RKgdWmRsxMd6ooboO+On7KJ3O30HFwnt8jsgvM/yoTefND5k4qvlxCZ
xxZdd+qq7YvrtNPryfbJK/WfJXvALKEsAJEFXDY7lbESU2AapP+9reGjeRwdqqtrNm/fch/Mjb/+
eMvuRm2EjDp6DCqilvpsz5LO8JKUoY5HBif+7R35s1LvXwpH2haPwrBGb2mXH7ONf8xINIWtthSz
3ttMvBPSEIaMMt/8AzcDOkgJ89SOFjfD5ISCe7URy3KI0peyk3sP91tbs49bNKYY14hPHYctGfvR
svunepUe/j/yoOmezS/CW0uzkARVwL5SQ1ZlnFGL/9G+GLuQB9V8rP+WP9JTsVFpArj28PTxZt7C
NiZS3puvOUt+8DOo5raskMGg1+zUEpNqD65T/jUOnq38EVc1SiMLNu/uIDi6CRXFSM+5k3ddV4pK
rZF554RVe84O3ppd3MKTFh/+iYOx3tia7aCEhExQjDWnZTc1Q4M/1R5A+0IQe+/FfGtktnmtppVS
hCLh652fXCdh/VYjwPv4wy2Zme2VVlbdNAZm+m4Rtff2gBz8ChT3wgW/+/68Xc4Up7xJiMshl2lY
tzKN3fZcXZUHb51RqWq36pdggS+/tKRZBFnLnWyMDPB+7SEzVrtymJXMaV/aocU1zd7UgDfOpB0v
86ZO8b63ntxyb7sr6Vh8+Xib7tXH4Vj953zP3tSIiZmZ5LGo0oFscwrWPu0Ff0fw9i8PxMwTZ+mI
0tJ0uNHrf5xqUpPfZ1FLbnDahRvn9GZBs/czy6RKnyZK8kpPb1q0U38MpylJRU3RQVrfGbOt9fvf
fUVjlpsqrSvVlY/RqeUqUphJ7PGAhJ/tLvijVxrYbHlItYgKpWrzf0i7sh65eST5iwSIuvVKSXV2
qfp0u/0i2G5b902dv36DvYOZKpa2hG8Wtl/cQKd4JZOZkRHQBRAx02YOCuRMmxSUCQc/3QHM8KC6
vxlQAIOL3vCfbzhoXv3yErpPT2tTuxAAXdkWlrAFs2aOxgjldPxePSpeepwpSLmd3oFh3QF9rZdv
su3a3HJPcW/EwoIys1YrZcSI5weUfUGYi+Q9tG8e8sfRNxBkqq8ri7mQY7scppjpacFsp+gZhmnS
E3HDY7U57x+9ym8f33afK3O64FOubAkuP5mBf9YSDK7zNGSyYmRpE9rt9JXDtxQHXdkRvL49jjEI
eTGm72AP/5AdCbCAeb//A6Av/fhQNqDbhLgftusaVE1bWD3yBfIxTCD9RZhnG6dMsccak6l1fl43
b2mWblcWbOGOVgjQSxq6FdDtpvFvuLgDYuB+iDq1/Mj/b9klPVVH5vMq/Sq4Ynk8/7ElXAKg+FbB
s8xtOV8p2IiC+5pHdjz1hJqsa0urj6ylDQmsKgdK28D7ycL4unhquo40yikxWrRAepL8YeZ/DXOV
dGLJkCIDGgvUpMpp1a4nssu7NCeJppy0bY+XPKqYSK7tn4GO9ZQNco2ujCt8ZfGWnMqlTWFweqpB
AiaDTXIOnvLn7luxlz3VfYViktN4xbfMz1+Zr3rD7r7hpYW8tCssJJ4ipQSpIeUEmlEoNmxa/c99
A0vhKvqC/jObwjUOyZjQ1FJYkEDGyAmRTTeojnIAbZbSK3q/7bdN9asrpH2lv1u120ACeA1/vuRf
Lr9BuN7BoEkKhg6Dk+wEh/T4K/VCTz7x+wnsnXCjg4syBmQ3gTZZO/lLWJqr8QvXRa90UJLrVeUE
wVgv9fu9+kDQ0tzTnmYUJMKTa2xUr3Hg7l5Xpn5tUwl3hkYqBU0E/Kb6dfoFZlr6+rzdPqIwMG5f
BrpWhVqqjlyO9Mv7XjigvMRGgrgMnl6OsZ3dXzU9/8jcPThRcDkauJkb/p4+DvTz/zvJX592YTpi
oKYmEyYZak6o00p03p9ft488C/ITAkpI3j6tpQ1W9tRXov7CpNYo5ojyKXe3A0wmGzCLItu+9oK4
JXQCESnYNjgHAFqNVJHp0GykGEJROt8/kJJIHvrNeXOO6Z8/jdd40Gr6GTp/V/YNvwbFWOPSpHBN
qgxE6HGI2UStFvCK8lAjzcMOzbOxq5zVitaiC7oYoOBuoYjGuqjGAKMIGenN6TX8OhrKd/m3fpDc
yr0/ujVz/OcX66ZokhnnMczpaUln2dfKZMXC121+b/4Ep2r3CWQngn/tRs3RvNgrHawXPwHZrnH+
QohoxebiUUcXqw29NQ3NBYKHk5BiAW+AoZyK72EOYQu3egfstlY9SAjfn7/FfX9hSfBnaVcOtlrD
kgpxmtkxdOQ8YtyJv7vPeO0qXryJL2wJDkw2mqYBKzBuJ9C/PzwP4Gteec2uzJv4ZGnbcNbQ0qmc
oKmJZp8ppWAJsmkITs81J7UycSJxpx6HmW5GJn/PxjltT1CEqCaqhs60gxjl/UVaetDCbViGbYOY
k9w0NqsZiIlLPVFPeRJs+ugBHUV2X2yCuYQq3Kcd+5bMXLXKNyt2l54pl3aFrW+0Q2HnFuy2Neri
Bui7Q6dGV/vGwh+krM8QmVnZ+kslHwW4WBntZeigA5Pf9YnWIa5TkTRST8Pk5bsBN42GqKn9DX1r
DdQHJ/tj1eTNxkQNXCYE4Ad07KKEJWzMTgPrbli3lh/Y3yFnEObITaCT1UJnvD6BYh29LnZyBBt4
9KjahVMFu2l2G3Dzk9i/P+PcXV35Gv4lCuFcZUQB4koYfB+SHDoxxPIHML2aSHSW7/cN3OZhvizw
UBi1FLy2+VxcOMwoVMvKaHXLZ9a240UsiT0RHQraTlo/VYZG6/YY/2OiTMGo4M+GLm7roNAs3y5e
dfvXYARQS/vHm5Ub4T0l6CeHYJz4YmrAtlJZpWT5oZzUrmVAmq/HzUDBBwlpHRaYTg/9lM0MfjSq
pkzaGHZuHuWks54MoFooqezauT/bfFw3y2mhNQMrCgJHse28VeoiJwzLyVC2g6TSI7TlMttR8+f7
dm78HoZOcGLwmiKyhr7i60VtWZ1AAg3zm+bg7ooq6Ewc0fINfYlwRt/W8HrfHD/24rAuzQmXxgRl
g6BtVMu34hNTflYxmgnX/OvakIQzaUvQRZ5BHuQnUErOITtYbUijUqX2zIekX3E6Sw4AreUmaNBM
9E6Kj1EL/OwQQCttP4cQaUpeVYhTV9L3DlKX92fu1rvxlbqwJHhUDUj8Mi0K22+V6j3Tn+MJ6syN
tm2DjTlAXcKmZv0ThISz6bI1YofbSIYb13VgOFGqslSRpo+Uamt3cQ3Q/1abt2n6mKFyDzI7VTmn
xKZVvde7Z2YfKgi2h26SvKlQ1+l296dgaa65hwMLMB5xIGS43qvapKlxq7e23w+8QzV0ZhBNWk3o
tNZKpWrp9BngXeJVDkCMbMFSUSoxS2bJ9kEW4Orhw4TORZbsSfxkDd/uD2rpRPzHFCi0rwdVJCwZ
7T4M/FyGvgRge5pjtmv0OLePTzQWAxUIjAUaDriru7ZSAqozSQk2Twz9Ocj0Zo7efSdtA628Uzjs
M4sS6AFDqFhCaFWj4XcXQGMasyzt1h7ht6uIyjjhxA9wa3jO8Ivs4hrJBjNjvYETk1XyR0nq71Ki
QqkNGkaZ2sr/OP7RbbhQkD0hE4aKpyIMXK4JMn0DwUoS3WHA7jTb2dzpSBZZceVwIhQovHr/dElh
E5zsMorJ3KxyPcIhBRHLyJLAZwzacmwDtRVnWIlXbwM7PrALI8J93zJlkkG+E/ht9jdJnu1NUdBp
Oxv7Zv4tqbJbzP3KXN76VZRtwROA4jE6MNFrdz0siC5N0CCB747U50QJPsrY8JsQubHoMyse2rUW
zNuDAXOYPkUHmyVcjrBPeq2KQDyb2L6cHdg0H2rO/LCSb16cxUsjglNtVRMgKDWyfU0Hgk99AH9H
a9pUYcq2SJ5G6OoGn5NUrZz5hVAKY8N9gUI8CBllMbNY4D5uIV9o+0Phlwqka6GApEJ0u9l3YIZq
zM0QIRsWxminXbmAb9Nw2DeXpoVphUgl6BylxvYbPHvH9O0Jrx2CwgmkrINkW7jWp811UPuNWXrS
aibqJjf9Zd1Cq7aqYdyiHzK12OoyCD75Gik6CE7+SbpNe1KVXTHjNpsdIjtqGL61qwxPX0y115EH
mFiBmAWYHWBl2xIOJThmWRMXuDwAjX5+jRyCYs1v0zFcC416I0XEt5O8kP4AqwqKi7GzbZ7d6Wi7
Ay3wMHNSa3PfSSydpsvvEc5vUkNGOuTfY7zpgwbhT0cxvB5Cj0T5WOWCv0WLYt5Rb0BCQAF7xg1/
MrgautKwGA6TNXhB3MLd69ta/j4E9qaB6KTVbAINzopYTgOwEtKRo3oyoUJIcx0Q19iVu0+52Zjg
wurD32W7NePH+/PB993N+uAo4iUFLAweU9feBdn3NDSiGRBuw3iMpCgE13D4fN/G7bWOWQDdAriq
De2W5askGWtBb2L7NgCyLVSSk/G5LZH63fexshavLS4wJGggLglOD1185qNqWVphqOOgtaqTkj2e
hOGAyqRV0hbVpQSiU6p0ltNtDOIeSRkdy9iClfUpGlOvtUD5Yr2G07TiwxcuXyB/IA8GkjcQS4r4
NC1rIs2E2qQfqBsDaJEeVAjKPm7ZyujX7Ah3Rac07VzLCKAgdHdq42JnR8pBw9stWXn2rhniq3AR
TcRNpJOkgaFp9HQbMqHbCGKyK9fE4t68mDUhHIxJmVd2i7vW6NOfFvR86cjat/t7c/EqulgaERyl
4cmSgt/J9mfoEg5gHtmG2Ddvv020VHSPk7m5b0/hDubmwFkgUMOZQEioCrVW3UzkDORmgZ+CK152
bBq9AhHmtPQVmXpGNcAHDVQmHsyD3/svn/etL51E8PXiNALABMckeONMgw5dDWZx39QjyvUru5iq
xbvcKjTqVzCES4HEpS3B07J2ItA3LRCODVtT+1HnT7W+YmLprCPcg5YLd2AgFRN2YRtkELjGcKLx
xUTPPlSRu/EYqHuiHoy1leO7TVw4LiyF9xjSFrZIeQDlURJVcxv4gB88IDhxzMx0pUj6Y8SF11jK
gzL8boaVF9GKUZH6gMUsrgwQgfndVFBSRzvDPjYyXn6cHhiCzRTac06kRGtB56JdAmpG9Png4hZJ
1AMciTJtmsAHb8yBVTjgdJ6cgKChRl97Xy5ulAtbQjDYaUWVJzImNoTubvpqaZ+1tOJJFk+5fmGD
+7MLf5UHbShpkAv1dRSv84OybzwNJBzTjyQ9JbNXhqtkxvwo3WyXC4uCK1ZVZtqlAotGMJ57BmIc
k8oW+P3GU1g+V9NzKR9TgzyMQ76Bpuvu/kG/5XRC5KFzYm4VPe6GIgu+s8yNap5ymLeSBCxuhjfl
vyryE6xHdvVC8p3NVCqrNEsPKbRPi//ixr+w/rUcF9M9z0k2DRULfIBeaS2Xnj6aO3OAEBveySt3
3tItAfJL/AV/FeIs/vMLW0mjFSkJ8ezLIhcawdH2/kwungSw3+ioAEI5RrwfQKZi650ONxYjmnNM
1rpjDLFpqG5t+94bvzMuvEFWjC4kfrB8/FfLYKREI7ywX9uhtq0qJ9g9MXPKfIs0byrtxtnNKtir
vzNrA0baOPwRMwp60dKp63eAM1am9rbXkO+ii88QNrEsl2YK2lRcVp1KyxxEbC9zheL9tNG3o1uX
TlAicJaQgnZHaWUPLTl3kC5C6gAMMzySu17X1orDsYzh3Kdkx9IPYFKoCrViEAu3aB/Vc3p/nRdP
DKccArYFsTByftf2IEhRQLEaC63LhjMa+Vuv7aFOoQWGUxYPjMWgfsdTUQZps6lTWdsXa4oLiyNG
zUgBKRl6K0WSqgI6xLI0w9kbuuyQZGNX28o4BrWrKA/WGv3cktdFQuHfxoS70wL13KATbmx+A6dx
2JxYuMYXu5A8BcnGhRHuJC/OppXNUwiNacxpRIOG6xj/yNTOb8g7F8IkQ7jLI6j2dcO8gUxHMWZr
54gvmuiFsXkwnwC+ozNXcINBp7ZZlJuBnyB3CXWxOaxdHc+rktcy8yPrN132y6pORWzvlHhjSt/u
76ol73FhX7y/E+QhiJkZgS81XtbisTlmz7UzyZtK719kPP5Xa7aLZxbaQDg6Nnim8Oy8nvNJThKo
z9k4N4OxzVNfV37PzXsTHOUy2wbaANdlQk/dIexXHSYeuklPBuBi98e9mGpBjIvQAfVwZAAEB6Yw
mVXymIPiKgSR4fQSdXurnukENdCQVU45ovmoRY+mmvgAy76sWF+YdtQECE4xJLigJSTcCYo11C18
uuQnD/HPeTOCO0JCugULUDsgkNha+9iTck8BiatT79beLUvRBtpkQbFgcwYTVAavlyDqhrZJgXTg
297IUjeKN7n23Hvp2U55X4uy8oj/PwxC7xMS4aDXFPM7Y2BCJTpTJL81ZYfVkkcA75pOPYpLVrA1
q7+yPUB3du108XEIpwvj/I9Z7tAujjfJiVZh9SS/zF5G8qgAwJaa6D9tQBtrbCDljbi1dZsoXttd
PDt/Y9iCVgzvxbBuktkkiiN1rjrc+QoolGOaD8BCeMziAAJ27FB2Ntb0n/iGvTXJdSkIsoe4Iq7H
GuOojVYDkxNEsW3VSaIM4AH9CDmo/f3du3ANWIjZwJqMPmuo6QiWWIkGs0TCpduX1t5ClsKKjzk0
1Cwjdoj6bkI9+b7BW9UPnFIicy0zKFciaS+sY5WMbT1pCty0hDIICksTaNACOhr72AKGPHhSSO9M
UuYR6Dp3ZuOYA4AayOAgqnYT5XsRvijhm7oWASxdH5BdARCUazlxmvjrOY9CPVbUIgFaL4s+sKv1
Av8eEhWOC28+AgWWqduG7VbJQTEGVsf708IDDHHFL60L66CTMOzaLpJ8M5gBGIHgy6D70Huve72k
wxor6eKq68A0oF4C2SyxzB9njQISxwrWxk0SJdjWebebVFCGAg5LMwhfIyu/9ixaiJ0thFcoTxkm
T5gJT6+CdVKH9ZR8JZ7AEqh0bnG22aYMzgXEMsrOplaLvBk6G9vyqNTnIj+W48oVuThwA1gODpRB
jUyYZihTZJ0UF5I/GlurZhuzBhsdSsY4zY36qaziixcCHwsteID1QbvYhJLB9aZqjVnKRmR8/Co1
ZNeuUMCJJVK4vVmuUYAu+mUgwgxVxoWMBIUQU7JRDsIUWvR+FbeBg728kyJ53PdRCrBKVp5CG4zv
aVbqh6GMJicixtpFvDi7qHXg6YICLmpX16OVpiibukiW/AA7186QNYhQsjp2NhBd7CPK3u+fmcUR
wxpw4lzRAmXPa3uzPUxjkGM12/wYJKnb/tUMR2f6uQCxtJ5SPL/ltWrj0kG9tCmsaAqy7U4lsJk3
1IDQZOV1PR2zX2ttL0tzqVigsAZJKKjzxbENTd8zSbclvzGCj6IuN1WmJW4z0+xHmzgaC1dw00v2
UAxH5R1vT1x2Qo26TInS5SnWrjOdhMVbtHJvobvtyPXrmO/uL9ySJ7i0JeyTNI7loOT7ZBhnGneg
RF5zp0sX6KUF4ZzXgEIXrJok/1vEFM8AB7nkSckaCmUp8uMs1ghL4FJAene9/4zGYCS3EXoZtXEa
rV04vlrBvqpTSkiNC8SLnu5P3OKwAEPTINqEAttXf/5FDAQZ3qTloAW/mG03kWywiPd+pspbOdrc
t7TkuFBQB1U/0hwqBDKvh1Z3HE+eI8ir9G+D8VCY36Pg730TizfupQ3hKNWASBoNErd+kG2HwGu/
zdbOTB1MYQE2nVj9Y/+x1kpyK+MSMaCjxbJg7mHTVv5m3V8ITFf9x8q4lgLGi3GJbtBQJSRSDGxv
6KRTOTtCZYyqvhzskC9u/oTvM1S675tcOlAgIwDdFpovwBTEndbFvrDrgcVohg7PZjbI7qzqE52L
Yg30v1RXRvyrQ6oHCQNFFwlF8jhQwqaqAM5xa4pGGUpoTE2v8j7eKicFufCaxaX9fmmQ//xiXHUb
VAFRAWmpC3ubE6+3f/UNmPKIvXKwFocGxT/QtCPrDkyQMINWFUHdPDZQqgUVaGqkm3j+WR9K0y+G
GAHRIW1OEeg+cMlMBBn44MFIPvL5+f4y3uL/ERtffoVw6vQysmcpMgHByv904Sk4sO+N/Ybnh5OU
I+1zT95IBoi4/BFUDKAmLjype5hT07v/HUvTbtiaDFVWiOFA3Ot62jOuKjkoY+CjRQHYaOBAk1M9
27RP2crGXUqEIWXzb1PitWOEs5Vn1gyIyxR6lkZB4m4dCiPZJbV+Huwe6ajntJDpaJGTrj2vCs4v
nRzwFmp81g1QGArr3iZVqxcF3j/g45ukiEbjijdYiBdwMDnKjGPMcMFez2VvmKVpzUV4bu0E/P/Q
VMxw56U/ohpPOqiA3l+5pVwu1H5M8GVzeXOojl6bAzi6DTs1i875X+0wu9I521uH3EtP43MZ0+Al
3Fsu8O7K5r5dviOuni8G4h4OVoLCiI3wXtgx4ZQlat2b0TlD3VR1OepAg+wGg4jzQ2Vu6mElWlmx
9xUZXjqGaS4GVsIeiYtTY/+IlIxK09luv4GIw22KQ5OspD1u1hEjBCG9hvFBaQs5r+uJ7QgLyyHQ
wnPfZl5dcCW9LeSpa1t7C9Yax2/OH7cF3BBQUYB6QyDz2lZeV/+yBRQWoDLbugQ00ZS2q5iRNUP8
tryYRmvMuzBJrfDcBY/1oNIADzCWQwclfb2/PxYN4bmFDclxyJZoCBmqBi+G8Dz2qpukAVDzj8ls
70vl131Dtw6Fzx2OgIb7ietOCXOXJXIYFUMUnY3cb4bEI8nkIsnhanl5GNX4mGXAtim0NyQHe0Qu
f6yOdWlvXn6BMFYZObqyG9PoDPzFGKR7qT+0Rry3tNxNW/SOZ7lLwj/3h700vyDahCo0YE+8YfZ6
IU21ajPVzqOzjMclK75rQ+0YwX61trlsB6qhwJEDZSQiePo2KDt9rKKzlu3k8A/Ep2mZvkb2ykW4
dNjwPP+3GcGLJXXYRwaDmT6cvCruqJ7qdEhbp61lDwbvT97tOxJ7Bs9WnsCGTPONEG1VV3qOVxjM
sckh8GEfSTzQIPJDq/f0t0n6nibEXTHKHzmiy4RKEaCPyL/dIkiLaapZNsFTl562lXbDU/IQ7aPW
V7fGWmmN+6YbU5xCExUnsJWKmmJ1xfoxIkN0ljR0qTyEOAinIH6TlG20thHtmyIIn0u+N1RU8xAF
C0sXSrrVT6yPzsfvP0zaeuczoWebfm5AKbDZ5BQNjfTZe96HlD4/J+7mD1oAUVEEX+vrH+/x9cej
//6HoSnwwZ/owXc+fO9xdvzI+/z79M3ePx0nZ2fSjh4eiPOxe3n63Jn7J+flyfEOKwu0uAcvBiI4
/Kys8DjiAwl9Dc3uEP+k81rChDujm4W5sCFcm6k6xyrkU2EjhCRMbHQGAr1wLSj4CqJuzeBqRtwO
gLgpvFNbqOQ2adjhttQTapQ/oYFEoxTou+m3JB9mLXaUfNz2lYe8XD3s2Axe/HBy5PS1MZ6LrnIG
qaT9oLrAfG3vHwPuDO99Gp+hixsILTDAW0kNHNeBuMXPlZzj4vyCQBXPZQ2eUUz3GdKYxQmZo3Na
HI00o1G14qiWDIAbFzTHPMDDjX39+d2Qav1Q2jhZmQ7XXsNVRVOzphy24HXRuMMLECDzRowqeHej
TAFvDywEdc/0kTc431+Dpf1x9fvFfEwQI5/H+O83E2eOcmoVxDPZGQUDUPn9qcxXi7hG/E3KM5+l
dNRcNDOm1V4mfyOwSAf/DVQUFbPLISvXE9uzTq+tCRPb97l2tiqd7NVg+HF/4EuOHzUIVCIwPgjk
2YKVqC/6GEUuXNVphOahnKq7KHES9UlNoRGLV9fk3Ld4C1Hm47qwKBzFAdqPGQlgcf4NODJ9tdzX
X2coUqSgnfgOJkmKZx5lh/eHD290vE/LOdCfO3VcOXVfCX7h2F19hnDsoMvJ0EQZRGc1fZCha6/E
Cp2RyOT1pjozgA0/aVPiZmZHzc46EjXajgwI16NkfTJSOvr0q1I+ovB1GM8KwCmJ2+kQ0o1iB14C
Hmgl+F64wK4+VzhmST4MfWhI2KD10apkNwGUsJMb5JjfS2ikB3bp3V+nBed/ZZCfyAu3lOZhK+ca
5gclvsfIDtxWPtpB5ErlyhZcCBZhCPKMqDhx3TbhBlCHVomjLo3Pk/xR94BkFq5KJhwpN1cNx9Q/
9FXd+QWfxSMOdObgyYvWJ8GbaEZTJE2ZxWe1+U4seHbCelQYla0ildAtt/cS8OO2NO6N+E2TJKdj
jzPoPMrhH/OR8LOAzh3Ap1EUAvDoepJbMO23ZYixjyYBnzGZwKmUV+2Kd1tcygsrwt5hhTwVrA3j
M1Q3tW2ib7voGyugOPpyf8ssrSQIqzEm9LFokN26Hk3c4U3CugmK0jO6vPwyPAR9kdK2/1XkEbVz
e3bw7rlvc+lcXNoUdk9gBLGUS7AJ+rwndL16mhd2oLDWncxYAWEvmQLCFr15YOVBLzSf5osTYdRT
jBdimZwJmF2mTcY8IDVr7TFgJ2k1LbToJnUFeQwNZR1gDISB9X1PoAjOYC2XPQncwX3Ca4PDq1Rt
g5Cc4r526p42xpMUbWpgLBp0Rtnx65hgyofBr/s/g6T+zn9pD23rNONPxaJ1/N6h0Dgi+EnafWTs
TPIQs32i/Ei04b/YdAAJYr4QdePpIPiP2Ji7WUrq5BzPbItCGIBsRv6Qk9phaxX8peNsIHWFLaeC
rNEUFiZgcZpJdpaclfgTCeZkLU2/tK8NlGwBzftKkwm/v63jSbdTLIWNwFTq530yn+rsoY4sCkzi
wCBRz5qV6eNnUryekE5Ctz3q0wh4hHs5MdsuKOc+ORcGWobUnibJAYnRldOzOHMXVoS7WMOLCDWh
ATNnJDbNmfWJTH26cpMsTt+FEcHJYdIKCPN2yVku/47QVbVdUnyTrV1kpNQqP5K17uulWNEEsJDD
OQD7/3qfXZxTMqgTwjlMHQndKH3IZCgTaD2VinlljZb86qUhYWBs1Fuw98OQYr7IeusRE/f/OTbb
TaG5993coimUoRA38RSqiFVEl/AYgwcfp4k1rtI/2x0KvZJjN98S6c99U7dYMmTcUFjDxBHgfW60
4OXUNksjxVtJCfXHfCp2ViNTJJGeghSqWsHsqjrVZ8eS3uJ4Dce9sHawbeKNhpgAjk+4qrRMGzJJ
ge1efa6qXaFTDS7d2N4f4sJsXlkRfJMRjpKNTH507ixS0grIUyN5UEcQVM3Gc6rt71u7rWlwtgoM
R0MtG81ptmBO6qGD2VVFfNaHYd6OpK5oKPXBnpgjtL3IpLnZlLJNZJjBBr1UBeqaZfltGvDUHOUJ
KYSiA5QwzWpXzszJKaui86ChsyZptnBOQYOEMgC8NX9pCS6nNSDMjKAYgZgdbltwXiDB/sm0nI45
msLVwCUt+wEhhJ/3p2fB0ylIlfDpwYkFakO4VqXErLQR1+owVq9pmr8UpkxVdS2eXXrpqHin8u4V
ZGdUMWGuK23IEjPNzrKhT9spt2vazUlD9dCXACdQWIjQr6RFjlQzeiSkFS+4MEzIrOI0AZ2CvSDe
h6BEU/M677NzkxQUMtzGxwxJyvtTeVtPBknopRG+8S9cXzqbpsTsLjsPE60nmlNNogUYGGkCXrD2
XVnl2l44STCIXlt0XYKKUcyrJHIRBwE6Y85NY6UeNguk0CxiAzxXRN9N0taPoZabK8MUjSJRCRwi
emuhk4dgU6zMR4Yc5DEIMM6D0gPRuzVDXwccrTbMbaKu5E9usuncGBpzDHheBS0eIn5JlSJjZiqM
hfJH1Y0bwFypUmWItQrHOtum25OPDrokOWgSoWafGist8OK+4fZ18L4aGkebIo1zvaSjEdhj0QTZ
WQ0yirz2CMBIqv83RjgPC5ZRR41HiANylEHsFNjxc6ODbFJ/HxtGpThZWbfFoVxYEe7LcM4RJaRx
fp5QyRkwfyVn8ZjalaDmBpLNpwz/AELnzxAsnzBl2tAmAyPZGco9m9YaJRoVb2h10iCYdDDJVtaL
PcmtjSYxGtmQWMajc5WSSnwtfH2EDikqAIksSxVx4YQ0Ut9ZmFJgGS2XBWBYVh3mAAcPZY6Xz8+/
+XkAxuO+A1g6GZzwHoEqJ58Qa8kosIa5lWGzlCx6lucDUp7Yn8GGZF4pr2F/Fo+GzUMFwOqBFxCL
5GYK5VK14UOcz21XuT0CLaT/eLk8Q3qiTcd9bI+0xutkrrNdFf3N57Xy+eKIIc2FE6qiTChmD3So
CNZNEOVnGXeIYw2KfAwRKHmTiS7koGoDmpVjvLs/zTc1ZiyuaqJywfP76DEWy5PghJiDwYJVHbws
UvCjnHfKWH5kimMPYPkwDhnI78izav+S9dylE0vQvohLTV/JndyMnhfUAYNCxQvBBeoN1ztd7sog
i4BafdIhp7xpQtt0FM2dpzlEpkrv0S+Ut9v7Y+eH9PJhYsEkeHdRmAIsG6gFwVVIeiSNqWrHTyWb
IreNFAKAvTKv3Ja3e4ubAU0irkvoXt/gebSGU3NpMAMGFzb8YVXtqBPZFCzeGBX4Cob3mh2juPft
xI9rn2VsxSXepIS/BnrxBaLjBbQNfOxW/GRkoKzJXGk69umDrlUfKIt1PaGoM2YI4Frl94juBjT4
HroKtGcGZWB/DXbos1HXvolP7tXkf+UfcNEiPANHtNhfU81Sb+Yd1nvISbmPy2TYphkhBzVAp3Yd
Niqdk5YA3UoYTQcdVPJVyVzWxspGbpL8UYss3rTL2HCYGZmpnQaQwKhalIFxd7tVzr5FuvZL6qqc
1naceFGErNj9DSSG+MBIcHAGCo3wGboiIrWioqizycjYqSNB5xXgd3Z7XEDbZExCN9eM1fB70SCQ
YfDC6EnCvrk+JPocRZLEanaKUMcq8meLPSsIjvrmuW9GavY/moHspQJ08e/tfoiOnf4L3muOzJV7
6StBdLl6fOQgBAErB/iq0T0pfEgISkJrKFt2Ugx5H5IDG97Vwmncro6cMIw9rW6pHhzt3qS1xJy5
fwwjL3jMul+h3m+q8FRoxq5sPtCEGOE/QjT09O15+mZIZDtMK1fJTef819fqyDwgxAKFy1eseRFL
jjGSdywb2Qm5ncNYUrvT9pli0inrHIu9hmnnkPaPge4T5IkPajF7LdNdTXFzYz9Uh7xpHD33oxYk
8bOPPo8XfQI37riG2r3RrePfiaaFL6QW4npbKN3ITcNkxcy6U2bm1UybQa+eCtK2sqPMUQcwVSjH
eGE1RmbTLjSjozJlMZSqRqujcoySt4XeWRAYguI2fq0r4Kmp0WnWIamDsfC6vCF+knZo9qyDpAA8
SrLy33MSAsdehV3yu671IaTEaqrTiPfEjyhtZGRxlSaBInDBrHlTqKkKqMCcr7GyifEUPKSF1CAP
vNF6jAzy9cYe0iDtA8uu/DS1QamV5QY1vgWZbmzun1gxlPmaYSTYEFSgCQhNm9d2NC0Gz5WONGer
abQKYlfv/xbkB4smsJc8WGutGfyzxWOigbxFQ1MoGoG/roaLjUfmqTNCE+aADwsgZR+4G4o99Q/H
ZPO4BTAmzhYKhyTEogYZZyZHpXQK4+CUZwF2eXMw9fmYSictZXiiBeT9vskbPwSTKGESBLngocCb
93oaozlUG5SQpZORHFBc3g/sNOIlGmtv9+2INzRCAhULwkdmAlqh8++4nL8u7PsUOxTKzXSNBvp2
DEhAoQkNYR+cNxIF17+7G+3aNCY8uKQZ5L5Ws2vqg55bXl9NKzHWwua+siQc67waiqbNjNCfrdlR
JNDHSgP7lJi1Uli72W0IMy5HJDjlrK37EKUp2NG6B8SzblWERz3M0Xuc/M6atXqFmGTBmeWxKmcX
RBAJjqrrCZwqLTXDChNYPSBoOo2QKMm3+hueID35p8dWMCUEML1aql3UwVSUBYfhWa29oDul+Q8E
kohSVjb3jY8QjPFxX2w6iZSmhjopprGID9aMxwCINatcRxc3wGftTEGben+bLyzc5UyKKVEj7Gaw
v8Gilr9AcMLprcCdwbeAbt8o/Hvf1sK2v7IlbMbe6CQtrezQl4EEiQdH6x8KPGgmY+XSXdj0V3aE
zTjGrdlrGezM5QfgCE5aKhtSreyLmyyRsAdFR4SYfQSJA6wM0ntsWO99kH8rAuWovGZPNRQUw/hZ
KdB0p8/QCjBWKFZuvdPVAVAFxzuXla02JMCuNN/s4c+U/8Mn0dfgONIYvYSIkL84Ii82olEGwZDP
UuhnNrgiRqLHL52hDE5ImmrT11Xp1/9D2pcttw0r234RqzgPrxwkWaY8JXYSv7Ay2JxBEpz59WfB
p86NBOMKlb0reXOVmgAaDaB79VrjIktbi9aN0dZrSDYAasPnFqda2dY5H7K7uVJnvwCU/lg7K8HR
r8pMiQIIsjTsEolEDcprlxvNtmmOx0ef3Q1mVygRyDBwa276GkBjPNoeqr5OKQgtu2bZd1s3Roma
TjLSQsF2YK8yBzgqpFjQ63/5DXWF0JKueXmXznP+3chx+6jGZI60ZVCCtaW9pPL6KXeLRTWAZQWw
Dm1GKHZwg26cytsWbyjvlokEup6AbBIZVLoEKZ2jciv3RZIEo53f6WB5u771xbaB4kNbCW4KgDld
DrbrV9PaLK28A6Ny9VJ4jbpfjY7c4jvLYAHcHOQUmhJ1nvJ90GZIEHdNKjkLBcEVzwUkPZGcd4Cl
54Y/OG2hK4tR3jXe1NW7ZdusL/1EATxyvazpUDkw1SowSEfyMMnLTNYyJLKPY9JWGecLWjm59R6c
hCg22Yo7dTXM/Vx01d4a++lZ1VN0vSAPcKtmyrB37FqX9fUIXA3dNigis5s9GLy4C0e3QVGlHMf6
bui19L4BZdzeG2gSksbdTbQz99dXW2QOr2tsLpApgPKcm+m1GPXeoR25SzcC+jM8m5t6DDqEYjQ0
aTLXEsRCNG3aqFPCJvo32byfxSoyqS6ds6250wc3dNLRnyv7JsnzQ6mf6nQLwGM0K64/anZQa8q9
ieJ2Xxu3oyM7EgQLDDEFtDNZTFMJ1YnLDyn7bMhMu2vvOiSyWgcsBhkE00r32NJlDIpifNKVPLo+
1Z/qjNjUH7QZoJthpPJ8srJgGYheH7s72riHKf2pdI9d/c1J7j0o+AKiYBXDIV+/pHopmXdBtAYA
H3ryQOOjIMf337trgz53jXR3mkneByeNCmtGK2tRSQ5aflbhPiYuysCKoB8YyULOmarKRl1vtgr0
f7zX+hS41RRsL85i+DWkJPTNk4yLd97/tWdqIBdgZx9/OV979PalulPEXvmMXs0dIAMuUgvgb7++
cvz8fdjBU8ZluFJkHrlwAGKmJAUysYgV8x3P4XB0CuS8/rVg9mHFRI4LFJYGbuDcRSE1y3mYBlLG
TV+drPEtLZxdur1dHwr71PO3Jm+EDfVsB65d3XXj1pax6YAAtHtXG7jew1aHZKbhdVP8ZudNsdU7
M6Uodbf0C8aDggFkU0dV9m7mbwa8AW5ZSF/mo1o0ZWzPxjctU/Fohug5NW+cqg0yMCi5yRLlhSOD
qgjd7myhuCiWLI23IB1Sxmmf/BmcEh1Py5/NVm431ZDywwuNgRYEtcaPLcxFKqqifpW6MDYNkZk9
qkug2g+k3rnTPUl/grPBd7eT42R+a59SFeowk98oUFWuCslJIdwEZx/CPQms1tNnc8aHtHkBdtFn
HWiWdpMYEfoMwDGgMkebBBJdlz7jIX07pxPcE+QYoYMcc1bJnhzCCT0zwa3euk2rrUzwmhR3Sgp9
G4f2u8wx/9S9jDpOOGVnprg3YtI15jyx0eT9u9qCOCADsDq6vsvENpD2QLgF6Sb/KrRaYJrUeShj
qqI+q7xRENHmRBJoZUa4tcfLom5H7LfY3R6VBB3O02laZelitrafQhNKLP83Eu70mOt1NXMPRvTa
A+Zj3ypftaZBVrgJmvTHfzJryIQBb4gnDM+GoqvTmg4UTkA16nf0uXVMn5aSACicNVdH7giKhtYn
EYkpr+cpa8cydvoEfNPWPB3cpUl2Q1vKZMRkptjfz2Lt3KAokjSYu4S8kLEO5+5xRf/U9UkTbk60
Susu6vOs1+fSyAqi7TEx5jLuqfM8b+4bmNckjvapKfsjpoM0DpARJCk9/qleO7ja1/1axjW7HpbZ
hDtLfUvqKkyHcZfXw8OAbQoM2klpS+BBI5ugkNDnWVgaaQwdGQkFrHBiz76HzcnZxOoaMs6ZvbAx
r2B1e4SAYlu+XJ9XQUQC3weK12g1Bf8r/7qkZMI4R/gJGcfDorrF3tbbJsyAffJnVcoeZnzeZxfm
uADY6l4zpQuWESnHHaEIF/MvbVOfXXX+RmiBkHtTOjdKb/hGXUcExHm57CEguCiisMeYCzBgtCex
TzybVWVJTJusqC42wCOpfe1byhhQdYsyvXwoFpBl//u5cmGQW8bSztTVo1sZD6jP+UvnrJGZEFdi
RRDBLqxwG6Q36go6nxjW2ry7RQiBGms/Q6GtlSFMP2W0sE0uLDGXOptA3DPGYmiwhuv4lNmPbT6H
o3HaDqX1UGKvmA3oEE8DCRc0eFx31v+PaTxR8YxTUYjn1g4Pb1ctezSR5PaXEqdz2u4cKICV+1LL
I9daA6tJTu76tNg6gFiLxLxgP2Lgtoc6KjIyyAddDpwsBbD9pV7G24Te2uFYjmBZr56uj1FwsUS1
H+l+kCcCk8wr0rht5RqaO4Lc7x0lJvqYmLcVqPaqLdZx26vtt+vmPtAT3Ml3bs/kBtWhJYKq04Ru
0Ho3k5ssLg/Z41iF43yv0tKvMt9ZXnv960oqX2ui1Hyj/R/Nukctm1hhOvvtEmn3yl7TJCln6Zdx
Bz+om7WhtDATAGVvUMn6kexxlOWHLPa+tF9TtOTs3UctixTPV7ugan0ri1T1gYB980D89Id3c32q
BEcQsJqIHCjzoOfb4r5ncYoB1eIVL0zzfbFfG1eyFMIdDBAVCowAZuomt4OVYoTzZWoRm4t2m80v
+eTrWZhaYI3RJdiGT+I9H3sY1UU0/IPEEifqpSu3eqoNeo7XsqaBfPfbjB5x80UfQGJJe4Ter3iy
h5XpoN6YBpO9I8t9Zu06OoYKrv+2/bo8XJ9b8QfhdQtcKmuO44X2cnxotnj4oFE9etPebkMk4Fq6
S/XXkTxV1W0HDZXJDUnLanh62I6vm3nIqgKtLjJkp3ChkcAF1odlpvhSr6Nm5bbmWxEvNlrPrB9e
Ljl0hXv8zAB3Cm4UCRFvgScl/cvorvu5W24M92h1v6np/liMl8qTvRuFsevMJPuks6CtFfCDdoJJ
Uj2b+TEtAOasjFCyiixYfAomwKYhZQ7eHrAbX1pBzGy0AhqNMWmLJqqGzY5KdA3sdDXDWesNwy7J
0RmQqksZ5qaCTj4tnyQHoXBygRWDbBAExtCpcvkNtT134GNQEEDbn8Y3eFGEdysBIK8Hr43rPF4f
svA2gX2EZndgjZEzvrQ2qUYChUaMGInre0SrcIHARj8frIkcy4dFHWQ5WqFznhnkdm6iNhk1FuSD
kK9MURfuNJn7CyfQhewlGMbAJcjjnsq81azSzcsYQFy/qH4iJ6v1Aflll1FC2kCxZHd7sUGgX1gy
DT043BFUtAUeSgb2PpQbEMfNuFi2yCyqCPzKQQGYixplZhpcX7hPGdGPEIjnkYnD9oOF83LluqHI
xiJFz0o2zFXY1VoeOEtro+m8SvY1iu8QITBAaVM5e2p5xUF3VvoEtH4u8VfRzoTUHwQwgf3B8cIW
/Gxngm4KLVUjvqP2Wxxbgf7t+kA/Nd+ygZ4b4DZlaiizBrZxpKr2Rlj/TKN5r32vD84u+z2o/v5r
E0AlYI2tffZkBYbhd5ASL27K1u/vK0k98lN9h/8W7u7oqFVfoW0X0D6wB++1RoVC1vtkzbuaPtLx
VUvirJIEW+Gl8Xz87Nw9m+BlmxSSaJjgE+QN2++njYbrFqF6M+M9h7CQsf/X51y0SVHCYU9v5JIA
Qrs0CQmkwVzUCjmL0vGz7l23f1w38Al2/b8T+dcC21Nng2qoYtglm8gxyHYL5MGHMtBiI9/lx/zg
RcYBYFzGe/pfmUVzxaXZYVVHCp0xJOLQJGeSn/ocLbfqOP0gzXSzDPfgRUqXl5Q8p1UPBWw16m1J
wBUvJ4hkkXQH9RMe6pefANwejhikMWIwtryVE2l9B1jVCjoByrDcV061T9vQQmu4koIUWz/qRD9I
ZoEdIfwxB+obkPcCV+l9Ih1Zi2pp0x65f0XLXkhRo5yB2LgpQW3rB52qgaovvkVoMBbKbjH/k3h5
bp7zrmpSMQEujgCIBYLDvw06q/P1P1pmAgASqDQ0IPBzfcjCIHU2Ys7dtKKwuqVlh+r4k+RO2CAR
l6oyKSnRQQAKJRQf0YsLinMuUuVkaFCBTIo4hXTboE4Rbvd0/m6kr2oT11a3M0wqybEIIxKAAWDL
1Rj15MdGO9tIQPOVVtariEhOjyvC92HxwrL4DnGGEJCXAE/ZZN4e62mWnD+iEAFgmokyK6qBiPyX
buxkE3CxjoNUcAn+gwW3WtlzlcVS3ksZFRxSHbhUgwfq0sI0a2tfKghCrXcylMKv85dx6fxFhtdh
8fOaHf7ClelDpqRIzhNzCashycHGbuDirI84VnDC4j1RyhqeRdeu87Fx165ha6nqQsYHbIQ7t3tZ
/rjN6xjqdParSdbiIlopsBihUdIFOyE4jS7nMaW1oc4FRaht3hVgJG1ZY4Foc+Hdg3+M/BA4tUsD
3rJQxUEzYLx9KfqTsqRhPshoCT4h7NmBge52qGwjaALBywUNNI+lqVcheQHdJf2QJ+4arjnw6sQD
YqVXDO2wzqkSLVCLCIypGkP0dGgBtTrL14G3fa2m8rH03LBJgf7InJndllYaLQ11g6RX6sCrIC72
71EHlyLcCfHVaELjJgbCLCALVxVcjYYlKPsb1/XtyZacaaLZB9QDwEQHewRsxJezr0DaccpLtJhv
OTB0eOq+msPD9XGIPIg1SLE8K+4EfHtSPiYmsCN5FVfI+GvA8zay9iDRfsArHpEELZdwUf6O0/et
makYBHJFgYK3Rw09iN4+IVyPOmplsyRsCiftzB7nTSZEoxcXKaE41R9pbe6mZg6kuWnRoHDzR3cV
yjLgy+E2HmD3FtGhpBEXug31A4QUbYssFZob0I0cm+Jg9s3h31fq3CQXy6xJ6ZsCYJ+4TX8iTx2q
biPxaeH95dwE59SeWlnA1MxVPILBEuRrsx4AGD/fel2X7gledgFthm3fqk5zVKCQBlwb3KXOKu2x
Gzy1kHyPyDfPP8e4dP9qq5TRsTDiDK+90gWdhQzBIDrVgfkGdh4SDDjYuVPdcmezc5qhiofmEccP
WpuLkx03sWJBQ+P68oncEldCpmHHBK1s7nkx2G5S1VNbxdZ0q+uP2giaJeX5ug3RsQoONfD2eWh4
1Hj5uDKzoB2nsfVrvGAiQCAaN6PmhdI9Jpw3HDqAswAPZ/DRb6RGu07ErGJskWBbtr2pvhbWa0as
IxBDIV2dKAPJ2PXRCd0TxwT6YHFvQOcMdy9Bt6OitND1iXV0vKiz9diQOcgr89gYX+dpi4z1Ww3W
bKdAnTSbQ8gMyx5PovsEeuyAd8HzCbAlLiDjGJoSbUvYuDOQVmEbgvmeFMGwuMfVAQdxT8LrgxYE
GhuQRyBK0XOBrnEumm3m3DT6UqMiq2xBV906QFSb9+tWBnb1msuOe8H40I2F08ZEwx04mLhYnRC0
IM0V1jWDrmL5jSy/6U8gZTdZaU9kx2GAKED5IE7LU8iWpHRQBrareAZ+MolL27pf+/7ZGjcfwmQ/
r0+hKJ2CiwW6xAEfAvWfze1yNMW4zsSs9Q4YXcF53oZtv7ZRSUF2Qkvva+XV03GuHFA7QSMsUDOT
9dNRZX/9QwTbE21UkKPQoMqLaw63ll2rUVUb6zpWaBdM7W/Aql3cRkeZpppgd9roLEHtRAdzBqpC
l3ETrGQlWZa2jilIM4CeQuPxTXdjeAE6/UzzjZSy67xwOf8a5N+96GUjXaYxg12YNxEq7Ns3dTii
2/j6BIpS8TajXEK8BugZrnA5Muz1ZKIJZrAvDgTKKe/tQ2KGAxSddb96QpPz8A3EGu82QIPBoSpC
WS1AuIJn9rkDsi3yGjKEsF/YeDuoX5Q2DzUPNHWFjFNGtO+hYIZdD1kpxHLOV4xUmx0yWVXcJJGi
FruygIqyZWc7cCweCPS0kbPWZRuFHajccwmcGEjFf7BjoEvycnp1AiFqNxnq2NHm4m7p1R9aYgM8
Ab43D5jUpg3ctqx3SeVad2O6tXvdXcjzUpIMvOjzFrWGhsf39TUXnJvoY9eh6cWkP4yPzX32CDbn
hOhuUtYxSad6t9XoOswzBCRn0mVwHpEb45L6EfwA5eBRVrRsKSSAvCp2tjebrsdJPaJ9W3X3kyID
pnzqHMe9EWeICSS5BQAbZCwup7rVjFybclLHGqXz3ZQ5CRD6qgbsYZZGQOfmhwbQ5igHIiBYtRmY
D5wS0TKPbVTNFBxDM5kAhVDn22UjYKPou0Yy8cLZAN0F1BTAZY66yeUXDgap1XWlNaqvTbMvQQK7
twiY/8vGrqLNMvMHM0nIzfXVFm0wAD0Zng60BZ9SHv2QG9sANGa8OeNd6hgP6/qdQlvch0yKZHyC
2yXoNCCsAQIRRhjAnQpalefpTODsLT1a9mPVyLawYCyswRlNXgCtMsKXywkkRuoOW4olbq2nKX9S
En/WtKAzD9enTLBODpyJQcdZUZ5H+w55ikQKpK3jLMN56t5BQ8C3wHWx6sNNt/y+bkwwaQ7AdEwv
Cp3Ljsq5rUZqD7r1GnYjuS+GUw09gn83gJ5wPKwR3RFpuUlbeoJG9gKj6ZvWjUoDLCtDPzj761ZE
SwM5eBCpsDcvqiyXS1PaBbGmBFZegaTzaj8t/OpfqbrYy/DcBjcSm7R52i1sJEALIcVVRjUJeuAA
qn9/8F4Y4jbqCjdGLzYMjSgZGMsWaMszEpiShRG52flwuANJ7Seopzewooz7pT3S1Dfdm60J8kZS
iJEZ4m4viW53ymzC0LzuNzUw3ttXNLXbst0p8mTW98uEzG2kJbizblo7tAUTt449E5V6ikdihCqa
jFBY5GjgQ0b+FtV6A2WBS0fr62VsUK5vYght//SShyRzdnMJfaSqlbi04JwELAfZVDwTDMfl+ZcH
g+ZGt5lYn7ZzbqnZ976TmfUhN1Mj+ufdw5qKWWRDjyhY6C4H1VF3yYji1bGrVOHaPbf1u9EXIFKQ
tPCJHnwo9oIqDZUMNMcY3BayatI6ZavXMcs7Pinmy2j/oltMLNWflVs32IxgHh6UIbw+PlHiHX1G
aLQCWTb0tHk4TQZhT9wujDpWm+GwZmVkgmmPzLezlvr2AjWaVgtc9eTY/yp3gZgBYCxeRqDQBhcs
z1iUjl6CEhackr1wB9Pw0+bHsviq/nx9hAK3RMMLE4ZAxg+0NdxmbhVqL52GFUy7wp8Xv+mPIz0R
GR5P5JNolgMlDyL556Mp7QHNbsecxJX+3s0nb3nVMkm0EJsAxsGDgqOFXp5LXxw33FdVpybxorwS
5zUDLmyuHq/PliBUuEzfFVQEDGHFU7Zl9eJmhQ01agzDQhmxr/+T5TgzwEXwplUXahcdial3AsJ7
g1JyR0/Saoho1VkFC3sKIBQ08l3OVZtqLSmMlsSddgJm13BCvNASWSASWUEOwUTRCrgBgNEurYBk
eKK2VpBYm25bF3wU5a8p/Z43368vitAM0rzIwSOrDKzYpRll1VXajSOJgR7e11GfYs7AzQw2v+t2
PrE2sj1p/TX0ESzOHiCrU5ZUaSZ4GHQ5DXeANpOxq0owEtmP/XTL3j353PmV9bWowny3pXbs9t5x
W9DK/6Z6X69/jmDYgPN8XI+BY8JF7HLY1qa165ChckbIqzn9SOwnxX7IrX8/TC6scPEhbUdQBxEU
sitvPnqRVUJFDWTj14ciCrPeBzUFTkZ4JS/TyUgycsdE9QqIiwb8lvMec9mpapBUR8vab7ntQ7tT
opckCBgwCjlJRD6goniisKJuta7QAUbO1X3WghFRedAGycElXCREJJQHLPAQf8BHz1wG5VrHIeOK
Fi9zDac5DdamgUQz9UGuL5lE5ubckx1y439NcbvNo4CnQx4AiGcVfCLTbV5BoEO9Qc4rUMhb1pND
qkXX14252DWTbPRno0sMovbLAOy/uzx3aMC9hZCM31tbqK2tZPPJRsd5e0Y3VVccmGqtKHlZu+ah
sG/J+Erth678kXitZDZFqUL0+6LPAk8q9KXyDebYFAl0GAGI3/rHQtV9CiG0te2izTTCNct8tKPO
TaA7eDDUnfvvJYIL49y9Cm/UWtNbrKVO3mcdxGLGoz3+ub54ojvVhRHzcvWcIbMy12UjRP6sCO2f
ihY4KZJZvgtudhW6Bz6p9p0lI+tkv8t7zfnMco6KR3K6zgSD06YmnNoxTO1OMn8sKl0zwTnmOmxJ
qibAS/RZMO8BQITaaQgqL4lTykbCOSVkSYATS7Uyno+7RXKdEf827kt4AYO8hy8woIOybxIPs4Qc
rR7LDg/RWYbF/38/z/d3N70NFkhWaa9u1mdzX7/VRy+ovgDBck+jYwPShsi7GQJZYk0yKp6aq6jH
vp1NZBKVAZwQfZr0UaIpzo3EtVnR9fP6/x2dfunatddXtKoxOuDE/SFc/Ap6SqZfRVVw3ZIoLDH8
rgWeD+Ti+MZnhaiDlpYWMqMnFHyU20wBBCBE+R/Zl//SFHcSM15EQkeYmvXGNzzwl2RuqFGknfXv
/XBTjk9klWXGZMNjfz8L8Iq6Utp3sNmglk3nHUBtIEHaQfX9QLzbUX3zFMnSCR3k74TyOaxUzxQE
ZROj1PblsEej7vUFE6VbAYPWPPYQcaH2zk1j1jZ9QhJ05zhG4MVP7W15VCLnV7Pv/d9G5w9P6sHc
5eF1q6KrxrlRbh5dMivj5MAoDdPoaZCMSXQMe4xzFEAtD9k/LgxBp0bXFdMD2FD/oTUnVVUPdv2M
x08lE3wUXWfOLXGTlziZpmUFsC5OFzb54v/qEFvNend9toRedzYebrbwwJpwNCTsYFqCeW6Dxbrd
+tu0fNaJhr4thrOQJbU++x1ymex+j/cd3qIWNzKip7mrWEC/9AA87DRtfpypKnMDwaWCWUFuVtU/
cDbcu8teq24xqqpCeWyx/UrZFVPQGdZeB3lon/5eR3TBLvnt9JJYkn31eeVgGWn0j2QqIOzcnOJ+
bY8ueDbjSfP8nY6KiVGEmST/KDHC83fYfZvjPg1kg6mfZnDR4OnaG8+JKTEj6IG9GAxf/KuWHIKx
OoA9VacemvR7MbZ4XJZRCVgpHb7p3bOGrIm3xOvXot5PxAH+QWsPq9JK2r+EXoOMHmryoAHSPvXB
KdSwaY0BQ1jTQPHR2p6vbwWJAb7xzag92nZVAxyHA0kn8lrI+j4FTy/MJSMHYRBPVha/DPGla4DQ
0sFc6pl5KHtr1/YPRD1N5KFYRx+qsdWi+ukqY/5m++nyhIZZhjtH2h0nJx+GIZ/CbiALzFYRnmD0
j6481HkdDaobSrGLwlkEXTqDjLDtx227pdBIOS3MWOb4jvKAx7TkJvg5wGM4rPiCRjU8KXkO5CKx
9GzLYKHMbNygV39EH2QDCvrr7iAzwwZ6dh4jgQaYJzNTA2LFCBN6clqt8T+ywpCrjFIMKchLKwUF
SnNMNtSQmJTp/Ih2SiWVXG8/0Tmj2QFIRqSOWXYT0A+DM1Kh7GmqJYYCuj5QyPpej2fjXTHuTf3V
6o0gTaDLuZbgJ0kBVZfsK2EIOTfPzWQJ4HGe1NhY7hrgjX5X21/0PGe5XKXSfBCzKi3oUsZXt7Ci
Qe8OTpP5tYJ+E1tK6fH5+MZMgJydAWttYCy549vtGzepTexAc9/R32lO0U7+VqCzXD7pn+/Fl6a4
U25JKwsKTBh1Qck+AU1YegfStl0zr0Gdh41b+9ockN/XnVa0+87Hx0WYNrGHaV3riiVmHfO5mWRn
N/sBPpYAF4EuB9x+cIZzo+qo2qjqBnSgqmIFnajLn9L0OTUP9n55VmT6pKLIBSkUxHsPbWdof750
3GpTW2KusJZDkBdcjGDfSFZlheG+vLFHsLpPIxr0HacKr8+jxDCPrXGoQSw3heGa1TsO6Qx5uN+L
tbfKLxlQoNeNCRft7yj5kOlSvS3sEsbm/I9bn5JV8vuiq8LZLPJw8qICkLSv2X2kcX3LfE6t1F/B
oKwRyWVSHGggOcbw2ag/8OgFx6G9oy5TFa/IIs7De50Od2126n83ylE3fivGXjeSSM3bYDKOtgyr
K1w0yBCAxwGZcGSNLr2FofbqcUTENtDLmt4gmaI99eEQdPPb9QUTRpEzQ1wUmQrFbEsLiE+6vE1m
YMcF9PxGv0IL+n9niNttRb2C1XrAiIof2Q6Ez2uYowlF8qQRHXQAYyBtikImVJ+Ye54ddHrnFK3R
YjRL/Yo29rw/kez9+jiEHoiiJYPU4wDiaRrcJltar9Zx448Uvw60QHbFEa7ImQFuDBPAMuWiw0B7
o4UTmibzQJXcPz/aYz6FvjMb3FGtqE61NAZsNEfbfzb98gig9vHBi9rDG+iYg8QfoTdNgz8Er9sg
cIPvxq6L3s2DIvkS4YKdfQjn5+pWVIWx4kMM66YY7tR5p3Zfri/Yxxvl2mA5Fwf1FYXiIWzQWEf/
8m13W/7Mfhvv/eIvEY1A5hpY1G+flC/uoQtHCR3BB7PONfOc448l5D20DebHyNnB74PNr48gJajb
YLuFDKDvBM0OiLnUL17aiPo5NgYNtft8p+3Jz+1F/1X/0iLtRsdfrs+MMMgAgsNoAABh4LkAxro0
ilExEKx/GqEFyGOsHewbRyZyIjPDTYBdqKmedjBTVsc6OxnzOwVVDDkY3R+gav+TCHA2Ju6Y3Rbq
bgkDlltL6g+JP+VI5RqS8ozQax104VuQmwWfEue1ZuJVijvCiJM9o23Pt5WXnk6766sjSLTj1nVm
hfNbrUbbdgFBArSO534+hmNyMMx4tn5MzitKr4xLFLR4JWCrmawoJAxyEIRBwyIA1qAauIyjRpOQ
XEmwZLk2Lvt0M0x/dakWajUoTf3ONWQAYEHPLwaLEjxewx/nLRf1TDcd5py4eJubWzh26CTyq7Ac
Q8s4ze3o4/YZUFz2rccyRfGmBIrClHiO0E3PvoCLiVDPAxBuxBeowWx9g8i7X5B9dQR4wylkl0Hx
/P4dLedAnp3NeEkkCEkbOEqyt6X8ArVgKLO+XPch0RUXRB9MIwANoFCAvVzHzbGA7RuKOra+Z91N
44S9843k64OV3uvDEOmdsrtuUNCQDyZnnIqAjgPXg862S4uLboEnqcoAQPGoeexno/YHYyiifJpm
0ImVNfih7G2HJ35+M65NFqF5Tzl4Qz/ez2VrBFoztcd5SJSvjZf8JBCpQbkcGWurg7wXQV8pNExt
yATUI/qLyOgey4yawCgt3snVcu8WMNb05vqYRIsFtQXQFaH/TEfvyOWQqrRRekBIq1hx+x2ysX47
5MGglhF1/53JhPFgg5qZ9fjglatfmpqsfC5tsL3GFg4nnUYp6XxFlayRMHfDkJGsy8cAIyTnFawp
MOkzBJbl9/iK3vpmjwLlghsmOGV7SagUTt5fWzyvVDMUZl7q2FVIzBNIPDRHyM+rliy1J3qhAiKL
Oxnec2ha54akmpvtpAxXv6V6EmzzmoatO/0wyZYHXjP/hPBKtdNoFZhmDULKaY2u+4gwRXv2AZ/G
2U4D+kKAMm9DpHHQ//IVEl7fpl8p9GLncPpPMjqgNnJNFCOwinyuRXc7s0lVjLeuDkCgrjvLk41I
OKXAUIOPBW21n3Qmc9Nu+25WEKNoCEa37Xaod5V5yoxH91tJ/OnH9RkUXXsZZPv/zHGnXbFUOfDc
CIko0v+h1bOWTPtUZ1rPRTjINLmYO/B3MnS5oacHjCz2J5KDZRha6jlYLUMJNrJTflf9cle4N5Zb
3AOl+m1pLMmmEw4PbbKotwHbhBvv5c5eE6eb+myq47IewrS7tUe0l6EFBNW/7F9pqVmODKTxaArA
jkB2iDvJ6Fjq4DoHBr7p6K5T2khtvGPTys5s8ZD+mmFb/+yx5WzIStXFyMygQ6jJ9hN4ToAsCvVk
O+YblEiue4hwjzHEEmsadFjJ6tKgmiXg+nTQJaQ3L8twKEBgSQk9mCnw6mpASbNH8Srrvg+9KTEt
uhucW+ZmVK8ylFDtpo6nNOytKlTr0EqX/dArR7gdtPoerw+V/R7vn0w7F9VhXIgg1nk5Uq1SCr0z
0Tqh9Y/EzgOSn/JGRoEsWr9zI9x02guE+ZwEblI5h6zRIAzehPMYeOV+rGWYPuGAcHxCdQ2dq4D2
cQOyaWOOmQXEr12bwaStJNgU0F86liobltCUbX9wQ2AEPP2bs/WaM04z3NKY7NsCKlBho7o3ECKR
3dBFZxvaGFgHIl4CKNReDqoxVntb2wQoX7f1lXEJx+xFBQVZ2Ub/7g5weoyF6Wijf+LSUEuqbERn
Ux2v5bEBoa56k0vCk3AoZxY4XxhGCIytBoDSWX9qymiiQZ3cEFn2XrSNzsfBlu4sYhSlOoEaEuPI
rZ2yleE8Pamm3z27CYnccfp6fdZkY2J/P7OWgRF+dBigHU/BJdpyA42SoxMsrZPtTOiLhtfNCQYH
P4AmDRO5cwCivzRnF7NFChNnSp8t/rodZ/sXSC714Qh9gLqUBAjB2JD0B34T2D2krnkSJq8Zm3Ye
WUDqDmsfox88sxMoF/2746GSg9Mf+MqPaHQ5phLtDykBqixW0Q1tuUE3Hi1FtmEFcejCCDdxKC4s
lsG6AUqo5NFgnU6g2iYdKFckUVxkCHU2G8RvoO8DJ8nlaIzV2lYIVWLSQIyWmpGyvNpK5Y/2K9DG
Em8QLRBAtkzYFHVeYPIvben6WitFoqAJRYPielQ0RxA8bpPk3iuzwk2d01ql1m+wUmtHi4BWyNe7
x0J22RSAX1idBE2dkCbC5PGVklHpwJVCSxLXOoq6xlfXRcZqNHHqO03s9WZs9O8KAGcqatmp6b6X
qrnP9pCZnjLt1iCyIoAoMwIuGeAtQC7ESBe4Z9JA1oGYaGBEPSrKlsx3XcBIFXrSmtTP0gcTEjZe
OE7fU4/4SaW9Xd/oH3Qy3OkM88DlAgeMfmyLC5ZQe16XtAegm5T5voUk2nzTKbc0U1Dymx5x6kBR
c0V+pg8geqIGFnme1Q7qAafFBqnCraW8Jc5uLPfzeEeA6Z2142S8ESQ1FP021/f1cOPKeH4EFDmg
c2BgA3RGQjZO5aaM1qoyZlsP6D40lXPUTuz0UHlmgAafLHD+1BZEKNdI0bbAUSYfXzWpfpPflfNJ
Wwq/35w9nqv3cy978bK5+jSXEKEFZwDk39GtfLlP1MWe8OYFSFvRmzRacEnet2Y3SMrGgp3vqsjX
o5XdYI0e7O9nR0G6mDTz2hyAtOqogtjY+In3kuc8yErggv5yNBQgccbeMYx/mzMEJdretCjYFrwv
2Xycst8O+UFAjNMYRVCpIZ2326VP772fBX0b6jfoDn8Zderj7IOg+QGt6ZKkliBAsEIIWpIBHkJb
F/c9M1wB4lvgr6JaGQzV+D5u+n4rnKe5lYVxkSkwPKIfFiUzA5NwOcdTkm9Jx7QM6rwM3exGtwq/
WYrAIzLUhNgSHjZo2MGSfiKtMrfcNVvA/r8P3n7u7lr7+yoDPomqBmDs/GuEu9yhhKuQeewA89fd
sEq8QKl+KS4JrNS6+x/Srms5ciRJfhHMoMVrQpQuskiC6gVGCa01vv482XvbrCxcwWZuuWM0mx7r
QKrIyAgPd234rFeRgmzC2Dm61NwHXm0F3rqRIKaLfDCWE0gwbt/8cyCdBGwF7YX6URDTmeWMOF2t
igmAwKl6hhp72G/V4mVYal+bOZNnVpgzmfGF0qBHEC0Bq2K9sCHpFzLnnephI4ZVafs62yKvCF09
NR4gtk29RSNoulWMXaXvvq+7aHq7slbAXoHWc9wRKLczizeCXgm1fRDQoQ4IDUkCLBfx7v6FDVyH
P1JmQFozQblaAekPvRrkyMUHZdqnPrqAl9oJ5nY67S79XxvMTTPySQpVethAcheASdmMYgdnHeyX
hnV9NHNrTpWlQNaHywHyHeenF46iK9QAYNAwP8oh+Mf9JfadmfhY/22B2VWeAfx+msLCOK35AYAq
wwELFNoG0BihKAvDmZ04tGWDrgVNreijOR+ONFSYuA4wofBOCe1RRjJ1GywEx3NbGSwD+PtptvtC
IBKonkocPdgQnjX9vbzTWiino+NzIWqdnbdfZpjUppbh6am1FGn3ygHtSVQPbPD8A6/d1UtRwkxa
DDEChI8o7gaYT2a75WLm61MG3HaW1DeaXN8bPn9MVNRf9Eh9EDh+hd59NLCkw8J5nVmuM8NMtMyB
GSQJC3gc0R+sWhaR368JOGiJzFcLDmhujAhjRapBACg3myn25UnzuQ78phNixknYGP1ncQNRCcGV
+NpMVNG5frBmWibAffHXIPvqqKIYBUQJDXdiI+2rdpjWbSygUcKD3FOsoORRGyX6DaYg3fqVPpKw
yKHuBl20ddjxChTStT62OCNLIwd/9DH5obQGQfmwWfhOeiQYn3n2neyRAeuqpPtgXtVTaR8YblCG
t5EHul1vFxqkRtEmSn2rHUaiK6frtueWn/oc7GSgsS50IWK0JMZigKhJwROwEUZIGL/rPOqqKrfg
tEXqlS9GiUCTMqjDLxjMafKyrNQKEVGKVINbuLT1qCGDoltgSV1L9U5Kdz5E6FAMNGs9W0UBETQn
Kz+ycN14hsUXK0M18wF5Y7CTjw2JjOJZapeO/NwDh4ob/ecrL2g5m7H2Ey9v0YiS2l39glQZGceb
TmodDuy4QIA/Bf30nFWbujtKbXx7fTlmPA7A7JAcBO4I5N0sYkycCq6E+jyafChl2En1MpMrTKEb
ie9JFvCs/097zM5Lij7mph5r0oR7NBcRqZc3vrEpmpR0qPpx/8ocYHigRkfx/ue1++sxEHKBPsQa
JhfcpITTXU6qiar1hIPaByc+tH69cBn9AMsvNt0P4wnty8eFfn4bFfBimTJCVUbpUe7tYvQiRiEJ
pGZbcSp0wnvUAdZj5lZRtU563gk9zdTLyU1Hb+MJd+m0LyQJbMjRTZM7ueH4kv54fcnnTqCEfBIi
AFQnIKp1/oW6WvpaFaJ/Ruw6ADM4dPSLWuMU4mirkzQu9NnN+WBMPZ1+xNgAn5xbCwqtFXPoJOzj
PLflRIKGFw47mskk/7asFVLX4teUqevrY5wJCumaA5mMjBktIpxbbZoMNEyABoMx6YHTMjINa216
vm5jdh7Rr0sbuwCKZzMlOV+iEb9E4KlFb02j0lYGylEaLkkzzNkBkQC44ChABCjB87F40Gb+wx4r
RtvCGAkv+WbWOqq/lMeifxG7dX8bYvwlJ9ZS5quIQOugddLSfxj0E6RLOrlZDZVnS7W/uj6DM1EV
yKyA4EOTOkXeM3sDqJa8a35gv547+PIhkw98Zxa6tk3FJZ67WVuUxoKWC2Swlp3PYs73nd8I6MPQ
Qxnk7n1r5+ApLYxjE4drSHYtERXPVbBo9uG/BpktWHlNMqYqgNRh+jlxThLIrsC/Q6oB0vbm4J+m
SLY8HHPQEP+LWVVRe6Q8FFAvYR4rWWJ09dCiN0rOrITIkjkGVrr0hpjDzBp4diGLg2Y7EJUyawcO
ZqWOZGA8K83w1x1H8fB1OVna1MqoK+ncKlO9ZJfFpb9T1XKwI707BYJv3IelqBwEkCIsuN65Mw/R
XJqHBZYKHSPnK1xrXWCUSQ+QfI3mCuNbr04DZM2vT+7ssqJOR7NY+IVOt3MrZaOpXSsJgA7J/bGH
EmE+aJbSpVvBV/G7WYmhYdWcvFXaU9xMzoL5uZgGFWXk9XSAbhDVnJvPJinThl7DC8FPIPnmiZ1V
jmFi80WAV2NfdiZcX2PKceZZUTvoaHYaMrNR8WLt2oLb8xM0ha9/0+y8A7yG5JKK5Df7nOTTIU9C
hQLI2oTEkUam8TVul+it584vVlYXwDRIVf6Y86sbWd3mPWUbrUtrAurD5qPCIF7YRqsSUt91ero+
rDmDyG5hH1H+Vtzk5zNtqGAp7jo04tWRekj7F4FHz/NBnqqtGsYLATn9eNbz/rbFbKrJUL1hoh1W
dUAVYUWPs/1R1hYuxdm9C0FIvEHw8Mdzmd40v6KhXNaT3jdwZiOjLBww1UR2EOieAzI4SLiO/bBW
+Ha0pUHIbDWZDIFkmVftRz1VV9cnd+6qob1QEA5AuQnref4lUl6NaocG7L08FSDg7YA09MGI7XR+
PJiJFDTQLjAe+rDpFpzE3GWKMBDMV2iC1fAKOTec+WUgRx5mupO+K2TqDflQt5Gl/wuwMxJfBswg
KaFeSEAUYlwPsocBAiuEIEeX4zUKBKXVjP7SS352SEixqcAY8qCHZPz92OESqAvcbIoEXG/VHGIJ
mr/xN979C95n7qQjSwoMEtWlgtc/nzy5kL2+pp0KaXWH7nwSQt5LTMd/4U+g2CSB8hc7A0nmcyvo
JQdDbIfiao4o/YDngttIgbaeDN8j13fh3MwhRkQSW/zB4jFHXMwDw1d0VFYj6s5LouXHIflQgn8O
fEf16K8Z5nSPU9aFiQ5uR5RuxfDb7xViLJXbZ4dC0/+o+kBhgG05AsI/bn6Ai0Z1CrzCAt+eBkG5
IH27PmWzW+CvHfa9iCpdVukZrr+wrqiCdQDVjyJe8A5z7hBPdtRvKTZSYenp4JiKGBcJ3KEggSMp
tTxstuvjmJ+vvybon/9yhf3IZVyTAX1ZeKvM0y1ZvEUHIf8v0ON4GPw1w+xlHfFfJVYYSQKIheC2
xqbyvq6PZGmyGFc6VFWb+2gl2wuBTriyNH1eW3Ca84v+dxTMufcASeHkknJiCxpIHKvA0tFlBsL4
f+NgDAQ3uHJV9Dqy4h6AnRu+5sFQK8eOJL5JMRpj9O/rEza39IjMQWwGKkekPeiE/lr6XA0yP+6B
hcJxNLTXWuEI+nysIWoWtjGdFvZWp3RjePwagEiz7jJUi9GbDDADqogMk1PYvaGxPofESMA9VYNv
C8M/DlkAAAfdPRBz+P8FEKGMAe/QehzOeEBvx3g76TXhfYD4xXjTVy//dBrRsQY6/x+uSiSPmH0X
DyWYRjIABeoMCpffY74v+lcfJFnXzVxGCuByRqqCEgsLWC3GeXKJOE1ihQSVuAptbG67sAUzWThD
lysFIwjn0f8A8RqZhX3zuZYaRgWoSA9iD5W3dD51qq7ABTeC70g1cYNAXnlcXx/aTDxGeapB4Qhy
WQ1pY+ZcKVI/9mmAHDw4a6NwpUjfUu9FBKg2kwP3TSzHZAhzM57GPe/94zMN20g84lRjatGufX4K
woRHFihBiQaX66aQwA/dD+gZXToDl4ft3AzjZ+U8bGS9oI9RJL6j1GmQ7FeFO1V3rs8ldaTnZ+3c
DuNoVaUUsgnd13u9T+24BO62P/RSYw7jQ88v6YNe+kNqjMocYsMgdmAiLqGcoojrA0Rc2U2S3Ah1
A/qDBeq5H/jArxEB0avjB4zTCqWwx5V+vkAShGLkTm0yVy1M7R2bMQf9gU8MweQfhRfoN/FfdTGY
NZSLi228qQKHqxxA4JuPYVjxhQXttMSzpxT6t1s/XAviNn4S9/JdKd424cobTPHbT20g84IlRCub
G7j4dGYxvB7BSBu0maurVj+k6GQ11Zwk/QEVnnbHRRu0OuTr/iZfCLTYjpQ/hqmWHjiOKY8J49rD
eNQ8XxMz11NNbY/3y0PsWWFn3YLayVTAG7hqSFCT8jNc1S5O2tjZYgP6f2DCSb0P5U27RI4oUv90
sYy/Pok5Z/AcQdAN+KTGsSCYbo9fzka9XQFUTz4KdFmuCzN1eBKsWlO8u34mfjROrtlmtlAgNFpQ
ClPmRhv1FL89y9834Z22UzdAZZrVzo9Wjf0N2jNzm96HjrI5CqZ/Y0om/r0jWuFCdyTr7n5WB49O
kIrh+U7lJM93NM/lI6Vrz10ZmdlyE2kth3SFJ6XPXSfwj01Yj50lhWNZmZ4YZvftlPKPY6Onz7kE
Va6FZwYdPDs5iM2QTMG3QGGDuVhGENsptT7lbtsEEzjx88yM5fSjbnjlvquAHLq+GIyDooMHqhxk
qpCiwT8siYoB2e1WAYbORSJF3uihIDoFXwqWBuEu9PaBVwHPYXl13SiLUfpjFfgNSp+BkIeFLdPe
AKFom9wVE3CmgJjLxpGs8rV0VzXEWwnjnWyVh0rdQTdNK0hcOfJaX5hotir65yPQwYK8DQ4mqufn
6y6NwSgqRZu73FoVDoBA9QAC78vYUUaCWW8tflPLdqbbYusAwFF8LJK9UQvMWsOJQs0ZPYcIWFgq
ATnwRS1Qytx9f48RRKSv+QP6653wfWG6Z/YU7FDJJgi30Bff+UiLTJQmPsBI8fIHDAFYuocyAGMY
dlMZiyaemIAJN4Jixj5H2so3JwiBPcZGa5ZKuDTtzC31M+0iiEvB3QN0hHAxaFXrEl/OsPaV0+Rb
d3vPWVt5HxDLtz4fF1zvnM9HRQkhO4JCKlzDuN6qC8LBV8bcjQnIIuNDtaugJwoM1bGkHeZa5hQc
WYhh2O62P0OEOzEAWEW6hc3m6F3MCS3P5wBdFr3FQYiSiK0grwvFGwmXZyPROsm3k0B/6JE+WE2Q
HF2YZhYhSr8BhwuLjbQI3hMsDLADQ6yHk49v8Dz+aUBj6Wc24EFgZaInobxcIctA5KTvHzikLT8a
sF95FrpbBtHyYsUIVqXXxbEVB1PWEm5IfNRhx7aN9oYU1rGVxXn03PJT8KwNEOOB3lDd1wSYdgEX
h5YLe79PeIMYYh88eoWoPFZZ3dVOqnGyK0FVdgkmPnehUQQUIiDg8UAHxcT9SQKAJchUCzcPzEi1
BejWdpMFabemQO24fBdf8DmUN4Pktz2ERlrBVN/759IBaF0XzD5SiMov9gvR7cWccHDm43tEZPVw
vzB3izhMadWivOAacrHSbJReRUc4qtpqCMxm6296q9c8kqA3QFoocKqXnh0MsCg8AG2LVxeyaueH
vmwBg46hN+laz6+jnW0Ok9VsOPKak1dMBLmpzRI/uYlX8waXPiHmvfV9OplbaHxY+z18odWZCXkx
zfUJ/1uP5P4+M+8LMyCZWZjb7da8Xy+cnEtHRYGr9OkGMiG8t5nLr22KtJQMz3sQypes9wllhwxu
gyXqsLmp+W1GOp+awMsVvR0576HlFdtPjnUVEVC/m+kE9MVSSufnyXK+B84HxbggPy9x+8SwBt6b
0Sw2Gums+rvYHw4HB+rgm6+P0SDDdjDJfvqOb5UF4PHMyTi3z4R6QtdUPU/tW+qqCcnBea9Nn/hk
I9/ePvEOiKEQVYlY1Ja0C17o0tefm2YuHl2MdVCPw7TmOXLxLcQ36OdYsHF5xM5tMPvc9ws/hVvx
HoLELdG2HzYLJ4ntPYArhQXlp5SEIgUY9M+3C9cP0CiWcu4hXXu3X6th222PPTE+DxLZKdaSSjOT
WfiPNSoOBo8hoNXw3Bpfqn4nVS33AKgUGaB/I+NBwB218r1Rn3plIfqdXSH4JnpXIbHN1g09sZIn
buxgTalJUq9S7VFaJGOdCbGBreNxEQNYhd8XradTDzhxxqGj3oaEzErf62T77Vu6uaS0NedAMC/I
ziM3o+K1dT55atnrWj2gdX/wUwcSL1EtAcpxKJt/HjdjRL8MMZ5KquVcCQsYgqYGHnAS6WTASIEp
DfmPJFkSepmJVc/NMR6rrlu5BtaXe9gpJL7rbfHE4QTjkf0hmHZmm1t1t5C0mztWiEtRt0HQhNwd
M5OVBLqUScYAUbe3VVCIK3i8X49LZ/YeokAQ2aIfU6OSgueLVSR104ph6ruJWj1VYbUvObklAbgU
r9uZOVGguaTMCQoeT8Dsn9vRtaiPuqn23azOt6Iv3HhK/Gxk4btUjqRMOwcddQvHaib8otSaf20y
CzbIQxBIeu67B+cGNB6WT/BrIF9fG7LaEFy25nbtgWnZv7lfCHl/mDWZ++bMNOOuhEpR66aH6edn
3nxU7cfeHFf5WiGW42wMG5/w/kD9P5IOlU8gXmmppLXMZnXqSb3eFZb1vZBRnLlvz76IboRfqW2N
k4xIaUrfDUNjrU6e3Sn8vhwEK60aE0irhcmfNQcnQ59WSAarzL4CYaruiSmI9OKKaKIdtoqp6uu4
2RX5Enxn7nKFfjLVVQEHqQpqjvOhgTS2bgZQx7jtttTN2seEAkumk2EDpNxtZimeWXukSXDB+jnB
m0P2HnIiv/UlOnJevEV4D93L7OL//h7m9mjA5lKWnOi7VmsLz4cIeH1HOgzfABL5i3rATH6aXlVn
g2euXsBYlLirDd+tp1V51+15YfemIJukHMZiIYphaS//2IIAHdQoUOFF6vF8ormh4dMyTgJ3l5LD
RATBHj8/d48JElSf/VpaoseZi9qoasp/7THvichDAwcfwl4fbbpmJ2huvAs6RwtJxJPQWyNJEE6k
bRMrCSRLknddeCPwz6mxEZtdb/M8Kbgt5HQ1hbOGbB8DT3ndq/28Ii+W+tcXMm+LMUgmj++iwLVk
E4gBx8lJThSC8PLT35pH4RXSCA1p7K+Hmxvnbs+tkqN5f7KeD7v1vfwe3oRWZq49+1OzetKTdfl0
/fvmj8bf72OrF5mkFZMcxIErKrtIJM1THVlGTULVjLRtpGzy7RhESEdsRCs5jeqhfKgFMrw1d1xm
jtqpCBZAtzNZJ2zXXx/E+AUkSMKwr7Gkin5ovBeBE2zFWEsoS/eN4SrAtdYEyXniUTLmeFsXlmRp
xlelH/TOJ4nnk+szxDJO/dnTlKUID3XgKHXmYuJHKFhlfBq4vKlvZbteTU/iLbj2nnsLxWXPTEx+
IZaduwrB5vBfi8y1NNJO6ibIA1er1mppjrWTWNn4ivx8sJTInJ9u1HIgqktzXCwQtUWat1NGTHcp
O1Jqiqkl31fHIDRTw+6PCcksLbipeVQEVpOdNySZzEWxiFl3SNUrkRBA7P6Tmf9187QjSK7RqY4l
b1aTWkGGVtpG/hvkbEoAzpos2qR6vBI9jSRovVC8hYtvLvAFyAZkK6CdQFXy55H+y77SqV2WZLA/
rhRSfudERUdiTgTTjJ2Fe3/WQ1KedOqVUf9kw6luCnxspzFwUy5F++9jPNmpF1gdD3THLlJB2gAi
R4ko4ktZEJ8Dit5UtMeFLT0X0/3+CGZLT4UBlud0CtxWu29109DXAto5BqLn1niKg9M4giw5Dy0U
0seNiCe+WokLx4rFuv8cK8jeAecO941yOvMNcTEJydTgG4qQOGliCQ15kczsmB1d102d2MqdgHzD
5Z3+zeBpOlkErhzZHv78jhpqRW98XoXHM1MwLUYWZ3rrVWfbb4r5mb8vNYjO3lEIcv5rj3FoYa3J
5QBBZQQf1rCvHrLb2G722jo/qFbwVq2l47TlVsc6I4UJGjnSvvtWYi4t+dwZQ7lWB0UTiH5AfXY+
6sqvWjFN6tDluns0GIcnrbKFnIj+VjNAO7H3P7mttKSqNBvl/rbK3H5hoERD1cFqIJnO8+sh+GhX
tVkTh96Dz3iZZxsUyQmaB0L7ViVQXqCC2kf3qK8rUhH3fnzaLfVez3lXoJtByYigUwQA+XwmjCJu
jFTzAjcsVkHzULW7THzRpF0w5GRp1qmnZm9/6lQoqALyjqxEXZz5xZRIPNJ7vR0SfzseQqI3pnkU
iaaYS/0xs84cjgU4V9TIkDdm4kqjSstKirnQzVtoO8sfvkYk0S6GmhiG06q3PAA4oKPNv5vyq9yD
MCvgIlOVzbRaJcbS45saY8aO2QXsFg1bkCZjG+hQCyvL0Bcj12hWarIW+FPvoRl6IcCaeUaIAJIA
D4oWAGDKmdUcpEiSklGK3K7ZcpLZSFZsj8GtPn1edxv072FGQynwZGwa3MuIb893jSi3ut4oXOLG
LeA+A9QGIyK3m/BQSetQhKyVHC08vGfmD03coixQxTr0ibB+Q+jUIB6MBH7qptmOznh3fUQzVRdk
cH8ZYDxwVUejl7UwkB+nXWaJX8UuqQjiPWJYwM++L3E+zg8ImW5EUjyS7cxSlRlCgEaGPRmNe/WT
oh2zaRtlb9eH9cPRwK4UxIpU+HbKuWGwL+s0rcS6jFL3sbbzCvJMGokemn23B1noHm/qidx1pLBv
M5JvMrQRPgpIk98vxBTUyLWPYF6cQSFDRb7FR8itZMsT2qT89+vjnJlNyiiFjYFIEb3rzFOrF1tN
6OsydgXoturTJgwT0pcnf2EXzgwElwaV2KRdRBeSpFXmJcWYYyBVlz5qfKODHbFa4q2ai8DOrDCD
6SBZGshNmLqJcdN1W2nvhYkZpc+JcBjzZ2la1WBvqZdiMXrTM4t0ZpW5E9sKbB9TEaSI7GPtXpm+
6wmkOMfMfxBqvIc2Ub+5vmYzTgQRrgwnAq0cIEyY0KPKQ6PL4hjiSQppm5hE8d04vFSNM4gtKYLT
0nv8Yo/AIcIQAMRIGuPlQv/8V2DbaWJS5tCTdcMxglh3UqB2vALoPDSTWFzYKBeOmLHFLKGsV+kg
RHEGbRzNijqDBLwDAs1V6IHvjP+4PpEXuxLGEETTtCQkEjC484HlmTbWYObK3A7Oyu/eu6r+vG7h
8tlHTVD0A5gzUVlgS5WFkESdIHSZ+wh0RYCaUPcMKg0zUhz/VtztljD/lw8DUOzheAFnAfAqYKzM
WklFGYVxIheogcNhbdARRZANIl8q0VaT2VsIhq+P8PLpz1hkVgzFeHWIOalwd8Wwe/dJuOrAIf8V
OR26cGzz1JLPtRl/WLl93fDc1NKkHy41kOHxIJ9kVi/0wjjyw9LF68Z6NXYeRzyH+KL11qyMyPpc
qjdcHDsMFIgKiG9RUk08Ns7t+WGu6t7QlxAizFHstgNHCUxIHxdfw0JS8yK2ZCwxL/coNZBm1GCp
DT8T1bpveXI/LtFaLQ2HHo5fp1qJODHrqJGUyKOZQYfEIKDGsxYeSktm2CtM5WKx8oTSLW1KWYL+
98qwYzS6vygP4RKv4GUwQmcOnH4oMuhwWBfMS2IEijJeLbH91Vf91UlfjfrYbt661X1Pkm5pC14E
5jAno96PznlDViDWdz6HahPUTSFXldskeH/swrcyd2rZelIzcu9bakqWoB6XsTm1qMCliCICSTiW
c4u8Jxd16PeVi+oaRI7x2kscXiXBjYasFYkc+UExs9zSwM6X3DfcXfI1LUWUPzWUswuP+QZm53Rh
OuEJ2FTuAfePf2hbqwDtdmCaBYACwxK3Cp3Da9aYOS40rfNKY6jcygGH2C5ZWsOZS+BsRhmPydeB
LuVqXblluMG5JtbB0UvC1y9DbK2lW+2hchYcFw25r42I8ZhKHcdgH2srNzMOirrqnjkRuydKT6W3
NWpgZ8lSKnBx2zAxSqSBuq+RsG2k/CBw1pQCg/ok20XqRB+FSOTuBgIwJBVLMwM6kAhcbEovgMoo
i0fmIlrC5gGiGCIQSNrQ9v/zDdz0MWCIXFq7gn+XDhaakogmbCfPbPp11J8me6nGzlJr6egRBusy
niigYsPZZ/mJEcOPbRh7tTtUzzEwcW7ypCAlmW56kURHnWiHbNf3ZNrqjoRE0fXFnolnwNwHf6Qg
+FQRZJwPl+c7KUoMo3aLFgKAZmep3X1aEF1esDNzZUBTHg9YlN3R7KcxCwzEX6oLedq4UXQH2SXN
9asDNlKPvpKF6sxPiyazfVW8JlGXAWPHZTsEciJlyyF37vJ2ixzMO3BGmuNvQ/fhEFVEJ29bEdkX
CNXwJFv5N5lp2nf31dfuuSRWTPqFgc/FH/gc5KLQeYaOGhZDMZWjoXi92rhJawapw4E2wM724U4b
vrGyaxBuriZjFzcbZVqLAemRb+cs+ah/J89VvOBMLtOR2Gu/P4Y52v4URl1f6Q0u1e4z3r33dges
K5kcUNoQVDwIiYFLC2yIx+98a7eUupnxZZSjDhAPxAdUffJ8twl1oXZcMbZupYJTwzOkyUwLeXGU
M9eeCrgjXsUUbogA79xM1aeS13LUzFQRYc2Jj0m1CVdGR0AgE4FmeR2A1FEj/mTL/aoEoromSh6R
7k3vnwJ9F8m7tjXz4OX6WfvJep/vTFCR49YHjAFKlxfNR3jMR62WioNbCUS9QwfzCJJwW/qILW2d
cGTyVwGURQqzL/eTaPW5LUg3CZTR+bWWWX28AyK8XY2CVdSfniVwtmyQKLe96TMWJ/P6t7LMQPBK
59/KzGGaxHks+Pzg1uSAXYkEwyuqBhQ5MEEFOrQfsl1xVMz7xEQk8blg/DIoOzfObFNkGUM9L6cB
T9bXxDyMNnKWaPSx3mny9OFgkNenkLy8KSvBdM3j09uC/UuICwYPtkNk9VBIx/OLSUpxhjxkeqkM
CNN6NOzb0zoF/DAG8z/xHd9SSG96+FkwS6eU3R6/rTKnI5WMBo1XxuA2w3FUEJ8ltZUb61RYeilI
l+fwfHxMlCYqkyyHNcbnpMS5sV5Hc3Bae7Im0gB+YZt7ZKnfRWSw05VhVkS0KgLVLRPemizlqS8b
Upi5pt/6K84Hk9egloI3uOljtpeeZOJZ0/oOfbn4ASbcbLDh/E8jItYJZQPLLhcc9CVCmvkAJoCb
oHItCi0+wC8/hWaXBaSR93ELkrzsJY6gDtpsEn/p1p89X2B1gSMEAB0dvEyShAv9HOyDHIZNhA8n
uL993XAfzSZy0Cz89iZBBcv0bryjRJIV7xMO+LSFM3Z5I2MPUPoT3MZofGD3uOKHhjjp/ujCPIRD
DzchWoG2Prn7kj9Xd5vkfpVNpmKK7/Lxc/1tVuZSUf6yfYtOPKBJoCJBgwmgV+crz3FJJHtpOrqP
u+ebQ7h7h6ra8QalqpBAUXy1Wh3t+5Fst2/15uhuEzsgAP2e1o/XJ4Iu78Wp+/UVzPILSSPmnphg
HkSzq56gP0nydknub+7AYTlBJIg3EWhhmaMN6EGhVXUxuuFke7VmJ8KSQMnccv62wBzpqvbQtVuV
o1unPaS+EyJJOLjxyhfAvRLjuTn2ZGHiLmNHWr7/Oyhm/YQxGgxRy0e3sB4PBxQLcrIbT8/Ph9fA
vHkoDw+44q1MMO8GspnIxtv45EHabVJzRYhtu9BYcIMtbjti3K7vI7K1s+M2Iu53Zn5a1z91zrNK
Eho9QOoBknY2QyhztECb4rBRLd5eOUXTayHbYaovTMmsHSB08XYAXBb0DOc7OvKmKUrpmSqQC6ep
Tx3BFa/S7vzv6yOa27W0sE4pLSiUkHmmFJ5UdGBvH138Rz1RFHQNqmIPgrilF/2CIZbHuO4xdwk9
pEb64om7hncl4fn6WGZn7e9YWI4r5HjqopWj0dXiDoTl+xQPAyF+8oulWt3SWJhT2LWKb+A2Hd0W
rEwkzXAOs3xC31GwuT6iueP+a3VYvhGlyaFlq8GQ1+NNZaDOnzcL/ntuLGirQYgL10nbis63WquL
cs4n1eh2kIUTEoBH/aMSLdQOfsDQrHP8bYUJhHoQKYllBitIFe1T+jh5Ptzw9o1zW6w7cjfs7u46
86WzX95kkbzxxEJ/xvWp/KmXXfsEZtGAneg8aL9QL/O8y4kGfgD0DTg3d7iqVtPxVjplZP9m59b9
GjiKxFxwHXNLifQ7JB/QHAh8A3OkRxB1/tn/7QCQeJ4RPX69PsL5lfxrgXr2XwFQDYlgPxowwDoG
ZiGwVP+xEJYQev/HSv61wjoMJRW1OoGVMFqn5PGQU3TCzeYOisGhe9fffsikR+zR2b11RLRH5xI9
GAv+cWGoP6HYr6FqfQRpeR0f0VD/aHwpbuI7/3w2UcTD2w9dlNCoY86F0IF0QfNHnAu0cNeZ4nil
vimNJbz4zEsaxUJgemR0tYEhgK3IJ3EkS63YTcC7NBZFOw4bdKBbm/hA7L1o+Wa11d4Kc73UXDaT
3TwzzFbXAkPKVKWBYYlUwUp9C+Nd/crflh3x0Cgnr43b/P36lM6FFggSwRuH6xM1PWaD8kIVNVJe
g4ATIKYxs2WAAqL2Du/k1zhayN7MvfxgBw396EMFARdjKxvLrKx7cXL1MSNtct8KhVVIhH/mopMh
Fdu0XOrZmX3s/TbJnIyoyfI8raUJj73daIL0kIimv36VrAfHd6Feb2bAPSxhhmZfHT/kp8hQoKfh
B0/16yj0YhaD7k+f3Cl2jMQpB54McW6l0lPIkZ7ft62NltWFe2mm/kCZ5oFM+I9VehX/suq3xpAZ
pTe5XWuOKsk6GyBiDRJU7bdgGulteCuAByB99sT19T00u66/DDNutEq6khcLGBaN23AriCSJX/j8
JZBW1TbNFtzMXGD6e5TMJso1D5qSGTXmn3rOJ8pXka+S4bSELflhsWDvJors4+EFNMSQTNAdo7vW
TyVlcg+H2tw5yCKtu4fS5ewVuhjN0OEtVzA/Rsd+O6VwEe26WH1Hdrs7LVxSswMGWz1oHWUcVLbB
Vig9KewNY3KRqZd0p1lLgQlJsaXKyuwi/jLDzmudt7IxwkxWHLqbsSQ9HEFGDFM3Hhtx6YjMPpHB
cgQ2PtQ0Qf9Cr+Zfm7VuhRDIsoB3BbLZcPadbz/cvL8qaBq9ed9s7jakqR2fW8QlX974VJgNJTPk
6FBG1ZlFLds2a9uG61wQQbqcUpiKtOTlfui5zjcOtYG2UlArIFDkGRt55Qdl1Ua9i4gGN7FqGu/C
DjcxyW42X9n64wl8vMDPbeuG3K9djwTrt+26JyfN8p+uH8yZ/Mv5pzCzDIRBoSVge3IfJSL9D2nf
1dw6kjT7ixABb14bhg4kRUmUe0FIOhK8Bxrm19+E5n57yBaCiNldMzExJ4aFdtXVVVmZRzCAEMHB
Aw4QonQFpPSG36yeX9Ejd6iPD6dyCaf6G8eEo3g5E1PIcLHIOqel2RDDvH5+Gb5BAGAeBeJMxhHf
qe7ns3xUyevh0JgDCd6+Ua2/Pf751f67EoxHHGO5VuMGK1EMz2lzLLWFWvnMLr4eIOP5mq5LNF/G
AAvomFPnxZEheY7uq8Ynd3aGMo+7NdfrP7ptLLjcGWd/bZk5rnrLd1qVJx0Cy5o0KY8XqWX4ILqN
zQRsLlq9NpJVIBwr5S7Jdmmx2G087eJbu5y5WcdG58cuxtxK5CU+vKEYE1iP0nqzIbK1snlnW2wf
4BGXosyZ2Oxq4GwMqAVjHwuT3R1FaOaA49d5/LqPnm2PbM3AXnN3azTL3t5HM8n9a6PMUynltCgV
cxjtTKUlVm+97T/ow2N8esy3m81KsZ8TJK8zwjuvCA5JK0wl+I5YS5HpzKV0/SHMg2lQuiwH5StG
X9rTce7st7fmEXLaU4Jmr5qPkXW/ynYkdd3XXLEP8OEE6AO8nVZ/Frbg0un+2aIXp1s02jLPM2x+
bv30AtKLErGVajobz2p2gXX/pdmuraHLXyTCeXsyrNPC6V78gOn4X3xA21OorASYDHHfWCmZojvc
H5iEkGx6AkGfO04zn217ixlI9qdgtfCC/n0zXy8G496GQVdSysF+gPZCr9vpxVkAvwk0BKJy4R0p
/i5dX9tiXFmkG21vTK60tFOU9PayfdzY4ubOFrYHU8RFYi1t+sXpZZzbRKratgVMApWgOIK1CR58
Qqe4AO/Ke8CdXDe14Li36Oh//nOS/qj3S339M2nk62Ezbk6LPS4MxWm/g9RgNwEVgFbgt5WLhY53
8LW72NTMu+fn1tJBIWFLA7ETtPwQ71gQQNSx9Ov1wrL/0GjdcH0/Rf+LfRdnIIev6PRR+84+IteI
ux3pz/vVJ4HjC+/g833sdmkhwP95Ntyw+7NHLuyORsCl8WQ3JvI+JVbj7h0NvbaedX/f37uEO2Er
AGWHd+nCUVvY6T9O+cKyB3odL+ZhWSrLDfJVzlDku7DxIdI0OjkV7dv+dgY2cbXsLNytqqCxnBaw
V1kv5ftechEPklXnoER3hyE++I61sKgzb7Zrk2zUZgQiFycwWVje3lspTrj11vLR2y3RHi4uI+O2
kvT/brCpV2u/p+6Yk+Mxs1LTJ567ukPKLVPJQbIfsI120r9+P12Pk3FajdHXuTGdKDVdNfXKQ8d9
WpnJuIHIk3V7GX83p1/Hf2xqPta9AuLjsDWsLKiAvOCKKomD8hMGurm/08xP/eE1hx+zzt8n0Bvs
FrbtjzbErxMDFl2IZ0JCCbxj1zeEPiR1FGWIkuT97qVFarM0nft4f68/hp25CpDROW0Cp9lJ96ha
5Dg6oWNmp+myWuvjhNlbBHLOQEYw/xefxKx+6Yd61UT4pOEkxyBC2cOVk402Aj/qOZ/kgBTdg4m3
wMJUzJ7gC7PMsqM1MC1TCUsBjipLNQv9NQ0L0ytXqWDeXvUfFNWtSWeuqlxTjIQauDcUMpzo5/Q4
5hH8i+ZHhi5QLD3+L+weK+yCDU714SBaKP7mqACiS9epntxnCTBeHmRBlHxVDbkXN8+t8xodlK0N
kiDrhDYBcc+56rA0SdPc3/py5saD9rnYy3LanVtPPLQxf+YEaak+P/8mw1acAO3Q7WMrIqWXlaGh
T2ETMlLaFLEgG+Xh9Gv2eAAiDV0dNnpY1hmKZzv/Y10uto/93gvgFuYN6Kkghzo1rF6firEUa6o1
KFi2fGJFTbNpPa4yeS89QEyGZLyWWLe3hDDFx9cTe2WRLTSVGRW6KMiGs8WJJP6KIjOy5d2Js7AZ
F0xNG/mWKSZUH8BTFY8BBteZ/Eo57na6uduDCwsxS2CVC6dq2sq/jKFIOokJIPHGIuwEmjcV7TEu
LzDDkqDf1Vo4TTPoSUwdnNcEvJ2EgJmcd1ij228YUYgFvcbUdP/25q9BSzCS5+Got+RgnsbMuT2H
Mz4KyHmQiEETFP2FaLe83iAQaStAB+2PmMPW7gAY+zjej2vVqh3gfPMNMc+R3ZHvyFyK92ZuYaDp
oYkAYXGA3NHpeW3Zg0pSxrXKcI7a7dDZhaaCmuhQN4B0gfxVaz5B2ECyYimpOIWR7DpemmXCTCqK
gRiWMIvMqY1f5xBkupFvcgsh3G8uBeV6fMzRi8oKMi3oVj8/IcmWWUfkQ+LdI8jy0PNn7Grzo14d
Q7s2BWQbE6veHzeuLe62oXUeSLM65466pqvtlq4OpfPQmPjfNnceeMKTAb23S0CWue0NiiOky6Yu
Y5CPXK+G2kRjUijBeBaGh2xXlmcjdOIuWNjiMw8NTMqFmcktX0SXglyXRtVhu4nb9lRC8nP1mZCV
bR+mQtX3Q2Kb68ZZP6zfYytZ3d7qc64Q+UC44kkT6ZdOulgWaZFK2Xj2Pd9sjKMnAY8W7TgpRTuk
vmBs5uGgg5zKEAUg8MCUyEr0GF6EKmSOugA0oHcFSPKwBTg8Hu418wM1umcdq+gRbo/sSbVawkJN
W4vd45fGmcUUvRpU+QkSvH6yVp+ggAqpLmR5xe8abqsqEYA0i8QTc37/0iazstQIDOqnGLAABbqa
FGtNM0MOJMiVRCDLpD6X2un2gs55EDQgqVCkBkoDTxEm0IFUekKlRKBn7RkuH7zGuVPKlmzs6dlL
N7jTb9ubmdUrc0yw01YpV/o9T8/yNrLQEwfiTSE1ufrOhyp8s8CqMbNbr4xNf35xUORkVJqkxthk
SJc7Q2aV1Ut5bJbENGbnEJHBhOSd6PRZIiuDNmqk50137vkkuVOVeK93eUkCb1Dstqy4TRelApFB
Y522gbFS5IFbusanncHsVhwU6MqBX21C1DLXOBCqqozCLD2HvcVHK6WYmCy5bfos3ucf5YfUkXSh
EqrORA5XJpncWhqqQkE9mJT5VVG9th+c8CGHZhHu+IwIpRVC3E7YBP0rj2XuLaXYl9mpAJlttuqN
feI9pcOxAZxSAfHtV2w0IH3d6j0o2Pe5dy/j3zYSW0VUgsVTTsMbqAvU3glGK83NujRDfZVkq7Yg
3cO4lVCVbP5EoM7dZrxZNs9B8qkqn1l3r7am1G0U6OGmnqsWdq9twm0ZUXCcNCbYXdUlIvbfrIST
kJoIZ4WmJvT2KYzfoH2LGkmFkolc7MaHiZvfaeVjPEwtVXmwbXuwOduSDoL2uwwt2M/9EhZt5nK+
+gDGiSDxMCRSFiLt0VnyQNLvIfhGiTqlq1ZdqFDP9BdgsDI68dEcgqDrZ49cnDCJLxqxwWV0FktH
IYVLrcKVLCc6UqdyslWy2emBGTjjLj17zpggrSiZnpPiCfugvfVmlRDwYHAL98ZcDHj1VYyTSYqe
o8KArwK95YvikT1gsxN8lrNfOBD11eGuDVZmcV7wpTPuBpw6vA75cvDvi2yeK1ULFZzCSX/ORhVb
lIfsIoIjpJRLtO1FL7cd6cyBh/4qumFRlJvIApgQDAVYPcm7sj9rDRc+UbxOiaz23oKswEz5QJeg
xKmBsxbgb4A7rl2oYuSB6OmA6WtJTipBdhLPMvrAAlVTQUmlnUeUV1Gl9xDhplYISamhM5NOM+Xh
Qa22dQ3uuopbF4ENbZ7bMzB30tBXZwCMhLOGDhfGAUW6LwzxqPXnCF1QvVOlrqwU5FQGXyK4MFCs
BKMw3tK15XFmWa58fiE1NPM01a8+gD3qKYQ2QW44wbXB8OW8dfaL5X/E5PS9RmVlDV7X0jfFV8qT
dNjhnyzl4GZOOlgAJsA0sFhgcmLuN7GkoiBVeE5VwK4jW+R11j5eO8eR8Ef12LnhXb2Jtuvb0z4D
QsOoL6wyW6LpRvA5QcfrvGucBIgJEh9KIjlH5/E+XX01xO0c91MzAWvtNtt+fzYXPmDudXz1Acyj
AHOB8FSeXse4BwQHlD7U6t9FHxCth4V7dW6GUfiWQRqAdnqQYl5v/yHnOdUfeESg6D9TUKjon7Lx
cUzXg7HR9KXDNnOjSui1A5AYSh7Y04znVhEqZHUvjOcgNaWX9j0GjALJtzuiWp/Pzwdqoz0W1Ilf
D1WMkS5N65L16c8vfLkWcKXeabDelHtwcMJvSmj8IYY3kkEyS4QyIHaJ11pgio9BeQjs2/tqpkQL
ZiZgqCHuCtXzXxCHJI7VuGgGQKs0p9wHAtH9bwABdgFesonn+spxpGu/IQO/YHlmka8MswOvOg18
TT3eU9FaFLa+SkTd1WQKoWMzyBdebzNvRHTSQHAEoFQF2mvM3QQlxZbTKzwrIPlOP2Tju+ofDW1h
RMrMVSRDaAYKSJoCyhCdyUiUeCEKjYHbQSJPg9nZykv0R/3uXcEB5b2pOCV5Gx1q8ebo6qvuXXD2
jytAG0azeMctXbrUdl/R5rC1V65rvw8bwZYDq948j6b7ut1+nxY82dwKQINKQNCEdwjaIpmtl1G+
i3JxOCfFCXSVRmkZMTptGqjOIGi+vc9m6gnQE7kwxpyyCk2tvBbC2G5/VN8TC3TrZ6LdN+vP1cpG
VzQIJDlwrovP3aLDnnn9XJlmdho1pBYQTGE4i6sSYVFIPpzdn6d9jS6y5MlYbd+5jbLgwea85ZVN
ZsN1dZF5jQKbKSmfNPISbfbCoXiKFtzH3GNdBgIboq6gTAJQibGTyE3NjRTTmiMBllm5qeLNAUpp
foMHbI34y3MaW39JrfLIbbS7P8ojaC8elzR9ZkphWN2Lz2DuROpF3hB0+AwQxgvg8T00mFxxO77Y
8pE70w/0WvZo3gPn6+ZBQD+hsrC9pt3DPMQAQcd/IUSIlhCNWWLZq3PMAk7ekH/V0aHW729v3x8w
7W8DeFxAvnNilZnO0oWbHqMRxdS+7s+Ac7zRjWSNrvykb4Hdh/CYmVgoF6wqO96UlaWtzg8ojRjW
9yQSAHI17o6igbGBhNCA1MnSKZ4f+t8vY+5lPIFLqPs2/TnU+HoXQyvzoOjJw+3xT/N3Y/g/2O6L
4Ted0UhCUcGIJ76Kot8+lRmiS3QtZfvblmaHg3Y3QN1Bw/4rt+oPaFxoS0x0EAUPpY5ee2npwl8y
waylpNQKjby2Pz+1g5lCAAJLeiycH0yQm27QfqhK5uv2ATXq22ObPa0Q+/7P4Ni1EntuFH4sv4jb
vSOhzyxf3YcrBO5WadmvIvbH+tvYJKiqLGXWZpfwr202Xa5mkk7LlvZnqirrjn/ijQ9eHe3bI5y7
Zy8GqDGRG99wPfiJsBn9/KvxLK1/FkInClLrvzCDlpOJWgQdhCz9cV+DwIdKfX8uCt/Umw9fcmjx
UOPpfdvO3GMH8cJfQ8xWSccYPCri0J91obbTDN3ailcR7KCcZGjcDgAcjkMk0yLxW4o0swDzHqUo
T3mK7JRav/FF+cno04UdPFn9dRovvorZRpICMLzBYylHFDEfxVqPnQASphu+Af4kCMr4NFD5o+J0
aQFKOBfgKAqqHughRN+mMp2sCzeQQhrEUzh0RddFc+pEaD2Wp2F8UjJxxxtLGfcZWDyqO2g1EPEC
Rnsom4juMw6v/hJ5Wa8GWCa01IpkBhDjpIaS3vhHbtDat02eGzC5gK6j/1ZTaCOC+XAhnzl7l0/E
GFP9DHcse3IUhRoQrgEKuPxO/RdPkK1EsnO6j6R3TXaiHiI6UNUZjZeFzfcbTTXJPuI/KKpBovon
AXox20EgUt6jPg+wB2/mSBPvuUNB0jvvOVjIoczlUkFjibyZCokDYBCYMCIbeupnYjqeLeFZAKnJ
x6pFsTsj9XO74ANngjHcoBDiQZEQMvQsv6MUq2PlZahlRJumNXurBgKuH0hyv/SyAY3z72MC9DQ6
XhWwMEyiq9e7tY1ruYkLBP0GFEv2Rj96ql03SAY7oDcWdJKUjRiY5ejJvZOIGvdRQg38Zch7yq14
PetV4k8PQxIHOBJmLgUKaGSpyuVfPcTP48c2g7oheiR02YeCK8DvZi6LcXavqX4N0FFVIg8RJjlE
v/VGC1VbLWQjt/MU2ds/cRJ7vANJOU5HglXPQ1OH4ulgVTLls2MfpMqkO4aOZXtqKc2crAWSlYhS
A9IFA6IQEvHjYQitvvMjddONnXGSUppIx1zL+2QnD7no76sgrDhLDThPIqkgFvxqzFFH2YFYQYyO
adYo1YuWazS/o1FYGZuS6wpu5RdgljdrKlPBbMcukR2o0UvCLi+GodqKqepNNQTRU/eiwJdoTuk8
SXCypPYf4QOD/iEdwqTeB4oSaGYFEnJI2iklCGfzKozwyjNkkJ4bqhw2d30TAbTf9FwuHYbEa6gJ
qfkBrRlDCgm80ONiMPGICd/aiidKwVqo9D4ErVPJx+dcTmj2qSgpkOykH+Qw/EB8PIBYKvZyLjig
PiAXJzXtDHmt9SDmP2llG6CnbKgkjoiNWOZ2UmvJgKmv+nA0IUqap28ZGKtUO0TCoP5sdNGvPuW6
TX2wV401l63bXDa6rc9xSvQERpsgsgN0wSaPeRyJcUmqGp10UDRII/VAqaaEZ8gv+GhjQw0ITfRG
3Beo91TUQFLe91stNGmtZsK9n3ftaCX4+7IhpdLir4WRZefYEOLC7gqf+ru6QmLkO/GFMOm2NU2U
4MC1raq84mcKwCNSraNvjdQ0DTTsMuMxGZNhID0UDUW7bNMkt7wShMy2mOYGvsiItP7QVFwQ2O0Q
ierKz5MwclvRCKATJsperLhI0HDhzqs8PttzCRJiKzgQHT+KDvOdNMotR1JK894ewjzzbT736jI1
6ypXYlMv0Q8M+qs6G6pHHxKHUgTlFKPLHoqi0EY300oIjiRin3CmzKE9ai1lsSjZqoZJEkiBZEVn
4Vsaf9NAZDUDW3eWCXbLVVK6K3M+w+QFXaNAMhVRjYDWtybWe4JmSYMjtO7ScpOmnVDegYEg0QDv
HcphWHshV/MPit4DMjMaaqW/+Z2mRR9jXhXKyh84tUbhQw2pTb0EwsKiGNLAEVQ/lrBUUi8fRhUs
SWpYteVWCAYVpBWF2PKrpK6SDIwtpWB8clkKQQTeb33FGqH39mUgxRM4kLL0g2NQFQF3EKpMiO0k
9cvG5vSwzx0hFPmiIpTnktHy0Yyif3dZxtmgaxmfe1D7+FA96vqvhUtm5koHXTIqvuBKQy8Iy/0k
jzTGLZSP57AJUVQ2djQ68/xGC8+oURJD2ffZG9Ufy/gDeBxSBuF3Dx1uw/sKU/C8Gt8LnzNz5/3D
fCWBwQ0Fb+YiqtIxA9BkKnX7DtcQiNYJK6STdSIoll6ublubiVZRVUfyDzUjjJ5tks4MwePAu8qf
M1VPHYnTnxQ9dDK+jayIH1LntrWZZweuPMhYIWoBo4fCxMZSNQXgFE2MQ6SUVtaEvg3czOttI8Ks
FXSDQkQBcAUQD19felLT6hEfoH0x4dBgjud4WxyEFtPXIDmvPCojGjEagodXYyc+KDWMysp13VIX
+1PnYmc4XBHUYpP8+C9MEMrefhwLCN/Sg/rkTznjdqtVu9yJxg36iYD65zrTcOOKDEsl/bmH1tQY
O+mpgj8HD/brWdCSJFGjsuXP1H/vxYc8eYbENUG1Ux7f0xDqB91dUMfbIJYfmpBuIs5blRPP2kuL
QlXamHq4LoF2a97LILcU/1sZkd1fQsuLv+MTFSJg6GgVEAgBnnX9keOoJmIsIwMq7/cvKLS+7TxQ
DH32jleQ5Hm8z8H2c0ApA1qEQGo/LWyUmZN2aZ2NjgZfECT45vHc19v2vtNIqj3znNNLp7AGYL5a
0pCZaRsGWzSWZCJMl6Zc0fVws1ynkBBWEc73ZNAis/cN2ws9e4gPPDy2HOxR49vyj6loi0C23B4u
E3ZqECX6wc8g9pRRNVWYY5F6Sc9HPtTA5fwAqiojJdx7xCEYM4dHgLVuG2MCz1/GmIUd+GosdMFP
3CLi76XSABV9uRe7euF1ujAmFnSXVnquyznG5KHJZiQj4FUd8ZB9i0iVm1CT+J9GxQpJlZTzUgQx
iau2KCnX+0I4qdqf2zYYj/wzcwgjAI2BNLjMs4XPFk6tC8Y0cflozb/Xb0brQ09u4c5bMsIsT1N3
MiJlGEklStTuXkhjkPPH5mD8FwukgirMAOOghtcyk2BHAKQVNMkTdyJ9UeNNrxOFfnWCstU4xSlS
0QSvyYLNucHhAacAwgUkJl5Z16dMqFStHyneHBqUmRJvg/DTCWlk1epCom5uk18aYlK+ktqJnZjW
eNzUiRnz2zz8A4jewmhmjcB/o3CAVCDIC69HYygjVF0nI2IQYLK+GnFlLAGJZmxAWFIChw3+KkF0
4NpGLeltxNd8iuJT5GTlFqQ2JB2XMtQz6yKI4HGDBehFANB8baXqwmRQDDl1s447qX1u6bWOSPM1
WpJznX7oIjk0HSEYQoyKog5yB2xQ41G9zTjNSN2m7afhlFqxEDYxIeM/FvC2g0NFPQ13+/VQdK+p
oq4QUleoT3FXmDriiCTcl4bv1MrCJTm3OOL/2Zqm7tpWP6joJeKxOFkCnaTIbmTZKrp/v5WB48Vk
TSKWuPamj7hItPhJIFCvkFK3VrXGzaQ8cbiK8q5c039JDvLP3OElr4DpdKpwM6aijM84kSag3+RX
TZNarbEJq6W217lJ+0fxDwEgeruZSQvRzC5BzSlz/fDUlKjIIOIDVclCTXXWCgrGmDkEEhD8u541
2U/VABdb5lpcvf4Q4s3tq2D256GVhQwY6MpUFo1Pja5qCwCt3QooFmWvZSs5XwBSLZlgTn6jRfIQ
RxhBh8Tu+JIlW739/i9GoU502+BqAaUk4yXjiOP5QoKJsBhNjodnkVWTVxY28JxzUabc5E/1GU/w
66WIMgEBDoWVWlCtLpQIJ54U5VWLlvTqZ2cMMT06lSAlhWfMtSE1qQqt9oXMHXLbkKdFoUu6InPe
Rflrgu0f1GhdylBNyFzDv1fkcy0pqzFUCc9DLJ5bEsSYm7hp1iZ6fAjAsF450fRK0Cojc/sw20Qy
egWMjZBnVjBS5/ZGmHPLl5ammb3wMa3AFaPfqpkrkNcl7OHSKKY/v/jtUE0hLVhomauENifv68Cu
031f2bdHMLMwwIRjCyNTgNccy2kbCZluBAWXuGPyNvTtRsjWIx+u00QhkbAATZgZ0ZUt5thAC1Dn
AtAzut1WRpaz4c3aTYSl3TxnBXcLisa4l8HKzMxbJdZcztEsdfkGDDsl54ekKT9HlJwsjU+9hflj
u6Mn3z9dZf8xxwxqHKIg1tQc5t7qAJjv+r5OK0f2oYhareTyUen/AJWL5uA0cnTflVcqZ9Wda0hI
JnO8xQ9rbmkGZs7z1ScxjiP1oTgTgQDVDeiuzdyxOwbq+va2mdn4MDG1kkEGDDUUJoQbk0oyRr1I
XXFISezfC9X5toH5Mfw1wNxDeUKVLpgMaFpNImmTVXed4fxvNpjordQqaag5YB1b/YH65073kCZY
cOJs6ub/74+/A5kGenGMhVamkT8iDAHMoTVFIWwe9NpAbkbpfbPPy+YoFX7uxKoQ2COw50TkeMEJ
UeTYNNCvIlEgKmab0fj+9uCXVpA5Jn7qQ7d+mmBdf8iGPxz9+N9+nzkXId8MsudjctVktKG8Dpxw
vFAxnd0joD4Hxk+FFiJL9Dpyday2PCKivlnRB07YLhTQZqcIaT1E3Xir8D8dVRdLR/tY87kYvy8E
PBGDbV8vndQlC8wiUCnMNG8IMzdvKzMNeVNbejjMzhGief6fZxAbBUu4nnyVG1OXi97Dfstnb3W2
4Aumj2TeJpPIwH9MMIMYpF5FNQAm2gIgoMJsRYd/GPQl3ee5uYK+KDJ/6ApDBZmJUmS+pkj+4YES
tu9884a0Pbm9Y+em6sIAy4A3eG0n8CEec4ZcrLiu3acqv4/8+Pt/M8PEp6AF8qNOhRmZaqTR9kLA
mZp128bCXLG8wEMnS1w/ihgKylSC/ijqf24bmFtzYLIm6j6A5oFov/ZqGW0Vnk5zlXXiGpoJXyqq
2JoPou9xqZV/diw/cr6oZuCkM+8eIZO1IOAxlrp46qlKUIZaWPjpPmQ3MIDC6KL9xwKzIlwBcnQt
wGC8sfzONLAad90mL+tHTX7p4/2oBUsWl8YkXk9fldKxRfMRxpTEhE+g4bB07Uzf/HtMqIKIoKwE
4po5lG0aCaXUaalL/QRaDELwZYiVNcY12LhUM+6IxOtWNCovOT9seE93bu+Paf1/m9ckXUfGCmnw
aQIuXGc2FOPQy3qKsLJA+jIItiWVoRX+NHbyquL7bOHZOj+hf+0xt6w/Fng/qbhlqXKOii9KF66C
2f0u/v19ZjprsR1zFa2ZriN+yy+vC78+63kw4chWGBruMeY0KW0jS8hYpW7POShWAZa9S1Cu/S+W
ZMpOQCgaxRsWeCNBpEPNNT9z0yH6KBOklv3eVut1IsrWUsaXbRv6iXokcK8DfQ6LuB6u11+IW79r
QmREuoSiG1FGMYgO/rge9YGagsJ5Jh8r6gNEQSMSSHnkRHV5KqLolepcY1bFCO5I3/ctwYiMdew1
iW6WRRiaoCJaesPNTj54SJH1QqMRannXn4pWI1R9mxjvLIoy0VfEt5iZf5/2gJIgOotQuZrqZkxE
3ie5rFVphkjC90xhNMwctvro6fYKz27SCyvMpBtNK6WiDCuFbzXdKkRZuzrrn7eNzE/XP0NBFweb
horAKjEkeE27WrNtDCfsHppowcStcUwmGH/Mq1EH/kuMI87svthm8r4ozMWUxNJAGB8sIQ/K+QGs
lO3HUJxpdWir1f82V8wjBlpzktah3u/G4gm1HAOCT0vYzNlR6FCgR0EWIr4GM1cySGYjPagy19Oh
6jAoaCLi+AB9cpl1eyyziwKQIBrVkSNGzH19THxPKkcuw3OykytHACt/hrYSVfXsvF8I66dtyt4d
09Ndn7TswCjLHEg+atDZ0sB3aE1mcr6jd5bu/eGGz06P1kH6Pmjewtjmbo9Li8zxTPShG4s6zVwd
NcvYePKAab89e0tjYo6mTosO7dqwwHX9uqJ3ZcGTRt2WuoiePldu7Dh6vW1xmqVfszh5GxAhAY3F
0lkkfsRnsYFz2vN4v5ABbRG6lb3J3uNtO3P7Akl2ZNiB3RF+bUCpy0etKLEBR31dRMdk145OHC8Y
mVsggGPESUrUQEcuM33g2ovSdpTh2bQvdAQTGtm3RzF3jJAA0yGXhoyGwXYCgBNWhVgcLsc+yNJX
LSkrU9XSwI1oOy5sBRaW+XM3os8Q6iSgvkbNnBmMJjVew43wCgpo1Uh+qjPe8aPQ5kW34IXTmEAr
UvlKoTP778eIwQHki9w7oCTTHFzEZGWUa0UddDhXJZhGosA0wq9o/PfZ90kTEpU3cYLEsNG6Bk7E
Xgz62NWURH2oCr93pF7qt0VDvaUYdyZun2A+AJ5OhR6UeK4HVACu1fn6ELt56DkAMR2loHeo2Fhj
uepB/5j3CDV4aExJZ7FXTc2gJ5W2JNvrBtrbYyEFbDFEKdprFxDVM2fi6sOm7Xwx02pHGz42aOwK
gvEKHgoSFiVRwZAfaQu+ku30mzbTlSlmUZsh0wKlbWMoCw0AOQHLtQ1BHq8bEGo5CtLaK1y1Tyw1
tHuQqo9jaN3eVPNDBVgfqCAcoB+ClYuh5grlEw+ZEtzVNSA/32LM44W2EZOX23ZmDijG+dcO46JR
LxyMGnQQbtoN3rHp0nSjhMNjTbNm4XzOWgKJh4DmV2RNeMaSroyc0hVj7Ep+ZinKWxBUJO9V5/Z4
WCDVPwt3YYbxArRUoQ0uirGrjqakGaGJbAOETdHaL9CPmMoTvNaOm2pPffnA551TF9ShXWBAt220
AT81QcO7uf1Rs0PH0YUbnwScZOabKlUdS63DgQppQ8SNB+RStFD6nbmW4PLAog50NQSqfmiNL/bL
mHD5gEo3ziwPOFaVVVaCpm+1Kk8p3z71es8vbNBZgzr6DXANoszBCtr3XlcGeLnFrs89B7liAXCd
v7ZoKon779uzN+uOLiwxR1FSEBurJSwNw6MoPHJRTAQuIqqOZP/gcN3jbXNzmWVp4nHDcwL9C/C6
114mio0oKCMudruIH02+TCNbKboAfQw8CIX6xCN9GTeWEACaFbcJ3WTUL9dykQlkDOIPr2h6C7jV
JbGi2U0EiCJKo1AGNtisrN6JPVV4fFadbVFnJiXEEsX24fbgl4ywcz20bSCMHowQRIOy2y1RCc74
NbDe4/hDVBKaEQoT7mZ6QotI0GI3GioD3B+ndsqk+cUpQM3Svj2YaaGYUO2HYR/VFKimgfXmeiEz
D+YBIY9dJZPeqqpZB219d9sE23YzuRvY0BAMIorCpcm8E6KcUl7LMGHNWG4yPSUexaNbJUYdm5kI
rE/5lMdPY4pmTjV5FbvI9Pve0lCA6CDdkA0oWzVL3zSziFffxLzASlFBoU7XY9eIJbA4j+sEoAk5
Dc1SIh06DgA0zwRq0eYAVlZsZv49EvM3Gb4ylsOFYGLGTVx9CxNLNF4kDrwPHBzghPJGpQlo2OKh
2Gpt4ZFk5FKnT8dudXtVZhcetHEI0uFwIeDNLHwYFF3TYVFKJarNIqjx+hD48d97dfTk/7XCTDPv
94Xe+gZCsgAC8Ue13mTe0+2BzMW0VzaY6euAeU70AtMHBssQMZWI2IuvvkE74PG6WQ21GWjSmis9
87bh2WMq6oKhIOScOLeuZzBuxSprgcJyQZykptuAvjdnvl4wMudpMbq/Vph1KtAAgLadMXG5UBEB
w+gBs07CeF0VjZBYIRXGHchVqueoi6pN0fbcAdmt2ObAz2UKnPf/SPuyJjlxYOtfRASrgFcBtTXd
7sXVXl4Ir+wIscOvv4ee+81UqflKYd8IPzjCM5VISmWmcjkn85ys7SnLIhmmzLYC/fdhwtEWwCqu
RpYVYRsMj4rEn21ez4tVC2dK+naOYATRtgkQqhbd7fP0K5WBpskOUHBio5kbbeNAcfo4DuLYxiTP
7zax0MueSOI6mSTBZahV5yaVgsbaZdrF+v1yGJZDY/z58+dKU9aPuAhvOkyr9lkMfZz6E49rn0RH
p8gl+rhpq/CAA0KSidKkCKKa9xy57rVnt8siz+p3MJdZ+90tThX7dvt6berXf5LEdi297BYcPny5
Zo+npX/OUvI3xulCgnC1SLyOHukwTn6lPmjDIyPn20tYY9Z3zvVCgHBF4nLIsi7DZmmAyMs1MD0B
ddp+zNSPa2ASmxhUkL0gts8HlNhALkNXqJhpJ0yLsmRGf+sylO1+aaP4qS2jfexGAK0b072pA/7l
9io37yrIrUyUKMAALaKkM5hBKAReE9z8kgPNkwApX5F1IIqcI/8EERdShL1ciDNPoNWFJxmT0Jw8
hplBzBNNpkprfQK3jNlSZWlfegSgo9OA3zlvaV5NNR2Qx3XLNjAskBxjCtJsJt9AS1Zn+VUfIdfS
v9haJcu6bUTkKHWs5XuDIP0uJkeHaVi7gfC9aZ1Q0s7+mPwwjFOhfu7uiS17Cm+eAabfLKBVrB3B
gilLuwxL6dd43GnuVbilfdfrHjdHV9JHJRO0/vuFkRnsSe1KhrgJrQOeZT/ZHV4aUirhzbt/sRzB
lCU6grOCYDm5ekArfS+JfcQB7H+UCYeCh7aD0usbtszFKpQWnWdZg1Xw6qTxytOqY171XleiBPOx
Sokfd8GLXcneg9vLcs03nD00O6+X90IsK8q6RdyZh7r+ZNrxvT24kpzMptYhyfb/JAgJhMIGu6U5
wAf0wKCYDKAEperXNL5Tal5QJwknUxZIr0bynY27kCi82+cqSut5HU0pEuDDkaSkAxjY+gqRPQbM
E/dAxmOmqf6SFJ9aLssA395RzAFd72hmYpY3t7HehlRHvSsPjEu86qbr/nd94MC9ltBkLUK/Cevj
o0H7JX50UvNDZxJAAcpmE2SLEUxcn6xcJ+tWpqjX3MuerbJfF0KqXunUpZiwVfw07Q+3XcD2hVqx
zgwdxRPUSK53aUgVNi45Pp1hfrvJhv3AiJ/My7FatM8pM0YPhdSXxu1fkiYJk17W1b+5OHeFkMC1
IoC1u5bvjIqtaOtgTAvuA6pjXOW54s30/fYytxoukb9GdwRwdpGjE2dbXT0pjQLMCpg1TrwF1fKp
1PzFwqsx1j22zsHTbs6oeTLHj2m3BPmg7qIiOXS5QdHQtZs1fmwybTfxNBwT8u32521twuXXCVaz
7iogGU74OhXwFnHr0Dp/vS1hK6DBax70jiCwQ6AnGDCjt4285pgFKotj3LRBlnLkBTGZfEB0gPf8
cKhMGUPfVkRzKVMwaTlxKqbY657H37LB9OK898r6Y4TtzNvft9e3qccaZl3QELGSrYpp/cEsmszW
ED7ZxmuJBsKSu0cWT1/ywfKWitybQ6A1cTAl1tcUBMhUIn57f/8Tv57whYNwGJBtwLVdhJgjw7x2
vkfpHuNqfD9w9b7rnmMl8SeCxt3mjqNCVI0JwDuRPPD7xE/6BtCsYN5E7LVEi2dWisS5bPl+YMQi
6gdoODq2Bd+vJd0IGAlsjjbvWPpQfsxbSXSx+ZYHsQDwcWwHI+Ri0A/sQKNhLl67jBdeAXqBoX3W
LOaVsfrcOprXRFHgtF6kDLKtX82f6McuJQsWTCvaSB90FcZ3XGjaguBpfKi6X1P9i0+/DAPTuhU6
zPidgrBSi8yglRmX/8/aMd0HjFZtJSG4PnxVjx022A18t1p7Nn9imB9GQ643zIu36OhZd8tT3N01
6SCx3ps3DBkgcBYa69S+4Bm60hqHIR6x6ZEelhbmYlrD6xkgKp12D9YO/7aWb6rRhThBydHAUTRp
MiFiiJ/zke+V5MmVzpXI1iTo6pI2RGNmj7SJ0VDO3ftG+6aVp9Ktj1peBrdXtCkMM1gYKUTe2STC
BjoA8MWUHHRHb1wvHYPGAtOH+rVGIm9JJT5IJkvYPTZgrLxZ80FpFWQt3nPt91mhPV4/xASi/e2F
bQU/2sXChF2s8wk+ZRWWlMNOsU+Opu/Qi+sVuAu3JW1b3gtRgvMy0kGNVUVHYoF8Lxt2l+t3QIYK
AH7izfZ3hK4DoEQcHtb1IInwNvURwDdIaFgAwBYHXBeFNMStYHQ1gFx34+8m5d5YS4RsWna8znSU
pcEwIvZEOoXLtK7HTmqJs3fiU5uVfg68WwI4xeEjUom001Tv9p5unt6FzFWVLryJje4yko+Q6TbH
Uv9amZiyNoDlaNnPfyEIW4eeAhu18DfLdiEIQ29ONXQcLrqY5j2bhwFhUL34LUCMaNczyZtj88AA
mP2/5WeRzTbp4oZ3I/xQASx2TT8PaUOJLDn4Fsu9cwhoXkVMC1A45Dmvd4+oGWhualjF0S38zmn7
Y2SjHGvVmlf2Dm1JcW4yldHlR9YW+xrtFIO2S8r8sMQ+mx1ZaWvzMF24RuBPITB5K7Jc7HHTqUXf
u9DSpn/gbblQh/XUNJfAyBAE3D7PrQ0G5DTyORrQwtG1cb302IoYqKBMREHoOIWoYTgP0hu/Gipx
fy+FCNpp6mrXppOF6f8ENLLVqURP1+1lbJnKSwlC5AjupVHvEoITZIWn9z+1YU8SA+hQqq9j+O+2
sK3z0UEcAWQw1B3RSnu9Z7OLl3aM8A3NJ8zjVXaqp/nYJg9Gj9twW9Tm8VjaCuJmo8NZpAms0UKC
IMApwpxkXqP7VYvuKtkIoEyI4NNKu5vLhGDzLPdcDS1NU4ALFf/HlQjOzIy00U4NG7gWw8lRNI8A
FaqR3ZxNRbvYLuFkqhzDQHWD7VJHzzkAxP/2aaxa9E6P0ehOcOyI20QIw6XPMstdMFk4EP4R6VWv
WfJz35unSVf3Lat/xOibuC1yU7HRqw28O3Q6ocPuWtcGfVByA2/RME15aBG01hjHtEblEJ3OSHLe
Fra5fcCeNsEegEknkQijNsyIt12O4Xy1gy9W7XHvZEYt8VWb6gYMPxvDoJh3EnV6ABtRokwl5gZz
F/jsOjc9k/Qa/PFY7W8vaPOmAt4YBs5cIScFwz4pmWs1KkYU3dHc1eZrk8S7qQeKcSbBedxe07+C
xDp+h45VO2IYc6t7FxBtU+CCzKMnkvORLEdEm+BdizfTwsvQsiM6ls73xnlMCvDlkji4vXFbmmCo
AOXHED26Bd49zmZWtCaJyzDuFnRcEbPPf2AyQaZwW9oNHFZAQQCvBaMxwjsIPEZm3xN4n3Ee7mYF
LraO619Jrz2bDSrjZfRye1lbGwiLbbgr0Dq6jAVLB5S+OOYqpmh503iV8yvTkT1R2l01Pt0WtFnL
vZQkmLvSxhjCqLZlCIxlx9PnBB3Tbms9taZDdrHq5F49N93RjPMBcxjur56Anqs3VAXYO26YKRx8
JKUR/8V9uPwqwZooaZYO04T7UBuvtvNTU7+hnJeUMpK7rdsAOFCkDUCth5hKWLw+VmWC5kTYEQAQ
ku60epNRyr21ZY0BUYE+XfR5rT3c16aRFI5jTDoGAnXWxtTp/bhnX+2On1pdCbIeOelUk1yLLf3B
ncC0gOWgFeqNRf0yMrPirkIdscQg5WLQZHjUDcfT+kKlUy8zkzJZ+vXy0FDWOdY6LoZum89VGvRF
5sdICETR4t9W1q1biDQfpvLRsAMmRiEfgsgJpBmzVYaGPoWZpYUR0K20ttsDCG1XF7mkB2brfYRe
MpBmoAkaHd2CUTa1xqzLDk3QcwkoLdKTh3b6bPTuXWLdGWgBwv91cicisdAihNhbIQh9bDrB/JMN
2BHh7ptJQSYlwZitlSCrlHRPUdp+qJAkKB1jb1jI2C6VV7LsXuXjHVkimo7tX5gfF7R4KlJqgGwT
zZ0+Z+ms25jDdWd+Grn9qcwMr86Hg81l1aFN7UHmGk3LOFq0fF1rD3QyZ5qF6YZqmcPJHR9sNAcO
s3XvSGPvDVGoxgAvyEFzPp71wnlWXQV2pRmN5k716jSL1/STzyswghjn23q6KQgvQQRCgPjCFNv1
mnSttipu4wS5dm851mNV/q7mk0LsP390WiomDQAkooFJSZxBsYCJjbQYpihMRT3GaGss1Xb/NyPT
V1KEW8fNKWmdAZMTNdJWmf2UAtw1Y38Rsl5JEayIsXRJnaxTAMOgfBjQk0mUFx3gmMiyAEXSj+zO
u31IW/cMEldYH/fNBwinVM/jaKX1OsFjk54WpPDc/IlYrzOBR68D1jDKYqCBqp9iwMxhQOd4+wM2
nA+QmxG2rCgzuO+C5jO3UoYREK+hZU60Ln/jofE34D9XMoTnZktQGQFwK4YczZqiNA4IbmqV3/5i
IajxA73bhs8R+zvSokAtsgaYDQDi7QqpiOYpc2XNFlt3SlcBYOKgNI4SubBb/cLVgbOChUtqsn0/
k5pGpfGrVvkHIGo1Ek+zKQ1Uh0A5QAUR4q5vcJ+Zk+XmDmZD4uXY6B2NOX/pjcSvql4SK284NQvQ
ITC16I7BhKig+KoF0MbUjFmYuOcmokt5zMidPR6MTCJoS9/0ldEMvh4vQ3EUhat6XRNgwYYEoNAg
bjkhP3yfD8bzn2vDpRjBXEwZaNV0I2dhu+CltLdL6o6SeZL1ZgrPW4xR/7cSYct0p50qMCGycBwK
qg2/ey5j8tneK6CXOeiUwQtw1Y+L+KlvE5XZPRZB+CsEEPesDr9v79NGdLHOgv8rQlBoe+qcJcUk
bKhhAJmm89AAunVBe0KQp9OdPZm+AhRzpSSvt+VuRfzI+WJGSENpBbR7ghusKwSHnW0BZIM1xt4F
7e6+To2eplFXwYM4ML0ItPbTpFuvo2FjBLm2wayZGYGT2eYRpc/MU+sZoJW3P2zrzmEU20bXNyYd
0Wx+ved1Myaji6xtqPN5D7R7PEaW3Wzcs0WWF9vq/rYA1GNYa1gHF70e/8XxTtrQ4kGAq6Bl1nF2
+G7Jj4CpD+zRBdOGp6KUOqbuAUg/XvzodtYuskcQpKePI1hE9eYFuO4Sg7Ol0gAmsDEBAngAZFOv
v6iZgR4Rp4yFFbc4dRoz9hIzGiQ+b0utL6UIF6cZR52BkpetFMAN7GdjeXoCJEgnmuvd7dPcdK/w
rxgiBCEZRuwE/TYY01NtqRiSQb9trnkj2szqdC1SjioQjO5q7TDpd3OFRm/XPhI+SXZ0S53QmwfK
Joxg4wktmPA6Bjx9WTUMpcvTrJ/Kr21d09+3F7m1n3jX2XiKGADzF/Mc81jxsus5Tq1V/LTYg/XB
TybJM0QmRDg0ayoBHWFjIQztbYi/nJlTXQautykEyQa4IsB24g1yrX+uGrVGYU8QkjwhJ+Dx5r4a
ZEwzW0eCfhg0gaLahP0SLI87lgtDyFNjIB/cMnYBns/sl25hIrH4m3ABHVKAxsbj2kHB4Ho9bQYY
uq7jdZg17T6rlO+z/kMr0ztc3tsqsOG+4SFMjMfDZoH7zbgWNGcqwPbzjgElp4uoWytAdI9Pjo2n
RTb6VvnptriNc7oSt9qRC8tld1GJPFjLQqcHQTn7pgFZnDD+53YCE7lvhSaArMNTXEuJppKrSaRC
r9ETXHXtPj6kVi7x4luzmgREBeZ6PuCRE3s3IjWBRk91HbYKmAJd8zGJz3Wf3hOMry5t7TP2Da20
XpWBxTkq92ge8fKik9yuDcOLchpQZN9QRNHgcb1UDFJURdq3deiw+sia5lTJoHc3NAQDfsiJo7Vz
tUbCZqJq0Rd9VtRh04IdLnpIzH0cV9QoE3BXy1zbxnKQrEZYgToZSFnEARCwslQO6D5qpEY0Y/Gh
/fyrlSR4st3Ww61Foapu4ewg5F1P92j20bLMOuyF2xW7kuvVkYxVthsqU6NRjTk/Z0lMiVpuLA6x
OCpMWB2Asx3hUpeo+41gcqhDq6iDfOlNr830vxh9x9aZOKp1PBI0e9cK0WmOpbiTW2MCw3X2Xa3k
pzRxlZPJplZyAzY2cT0lsDLgjQE2zfWyX1zmqlF7JHVRL0nxH+wmazBOJu9TShZi7KoqdanNOkOS
NNjaRAhEFg2cPQR4qtdCp87tlTKqeFhEzTclWVvU3Wh/Wzs2rBSa7jHwjkwdJh9FOMQ0stRmSkwe
Ju29A+iNxq2BXCFDwtqSghyZ89Zgif4s4ermVpRVzM6a0AB6rr2cURJulODPV3IpQ7i8WTzprZHl
TVgww9tzzP9puaQNY+tA0DmAVy2iJZeIGbBumEFuNqYNvGJ2cJbmV5n9zRA3oKcwE4Y2OZyJ+MgE
o5LV9EbdYJIZHDi24ms8Dvo+OtzerfcOHotQ1yy3iacFAI2vdatiTbsAyROPdBKHjfmVaA0FUx4d
UhngpkySeEuzuoB3TxhGL17s7EsZYcaOfMiVL7cX9P5ssCDYARwNHmvvzqbNbNLNxgDv/l2baSd7
kst+XoxRgesU94iIQiW3fcv2q5z4/7cFCCGXyUkaJz0WMAat1x9v//j7C4inCvDuEV7B6QAt9/q4
0bAwdzXB5zfR3nYr2nWvTiKxkZsykKtF1sCAYold3CoHjdoc2ziB5slJXwFdrOrn28vYOgXYkH9F
iAG23rQxnwi0FqxP1fAKALrbAt4rK1CoYHDXawGHKV4Ls1KTuTA1Fubt1NCEqH3YaDWq8nUNhhBl
XCR+8i2kuE6QXAsUbkc9jRhLAhRN2AyeM+/r2m/PAw8a0A2d0upeGySKIFugoMdxVZmTinplSFhk
gOSNR8epVL5UKhpTjaZsJBZzVdr3ywMKBGa4bYT464Fe+M0yUpKqNxYsTzFGkAxh1MpEHKCNTaAP
P7nR+ZPGFBrNo8S+vXfY676iwUVFeGVhfPxa8BAtqW1EeCWhbaesd2UV++AEiNrES/On2zqztca1
frBiqmOASkQ7x+hY1lc6AizXbsIS6Hc2O0XgbgCHkx5llIF/k8iCuvcXAdOFgBSCl4DTJrawryxn
BoIctQ0N41e3QmxLWqk3tu/q94Xtq/TMHnMDvz9OKRIPDxHN4g8spbkj2bwNfYSjw7YhAkGvmAgF
sUJ0usaitwjqf47FA3TBwkxeKU0kbS5oFQNwbcQ5IvdJWbaWvUxRGyagm61t4KJ87BXmLXw4FTKG
znVzBKWHC4cgBAp4K4mdDmzG61lX0w6+FSyDgLUxE7wmvtzWuk0h4CFZ854r1osQUjVMWWIHpIVh
jP1i2evQ74r29baMDc12nAsZQkilaMCU6uOiA6CM6jlFduJobp1AEzGnapDUv4wRBFGdnkpeLJvK
DQJxkKC9xaaC8jWDGZF5LjugjzxX1dM4ynLGm0qH16yBn0cmT2RfKhyGYTrWdqHKH4spQo5m8mGR
Jl0Pbm/gxkpQH7ZRll0zhcYbJeiF+WsqrhrzOPVhCgiHwBj5cGy71JU5kdV7CwqHvhq8WVH5RgeU
6LU6pUsitzf7cK4Wr3CLV5Y494Om7ca8o6CcfJ778tlcqpOV7kl+0pxXMny9vdL3qoK2K7T3rGi0
ePeJhh7+EZVNYgzATomqIEFnwS5TdGSF9TGijZ4XQRKjNA9qk6M1zeXxtvT3BwrpSBxaILVALkm8
3V2NsLDjzhBi4M4DPS4t1D3cO62J5En23oxcCxLsrjY4VRRH9hDm2aEqdmO9GzHaE98rRHam6/29
PlNU2uG4UG0EVjGC9GsH1qZR47RkGMNuzDgIMNGUdVKNygkqAOd66QIES9ctIw/d5w2tp1jbKWrL
9rf39b2RwUdgmgYPXrxGUDe8/ohUK0nWQYPDcon8KQaCRDZRpTElF37j+JCXRXcPLgqKhmICeoqi
arZGwDE6Y5A9tvE6KhkmdSUR815H17c7AEDBGoHHj7V+xsVtbFE7Key8AaqgxdW72uiXe3DRAsRq
KL51NlC5yay2B7OYX9CIbkgCkrdM3PWBAqYV0zmAmENTuC0usl6GxZmYrYUWgItmE2RYy8e6uC9+
jpmf37nL86xnVB28qN9Z+al7xg/t5+jj8LsyX/LoqJLUk2Gwvd93Zx1jBsoi5hKR+V837GJDSr2y
MFGc6GE6tXUwN2pjP7lVNnDPSiyGwbwaFR2JSdwYVAK4HoB81oEJHLVYHh56vRi6YgGdkT1QA6Nn
Jehfc9uhADWlJnd9VtjBvGRBAzbj2+r83hyjaAvOEIweIhGGKb3r9cZaVrC20LTQKBWw4OXECtu0
4x9vS9nYVTQDoZMLzwdgm4q5Il40A/rfY+xqlWpHdSDgLmQYx6O9gYf2CCgCiVF6f0vhwxAPools
xR4V82A8WybHBk9xiOlKHZB9BFha34vGasr7bGKpI9HkjTcLql/uG14YKvzvyn+sQV0jY60WqsQv
uWfaYHOjteEDPh8Eb+5DiTGc6Y8t/LVMIRRRQfTejA7T3sAw6vGx95nFPWCQ3z67DRMBlFhoJXrx
gFLi6NcaknM8KpDp00K7NIfGW6xOK72CNRXeLUXOmYd+XfCGOHUHUtxkwQhaqQC68fZHvHcyiL21
t5w+MCDe4TqDuMxRJmXARyiavkeOyfEnYJ7ttKyxj9aS7sbeTCVXY0vmGoMDlA35E1TjrhcOoPxl
AryeFk6zE84kuZ9RAaTMcBtQfahh7GaSRW7tNLo1UPCz0T4HiLtrgYVitGYHLMOwqsYfSYJhRaBN
6iVaLAE7eaiy3FNYS3neSLR347LAC+D6w7uiDUbs19WaRG/SCTYPXYJK4Exj943ppet1WTvMEie+
YQkA4AEnjvkf9MiK6OhuWSLQBJsBMJ7i527AGHvOg54AiwixyW2d2TBteNVggAAFmtWVrud7Ycrz
UambAYBwYAIwk2+cNMNOVxpVsnnbUpAoRlMn7r3YlxdbKVtAHquH6KtOaTnX/SGvR1mn+NYR4fWO
H4JaoDC4buvFWsaxY2NhZ0boFOUSqkb/20zizuPopJRYlW1J66gwWm9RGhF2rcZNy7O8MMKosL5P
o/UyW92DMkS/bh/Ophh4fQQfCNGBmXa9IJSjUT4tSgONNjoAfMA0u1+zJYeaq4skCbe6MCHKwFoI
3CvCcDj29alwsXdLolpKGxMdmPDFCY1RnsE/8Ub1yuHRUJQ9/vzx0lCRg9XQMLVkm+LSuG3rSY9G
/LCfvlQLGLox3KbLYGPeqx2q0NA4dGAid2k7wv6pZpFaAAgnAFE2MaJez18yMuUSg7QpBB1XKLSs
VAaOYJBY2kCfpxhCzLZXfc4Zyn6jU4OC+/aWbQoCODguuYVqkjgS4/Z5zSqLkxVck3t6VSLuiZeq
+3lbzHulw/GjXgqqE5h1zP1da4K6NGYGkk8CQtS2VIPWtQd+GGaEQLSvuJY9/7k46B34y5GeXR/W
1+L6LmqA6ZbYYWE3PR3s4cVMnAP5c6gO9N38E3ys06KGIGbp+QgQ6tQOE4WHqxSAsEnaujc2Dr2e
yKyBrQdNCSK8j1uUhBVKbIdDl57xaIlQ5bN/8sKRTeK9dw/u2lSKHrs1SQmjfb1lZobyb+TkNoqK
X9tc+chAcVSau1STJQi2BFmoZ8MzmGCbEhlSm7FXozoBhDNhrhePQOiNMdauAtlZdjy3JaHsfL2k
ES2aaq/ieACbFejdV8Op/bEHGqYj863vAxYEKv+uCQSQ15KSjrt4kEKSEd1rrHkAFlOttA9azPFI
lWRDt1cFowCqPcB1i2/xkeMaLxz7p2dp4lWxnuyaOn1kJavuKqeVXNwN+4DmMvRZoMsUbT7iynoA
t/elOiJqSFCZp4oWv9rodP5x+75uSlkrZYgzEYGJU9dprltRpXMdyERZzWll6M1eQ/D367aYjcsE
4Na1bRvbh9hS0HFea11clwCI7+yi8DMXYzuFohoeJ9oU3Ba1uSKMgAB6BXMg6LW/1giW6lo1th0i
OzMdPGAED8D/sB1JRWNbykr+DPMAA77++4WDBezu4jjJAKiLrHSfMWGZ7UiVOP7ttbzTbiD3wmhj
gM1WkUAU75EyAogvBuhR2JcxbSLzGYRxfmvAndvmi8FaydYZQrbJAQM9ZlxXPw5gY4zOCWFDwdOS
TV20nK0PS09XmJTTwmjxgrnUw/JZ4fv21TkSX7srHY/ct/eZia5T37ZoFO+d9gQYN6cOXpNdCfLN
p14SdQoxzT8fh7lOZLrRCYGM9/WWx2xS7QIID+cIca03Drz2mJbjyVknCtXxNKLoMFFpOilcsi8i
G9CbaB2JYhCYAyMefczXot2F59Wojeo5yaj+tDjPU6vTb/N3+9Tke3dlO/Sm39MerNMG0B8e0o9J
+mfe6J8vwFwrWjNRY3pHc2rqvMnz1FbPhVWMPnAZZ6pzzfbqaEgk0bDYb/wmC1kRNAWsswHvcABV
i/fJ1DL17DP6ldOvn/vga/u5picZZfdbV/5FmPpO0mo2Lm5R2+PFZKilegbgmw90S8ro+rc+mPz4
QPYuNT3V49TwQRZPTxV9tPbotuk/zv7v2xdt84Qv1ywYqLSwK9JZ+JLPGCLBR9xr9Lh/pIvX+uEp
8ypP4kvezNCtpYtvji7mXWX8I7Dzbepjwt/n3rq+IYg9zxt92TS+iEbxbruFG5S1sW5glFE9393v
vn93H/an2PdU+nKQLW61E7cWJ9jgdLT7fuKroGHnL3f1zjx6pT/c+0+SYxPM8NuK1oQxOlTRIGWJ
o3dWVtbOYOJaMBqn3tekCZpPyzMQ1EhEPcAv9f7P7NdtmVtmCNTZGEQC3RYSYMLBFVkEsNJ2Us87
S/G0Z2XxTk+6DMlGJkQ4KaIPuIWYMzkXR5dOIUomgwcQYxmKkthX/7Z/l4sRDqqwlXbSNdhUbu7Y
p+ILpgVeM/cp+cApt4PijqHrN/UKMNw7QWJT828UhSAywBgh2DFU8Uk3MrcxynnUzn5J0Y2bm5Sb
dC52zueHs5cbEsu2pS0YDwXYxZr5RyPrtbkhHLjDI7jczgrTjqy900p1d1s53l4FouZfihAsGrdJ
Cf4NYz4vLyCfeM2/fd1pdHds7ga6PHcUL+N7Ewwu9CE4HJ7UmP6UyF890S35gh1juYIHDbB0zs7Z
aoKS+l8/pgHbO366z8cTgWQYl4MC2xIF1k/ZaJRsg4W7oWroYykcaz7XxfTgEHboFaAI3l7iuoJb
KxSuRlvjWo6NPZ/1eJe0XaCqR6fmuzb6wwT+290AnxKy90hOqugXv9YWq0ksczGy5awl58zArM9v
tuxMU6KTb09VcT1rrRJ9pWgUQN7hWkxapBOwcKP5/GpQ+AHt8+x9bj77nz9o9CMGRD0tps/jl9QL
gpp64MG6ezm3j57MZK96eesrhJPjuV1mTabMZxsMERYKmXdgUPjzg7tcqHBwBcqIvKxwcCbQGHKM
LBgAfWz6cNENiSSxNPF2dABRQQ0RaUMLdabrPe1SA/j9FXiEsqP1uTxod01Hs+/lsaxpYVIZmtpm
2HwhTuxrtfjoJHmOzRt62nt39xMAFv1d5R+Zt7e9MBj94Pwl+vDpBwK2IPj28tRT9+PtzRXraeKS
xXmksUxjgKwly1mf7zlKakn9BILUGKx9Y69Rq/2W9oGSp7Kd3tAbFEgwrgMfDBQU8WGXETXtE7CB
nftTG3yedkCt2hdK4GXUe/GHkbLg9jrfQm1BUa8ECoq6oLdhcqxYPU/cQrUppt0IMkqGMp4/fe9z
QFoVXlNltB5+xDEa6R4U7YNi+AQRJdmv3K1pgEKjOSEDkkg2YxX97tNW8jC0n4KPU8wPEFYpnVJ2
+DSNfnUKSr61MsbwTRFviUm8gdb07rViN6D5cFFXXANmlC6Xg3ueXmXNj1tROaA11uznP0IEi5QX
Sd8RDCGfLdr4gKT10lO5hyoTz98tuzqsjla4G4kX674Bt73v4LVfkpN6V92nO9mrTxxLWxWboO60
EgWtOFWiYhtaPeixXavn2DZ/ZH0a6O2xGUFOUfwGFyAZ0WDyq093tjbSyvJva5s48fImfGVnAyQ9
8jAY1Lneb5tVU2YsXD2PkwIkjs8pRV7LUwnNi1M/LRSPMZpU2o4lC1Xq1yKT1HS3AjSMOwJBjWgE
uRNbUPe+WEqnQmr9HGUvPflc109k3786GDZMduZHJAEwkGK2qje3+zYB/Zbf9R8MZJJv78NqL0XN
Rnc4SORNvD0xJHi9DTiimqQFUc86oYb6yF9BKZQCmMw3G7+ZJamVLZPyVixDe96aeBX8BPBCF3Ms
Yu2soVie4h4ZJu1lILEbUQR6k5FG+F8hgoeYOdenbIAQt91P5BUTS1pBy+Hz7X3bssqXYt48x8UD
Nx94q5uKAv2ZbfD3femG1zK7S5Inx7ovpgCd5FSTBBSb24fGA7RfI2hBHuz6rNhka0qxJNrZ0AP3
YZAxAb+V3d7pwn+/Ly6py/kw9SrTz0Yck5m2qpk+AcSj1gE+RIqKpihioCs7q5Zv6O8tXxTUKU0a
D3HF/QzB+URNdwBNKaZnU3c3znURZFY0AcfHxYsnyNEIdQeHquCqFa4BTr5MawcadT0iyUVDDEVV
TKgYtI66JQnKUcl/TmXRf00wUjrSCShWFsVTfgFwD7ibDa9Cj5SObO2cY2i7HbVqr1nD2Hk1ojsA
Lyp4gXhVXVof1KEtuwDY3OYr0yrH9GdMGrS0tFIMV9fzkoBuarEKGllc+dyMzSQr+G9ry8XWCsns
dmDArQEv2NnvWrz77EO5L5EOWLw5oTIAs62XCrI7/+qJWEJRR5SdlCHTzk2o+Tv0y/nFcdmlB+fX
Tve6D8uzTruHOXR2qp/c9R8zWkgG+UQg9DfjevkFxrWm9qo5E4uvmqo+OkqgqHRoP1hGyIugXh5j
FdzJBwddD0WzU/lnk7j+QCrfjJ7mZJd3Q1A5j6609WO1LrfUe33iXNxYMOzpnBEYhqINYH9ATFdE
n0ACd7htGbYc+eXaBccyt91SzzXExDNmq8FsFQzu3sATv2wl9uAtFf1+RWDuRkYcmWRX2GZ3IUNV
aDhoi1qDlyKddpe+Dsd+X8KuZpSH6ME6JFQ/FKfsafxeewVfU33S7NOqvbe+Q9jZvE4qpkaldi4H
v3vsan+6czCvSgPPaT7d3t2tTBcG2VD3RBMLGrDEl76aFFM/s0o7g+sO81PFQRuQLPbdp/jzKfrR
fqgXr3yRHOlmpHIpVDjTCPh58wzynHNyRHDW0oqsW9yAwcJ3PmDUrd4VeXB7oZtuDPOVaCREBzPC
8Gtt1eMkspyu1pBu0E+go+nbQE8kzn/zRlzIEEKQOK7bstYgQzE89YlUgVqdmc/QvTj/GTb8PwYB
rfJwWgCxQs3rejU4M3Qiomnn7BT7qPhukTuVSYKL1fu9U0K0yAC4BXHlOwjlji2jMQHQ4cxYADYT
5POzOKwJVR+t6fg/pH3XbuzIsuwXEaA3r1U07Y1alHshZOm959ffoDbOmW6Kt4nZZ62XwRJGyXJZ
WZmREb60cPaWrE2mrvfcOhJSWEO/VQcdlSOk+EQSVvSyxOk260+uxjUu4pXbYocqdPkGllTwDCMS
9k55YDTNR7AEmp/bDSh7AewBeJzIThFGfNG7KLrmvO3/hC4x5conXPCash3hFiVmZ8pRCHr/sTUZ
VIqURJvUBW8PRxYxheajCvoptArVUpoei0229Jydi52uDY7reTWLcu1LSq/BYCg2JEhWgvQSfd8/
sXNb4srENFegQh03FRyYqKkYG8PurdmC3IzTvQUk/qw3ujY0CSaytgMpmwtDUj6sGVel3vDk8C0p
3gesWe4eOvFSX3KvJt2iKNpsJHNtfPJgAMLZbaI04W1P2wAzjsUrE2wQkpwT6i/Roi8OdXLDOVpX
lg2PoZaFGVU0ha5IdmLKTbbz04eB7WhUmX69Arj5/lrOXjNIX4/chjzIJKYYEbEU85iPSt6OoeTC
mJ2gq4ruitBVPHaPkSkl665yDYAfIuRezWGJnmOuUgfuABWwHpTugbiZHBC+TBkHZ5S1m4oW1SXJ
aK93VDKEdMMFFivvSnENXiLtpPkLmfu5tOWN6clRYXiQjFZ4t9rSpxmuJHNY43gWO4YMemSaDHUS
mtMwo85aOYur1CPRht/yLOHxFwA0S9wNtPaQPbi/JHMX4j8zAnj/7QkOpDJukRVkbSRsCfJeZ2Uh
JTB3fgGUAIoTyIyxHntrwAXHEySZC85uIbxnZZ7eZqTzqPvoEG8hQJ7NPgC0hbZJJGPQfTFZ3j6V
qsgVO8SiOvfh6IeKbpC6Pzt0SYV0blC4PFAWAWGuDFLj20F1fRGFbstxNkr+LVgjHS3V0UdvgLxB
L4qc+NUpyiR6f6lmdy/4NYAjHRkp0BZxazVzFLbpMxVv8FUMReeD1hvlSXqCyODJCC9byDcsRDJz
eWFwh4CsCRETEHHTXHsjCM3Qhxpnh2Rb7PatBXGN3KSuLj4sjG3uJkEdCF1/eNICvj3+/Oomybsi
9Lzc4Wy/f2uZb0ZZt+7XqFxrZFYRoJdSRycYqIL916Dd5kuk9bPreWV9MrOMWPaak47W5W2dWuJ7
7j6H6rpwj5JmOEug47kXBjoQkR0CXBdJYHFy6Dq/xI96n7d7Kxwo32dUg2r2i5AYnFOTMkS6yAA9
UbiKP8vcuIiRkSJvlmYrac0xaCj6SVxU2IfX+2swnsRJqAesBHBu8I+KgN6W2yUoB7QypSrX22MW
Ych9U4uW6l1zJ/TGxuSeq/u4kfkENphSNFuILIuMuJNLu61XXbEP3H3HQKJcpVnamml+5ICJvD/I
xS+YHN2k6Pl6CFFwTHvDLxurGPBSL0WjQ3TGMdvKcbdNLpDUqUjZdqaoxeu8XACnzM40+DzQz4Mu
MSSmb2caGhtlV3dsb4N54a1zFMoEwcJiTqU7x7cBuiH+sTEJpVUlzZR8wEz3Vm8FO2/trUvj7QjM
LHGtinQPyDGtxaNMXjeXmiwlgufKDiMpFcDHo4fEub4dYlBLXBd1qGy+7N8+XJJShsZWBV1JCxVV
G/cuaUm58qyzuuAlZy60a8NTEsi+QoEcvY69XQ9WKR+U+r1NXiJ54eW1ZGVyVtR0SNumwC6qYj+m
Wl6fylhdDQFybmzNmPf37P9nMsEnBiJcwHinqafM+5/JhFqmvt8fE7O0fGMgDwSz+aqSep2bl/PX
Ev3M3DbFww9wELTJAoc/XcOOlfpG6lHQlTeh+8DLS52Fv45u6nKuLEyDe07oggJZrQHlmban6l62
GmCojo/YnBEJnrS9tu9oRT5j2mHf+iTReaNbe/QR1ZXvZ8JsKkuiULAgAmUgIb+Uxv/N/d77vsky
M1EluYmP7wPKCflFZP0iMzBTK907J2cdU8s42IERmoUVm5GBLC5tCWMmFEHH/S0wdxPj9fi/azHl
t4nVFtqpwTDYAHqJVPDJW6Kn++HQLzUYzW62a0sTBykrBVcCJDyuyZiUwaRjyOra0xsCNMSri1Ll
BVFiu02saOHs/gaD9+Z7EiyG8CaxJv/afnuEIhzJAS3z1jFB2EGw6B05fdZmZkDqaPW9e85IQS5I
9dJo7+rldhGeMXtZoI6DRk9eEFBUm3yPCPJpwfGGHnNRPKbhKj2relscROESc5zumwnaNsKeKuuF
1Z55yKvXdifRUCJLtYpmT2A2LIgtvZTfjkZobK70/6OdyUXU+K3QuiHshKQy2Y0uDYTaLflaMDPn
LSGvB2qzX3nHaT9/4wg+n8stCzPS5/H4mFtrl7CBPjylCe6BlXNYeG3NHpdri5OBDS7KPVwLi3l2
SqQKKCnQcyKduJb0ZuftNengLME15t7wIG5Dkhq1TyjTTDM9DPpaQSUODNq+0ZH6g1al5a41mdQh
VZce0nMb5NrW5KXjIy+s8mGPZ1tN9i+tqqdUGfa6ITULln77XaZHEg1wKCyO7c6IVm4vctXrHS1v
OYBbWZXWVq7sNJxCyKqvLfLgkoGYpUl/kr3qksg6b4XHJ/HwhG7kEq5waVXH4/b3W5CHBDUewPHT
uz0ohyHhRIx6H7y4Z4VyG1pZ6DYiPzj8C5v2l5XsnrGJ72+VyGndYlzO7WB+vJlvtQURno2Jrfvw
oNGGRNvT47fxbLzn9LmwOjuiq8jQdPey/N6cQ7+iURmBjYbXH+hyJg6h7dQw0hjUAqpGTLZ9GOuF
FqlY80E2SkCaNxKPlnBt6NIjy7i4rJxe2YaJnD75csKuJZTmrIAdlEOT+hH+t6y1hEFUjiX+EB9E
gAsebPYWARgMyA6w+4wNlrfbhhl8LxsYZ8wr6ODOYonYUofVg5WOu1Fbn9OPH0ZfbaV1TVS6BHqZ
Se6qkJIFf9IY//5BueZJpnpgYeXscjAG7kPgHnvG9Egm/ctumt8g+9rQuGGvXq1qEAueg2S/3Sj2
mwjhEb85Z5hQyNXdd6Gz4fy1pcl8BrKQYkhIoygJ0V+2iEdqVICN4tVTiWQgpyIBDn5St6AhZMjX
6um++bnUgwoGf7zNx5bcP8sZF43mRjHMZ4VLI2UvCd9igNZ836ci8+MwBYVejtjkqDiSMttwrhGK
w+P9j5jdU8gPgCATZWugFidOvUoyJ1LDirMT1wq3kOt+fy5Nq3LJyTIM9/Ww2ZyVV3gdbkmRk5u5
wNAqpf1S5SH5Mo2E1ZgRlKFQR9RWSPZIu7QGqJbCU4EE01k41WQh3JtbbvDSgOUB3SygKJiSIXSh
Gon+ON9bwQPpEnkufhKA6zNyICiFJFTT821ChfXTanV/kseYfuL10Ag7PjRGugl0M9zu6LyD/xEK
nrWT1tSSt9z9rNodVHVqAJuFQG/4pfrIuHHvGZwcIQlkGmqHRJsdfHLpXuEKXVaZhUf/jD/AQxsk
VqDShNzMNLkU8ywDCmHYiJt93xgDeGBAqrbQQjwHPbqxMtmeopyWmefDylBSd3P0z+EK5EWE++Q1
MHTo8gp34ipunyC9sbBd5o7nmElAig5cq+gVnNxVvuyJvtbA26qJT1z1An6ANDbi0AC+JO9qvWBy
0n0rMukZGpV2+nF/08wMHc4BjeBjYwGi5akcn5+JXNwMFW+Le/6sfI5QjNCwOOXAvjg+WQGFUBqO
MZzum50BRNyanThFtOwziZrCbFKc5d7V+QTYur1mqu2qaIjqRyRTTE3HJ8Teu/TAIs8h6eKuedJC
PS8WopO/PgIfM6oJYfy/msS3JwdazmWItyyP8G/tE2+7UIideYvc/v7JQUEKXWijesBgIRojK2sR
PZVILVJp2CbFRZQZypZ7LdDzfp0O+6pZ2mN/D+qt/clkIwnRNfE4Pr4n6XN3KqVHJ9Sd+CF03of3
UD4qLVW+UtITwFjvL/RMaH1re3K0MqVvhFzC2KOIombVlBlh0lP3nJerIiGKIZZLpYS/LgMW0ZeP
OAKdfSA6uF3Nmq/6UMqRaxfCKgJok21ihSh1hM41pZXFC7Qg45jkzTBItE08SSBREcoymHhYoAtD
L2o8CzCAYD/EYZaR3mu7j3Bo+/eUjYevVHHzf6mHjVjk9osnT4Kh9yOQ7wIdVIA3jy3llTA8pKG3
lbqSBmpk3F+Smd0ApPgI3R3hniDtuZ0fjqsyNUWHiu1Lz2K+VoPHuDbvm/h7FYHeXv1lGwGhL3J2
tybqSG0hQtaM+JcYgMaI9nm5ZrxQV7InIdLbKKZpupT+GH/p7XWEVBfwq+CRkYCFn1YIFa3WICMq
AiASFoHlxdF713jMQjQ3E0/ACsTywNQHXwGi6tuhJa0Yu47v8bZc+qs82pQF8cV97fHAyTpm0+QB
KYtBV2vTj1+KyKrjc5zkRAo+l3BVMyVZfArYVqCJgGw0WjduP8UtIY4ZNjFvO/vsMae5Lhlrf5Nt
S91QyWAkIhEe76/rTPkZJkfQN1pFcGFM0wGMp/Y1K6FM159TUiIvHFNR5w4dPYS69F/EbshAowsW
1UeQvGBhbweIB5Oi+G0EAEGEWwgQxuyLfedpTH2qgsndI/WLjH98aJ8Da2GgczsYDzbggDkQPv1R
s/Z7mXEYBB62lxLUsHrir5x1tVUOFRK328rYfOdrIO9tPBvX902Pg5pu4yvLf4TTcgg9unwm2FwD
RqDMYlsSt4BtGkOkO96CL5h5naLi+s84fzncrp5BICxsU4bBONmfTM8Pgr52NzFFC55zLAwRPTkO
koeVFYLPc6mWNnuUrm3zk+VVBzF2QtjOTl1FaivR3a2ARido3BiUaUm9xfzS+Pm/SPfcDnoSKVeI
3utQgWEl08N3kUZHqdtJlH1EcBEtUSnM3YDIKaFNHWlBdOgok2OaVFA0UbUO6JRuO3boa+TLlcxM
0wGPbr33oVyCw8w5+CuDU6JUfuC0wWsaXLkAFvekAw4BMSzo1Ym0aXfvzvMmwvtj6eW+ZHUSyCLJ
3VV5B6tdvGMTWtZWLf9XI0OvvszicpeQR7rdMUzL11UYCMDa8E8VI64FbtArLiASb+cCUZk1JKLe
uOSndMyIN/lgxTirtly4AmZcAygqQGQz3qIgOZ2sZ+SFacb6iWC3tFtHH/XaNTGfS3HTuPknbuDa
ynQRs7SL0PQFK+I+JuJbp9cW95a/pGuU8JeS9zMt4SONFrpF0VsMspTp89zxGA/i5TAmkc58qXxT
bjddj/YTemZWHCrcRkigeVKhl0te8EAz7u7G9OQ+7cpBClMJpkM03mjU90/CxklJ++GlC+s2d3nd
mJrsnqDgWJCwwdQWcI/zWbmkiP+o+ImK5iL8YuY0jAJTHDryRvTgL47gyq/WvOymmpAKdmEmjzw1
49WDb5U6axrpK9ZPv39nzL3ibsyNn3Nlrhd6R+kdDE3XC32vvLhGmVBnxx7ry0rSpcfVcFmwOLs/
weUD4kc4NuBYby3WdebncVZjgNCLaQSDV/fBh38GoQURT03xwA4gxk31cvHWmN0wGrLIcAKAPEwp
5uoASa42bHlbf+E3A54QAT14pLPbCxI656WFnAF/jbkjeGjwFYMnUZyEspUa1r1XZQB8xEbG6qEG
ulJfj9jIgJCg4UaqnjiR7UANOvNJm6XEE86cguDIa42mt7lo6w2bKOVpma4qgDOyXcjrindpOSoW
VH6DbmPe62zzFaG+ES2FMXOTxSH7D9JBJBcgsnG7Sl4GNHMr1bz9pA88aVbrkDYrFo4LL6+80JMH
fquXCvK4YBi5v0FmWuswcVemp6etzaUwdnEf9Gf+jCKcXunOudE1IvlEeGYLw3hFToyKPnl9tQ7N
fpUsdvrOnngE6aNuGNraELbfDh90SSryHrh6BRIgu5JShyMVRbvmeVGrfO7AX5uazLTs+MDvDjD1
pOsv4iZ3ScgQbs8ieFqtxAUUijC7rr8UftACxFtnYg1ZMcUtQlx70kv5zj4p205vHoVDaDwq1Npx
4NTwiHcu7MtFsO2CEOM5We0I8qyXs2suOJ+Z7MkoPABCvP98y2ShFTAHJwKjAiaNPlBw1JiSiOUW
lzIJc0OGFi1anYFpG4U9bteykXIl7NVBsCvpIdBInFiu0SFsSww/tO/v3bmoGKrr/9iaxDI90/FO
n7JwbjqaVrSLSIcP32aM3twl7yrZbFYZ/aELVudyYjdWJy61QRWiDFpesMfUfE8gIb6RN80jkfWT
sdsVhDffh4F6K4kuEXDNbd5fqWGkWBGRT4ONUV1zqEMZrwCVNo1L2kvQvt6f07ldIvx2lvKApEi/
j9mrG6oYfM7nSwwuAgVgCAZvod4F8WZJxmGm12t8UoBdAPniMfsz2Y185apKzGAoLdq8+if3GZ29
pxId6s2KkHj3iQ2K5+pnQ74Z40Moiddb3NfCUOem8/obJhFiKYG9k/NVwU6llEG7UVhGkpUIg/as
5V5uV2HaP7qcpHzLjiaD17d20MwtMp6y79wBPXpa3lSxUbV9wqFzI+8FIoWIMoichewHH4sAzKQN
ij0kz5lSooLLeDjugZOgLRaMz8ghuVLyGcliHJmyEytGwdQfA1pBDr1XZw1pi6F+BU6+Xg9cV+fg
o2YkW+FL+THNkujEpwUIsfOKz3Ka9CC3oUIiCwgpgDRy8d8e2ChTpUAOk8uyFSPGJVrTFQ1AcC+A
aq8kRKssUoaVl8nuF0jXWpfWopTSCCrnHESEm2qjJjyzjrJE8UnEZQrIy/ioTtDNHrGtkRTokiRN
wwHSnHjFOxu1BUvktq0dij7a8AMMxEpJkDNglwgKZ2+Mf5YOyni3Xqb1G3RcQuPNDh5zFeBj6aL1
4J9KCbP2to6huabrLSTLZkoA11sW8eKtzV6Vyz5BKdT2djL1LsdAd8+cxVGeREZkSQsHcaYWB3Oo
7KK/Gaf9D5IfraKJFiQOdqfh7fTG3O/DVQ7AUEpepCMood7TjIq5Ds1xEBJb+sJtMT9aGXlH1DrA
WTFt2pVE3+nlLhZtsdEb5jyk5/BJRANPQdg19pQigMGl3NfdoV/CrI3HbvqkEv6xPL1BXLAeZ4Pk
i7b2wmc0hPqPNYoENlbZnBZS7rMeALEFBDdG1vcp9AK9mnHhdomIx/CL1u/rBsX8harCvKe7sjGJ
TOOs532JhY3C3G9BXwYSFU9/+HZMd9dQYmxWl5+Vsn5SF9+ms4MDlBG6uaM+oDz+/MqVM8LA9Jw7
iPbWh5n7vnMMXP6s0dXvnkRsNdK6ijD+7t42NrYHYN793z9/wK8MTCInRRpFwKFtZqvByrE8AP5e
0galNhFlNiUjg3BOa5loECWrFoK232jz3tgmV1OuxNiAOUynxn7/djSBoiJQehlG+rXdLl8fDhue
6JCMI66+UOGajcZH+On/rNnkSurcIAtcjxXHdoB9//OG9wgRDTTurB+irZX9PL/Gj4eNDWTHeSVk
5L869P+Yn6JFGS5jhTbA0JsXbnccHwCO/qDQ/nipgEq0goVdNOtk8GBD3I/3KcDvk6nuBpD1cz5c
ajgS3PU0lvTK6B83F1f/cpYI7uYi02tjk7nVujZwh14S7L1ohBuFRg8rbsFpz6DiEI0CO6EJ0IJF
3n1yLpImdCunjkR7j9ThljXp6vy1qpfebMLM6cObHlfQSBYPJc7bk93gXICQGh7SL6jzY36AJdXB
vfChbY/r18bwHtRCP1AhJHZjh/pCSmEuQgQAD51GLApi+IJb45FSx0Le8KIdyB95/96njzHz3i8p
YswAVTGTV2YmY2QEIYnkUoD3ehm9pkebUwAkU04+HsHEj/MgErJjzippd7Sicgg2P9/sCaNrOsiM
alQD7nuk2d0DzAZQoxyQDtP7MPP4nOV7RbTZN+YYtZZcr1NeR2eDvFBznzckQ68I+idjJH47vwqf
c1qqepJd6apsCh+ss0oSowlXmfZzf0jC7D5CTUqSNXCCaFO0H+O6TBbHMJUapaEQ5jKYg0Cj9dve
9El2QTPttzvWUaBYeo5+jISEj+AWjE/oFvZ1cJ3Z979nrtKAOjBoisCTO2Kgxu+9urEciJ9wroet
pe9bui92KUG5nRbP0TbeSRtPpjVdOrG/TPpTb39tc3I9qxKyqlUEmwg0kP1Q4IjAMNpdTGwzYn2S
nVHl1FiNnJRn/WlhwHMLgGYgwEqAQgKsdeIuykocGQjgb5lLFmmmEL2o3oMAFp8uMXJHD7qMqrmF
8IvB7l5KkM/esdfWJ3csyIiHVFT7ceh7vThpzwqLllyiBvQHdGCrhbGOIfmfiUY6cMTvInc9zdAN
qtNxjC+Ldow2lWqdW25BE0/Rw6BBvzaURAK98j7vG529yxGK/K/RSQxU+31SZghvEbM/vTh7QKzI
/liS9Xd7Op2e091OoAe6WtGnJXcxEyChlx+1e8TvUKKRJ6c4zAMnkMtYsvkfkIe0rVXroJLp/qXK
wQhJuDEzOTGp6EZh1WVwFtKQWUOgYk4ZP6C9I1ZLwcFMXA7INSJZKDOBbXT6ZHflMJOGJpds5CLJ
SCH5YJ0sCjFScgHOdOFojMfuZrfgcoM1nAt2xD39XrRXriAc2LyNJLe1EzVyda/GwOrWq437++Nv
RWU0A2psqE2N1+m0T6yV1EQqXLWxu2N44HRhFe+RGf8Gm5blU2n/XBmiXupac14Y3q/U4p/xXRme
nD3JlwJILXit7coHp9gyl2otxGvfM4E2bap3hf+Ke+pReYdmmNQMPfNDe49EI8bzXHvly5JUevyQ
6/4+t/t6HfrP4I2IeBrtPKtwSNmga6LUUVxgDPcxPaYRbXaazQXPakwhbAXq7ujYZRaUikofbF2r
7CLnp4KrSIHGMYZAQ+49BzdJqZkuj3cuFEHQfrvxAc4MdjGnt7we0xD1Q5IAeSepRisAKsJXJDxA
SJWT97kUEzTsoBBeMc9gGUFeQDS8vfgRlIst5+NRujeV44V6tVU0x0ehWFUaW0Kj/VOZU6ECP+yO
A9cePkY5S4xReob6cH/r/Lmmf3eOyAO0OjIWqdN7I/T6RhkXkDO9o4JcFeSjl5jmlmxMvFeTovBe
ZLCxFS10pWVbfulM/3HKk1FMLqCuy3o1d3HMwN6tJ8cKMIKnEFuE5Fvn/f6E/cXBTGxNtnzb54nU
cKMtgiY+KV0JkSGdoeCaEY7mZrvl6EWLF9oIZ6cQ8BS8gRG8gbr+dnPEvZyXFRvCaFXWZu1EEem5
sDPSdl3EQAN1VfeUeOwSk9TfSt84WBQz0IMMN/ZHKgiKQLGSNFi6IHhjB/SR8ehSOUB3bcT5otom
gBCys+Qvn99l3+yxUHXwrBOxXggm//jsyWdM5hx4xj5hk6AdK/GJyaBEXWDIjuGjnpMfY0Uw7y/y
b8H0z2G8GvfkMAZSOohdhfkWc7PyiKShZusH60LUq89UIsoARvUUjGxUPqm+Ea9DZZV+ct9Nq3t4
YhvsFweEX/p8/6sWV2Py9Cs9v04VPxq3XhqtwvpB4qj34WaPGo1TIq7rl9bfhZiShJSyHjJbv19w
F39f9lgJyBCNoR6UDFBfvd2ICR+XdZxJrV3KW19GjviUnDSBVilc7isUL0i3khISrXMJZPNo5QiI
9sD5z51g9io8u9GhKUVCLrclQmAJ7V4W19IiBmbOlY734MgviSB8mv3vUR0T+UTGRxZE3gQdFlA+
J+Jariy3syJ/E0pvpXaShMvCAs1d92hhHhksBAXyXZMFgvxlXTJy1UHOYMf5D+XQ0aEDH2/unwLh
rZNZUO1sCt6E+oTB+Pg47a2oFxCp06cAmg9B2A59JR7qPSyet5O9GzKOUko1mp9eROsFO0QNiPqK
h6WVWrHl1xQosn4VmmjP2DsPQD3p8j4BzAOFe/y9PyGj3706Rn8+ZTIfDOBeQNkPrM0Cbi6ELQnZ
A0DWTrww5ukbYGqIm/hHAdQITcjAUAHmQZ/76pyTmmcEnHOGVEhmFdN4K9QVSGze+jpZ8BYT7/TH
+CSV4PpDI6Yly9pV+pi+O/FlYDd+s/I5natMmVlIrk2ugj/Wxs1/FSdwLKNWTI/lDVHMkR/9toWO
SK3HxTEOl3ouFud1ctydSGO7VEJ7ZLJmDbc0c3aV1LQDEU5AK3j/lWR0i7QXv6s13TbAW4DwgIPU
FST+JkP0i14ZeKwmyqGNakGvwgxUkPSfPSAjuY8l5pnZUY5UQ3AVUCIBBPPWXh2w4CwFRN4OREOK
qFStgrUmrPL+hCDSi35KzSpw43LO5/3jMa38/q4lrlfot0FDDBrEk4EOYa4ETo+2MKH2nCe57lur
41FRS6GBRITY6996v4mfGFUI1pC+7VcpH7Q0a/JUV4uoQC/8sA+5uLVKRUzPEdBqxyHlUwMO4j3r
g3R1/3vnjjPK4egzEniouE3RyF3Memnk4HP90qxxJ3qcleqCmtD7ZqZJs99pGeMN4EhkFo0ik6C0
aZyyRVEDdJ2FjmoRDU7g0DzFZ9kIvlqrAvs3Y0jGTjH9tWS1erxmzRwFM1CPnkNdW4PLHVG7bzIL
3myaFv3zXdN9knK8Iwj4LoX/luNo1ZhV6Rsdkjuu+6a0eMwICV3yoRPvgjwSmkVGuVsU0TAhU4KM
MsgLsQ5CYa/lOjh7WVFPJOJ/9Y+B3QXk/sxPR/gfY9BpRMUcNTPUzm9PQuqXKiqjmbCvf9yHeNWs
mINw6J7Cx9AUlQVjswP7X1t4Id/aaqHDJbVaIuxbiXCg633Ek9V9dL+wtz/uD2sMD6/8yWRUkKi4
tcS4aB9QWlhSVSo1ZvnZ/WQ5opGFe2D6NPhjZ+KaQ7GQ+XC0wxB277/h4pWB2h4lRsJTvyrs8gNs
RSis2/eHtzSREy9SFqwDpEos7JuYBj5SbsJ3DKSqus69HbTa8qU4dMne5Hgis8miwRLDTAvioJCa
mUqBHsfgodgw/y7w/zOjkxPH+lqUdwH2I3MJH8KNayDCTB97dpH+fmlMo+u7ulUdpmE5t0p/x6Q+
cc8OQ3ywIp45l3JLaNvJDY5BAUWFRI00ZtRQ/JhsfK8dwghQElCWVCoNQpZEEcT8smMEClkm//Ld
fGljjjvg9gDglkEO71cHQwIC/HZ0SOOBDaxJnb0EVkKmqJCVVdcJMB5tX+tAWxAl2YTohGPQqssV
Jyg06z2Dt9X9fTou1r2vmByPjAlqyCbEzh7usw+tNDnmivV/MzE5CgyvhA3TR86+FnkzgMZPu2nF
pcLV7DhAG89i/fC8mJKdcZrWI9nXOPvSLUmTnap8V2sLUd7f/YhWEPyBLhrgReh9uV0xUeoZLhrA
3aaGG+mFO2aCwQZfpXaMEjROFwvphfHE3q7MrbXJ/ujTYoCsLucdXMHVaB0DOAPerWLhXp+mKbHx
VRY4dpRIAYzA82gyKK/14iBT/OBQDck6Ti9QwI4csEqSHqDUIHsCioHIXmhoAymGdSvkxEOR3A+j
Y9BkRiA3htP/SxqoP980GXrOZwze+W5wCERtkycXodXWbnRu8GC5vzWnfZm/loCLZdmRIgkSzxMX
E9UoFIptGBxUv9Jz5TlLUmSonKMLPoYzS7wD76P3VpMWXOhvbuh2cZE2Al89iywOuGmmlU5h8JE6
SuvoUBug+KKxQZSHRA9MF5BGTkdWUUfVghYE3ESE1z3iW7IZ6pVpc1/qAihBGMd471smLmDQgipQ
myY6RMAHeyc0WfkVcJxCQ5J623AfXJjQ5EuQrEBVqArWtb4iTLQqS8oz6BQg4Zsfo9ttyzAGsAxS
8Bwll9jTuQAohmMBHvz82EskehOKdQg2FfZZi5YUxP6elVE7DxE09Pt+2UlvT2YwhD00A+XokEfp
l8qlCIy6y/2t8tfB3JqY7EkvA5tkFSnRwUVqOm3Wnaz3xRJo4e+dcGtkshSi0rhyVMIIa0mftTVU
INpBemYl7AdDk2hdET4z+qWgb2loEwctNL7Uo/4cHSRGD9ktwmeeX+qvH6dnsslGZCkkRNGxNyLp
b1eIbV1XcsoyPTAF5KuUE4eu57CmrR+SpNcjaQ2GLIImbMurF0z/DTTh3q4sTxbOabtaGNIqPcTq
5U1ICwOaOeP2bfklZzKO4d4YJ6tXoqsmySA5eMhCU+F0VzXQCuozENS2qj0485Zgg7MjQwsvqFpG
sr7pEzlDE3OgVSlGJr4yVQEBakiDZq95ohGfXwqQZrwEcNf/GJt4SrYTY2haZRhc3dAgOAr1u5Ja
Rftvay6jS4YhBaVcDlrK6LO93SlKkA9FWGO9vBYlJG4texsE7UrlIhLac86lk09FCB0aHMIFTzjN
cfzHNCo6AtoFxvauSZZOG5KaS5k8PTgDgIiMHtuoLhWpVZW2wp4KZ9cFCxfBNH08mgSLPlTX0D8D
KfEpp71Shhn0tOTs4L8PZnL6YGh7EoH2Rf8ur/NbWq8iW9GXOvXmbv0bs+PWugqt2dJX6z5QskNf
v4vfccNTz4kQXxglsxvSldwazicfWKK6b4/gkLUblXbdq9IYsuwa9x3rNK//Zwoms151biVmsgDx
qhVLBfDVhTa/9q1uqxlhRKsAvb4DBeGwUZAAdFE92MdYkHKlz2K5dIL/Rni3qzH+/GpaBohU9GyG
1QigDpIfoCfGoQE2WUGP8kXb57tg9YMmFeakGktCNn/fH7CMhgMeAD2J+5MgDvgcGakkyQ5pltIe
0hVh79KwMwN+xbsZcYUlGOSsQRnt8mMbJTJsk1lv+8r18CrPDqX0ghwcZdt94LgQrTmUKfqNl5q2
ZtwHpJbx1hnbxkdR8duZzRXwSfU1nx3i3juETmIxTk5SvI1rbSminXHDAMrJ/KjoixyNOl1EaOxy
fuHnh7eSOHpoITlDbPfI/z/OvqwncmXp9hdZ8pi2X9NDTWCqaKCBFwto2vM8pn/9XWbf75yqLKus
fdQSe2iJcE6RkRGx1lrJby/FcOd2+Mg5IEooTTHs9G761D5NrxV2S/wgOCBSOqgI4hDM3YeuYfvu
aH0wGvxCqXibufmm+wx+mbvavX2QFoIgfI8JrgXgN+ZU3eUUiySP4byyyqvLeCZXsFZxr0sW8PBB
2wlcJETT5r8/Ox5y2cWjpuSV10SZdBh1I3RivVu71uT5nuTuUQ14IlSz9JlvmOdPMouyl+qqrbxy
J1tQcAHluuggC3wY6R2qe9vJSR9L63mw9Q3Q4f+SOPXHHZ1b5+6fwhQAgZA7WDcaiIrmpXSUw4it
eL2FvBTAeGeD5FZL1Yas7moMUt7nT8JrtMXzTqSxja5/FTpEUUyLt5X36+LygcVxPu44Fj8p3rPl
q/M+S5uEVV4ylXadHcxkXHOgaybmUPPMhBaAdqVNxsozt/I+/mIV9d+IXTvNneT4B/IZ2Nnn7V2/
eIOCvOg/o+LWa2okNSoajCrcaV/KKyb0Jbbrz/wQ7VhEzX38aLghqP3+rQjlPxsFOuk/nVIIVbgV
jII4akIT51/LC6o0FpJFvi22G3OTB/cSXglGXP0vvg1wAhT/QYiBciI/v3kTGgnSz15rq5bsuMfU
q+l+lWd7/vSrEwiiRhw+BQ11IudCoU3jQ9Z3ABsEJZtkm7qCg0go9K0GXW0xaBmUP5ACpH/jNbKv
pQe5Brf9f5b5omGd5SyTJljWHka73o1UQ3e6+jBZH6bdHfSn25tnnq6LcYIrVzIUTYW7nMncuSXU
ygKAuxwuEyz6hVXrYbclGkudGi8x+7YpnhUOaoKXtrgLN/QlYG6CpPKy8SmL/3yz97AHI7TQHhga
nQz1ockCFEv83M5aqrUP8Tv+yT7rcd8/B7uGueAEWdtOa+Pn1nmou0CqDHwTUV7HwJb0XSj9EsK3
agpBwUGTXZ9sYoh8ZJbANhMooqSVO+u6uHExK0jeXToMABZGHTBqbOjhr7/1/b/oTcurh0kZ7GZy
Nf2lmF6kynRuL8bV/p6zLtApUJH7khEBceuulGIb9aTrPGMAppucemkv62AiHgvaBn9u27qaY4AR
QbwIzVgEPgAhc6/rSFe6qiKk9qosfS2TwM1LQC+67uW2mdnNXWxlmEG/tYmK5QzJ4fsr8lEbtHSC
mYYFTqH8ijSomhX3A1sjUVgaz7khzt8mYFVWsg6GBk1+ioEUMzLzflKLlWlbGA/uxzk5Bp0FZMq5
gFFXm1LL6gjjKb0S3SJGCK4WtzDXIGELWwEbAXEGglykj3kvLkVqEqsDqz32oqZUtepjpTqd6d5e
nYVJu7DCHf6SDL1RqFPt6TMxSnwEATxyxrdtXJ+lGdQHtNlMVwCKTR670cZpqWhS3HgSEdh9ASUE
0E5KdW/jXWMXsUaspPETlKqTyjLlAK3ojZA4fZtkK6NdmlOCAzYjtfCDZ9wUs74eSk2pPFEH066m
bsToK1FBR6FHtgrlnNvjvvasGDeuDFDdE0NBDzi3VWI0ocmpEdTeVL5NwVdRybYZ2oqMQps13SlD
sRXKY1qEz2Ppmu9DCwmFDHqXXihuNbm3UIsgegeFDpr2D+aorzVs8Khu5DLm70N6Er3iKDLxWzmp
kz4XB6Pyutrctnluka9QgdKr8i7t48ZKnkodnBFbQdynSeQayq4c75tQ3xi+w9T7GjX99OX2lKnX
zkIDdY0MiI8OblRDvvS6HUQ02tHQEeOy6ndlRlabqCvB5sKOnzso5lqJYs6N3ZcmFEUKx3yoWq8E
Q48c7ccAnc9kxUksbDRooKKv6ocQ6OrwRl0DmYykab0i2UvT38o07Tg2ITgzgfA0XcnOLnikC2Pc
GU6LQCI5qVtPg8aJ3D2E5Vdffkfk/fbazL+Gc+RYE1xLIHKd9Te4GxEVlrGvw6LzSPspAGhlACkv
ofVEk+/B7KqhFHPb3vVza4b7oz8NHSSoSGBDcCs1BKWikqHzQmOjtDHqD0Fma81r26LfxfQg45PS
SHfYV/EkHpJd8WT2z2ayx071yKFRt7c/53rfgFFJQuAJvVlQrvBspKA+YwLoczsvy48t+Tayuxhc
Kv/eBtKLEuhj0EN7hYMK1SIVMiXvvDqeG0YfcjSxt/2/zTtjCHO+A4uIMh1Sp5fTWuYiaeKu7LzJ
RScmXHGgOpFP5bXn8vV+ubQzT+jZkwvE/VqjtrBjoKnRFR0DYMps0wNss0aSeu01Zks403i2og3l
ZyOdWQqVQS1RLOq8TiGh1Urjg5wXa958YThIZaNxSp1V0CGMeTmcBi3jE1AbvZfbLqhq8NpQV9K8
836+PGBorT+zwDs/UplxqMECWlzcalZ83xnuaS1fzuOD4PWBozRQUxRlqLkDBXI5kEg3i7pT4t5L
1ex+gHY7Ivh2Z9aVFUaQ0DtNXfkqjtmONf4+nRzm3/uj6jZEtToFyIqwdAYohaT3Baiiq19FVNyR
KXVN8BD4j7ePw8K64kuBLAUrN+4E3uOA0FHC46TqPd9ohF2b9pHTN+z7thEegff/5+O/VriFLet6
rEvW9F423XeQwALpXoj7Wf0Ij2oGHb+HYABLpglmWDF/Kf8SKFBPTiCnK/5lYbCAWeLczwVvAmDw
5bL0BfFLI2+YF8sAefdgFV4Z6E+4we0vWIBPRUSJPjm+X6vPlUEss54hIZHDg74mj/FT9zLetceZ
LpPYKQ2O0dEI7XBymp1M/6wRqi24UE1E0CzOyD90tHAbHCyrQyI0MvOaHLV7qDVKxSFt1kBb19ch
WL8gXwvuIWwZqDJeTiRJi6yYRp95Uj5uSYyaBbRK8/y3vJaQuy5WIAUIEnHomoFzFXlHzpMObU7E
FpSqHrMme9wpB+BHHXk3WoOdO+yA/tNjYP2NN2sMZ0vzeG53/vszfxdlUZeLQjV5r/Zx7eU9bzN+
k5z/7nl2z363KsetHNf43SZVN5/9oYVmkmadEneNvmwhOr6cPe6ty2pdAJUiLDHrM9vEEB4yduou
30Jh67WxP5ot2wgu8ZCVpoNV276z1qG6cCAQlpsyYmB0j6K2Nrv8s7FOxqTn1VDI3siGxJoZX3zh
dywCHfatiU7WWSheWrqPnunHQn6pG7eooXmeDw+RD44XJClLMm374m4CH6GxEgpcXzfowRLhDlCd
wDOT78KqwywiciCp3iSkk1VMkgqaNBJu07HsQWGVEVcgYocyvEI2tx3ismXEyGDsR9sun4PQwcCs
qEheejV6TEBxS3Mjo+II2ZmieY2MNRGKa7+HBhcFupPo9UHsz3sl6DbGwhTHqhfV5F4TSrcVopWI
ZyGSnNVdkE5DQI7sNt+LLDE9Q03RVL02dMpj7KNqu5sMamyy79QDP54nCzSRAauvM2CS3DZBZ9tR
ciNbsvrVTOK1f7r8GG7Xxb6ZZ4lvqB47ieAyIgcJ7N+IwiIrGndNtzXcrHqaXkZ0OrVb2TW73e31
vU5Mz1o3uAc0IgJ3guD6ctsXRjUwBRA/r1IFNHxainSKDr6eP5exTEm3T8N7GahHY69JAC8ZlgF5
Mu0z7h6Hz9tfcl2p+vkSXL3o20a6ms8aCyBOq8gUa57+BcVskHuo7WMSPAhWdNSih0xzOmGTVffV
Qd6He9WLTwR60+nj9C35jkzl35K+ReuVuVWg7YgzYt/+vOt4zMAlZaAIbuJSFn+Y7s7cQ1I3clHG
+DrWfnVlTlvzlCl//4IcqK4EPMt/3zbHM4MgELm0xwVmggpnRDLYG/uNDjpcz9z79PnD+/VnZWA8
c+Q/loDRxpxLM10tF2sEWTrIeZJonvIwpNQAsvY4Tm7wGDmJ5pIamksDSCbGR/T3ASMTHKoXU3Ll
+/5tetf7e8GdVEdu3Qk4U7LNhdEqg8mpXGETAWp3e1KurzrMydmXciFDm9Rtr5NMQ5NMT0k10Gna
a+pas8P1pQcryIaggAE3ARbfyxMhh9IY6M0A/S5mJTU0YFS8Ih4jGZyzYU3BfK+qIJhNEnctIuLR
JP+sBGJcA0pYMykcZ9nUmoJlQq95UfWlHQSIdEt23tjgplfYto0eGJrCO/FxilaGvDivZ3Y5H6Ax
X+q0ptXg+V7q6CnHipf/09oZYJqdscgIOrmEQd0OAkuKSfO6qPUmPdn2RrtRQDV9e4tc51qweGdm
uM2MYmFIzHHUPA1UdtqQEktn5VeNpGxq9pkTpVBQum1x4YacLyrkzLFrZCS2L7eLlFV+ih4hzUvL
t6Q+RK3bJNpjjXtlEKJtOArObXtLIwQjmow8IvIhIO69tFeQRFemgGjeAHC3Ct5AedjE/q+8SOhY
ZyuDm1f+MgBEtykaT5GCQ/AMkuBLY1lUj5GoyZpnIANOhcnUnSLP12BUC9EfzCDpiKc0PCxepJdm
wk7QupzIqkdABZ4bg6Ulj1n6ooKCVVQdgC+VEcgkOkL92sn1CQWnJHcrc9d2lgERYeUtRrNVK2q0
y5zVhMJiwAAxd2PuXpvRNNwkaF00dXJCVC+P031bGUAhZraA9QVAIyQy1UM8DH3oq/t+YU0faTZB
S2KTSZaiPAXmttR+myr1f5kx7bu7NFpLjS2cXsSFIDhGqy5eHnxCPa4hr43GT+IZ6EGuH2N5l0Yr
yYhFE+CgIMj2zV3I3B4f8jEjoKYhnjo9DMGvCR2Dg/F0e18vbDUdtZT/2OBm2QyaWohalXjlNHyN
UvslFM3K0bluZ8ClCgwaWDXAeIOBcOOo2dQqA+RYPInVVFMsuQHHZLP17a6kH76NJvJOe4yOg2DY
gEmCLvL2EBeP7pl5bogjSCEVOAaE8WNW0TZkgxPFVWU3QQQNTo2gi8RkysqgF+YVTLRInSBnittM
5yJMsWz1QYfSjOeDNWODVGBsq8xM3ZWhzd/OewoobiBCwnsbAATO8eoloCvJoCCqfsJbyIEmAxQM
7yDf6L6b1P3aRPRetHb4T90TbMtx7va/nW/6cffx/Ks7gNn8T0jBBOhs7t6229N2+/r09/TrpaD2
wQ6818MeZGinteaypeU4/2QunCiNoW8bhnPdTq01xs86Owx65fbSg4TGltvzsxjPnRvj7nY/C6YG
VEOqpwCMUNZ7tIbK+rOau9KnULkqmE2elb1xF5cH31jrlJi39a21mbfIWew6S7M0cY61UdI3FWne
oba7tfiYx/f/BC/nA+TOVuCLZdmOuurNyoGjC7gAFZEJKai8SXezuK7sJM5IDVu3jgGV231zh0SC
DuT4WjJhKVSHHAs2/VwzAEvq5XATtVOUFEK/XsDei3HbzxENmF+nh6g5iJpb59nK4i4dMVSPZBT1
VLS88BF01RqVUEdoSqyAaNYANgtXqi08rvVncpHOhu+S8BbDa+1ySOi9yNHwlhLP3e0Ea/c0gaLH
VumX7ujWt29/HyPI6hDqxDMZEdg009eXjGqUPf5ZgwwunfPzL+F8mMFGVZ76eazagXm+MuCt+o6W
Efv2eflZJH7PntvhQoKGBCHLdYw4o2yf0ddXk34+fDbgf63vXj/dp51hf2dWgN5J0zp+Da85nXlU
kIofLfBPh6BPT9zToXC6w0u3iqxdOlAAGEs6aiYzVQQ3CVMVQgWv7IgH3WHasX2vbItsjeN3cabP
jHAzIGhtbYYgO/ZG+AoDvagSZNgjqhcfK1O94B3OB8NdEI2OvHrbYjAdmGCtTm8AqakgOX3byvKU
6TOECcyJSGdd7mCxNnJz6kfiKZqMJ9Vdz7aSspZOWYrFwc2FmgyiSQLU4qWRISv6IMxz4jFwuBUv
QG+Uz/oITC3SOGuKhIvLc2aLc+iy6GtqHWfEC8zD9AWp6bKqLalZe14sObOZiHwuzuP21riTL/Xd
UJOwQlhU0iFWdg2031hY2eN4Qtg5ouxqmo+3l2rhXsQ6zaoIUFuceYEvZ9Eo8zgoU4V4psbYwZDC
ymkjaTOV5L5BPs2qpmjF4oIDhaaLiKZgEQg3dF5fWjSZqmeBAKei1NJvKUYurG+ebg9qYbkuTHD5
FD0q5Fzs4E+kBHpjaIBWkWCa3CwrVjzXwkbXgczAc2lmbgPe6nIs6RQFbSLBUFX9QQ9NWEWUjSuo
yzUb3KaYWlEP9Bo22uQdY+n0rTSuNI4vzhfSvqqGlJCG4O1yGCZhfdoybO8xJRBOmdgTIUiGqAKo
qxIAXm6vztKWAywOzxgIT4l4ZF1ak4M8K5ppIJ4gF6HThwVETScjoX4TAmSWReGmK8LP2zbVOeXA
XTEXDycuJdGVfthJGR5OowvyXWgv0pd481Lbg1MgXAEZkvUQ0G/d2Twej29Hw36kzM0pVCtk2xqo
TLd/QUtDb3/U4kScPea4iQABaJynKdxkZbZPbTQaVmJ0uV2hZKWa4DTRSnXF4g8T49U0nD28uJVu
FbHukMkHpGLP9i+Ngze11WJG8JrGn4TWrwfIsu9fwQ7qIrR7+gaJxjxdCSYM4IXCevwGOTPaMAkA
QVCEoJGlWxC9G/GvtZPs4hdoGdDfvdW4VKSQ+VkVv1maNAiXzUkRDc0o/F7tG5WNrNDxAtYC1ZWD
lGyCrHgtGdnJnZw9EGCmVk750vFAJhICH2j8UyBaf7lhEX0mEvTbdU/Tn1m6Q1xfxNDfK5J/f20C
7q+DdnLG9UM/8dJOxsDsUkuRjssZEAYxVwo77VF9HxpjTbhkcRb/YwrF0ktTKYggK00T8Mhv6l+x
2r+oo/xbjyRIwQZMs8Ju7N3bm50nnJrD2rmnGeo7SJ3NOc9Lk0FqwGaU6d5ra8+N1DiBSOdAdyrG
6wFoLyjeNVSgYEuxQbFovcoOaDdJvUUx4PaXLDlUhAwGdJqQ6bkCNuWaVkHHrNY9U9gL5CSK3yZu
9Ns2FucXbSkEEG7EJ7wMpqAnGuuDQveqcIot1MCOTYETpmnIKSvHaU0acnFIxtzYAa41SGFy8Qma
CyYZgim6p2YQngMerTA+2un59pjkxXOAig0kuxW0URLOX+ksVIWIdbpX+4yGw2FoAfDcSuzv2B7F
FBxMrmkAHCkeK4IMnbqpOiv1D/nU0HwbCY9jn1DUOegoBJT5w30QltSHiGZ3FNdaj69xk/NmwyFC
2yka/q64XIaxrZu6ZbrnhxlaxaHg2B5AgRUEO7m1wXZGAM+wGtnc3J6ipXXQsQhQwUMPIGADl3u8
HhQDrB2K7klDj+hdb0+CkGcbH4m8lcrmT2WC9+TnpjinVA/ACQgxTHVW7474o6FYzixoZeAwVfgZ
Pea70c7wiKroAy63kSYWVBggVz5ZKT0Gm+/AoXcRZoGGphXuT6fOMv+H2AXsXOBwAJYBNHPzfJ0l
I5BAz7UUDCJeNJEnXO1PpNYryx9lceW8/QQNV9OBEJbMitkoOnDeJZzSMmWZCR+NmyrdJbS3JZc5
DYV6SLCVbPD7f/f0K6V3xa6koJ11kNMFBAi+jmLgt7fBT9R862v481jlZVgG+JqUMPBc2uYrK/4I
w0ZrN35+IJkXQ1FUIchEmcDnfAoS2u/BjdjsWAE6RNnqp9EFyRKVKrRlCwdT2aFv2S7JgTVbJT4Y
MR6JidW2oPEG7Ue4z8YIjJsPIP1sBKsc8KaziEFFD0ruFFI49kB8qgQ7rWQW6dcGizW8NVYuBhYg
sTlOow6v0ANsGIFXaK1RYMnvoFSMevX8UkHW8XIXNUlS4owHhqePxxbcomn0ZIBCq1hTiF7KQwBD
paDcgjOMBgzuTKFoEURhjmWrcW4gPQNOJltHbISaHFi7DNBimMD+EQub6dG/C5zvL4N+famU0AoH
q3UscZZyAq+Y4YBiDO9rasfWWgFl4d0LelcJV5c2M4QQ7v3UV3KrKxA18pTgQ2Qf+djQLPio8g9T
qxzVWNMBvybjgCs9t8dFJXE1Vkpbwp5ufIrBva+4VbolzeDpIW7tsqLoZcgGqqa2eYjAO2eOrp/v
QgSFhJ1aOQEPzWilkqMwBRvwgBen5SMXmP1qKjuV3phkTX5gZQItq8e0fzH6X4lPtSnZJsIasmLp
BpvLTuirAcId1V7OHxld2gtF3xogUUEfHCg2u2z6peIV0qa/YuVB9u/lwAnirzb7qylP8bBjXxPY
ezTcUvGbGDFrBH2v0tBa1nCVgRhc/tO+Zb9G3bntQBbvr3mBZ7QJmlf4ntOxG4oAtNKGl+6M8c0P
kOtDVWynbvvkMKneeFyxNx9S/hCf2+Pdp54QM6xgr29bayqy35r5W+xAyf0AjazAPJUGrhSwOEyR
Q5KTAqFrbY0xhac5/AkQz7+Bd5ohGBVm2IQ3+g9iaPn5L33WuK4pmCtMcwOYiqyeEGpZiu5OoG0e
RkcXP8SofqzDbRn6VFqFF897+2paZuAKOgSwY3jG9FYMxTpKsPcHbFRPqZCAKb7K0iJknwbbao1H
fwEvMzcEoNaLZwakwnjdjaopc6EISsPLNOA3He2ooUnOC8a3ymozCHWCqKRYeY0vVTzPbfLFeiS5
Sx/CsJh2tGqDa8gNrXErOGAZokeD/s7h0MDbZjPqe0CM29lKEf8aXwn/cjZmPh0wc1aHzWxfG90W
fMF9OaJFtLeAtyPNJmSN1TYPSgzc80GV7aZYQ7Auhern9rmt30GGqNUG2K/Mcq8Ir4Zi6eJOVAD0
DEN6+5wt7ieE6CpYFQyg1bktHquhxgy/xrFmEgXNlWU2s2wrjfWDQI6yAhXCtVrNsis5s8ndz6lS
KrWCDmNPURx1M+iZBWk7BRVrtGhQ0v4unyX/7+1hLoXBaBLAOxbURwBwcMM0tLiC+OZgeNACs9v8
FaIfTpE83TayuG5IlcoI8vFmlrlxsbqT1KI2dC+OMyuSt/6Q2rrvtGpjCcEK0ObniX/lCHAu0aeN
BBme55chCBF6NNY3cASAqdvxLt6J1qxWNdEAhNoCShNPs1ZdCLoqFMEmW6CfKEJtyd0Rml3229zM
5dNsd/c80D+plSPmBIsLihiy+/zn9qws7jA8OpEhwcRcPexDgchNPsCRa2HuGT52MEsOSWfjueQm
bHxP6ooG+etto0shiYElQKfP3OHNx02iVHQoR8Oo0Sg0TxA23WWbzgRHHFjQM+n5trXF3XVmjVuL
qq2TuNKwoQlcYil/qvIfhmflbSNLoQK6pJC0ECHfgn3M7WFmZgn0IEO4fuEl6xpIH332za4bnoLg
NW23aUs7dCCKEW6j+zj3Mmk7atDTEQs0rXzG5j2bGQ068GWx0qmV8ncbtJs62pTGphy2t7918YjP
/XySTCQkxsR5xs6eWYE0tVUp9IYnBU6oOQUovB+72tKQDAjRziw9Nms31dKKn1vkHrp6pgZxHM4n
PML7OpiEtyBPnMJvgcv6qpPhdcDtfHuUaya54Lzziy5OGUyyJHEmFbF4+zSmDwWQxUE6OKqgrRz6
NYPz35/NaobhTU0/zgb3/j5rQJrv/6mCRz0idg7m7tvDWzq4qP3giYMq9kzDeWlN62SlqZF18TKC
hEV9kIztIFCCzkOQ3hqvnWDdtreYjwNqemY+m4F2P00MZ8Mb6iFHHR+9ZTKaNYz9iJdOsC2Pigu2
P/quOhVI8efsOCQcExAe9fSpsSYdz1UnT1eWduGBZyCtZGLYwKSCZOVy7FLQMxO826jXTK2jB59y
2Wxb3aAFQuzbo164NC4scWuaClCeiipYSv33VoScD94vkgG5ogQZLWFlSReHBYE8E4g73IP8DAd9
GFRxH+oeyiAIJmJXlQNILhSWJK7lc39abrgLypj9FFJdMxuoybmApOynoKoife6DgAQFmvcnfUeK
rwl6pm+QAEnC0k6eO4G2n0y6ixpmgbsBjRndThmfGNnIyVptbMkr4ZPQhIX8D14wfJdQBUHlXMiQ
8M0GSHFMz7X0qBpOSN5LIdvpxVEJihdF+f0/LPCZUS6aS1APIGMOo30CotrxG92Gdlt8d8B2oJK2
spvmM3k16bgbUPrD5Yds7+W+FQWF5FEHY2KUQY4oRdefkFZrPB2L2+jMCnc6uilKxX4qkUST9ixD
TQgVnB7I9QFiI2ytdL/0BAGXC8oP4MYCdSWfSh4UEPjhFkPq6rUV7c8poIoPopz4zngMXtKVXpfF
oWHqcEbw2AWH+eUETlIVp3ncIBUfvxktnLj62TS/ZWGtvWJpoaDOLqKFY8YvX8WKkENR+oxBuch4
iibPaFeiriW3MnfF/oSGBpQcL8dR673fAtGge+BPplr1NoK4wcxfKhWy5drH7R0+uyh+0wEbM08X
4DNXMPYKmqUxpAiwQKozyTUt5F/phLrJqUHKec0zL6XE0MT4H2uEKxShhpHK6HnWvbwxdkpxLxZg
g4rfamEn5R8hiLB8q9bg2cL0AJFvu6wl8PJM+zGtHVPW6ZT8HpvBEpudEb7oY0Z988EfTmHh9L4l
gKF+RGI6OiTVXhJ3M3R3avbgitiBn9zocXAfAesFoweFzhsm9A7E0x1kL7NHPYiozOzbM7twBV+M
lcszgq7Zj0BYoXuNHD4O7cYggoU2dqCfDoDpDLtWWisTLe1LAydtZhVBIwFfhoN8Qa0kqHR6mR5b
cS7eG0K5uz2opSNm4F7FSwwPbQh4XW5N0+86BmpJ3UsKVaV9KpuQswZ4X8yQXCmDQF+59HidzTlk
BrIExVKoA4Cck6/z6WKYZF3r6979q0ZtdF2gKfBlzsq/vt9/xvZngYTqK35CcTLZWXMuXsWfDaS9
++fbQ1+AaeJLgHPCuwTFYnBxX449BJW0Msj4FHV0lI5mup2RQxJuIWcqTrt+TKzBaxuwc+9FtF1N
IUJ4t0bHCKPtGuXGkoeAj8MVjdQy9CC5c5SoyhQODE+koGGUjG+q/wgaEpoMxzpeY8/9GRfvIky4
B+BnEN9B8vRy3ImpswJbC2kGVA2QO6y2YbiZ9C3D4KBzBMAjLsPETlDx7+k44X/KNIiftOFpZQFm
Q7c+hFsA04iUQDIqwxOqLWmjrVA5BANnjwVoaM0N8h15/NdXrBrvq2+wnrC1kvpSdgl32X+ngrs8
K2kcU4VhKsL0vdDdpul2PXTJBM3VNdoPpxmkMn2XKTSZi9241kvPrTrCH8Q+YHo3cMPNxGWcR1HS
KuqEeFBP4VPUv5MiA23mn6ztnbh0b08150lmSyBCmOWRf5DPfGZbVgOmGpARPwX+VO+GdNRpnCa1
c9vKwngA1wSDBPq3kHPhz3ZdGxIIuhL9FOSdTI1eA09VbRUkh1P2408tCl5vG+S818+wMHczKAWF
Z4NH4mmTmpAE6nKnErB2W5AzzdLRjJr64O3WmLjiuxatwVf80FWCd4DbLGB4b4qigTXWamFm9UET
S/aogXzOGuXJ+CSdGCor7zDuOv9nhOiFAhE1wi10flye1a6LFKZOknISqnslUKwpo0K+i3PDK/z4
oQ7WODm5I/mPPfhmwPFxIcgGN8YqSzQzazTl5EtIsBYfGToLp3FNbndxJs+szKM+e1zmSjtVFeDE
J3naKqgL5h0ioaKnE1t5pK8Nh5u+WBwTDUho5SSpU+dmUvFBhrSkul+FKwvFo2f/mTkcYyBCgZBG
0vFyTAi8wIETB+opb8eNOp0EFh2roD/kSkrT1oO+nczQTJbk29rooV/3gAy2EFhhuJ0yyEVV1Rqh
xzy2M+/6zwehwxaNh7PYEg/nzeUMmi6lr5wm8741/b8MmqiRF5LN5J/KBjU5KBb8DycE7LzgW8Gr
DuA7bl3HqgA4Csp+p1QBFkrM3T75lbHvsFkr1S2s60y2AwwWWFfNq4i9yZkutkJNTkzwDOGkggCE
rDQnLOzRCxPzJ5zt0RgcZHGjtOQUTlO0MXKyS8Skt/04RZeOClqT265swUNDXQFFbEwfOnT4um3Q
D2EsG756kosoOJgMgDIl99d4tJfmDWQ0c7YE2RSZpxo2mDRGbZ9op6CF2AGgLX2N5kbs0NuDWbgI
wLcL0l1A69HQpXDHriHJFLE+106hCsJdxPx5SCehoJ36LI715raxhX0OY+CqR5sylKD4TZflfZeq
aa2dfLPfFEFrDXgagE+VPTcp+uRQyU1e/geL6DUARSa6YYEuudwapTkEEOuDRRbIz0oYJvsuU57R
UaRbzWjgDkqjcNczQbCnQl97hizcCHPNBI8C3LNgL+D2Zc6SwI/iQjsR1dX8D8UWLLHbDt0+bt3b
w1w6ATKKGSD6xlWAZvrLYVaGpPii0OI0CwrN5PexCyG1Av4383Tb0OJ2gZaRAa8poldj/pCzo0bM
YSTq5GsnqM87rfjdKh96/dh2gzsMK0u3ZAo+A28QPKlMhczH8MyU2UC8Dy6KnCSa3CN7MVrEtG+P
hs9szY4XTum/NrgVag09TqFBQk5Gz9x4qKBrDbBK/V3kmVW2odUI46YJ/GMcrbn8pRWbacLAtysC
88Q/GLt8HILCnMgpI9B3mxTdlgcfUoTmgyFFf1eGueSxzo1x26MNonrKY0ZORPaLCJSJIKt0Mi0t
7/ReMr9Aiku2kRKRo5n0+z6bynuh6ZJ31gvgN5aMqaM+9nhgNYls/r79bYvzACo2GclV9EfwBxSl
B2kYjZSc/Kr4Yu27HHQ0D7L3zI+c25b4hNjPYiO4BmUGmlaRqZ0/5WxDxX5V/XNNFJB51FHbk2w/
17dtK1gTirhgiOqK5rsdM1eWPm7bXlqAma8NnfkQeVL4hks1yhkpI5+chsTZoMZx+7cvzeH5b+eS
VpqvCRJJ8dsD9GOyTWKl0yZ9vm1jPglciIIKLVrycBKB+CZcFa1FBYUZQaifjMILQpxGeW/oK0nE
pVkCbRYoCsnsLfnqY6qlbZojY3nys0OBsXTtv4NH/OwAIunoA0HjORDrXNATMXBESFWln+rQgQ4C
Q5lEugcf4L+fKtw0M8EgKAauHu2M+EXSsJGcarIJI7f6NRgrXnjRb52b4LYyk/LMGIHLOolCsNGN
aodiiOMbyHLFjlwFVj2Ku6iGHHMprYTpS3sNSDA85YD6mVEfl4doSP2pVWe/VfhOHZu21OjoEN7L
3VqyfOnyPDP0MwVnp9VEg1fSdzJ8Voi2496StLsZS6cIUCDMJGoq/8uqgRoT9M1wDwCGXg6sU2pm
SKVJTmWpUdEs3MDwaVKviZ0unSN0yfyfGb5JR2pBPx1PMBPWuvGQNdKwHYfxq4mSlVhr6TDpAGXh
OYrr+ipjIYRDgHa/VD+1ekAzSJ0M9Rp8fGkvID2IMrWEnk70rF9OGZuUkdVT8P84u64dyXFl+UUC
5M2rpLJtS22mp1+IHifvKENJX3+DfXB3q9hCEbPYs4sDDDBZpJLJZGZkBGKC0gQ6MFuLfir1zO8r
2YjgiiW4G44sWHzwcUTUxgyWZgWvCPvkqK+cwGGhN0TzF7CHXj+6KznHhR3BCQgAsEOZYUUFxhrc
yM0Sf3DK0NFPsyPDFq94wr+2QNQhFBI9NhBWcYdTe8PXgdTC9KMrozxd3Tgka2gLg/EDRdTLT7TM
yYiZCFwNCBRmWBtV42fJgpFHOnPwo5SQeMXrQK6pwd0gr4R4K0RYr9dc4uoovLT9z1qzg0p7uv6F
VnftzICwoCxeFpWYMJBq3/PivjMSpAuH6zZWNw3tJQ4fRt4uzm3nZR93DeaYT1Z/0Kw/zXKbNqcu
l2Wf/KcKVyr26l8z/GecRThzNDSFoul4KuyUbCxa5zuvxEByVWsA83fzx1AP1qG1a+8pKRpJuFvL
hoCExIQYHigg1RD7QYYHCeqlmtyTBZ5oHYO91ch7u3hx+q5BUWd+0ssPEGuMpozYQGRM4tfwhWkh
HdVbEB+mDkwbsKkZ/ZHSZacleYjeCftZmUUQk2kTG+a+8jBLRApJGrC+dgibocUOkSxQ813uPEQZ
Vb0dc/fUl/UWuMHjXCRHFEE2/XzLTHIDlr6brGkyP3PrqM7frrvX2hnBJYMsFNzSqL0IYbMtzHys
cduc9LFDo6/QgcpQVVm6u3J/gpkETRNkU7xSwUPdmXctSw0WzZa6J2SG4Bj6ntXFlplRltVQxtuy
4c/1RX1iIERvNjDIB+ASJpBRIr+0Z2V2rkAb3oWELsacn3I3rOsNUfaNSvYeBGZ7m4aL+6yM0wug
GhiSD0dP1iRYC994zvFxVHRmsLeXv6HpBnhrX3qnu7jfEnU/0sBVwqIIr691zQwkziDOjZICekFC
LpxbyC7jGSV6hdkb5o37GM+pId40tn2IdYmxtWAEEhg86rmIAHgkL9fkDJjB6phpn0AbybZupQ27
ojOsQ6k39lZ3S9kVuBZgUUMAQAk1bBSEBL+ZZyVW8tTAw9QDYlu1GsNHTX8M6kyXpPurKwPNEaf8
8DBGLFyA7ljUljdiZfPY7/sOIhmU1ZrfxrdJau+vfzKRKP8z5oBH6B9jwpG3eqgbdMhoT5OWWiBC
mgsbHE81ppUVSupwUZfRH1uzC404rTfaVG4sHQzeRq8/16RW/Wqp5y0zMCnBiKM9ul3TbqaiNY54
FVV7Zc6yWyPtJMn2WqTgW4OmL5BA4PS6/PZJWlsqLW371Nbzi2roB+yW5B5YN/FJnwrBki/DnHnS
VjO6zfYpLezfjda+z+osY5FbOy9gDDY4NwEwFaJMiR7n3dT3FvbeYhgk1HbuMNxMLglije56PZEA
0df8CjVt/khBixbPvctdm4u8BG8AEqulZNqdZRRo1s0e25l6Mv8opmmUvMZW7Wmchhs+DFpxIRx4
w9zZo4fkNDEwTD0vGPiq/a6+67xqe92L1z4WXFj1eO8ZKZ3gxKUCFAmreRo8Oul29nAsbbuVzW+s
rgdJvQFGDjwdxJuj6ay5thueYlVsl+v1oYeG49LgFVZ4kkxrdUFnpoR00bXSVJvAjYdyIkrBKUl7
3y1tGWhoLaQhGTU4jN1Gy0MINHqWjnqcpM7JI43uK3bfQWh6GbeuR2RPIpkp4QsxVozoqvKkvrZ3
rMTsHnjoar+YZATSayUATD2Dvgg9LNPEXXTp5QS0TWC3y/D4qh6z8Y/i9KFd7AqMGzq5b9VQ1QZ1
NQmvO+Cqa6B+D/ZZ5K2G+HqdQeWeeRmMQt7qWA7mI3XrRzMxbyy7i66bWnUNZBPIJUCPh7bY5fqS
ljCQWaBWo5rFvZGgJajK2KPXVoPXMZJf0ASi6y5crX0R29QrJ+c0tv2BeXQLlcrXJlFvgf34cX01
ayHwzJSYbRcMSliLC1O52R0t+3dqfIMO4NabFz+TydatLQtgdwv/A1BIExEqnF4aRRrXObF6E6s3
Qxl446ZQdtdXJLMiePoC6GuGkq5z0nS/WaJmClG/burt31sBzREovvFWRo2T/4qzLBZr1BqtRMTT
h/I2TY96bICYpQ0UVcbWveJvaEpxHDUyZs7ReWlpdIAXmMEzeJpoFYE9Ur1N5rmSxLsVN0DiiLIg
indwPLHIRDyIrRo08U5Tl+6qxUPigY8YzEodTPnwuzTIX2oS8LwHqk0o1CGHwNiLePdWlmm2w1R7
J8sufoO1IQ3KSZHpovKDIuT+Fq4+uBrSVEDGhL3rSmqVjIFcmQ6BXvj0AIcg3WZp/ea9bjbXXWIl
xELvCrkEmtbIJ0QwdqkhmXDTwTtp2dKAPf0Tip0+N6Yl8fC1j4X6GWe34V1y8dogmKNcEoN6p0z7
3VVHj4LLHsaKWgfw7tt/WJSHeTL+dsF/BT9HJt7MHp29UzxEQxVV2l0uK0uvHFj+PPvHBF/u2VHK
syQFA9eIfQM3MvojW5Bu+WpchSmTTcet7RzeQPzZgnIqMutLU/qUli1rsZrR+TFmxrF+oQX1l+YD
uaF/fePWXA/wFLSVwQvvgM/30lRBa9sb0cQ6ATObOgFYr+6zo9v77AmNpOum1soGAOL9a0u4L+bc
pfFMVexgEZTH5QdIVrwoPaSjv4HYmTtJ7K19sH/NYbrjcmksnutaAW3ayUlvaXejt7fTN1v9dX1R
6/vnIn8A9gRtav3SCIarFc5w6Z0Ye+/SV818Kb2QdYPvQdbYzMMplzw4Vn0Do///b1DIlkeLWW6s
L5hEBqbatYuNqr3ly2Ot3o5tJ3n1rYUKUP3gLQCxFLRZBVv1qGozumMeGvCnjj2P9SNUw4LrG7j2
lZCR80OLwRc0Di43cLGnuSvHgpxGnQVadbLqKSTmH13/uG5nbS2Qq+RMfNBH+tJVqlLIrGgdHJ0k
QHzW3tBEHlXLu0qvdtctra4IeNNPdhh04oQVgQiNVotJ4HfGKwac/TqNUFJJ/kPDhQcItA7w7EZf
Ubg0GnCaMk+l5EShpG0FgwdY7/P1lYiT6J+3H+iXuEgCuq5f74qyN7VCVckJorfZFrsL+LrWdwE1
qyzo26S61Yrsm667dIMS2hIwhynHqnagWFJqykM2a2NoLsmyKyFovjHGHJAsQ53v9IROfo85ks31
H8yjlXiRcvwGalguhjdElGRrOvPUOx459Yt6R2j8WCm3FXkqxnFnoSM1e9+v21s7jOf2hIhGsiSu
x1ohJwz5ed2GoDvdxR+xVGaHh6or6xJTUlXBfmkWIafE0n95RANtW1aGFAUTIFr8NNfwYiHbrANv
mSkrB6wdHODOeE8PRdcvB8ddMBKWg9zplLIPKLf5Sv/DbWQljrUz44EdBxyCeBsBy3AZBRxWuEba
Z+SE2ZRiPyos32m58b1voTqAvlUjuRpWvhunMgDDiYp53y9UphrTPdInCDqWFenpn3YY+SkF42RY
ZRKXXLkg8Ajj0Ay4owbs7uXKvGYBGLgplFOuDKFZZ7sEMrraeDuP1KdZYGJuZAHx33W/XPlmKHVy
ui3+/MPVfmmUVG4xF43Dz8EMUBgm+mJf5pRrNkCOD/pCDujG8i5ttFSZMmU2lRMkPnejjYmWClIt
f8nzjgjEEYKc/xdDS5yQ5tJKrLXWNDVwDB3nK04wk+CNvm5KSql8Py7P16WVL7EUImsA8JCTXbGA
mHWYjBI3+Org3AIfBvEwqA+6vst1EJWjEVlFThiZZsYbYQnkpe/K8fFvP/ylGe74Z0nqwNSSGGmN
c1RhdDb1zOWokWpfg8snvG7p6xG6tCQkjunUQQlywYIwEWR1YRJaUFefpv9gBXVVwAAxDQuMtrBt
JeYzLTLq3sllHyVxA1XdOgBSZV3m54Yk21nJT5EAY/bO0jjCCTWhy82jxtSXWtPAC8AEOTyo8xhY
5u3MMIZcbO38sdCfY6ZAU6OW1KlX7lluGSz9GBriwE7hs+Hl0nSNhc2sux9a9kJBHgDBh6bcNhhI
NaIl2XYtgHWp+0AeK7pVlY3i+N4Edpj8zSTuMy1lPGJfwxZ+ETYDklHAJqAbdLkXCRktI0Vp/0Sz
92qc/NQOxvqIy2d60UGHI2W+xl8nHED0cqESyyl+UAcWMk3UFGmPDJuc4gJBkY5KEmLazZTkml9D
FhDHgIgDPIvHPGjpLhfFFDVeGOuwzTPCVb5BSui30+v1g7Gyc5g+wd2C3A5ig+JVVjtpzhQFAX9p
p63XBaBySgDOxc3ZzOE8/yydX9cNrpQyHY5zxuYBpYCepbAsDeKffdVT5YQazEQ3raJpha9gQgYK
tUs//bBHirkmjHmUzwr6UUPQArXb+13Xe7LpLu4WwneEA2Nmlnfc+PT+5Q5b3dgqbmUpJ6200JNv
24/JHFPJZxRnmfilAIF4XAh4GqNd+uVlN4+TN9cGFuwWvq6XB9OpQtCVYGDNBRvCtqg2XX/nGvkD
JhW2mPX2xr/HDOIncAAvhvTB8yE+jazKsWPQaiknph8z+o0MO7cLrGl3/dOuOey5FWE7GwoJC+I5
yklp3jr30ZhBQrRIbHzNmbESXglCgoJGlXgoBij8aTTO4wilk7TY7Rz2ktXh/FTbkii3cgWiswsA
KRovnHFUcNOFDRpbtDKOsngHzHCYN3ceOEGH/Pvfb9q5HeHOcDp76Hq7iCNww8Ej2mNL6cZtJLfF
yv13sRohZKdL28WWjW3LsgU9kWM97oll+1XigLRQ8olWHR7EfzjckPnlEkiXxwrMc82guV0cLfX3
wtgUZpiBFsNQtEfLPCRNEWb00SqgGn/q9PYwTK0MdidOUn4eufNfIHw8SJXGTdz1cfSagtkPmi2+
zcLyNNykEEiHcH2K0lFASXAblK3Eb9Z2Grcyrw+Aqha5oLB4MKHhOhrjyAQ19rzJul2vBjhw0yzZ
5rXTBgZ9PHVQFkXhV3i4Lwp0vBTbiKOCPjTNxh12CZP45toZODch3HNMsfSaLGYc8SKiYlDfNu6d
Itm1tgSjs3YLQb0JYGOHo5TEXMYrK9dJUppE/eOcHrv090Rv+qYN0vhjoA9ETSX2Vi+hM4PiO6da
LGpStU+iyrbBnP67VbJNxRdIkmBRb2st8fU0aoqsk7x11uIXhBwBxDJRpMID8tI9eLvVAb1QEuW0
2eauhTTpG0P3eDbRyrtzB5mozdonPLcneEkN/rnec7ok8gbN7+bTApZGooSzbH5jZcwOShtcnZLf
6vg/wsJacJxMoLBKIj3fW/O3prtJ7J/MBT2qcwukGVLhOr7TO9AvRdryPlVPnbJty3GXtv/hXJz/
EGHFTpqomFsBFQAdb4r4vdNfExnx/trR8zD2aaPWhAtVlMEEYci0JLqRRA38pCd6oIKTrR9lTao1
X0ErDDQAeIhjulVYyQRuocyz4zTqk1Cr36emfdXKfRb1Tv+Ry7S91hzl3Jhw1t3EBP9T7yZI312k
meZNrj0m1Ne7fnP9wpMZEm+HUgPgqHOSKE3zsJl/a0UVQL4WhRNdYkncPwye4f7mwwUo+Hj4XJdn
zelxmg2SsVNbbbxM3XZa2LRboBW5YLZHJFfs59E9zyZFc/xmOH/NQrYL03U5O5m48dDn06tQS34s
zs/YjsAAFrrzrzndWqkEACNeOIAKGaqLZ8LniCJoRy/N6o2VWhYx1NNC222hmNC5d1lEJ6UM6i4/
9Kn65/oHXDOI1xZqRLxJi4mqS4OlRulo56UGwCxIqit7X6ivDjiNiQW6qfQvBdmA10QTCxV35Odo
yyFTurSms9ppmdFopylPq8DqnB+kUrcgY3wbxvmUxqbsUSDeRQ6ONZ9fBXMxKkVool0adMum7hpM
PpwWNQfnonVbGcurqtRH1LWDuBgejRZ0ha0rqYXwz3TuPYJZETMwp05szznMIrH44yFJ8dTu9fqH
k5kQQnQGQkk8MxPUf3P9WBYQhE1kSnZiZOSoB+DPUWDHMQJBkPC1aAN2+MFJ48iLS+jNgivC0PYp
/XZ9IV8/0aUV4aRBSD4dSYHcXIXoMmaIgsrwglJ7Kor8kKAm0Xt3aEQ+XTcqWxqPNmfHu0hLoo89
jBoDRlljAEDrjddqktPMN+jSDbA0QD/BFA30IloZl1bm3FyayYIVs+pAddwGDnh4MERaZDI0lsyS
4A3Emysln6s46pUjqguTupnqXS5rq6/umoYMBMIDaHSLiRazqmECPW4cWYsRVt6pHdtQeh9/Sefg
dihUclAPji0q/8KutUoDRpsJuTCbHKDpY8XvHMwcF4/dtsqTz1HnHENzIagiTte94uuZgmU4MdJW
TqEj9jqqojK7avDwvRK9RHKTJeGUmc72upWVXUSVAlkjcg2uI8r//Mz37MqMO4LbLPJ0qAMAtN9r
8SG3JeIEKx5xYYX/+ZmVWEn0PAEQItJcEL5BXtw+Jn2zVVrJBP+XByL/XHi/44GI0hPKTsJyJqPJ
DLNEYmOQj3wot27ihlZ1aqY/Lb0vu/dB1fzZOrAJ0xjjDoCTzfXtFG+wT/soCAPFgk3FdNvlQoGh
B/41rlLcklqYWGlYTS/zE4D5sux77btx4D+H5IPPSFQd1OPS7SAQl0YZWXbV6Nypo7J3TMnVsfbd
MH/oorkB7A/enpfLmQAZdItkSiMNYrwKcQKdPHQqYM+N5G27aojTsCOZByRHFUJgb1fUGdw5jSx3
1xX2ATEjUZvAmYikZrZ2qjinl4HBSi6LKq4obuO8GtU0IkbyTuIy9zU1zsPrXvAlYUOJHmKo3BWx
e/BCIQKCm6BSqqqBjvHwUs6nwWnCResPhbl183oL+EfAVXTxhJHNAn0Zn+CW8fxE9xA0tfxEX34x
fZhVNzaMLFKc2bdikFi5O9XGLPrDpCz71kl3ThMM6Y3pdFu1b0NavNHMlKz/6yYDN4ihFDB1IG4C
E3n5I2hKSKOkJI/qUxXJ+Gq+lGC4WBCmBTlKDEVeuOXl316ZrFEyJy6iuMQIw8GrDzmJpmG4Tcd8
76mbvArs9N7Jm52b7LxqevCSfd3oJ0QciTN9PYSYwEQ3GK9ufGTzk27sLKxRMwWnzjiX0Vz8NJpf
gEe2TBLR1kzAkwDzA7gUWtuCv6b6oo0eoOcRfWuHB+3ur9Fp2E3OA/ePAf4DztaQJIVV67QuIwIt
IqW9gZ4BmN2tuwyF+uunYnUpHmIWkCdcTUP4bnNG+nJgbRmxYTowsrfrCpSFyuG6la+RBNztcH9U
pF3OyyNc2HSB0M9gamWUzPbRRH9DL36opH0s51/XDa2kBrCEM8YrE3hEiwUXJ23UeCY6Pk3RBWlb
+MNbX4FfJT/WQxdocxbYYH2soHshMby6xDPDwusd+u/urGQwbDdRwlp/rF9S89hM5q4omyAflRCK
BODD6pbQwMUzzH+QuoI6v5dpRYrPYO47NvosgN2gEwFtikvfARcVsNuLXUbtOIAvLvZj9lyzg43Q
Yzp3M3rh11e+au8z/wcmGUheYeFOUrgOiiI4b9r8Yja9Sf2iqShKrZN9YIaWBYtWFdusNmVkzF/v
dT7FiYCO9hJSDBFFXtSjMoFAp4oSczjaBV4CTuiqYeqa3yZl2l9f5loQB3ush4uQl7xA93i5r21h
0ZbGS4WTUiJZAezkwcyaNIRoYZgprAnKPu23Vmn2IQbglF3tOsUtaRk9aHWZ7ON+zkN3qgoJ5G5t
+9GcxblCxAADkxAqGOYdq7ltENLBvGkS66W0i4NRkMPckPu2eqAZ4IuSrVjzda4KyoVdMXosJlSW
1iXTkNpV5Gj301vCdiOEfuyp3aHx28a7sU38eny0naOudT4HyeSvxbHRt9d/xsqFhjYeZo44cR8w
VYKj1y1wOTGp6ojGmGNbjNbdaGMmo9pdWysoY23UqlFZgjLe5WfvNbPU8XaqI3eHdtBrAW5tyRdc
C8HnFoQDZFgz1RcVFhKkIKn+K1lOpsTEp3NevjN5ZQXjPpjvAFpclHPtWK8zlHeqaFE9H90ZU3kj
G539NHfu3PtVE5pkryeqz6oNhWpK8QFqNHZD+iAp/8z1G2fO95dpA7pVhheXBUkeFV2W699zZR84
ySoOGGpAAFoJ+9ArQ1ZNGoZy7WzezX33qzE1cH9TWZ31y4gyIiS60Rhj5RKHIIoTjsxSWoNWmWOF
p71Z+k7jhmmmBkCEbwbrqP5o0tcG3fHGCnISKlLwwopDXVjnf352t3vVsrAqQV1cBU2Ve7+we0U7
5unHf9hM/tqB1hqf1RfKWqnt5TMAjggLRMFDB0p/bR5miezFIwowuJ97yd/heCHweWTheKiVRxQl
QSiIl33XJL4SP4yo/XcQIQLcimV3tNllC8MLtg48N6rSLTCIYD8LdAhQpO4xe0nThxiaMlOgNYNf
eNOucm81Qo8KkzxnVuIFXkaoDoPlBhmiwyPp2canPQPllO5UUVGD/clyMQo5NLkMFLT2eYEFAw+R
hxMHYtdLK40HmbXRNquoZR/xpO5ScujrxU/cP9c/8NeiGHrinN0Tw02gQBPHoVWtyN28L+qodZ48
AF7T7o9L8mAGEM37wYoTIzKxjZXr9sKicAFCQa7IErQ+Ihc0ci0UcLMqbPI/eluCvT6VBIPVQwo2
J6C7AbwGEFJwYC0xSmMxWR2BPD2rGT7Va+08el0XUtoHcWq/5sOBjiZqFuapTSW1kbXHIjIKzoWE
+wXgeTFGFEDcoQyDXI7zWrMJGiLJHXHHbesoj6yZ36saojLD+FxC2Y0s3SJ5xaw5K04VquBgMUOK
IzhrMqdkTACTjCqVKNuub6tvc6eoklLCihVORAuQNt5LuEyF0+vZSZEVbd5EU9s5GyhpTIcyo5ok
dVpxVVRFkDzhZc9n14S97BS79ZzRbKLBfCvi+7RSdkTV9lqqbb3GCRwGJMT4fv14rK0Mj10+GYpX
GlgSLo8hbWubDlrdRmXeu4Gt1UYwjqaMbXTlSMAAvAMEOSjWacLKiiWpYkXp2gi8KM9qsUnjce/E
LEjt31KkAf+7hCv8wpZwbzRm5rY1qgORxSWhFvMm6eaj5TGJ53/9WHD6T6GETwklEdRoVaWadm1F
I9XcDsNk7E29Nbd0yo5Z1kCRj773vapvHTeRTWx+zWRhGVy3PNUCrl+E4BQ4COBAB+PgXB4h3ewP
3j0qQUqWh4YXqUQ28bO6UM46zedsUXsXPKRt27IGzoJG7BV0OcBqLRgHGPw68bN8k/x9mwmPbBDE
4RwY6GuJc9cUv0LziqqPNNbeAAr34HbveQopRlSebPe9TjeGNNH5egag54FnIFL0T+k0IYZAO0Zv
nS7rsXmNtZ1ZpgfKAKjm9ZP29cLzMIYPWQXOGYmNFPxytGlVaIU9RNT56XmKjznEoMhfK11Wqlj5
YBomcXQHXOnAGYlKJR7LoZzSWEOUGVqopgry1jw5jl0RHG3d/ZM3MbBH3e766laK14CpQwMO4wWo
J+Dfy0BSs8qGtGnfR1ZpPNS9B/CicfDG2EcvqE2s2yVN/TzP3oY8CW2ShmN2nxWdJE6vlDX4rwD6
gItho0wjfMpyKdKMDHUfUbsMbUgq2o4/FJtu/m4a95qi+nU9Bi1GBCSr/xp0Lu3yb3KWMym52zI2
tX00/GFu6IIKX4kaUPcsoXUPqYjNnGwmNKsM36sCR/ZqWbmEL6y7QtmojBcLdzCsq6n6QcdfjO3i
2PQnrdsgqENlF5RaYMIJTdzB1xf+NbDzthLUcDjmUEMh7nLdE6qdTjZSWK5+WdZBZ4e8QYNz8Jeu
21w3JeofIIW+tCW8e0AJmud4EMDDODPTriEPvflaMZAZlH4Ffui5herqj+8Ge6i6GAWO29L7iZ4k
ZRuZwKhs1cKL2pzR5u/isY/0ZDxYHjghpl1hfZS6ezubqcSnV54OfN2ojCNGYT/FN2lvUAdUh2Uf
NXah/3INph5RPvJmf6lV+mdYBkaDdCb9sslB8TD4LslU7ZBTWtVbc2TDZiFZ2Ty2PTpWcWlBlKbK
mgJiJYXzVJeV3oCeIWfWZrH19GRmVO9CENXnyk5Ti6bcJbU1qIepszPjxlWq5CE1WCXjjRcVn/73
cXXerDTxVMK74NKRusHLJ92a8XF96Hbupn32YOydPTmqm+ag+Knus2Fn3zzVP+zYtw6hIylVr8Yv
lIb++QGCJ6fUmKhVLX3UvzVQgPHjk74p85tp+rmo+6wdfOdA2zD/SzXo/60bciYcFAogh6i14zYs
y4cE6x7SoQgamxB/0KtyPzlk/OaUJI4kp4hv5GV6BG86Myj6bl7V1APZUJRNrV+m7V4HLMfRD7lT
h5CEwWT8a2kugSKb1lq5ZNHxwAwC/ouCq0jhhHNauI2m9xHEpYwgj3PmW1D52l5f3locBoAeFwDX
6QLj9aUbKVZPe9Uphqgtb/r0O9F/64Yk8Vtp4eC9cWZDuGMcEjtq3MOGbb2pY9QWx5FuoC3X3jIw
GHQ3wMV0L7Y/3OjdHW0/YuCxry9yNd6f/wLhtql0tsQDywck7cckHu5oZ4Q5/Z3kGJHe9Deu0d9Q
Njz3uYyuce0johwEd+Uj9JBMvNzeJul0T6HtECmLqz7VmVX7GBQgL9fXt2oFFQYU5tEzQvn00gqY
auK20ekQWVatQvyNtgcLg8UysCu/L8STAEIDkLiA/M9Ft+XSDKFjRprcGCKM8m3ND3dnB3WgH5pX
I+jvK1NyU+r8YF0zJ+xdYoz90KT6ELEUE7hWOuXgjp2Gd5PZSbg02XDbUGV5wGQhJvgNrboxbIKy
EPT8AtD2pJtlifsQJQ71HtPckGYjpXsopmrcqsnCtp2CsVxTJ+0rlOqK+1pdQLIep7KJoq8JFnD/
HL6OZgKAAl8Y+WewepgdFNuiUmmSX0ZbQH+HUe2xZrF2u3QNwVi2UYDoAIoNoOFplv6ogVP253UP
+XLM8SvA8v45OQ2+PfHxNRjO2M1ZwYAmNw7Q7PRpEh/6XsaZ9MURuRm4IUp2BmazxU64kszAbekD
w0m3irfY7e0J7C4Mow/Xl/PlafBpB9VmsD7zWpUQkw2lymM2Uxa1aEqHhVH+qUbwAprFbPkklUkZ
rm4eqO3+3xpf9VmuqmeuVcVImCLbq0jg2YWyWQpwvVPUTf42HH8uDF0nPnSMCVrhUq3ylk6k7ViE
DoTf6uRYlGPopIvk8l7/Tv+aETLDFhigzAB7VpS41jMm3clRH71EEvdXtw18AKAT1nkqKkSlVB1Y
kyYjti2ju0qbNnZLj8zVNv/BF/41I2K2Bs/M3RFTplGv/+7HI/PmYMyeWl0mQCtZjihU7uRLYykW
Po2LwWUHzY2sG3y71yVhj0e1i6iHshIXQwSoCccVL7NLZ2u8XE9zMrFIzdrke+0Q8JomlIw+U+1x
YwIyHpIU2ndmkcsgsisrBGkWmn1gpgCaSaThLRpoGThlMUWD0gVugYegTTcahqivf7C1FYJGFZEC
GhfgV+M/4+w4JVqKXdPqCbWtTWNGOhTR0mLSAppgaYML1HgpG+RZiRecQB+DnUBvIGcVNlVvOjAJ
6ssEEIlR+i0dat9Rs99pUmNUY+rn/fUVyswJN5dLDWPMbDZFjLGt5yyd33OF2YaUU2gRV3Ivrxxm
zLvDYYDrwAjvFzRVr9PKSNQpqopyb6rjDr2uv0WTwinPTQhH2Rx0BtY4fYrs4pvZsbBT7nLzgxCZ
SM6qB/67lM/L9Mw1KjoApK0bU5QX3yBNstHyFmok898HJsRXJDJQZQOSQ5Ti8YbMdbregQNCTMbo
f2ndC1mi6y6wtpJzG8KONUMysapWpmiC1m7S5sFAUSgmr9etcL8VgwVYsz+BUegpiMGiUhogvWky
R3jMqk9JD0UaZIDZvm20cqPQVL+3ycwkFfC18wvqA1Sl0QEEIFE4v63XDwOmVCe0lU2Mw6FPV+LM
Ju08b5fUpD8tJzW/1fXUbFmikO5wfclrCRXAIMAOAieP2RmLH74zH2mVZVFKBTvLUDZ2l71i3FoF
6lTjYRwXn+lZNFh7jwXXza7tNLpF6GV8thrEOpltgd0mY9kcmUNkKsVmAJPB8M6gkZ08X7e0FjzQ
zbAxrQMwHcZsL9eX5mgaJV4yRY6HXNEldAtlCNt36lINDGLKmuNrXxO8xzbcCEROKERemnPKfGaV
YszRHBtd5HVsSn0ro/a49ZJ5KfyRusbkz/EMpRNi17GsH7W2sbhxwCGFGRB8VSHjMYsl16pRX6Kl
obesTUO39PagJPhdKNN3xFFZiPmU6zg/M8CDYm8BA0ANGw1AcX+bCdTZaZYZz+Hdmxo4/hy8cZ3z
d3XzXr4UN/HzqQmYHwTF/ffgKZPE6k8M7TXrgveywS2J2qWwHr5t37eH58Wf/MPO9zf+MXiZfYZ/
wusO9dksumZT+MSjE3eLw20Owat97Mzw/nhEQ/3x5tc+l9ztn2Wna7aEq6+ehzbLm8R4vrmZg7ut
4m+3h93o7zYbIzg+7SVLE51X/JZClGWcLy7zYC1MiK+d+tf9H9mKvvSLBRtifmnhPanHEH58vrF8
drxjmy54bm7wYMOLV3LNSm0JhwGxe5kmdKifX++2dgBOiP1TvFWeZR2qL8VDcU365aGfe2I39udX
epsDe3f3/sN/9h+/ff/Owo8gkH0l6bKE5xpQTmViY1rvOdS2KID8yvwgDYsgPF139C9gJHFZPFM6
uxoGL4ESUJfDzttdc3j/ofiHLIz9g+9sdhAa/sj8l8Rvgtk/7U+STyeGsU/T4H3E6xcQUSRjl6Yt
A1xfhlkbz7kPCstTeCP5+7knfzlXZ3+/sDTbmIyymwvjOfF8Flh+1fvqr/kgOU9fLldxGcLlYyYg
HbL4Ml7v8r1zd7/Zk+DX9a+0Ho7OliKEwNFNCWQxsJTS77cIEnfb1B9v3DTMn7M7tClCWfdBalEI
gBMU9fB+r/jH0Xd9+Ob5Xg5lOD/Y729eJavjH+LahxICYDr0TpZ7pfFMtzTkX2q6pUX48rQ//bmR
7aSYKohfSwh/7hKXzDSxkwPshFv0CW83OL4n2aIkziem5UjHzMW0saasCbvnpz/Mj39Itk2ssgtL
EdGQVlM5kOiBidc7M2hfRr+Yg9bdSqO55PN8hqqzEKHnLXMzvAKf593Nm717L4/K5Ff3+30r27Qv
RWdxSUJI8Fxa1sTC17m7y1S/2SCrYNDiBvJge33z1i/df0/UJ8L4bFEFUdpycGGp3byFD9vt5EfV
zc/C37wc98HNqwxPsX59nNkTosTSEcwpNNhEyEb6b+Hd9hBFTvDY+4+33/dF4AbSz8YvpCunSsQC
/B9pX9bbuK50+4sEaB5eSUmW5ziREycvQtLpaJ5n/fq7lIe7Y8bH+s4+DTTQQAMukawqFmtYCzDY
Q4NJTckNn1VuNVDLcU6Gm77E5N/djT8WxziLPPH9qJawmQBEJxeNYHXr1aNMSpNYdAOPsXBr/SrT
snrCeIwy98KRUyGQX6lv2/3RXjdkOtR/qPN1Ov2LnURFFO30M0IG3vRs3bDzDA+YFQ3CmTR2Jlsj
YCcvzU7cNKmpv9xXzF8IX6DhvBLGxDM92ug6vOFh1dvLZTDNerVerYwThb1hIxeE/b6Cr4UxQY3B
dWVa5bOwkaKPaVcFJDDXxDogT7ehi+J+O99rcYx5l7VcdVMPcXW1a8yRipuS5LQ0tf0OTaiuMlge
oeb9NS7JnL3bD0P3ZbDDRqi8uoawSzMrx9ROzz+Vi3NlS1vJGHiQhUgDClibecHLqDdoiI4Qe5NZ
T44zcYth72/nf72V87J/LEuIOEPokSBxt5c9xteyd34HQ7u/db/vsGsZjFlnFSAF+qyFj+xN+xJQ
+YFvaUPpfSm/hjlYjWeMeayGXJc1LKWnW57GOCPw6NHxKLcUwCnLWjhr2bVjvF4WEwJoetSoXA15
pnTcV27MkWnvnE6LXmpB89hX0DhhMqoSv48o/VudF/T6hg+8WgabXC8QYkxqidNBmvQCJYABI3L6
c0HnnJUGj/8tjCNzShLjKjg0yE7FvGv75/A9sPuHbMmpL5wLOywFPo8abedY0Hi6bCNX7k0VGIrP
BRIL2wXNvhHeXm8e4xU4JdTSSYes573JkT3x1h3FE+upJ6elc1qwVHbCQQvERkVKSnI5g0QNaR8C
yDGf7xvRN1vUHaWWGH8QpDlgnpFFx4Iu7fPbaKHpv9i0ZqXOD8cni6rkNSHkwL1u91vuuN+atDxS
pyeO+b/elyyzlRrmGEwZZsUHBFi7+htjBopYjrm4tUsaw3iOmE/0dhpxMfc0JWYfrTVqaDRTiUnN
hWNc8IUs8korRDOoWSe5CtmaRUfQhfUnfvof72MW0mCq0Ubd97NaKmRv6iuDvL0dXbJaRSoJyILO
LBkB23GeVV4Q8zzO6TL4lkKqnWkQv6CcpZy6YO+Yn/d1dMnRs0NFtZhXYpBjD/fmMSg3O0ozjZrC
g2G2Swk88Xf0e2Xg8qw6P+5HvhRrPpl3EpeK94aQOyf2cU0eV/46XO8K8rp4Wy4uj/EpWus1ftlj
eSbc8XFP0n2/pouh70KcwQ5D+HWpo3IBKS3tN+lIkPRqUkK4s7KCp0xWiwIX/BcLSFyPIyiCJWjJ
dHzWT6VvOu1iKujGw+/6uJhQowryxuv7eg7oL+aEjBfqmqs98EPuq+DS5jEOY8pEvwH/EOwL1Lbb
bOHXb6SCrlfBRBZpEVR812EV6XOuEn0TFpgqW8shyW3j1Vi6wxYOhqX1y+p6NBS0ZWHPOpN/Nmzx
sxWJ6NRORO9v25JqsxWHCJVtdI1AlLlHcCuYNr+v7fIVN9lSUvBGtv9qD1nktXaswplBUHLVPaxW
rQgyT+QYO5gLWPsb/qnKrGFVwny/Fp9DS06DBRcGoFYtjQXuEwlljr0tWgFdh3gRpXvNMlZtR6hI
zrSlhZntF5zxwv3CwhiIWdzG6XyVJY2F1kiXowmAWaal19DiSTLPFMFDSNpWkDPOhhaYeH4lNnKW
CLEWVvSdYLgTkrBVR6GexlQaCsktzOe9AYSeR+UwvSHZ5psIsxZzRwvBADvVIXYDXrPzA2y7tffF
h06eZilLtb/FVTEuBNOsacorENPT54t2tE3RQvszilGTZTmNsmR588/d20TGpVRiPsbq/GR+VsDd
QLYzE9Oqp+YgWHHlUBIRx8Gk/ZLYOctwRywLieYnctqN4ryZQYcmDEp5Eptfvr0Uwt12yKDelECC
CvKQ2cf9uKbjfIiqPh4RHLcUFWnuJNd0Kai6vZZ/ZDAZlc4Q2jFo+tl5bYcXCykO8rVUR/kPaZt/
hDDPo1JPq2HyIORivgW0puuUrh/Iwad0k62cf/l++UfcbAw/9k2Le4mvR0QB2/1ln+5pbdInpBEX
tm52Br+14B8pTESjqpmkToAAdJ8Lnnj+YgB6O0j75/cZZ9Q1oh4LFX4/Js97yRQOB7zBnM8FRySq
C8uY///HZpV5N3jD8K0A9bthT9u9jT+Xxmw+DZodypD0Ozo6uM10m35F54XL8/Y9/c8qmdhmRIe9
XLUQbx9t1K2t1lzMLi8dFOOUwqxUA1mZV3jBBT2ZeDS46/WDv7LIK/b0afNlmF8LyvFrmuE7I4Bp
LvDdw3zRC3+9rVws902jTXgSYUxvFx+SV/6vfGzXmYWZSO8pcoT1f7+TgAhAWzhACdAyy3KQAZzP
8L1u4t3RqycLuW3/1Y8bTLpHBaAU+ikUd7lujE5oiL6Zo1f0gBipWsBvuLHXGC6YxwaBhg6wRcbS
qyQTFI4TebeoT1HiEymz9Pzl/kpnw2IMb263wIQBuA5AEcead+iNfF6XojvELqDpSNguMRx8px1+
i5jhmTCQC5gaZhm6MuiqWFYiwvqYXJI1svZvfkWPCWqM/uG4FraPHF1lzu5FJb1ZEKwUSBO7enew
zt3qaUGZbi4Y84ro4kELGHq+r3UpzsUQcIWF6MoBUgZSaSr1UnP8rZtb4UEGgJYdRQVjJiMjSRVe
8xsf0V1DLxMAGIihAaiNYEoEidqN0ztDZKqHJUC1G/oCLglQHKiYFURLNHOD+7roy20lQiwakQD+
3g01bRcj9FkjmOMEw8E8Nw4kRoxxMRrTDF3il7kBD3As37oXb8dtNl9SRJQH875q3jL7K0nMpRAr
vT8VASRV9lYjkWtYsWDGprPFVBhdwjK79RwARJjyDW6DgV0WeiBPShkBAjxbTGKyB5pwJ5LJR2JE
QpfMY0dlkpF6OnD7AWDiqzNKXOaCan4j6PzaWozGoQ9WxxmxBzj6w1DJHoeQeSMePganAQGigwBd
41fpmoZ2Rs3p2DsL23zjbkSfDKBR5rY9YFkxUUuk8KBk4lPZlap1ZDhtr1J+F9c0eixWhrprR9pq
BLiXC2JvBEvYax3gkJj7xrgyo618H6ecBpIjF4lxq9uK63INPPaX05Iv/25lZ3YVU9ig5QBgFA+o
X+ZWTLlIzYZSgiBwnVCzfOfn/oLqOSFHde0TUCWQ9L3Dv6S9ENCXKESdSNrwZCSOrhHhYekOvZVP
v/ogxj1EgpE1CScaLlA7DvvEBhg+ffMdjmiHBD19h8jCOPpJWTCn+VfvbQOz36B38hQfsBtuEoLj
Mt7BkJ4WVOlGjP1jYegAvfatQisPfAKqXHfszCwww2Q7bOV1qCyEWbf865UcRmP1FoAggg8522jd
WqNBO3RyH2RSu9RKMpNKJdlEOb2vsPP+/Of9w/Dq9eKiBmCmLSjpXMgEsnhLOt7MvXdA2HhUce/L
WlARle1YyvxYkctCnXVW3PTvEvg7SWSnVFHJYSNRS72AEGwpSr6vISqLjRD0CRcBJslwzWrNWQM9
ZIukSjeMEYx6gOKZUeokQJkyu8jVNZfkvWe4kglGqVW2Q9f9tJqof+aOzbp7UVb1OcLLUyGasvdj
qmY24PN8FOjW02PxBibihsSJ6ysr7+/9Pf+9epCZoGkZbb08j8UzSsU3g5/mQeC5U2mq9a7R0nUu
Azar82ibJLamLtjjb32CPODMyCBehx9UmbfCkPFik5ex5154y3UDisrFZemyVucr8lppr4Uwvk9F
y6dRVBDyfDn+te2tTrfIddmCKXQkdfLV3ja3e9NGwtrc730nOD68bjZWcHg/HA7SJn3Aa/wEdFSy
2YQ23Wye6PtS8ua7nHfvE+dz+fFm8kOAKHoKPtFMyfPHh4HseWfm5NLvS+KuDhs0TU2bjUAny0Gr
gE8XMRx/33/YI7C4oGseQH8A+7v+gCn0FbGqPA/VwMnuOqI4k9O/FiNJnPzIvS71sNw8kn/EsY+Z
FPTU8VQZnivrBY3Ui1IuPBtuuMerBamMJvulBB7WDhIqO1uHNXkrMYUOziFq0ODgvxZkeK6ouOD7
b7x9wZaJsBOBp4zHBDv7HZYFcA7zTHa3c19CSWR6DIn9SFboO9pBnc7omFlSnhvNVYghEIuiYRy9
nYjnr8/OrxMvqsNedvGoEEw0lKI9pzS94+G9J7nVWhpiuaf3+45CunGCV0IZy1WzwBPkBkIrE1ZT
E9sn4V/PXNv7y/bTMD8/c8fsO6fMYTabjNIT0DeNgpz++2vwevGMceuc0HFNie+QkQiy801ihif/
5D2syXjJLPVF/uDc+0u/4SOvVs7YKqhLlRHoAbKbheQN8IvquvLtpSj4hj1eCWHs0Y/EOgFKg+ya
xvFN/fuIOYdhhSLa6f5afgcrV7vH9loFdaYNldjJrr4Kjo8P0ob7vC9gSTnZedExBN0pb0DCdOTf
GiSCJBMTBZgnkM3dsOkvCaHnniwIvXlEKmgZMM0MPDptVt4f7jQe05ybkhG7txfmGQbfcuu9Szjq
k2H7uNLoiir0id9iri8jXydpvSD/5rb+kM9YJCeDlSdVhtk4UjQgzlUcu6Qugpf9OqYPL8QqyOH8
FGwCC1nzhTO9kRzFof6QzpgmIrQMsIdYfXcJ39UNLHNw0HAJp249vOzy9eGg0GCpDeGW67uSyhgi
3vr473nPY7R/m/ZRcdy1ymF25FGzLDSVbL7Gj3nHfdNcrGLdtJYfK2ZMUhprFekMyEY7ho9S4HPy
tCbTybLSh3d5FyEFTY1/0w9xvc+MjcoYWdcmDadcW3ZmunB+KxktmK/akj7feBND0gyegEgJWXtt
Xv8PfQYLSJT54EZ1O5jPh7BdrxKymyi1UI8IzZEsdR/9QjZAIHAlkMlv5KGvNcIEgVtz/4ZSIHTo
UTcfVXOFFlNxjlkpEhCL1Z6bdvtjnYzd5mhXQHM/xKK/ZF/YgrxODuLuU3O3p+RtHnpaKojcCryu
FspYqjaluWYMkNjSrWnHTrnqnOEFgJ2Pf9E9tGpQaXo/n6t9jF021iflqK11K7Hkw4LDv20+P5bO
GK3YBIoQpPiQGB0ve7tbDx7BYMgq3O120qYgm9xEZxH/f6jD3gqVrvaAsdwyUlNBiSG6tJ7Rz4a5
inxVjQh4eee0OH81GwUT6V4JY0xV9qRu6Gp+Xmf00GVum1NFIxVg8tWjGi88V29kz671mDFRkZO4
vChmaRPtMvhB/ul1AwouepqrouZ9t7+0kSxolxIonO+BRnAuE9mCTjpU2DDRM8/z9Gh5vC/tRo/7
1dp04dop6JVeTVIFp6fvyw2hB0JWmCbCMNsf2Ghmhaa2cK3daLi4lsi4oTyI4zBuIFFBAenNXsVr
5/6alhydzvidempSPekhoTBtxfGJcLCswwbPHUQ+S8nO2/fkPybH4tWGklJJwIeCVzX1TU1Earrf
8cGDbq64VeKkNmcCu35BS26Md17vIuNyAiONRCGG2JRs93sMkyAeste6ScgfsutNPPU2jm9/OkvD
OEsuRmdcTAJsvWTMIfj5skVIYtsCPEx+5iyy+rOz8KrcPHFmRhMa0SVdnc/tjtWzRNpRk9S93EN0
ToIHlQoEEwu4THZok7TeLfqEVN9J/xdPwJ+uhgXJT0c9Qi4bQvl5pApn66b0cb3y7NVBRFfVguou
LZFxNVEQJ4bcwtVst2pPKxSI50r0vxmPuFIfg8kvNkqlxwFgr93gNXgSP1XUULnXnmxPS4r63f54
59BYgOvBEDiVjyXoS7BTjvGht/b79rnaCebHuqRDQx4fcT/uDiIZrINKEM7vLG316pEqpJR+xh//
2w6zabPI74Wpne1VtASC4yQxXe0wtRtY8uN9UTdak643mfFDTaYIKlgpZ0++5wj/bq8HQkhIoa7n
YYUZzdPXkon8rltfi2Rinw79XgmfKXizFHZyVJoDv0Y/g0M50zD77VOyQiOP8crt6qUixDdn/L1z
ZhxSFPlKlTRYbFwRUyM8bTjz0UZysl2VHkF/L/qW53oQumRhR1tz++Q80dfXF4QmE309oMXo/u7f
6JS93grGUQVyWQUFj1tA3ZfWB4eXy1pYdRZF9qQln/eFLUWAbGVE54s6GGvse/yVk9ZCws2uyXEd
rgRwtfx5nccVtR2SGaZD35EPhqO8/wHz7t7bfSYgUoO4zcZIxqX68SfOyP0fv9Hpeb2VjFeqpVzq
/R5nG8FsyR9MuR/erfsyFh4Lv2jfh6kJB36C51P8rV2SeCLJQ0AxVsKhbMjNKI94hAGdkFil4fAk
Oy+YzrxDv3YQ2CIAogaGMng5rgMh4CP7YQQ0cXeb7ZQP+Q/N9gsSbr7nf0hgAp9qlBr0BEBCHJzE
dNe15shRhVuqPdwOIH/IYdwO13laIE3QRZ6i/mitHl5eBDo3XyJWXXqw31aNH8IYh5M2eS7Ozy0X
5KZVcdS/uvQsTAiSM6t2x22Lhlp+QR1nw713UoynMfSxy2pQbLvh16VOnnNu0+oLR3U7hPyxLMZ5
VEFUe0Kqo5JLLki9HGf8isfzGY1OS7nHJb1j3k380PhqPWIDt2FmTlvZnHTTXIxSl3SP8Q+ZGEdJ
IGhzuHjBrNHAk+RjsACPEZpfvWOYvvm82I94W6aGjAoYd2WdBUbjIwNXkRwomNkykyMcIS6ir36L
R4zzuVjwn43nt1L8f2Hs4FaldFwOKh8FrwpzbyY6MoM6ocCuWJR084o1/pHEOIpSHwXR90MFrwsM
IhkkvzhLCYXbL84fMhhXMVZgNVBE7zuF8dYFBM0TK5FsHM5MVs/3He8N1Ao49x+yGHeRT42gjx5k
Gc7elNCXZYvrwUpfD+1Su+/3QNO9Q2KcBVpCspIXOXhAHNJcmno77lvg+Jo1td3Hx8eVQQtrt9q9
trsDUCw2X1+nhC7Omdx+gf5YMeNABsMLfMBJKa5hZ/MUube227W4XWoi/IbYubdcxonEody2kefD
ALadWeIiQw4ZKB3ZFvkg1I429Cmjp5O5BMZ6O/L5sT7GpQh9l3jSiPU9X/YXzW730+lwntWHLr6O
bnmvmcNKBTWjDOw55kS7tislr08Ut96gHJoTdUR6hHsO1/IFgRaCzc+teV9f519kNxVkZRoYp5Eb
BeTo9T3t82VRVamkuLKaExEMnsNSG88czbASAMePLkHU3ySgBV9LAAiml2v8vCZSCKQi9F34u3SH
3Qx3fgphdKNrg4TTu1zBfDox3+r3+MDTyzb92l9C9Ekh1WOOO4cuOZabT5KfYhnVkOVc9YppFrtv
zCCcB/9B82d5bkNqcwUwKKuhGyjl5/1Du5kl+SmXuX/kvJ24fkxnp6lhvd9gSX8fHnbWmS5nB28p
5U9hTLjK53rTVGmhuFNL9fKQepvpPUhWhrmESHHT0v6R9CtobWql80Rx3s4LeqGll3i36c5fy+OZ
N9N0PwUxl06XxkrQzoJiVILMzrSRT7cxZPiAKQbRVpaxjOYf/M9GANiyayOIZL2R2/nAYmInc5c3
/fpcRqFY3EDm8qmMoktqPFghpjIv+gr8d0RDG1exDR79iJjmUsD6PfR5b2GMx5oivwX9FCQiV3/Z
K0hVXziHL0G3Zap/qOk8F2ZKxg3+rk6YtD2fN9ZEX7IETdkU8DZL33Pzqv95soy3kaRy6EYJ34Oq
k53OEPePneVI/eKz4NaJAmcduE2oAKHBgDnRCnhw7ZD2EMRlZG9cRLB+2z7qA09Lxn4r8PspiTlU
ueN0I2ohaXpC+MwlVCOG3cHToA0U7nROZBMo04KLuWX1P6UyB2uIY6oN5aC4kUFAFZmu+Aaps+kB
9Z4ZDUtE9vdzqd4y/yarTCCJm9mkwdwisp1OXYv50WpUFPdyEQC3lKPhkQgksBXDLJyyMj1iKcjE
nmjrpJ7pfI6rhUUvfQBzqB0IK0UPpJYu+jG997SwRbdz+ID66bvMU/TX5pgkGMuVFC5IvnmB/Vw6
c8hRNQCcMsHSs9osn1Gh5V8Nutu1SD0j1CDa6oXy6IsMTtMSZ97NB+5P0cxJIyHrq0kA0cUf0Roq
VxbXKlrdWw99cL0pvuqvhkF5bxujWzzZ5JgpW9j1WwoODsK5xwmtsCDVuXaOvJFh4VOgIRENUK/j
/jl/9E9BQs7n/iVAXfPzvrwbgG8AKv4hj1lwmmKeo9UgbxsViM8DgapmRzwMAhYvaGdG/nu0d5ue
GDvlIUa3TrAaMfrlSP9isg341mB+lIGIasxR2PXC/Z6PZ/A+zU0wt8TLJNBOva1sQHNJnNHpP04n
eSJo3Fmysxu2fSWXCR/SSgs8TLdpeI73FFUH5VJipNX9AC+g/SivZfdPRixrM71tmr3Drb+0xVmx
pS9gYoqymUlMRXyB7ygvGEP+wEzr6fkiby7bevPp26OzcOi3tHyeDNBACgXgUMzsXO/1WABXI0Wb
mNvHD6ErmijojNvUntM4p3obrJTX+1r2jdXBOLMrgcwSxyQL/aTjoGXo7RZSGtDjYIYO31ncOV2/
b568w9PGIsHzd30JTQNoGWjMaBVjhmDhU+ZLj/kUUH2BqErFbKYIxsnrtde5pg9GX3Ou7tvxkIJ4
2dU/Km5VhQ+glvCEYtNLr/mkEaX/SnM7bk9Rb4bGQEK+IIX4XhZ7gLsSsJIOCZBAnTja9SFJs2On
025Yc0lLRd2tuEMwWSDbTf6mS/2it57VP5fwXRf50W0xFvnYFGrFucJT/SU1a9EISLpujb0nWMWJ
W5ce7Vr3/r7dChOvhDJh4jipQq+nJedyvFkhdrKjT06wlO2EcMamRD9SYc+7Zx69LKelbsxbz+or
4cxdlAQpuKwNrDhr0Wz8FCe86T+o0uNYmHlZkYJ7FLOFtPeN7m6YyD+KwkJGlJJeyoNecK4i0rK2
PZ0KIjHav932Q40s6W9Zrds/HvmjKWD8g08soyVWtVsh7NUnMM55SjhMvonYc0mkYIj7+3icS5OF
NXAWxkh78uQsHPK8j1fGAavAXJIuYGII01dsu53e6jzHgz/B9XVq7/ND8SRbka1pJEG98GDRzkJH
D02PC0b5rbH35DLKVRV6pAQi5NbCunmptmBGJ+vHmkoOEimmu+dRUEtssqrtlZuZ9spfRQifo2D9
lFiGiubNbJVQ6eH+bvxOQH/vBqZtsBEAZ2LdpMLng6p6oueWz0ZI9Dom3QeKTx9gVa2MJ44HeUGx
EPv81nRGJuOewMPgZYEsodFa+yNtjZNCN+cl4LXfJaVrIb8ymjmwQzF557lIkqUOLj2NXLaF2QWW
+hCvMGyjP2iepYyEByyQjRsYRb4vwEiI01K488sbz1+C1npRBbkK2KiYm8goxy4RMxXLlTwU/I8f
xxlQOqrNzMOEzSYYFjTtd/adEcjsL18qVZB2iucOldM0aLbuPtu9tp+s6nBIXbhsO0R2UHQW5P6O
s67lakxVPOuKzMOOe+42/tpe4kNOUivISPzm2S9xODfLoctgfr0YD6en5PR0WtDlm5b9z0ZrjIXp
SZ4IUq17bg62M7Ap8KSxuFP6gKgGDvu+sN/zI/NiMa8KfjFQsICO/vqObf3WaHg54NytvPJO0UO2
86yRRBZ6mqgMerU39JkOBPPIE+aBXtNurs9jluvp6/53/I5zmO9gYkqw6+h5LnAe4ARWcUlyzRJ3
NDZDM7S/IqspyddWte7L/D1Iy8hkNFoPOEEQdZ9zzSQHouyws5M/rh3GxF3vSf8mS+RdtR1xuxlf
To6TWNr7+2i+nxHlLkW2syqzTlVTZLQXS8L8nmBuD8Mv/doDMzHwlexnH0nAye2OwSU9yDTe6Kt+
3wtkA6JKPCVlx9g0b9GmoptSIObSVNtNr/bzU5hMxAiiO85r8Sl14ijNy8BTRdr2T75AogHT9tz6
/iEI89KYpYOeEtPDyrx2DDpcK2Ch943U67ByxCntAX4UVJgwa2A9oED0eV/YrxcbyMTn21IDixKE
sgFlymtpbqhQMqWhI/Dpsi2nYxbqYLj35fxOdH4LwoQkWLAknCqzqCaM2qrUIgQkxEwf27cuRnpV
PSpf76KZWN3ZQcpfWwQT+J1FuhbLNg12YOlDyjPmkF81Y+ylHJFdaas2gnb6fH+JtxwHGH9BpwrC
N1FEAHJ9bvHQG3mUQ1Y393acOseWnP4cv7mzvyBo5imIYD2BG+OIehXaaj5gNv22pUv9xbeu/qsP
ka4/JNdLrc0zfEipEvkQGRvVs0Q66KdW+9PQtCXFEjfc7+zhvM8/1s6Ya1yM/DCBAxNIr/vBLD5t
++1tv91unQJodvUxgxWr9Dj+deuStGcrdYU5K1C+4nrOlpO0Ny0IlUjwZ4PXAqNX1xsgCHmMAozC
uYlvzfzu6pb3j0VDAsNujZWeUHU4hK/GQPtuVRv2fT34HXvPe4ErBOlSNE1g/piRXhhy0LY9nKhG
vH2GGaWQ+pHZ2yIwfT9zDPuRJYjzmwuGWLAqAQVB+nYpPx5VWcTFcd5qnJsLxw5by+dLFEq/R03w
84qBJAeengZAB9g9LTx/GNs2OIv6AU0GNI3WUnwquIsqA/w2szmaWirgADz/OZNedbA6UmzwWGwU
catE1mR4C9HmTXvDPDmItmWgaOjfLufHokVDqPIQPR3niTsFzXooT3J/HoaXGtm9gurgJiyfRRB1
SfWlE81o0iwQxEzPUf+uabTDjLLm56Y0kSL5y/U0NEI65Xav7jXJ7NBjGDZL8eIcObCOHZuofBN6
igBvuFYMXys8OQFZ41myNQ9cCMlFBks9aTIytUTOqS5ZWbUqfTriiZY+JP5CSPEdkLIfAEAFBcTy
IgAi2J5DrenTOimV4JxmqOE96EDgNxHHZev+vZHN/n0C8rRZP0/FXihfmwJAGSqQ5bWPPKdoXYnK
yFTsFCgFtt7QVppzm7KVc+/TY3lODSr4hFcfZYOEVjdavGKlms1LVFh5O0Onhj3Ea/WlmOh0CNet
NxOiC4aZbwLV9jCh/ukhEeE2ew98ZyRKicSBZtcM3nvfjLzP+yZ6010ZkiHraGmatZqJrYK69RTe
U4MzF9HgWJLoIlJ9E9DEtIEIT2FApoV+xIw8HGUzcWLTKh43sf2uvTvaWjEb2wBZ5GJ658YlCSIc
sEOjZIyRQ0wZXStIKgay5o8ybGzaCwUJJ1o8tBpPlMp3ynLf7UGBziUkf9JzM+McxXuqBtI9Nipt
5SXr+u1SZlIeXQV9PBj8FDYMHlHlyqYxCs8NJpOL9SiYyTtOuPyrRPYYD6SI3cqnomByymaOg3pS
Rx0ZUVLwQ0tMbG5tKDSLLaF76bml6PBXrwnoNOc/sCXELahGMxtVRGWc92l4DtbcJbBz76GOHP6r
xtP74JWkwFB1DkrxP9PfNH6L+L0B/s8T74j/dRP0/B0yVAjj1aC9lJh4OR8GtWr6Kjwn44PxBPNR
dukZZYZ2PHFtCBQfu/qrIgM/mby+Kp+0bolP6Hf8BqAZVFjAtgnGQBDqXW9EyKVTJQRcdC7RYNDR
eqK5RvO/tfeSW9y47Usgiuw6UrUHhKtc9TjkdulbvU7yD/8YK3uPQ9hn19ExemwqqiwkIX4H8ddf
N+vYDw9dDUE9SfPXNRjXDWgU4mKCC572Rv7o8aRrzPt2feOBrOFGQEVAAsnTjOxyLbCspnZspiA9
R+KuAB/GO+9ZbWSW/Dbfe54NFxO6fOUIEgnOeUSnkvhLHQy/E5wGwEYk9MYrPCpgoOS9/gYvqyK+
k+Ls3K4ysN08eK9o8YJ3NfuXdp2c+SU+xRuGeiWPUYFULZrBiyAv478MXHfonLy/q7MSX98a84Jk
xO6IpFSFHRsZ0kzQfCPLzkCv9EmBRPvH/2E6bd6We1IYXRE8TFWqfpWdO33dnoatZDdbY4NktV85
uSlvuXbBdmZdYAWCxw7kZ+AwxzQrcxuj36PhJCnIz1711QT20Dx3+QLP6o2nI7BEf8hgdCEPJaP1
Ssgo1pdGJHy0VV1uxW+rEVWp//6UZDyu4K61mTqU2T/PSH2x6Zr8jFiiHS1kuzLgjteW8MwtThLe
OqufshgzK7oySpSpzs/an76C3yH8Ngh2cfTMNUf1Ure07uwkt+4v8EaeFYEn4lsVk/+4lb6RKH54
k6gtpcwIteIcdLSbEEBolzhbd5xddCCA3nW1mcYW/yB9lclEkM9uYtdvHe7kGztOeQuFiIgCKX1H
RzsWyNQjU0xpkjmadmm457ZeT7Wl1+suRLZlMyIywYgeuGSTiObtk7eUK/2tfchR4vKazQrhNPse
LjKpC8K+L89BaCrKW57t5XbhIfLb+0IEcgjIIIAcHHzC144oyWqP84ypPAPtmwzDU4U2g/CR7xVn
XGcn9fH+8dx49ugAeJNUoEshbkDm4locuuGkkefr8oxkaNcSTaDdOqhWQXtQ17VZPQqPCgazjThG
vPmplituydhmR3dt0PgAWLOB7B3iFRb2IorSPhXCAesd0GwHSDQf6X90Dvek23s1NR5ap5AXbpzf
mF7GtVDGi2hDz6N7E0L3gyueP+yP6CmZzGQrAHFm02Cww7aotgLIyZOyplHn3N/0W0dsYGQXtx7o
dIHrcb3nRd15ktA35VmZzMIj/aCv4gFdxYZhZu9hQ5Wap/clfiMx/9plFYTm6ALUwaDKHHNiSI1X
tiM4mkxpsHPUFbNMIIJo6V/lcwuoopIYVsZRjzeTzBJCG2S7vUynR/TZkHA7qjRD5e29jJDDBY8x
IrMEo0YVSIMCWiV08mn9MPzNCjqgZaRdF0C/DWk77YfAqVJH/RBr2nFgOLUKvE0WkbN+cw/gITmD
zmFh4McWWCUSBjHUp06pzoFE+CahSfUSpdT/f5x9V4/DONLtLxKgTOlV0XJsd9udXoSOyjnr19+j
ng87Nq1rYRcTdjCDdYlksVjh1KnCKqNBF7r3ILNZ91n1rehtkB570RC7J+EHRSZJAmm/nqpgcLME
xVSTVYjyTgXAdem0gFHxBotQFKUwslJ7wyebhjMy1cK/lJDPvn9If8131CFdrYLSSq6Ic5mV5PKM
lvZANQgAR2QngJVr3Fa/4yfQEigBuXb6k8Wa9zYqThhaHLHdQSfKqgr1aFzzrD0Yg2yE9apLbXV8
iNmtyJhZbpWu7j9KwiF7IO/Bo5CbgfDidZgoicLyYHoH8at2TZJtMSPRfemZTWkL8lpWjwRB3U8R
2mViMMFzpNpVdIg4a2RWbmTxkl7uM8Tc+X4IczNqC130tdFGo4SPX/HXjKSFsi5A/LYqTLa0uFYf
ugf/E6NYC5VHKgd/PnTAvvrSwnbe9nZSSjG9hxcvT1BXglwqYnnm16GzY14PjZ0UWoxcms0aIO/0
NRmurTb+5HpsIno1U7u0A2up/C9Nx0Yfq4ymAXiXIELh/uo0F99RtIwPYjKlPAuH7pd8ZftiXzu+
xYEEwjslWyvFrJnDoI9WtPc0spPscM9qG6Tnz7H2ooPtEiOJWMwgQ68hqz9HQPGtJJu3gkO4ED3O
pCAV7vJLqcBoKDMhqhhSnllS6Wn1O7Vry0/po2TjVCPLX5J366Ney6PSy0XeC0LpYWe4Q2lVqNcI
GirboAVRDN9yHdfi9uIhXsV2s2CBZ8o0V5LpcqSQsnICmwHdOEbP3qaVHsc3cdcpelVpcvM2Dg78
jswIo3UmQTX4p/tXnZ959S53WqCuehfJLtQfO62ueD3w9B5JZ6CBXj3cBC2wUJMzBCfbpLr05urV
OjOzjeBM4JT73/H/0U0ZZLJoBgMxH3UCEiqhXZJM37EpPuRjpfeb1ChHi5cRfW5wXdhp3mPs5KnW
/LIv+UNfGAUSLfv6mw119YuskiTRpHVhZ60ZRpqrMZWmFjoDZqPGmrQmOnQnhrO7cevqtZEY7d7j
teYzPLYwIuvIcMnCmmbcd5wtEYApAJqCJ3+l6Iv7xnVDrCYkqM5DZ/g9nMdfOVN1JY1XDb9l2UIP
C2Zfkv86aoZU+FDIKSgqki/UiSpsm0iB5EKXRdONtea5732NvPsbr32SlxhdZ6pNkzSCNLWCoJn8
2b6LNRYiD0gOE1ZnH9md6seveUuud2X2AmCQmK/G8EtqA60W7AATCxo9jfkFj2L26l58wJTiuPiA
0G/8js2i6ixGTgyQKNxup44cpdr0C1ZiJu13vVbKKsljWvqCgrWy6x1zCE+jxX4cQB0k68mqnlrZ
kPGrp7Z9/aUBlU/iIFbTYj3Va/Mj1wrrN3ZWmJyAp0r3rKWoaiYiuDoI6gKhY1AYEnH6uMjh8lUS
iprcP96/pTNZfPhsSC8iIEBvys0tlVMZac/a+9PosHorpFMsraRDEoF/lZzlYVM0NpNbBExCDBAT
u6JGntas+7cevIiDzQaH+x80k7GZPoggpsPnoGJDQQsKxYuHVsbpEzzhjb/vrQ5+H7ymGjNAme2I
ET4SqysqQDwa4z7EuvQdr9MlAOecDiK0BCsjWDfhSVN+NNDKcl5INXQQnP1NYbn+85h9uRUABm6/
EKfMyUIfLSFkGhcs0rnLIo+irpP9+gw8dv0FR4ZBhhvJQtQfkPle2F5+xmNQJmQqQCoETi0VA/qk
avtsLOqz0G0U7lX5ZcA5TAjIf7TIswWp0hXPLKpozUcL6ZW5eJC7FE3da07OkzxI8/pcfnGfkSDo
wmCIkp7VCsijAr3SGtHInmTJ7veVGOgpUAZZuVGWAu2ZEjAQYRdbQF36LO0yDDWu6jMmCzun8EmC
mXsj9pOCZPGBGPzCFZs1qJfyqHvcirmXsxzkuewawwYjfldgxmweouJyrDtHaXQu0lhOJ+2KnNR2
wZrOel4qJ0y4+78HhDpxVRjdjKmb+twkKKjkm1w0xUJ3+11eS2aphnrFoQ2g0Fz5tKBr0y/T3uml
ZOrAh7SRuQotRuew6rQmhVNMEj0ZTY9FJfAnqoyx/kiLr2R4qpoNrzre8JLUev92/zNuGWCmUiA8
ZAE2hWWFP4fp4j2JOL+XYoINGOAEP4AFXTT4VC92Q6ip5/z9V9kfJdRwAovTz5KTbBQzNButWkkO
v3QFphXf7AjKbCIywRNr5XQ7Lz7Fj4JGKDKY9DZ6H3ZtYSLNqEyZkaHDMM3xg8k2kegQXw9euYPS
GVm+ur8Zf97fzReAdRQJAgWvO6HOhJ/GrvNVUp2518yUHjokBGs+1kTWZIMN4hRAnCobeOGqt4YN
uEVsN0ZJPvypEW2tyxJ1sOAVA3d3vqdLvU4CG/DBtjve/8o5i4ic3n8+krqhuVvwaihhm8pMGwo9
wOuabIocZVpPh9d4X9gtLnXSDxTo0ZzCQl3pvK/EJZhvWpV4AnUQZMmaM6JfAIGmMbxGp8HxTaT+
FupVszfjQiSlBw1JI7BXVdW5jpBNRODqu/s0NEKyEAzMFBCv1zYFCxcKVzZhhtnjf2tTQTWSbxu0
xQkGsvYm+iIcMJduBRCdxWYKSun7+zp7iBOi96+lHcSQ16LjNG5J3rTVWVlzh86L9XKElLA5xGTh
AZ0e4xudvpBE+cfc2OVq7ENSnYJIvksZyfKq4uX+cmbKONNW/rse6sw8IeRaEWRqZ6TUzsyn/BsW
qxQYDmErpxqbOf6uco37Mmc8QHDVixwnc6rEYy7H9RY2XeCJpJVAT137ZgjbGOVvkrCgI38BKbV9
V1Iok9C4vRKAJKs6d+tBF83mp5i4sHOjWRVmbcQP3kb47JGU43TWavUAfxf0zmlN1unRB9vvo6cl
hPyM6kBrQOg7VcsU9OBdr1stJWRuQ6Y6x91LQDBquz22aEsNLAExdNf2/8s2X4ij9KcL/LgYGbc6
F+lPk2G4ivKZR8HCdZg9SxENQdNxyhgvc70meODhWGM077lR9cj9TQR0U0RLgOA5IRzmhwvoXUSC
nx4TlnN9wwxh2Jw91/RETMytQXa+1FY2qzCA/aCdC+UXXqHfEKaURQaeYnMujdjpDc4Qf3xwkI5o
Sy3RJmkqTqAnjnKIHISM/iNYxkFvqAsHQCtMccUbpfZ7/57MIH8A8Ueen0WqAVVeOg+mdq6iFlnW
nLlUK+zizH2yjeGZql5ZNXJcREdSGg3HIgsaD0PabtB4RSxR37RoDOu1YhMvPfRzGnz5QdRpk2hU
m1RMmzPhHgNZz+IN062DKDCUUPNETwMcDekMK1E0XujW4ytvyxi28SwPC6Zx7gHAACMVbXEogMg3
gUzP9aXStmVz3iQotIM7zGkP44o8DocB3dBIrsdmorVbI19zu3LhGZ+xy1eyJ229eHxcoVDaiMWp
9Ciqj9yu7rOFt3vGn+IxMmkCumF6CSGUTR5GscqTsWnOQgKgWb+r843brOLqQXStBRWbjMCllVQn
HA56GFHjAIoP/3C9mKDlFNKIXnf2OqN+BZwJkCwbwIoU5I87NHIOWw9sNIreGSsUFu8Lv8k7of4g
om8DyKRpnBGhUatjn4ljHhftKQud1xFXrP50DyD77rbZwmtAK+6fJBlVQgxlQQ5IpIOVuHGzOOSb
UxNrfJes847d+SEmifn1MRwcIGcXNpZWkn8Eghdygs2geY96feSA5cO6VJoTwyMfjL7BVqwW7Pus
iAk3jtI7MDk0KAejxOM0UoP2FCeo9PI+ml/+S+P+twg0HwJ+JKkohFO7Jqs+kyZB2Z64UbYY9aEQ
Is3zioV13JQdJjGAkOBopj5HVhWudbCRG64dJzGlIdvlVrGVtbLunpW1t+KM1GBMYgaYaVM4nK7a
mZPvG8df8VoHe7egkPRDM30J0HIiK6IsBtZvasHcqFQjnKX2hEJLsEJEpYCOQEsYjEva+OyK3fKZ
03xmmwrVj/9etKIiL4MhFkjM4DuoTWDjUCnVqD/JqCQE5rDLMB0+3DePkfgkVSexcVp+J/MPUmqG
ezDtLcinTQ5WPrE1Iz0q4BHH7CJKvJr7RZgV/SkIfL1ggHtUzqhGVaJTkYXIVZjO89rmTLIENHYA
xwF8KHXeSicynec1kEVYDU+rGh7FdieiWMegpxn2HNUv0iZGiAhOJnYi+npbf7uVKQulNpQvfrWO
8ueu2sTodRc2EWdnqemGWl7rMrcGDPeJq9dyZnIR0I6FuPT23JrM68+nTkoq3Y4pCbaqJg6PHlhO
Q8XPe4zU3zjSVEGLVT1+/1+0gwOoVgSYAgpKKWbgi27k+21/ihSjrlaVKTSbfNOuedHMXzLuaQBP
kuq00V56a4AO/F+kY8oMgmt4IirtuKLXvybsWPenpnwU+0Yv0X88uBqus+YC9ihwGp+vUqVEHsZh
QpPL9Kx75pR+4Tumjb3WGxW90HgSYSXgbdJjtGUgZhBY9uyJzSNGz3kxga85pAtGYIo+rqQAwQGg
NRj/WfSJoAp5fRMYLxJywijsKRwt0Uz83Aj6SvOZx/ubetOri9t2JYd6eaFGbhSgRH/qD+pTVmrV
uncqHeXgk7tVGK30tHadbLdvnTNs/HXALdj2mwv/J57g4QWQakqZXi+zJS0m62UQL229fldWANhy
KCZyExx3NO+v9aZ4+LdWET4srKskAr95LWxo5B6xCIRx+angVqRYVamZCJjCFGpBRfR6zFc+RihX
Sb4Lm+YjKKoPTL/Sw8Euloz87PkCNSnLUCOE8dRVEsYozbjpW/oS1MV9bI/hrmQeImFx1TdOB7YY
4EhB5tFlB+NObfEoFSLKpgF36n7hIorDMT2Jqa4wj8kjP9X3fcQw5WB4zQGMCiL3XHkgac26zfjf
Ihun7Uc3EgA0PBIW4BS43v42juJmjGLuNCQbtWFA/98S4Nzrr7B84LslPNZNZnISh91V0BiCWQPy
zVOWDWnUu4QF2SA4UbTnzevE9HZwTk4LeurtS2MA8K09+WikXB2f76va3Oleyqb2PBEqXvV83N64
3zfVc7kpAPyvR/u+lBuM3t8SFQnQNjh4U53pekebMAm6mqTcaYe1vQL3aiPWwYg7zcp0G4T/th2B
Jdo5cVpkjhoY7c6CiT8/ps77QftdpBG6CV7/+SD4UWD2wUnTCKmWuGFcyC57MlrQKmf66X33/vq6
i/RRb6zOLox4X9qb1dPTfn8E49bL/f24KT5M4mEvMZlUVTD+8KZztgMguY8q7kQqszonPSyzXOoC
cvBhWmDkoaDx8CKP7fiWkHStPiyIn06VttkEqDw8jCBsu+HhSobWg3tZcicBac0YEO9yVfoxMEtH
tX3vuwTNyueel8xawsDCyBC6U5FM09Duf8ZkOW6+Aq1QPGycIAIccK0UBK1JkS/23ImXrSw2iw6V
7Y/8mY+stjsHcGjui/sry9PyAMeHKUMbJSp6lCUrG0mp8ojjTnK2jzhMQrXHXsWLvMeM+LpDF8Ao
rYTY6F1LdY0qP4fPIqbeyZHdyych0WRvK0t6jwFE4WiyrY4ZcUn5CXxX7GT9bqxSbUjMfGn4303d
aFIVOJg4LBgkxPD89S4NfQ12jxJXB/6C/zpuAhTGxBUHlq2nX7Ah3t+jGcUgqAYCm4w8OHdDogLs
WxQzmEt7El6BTgcP9c/935858qvfp45glL0iFYIaPOrfSIFI6Nd12o0i2av7YmYe60sxtE+iorwS
tgOW8Y44xBiMZuH+LmwTDa5JyOAVBYPf5wzXUHfc2/3PvynW4cyvvp8681oaWlZu8fsTRyTBX91e
XLeO5gd6tiBr5gG4EkUFF6rQ5SRXIcrdfQamtAuP99eytFWTk3qR/ckDVxKG6ff5X99CvX6x12ZJ
wPTfLwQEQ9Q00qRSkYaeNG3cKmg5Mpoteu9/J+6BZWa4BSX+o229kDi6ftoBvyZiBFGFSW+qduA0
RGEAiHwBT2cOVr9f/S4BqWaco6tzmlT+QijaFIUySbBMDLCQdeZjpTx+3z+puUcJNgYpJqQIETXR
cWbEyFXUTwO0duwufeL0bN1qzUOIQXKbbqHyNXNBr0RRWhEGQU/EdMA4t7doQ0wx0PjNEtnqkgxK
MdQWGQtfgAy20Ctd8/fN0oZNDxT1oCiIsBAUoPsFcTl1d/yYsDUTc5PqAVWnAzhgg6Z20Jbk3ETQ
UxvZhRxqtzANghcZPKMnD6Vr8cPxHMGOHgCj3S8xPUy/dG9F1J4xUe6WaYAVgZHfXQhHZ8/jYhWU
D4gwScqiEL+dVBrwsd12MSe0tE/UHREzqcyraabSCbNdHwEfFy0BvQXp49JlnLEAVwcyXdaLyygD
2l6OPgRtvEfrM9IFszMWnKOZ+34lYvqECxGehI6FkAG/v7zeeRvXaM3OYReeyRnbfymDBlmFYEiV
Q9AhnoLHxo6fVWNpNOesALjYoBuCj01oN5eEHu8CXAV3QuMMD+Dn+xZr6eepMBlzi/JMTPDz1W/4
kNnjgPHo9yXMeV/An/27AuolVlyOr10YgKlpP9OgVY+99rNW7adVvHDgS4uhjAkZsrTtke08GdJg
dY2enRaWMns7MGQW1Uf0hNwkauIo8duGA6c9eFwzLdB+KoNfnO028xpPCfD/CKGOpE6Hoo07CPGN
3FT/61TiZAgvfp06DZYUUjE0+PUMkTKvW6DckTCoaskLvinyw/+6kkOdhRcGbVSl4Hg3MBn4+Jw6
ksWtuG6REHnWjlyshzLs3Sh0MFpYz+S7JJgKf8ptY+HYZ83uhQzKpOM82CwIsZbnZ6Tmgf6Av4J5
3rWn8dvj8bgEV73B99F7N+n5heFS5aB2e7zup2Dl7Mijfn7CnKTN697Ynn/vL23WRF6sjDL32ZiX
XRCpcC2PsSU62xE8bkvLWdo9ytKLfpSFSo3VhE6lBdv17/H+GuZc/StVo+z8gNZkjNLF8ew23j51
TqfHGpwP2oKYeUVTQYAGekgeWPzrQxkjJS1rSZqmk6bokPxBc8w5W2LamxPCScic4ZEHsxyNsGvB
NBIqmQ9yXV2xB5NDZAQmAK1c8CPmDOWlGPrS5OgyGxpMRVDsYIVY3fYWwMdzenUpgLoxbuURph4h
AEiY3+LMv36F62HpWs5Z40sh1DVxs64eehZC2BgzGStNOGaOfODWnlGtsv/hnb+URV2UsADfkdxD
Fm9zW3eVOUvu/PyRoA5IUA8D+oKy+uA+ArNzjxkfo4peUk10whE+0cJNmVMvkF9IyCAig6P+tehd
GJZabsOodAUBEdCrYJQv6QbZGD3XkROFFdtgNOrz/yIRORcF+HMk4emc/8h6Q51htMIp0LKd5q2z
3u7X7V5fAX14lIxvxmr0/rB0WjdzMCYLCrae/4ilVGPI3NBlQkXAPApDYrXwKUX7GxjujN8jON5+
f9F9iD+qlQJ8qgResyXv9i8bS0cBlx9A6QuLuagtyfAB2OnRwhP4/Fwb0Y6Y2sPD4yO3f/r1Td/8
XX3f329+er5v5E4wFbTrTp0n1M1OW7dL2DycnkNIRn9lcpbBm5uDnnm9100Ox+2eQtTsgCPWFlc9
F839AVX+Tzp17aWWD8Kah/TnZ0jfWFyku47sePbbGq1yT+C9DYzUXgK5zfoal2Kp08ZkC66WK4h1
QQ2mfKdrDC2dprjc39vZy3OxtdSR9kEusl4JKaxsHCYm0l5DGMn5C07sbA7hcjXUe0mqumHiFnKq
NXgRM23XPTY7KTaArzp+L9hQce5xvhRGvWpRHdWMFEOYuJsSZV2sCSv3QX38BMvYe2eGL64Bd33q
+u6x4naTyA8ZN/Ew53qQY5BTrTEP6Q9oQD3j6Xd9/jij1LDw8EqTq3ij06jBohSMAo8kU6axdjtZ
ipTuHxfv9TV2CJJURFPsiRO0X01HcXIc8WHgAENn9Sgxta+vCITlGAVcrnKzBuSyMkJTgfqvV9+/
U0LLs1L9N7d/f78Xbd688UHyH7AGCagOGogj8F6cDQmSQJXJH/Ntj4E4p8z2Lf+ldKzKrjTPcb9S
W9DXwQEci0ZmoG3bua+sN1jsPwt48RGUFoV9kkVjjI8QDvFWQENr/JTsorO6KyDNs/xN8bBErzjZ
lptzAlABlUd0vCFEuvaQio6UQl6MSOnmba5P5FA6HKl84RrOunsCJ7DwwTCSCpSA12LyTsnQyFdg
etQrGmCd0elEQDQMAKzMBc2bdcQvRVGGhe8YQU5IJp4AUxsd6SV1fJ0rbPX9l4QAYvIaqHZ+Fcsz
5AX6ozn/6VIwZWtaBaSswpiLp3IbmLh9uoymgSWDdguGwxQuPFI8AGoqCzwUFaOVVRgAf0TGU14V
mjS8hPXTENqFKNkvfQx4MldqYrpUsppZGlqGUAUHCA//S8N3014cwrZu2dNGlczKdr9AHZQdlli6
Z16iKymUXYvFOm95xG2nUPr1PphGbzHpZbTi/nv4rkFZQfzFKtPt04vbPvWjgLlYknhC3bgoaWMi
IBw95Rg54saCpY7PlY96O1ruvFTP2/IJgOtK1F3p7PPWwn2/XfC1dGrBeV00fdFy3YltjREdEEUt
WG4WaLno5LWoy2RVRvwGtEwLcm8fEMhVJNCZCWBkZEXK4ejioVEGJQM0abDids2QShuzEcjN3BSj
vT/8lqoVeqAQ6zeShLkdKnkEnNeuM91tv+tm4T2bcQXwOSACnLqKgWX9e0suPFzR83gSqWV/Il+V
eBzLYzGuMua9/ZVbUC884Q1tVksUkTNm4lootQeBCL+XEwHPYtjaVLjKLBut7bcFwYDKcDUMr0wN
qiBHybrPzBjCQ8eBmpAJtDH9GMRdnZ4XzmR6EK8N8fX3UBaSLdougPb3p7EwhnRDIjyMmSmnaPg8
etzDoPFhZixipf58y1uxIKoBhQJSTHT75Rh3WcG1XX9i17ynE/GRVL3t8ZJd5e+h8iYQq5CTfRiD
l/9JRU9in+3yyolGR2h3QqwnxUPPdVrtn4TBlsWDEhQLrtW07nsfSJ1T66OtrWKBAgw74TVXGd8O
Gn/DpPy4cBtvmoGBjoUa/rsV1AmQaPAZUHr2J698jtwnAs5nZEHRix/lFiOfCBoIB0MA+AlbkKzL
QufdHVM9htyxjJ843mK9twWdmLNOBFA+NE2gGI6mtetXUwrGXBE8rj+pcaD0Zprkke6JkfihDspo
pVLxUwMffiilwjVZrt8wIZCSKGN/dLGSLCQhp32mz4GIU88c1AQgP8pShirTp2E19qc4SnHaUio6
CubrLNiC24dGEi+lUBYRjWFxIMRYsfQadnbrbjpOYwWAWz+Y7nVhd+c060IWXQaQw1JImAqyImbL
JG9K8jO67/I7n24DQffQcO1Hq3Cf9U/8sAfWSlpY6kzMgLUiYQS3CBNM0KF5fbp+oBTCmEr9yQAV
FTcaSWtqaqlJTrgbNFGxnu+vdybMvJZH3aRUTkmAK9CfRDuun0CR1MLMWfCnUxswfrtbDZ/4axVg
SM2A6TixbSyV2WagKNefQCl0i/2QK4nvTwr7FiuHmi00pP/NLFxhIEMXbggGQ3ZccGii2iizN7n+
GDCmaEwd5EdAYYtRTT9ZYcqJJfabOkcz/vg4pnZUSXuFcVeV0uk581DVhVMD4duJnT4sFHBn9BOP
JtIwACiiOvLXv3/xVJVNUogDU3RAEDGmFCdaL6WW+yAWrt0E0Z6k4oKWzijplcDpgy4EKqjShKHc
dKdw4PY9VzlFgvFNzZLvSnkEBLmrifxVBJkx0KagTb4WE8Zs2BdCVuyHKjCTEk0CaI6RusASY9z1
h/uaSJmSf4Qh2JDBUyzJmEB6LcwLGpcJGA5sPV6SHTkmTW1PqZcAnHNLQkAFwpDJz4FiXUvJ6qRy
iRqU+xy99hK/wkBeuwi9HXoYOzDZ3V8SXTDDmuBKAQyM1jOwnQN2fC0N+8uonRqmexV8jZXGqJqy
HhoMhagPkg0q6PzdHbdpAOwzeQ/VJf/8dq0CaHJRjAfcGX+XqKvNsl02yEKY72NwaxHvnRU88As4
QDoZarBUG7g9vmth1CVuoowZojzK9ynaooNS0rp8KRKgtH7aTQENdgCHYso6TpASwYBtOiGtEu0H
ECVna24jOmDaXVVALOIF1LJW4/x1sURwM53RxRP3f1InCltMdZ3m5lyfYaTInVDykMqxsdlXnB5N
zImVu01IvhClzi/wX1GU7W8mWAN4EKN9biCgMxTyGMVLFJhLMiilYMqQKUUSxPu0S+VKa/Mg3klB
ohhyVtfP9/V/RgFxYP+uhzqwRIm7JGfVaJ94IHfLnCKGAiobVkAvubLQXrgki7pqJTI4aUBwTOwx
ky2pf64/vUzR44SY9xdFByY3CjF9yYXxlfpRzsMEkuRwlY16j9l9agyM9iD4T75fGvCJE4wMi9Hg
7eZ4uBTr/gfMrlQBKhGozYm8nzpBtXYbH30WUMgOL7QH7r2qs1iQSseea4Db9L60ybei1V/gcd9g
xDBng/bwaoK5YD2AkPu42IXprsltMTJqacVE4Is8iuz3fXGzu3spj/L1SMwj4yZBXqQxGmumxuHx
K9dGM0Gab0EUFVz9HeSFKNrV48cKE8eiOMaLY7LZJvF/+9pu1AEN+ZZX5ppQ1egqwvAxkEbfFz13
hAJ6mGQ4DAKyNtTFiMpBQX4hAay6Z4wA3a97RRm0Mv2K/AVlobOH/yzyQhR1L/yoIGKZQVQ/voxg
c+ZcjedbJBQ2AdQ3GmyBGN7YaQyfo9QKYgnXktHPUaESd3/NdM/KzZdQ9wZDGMdGkjNYHqfYd2Zr
MKCfNTqzeUwP/oF/83bdQ22OoDsLtCjX9LTXiyVii1ltvtgNyqNRxKjwBAW7IXqveD/GV+LumV5v
TskXmy68V0uyKE124yhSOyWP98SzUz/XfPjvjFUUWvItE0tqlwgt6UaZfzYYozUBpEfvqPh3ABeG
aRp74XKkiRGXWKOFTq6e+UzSUUuQxBkfmeZbWLfjLpCfkyYxxtIcGmuZKo3KXv19hAhm5YlWF539
fznfi4+o2DIYQhk7nCAUFux+k7wmvJa4WvE9ovCQGfe1is58/iNv4joGCwWQ4TTssGSYKCF1nOzj
vBQ4DXQmvQdWZw7Erl7Yco3RyQQEXaRtst8k9DDTIWbZGC3x6MJ7vv8tc7caLStwG5E3QfxGXbUq
7HvELlBwSawsNlnxuNNDvEmyQx8vtbNNFoI2y5eyqMtUsKHsEfw/9lJ+BFNZzDwwSwCj6S7ciEDq
FWzBE1yN7gqJBBlDRCtYYjXqDNQfC9BA+IqiDSAq7t8wz2/BQMzJQxsv9g/ADFQ9KUdLrllxTNsi
3rvjziN7NviRUXBswYb73qmr+0c1+8xMMy0w30IArx7dlRggzs4GloGw6hmkR2BVbDlVC9teE8DU
yzJa6gFYXEjgCP8a5AXLMLdSMEAKoOmG/qIShp2/uCOZAFip30bJnsEYhCTxd4xnJcTTuibSGcUc
8gWXZU4eSNTYqeVoEjc9hBfySk8QArAeJPsyYNcSs+FKUA+7j55okFTV66ZZyiXPmT4ic9M9mOiu
6QS6GLds0SRigkc8R9G6do8/g49/fvaqkycstR/PLQ/dwIAJYLIlklGUQ9STZlRYT01g90C1EWkc
pknEOcg8MRukTZ8y310IVemk4GR00I8oTGQA4K5Hs+f1hpLY47iyYtL9OAZH2cUblgl70D2jsbYW
Tq3aHWPF3XUCkAqCyQ6pzm+99sFL2F0+YgBFIRlj8MUE66VWDJra4p8Pw1wU3CAkzclfQHpx0qqX
j67nxtleSUMnaKVNWRefgpp/S+lKAbVqB4WTXMESK9YuGF4vEYiCA9yH+8qJmeWWss6W4wMTTmn9
hSs3Yx5F8IQip4Wvw+AJyjyCHbgTALzJ9kT+6d3hMPKovDFam42GxzymYWSUR3mMjKb1td5diSCB
YxJUpVtndHttZJcioUkeZd/ACQ66fETGaDb8A35c7FWYlKKLXvJk7yquLolNrosk3QVdyBu593R/
8bNrv5BFmeuyBQOuO4qTL2BgVCGAyDpGDGlVbCREXtjopXVN1+ViXYkXxEqlEDwNaGgD8/TAY5Jp
baVLjGRzTy/UH+lxBeyveIApBwfodUHJVJixsuPtNEIPPgsyiUCNjCFi9SZiDR+1M3SIGCSJTvc3
dOb9g2yUqMVpUB6yz9eLBGPZECZtkOy9ptSzgDjRAFZdUOLeF0OnY/8u1EReDwQf2l9hX67lcBFm
WlduleyFAJ2+VQ9KuG7beE8N+YzRcVvL2gimh84NVl7VfYjiOQYd7/1vmMwXraegZGUxbBMUoMhZ
XX9C0ZTCOLppsk9ZDizvvY8phDXICe9LmTHZKPZjhjfMNroP6TRHG1QZG9VYqD/K3yxXPFVDvUnq
0wD++WBgd5LHvwmpZN2XOqereAXxEoLZCl2P1DHyeSuJRVwk+wx1VVKLTgweXRQQtMobFoz2nMZA
UTHr969AzlKvBJ8KOKGuxgIrltOURmXMuFJ5k3OHpfb4WVF/TwPKlsgZUe9tJYCEIPCbSVRq9p4A
N7CqtgEyBQuqMS9oOjZw1WKyILUmhK9FHZAu2QeCqHn1OeiIUUcLCIY5Ieg/BxkYChIA71CPncCI
PuZfwntg+E4xW8J/d2XGanItD8Z9bZjTdBWZUlCcgfIV4MZrTXeTLGcx/g0GBbPmRuWYBUtkYDNa
PoFxAVrAfeLQKnQtQWpbRe2LLN2XY5u566Sva053Uf6zc2aoXcdnBATIjDuooYHR3KyN14lNzPvL
nNlQpJ9RupOQWhdBzXX9EYUQDqVft+k+jB7R+m9lDWYO+Kv7QuZcAcy5QePa1FaNxmrKOidZ7Cty
UWT7IDFeVLPVflqQfj3sz2jKA17wudFCTV4wInMJ70uhdEpFzRWwMycQGlUlEAJ64a/6AeqfoZL+
/zg7sx65jSVK/yIC3JdXkrV0t6q0S5ZeCNmyuZPJffn187EHmOliEUXoAhe2LwQoK5ORkbGcOCd5
ah1v7FGzOAT6WaTf6vhZgvX18b43gkF0++AOUIFs0b1eHW5fZiAKUJa6prVsHq04Cg610Ec3H8wD
VXKoE8zaOsISs1dt33oqDIaSKVIvQ9zqOgzN47FUI/5x5bkSvyoZHluzHHVPlsvhKW7txaKU5CSm
eHSNvIKV0VGRVFSS/GNhKgjqaUWz4163DoPRbgsrw/Pxw24tbZQSLROWgwaClNovdekoh4Zg6FkV
lfwcVk54qAcx+YYeyZ8ef4YtGwdHssBXLZPvsfz5myBEjqY+z+1CXCVjPgaiPxeJN1Xy6fEqy/Ow
ehppFTmoA3HgpIwr1yQ70Ty2c1leu+BQVb/U/vx9MP7brYFuLWOhQERmz53HOa02U+Yjr2PNMYqU
r5glxIuj/MTEyvuynw2fykOzY8YbjorGEaHNktPgKla3d84jJMXSUlzbQXtWivcKkVWbWZdSU3wj
O/cn2Sl2lty6vG/XXDOqFUKje9pXy5oQP19i+Wdvf+oy+SmnFJdp7+Fd9xr1wxzrfl4gbFiexF5x
feMFWPplJup0SCTxBNyetKMEUl3OPfom1exJ48+m/PjYYrYS/4UASCZwNYg31m+MnMlDWlSDuFYp
0KaDDGuKIFM89P23IfumTJ0bZqAZDsPOHMVGpGOCIEUanBcOru3VVewncwwCjZSxy9TmkOvtLy3t
NC+1YhnmI1vsPKVb9mPplKEgSQW/enf/JPgk8mkqCaw6oGJQygk3DMroo9LT9Omdpyo11ae6Tyo3
VSR5J9ba8DtEqsR1gOgYFlgzTpVUs60klug8Og3Qk8hLL0maHWtkNyT0VwZz53A3zMZa6McI7nhS
7yg8tGBKe03UNB+770rXusnw5xWbhY7PNBm3ABS4ZjpMMvRL+pnrmGh6fQ4nEbmlMU4fGi1Lr06p
hn4uqeHJrkJrp6+14UiX8tTCjkr7kXb87Y0YtHFAzGYWV4BKFKmc9l3fTedk/h/6t/gaSC7QJUMc
eT1QIitOh5RHSq9/Hr0oNN1wd2Zl+akrb83sK6hv+khLS3p9BYo0LxmOqa5hIT3bOJl+br3K8u0A
AcO+/BRZ4D1Sq/eHynYDJFXbvN5BamwZCtMyQKfYIk/06idMph46XVxUV+iz6J19abp/H/uXvQVW
CU3f2DOMiFl1bYqXUf4+lnuD42vQ9JKRQtvI1YZ3k8+1Lh4aQoq0POBDFdmx6E/1E/wsIM+bs3o0
cl+pXHuvabLx/FmL2K6uUvWC1myVAxdRlScxJB/XHHqYLJIvVv4SIGqs+Sil/vnxoUuK4wd4y6Tx
yv/ns5BtUTbVtbRq5VA2s+yFWbxzmbf2Q2yiLMqC5PRrIzDlVC0boVdXXdSopiE6VoYuUyeuFgwf
RyTWHu9psam12S8KwTbcWfAbvYrFvQmF6iEZ7akv62uT0fEKx2c4U0+aLKVutLOxLV/B2ZE4LbXl
u94LlWSZrCatr2liVwfdqd4PaVeei3jHyLcOkPdzkSLhLlEXufVJM0jhsen0muAuOw5SdFWYSrIG
evvik7zXwdy4UaifkMKoUPHAMbu6UaaoozQxs+ZqBuW3Gbn0Iqn+DMW4XCkqA8QExO8kS8Yq2Erz
YRpoDFbXuukzt4AO69B32V5/Y8MOlskXdkE1ichj5XucAP+XKaCp1Np+6Rk7kObxyTTRCohPf2xx
BKtAZJBjeu1w3H4fiSZrpomyveat7evx77b8JqOUU+1JTN9/GgYBed818GHUptb4MFXKRaH3orya
s2y/Hw17+BlW1DQf7+Y+lGEVepogSajE4RdudyPHajIoIaFMEfXv9KEofLUPFF8LW+cpSFrUvEZb
uMnYSAe7nZzD49XvvxqulpgUeTAcBnLat6uPdStKXszy2gyocjVZYnzUAyvzA3Stn43RinZ2u+Hf
F99OTRV4B2XMdaA4qq3iRLoQV20IBVw6Uqu8a+TEdjNFst6NTZG8nxtCAbvOg8Azm8D8y+yF0rvF
YIjj483fX3Q+Lh6fX4Qh8RluNx+b+RCZAVlcrEzfYMp5p4HQNI9dU3mWteeWNxJoVjNtKjNMHiHW
vXIrbZNGQ60Smqc46NxvGlH9wMMYg6v3mfpxLEsK2lJRGQh3SrH+l03PS3032IMaeUNal26v9RL8
deNs7Y0qbVnBwoavIfNOr2BdA2ucHomzShZXM3Wn8GObfKxjrx52Yr2t44ZoDMAUhItks6vjTurQ
SPo8INZrGvM8hWVwMoJYOWRpYvhSEH+WkmpPf2VzZwwMcYWBroIcvf3E/SQXiZ4QTrR1dJQlKfdK
I3+2qkR4ldn8emxP93nBUnylTU/8RaCurb6wkrdGWags1pTQ39MEcRKUGCdvClK3S50DZe6dx3fL
eRCuI95G5oXjXW2vJHwmBsDpNulnVf4plENkPWuh2z43+u/E3PPx9y8wG3yz3OoLDl3jyLCFg29J
2g9WLZ1H8wdQoth9fI5bhoL+BUMA6GZDtrQ45jchhZ6EorIK8h3++DRk4bEZp8vYkx+o2VWmn/0/
LMd7T3qFn7+rqXWjFHdiwvpt6JLjKJw9qPz/nTX7b3n6JxJ7SKFNF0i6hReAOpxa+SrgVCxVrnVd
Edf6XZr+1/nqsbb99J+mc23FU75+fby7rW9GJ3fprdDJZdDg9jDTtJMa6OUEAM/RtRp07hAjcCZ9
5xC3LppFSs6A1SLJsLb9KESC0oKt4Rpkulc0svAnI/wxzvpnSTe/Pd7SBhRIZ0c8XEsJCde9XMQ3
BqI0VhBJqcpi1GFVqzhHQ3kcVW9G7UHzZmSKInFUp2+W81lOdXcwCN6G97J1meLj45+yZap4FeMV
6QDyenXlCwQOtKyyq2uF3rp5beKXpv5ihWdD3llo8/l4u9LKalIjC8ogsioqv65ped2hdLN/jNhF
ZOupHNyggy3Yn+edz7rRBeWoYXug1kleBoHT7VHH7ZwKwofqOsump1D0jaX8KashqAoM6LyR3QzG
r4nIvs5iryqxAe6jfQB1NYnsAjBfF7PqXC/MLJmraw+qj+SiiP26urQ1RKm6WyaXDD1x9ZcsZiAY
L5C3+F0ufZi6vbxj4xsTGGFpsBRQXV+/W2qcVfSIOPkcLWQFPh114KZq/k5otHFRceLAB0zeyAV4
cXvSVmnNWRRI1bVTrWsLSjBWX7Io//LYYJfvdZuu4eTerLJyB1NZzWqchzXjbdmzaXrMWrjUXg5t
sWOwm9uhDMGBLaPWrw2cN3d0CMvYMOKqvtp9d5Dt7LkT6lOrjb8f72dzGQtmWdisbBsM++2pSV1Y
jcHMfjJJc/ya4qiXVll7iqgt7NyFjcd2yQP+31KLnbzZkSQLow9ThiuiHgNIL0YSelEifY5bqXQr
J3HTqvDKYK+pt71DupOInajUyFbpWwx/ca0ZSX11CFKzc/xPsJeDbtoEIEM6KMsk6hoFYAQlYXcV
LQlv4jJWcSiJfvXEOaTlTgq/tRJ9XIVVCJPIEm+PsKuaZpqSur6GwCnizPS19Hku4mPV/vvYLLb8
Fqot5BdMw4CDWYe0TqOo0hgO9VUple5jWk6ohYtp/rsw1PZUixJJBEV/6WNmrWdZfW7jUtm5z1tu
Y8FsvqIawAStLDMx565WBn6BlWa+mcMbyZSldIwl/Vjt8Ypv2cjbtVamaUp50OVtz2U79ea/9nur
//vxeW59uEV0nDyRzgWh5u2Hk0phwck/19ci/RpmJ738CSAzUL4+XmVxPmvn9PrI6NYyl7UWswoz
QwyNptTXuT2V4qRpPx7//RsBOtoawLSWcX6NMu3tLkynkcw2JUjRpCh/H7HPH7lUPssJ/6+yY/uQ
tRni6GVl7tjC1vehOEKgTvcUBMCy8TeuI+wbaTQHpr+y7iCcH0b00W52mhJb3untEstPeLNE3Wfo
bRoy8UFG16OwAJrTjS2mT7rTHmT5QyYf1Or0+Dy3THwpxZHLQcyAC75ds2uouPNn1ZUb1Bu93+s/
K1ih+s7T63Cntr15o1GeIYgl3QEOsrpPch/GSm+b9bUW6i8plpUjrK+hV+tG5TPGpBwVLW29Mg8L
vwlBuXXZ4OwkeFv7NZgaXNokpLDrIT4n78MxCakMts2ziJ13JDCfwzg+KaHyvjV3ynZbNoP4xCLh
tSxprq5cQrOk7uO4vUZKduC1yRmBCZSdN23rXr9dZBV0hA3sppIatdc2LhhGPc3OB2lwxfw/+H0I
+Gl90l26p4uTEGuLgk4QsDujfFEV6J4m67lJHN2PSi3ZuW1bm4IvBDQPKBhds1ZmGbQFox4jZXbM
oILZoG/dVqkHPzOqM9LX7c5yGx+KrufSl3vFu6yr+nJi0cvOguZaty22Z9oV1D5lCmwuknaW2soC
aNKjCSZjFCgErTMfLUidqO7aqxUJwbTFf0UCmhvRSM2fxtm5towzHW0I7c5ZJ2vHRs2L90NkFcco
j2zAr6Lf+bIbm6fRIHMxFyIFhC1uXUAV21NjjUnDKwfsLLRdre98Uzs9djRbl58GDVPIS2WFTGRV
6HDUseqiOuqu5smpngP7EFcvLRQeYf9UluVRtWBLz58eL7phRosCGxBa/OrSr7/dWmNZCdPBWXeF
AMOmx3zNyl8733Pj9KgryqSxJqhmbsjtEkWQj7iZpn8NKTvjk1A0N+lk78838naV1X1osrDS6rnu
r8Psiulb1/ql8mGgU/54ma3NED8ueFKycr7S7WbUMQmytoiHq1n+HqLnSPG09p/HS2x8EsrGtOkW
ayNTWvnEWglKmd7CcM3nSxJ/FWCpg1Q9OEV3eLzQKwfIKhShHA76htL8kpCtou5mkschkprhKnvq
/BzL2u8pEu/q6jvF8SlCJgMBl4xpG0rVmV/m505JPFMfz1ryWSQfdOdHH3qd+qno/sZvG8PHPDso
wi+LxLUARgdenv5V61eR+LJ8iCeXgMfsv5oIR4YOVZO/tA+6cRmi7GDL80s7fXm8u61jBB5Iu8mB
2wgJiNsvFeeG5cyBMlytOPELx68Y5WmMr7EZ79j3Vq1rqb7i+fFahAKriGuaMpGZVjeQnmWU+Acv
UF/6SvsUxuWHVvynBOFlhG8FAkLXjtMdr7EY3N03JJNGwXHhLVg75nGWxzFNteE6ncLkCXK2EwXY
xBzcenc+/D6yNAyZK2yYVO5Ql17Zftxn4ygnDhX0HogNT037kvhx9E+l/Cek/x5/Pf1uWwZQG5Bn
fD2a1usoWYOvcaZtRApvwLiF+x/3yArubzLERECzbKqiVGDX9lHPlRk2+VLIzmrVp/7mDnqMHLA+
7MQ490ErCy0ctTC+gMxYv9Rwq5jEjQmllcxsXTlqQC5DlxebzG7m3pzJ1+F9n2Y7oeTGAVJQMpZ+
B7OEhJS35h+MVtbME/kuXEiXrDZ/Kk6x4z82DB8kCJknM0mcImCM2zVGubERXida7cZ59rNZsbzS
yt+bLdo7TtUmXq/HtQ/JaeCpkd3445x7gT3tDRBubfUVi4uYIK+ns7rpnciEXcpUYcpUOaRScdCD
vx9b48YnpFFOZYxyrA6EenWY9FyCPmqojgkh3DxGPKdLe2pkdXARutL6oa3/F6jAQeW9yYH7600W
QE9t2Rh1EXPZ+5uMR+qRNcp1q77GYXY2qMmY0SVccG9p+E7TPz/e5r3LBLYng0ehNEdRa22pCOqN
LaO1/XUCF/kktEL3VTtK/KhtpydLK2X/8Xobm+M4QUcCjyTqMVaBntpFpZL3JeuV7Rm42XcRqB0C
wrBp6FP/DCHS8fGC9x6MDb5ZcGUpdTrloYCJ7lo41lllxiuqfAtg1oyFpoF6Yvrs9HjF1ZESJwCf
IxdeVDUZI1g/5ooeasNoN+WlShTLBUEI9zokTp6uJPNL1hp7ve6VV3tdb6EQBHVK5MAcyK29RMpg
G4FciovFRKBO3zWmN1BZPx/vag3BfF1GJxCGSW3BYq/zVEtvbHhKE5ZBNNS3uDnPSoC2bpsI4c3W
oP3TTln6qR9CyEqmyXoJFH301WKAgjoO9iisVna0/JpFGdKBVmQpLa+ryo6g1RmranOR9Kk5KnP8
tbCSL6YBWYsT5vqTFNTDju/bOGeeWwAFNNM453Wxo8ibcI41rbloWDDDylL03A7R8KIzBrBjQusx
gNft8QJSYDaYjSQxuv2meplrnZjV9iJFSmodJ8MJgO12DLw6aSyRH8Qms0RGUyONWqa9fZAUUXRu
qUnhP4GRGn91TS99TLsJ8sO8m1FcNe250FwoRMr6UNcZo81hUciRy0Sy2CnZrPtYr78eDUANKUSd
93Z9A5gY5Hmq7OZSK5kY3DRMqnNozblfllabuk0/SLQ2wuLYdGZ5SqVR/gVaslXdqKuko1QlxbGQ
pe45iZ3mmx4I6K0Qddn5nOvc6/VXLi0YgO60QO6KV2k6R1NUWM3FggcEooyk/thIIbiyMZu90M6q
o9R0mWeYkUOHyJTc0C6UnQ/9emvexHL8iCW/phTyOnVLVnb7ocspEFZIHe0yB6mt+LkaGKGvjvMy
UBxYIylaGTffuN9Bd4zAKXbHGlhp6xbTGP499IEGNm1oKyIzpa/e2/lkeLVhJM+QuBQhrRZ7EqSv
Y1G4dhSZxd/xNPatV2RFQIrRh9oXQ3cItWQtQAI0G7ugcTtllL88dh73VwfSO6gFICIxFjDpKuWs
43ky02FqL6WqlIeibhTGmMk4esPZrZAvoff6RHlXiI/xwDROVifaVUt+K8usJfWWH4SZqnltk0TM
cQS2X4ZB8HW0StCXUjSda63jIqjzj0xjwOXxppeF1j8EbwHhCxx75PirHxKWdSwkA/sqrdE5QMD1
JTCz9FwMMVUiRFDNpPmzx/XVmKhlMxsLgRRv+cproOdl1Kk+txdzFsiLoMfit7OeeFZnhgfsbDiB
omufHm9zFSj930WBSJIcoCwLgcKtBcfoMDJ3pbSXoo/rj3QcY2iQitK3qm46EA02p06J9FM0TZEX
zGbxvyzPVAD3eJlnXYMqZCiX8q7jc5sC+UndyIcfRVApbuTov9O8yZ9MXWq8tK9Vj7LuHlBl3ctd
dk8nhliNF3EBsq8SQUOmU24HUn8x5Sb+nJmNcGtk2t3KHs1TXBXxQRvj6TB2ZeeFRO9HGO0kjzDn
kwZmyGsrtSJ7HsLvVt/uNfZWoc/rbyPJB8AK2k+ltHv7ZSDaZKpLGcQlDCla2C0DILD2eWQniltR
8/to04P7IDJH8x6bxMZ1p2255HKQthAIrCyfNpTo6SrWlz5BFhZd44Y5UUcyO/kU6Fz8HRO4D7gY
JQILSg2Nejif4nafs9VFA3ID9aUEO/Ex0xkX080GBQ9DMBiSCiP+/nh/y1+4utlMaOAZGetluGid
R8ZhEiVz7NQXSUUxWloMj7L5XqNtc1tL3YkyDSXf9bA0/Z4BBFvYXLoxMFG7UXqtRqcL9y99iINs
JtKTAm2Yd7LIjWXpoyOouxBVwT6zOk0znoEPLptTp58K0qASuPFcgvcnbHdSrA37JIxCkJOqr7pU
W2+/myUUpyabbC5VW/ttZniW2R7MCbwDUC9hlaem2GMP2IhiCUqoMNC/Yb6N4sntmmKoi7Tvuv6C
Z3K+h0b2fTSz8iCy3PAjI50OzggVbk/Y6qaJVHqU0uipxroh3LEPzOMfG5IBGAy/xb8WmNHtrxmT
UgRNMfcXJoH1T9EYwpDdN3uF/A0PTVXRAFkOJyTyzKvqoqA3UcWx2l9SPX/fOcExtWR/kmAzmp/K
GgoyS/sy6NFODWTDjqgaMeQMOJTTXjvmUZmLwhrq/lKHHfyrYHmUNv8pN9G50s+Pj3EjXGaqYuE5
g86Wt3bNmZiXZOFNYPQXWWnjz1ogdeY5l5IeOfE2SN6bSYeAXmALx400/LQviwbIaVtX+W8NEt7j
IJeWm/KMvQ9FPH6gbv6jQtr4TIzbPNWppHzotcjY8ZJbB4T0E9VYa+EoWHdtQ6Bl3SjC4dIyUDMY
Tg9gpf+ljZXwRJ2dHh/Rxl2j+MlAwyJjt5Tzbi1NmIOW18XyTo117yHZZLlZlv1uQ/Vn1Ld+I8Bz
6u1e3Le1KpRSTLJS2zbI+G9XTTqzszoRD5faND43+bu5+qfPTmlAHNIeDDnaGSjbMHR81lJyex0W
XCeF9pAICa3h4dL05nkMLahIvxVJdhTpwdFgxv0dDJP7+FzXnavlkaXHQU6Iog/V+/UUgj0xLJTK
2XCxZhuunHyyn/rM7I8hL8ep1eX+1OhxeQ4RefVzw/6LOLM9KNQ63dyJTsZk742Qb5jV8gji5pb/
3QHvldAKwiRvhstAHecFPtX2NFGrPqk4hicpm/eGf7bWgwAWPAj3jzdxsYE35aq5GxWp45m/KPrs
lwDsXW7er1Ar/yIWbf/8zgCMJJqhJLdg1lYGlbdOa85JPV66MPlRUcJx5v+EMX0NzWoH1X1HscyH
pfYGnHWRkabeuboxCY9QIjtxd5lMdfoC/+bXrkl+wO0ufDmZ55dQzRw/qjXrCyMupZcNTf0+lOb0
YMlxHLlObCS5O4niX7Mzp4pxB0d8btjYMaCC60aIVrpJmY4n2FbU40DVYefGv/ZMb6MU3jj6e8tQ
AltZxw9NKSG63aTDJdGtBLICqcueSB3sz2GoHdO+T85h3tYfoSMPz5ElxQdFBbA+mAWZbpxbRxFp
I/SYpua3NFJOdZU4x84x2nPZF+jPpEp7RNI1cOXM/hTlieRHTkeewxCcl+OF/FRkz3HfA1zt2z0K
jY2voxI2LANGTLbZd2P7I6NgTp23w6VKO+GDSYo/J30Tfolp1x2Goa9zN2q0r0wlT16LKMSxsKbx
oE514vfdMB+6CWTp2PTtcz1EwbONg/JqemMnxwjNUzEZCIfLcca4XCUfkq7Udwz5PoTk94MaoN9N
gn2n1VLLatoFhjFcglkETL5KAlYnGN8fe6f7u8kqBJA8+rhF59V5vbmbNuPoclrgC/RWav0iVeZ3
oVoOR1R/e98aO3VnV/f+nnI82JilRkg4sx4tUsxGa+Y5Gi9m3qtealvDOwivZlePtP5gpSUi9a1d
XofM2KNt3FoZdiqqKK/s+mtmuLSHUzkQeKFmFMEpVsOvyQzF69AbMEbL6vSubbWTaMa9evb9k0PD
BaVpixE0S2VW/Nb7mXlnSvZQz5e+PRGB+TAKjR8Ns3lWpNMkvGaPNW1JnVaXmvWgNnktRN5pG1k0
laYiiefLIIaTGseupiAZFX6sFN2biz1mkM3d0QFBeY8QhVfudndTtxy40c0XiCE6v3YqICCOpHHT
DcdVJusqgb300TLk8pjmvGNNG9ZLIZ0ZpiW7poy4nMUb6x2pzYBj5GwH9TiNT0l06euf9v+0CFkW
U+IQUq0RgK3QsrKYYNislfZno+R+nP0czH9Rj9u5ixtfjt0gzIbBwEC35t1i5s1SBrmZL0wKRfV7
GRG47qucTh6MYo9v/UaSs0BE2Qynv0B71duDi8ZAMuXMmS7IpTE5AFT5EEd+knoNRQjda7+3bebW
KpjKXSGEJWNZ2adJ7xY0OVazjBjeLh0EZd+q4Txf6LT2HmW6dvB4g+wj1mK8OGNUuRJS95fSiHJ/
suBWiqo+3kk91l1KgjIiQHD9tAdgULnj/8r0rh4bi19RqL72PfhC5cM3XdW3XQ9w8+PT3vqub9da
xQlh00V2pbNWF8++nrkzVR3l2cgijzdm58tueDnSZMpE1Da5D2tKyFkZ1XEsdflC3eUdDQB7IK4z
+LcGSWD7lyrqnYj6vpJDXQXftqDDOdI1Lova+1im1aRcYiN7ksgavuRlh6hRIe3hPO+PkZVs0jh6
kfDerHH1pohE0wyBcmmgvlU/2tXv3nyWW7pZU7hzilubwllTMySqo5WziljVWqstVFjUS2EP7UtR
2yBZbEk7dqKVfjw2jvtnXmMC+vUppM2grCk12kqprdCYtEvSF4hJWwZqm7O9t6F7RwlEjdo6SJTl
0q8HSkarKHJ5kNVL1+uf1ag8ybXjxsbs1Zl+eryh+xeBpXApjHiRZYEkvr3fZBamOcWWeoGA7YMm
+4r8rprlYzjJJzgaTjVVGwbld0pS9x9sQTuS2pFkAci1V88QlFFD6rS9BuV9AAUqzQwJOYse3swd
y9jI5lhpYc/lISAUXkNrinoOsyRne8JslYvRtz/7ljnArjDFMS/DD4ougBVJ8D71lhL6qVLNLu4n
cue5el/F7R9yq+HIaGIAv6HHSWRDJfD2uCn19YMWyNpFpIVb5/9qwbfH33OjgP3aJlliaI4YOMXt
CrYR1vbcKNql0eUkcZVOayBECWAZ1yf8l9yo9be4iofCJ88gr9GMOgOEDPiu9ZpY6sbD0LWj5EWq
UUZeJkdQRjldm+9cpI1uHVS45DMMlKNpwqj17e90qjESyWhqF0s0upulmXXq0rp/KUMHkS1mQDxj
xuo1Leg8pbL/7qRuTzBm45rBT4YJ0l5aWjqrt20wUqsb6k6/JPYvrVuYuM6Fkx/zQN3xuhuXDCol
kxCPyeqF+/B2r1OghVPSNTq8/RPQlr4BY2ZJpluLrDwZyMseRDVmRylro1M/asHOi7amlFqsbnEo
OhQ2S9y1tolQEkmt9KN+YdbpRUfELpGTD1PbnEc5fglTuA+0Jz3+FSsxfQQYuw3FF/mHft5Tk9u4
98DOCMsIZ5gSWoNTrMAYOyoP+gV3zXCJkruIwLwwg/7l8SXY+rBkYctMrmIA9VzFSw4UmnWiCuPi
QJjtNPNpQjRk6EM47XdW2tzRm5VW7lONa7sM7dK4pHUNmO57nMfPjfzr8Xbun1LySWa16cDQgyGy
vTWfWgiayO1oXGA0j31jGAdvpEYCRw90BB3DcZPS1f7jNbc2BvsLiGkDXPEdSFYvgoY40TYu40B5
d5gsoB92ph9FW2XHx0ttfC16L3QaSWyZ31y33LJIMxv+oV9CIT6YDni6SH5n1L8ruLgfr3QfblHU
Y0J0kXHl2Vn3UycRR05ZVcYlM0yUFZ+FFvuRDAu98rdW/1vsaUhuFDWWIiJwJZuqMKHQyhcDuetF
107GJTdmufN7IgcVk1emk9LNY+2NVeS8hJD3/mXnBcTnLU3JkyUVTP1PegWZ0KBMxrVSnFh2e7NP
Zy8ztEUAiklCCLyMNvqtq3kEhN9CK9CVwll+N1mWMF0tseK/Hx/eRhbCbojA2RIxOMXnWzPUAsXs
tFg1Lig0qVXsWsHkZlJ6EsxP27KXKIiuyMiDKe40jC473/l6G1nA4qupF7I6/7EuFuoa0ddS2LlY
YeLpZfBpyBiPa75rUXJtv1vyc94hd9ges0jdw/BtPVdURPmOxMx48HXzf6xSAHeQSl3U8Vc8Gx64
wZ9p8wEiX1qFDKxrwKrVUTC5/ucBGlkVBWCw6sTTazRYni5jC0ZlXoIeqE0whv0hylvpXPQOghKq
XB7s2laQaREjfOt0uw6PP/uGIzApmRIaLhhsoC23Xx0ZvJn4qicWhQHZD8cy8w0AxF4Va83OO/W6
l9tkkyeKdRB5YjD5DuoRRLOhTRHRWjInBxhv/cT5UcXB+xTIZqB5U9Qw6tm5Q9gfzfpLqC+05Oep
OAvjKsJ/s+nkRLGrQFPeUESBeJViytFCJTLRnh4fypY5LFUM6pTAqCF7Wlz2m1JGYFE90sxMu+jK
j6CK/apxftOJ9G313VJz6ER/rEcN5bw9LtENLNbSYXydVUZCgKNarTyXkp0QOBHRhmdVC09BcOar
/WULlOgzYGHv5Co766lxsrTWD7pzFLfnoBiPtRGds8j89Pgk7t+m5ecQafKq86New9E3BxEz2JpH
2WQy5nAYbF+6XtXpe7knnbC5CneJ+gfNrvvqqpXORgST7EU2wtITM6T9aVLrB5JXchVQv1RC7D9+
2heyZUCYi0QdPnyVpExaYosgiCH7bObhFDSB8BNVzd28n5Lz40O8jw8XyitidaQSdVLYVRRRy8I0
61Y3iSIcT2QatDaNN+TldR61ox125H0m0UX74fGy9w8vy2oMBCzRLzd8dbVFZEQg2UzzIhVfpvpD
NP6ThdRb917dzd29WWb1bqhSkU1yaJsXLSmP1Pn/VcCraEX3Phn0a0AkCs+hP0g7A197m1vdUC5u
kXeEABfe1fQ8Whfr2d5riW+YJQcI+z0xK2MO65ZSH3V1ZZnwwVb1UriJzPAlGkX1lGVF7tuSQLxY
QLv5+KvdO+Tlq/3/RVdfrYUZ3opSGC57Bhl92kSU4/vyr7AK2sPjlTa8HEsxukHeTA3wrlxctMFk
DCl2WTi/YqRKLOeMZ/LUTD4X6ktaP/fRORJ79rK5wTerqrcerhK9AYidVXHmgIaJdXs33EPFLG7y
9qlZtraMOvPl8OGrUxSKKUVhbph0NnxlPu9KXG1v4v///SujN4UOYqnn7yfFc7P2S6h8M4M9RqC9
RVY2rmZ1U0jdcrNGxa8t0w0S453Q/zgV4KjA49GjRYjUXlfyQicx4bJzcL5OGB4aqodelxe/qf71
x8cGt/lRiDYIMDE7UtbbLx/2YqxUKbIuiQGw0lSSyhOANf6HVaBlXLqNFB+Y379dxa7kOl1IiC5D
oZRP9sC8G9WaZOea3ucasODSsCfyX2CM2srAUnMGaBy09qWQc2jX80r2MiezUQNzmme4EGcXde+/
M5hydsLkrYWBjNJFXR5kZ13VQMlkmiR5tC/BMKN1ZubmkXHE3LfCeD6MiZWdlVZtTkZalIfHn2+t
LUedYZkuY46OkIDQaM13pGkDCHRpsC+G+DLL36I2OubxcJ5z6BzjnyOI3FQ564Z06I3nfqnr0CBl
Ut5N9Ml1mvLMgNGzDZdWLMfPVrOAGnf7zMurvbr3aN68hmzUViHVu/34YZ4lwool7n2bJf/C/iK+
dJIcELgF1Xtd0ksP5efUp4yin4Q5UwxFWAQez8iD7VDy7UjrjpUyGO/pg8penej218QZGIc0zcrv
FOnvMZ/TT7EsDTtWu/GKMhMC9SbJD2mQtfKKohO6nU14RWtWvGQyfLnwy/57JD/N/4ez89pxXEna
7RMRoDe3JEWVyqhs2xuiLb33fPqzWD8OdokSRPTMHsxuYIAOZTJNZMRnil9t9SRp365/zQubkYyE
FIhmHeSMNQ54iiarnPwcMSpN6HZSanz3W0B114NcADXwFmerQxVEGZ+tf/o9jKovEJr19Yd0qh4K
a5cZdxTy2yzM7GS2Ayv05umn7v/J49DOwscAopHf3gX6UaHtJuWDF5nDXcNzqLaTYVebb515U8n3
RQNfdJeENFR7vd7Im96Ns1aLiEkBRQL0EFbgWh9dUGlt+JyKD+IsFazttPZfJb223qJWbzNnTBRx
L3dGn2HYprLBVTm0ArDB+fS3UyOYlxV9vtlD6SwC1hBWxTe/tqLANmRfRCXcSHNQzgNKUqGRyK0r
Z6gthVrW/hpnDbfzfEgixZWSWf0VA+AIXVmJctFpyMMbZEz9HsJe0XbpTtAQVXXLMO4ycKbxYgWU
T9Z3rWoM09aErHpA8KBMAPT6CBDIqYbsR1vKc0pDeGpuyRn9F6wTpa9qmPiUIBqZ+kWhJVLHWeYL
ht2lUhI7KKpa+9Qc1C/BrNSDbY1a/akNMzG2677Jv6RYyrR20BQBjxbN6iDYBmXigt0E0OHLQuAI
VsTl2GRT07nTgJTerd4bvC/rmiLtTusKPdojBqWXh6Ztuu9iL0jyTkAMR93r2lR9L6iFf9ODPss9
psgPHKPL5+EG61lDsdNZ1sodUqz5q9jRKto4b9dJIEwIDFlQO+CKXEh3qxUcNYbVzo1ApSwSy30h
oYcqlWPsWkXv30WD3O78UPzXzPP/goI0pRqDBbOxejGItRSJRR/pD1Ny0302C9Wdi53UeG30r+//
JRLywtyWnO0Qa1bDq8UQippS8kiwFNsP9c9W1R0otPxjuk57mbOGhwhk1IWgvLqUs6hUSzETqa8I
7ADNlX00v4a9omxxKs6qSEsk9iznM487qLWrgzTNS3/u+1Z7mOLfY9M8KnG1H/r7KM/sttceR1PZ
i/lzm1g/kmFLMXJ9iBN7UR2G6c1aYaSr2FplzcLsk0r50yL9FXu0Lu08126NuLYlOJMSonndRiay
fKGPp9U66GqtKACgkhTm3YMS/gjTTwLec9G/PkqWGKx+phUdT/6wipFaepOArtMfuiq2wzZ2a0ga
AYYvG9fF+vomDpJL4DOpK/AoXyMhui70JbmWzAepyM192pgwr4FjO/C8JE/uWtkNUj1wkOFowJeY
89dGb0rP7K2viSF3d1M2SA+TT+qR1sj0TlqrPAg63ohCm8QHtUfp3tdy3fOlcEtReO1WCK0RTSpa
rCjNoWXA2ju96aIZd0K1if2HKA1sJZlzOxSyT30geqJ/75v7Sr2zasMRF7UQX7gfpnqXlxOotc4p
M1cTXo0h2NWBZNeALGJz6/edlXepp1J3QyORnwYIaM0Eb+skEClQ+w+S9CfkI8aVJzXPyU6tAjcX
ZzxqqC4pXBZSc1/UW192nW0s0UHPYcqzVEK0NaZdbjHfUZrUf8jgkNlFJIh26OsbKc3FMWL1STF+
2YNnqv2CFBol8r5c3EP1VzHo4Mfyjf9H8B1FeIj85k0LBk8LJA8BYIxrt+DT6/cag8QKRMEmjFIP
wuCrN0FYyHRTyA0fTDW3AzHzRJjZDSSQ67tkK8zqyFZ0PwzMfhIeZBQ7Wm0vlL+lyNgIclYcWAaz
kAFwJOB5SBZ3up6bFBeHxLeEh9pM9vLQ2wjf6gP9fO1b3SPSnaIeYpatk07pFhzo/BhFGY0+Di8r
cPaQmE9DZ3ErwOiIg6MvoZFnuIJq3BBd0598CVs+jCxmRfuZKv2r0LVPWKD+GtAablVynvFWznUq
wk9R6pjTy/WJP8tmlznhE5Mt8y/ey6s5Cak5J3qVBce+2aHngZOGoyDIUxVeqh0MyOPwboL8JcPl
G83+Fi1GuXhZDH1wRHOl7EYC5trFn+JiZ1kvXe3Jcb4rx5s47ins1k5U3pqNumEsd2kyuXJpFSxz
eSYJAr4rVny55DcL3gRAmkj0kroIecXYcEyRqStNmEkwj6/P1vm9ROIvLtI1pBX0g9eTFcaqBiU6
OFqRfByMwZ5QZ8AVcZdk4eFfQ703ThFEk6mZA985XTCpZARSitfvsfJN022N2GtUad4F+XeYE971
WO8aKqf37RIMWCCJBvCWNWsBVJUiCDw0sZWP59bWk6BObb+BvebIciyNdtLRWVdQ4xxtQSDXUUMr
fTIEGb5BOFvTXVGh/yLOpuwpPRQIW+ql4bdVp8HnLCuajc10/hVQNsG0kIwEBTcqFqupoXIhZeqc
4qoFLIH+3k2Q+7f0+hbu5cb+OF9qp7FWJXVDTssKUhPW6FO6MNj9wS2mybWQIvDy0PwaC+rshWIS
HQIxbm6uf5eLA7XILfHxoj2zztMrn9VP5SI9CvG9GHh6cZ/WkWt1W12sCwkmiN6lWCZB2gDVt/yQ
Dy0Rqtl1ZmVxduRt5nQBEsD1p1L9S+FhN9PpTXt7CPdVLrhaYWxk0ee3qIbdxDtdZnlTr2WeFXNM
favFTJdf1r6iByzdZVqiPF+fyXWFCYUiBPhZ4zBl0Btes4AqpDZMY8RxVuv96HakQ+cAry0BFI1y
xOBE5VNGHRHn+7r2N3bXpdiL1DLHBdZBdCRPJxdxaTEfBQxSffSqBpzD1CpxQgGdGpSuEll5LpXy
678PFzAxZS3WzuI9dRqykjpZsDoFk1vcmKOZNavsjfgr8+wlTQsV+fP1eOcPSjArdFwh8HBcoc9/
Gs+UpyJXRg2n2R7iO2WPIQwEtyzGIX+qxyKW91ZizvUNaKPE/H099qUFtAhgYT3L6qWCeBq7nYq0
apoZE+8MHuE8tXRPFTV3/z3KAkKFYsSBAGXiNIqMLRqYJBFj8jbPOIpF6dEqpWmjHHkh2wO7ArAW
riKgc6620zBBNohZ0vrZkc6ibWih0w5Qp/obEQ5BGI6eoAU7rIPDzHwV/O4hNbcSsQs5P9wfwL3k
1Itk8Xq1igYtBkubcIaFpmGLetx6lZEdRSP7IWud7yG6FNpJYXAcja3v5Or8w6jam7gWJ8/HfWKf
t+kb4mCZk/B2tBeMohO0crczlEz1Ilqv/35Rgo6hBE9dAbT3msNYzXUeJUjsHFtL8BCGehxJSJr6
qd4Uc750F6CNzzaG0gY0c7UGKtFKrEpdpqb2dOm22Qe7aLiNYfXtsLW9vt4uHRrgfRZ+MPoy4BhO
F0Lc+Lx/Ewx61aKLPU2uMD6DN+viUjo+Bf0gPZbGiARUkm5sp0tbmVc+mxkNIRmFxtPARqdYuZ6x
ncT0j2UlNiCgjCRkuM2DLbfjdxfRVdphWeB4eWbyBj8TTtBRzwS2LjChWP49Jz1KNnIgiTdaYGX3
IcR9t2/htYmZUO+sTOC4RonXBXgW72O9LjxFyax7XiixA/JYcYwh6t00qIXnLAhg3UuNeTNZreE2
TajdBVqV7OnjPgZVKezUOC/3Q6wEt6IygMtvq/6PaoYTz+oidfDsrJBqVerDJDc80AvD9Cjv+XAo
k/bmf/jSwGWgoaPAQlZzOuF9CrCV2iL+jsL8h0fLWyj6tiQlHpvJUZvAmUTAvddjXkosULhD9lOj
L3vmSpMJpi/XY50fkQy4qyVEEoV7NcwfjPbb9UDnq4mjjIOZNzJkRhby6eCSto0E7IWw6SZ7wks+
k1K35RRJZuMx6+e369HONyi3O3KxkIUoVSH/cxrNn3kLW3qZHxX9V2/cLFShrLbr4a8apHeA1l+w
Wb8e8QwvB8qJ7hHcxsUTlBRtNcBgbKNBlDBU0UIc1MAuT21hJ0Jk/W5RRZrtAp4tD0zFqguHWglk
ggE3t0clHIsvYlJon2RUiibb6Mu5s41CVzq7FBPlMLe5/K3o/PLVCrXqRwCcpHfjVIlaO8v18C+q
D+jkXB/MpY8FPwDozTtoZX3H9UFeAY4b8qPQQuQqRZuiOGC16S0xB0fr4q14lz4XL08afkwf/1kd
NWMYNAnPxQJEhX6YIGg/BPnkpfjThr54YykJXM8tr9rzcxUGFOBQ9NjwnGC/nS6RqdfxIp+C/Kij
G1ZaXq5/r8ziFmxCE4Y7iwLA9Tm9kFoTcKGeQ2BZEJyr1NrM5MgApo2luyi0NCQQCfiagdK/DYbS
/wTpxeydTEnM1xDIuU6illLCHfsCjbhQGwE+X/89F8ePogebA/4XHIPT8c9zavG4q/Kj3CWJo8a0
CsO8x5CxT3L6iFbxHKhIfGGna21EXs6x08OeiViscjh2KJqtI3e0SkQxYXOao+r2uuAkyV4JxX8u
DTDNZPt0o5g67pTT8fnSiMOgP+XHQbpBUsFO45eefs9QzI4hDpBDkh2lmA1yyHKurIdGbg+hB77G
spRPg8pW0qfiNHPuDIiVqI+86N3rn+3S5KFXuJAgobdTjz2NUOWB5QfWYj+PUkRBApg8pJv9/0v7
X1kg26AMwAeu39Wh4UsKiVt+DPBQTiBaVMLL6L/6wJGC+eX6gM5voEUmAeGihUnBO36V6LbBWCnT
qDBlSrqbe5Ust3OUfN7JfbMlG7h88/XnARSGFBdvyGUfriYvmuo2XAztE6G484NXsfwkqrYa4AND
WvNjMr831pa026UlAURtuR4QegEMexoT7nEDJBKDcdqZvtcY2uzGKIR412fxQkWTYiaKiGwptA9I
3E/DTD0cQ0VuiqMUlriz0Dp+CvPK8ae3/AYzebc0NTvZyh4uLUbInWxhGChctasjrVfaxJhlSNSq
cVdmb6l2W4tbJYlL59THGKu7gWJO3oc9BvRNPKFee5hLGPFokqMhp8Bq3FiNl1b+x2jLr/lQ/0Ar
tzaUOsAWTUt3XSI7uVHaSvk5btobTdmyarm0NsDYgBhCbZu7YbWZxaGLY6HnkadpIEbilhwPefet
ruGFHQZJDgVhiwQFTN1qTOkoVe2cJ+Ux0PN818yGUoF/7+T9NGbRTY5G1cYkXhgWY+KJDMsQAsua
lzdbcVrmaVcesTQJvYDmt43kzz/aTdOToocGhnh5M5hAGVYbazTNKJ5M/FjUUfYf+w69JrMUDHdj
Y11YEQuhHiY/8jhEWoURQLYnOB0srixUkoe3cgzvE/FNrQdeueVTSre8VabD8m+EuHYKEich9jc4
WNhF1nu0H1w/VDdqZe9ospOTjFIjJR2Kfvwo+PCrb8rjs9caxnzsjW78lk5JFDtlDN3ZHSa1uGkr
JRKdjlZG7CpRIrh9rOl7VYFH50pdVmk2VvLGjwSAxI928nEWCapWtlmFdeNM8aQ+oylWQ1SorXDn
Y1dk7NQ2HEanqqEy25NWtbAkUA7+LXSyGngCjHLdoVk7/Ik7cxy9VPeH7qXI9Xa4qcs6UewKEaPG
NgZLjnaB0S/ly9xP+GMw6YAqSpR3N77ccuSdzRF1Nkr0LPozsy85scrBKkOdLLZSDnpWHnwxo1Lf
DOIhB9roGHNrTHYUho1sNzVCJL0lLsaEQ3RvYkqwIeJyngByay+UJHA3oOuonZyeLbg/8Q4FenPk
M7V2kSqHImtdxdpLqYKGbXCLgrU3w/gKkvh5HvyNhOjssH4PT8WLpyWw2LXacZSnktkZqX4cmsDL
K13ijRI5oV9EG5nu2Ym9BKJisPiB0i1ciwtUVdzF/Vzqx8LMQcQgPJPWvCAyu25h3rf3g7+xRzcC
rrXbrMpSwHoV+hG6h90h6mkhDNyUrqSptpH8EazPGytryUlWK4sLHRg2uHMu23WrLDKNsB1Edh/o
8H7HSVXcKZH6d+4gd8AowPwxKmb1ramgLfS5UnjlMOh7YXEOuv5LLn1ToNt8VM5C4qyWFHbdao/v
FoiyWnI7a69KOyp2G9/zchDgOnxUktp1akGClukoS+rHFnRjQ1eWPj7n/sZ23Yqyeo9kFuWawM+J
0ty2VDaNfK9qGwng+UJh6VMNp7lJrYM/nu5AVF4ReChU5ejDG4UQKEs3fnJA4MxR0s9SZG6sy/e2
zOk6YafBMaGVsuyGddEjFHH8qbVYPZJCZQ5g4Bl56kkTd1n0LCdPk/pNlD+L1KlFNXdaalZ1P3k4
YT8EKhyidOvGvDT8Dz9n/SRq9WBUgoafoyj3qo/Wp37fWp9b2RvjuyHfaLScZ6RAq0g6gD4sNhjM
9ulks/aT2NAEAwtxUb8fk9ywgxJMpE825wE5rY9yFnAXcKU891o5ORWu6d71/XGWifAb8HBC6IRW
IKp2q6KMrIQJ8FDDOKbcj7S73CT7+u8RaANwB4OfQwdsmfMPCaO56FlZc2MeS1FQnYTN7oppueUu
c+HLUaIAY0o9BqGm9ZHaFE1XYJbLkdoNnqD8AQV8L0QP6gHjTJdn+j8fK1REaKMANgGep5irnLuP
MH7thYRpM8VbTaaOnuP3qhb6lqPt+aan1cfDhf8FPguQ9nT2MHIuJRlnAxyH+7u8aSMwBdGz5Fsb
O/EsBYYA8DHOeuPLDd0KkTjJMNsmcihJ9BlE8q7c8t++cMkvkYDJ0IHgT+99nQ/rIWKJm/2iRpRz
KHhm1yi2GASp3QFIdv3UFw59O/s3KBMjb+aPgtd1ucbxk5u76wvzTEyB57SKDR/vC01ZkvBV4iqi
NikYgY9h7iTYA7ZtWfY5lHd5pr75cE6rvTG7VTk+xlr+Wo7jG03CBfWaJtXGLzmr7i30MC7LJfXg
EFwzI/SgAhbbyNaRNwpNZSlvDlVqDDeTkic7Eu8eBqoveVUbGAd/kqXD9Ym4FB42OPK/fBGFMsPp
Ggv1qoytnPDCYKGrGjRuaZAG5rGBF711mFEc13O8b7WNYZ89HN6xYByBFDYX1Nzq/GvqQtRipEuO
3Y8qsUHN+HejamcbFaeLo2NO/3+U1bUZsfmjYIkiPotO/9R96mOHHsmfaqtHs2zF1V0GtO2/QMtR
+2Fho/bTqtlMIKWwKRV+Tv9c/0zn00VjgGcwBQxgwej7nP79MRcznA+tO6rTox991ShKRvMfMz/4
2sbj6XzKVOpz6NsA10ORaQ0W9CchQUasHo+zhaau0GGmMjqC/4USazWo1D4FBwHtjfTm/AQi6II2
wy8PE/k1s2UalHDQAnk8StoLGDeyD6T+n3J92kjWLkwjb+ElFm0dhBpXR3fTidhqhcZ4rKBgIvlj
d2YOVx98vvQqRdVGQvV+iJyuCpXaFoVOCp40qdc9dzS0/IQ2xXTsXU7Tb2ZljyZnuFOpdqfaie4g
TmPvv3167b7Ue+E2/Q4Uv91HXjja5Z/xT/lc3ubO1svvfKnyo1hIaKNQ5zsrq5SB2DX+EE9HWEr3
A7COUsCdKt/SW7801dQuIfWodErO3nOjGdcCbcnp2DRQ2IenMATAn9stAtz/rh+wvPc/BlvdYJ0J
CwP3lulozCHL0xGL2rXE4EFJs7+5+qNu7nuhvC/Km0jYWFGXZpOkYxHSWCCLay6xKIhq7yftdAz1
Q2QIhzyxdWBI/7z7AVT8F2S1++e8gEgsVtOR6u3eUCM7Haa77j4Id7Ow9d0ubEUQ4/yXethC/l6l
bCPkRstI6vmoxAB1o29KIzui+NNQNpKOCxkw4hlkARiPANkCK3J6pNUG+y7Xu/ko1GDijL35VWwh
tbkFOT4a47s83cjbzlEjqGp/jLi665JBThAKIaLRzZ6pFi/d04wim0M9Cu/lsbgfzfImH22534j8
/ghcHQSLxD6wQfR3zx+JEHK6SJSH+fj160Nkew/Pd4X9/TGyHy07sys7sh9GlxTfDp3KCXaHZJcs
f7BD7+fPym5syYYwtXt6+XL/Vnx1TLvfffPtT6E92bJd73lA78MddW07cmX7+Ybt5hru685+2d/f
3/59vgvtv7//Xl+R7yTHayNa3ay1ZY5GMzAizS7sR+/urvfk3bQD9OxYHh4pd2BdHq2df6+71vfm
HslNzYke22fnZrBvgevbN4q9cdlf/r4fZnl1CcdJPep6sPymRz/PdnW5zyhledT29eRH/Qw2r5lf
tlKM5S9dTQT2RurCbEVM4Cx/Q3p+mCoJn7g4piYeCbukTDau5Pc9t46BJAVkZrB5UFtWA4NrKia+
VohHyS6cnzgL8Q/mfk5qf/n0I7RF+6i+bHzfC8cA9MD/Qi7n3oeEJovUfh4sQqrKN91JblJXcOip
O29flwX7HTEOu/GyrwpTfHT+mkflAGjP1ncd2o2ih0iHXtjcLbL3bdgSVj1z4uG0P/ltq9NemuIk
MiR+m5gqO00oj2JmPk8LG3v4jCycKwud4xuD24U/LCTSrJumAjGj3dWops2D1xkCoOeI5BoIr3VE
oMgG0mLT8nZkztYo0ndl329kOOfLZDH84jLk2Qh87/1l9GE+ax9136Sq5qMuzJlnRmgxmKMS3Vz/
bOdf7TTK6qIoMkunjcEO6LGDvDewv9jh6MV3k03hYPnqsPF6OH958yUAl2OApUDeWYPKKO6oPYBF
8VjEt0bfPfXFTZ4dGvNn1Tyok79RNDlPTd8dLiHKLtcGJgmnaxJMaj3VcSAdkURu2nur7O2sxEnd
neTeySVlZzS/r8/nhRoVRG8F+1AkBYACrPU7sllNWynRCbkfLVudMztuJCcpvjR/wjawESzK7/Tu
1pw9xcc2gfqfRnbjZ8XGh73wcl4Y5xCwKNcvgqKrI0DROpMCgyYd83vBvJlVic4FZjXTL7wI4Au3
+Wul5zvJ2F2fgPMsbglLogi8ji7muocZpx2XWmdKx7jhiZbcJcL3FjPr6DESvl6PdL6UTiOtUvO+
lFspHg1muo3t7ocYvMni57xK3PDWR8f0erALyccSDQwPQooU4MTl13zYjmJvtKi+M65m2s2PFtse
hR1fw5g1ltBM9REO+x1wPlwPe2mMzBedfHrsKvWH06iRhVKdpuby0TRgwFpe2D4ZeBT7Thf9EMSN
Cb00RtYsIIXFPwVFodURXotRMsdmIR8z+AnD4EaNrUI5qMxdRspRPQh9YqeYjl0f4/kRtKgjLBpP
VJAVcp3TMZZtqE9znMrHSnwAldslzS6f3oJu2Ei8L8wlcZbhkTrSXl9dApUPyKvSa/k4lo1jFj9C
HBzjqASiyM1oabeY1Fwf2IVrZxnZfxFXXy/Nx37WjIavVyR2kmKUUth5/xUEkqA41Vjte8FVGws3
VcOmJGoLoQURyC34Yzv+arTqzrf2bWYPFS5XLLMmMvZ5oO9T2XA0BQZT6F3/xRdXAJhYjotFhpNV
d/otijiTO72r5GMpeLFPmSWu3dwDvi9V6MBWtm8girClfHzpqCKlxy2PqsvSflkdVeEklcB/etZd
qP3G1c0ZrWgnKm5JMUH8zSsfx4Xa7gwE/TPr5vqQz6/ZRaeC1U4fETrImmwsafUwd3Un83oxNQSX
msKb/TTZmNgLFxEGeWTyKMahDmStLqKhrmYzC31WQpy/+uN8rGbFKaLOFfQcIQmRz6nQNmg2DuNL
M7vodVO7BCfK51x9Tz2sh1qgpXAs+l8IuQ5EmAQ31WyF54NpR7mt/GkE2b0+pxfDLupc79sMaNUq
qwj7Si6bWqBRA4Npqr1GmNxRz0hgDrr0tUzKT7rgydE94pwbKf2lz/kx8uqVUUA4SYwk0I7FWNWo
JQyNAzpw3jiyLn1OrgF0VfDEw0l4Na1KGil57IfaMfaBKiTIHLR/p+ogYCUR9P1ueK5iY78xp8vr
9jSlJ2UCd8I7m1wW+NPp1hRnjXY6W/YYNLa4a6dXGZXeKt4PxScxNbxhTmzp6XrM88nklW1y11Hz
XtR5V5M5oRkh4HwzH1M5VnZdF+mHRjDqjZTwUhRAO+RKizTm2Q6cQnVWirCcj/LMQ2iKMNJDYn/L
juv8lqEfAjhzcSWDmbnG4I7WLKd+kkhHP1b074VmTZ7Um1ykmh/WNkCleGMTLJfl6fciBXxXTP2/
ZHC15Rdr0ZqXHukJyBvIG34bwjtFH1IoqnbrsbAsuNNgOAGYpNYwy1mQ6w5TmI+AT/HEPNaZaBsT
hYCRp378ogV/ZvNOiTcW4/lknoZbrf+xEobMAmoOajJ2tHRyWJpOo32q/x3jcRpo2Ygfsi6ZZpba
BqIBIq74lZbpfRjFs93JtmyEtmDcCYK2SFJ3j6r/bcDc7fr6X+7ns1ldWiwoevBWWQsEGWapWwkZ
4TFDRuD3FBz0b2X6J0GM8nqc8x1AsW4hlcFCh+O1XptpE4WVgEfsca6Dnxm8G64EP9u4C87XI0Fg
vAKvoCBAUft0KiWcSkezyMyjlWaRA1aYMdG+hnLUDv/LeD6EWuU9epabeonAFR1pM7cNtcx30YjG
9f8wax+irBbhEMxxX0wMyPQzr21n7HS35OcuLYCPc7ZaftgHNHkf8GEyw82FMncywAWd8WbqKXpP
8afrA7q0qz5EW3cYF5mhQoeeRE8jbTyr8zs3mNvXyQruk3qaN9bDhV4DC4I2OHIdVBrPZGzVuamj
XqnM4zTlrozuot82D40l7cTYdOf+1mq7Pd6qB1XuHPE2mVI76qS9VHTfrdj/Wr4kvfHHSnxbmfeK
xDOB7mOYSI+ZotuT7xpIqbEK9hPcnkK1+6QneXu5PmEX0tVlIcuUuLiDuTxWecZcRwjZg9A7joXm
FpFyiJrMS0JuQ9ltR1f1D13zmrRCurH03iGXpyeDaVCXoQNKMscrd7XC6zTWJ6SXlGM71WhRfYmt
G3j5WfGalT9EZIUC7VkNf8vl37xtHwblpbde++SLYaZ3vaB5ze85uZVxcu9uAhOqaiz+uj4x5wcK
+DzkiUkUuL7pJp3u9UZY8O5CqRx79G5dGvQUrGJxC5h2Yfqhe5hwqLmPF/3+VX4QVIIASzDSj5VS
2nmD7fKOd5TxGSfc+m14zMN640A+3yE04dCzM5F9QdD9nff24TqwCqhmgV+Dz+oxpxDM6kuZUdkR
k29CZfUbqeQ5eR9OAOk6Mh20/ZnF1QGjdgmSXpEO4DGRd1U+AyuQ8z2oM96MlvwT5GaM6bpJTbBP
D5nPDmrbZK/RiPOjgyKXCsoyaX2rSv10O9Xaz+vf+EKlCcoCdjwUB4HukqOdfmSzk2Dz+aFxDEzp
bhD0+7r1X5GcsAvrs8zTAld4V2+6G79JPZSSM/VeU24bydxJ/aO8BV1/zwVPd8TyaxaqMvD7BaJ0
+msGYRws3wfjIn8eSUFMtCO+Wci3O5Bdte5n9EsaHOvJ6G6uz8LZCY14I5gw5pt7GE2d1Qnd6Ync
oGZmHec+303h1yJDAKh4MuY3BLivhzpf7qex1udzBYaUXhCxFOT9Pvt/68excBs3lPeVaW/xm5bF
dTKfSzA4Y2ANgL0AOTmdTxgcapbHLcEUfdcUr/hw2AK27ymNneLrVvX+bGOtoq2SA0Xqg5Jz3jrm
+t92amyopWgyfFt8iK9P4lkWQiAsViEVL8oBrNvTYUm1PgmpFfrHVJ/sigtbDr9b3ZYO26XhLJUk
IjBzhDmNog9BjPtF5B8N2U0sFx5AFt6Z5Uaac3FBAM0F0vWuwr3mG9QMb0gNwsxAHZ7nm7a2g8yJ
6af1qRO8/vvMUSUD3QU8HUjHaqWLcafGpRD7PGBq9IhcKf+pZBtnytm9QVlsoZ+geEoayovsdN5k
yCe6WAbCUdOzxh20QrCVQc4O10dy5kGy8EgXVRSoBkSCEnUapo1TNenCVDj6n+on6U2V6Lg53Z85
sKfJu9VftH4HExll/etx16NDkRx0Iq9MsFPgVdbp/DgGueSXcfIitj/9/NNcb+RvG3//evb6qMQn
byqSF9rhPy1wUJbebQBEzqZuNYY1egA/1IIDIUteEtt8wO035B/pLvT0wREPo25rQEVutjr8Zwt9
HVU+/WB+paWCIjAy/fvoTX/8J/WQ3Hf3/pf52/VPtD4e1oHWGYUu9HqjpsnLaDYe5qOz3UadN1ri
uHEOLbvl4/H6f4FUVjpQ7yWVOx0R72i1RRwzeYlTR3ZMxJeo5Ge2ep/vudWvD+q9bn4t2Gr6+lDL
cTEgWGk+Zj+GoxDYTeViMZvb2m3rjA/5frLdravx8lz+N8T1XJIby4NQJS+dWt5Pc3VTZnKF4JC/
sZ3XN9UylWiokSfRa4aHu8qF/arUw9I3zOfUl59mGWOKUrM7Rb+d2me8oiIMKa7P56V9RgkfFKAO
DhAh3NNvF8VR7qddYD0rw6tk3k7DlmzyxQAMhHNiMbpYc5RksW90Oeit58a6V83HOdhaEZemjFyF
lwsEbToEy+r8kMd2WjumteH7z0UrO770KKDOvDxd8FSxx08qjZDrM3aWyi7faCnH0kHC64ZC0WlA
qcxnRa5C4RlydjbZeqq6XfS5Hj6X/YSCpz2S0XSvVuGZ02cxsgs1s33L07Arj4uNU/J8WULsR7UY
ygDH8RmBsyhgWICTFZ7h+6JEO+6yKbKteANAc5aPLoJEaF/g2cCfQO8tn+DDFKdCZSCdFQcvdz+n
l/grJj/zXht3xSH6pfpOw8N0Y1Wenyjvqa8qYRXOqNbFUkOdcjXU0uhFb1U34Syp5n3+lP4NI8kL
cg/bno1vui4II/7APaZDxsbAkZb66ggzEPYe8ySOXgpgwE2Y7VXri/ULCWANUXYpvZ2N8GFOhf8h
7CK7uRjVsoTFswavoRSF3vXRC4KbeA6YgBMyqzd2PnK/L3FW5QfDwvMHslh4SKJK+mQlueldH/v5
GkK2C8qJAUpQRz9zNXShzyhWN3P0UkaTiV7jQjtrC+FQatAwrodaPzDQuIeJQJYC2Zg39Rp0ZvTT
wFszzl+MV4pl3ngbv2zJrp2vnNMQq9EolKBT9J0IIdmmsGvRq2g0OzefERW4S4Mb+K6764O6FJGj
EwE0ULsU9lebo8cD3IzENH+p8U0NbGheuXIf0HnsnF5VbX0rH9+Kt/z/HzajooG1SDTiqaab0Y0J
y52soYB2y91gpm/yy/XhXbhwgSP/N753LaYP8fy0nKMkIp4gOWb7Q695gt6Fc46i9U1WIN/u9NGh
rQrOH9UJn9vIybZsas4E8Fk4i90cdxQgT6pTyxr+8BuyJhX7xPDzF71qbe2+BtMr/PCDB6nDZ/Wu
K3815U+LltjfUXpuC3NXtnY3fEvwBlDG6C6hVZwG2S1QmY29c+EuWH4YH58TEmjRmuTW1WkScUPw
wzJXCO5xCcq+ST+QwaIJ/TN4bSAW7rWH4dB48v28dXxcWAkEX2rQ+GEs+PTTWYnbVMImJS5epA6P
s9ntOP73I7rjfnIPRdTYwMEuL4nTzIuxWrB6F5A4igirrZV3HXpGipC/hGr+lrzIJolQ9glVoP3G
irtwTFCXWrSxF4w04pKn42qaup1iOS1ehvaHqtIQ9O8Gl52V7b79rXbW38hHU+yt0YBYFXYb31Ub
xarz5YYAno46zyKMQMNi7Q02AbuJ9EZUX6oduOVjevh/pH1Zb+M40/UvEqB9uSUleU+c2Fm6b4R0
p6N93/Xrv6Pgw9M2rdfEzACDmYsMfFTFYrFYrDqlPulP8jba+FtzMz1ZP4Pn/qytPFe1K2ptdI5H
uXnyxVlwhc+YO/j+5r5GSX3O9Brs8CfMFQWrgF2gyMLvjkYoEx3lnWOGZJnHwb6ps2CxmftkVfjZ
AB+uPoNfYFO48TZdYfbvGgWl7rAb1uEKLzdutPYftY38pBxjN3fltbxKVv84I/D9JTMN7lyyOzMz
XZtBX4pTIPjQgi4d1OJDlbe4NhFF3GjCSsmfG83tB25pkswaOVQ/VyaBEAo9pXjvvwYt9QKzUsJS
e9aI/FWgxMROD/4+3ftHj+SPCc/UZxmu9hRCDUSSCHEQ58w9u9dw4mgiqygL+vN78uj/RKdlGxH9
sTjgsjZFNo935mZj4YEdkSJyveg0VSyNES5Ga0bsJ7H1LFtO220SYVeqFGxiCq9h9tYvzkgmstjz
iT9LeC1XDQahqs0T67lbd7vuDfVxB/mH5/Z7cx0/RqvaCfbZH5XXyLIo3wUqs2/wrIKObw+oY/Dl
PQn91wB6h2ZlBBXP78+/xKzblXzMLknbyq+HGposKtvL33zB0dalTtrnStwPKrXGV+TiAvR4K+K6
xatEJnFCx9kwmA9AdIxa3PnKgyOR2RxeIUbGqAzec6uRcK3sYur7qwf95b4rXhDzCmXeLRfnrpR4
RdojVfucEveNk0G6TYQgX3ApAnP1NNtcEMURP94+jBoxHs/90QOxGKrqG942m3/qRltIw4FuAQlu
UDxdy1EmkTwIGBD9jE60igi/Qal18n6IGxh+FFLvzTpOx/uau3lRQM4Pewwl6YgLkDhVGOk8jGZT
W03yT8La36F9ethZljNsU/fUrsVf1cF8yN80mzf3ZUmpqG1E7R94HHCvZ6uFtL7UpkANghN4LHFf
wbi7iCgVrRVSOaVbc07KBStE2SuIOOEw8er5HTte2EdZmVbZZ2FwyvbtykBxnULqRy8lIidVdxN6
YOUQZuHmOfNZw0Nfr5+ex1k4CXGMa0NMhs+8O41CQ0ZUgXBW7cZQ5u6smTNobsGfC/Cvgarc00sf
A19OaIs1V/qfCl04b8GbgNNgj86wP9rnwJlhfaNCBpExTfDD+GjO95OT9DsrSPc2jbTeo4+p470W
3DhHBogxSLVHx4/oQ7QQBMJEezZqIivr+/q78RcMBuP2UQluYHINhOmOloNA9P6v3+YhmJ+f4S/M
DcPrzBJsmMkpOINziUY2mqb1dftuz3McEAkSsNRzIOcvvvIcDCTj6DtP8fwaw+5PvfOrf0lkqtva
k2M2W49+PnkKx1HdRPQM2ryGFwJaYjcZ1SxgCfNDSfQxal1Ee9PBOqoG5wxbwgKHKuJcE1xIyGhd
Y0l4oSqlWsZa5QRvRwKSLL/HlpproQfBBWfpbtVoyogFgIS5TphuwFh5MGAwR+/H/ckUguixjfra
lktDtO+v1i0KXAOGsePxdC4vZ6uShb4GY4+fqaewSahoPmLwxH2AW/sGAO55OEbmKYfi/AEX66Nq
Y5JEQquejHgvNSFpBRqaP+5j3Eb/oGq4BGEWJkXbQ1n2g3p6jz9gB+Fz4CZv2SvYQj/it/tYtzed
byyQNmC6ApaGdeAZXpVQBzepp8Yd4p/qz6wjuFNbyu/UO8bxRisGNN3v+pTqSHdLT7Lsk+q1rjYW
urpaUu+TxLn/Rbdeahb+7wcx+63XJikaE0k9la/p6ORFhCF2+z6RXZE3a/ib5ON6awNq5j8BExge
2tmspgIyU1Q7aOpp19N3sAeuf6oOuFBpgN6ugf6ozx8fXyM5teSfcp0gIXAFzJxmPnpF4gaD2U/m
S6wT044+/E3A8cQ37XjXIODnvzZVsLZMBgjwAHIoTsXml7eJV9YWfUiryAk5ruQ2R3QlEXpXr8GQ
/EdmFuHuqavWInJCj8az4pMVabbhXif+sXvQPdTpc5zK8k753wpabFiX5JM1iREUGb8qZ5mqNHSk
J+OAMTQ2704+293/bSwoJbiW0CrKRIrgFU52+bTpXgVObuU2XGQ0yHgWA5SgoFSH3ctPaUkj2Q6O
I+ZdTxTd8U6NXZnaylb/PY0OumXub7klNeIUQMkX8t+odGJLJgtF6PGcG2inai8QY+ftMVrtEXay
qncj54DjYX3HrxceNLLytNQ1Tz2hpWsf2eT3UQMnBJp/efH3bVyF3Nhfob4/5AKoDsJJFUIDrvpU
nV2lIc1O/KEes11ttzYmmNPqBVS6BRGOtc9T6G0UeY3NnHZdOSijmlrqqQocf+cdj2RaCT+11fSl
UD8gXECerIxxlui/j+MKStXI5IpOt7ZWGNtoc8xkNkFmC1xplDHRtECBaDkI6qmn0SY7lgcfPSx2
BYUqtHsJtu0bb7TIwmFwhcichCi5rDKvhGGaq5zsB4dz1twIhC403AVBlzZzboFj/HpPq3EzKEOk
6ieMgyRS8eZzByrNC32lshkB7T8oCsXxin+uEUKUB89XQ+NUvItfhosOWMMRagL+aMTgDrrreCHy
jSWg9BT1JriQIQGDlmhGpCrMtTRUJP9cq7p0rnLkCCtsbpoFmM1jVihyQEWMihJKVDHeN48bBzkj
I8hDjTkyxGBkuBY1UEK/m9LBPxuY/YsrbomYtW8/74PcXm+/UZATBgU97rdsHOl5flBEEeTTysBV
QqdCbVyDDrRopdbTRjdiO1lJjc/xWktaRT8dHiPnucY3pbFKkxUNGu78c6qldNIPeDCjoK8kebCS
ot8Kysjui7mgy/lBHt2REBR8TfPfL3xXpShBpYxycJZXouNvVVwA7gMs6XGuMwWDEQYpgWaGObBT
YQitsFODc7BRt8N+2KEbZa+6aFhec5AWZblAYraAp5SjEatacK5cYS2so725LQ/VOqaFA6qpp3Aj
baNtxSsKuA1/UGpwKSDjEmMxCtt+Amy/DY7hWqXZUXr6ET2UG9MVNhwZ51jqeptfgzG2nwXtJAi5
Hpzjh7MfE/U0UejyUK65jciztu4hMR6xlEXfAxlBcBbW5spw/a33qTnaFnXm6+AguPflunG/jA4Z
M+xTUwkS8Pifw4dH6S37yN3/LM/8CReWrncDhlRNSnCO9sW+2etbfz2slZX3KDyVm+ifMjmgJQTD
SkDljx5gXOFYq0fGP9djvQrPuTO5Mp3sxNZ23U634w0Kkik2tB26PSrJX+8rcmG7qSjkxevZ3DRl
YmLKtZgtprwbXiFH35vAf9bwjJJ8GSt1x5uOzkVi1kwdpMpPOiA1dreZiOcWzpvi1DveTPLb4jm0
416KxKxc0OehN80iKbg6Pfzsjr9d08bwVzd49n/gVYwXIN/usWs85mQrxmgSigZ4I/yVQA2ndVsb
6VQeJduyBtHGihposBmivvZ6rcIkVUuQjUVn5DTxum5LD+aj5IBn/sQrFP6emnK9myHTBRRzEczD
yUhQcROdS6faJ25JE/snWFpJug6dYd0XZDzKj+ZjudGouDY24/Pw+7PMuOXRvO9g2yGjFCd72eA7
+m2ywbxX2uzNJzx+iXR0Mtd3/FW4AXPHe7xJXqMHa6VQjOdyjQ3XqGbrvKMQlnA/MEsTUSY+pLAb
uyYTGk6fm7ffPzDw+lCBmstzPCfinYW3bg6dCZjGh4QRapxQA3O94HEq553Ww7I6F8UNyj6g027C
jE1bfCz3zceWRk/FoXxDW859r8DDZXZQmmQgS7OA63+oW2knS3hMFp/vY8wWxCr0UjbGmIciCE1M
8Zp3jQAao19oTDqlLu+gmN3XDQq4zJBERKE9ItprDQoyRoXUjYoto+3r6Dii8XzkRbY3bUJ45wJ9
018Q5pAtPKmo2hEg4krdeitxi6lWeJCv3RDVFe3KW9Wrai1tJ8dY6W4OIqt+zUsZzRCsnHjUQd4P
5JUgBmUsBWOafCVM6uSsg+Z/UDoCIsD76zWvxz0ExiYSkO6XkVwl586MyVg8oOePdqMjxETpnhVM
7bkPd8NtNCsVZX1orf3ufGGfiyLZiNpaU+NzrTwNLW0EVNo5fv8sgIU3A2Ez6g+8VNzkYOSvNDcC
w0qmtnZePQ3FXg9yUuTu/S9aMiXcIjAlAt+FlzrGlCoZI9BlFH+cda9obeRYJztNElByddXHfaTb
VARkxxv4fDkDuyOM69pq+8kEqUuP2RDtV/2AgY5072/K39JLdOD1fi8elih+xVg+E64GwweuoYo4
aoomLNPzlEyjTMfcL/6oPfiqaBsI+R+jaXLDDoxm2qPftH4f5WHUaeJ7/UGXmlxGJZsV4bJTCwmY
LMApseKoYhaVNbvL72NUEerR6INlPz3H+Q5EfnvLEzAyVcW4UJCaJZ85zgRVy8jol7bygqlQ6GR4
uv8JS1sLU9ZQW4TwCDdYJl2piSHaoKckPWMYyNYaMGG4VnmvewsYaPdAsfPcY4ILJINRpGnrIxec
nk2xQM1qJPvUykH4fF+SpcUGDRqoguYGfNBPMl5iZvfEAN40O1d2Z0+2hIjW3Oi2igp1a4vX7rX+
j+tz4RUx7w/U4XhxnlmKrs0rw6BZQZay7FyTEjlQ37Ho0fkoVmvjyAswl3So4BY8Z9ZQ8sjSi2hG
VxaNl6MAjB55OdZlzV38OCOH5Q1GNlZFdvbqtn+0hEp+18aoehKKtqXBvLJEEjsdLJ6DUcAmi1oK
wHNW4jo+6MgLrBoTs9tQkJzMpeCBVfM4XW7fS9C5iKIFpGxQnYQSfeYLGw98AIVpdGexwDiUigRV
2NNyeir9P02EoUeubD333SaSwxMIaEjZBvZYg38noGO38j1bQVengiKHcl8NnE38bb7XmxjfhkwW
nspRiIhHsGsrECexTHSh6s9CuS4xa73wfrUYLlVEz37QU29aj1ntYN4lSQ03FMKN16FoSyIZ+IiE
nKbvg/XeCHvUrOSJq2tOkK6T4AvkT735aLaqg/+7rQ6RSsIONeZTAVoEqo8YFlE4ArJaIl70indB
dWvtgJHHtuj9zsTcCR7CP2m3quJfOka79qRGNfz9/XZ7ZGKsqzp3SsKdI/nE+FY40SbqJK0/pyhF
IJne6Y7YJqKrRuFXrZaD08nmZ9cKsXMf9/u0Z/SNNC+Y1+aUEHJ7zFmNljg9bEQTlYDDm6cNm0F0
c3+TZ89j/iyGR8UgofdqDa8hCIpQqVCgG7x4VH7pG1nYpnvxFBl2ZJo0ehhGWvhUkx6DGmWcG3Wn
mq6m29JhDA1bGp4M0Nc64VG2XCNqSIGBFYdcX3UhLZUX64/MIyT/ruhlBUNJOPa4Cdpz9CRfG1Km
1b3hgW/jLMYB6ntbUqkg6Vpj0qOhroLp0JYF0UPbeNKovtP8k24cymogRrRCc3+AsV+8Qldldpn3
vogx7aFSh3gMvP7cgWVHcvvSjctjbNEatC2Fla5GfT/6Nl5G8r2+0YOP7tULSCUcNREsA+8YDg+q
Jc9cwxgPI2hbDZDZHDIVx6otoW7ZW8dJCcuhY7Pz7SY43jeU20AD1fVo05MQaKgGKp6Ycyfu42KY
5CE+a8T2RmcccHN1TiCrOwacu8zsfq70xCAxab1YNkIQRPTxOfIEbTNokkSraTDtXuLS49/cLGYo
FWWLeGTBACKWFRMD37uknKb4HBPbGN2OokamGgnvjnxz3swwYHBG3ndmwfu2jIsEUW22UYLya8BY
KKhHhNRS2Wx4p9r3DYVVHFwHlsnA2yyaNq9NXk6iVMmlOj/7apL+DtUxjjDiMvQwjLXUc43mo4FW
nqRRq9WUtG1FEzUJTdrHY1yRrhRR+CRMoVnQDP2mI828cYgI+sn7zk4bwQhWoZ4JpasGSoNozhOC
gAzo25GIonjyqSwU0H17GqrcaaqPmBdftNMIXt4gxpxFq/IspKUCvf9ILDStuu2UYb7YlAndzzCP
QAkeWGYgcNzb7WEMzc8cYshWoYQNzfHXKhHVKgMxjYQ5yW6zKR8Uu14FbojHuujhQ10nA+FRY9+W
9zCITOCkd203dT5i/8Yt9odQ2aY9DTdwc5PbUMH2nrklxjdx73xggoAQ1KDw4PjvtYztWMWFgpoo
3DYeGrevXRQY90gAunXnNNmruqs/A/QzIBrmuIR5yzP2hvQS7pAz7TqoERjlgqPNG6UwTc+1YxB1
ewBv9qZxxrN9H2c+gu7BMBpNjGBMmxZRdUvTlx+nL15N2W2yDAq8lIM5A2vMsEr8AgDeytg1ZP+g
OBGh/7yqkYFhTiTR6KaiqGc5nJJEcDYmeQhQmkHvq2vJAq/EYc4ZLcS8WivFsqAcxoVIrusTdWMS
nxrbCITPHLjZHd8sD248eAJEBYrGNvB3lWhWoTLD2b3TbOQ/tU2614rob5/3kW5ipFl/F0CMuQXD
FI19Eabn95JMO59ETupyTO32xWXGwNUNrhrpdVj19V5CpISHnjEHhvsItW328f70xM3OLu3YSxRm
x0ZmWaKxDChIPkjEldZo8kSRyctLQb84V9IlpaGKBlWguO6g050xhkEy40QK/ewsBOQ9H6ixinyy
Xt9fmYVjFDk+dLlg4C96XtgBVnllKaWqtLhPEe+n8phtOiI2K1rznj6WHM4lDnPAtQiABSEDzvvk
EetA/HOTkO3J5PWCLyntEmc+zy/Oa0yOGxQrBI73JNOa6o94VnE4pnYTDcLSLjEYa1bLoG0LvcnO
O2/mP08+h4xzl1oK2a4gGL8m1AYSA20NdSUbPMJSwRF+KvTEKZ9eOmOvYGZtXmhLnBpFCyVIEm30
rVvt507FjVE9qxk5BS+8FOrSaXCpN8agJamTrLGGUGhI+IhDQr84CzMrnvVnFwDsEK8EKUO9wmjz
c7NR7WjL+fVF73z584yHKTLQe5sKfl7fegXRHJ08VHT9OVJMcHy7vy15BsAmRo1K97sqKLPzSBF2
knQr0NJO9xLaZbjZQc7etJi9aQ1i1+VdNa8LAgFXjkjshq5gc6yNszXZ1E3U64NQYWQ7Tpvh1MGd
VTS0fd4i8WyA2Zx5MoBELIbiyq/IVTd/rN0GnZmaE5/GtbyTccF6vb9UPLGYGKePBM0vRgDa4fOf
dL9d80TibBuL8QW5l4ieIgLgXaXSWv2NiXyb+yLwEBg30Bel0GIEWHY2D7vJHQiu3Ly9zzln2MMs
UP0piTUsfg+KjnJVOVtc1AnnxFyMAf7uUDTRXfuzsU0E2ai72ZLBY7kvyfjZu9u1SYXN532VcZwB
eHmvoSp/UtNKwaaxAxpZT3vnRRQxA0F9qwOSUV6jy2KgeykZE3e0Su1LIlgLERnamokq4eIDYxq3
BeWpcCnAuQRinIEv+5LnF9/OQCOdbdLKnWxtXe1U9PhSyqPl5Dg6NPJc69GvMYqlUubtE5Ofyi6y
dXv/Ej/yNtH9MxudvdcwjVdGfTNCf0geqpt6I5I1xyDue1GQ+l4jiL04yGEF28NFtTmZx2BHHWry
uu+5hsB4g6yom14AB8hZ/CIYwjFROk+C4XnR+x4BcyuuhcFgVikbdYRRPcVjp0lRC/wY0JCC/PEj
w/3U+Gr3wipzeBe6Zdy5ahH5KrQDMEoE8e3gC0IA7+1U9qEmaUhe76/TsiP6i8DoL9XCXhTzJDtL
p/wZU022Cp5reZy6PDEY9Uml1lciiCAQVf9EQt5dK8f7UvAAmFBK1IcQWRMApBNJSEbM3zwC0//D
0P6nKLYowwJjYj+OgDj0pq3T6cFRMmdLwUd8X5RZF7dB218cxpFi5CniqizOkCMQXyPbfHxJHM7e
5Kw5Oz8PtmaqZQOrAm0hEdDkNjjb4sAB+T882V9BGM8ZFZ02VkYEF+OaqxSV0AKJV7UdPSRr3vac
vf09nTFOM+mrVEkbXA2j/a51NNdUSEd/TIeMrnlZsWXH+VcqxnFK4LfuIy3E2972HTyQJ44ot7U/
35epv7/P7PjMqkOparE2Ur01iCTbkkakB+EBLzgkdSviYNSC/fwc/wmpgeFciK44DmHZ0JWZrBzE
SqjpZTyCrGHCbtDOT4pEpsNGIsYaJUegEKP0vqUvxwwXSIxbQMNnmxQaXmblP6VPK6R0AmLZu+FQ
0DUn2F6+2l1gMR7CSDNQQ3eQakQDjE/7/Qd1kvX261VBlCJzbH8x6P4LxrIWIDfWIx0MsGATnGjp
3tfborO7+HXGQ5illXtwENn59ecUkOf09+n+7y+6B6RCZ9aFOQXPLEuJCmGQQCD8tQfbTtfjS5QS
RFb3QeYfudmyFyDMehRFWRXSgDjHXOEgXb2g++O/IbCUppWAZqTAR4gdvE9EhWk1K3HNCQ8XF/qv
FOzAWKVo/3/U+7x64ljs4ipf/DQT4cpjiGrOGgqSX/uVtpWJuuasMw9BuQ5qiqaYee4R2taosGuc
k/f8H0Vg3LKHWjdUygAgOXa0tx3uFXrZV10oifHGoEnrx8CAqYJr5/lXTo+9Le4rypGDY6vso1di
VeBjUoEyPr3/sj4QYX7+p83AutzAEhqplQEQnKd1vNrnbrW6j7B4bF0oitnT49ikuYYnpHOy8V9E
EnLTzbPTubOfWQJSMy+EMpnvSerqtbKVHWbIwWeENu9pkCMI61oNtZ+iuMS2KB98Ep8zDHq8r6mF
xUbRkYZpBSh9wgBexqTS0sOFolFyhC24med0dEnm8yxqKTi6QpnFvMg0Fugqt/CvHA9OivtLIpt4
M+CpZuSF9wt7/Apn/vsFjpSX2SDO0uD+v5kVNvJsd2FBNJQ4oZAe3DmYkMroK1aVLEChXY6buCsn
KGodSo4jv21nRffNJQSjrGksQLgiAML72Tr962Ph1i+FI9rSK40/A8LZ7QvH3xUaozKryKWpKfT8
/O4dXLGkKkg0OkQ/1Z/7hsbDYbZkJZt9k9QzDirNB6I8UO+Bd/HiYTCnLM4QQdM7aG6k+sp7QqbR
RgV9RcrzfVnmRWZ2/6XO2Exz3Bi9Ec84dtWRvOMmExa8CwZY4QKM8lAU1bET6qymlyRhgq7C196p
ibkJN0RBvMjf/ktB6RUUozJP6EHhJgNKQz+sgUuLG9CUwgICZyTiGy/hs7hCfyX7PuEuNmgdKW0c
zZJpxHIxAZs+xO4X53hZ9jYXIEzEKKv+0LYDQGISbXYY8veAPMkLJxbiojARy6g1lhGIQCkddXWI
dxja+yJ9vYxvHCCeypi4ZSimeJ47NKus/ZDW+snJfn7dt+fbmivMChQx9RktmyAkV9in4LyX+qo3
1PmK7B3ih2IzbtMHb3X27PAQHlAKsf8xvI773EYdhHMf+/u3mc10hc14VB9Fy+KgAzsNaPJZ2aFd
F05nV8EqdXx13Va7vERPf9VvOxsF4fVgdwoVnZGCNmT4kaczXUi4Q7OG+pVuDafcKi7GwZoY5nEw
D/IWszn8P2WM4Y4k/VVhesZIovd+n/m2761bkLwrhyS1iLQWPzxzhfki6psZ02D4QO1hWJ2baYVx
BFGyaXTS+Zx30YXDF/wW2jzSDQwQ4NC9Pq66LAMLeCXh9ivZxW7SyEto2/fVy4Ng9kJn4GqrWP2c
E5epq+8/Trz2i6Wo9EoKZiMogqyPciNm57wi76UjU8UnmQY9PvG6fJe81RUUsxfaRs1NvYI0tRNt
ioS+gxCxomVC53cXY8Ob77zg56/g1Ov1sQIZ0xRSwO3EPyiFkn7cX5slF3L1+4zpY+JL0kyoGz1P
j3jlN1DXFdCMrF/ztfx8H2ohMLpCYmKKEpULii8BaVzJ9IDByL/X/w2ACSPUWKswjW2aH5FE+ks/
VhwBFrzglQBM+DCgOi7LImwVpIY3qlMl5GP9xQmFeHtl/oaLw6nsQ7lvYxhyiM47d2ydUVnz8k33
FwK1g9cYVYyZN7kBjPbrkK9Uu3j1OPX49zUFhu5rhFiZGtMTsRLeS066c28RmtuUc8byxGD2vFfq
nWSWEGPXIVH/0v9TWjJUvvx1jDd9OIlUD0op4jUlJ4cQ486fLSfm9WPwRGA2N6j0M3+oR+R9RDxK
JnZpd5x62IW7wpUUzPb2hEzvpWR2H+EW1cKuzCs+5zgQnX11GuKwlj0PCMJO3B7mVxOwaQ3ui2/z
OmDv7w1dZPa3iBz9VBtYkbIkJqE+KhHKNde/L7yiXWmM2eVFDi7ouMGavONuJeOUN2i5N163nJDq
vl/XWcoZ3ZJzDOWBMOdNQ3iXEI6m2BAXx71qRQl+HJPK3Ymkf8JDU3KTyRxNfVvGha/K01St+wD+
sKeK+3PurtRJeIx4112OM/l+cr+A8VQj0LwcBqYR1xVP9DN3OE53EQGDuUD8oWJOw81dRzfBldAp
2CQGqqnyiWhPpP/kREHfzBxMkInujL8ojGuvM2UKfUvGRlkbxK6TdYnsg9uAYBec2Tnx8LjdrUQU
FecILOIHfbVu0JDfvn05H+LjlpdHXXQ9f7+GNRHE4qEiiJA5JvnP0v6B+mqOVheN8AKBOQRyOc/9
0gNC0xCLCsddj+16/8Rf9G4XEMwRgJbIIpMzQLxi2XSg5Lxp0jwhmGgvwuOQoDaw8aSy3ZCY+0An
BeWYBsf+vl9SLiw8aYNS7nuAaCToSI2bh/XoojkmP99XFw+HOQzU1qzDsoG6RvqzmlwLrRHU0V7u
g/A0xoR51WCGtY5VOe+qvYvaRLt65Q3u49kucxCEXT/EeQ8I49HtdtGa59l4ZjWLeLEetW7kVllj
PdBuPNgN+IVP93XEA2BcgZVNeNeG/z9Pp3ftuXW5ddWLrvnvxvi+bF9IoEZDEKczSz3o9zcWeY8f
BoJnzWTru/cl4SzFd7vgBVA7KGjrFQCU/c7JI3Z6+MnZ4xLHar9ZDC8gaqHFEHkJq106jS25mG6O
d6WMCnhoDtFZ2lXUeHIqcvrkFcNzLPm7H/8CWFODdu6EnJUo2XVE3rY90T7v648nnHptahikVIxF
CYxo0zvm629pZaymP//Nv3y/gF8IMpitVWQGQHqq5SDgsiX6o3r4jyDMvle8ckxAvoJ9X77CgT2k
G7ReUV55ztKr8uUpyvYc4oBtxm42OHuwVmiK7eimOZfvsav+2qlrHtwt58J8C7jYSIwriGqv67sa
xvfe7SXdCfeHM3oRj/GAHuNhq7xSOgw25JRi5ws9pP8ys3HxAYyriFo/0UAHMBvhwV+DCutkkpNh
m//mxvYXhn26Vbuhz4L5sH4XV7vxu0gF/YT5r/vWvpynuYBhYoIpMLKi9LB6A44G1MF9fng0W3H2
1NLrxeWisRxpIpzFaATQGWpJewczjDzTRhoRD0uBfEBbG7wHb8AmVzImUAi90ECLHBRoNxnJI/KB
PFrorjH/5D+qkPEYQR+VoxpChbiVpi/h6u0jo8aRl1Hj+D72TS4RBc9IJe275Hcg/qZzeMQsXI0x
DgNNlUOqDYA4pGvXjT6z2qXJ+31tLYqBdsa5ssY08Mpw7V7N0CqHKjcRKYDX+Ue+kRx9Hf4bx3eB
wezQIg51QUqAgfFHMXhzpa36Pu54SdTFg+Ivys2JXmoaHqz1OXaLfihPqMOfi30NjizLt/kLGGaD
6iY4KAzEb2d7pMHRIiptiLRtHtb31+W7ouXmMnSBw0TuGN5g+k0OnLhYGY7x0yMz9xihDtg0N9uH
+ryLNoJrbmti4EZUgLIXfdWcK/hyKvfiI5g9m4M1VC/Ql3q25XznP2GGkH7CGfIWEGGV2ryzZNng
L+CYnTsFHhpeRxjK7iCjZ9aWurlIRl7xxFoM/i5wmDA/TPM+zWtjvtrhZYK8d7a/nb6+7q8gZ2d9
T9G5iCmqtEtCXwQI2tDK153cE9yM0IxyH2X2AffMhI30Bwz3BY0zSnJAN0R6TKP5V7H+hbIYDzFm
aTCW3WyIOlFttDh//jcJGO8Qyg3am3r8/oBekIeMW9Ywb5Q7GmIPbrSCj2OsQUPfz7TuL98JN/Qj
cnicCEudDSB7+J8rZQuvgl5GVkyAIHNdg0wfJ4KqX8x849b/cyyLPb27Qfdyz4dEKQEFNG1J8PTa
oklYeAyOxaYSVx1ehdG2Y5zvrxTHw7Id8ILZZ/Mz9HwLt07CY3cGa4CrBzbHpBfFA1XHXOuHInNW
j+g/q+BfLTid9rXZxZuX2OZ68UUPcIHBeNexD2Oh74Gx01fZXtxK9kBGhX78u3umif5da+b0ueFA
AHlWHPphmGOtXpMzqJdffRKCOQVH0/3FWbxnXgAxPk3v0rYuxWgGMjDSBd2BvDLjZQO/gGDiEYxz
nqRkiucyJAnR6ejU9M9AcZbbAeFlmRdt7QKL8WtDM4wYswW9dTF9ALcfbhChbfFihuUT5wKGcW7W
ZE6FEQHmfbKn/VF/bPdPOSfNt6w3jO5EFz+sGYMLrmOsuptGjITI5lKHzs0/+g/EpbS2x5yormxz
TW6OQG4c3l84Y7b9i4OnjjAxTBCLHJfZyR1fwVVIjhP13iWHc8Ita+8CiYmFSiuzukgDkoix2I+B
rZKCpBCIZwyLtn2Bw+xWzF1tBQXzI882hjAIOOcEzhv/oiQGKjQwf2RuUWcf+dte7eI+rWBu4JTU
6Rx3zOlmfiX70nl9CcSoLPO8QU+9Zt6m8UOIoVldZTf7XwMpbfk3LKLel+eG/puFukRlFCgKjadO
IxSokOk9xb2yAd18h5wQD2j+Idb2LoGYgHGQOmEY0zY/G8gLJj9UWpPnjExO9VBsOSnCxW11icVE
i0kk+llTYs0aFxHc6EjzrnJru4C34I2vWHJHl1iMd9XGFkaoY9m6mTN3jU6O3AZxv33fh0s865j/
frF1jVqxMN0bMAXeO2fuYbCbPmJmBUy+o42DQWQ+3CCXHI4Hyzhb1MhKRmPVs4Oa3GoDqkNb/VAd
1C43TvIw/JRedf6Q+6VNfalSxvXGCcqXY7AaYidMOWlfR8dwDdd67z8C6uOhzDCpqDnpkdtqxDUc
xh+HnTKYWgVxK2gZDWy02IFCBgyyxYpLRjEb4f+9IW5mrChposuJOhuOK88s6ntX2us01RwynnjW
sxTU/NXozYgVXLMjoUGbDIw0+ZQdn/zu7Xbj7XjXp6UD5hKH8SZ9X/SNngAHLES/Uidw/zRO9iBj
nAQ3puaJxPgTa4oLv88BNbkqnv8xaggP2xmqHv9VcHMpFONNNEGVxaDEQhlmRLS+cxXlz6g+WXh8
zES7Qlxd2b58stqPsuj+MXM1kqgYmKp+U6mB8JmxyMQIwyqox7l80MCDkIKT1Clw3c/ofQezvOf+
h/N9DF74F4TbmuC33zj1z96VnGz1L4pHwZwJkixwqJugnGREEUxVaBJjmI0QjY/zggkH7YM/xXDJ
CDHz1cBDvSijJ4xxH35vCbUPultQFYjUzWAaR231Eruf9zW26CwucRh5NKkeg84ADgj1f2PULgk3
o2utJLw8+zav0P97AVh3cYHGLtAQqmrqyUDDUGHya9j9nl63PKokecknXYIwMcjk9VUZzD6px4i6
lCi/cZez9ZGAyMh+fJ5sF1fXo79RVWf4itZba8Mb2rL4RnH5BYwHSUJR/n+kfddy7May5Q9dRMCb
14JpoC1N074gyE0S3nt8/Sxw5mo3izhdMTpShBQKSZ2oqqzMrDRrZT2PL5j7rVLsHna3wbEjPDkO
HmIunaH1a+7tUhplRPy5SzRuhjQFkAPIYnTP7dt1LVm7V5cSKOMxytMIJYVHCd7QWNeHpuZdF/Cb
cxkW4lICFYBo4sS3SoM11Ja4INrMVo4mcI0oXkaeD8FtZKZkcG7kwBofbOttm5tfLBO59i6//AQq
OOk4zZgDZYm3ADaQIIsrki8WvDtLBhWJaFEGSpclzuoevdJu7bfAYi1jNal5uQ7KclRN3k668q0O
GthPz2ghtn2rR6vJA78zbq4fHGtBlPkIU14ossV8SCdnETOaE6oe12Usv3HFaNCZ7zYo/GZq4SSR
BRLfZJKBwQ30CtZ1KQwdpwvZ4jSL0RhBygC1A77zHJrHr+siWAuhzEIuj43OcdgsK0KkSxJzNhO0
S7GaClftASAjdRW4hSDRoc7EiEuhKHq+OL9KzuwlN7J7fRm/qa2Xy/pXAP0CLzmQOUfVjHXkoe2o
W9UcgQARE7EgNbz6Ma9NJmvaqlG/kEkZ9VhKg1ir4HcBCm8WRMWk9hLaqlZv8o5Znf7bNVJnJVZF
WScZNhHBu2xy4EYUH1InMdVzb76FNufxy3Rrv2Fo4bqHBL6+KOIOSxKt7P1QSsDbFJBz2PRW/NKY
IU+K8zYemcWPtdgT6Lb/SKJ2lJNhjCYJkhQRGt86CjmMhTVvOpE5S8QSRW3moKnFKITi4qGc2EoO
+y1Q9Nkl2OVnfhmKixVRjtDQxEjPJJxZk7jIFYP7WSbyH8E2h9lh6QdLFuUSEdDmZZxiSbPTA3Q8
DoEnJ5nN6TbCfAorQbRa0L48K8o9NoOSZ4DRxJwP4JckO9sbNbIA7WZ5kqBfcFe4qJWZ4eb6RV+1
Vxf7SXlEQLKOBd9DqqRvmuax7G70dqM88OkD3zkZT65LWy09IlcJPnfALiMzTm1pUmo8xycSnign
z0Gv3XDYj2gd+zfl2ksx1F6CCa8ErqG8PMwN0slE2JWv6jvrHi+357cu/l0MtXdJC/R4IcBi0NBX
kfB5mQTd+0R7BLTh9X1bP6W/kqiYouNbbm4MPHp4O7M/U7Jf3o+sGJN5OEsgcPG0qo2yC6rlcKx0
f8gtgOzD00s261qt+66/i6F8V+hrMqeGEJPfWM5odXbzUHn8/fg2kNisrY6Ru16++sop0cUzLgXr
ROHjFj/POSmPJVo7cybA1LfN/iVFBoc5EEgXmunFPF7sncABeTSsoHELjp7gPEeW+dhFZuJKbuiI
Z7Tle/1davssJVzVjAu5lIVH74Oslink1ihnvFYPN9XN7XXdW92/CwmUYS/RwhgrDSTs/AMmD03Y
dcYJsdZA2fQJpPeolUECiFcyNziOPrDhTkPjBsO/Gd1FfvzvOVEGSMnrYKp4yML0niXc8STf3LJG
DRfr8lMXgOON2WpgoCtgyKAz8bIctGlhyN3Z8lhudvm8az/987ivH+zvaPjnZ1IHq8zdFAaz1AFO
pXGyw+CYrGorayOogx2A/zwEMjbi/e6G1ZTK+m3qINWxzdROw29nJpMqbOV99XNraP8RGFwHJO3u
LFl3jQWsHnsfwPnef9w/Xj+DlYGBn5IoH1LCEnL9skUJ8QBZPJAdDMa9ahHHvL/LN7tXC/fNtmzM
HdqMdsDvKvQ1ZaK8io9xyqTuoQAH53V4iB50OzM/gTx9sPrTXWiB9d0z3ejeNjvr3j1mlm8GjuF9
XN8B1jlSTgfksTHf1/gI5w6JUYbf/O1qfu4u5Wq6Xp/4ScePj+STdctX0mqXP/5rxE7vFKUJAqU7
PyY2d8w25XtKAOAeP1gci0Tt+rWnZ+3+mw0HZ+lPTyUK/lwr4rLhN4yjZH0ldd0rrvH9qIIu/9e/
vEi+8K793EmGv5gqAEezujqvK6BKYzZOHJ9Fw4SvVgghjKz4Sp7yp45Q1ztPsjYyFh0B9P1dY9hi
8XCb3rUOUsrW/mPfATR02u2lx1YxtUP4Ho4k3scsHP7v7vn/fNF/DdUNgj9p+nLHwGltSiQB8aKz
X/LaDcndynl+mMjGtb/+S3WgbvakaXnP8djYkZiMn5ZYqkZd7LFE12ei4rfxKEsqktwWm6192k/k
zrRuO7J338yP+25nbqwF2G0rxVbFimMZn0Dlua/fyd+MSyBt/RsyqN+h+YWCR6GAWY4Z69m9dgTl
7dhyDr5XE5HYn6AAuC4NZH5Xwwj127RdiBtEY9aGFGpZEc8yiDda3HtCPhLUSxuXI17tYKYwI0VF
ZNlKjgd0xygeZ3uhs/MmpLfFgEjvJ+X43OZmJ+7OIxD9QZub2QeF8AGp7KC03dntNs/N5qTztvRH
vRVACbKRweW7MfYSKPVIqJMI/JPjtgKsBdEPwh0gQUgQoic19bqUtDfql4AWSg/YC/gPZivajSDr
BPvXJt0/fUkx6vP6sbaE+ya34pveB3/HXb4vW7t41JzCbPG53B/9TYm/2yHinAwbyQG9aGMWex/J
pWwjgOzjcFMsYGmfB95rnU3pfBpEwXirh3KZyW8r+zBAaJS4oxV3KGgjpaG88/a8G08V6e9Puh2a
SGSDjEw1Q6t0Yp08exUB0zS8WWGOJzTwOlxLPEfZQFONzMRz1ARmsETe9hsXQBB32iaybc1GRvpg
3Aa7MkcZ41bfZjZwPQenRN08fVdAojeTyRoF0/jUdqInt0TJUO493oRWMRJPjZamKXWHBN1tC4bN
wbc+FIxm6KQazP0b/55ttk/V7lhZyuNJ7O2e3INBLbcygD1JHmfd+tvyQTsrJQHcKvCMwRtkcwiN
N0AbFlDXUI/9YE0ub3vd9qF4zxpT2YSWqXcAjYkc7QjfZ7emVgLGC0Nt6M+AjoBJIJmRvfM9u3Tv
ByIBEDf/+hgs8eR+PAxPikRIuLXU7eTpd5i2AAd46JL6Ux3IZqtC+WeOtAeT5Ig8TBmm6w9Yms6a
RJwavBXxp2YaXnxEn8uJ2Pc1Se3KSizAfPWgOX7qzR5UTtvE+uoEYEC5NfG20sGcb4+RwxPhrn4I
YQHPCHxxHv3x6OF/dgZSjtg0ZK56fIsVmNh9V/04KmgLMnX8KHaCM59DK3+fNw6g2XP8o2DvMuKA
bumJQ6X/w7eL9wH41ik6c2UyWFFpG6l9dJ/M9FPenIrdsTOxUqBJaKgHbyKQo5zLjXEjCLuUdFby
8AkvN0Hz9/4eyLHl4QNTokQuyQfviqRxZ83ZbtJtQe6MjyAn4VdkTc++86DdgLu6fOhQc90WmDe2
cNF4MtrI17tE2mw9Lrf8AFoZ2p2ZH1Dt3pjKx1tiAjpWulswf7ad1TQmcVOCrf2DTCjnHdOWTKdm
l9p1Qojr2RUQ4g0LA9OBLd5wiHeSU0ncyfSxN1+wVQAjJe3u4eM5Oz1mzngbHuI3Kx+d2eVxGbr0
sFWx/usGjWWKfwYe/91vLbIuTOMoFWLcl7DE1p17/Zd/P3N/2njqUREGjVCDuWoJNAyS2MpRATr5
QFhs4yJLDhVzAGep4JoUcp4doEYRcjhx5uvhHNi40sQFo8zjzubJ/aPLApFjRFLfNYWLrQuSphKy
JUpD0p4VpbE8Pj3loeljOXBLmPa46x0ntM4x6uU5eTrD0Dp3xLU9ZbN9DIkJPOyPydwGFqst4Jvs
60oYRfcF+LKYVu2I9T1b1uHu43RyK/ICF+rsCpLZ6BRzHMC0FybI1n0LfDoAuQqINaMIZH5tbkfT
vre38u4eV4DcRNbdF4ySt/10P488buKTRA6HEK7G1e3revc9Lnflu+l6A2f0DabS4e0F5+RbB+9g
DfjUV0dxG4RHmMjJHInsQdZWnFiVSsbN/I57LlQingXw7i7P28y0Weom/y45/LhQ9NCoOoT5WC1B
k3UOyMFbdnpj2u9nlP5DAneUW51lfUSIeSe8XRevpFgmXIhKECIycljfWOXXNvmnDfofqVRTLhHx
MQCXt7znu6fgVvaeNwfLq0z9piW2uzHJPf6O8QCUT1XbxgeaG/cefILAAnBZ2sq4jHSmnQs1Xe2X
Qwds3ON1hVoNHw2kOSXwQqIvXKbWKoZTkLUZ+EERmNUCzP3wrLuYheOsZsc65TVrdimLssdKiP4Z
4Hb1sJqR3bt/fHK/nCVjRb9T+QpYef+uiLLNkx9lyagqgLExD8nde2amb2jZZsJcr8w5/5RD2WYj
1ZvCUCBHQ2A72K/Sew3eA0B65kBn5tB3DEJHYj981c71BbJ2kUr1dE2MSlb6vYu8Hbxq8D332kBY
zT8sMdSTL4yNaY5KLM9KfSJlxP+TQSlS3MDry1l90WIaAXSJovHNzPbTSyuhlhT+qPfn54OACRX4
g9rlEFmHaIKoES1lVgBmdM1LP5cx8opx2dcyp5fSKf0XSqmcomqR3t3dNV5uf1xf3mpq6VIApfRT
2tRCI0GAkDnZZBWaLfrmS+DxjW08Tr6Fo2Oxs/wHmQDB00RQpWu0g+VnP+EmA5f6YACDRd3GSAC2
9myb+cO/Wt1fSYsWXTgFDsSUnRRjdZb/GM9WYyFIT6zO5XFgHCMD8x9s1T/CaOcHnOS87iMsq7QU
MoBYTyC+x2McAzjlGqBXWBXONae0DFD9v22kPV4ij3OQCVhc+jK7ynFjiig4hdvg/vomrmaWLuVQ
aTzBDxtfjoz+jAdj4cqW1DucXe5QMhZ3GViI0oOPuALvl22MWqF6rDTCMiorjQyLNfu7VuoehKC4
aMLlICc8jBO7dfW9YN9X7//1plL3wY85DiO4OMQJRCFokgdfiPOgH//FuPLPBVFuIBbFyuin7wUt
UF0ZpskHBxRCG+aKFktIhwuXW0c5gkjV5SkdsaKFFNEAPlCPGVyMCB2XESEfsVKM91iEqTGmZJaC
Uq4g57naMITlnjvA57tRLW4TQKJwc11B113BX92gXEEshzkXBgEIq9EYn2xSAMu+RcyuCXFRsWv7
SNmSTtIN8MrgxOTbAZkjEJuaQElFIaVEYGuYvhMBT3HTw3pu0wPnBafGZfUtMY6SLjCnXJOJvgzf
OpnNQ9cBGEMNSksN7d7/+v/eU4B4ggZcROAFJE/q6LJhKuuCw2J757kBElKNDut7lm9dmeDAmPmF
FOrk1M6Y5wDEx+dHg4RmMpIRsJQBAfM5mgFSO3KC++mdKXXlIH9IpQ5SzlJJzmSoZe98x5R4qwo2
ci7OlkkvsHJgF6J+DTQ0vhgF1XL3MsJjAFCxReue1WoosYT8rNT+j6CqVRAAyQ5N5MYuf8mdaNu6
sl3dGnfzbaovc5ro6zFLBCqF+1Xfiu4e1jsn2wfkgiwLc3YWIDos3jWYzcRrUeiPDaB9R5FNeb6c
MPaa183KNNCz8O7vbz7L3VOJTieiuhPhvMlHteC6Cq/5DEVA05shY0gATNeU7FzhgySOYRcmEwNP
/n7/VjLDwxWia6jwhRDKMWVDPKDvDUIqOzsaR/nUPQRb1as2ih3dJhhcXHziMbfd3YiU31eHxpOv
/JZDqpBMaChnJS9WOmt+fg/lv4xEGatGw/fUzkG0eZlsRrs/tmhEYc3QMveXcmEZp5Wd2kCU5S/5
5gRArw/3xgvrxbRi3n/sMOW/ePQVpkoIMYf3YHujQ2UGotrXdWX1Cl2cImXuxK7iK3mCjPLG39e2
7NziDc8I5VnroIxdogpxwLc+vGF8E9l/uE2NJ9i/8bk/dosybhhXEOOax0oqu7ELu7PRbAr3nrFZ
Y9fC+EtRdONuGgijAsc7nDGISbSdtAtQWjgWTvtQHljrWkt6/BBGGTljRs+nzGH3hJPwzMOQHDwN
VR7BcjBR9Spvp0OwTS0V9sR66Twzf1PcwuTMvS3JBKbNJ2blbcODhHw7kv227xy3bv9yXYvW0l8/
PpK2OGEvlumyI/qIpuynSEKSHwOd2uAUvRuqm04ihWRF4LxXSCycoonMihnOZs2baWb7MZLkaBCe
SjsOrXje1uVtU2348p7xmctnUJHMj8+kbFaMnVTblusxiexvladgN35XeDY2vwMKqgvCcWzQ+0cF
1IfIeWQIX79qqiahmRxk8Tp1kKOqTkoR4iAnc3h7Rk1mIC0Kg7kVbYdDqqOOMZvlTOzoLJ/guTr8
24QMO8NikdV/v49+bQOILlWEObr4ixOQFzkp4ECfh8A47pEoF1DuQ5Xqs/JuRjfCyMYLagz3MZF3
mPaxWMMb65YaLfWaLMnACuUpS51LtW+EPZ5VUmcmn2BXzDxc0nvr+n6vWp0LKZSRDpJSFfIA282b
9QdnJi/IyrPAP9c9wYUQykSnwL0R9RhCEEk8qhhGiPAaHM48ub2+mJVsiAIKiX+2jDLTHV/xtVxC
DoBV78R7CS9A97qEdaN2IYKy0nOd6Vm7qCecWn/6fEndwmLE1sztomy0pGCEsc4hYwI9gOCWu37b
fJjxhgX2vnrV/q7l+zsush9B2CNW+NYwaPfocXeq0yNHdX3H1tIDl4fyrecXUtQw1jguwmpGR3JQ
DB/Ja3ScMJ+cWm1G9JPqLKzIhofi5TbCbf/4L+VTRleYG6lOZdyjx1chM4VddD4jAkYR24Gdvym8
Er1k0o2BxoL8wDBmrDv8nRK6XHsWxnyuQ3Y1kdezAVDvyPQJ+vZZarncoF+26uIoKWPB84EGdGSY
7Gcrsg8ggZCO1TNCOsUCXiX75b4Y4WviaKuht+ms1jjTsiRPL8JjTHaCg5Iwa1nL7/yWIxkCj/S+
+ju9X/ah2PtwmAbB/GvOO+gZALJ0cQPopxj0MNUNk1DpP9y+vzKprUyquMsCHTJRQctDmKoH0Fw5
XwNjbevBgKJJsorEsYzaBdZ+oRuRzEd5VyYDygkAFvEfjcSUdugVwXNTd1LXfFnyFCK6s2Rkz5TH
evNhXb8Z64+viy+gTlEO06CdpXA4P485AY5gsO13BjoXlrG6mPC7/KAfAUIJ2uV8w3xlrwYZF8Ip
nzAZksyNCYSPHYa0vZz4e5v0ts0IZtbaWtH/rKmKDNZTw5CpRUZx2EmhUg/wPTI6FfoItg5IGuaY
g4jtELnytiLKbLVPXUyaMygEd2UFd87HQIpUn5J7/NUtWV1jq1734qOoxaMEqs1q2uM9AcKmNDHl
8wPQ/psnxgGvJNgAQihIGHARZEn4JqK5UDEQzeRRCvaQ87SdUWF9MR+YBbjVG6ojPOJ5FdMGNM+5
D0aEMfTHZSX5s/q6k2/Tk+qNd2NGchD1vt6yGmnX8mwKRuIlHCcSvrJGHWiB+XWF89PhHH0ljwvp
7FJxicy98/TniOpmQLSDcDuj7+Y+3JQxYWzpEvvSFgmIoqjP6aKqSBIVYkwFX4wxnw0IMSbMV9Tn
xAZg5Z4Hc+u4uWdNKguLEbgmbnHhFycYFUIZ6Uk1AGsGxBDV0RmB3++j+8rkNgoLC2014hVFkCoo
mobrQo8LBHk9VLkOfamt0YnPbWYGmqlCWura5v7lZcYjqXjhMRH9wdjWNTW6lExF/a0/+0XUN8P/
xcRHR9V+yfiB//ZDdERSIfPNCBXXbuClQCoqCCbJL7gOSw19cpD2KVFSwjstK/hZs3JQVUPStEVr
VEpd+mSe0xro4ehm04kELsAqNxv5NitBYMy/jbqjcoaJUTtTQB/udPLTl4xzJ+0tDkXSl9tCQHtj
3vdELVwhxDA/z/jAlVk/BS3Wfz+QUrBGLCKpXG4TrpLmJNuABIdPH5AZL4HJu2nFxvxclvxLpS8k
UtGtGue9pAfYeQmwd9U2bWCVG2npQuT8Z1X1jvPBQKE0NHu8fYFHwYS0XQteRNhE3lBVQ1E16gPC
iJO0KcYHKACr3N8ZGCoYzSPHjJLWLdVfQfpini8urz7U09wuOvYIWHcMRT0nRLYNJ78XAFy+laEJ
1vFN3JVml5N4a9y0B1bud606jeP9Z630a1rqxT7hK3zCbgEz773hszqUT/lu3mTeG6ZIwW3v2rHt
xhv/yEqwLqrz66BlVcV0paCJv9Bw59QX07SckGqqlmwyev2YfV4rw+FQ3wsZ1FnKemqIQgEZh/Ym
T8wlx7hF4LJ5QL6eoLWMs1ipwPUb81ckXcb1haocpmEe0KCh7DJkJ5ZmWfsGaO3hgbMEr3pnFsRX
nc6FSMo6+n5STn4MJ2stnGbNLei6ATiGUWNoDRsMZlWaIoEhVVFlQ9apPeXntAdFiQyX7jkRb+YW
sI/U07BvX+PtxEh6rr6QUEP6X2G0y/G7DPgpDYQ9ashBomdCAHeTCFSilBUJrlaTLkVRu6hGaQKg
WnE4+5v2A+hR4VHUvKZw8GdlhyhTjw/KZkY6fugYFcjvd96vq3CxSsrbGF06qUMG0a2jkVMs2m1L
0D+U3rboVUJXOCtIWn3EXK51OeML05PlVZaArGTJvcYCUu8wcMBYIxweav/GcyvqwuYn6ZqoUqFs
glzFlBnKEgACygRthssbYjT/iJYb2ux+m9UEDEIUWVxKg4qiUNopJSrHAYEGVmWU0Aisd1w/E75O
5pOagQCZ9F1htFaZaUAg7f0qqkib1kINFkS9U22/E9svidOEP9e34Zv++NcJY+RWXziYDfG7FfZi
w/k54QphSMZziiebbArd8yRuU4mM3UCMsHB0YMqkrzzQVwVM1uh38fynS0gl3aYonabPypuRoqdd
qd5T4VbMiTg9IaVtN/WhkL4ysTJTPELF96QkCY/GcJLkplpvpsYDVIOmMjpVVg03AHIQZQMTyqDX
Uigxrw1SPJ7BNxirn/19XgCT9C25lx6u79r6Yf6VRBesK00IalGEpNgzgP2NSYzgfRq3CYiwcHqv
UbiJke0dPIbYtXcRqtb/u8DvccSLw1qitQDIZCNGHQX0nqJ+LZnbllkBW4t0Fs5ktDAZIGfVqNgq
HqWZ59BbcY7AYjofmxtWjvj7tUFr3aUE6jLoElckGJ8Zz1qBPm7OJ+pkT3adYxwk2s770SC9l59K
2VSexdBLw41fYq4FzCwR6UYX2GyNKUoWL4FXdDjwyDPH0NbZnEpPDzbcFgyQvXpMdasrXYP5lFqL
jWETJV6SBXQaKrRRlAY+yUo40trKvg49Z6peCbIV2yw/+wM77FvT6ktxlEmcc3moOXlYbPDycjuc
c0CCafbTUi/U7a97FBOYSY41DbiUSeV4Jl8ZG+TlBpCmI79+AhpYAXIX1csA3rFPrMJC7OcqLEie
1cDzUiz1RM7LLovmGWILAFkDD+IECAWYIiIPiO5la4mMeHdAo2+1K3a1FR8KG9V/Rnpp0T1aN5ek
C3ojVQ3c4ZRuFkrnZ3rDL20376ml2bP5lm5Y8xarOawLKXQOO4/xiAsqacBVrsj7iSMoLZrg6WtJ
e5/s451WsRLKqwHgpUgqjihaMQVEFBY22fLnfLacV6vfy1Zw029kN/kT2gxrtRaPXcqj7snI5Tw6
nCHvUIJcKSrNz/mYgOUbhcrlffbBKgusvcUVIDkJAi4mD1bun7FDyyVlNvUIyeTeT61Qwwt1jNrU
5GZgN15f27qO/BVFPY+HyedFodNRCtpIz41CKs3SMKTFAclXdGaZIW3V3SiAOJQ1IEfraC37ubKg
VSM/lLEyC6Ftc1dsfQvu5U7dxcy+2fVN/CuKsv1dP3HCECMsmkC1OXpTRXwLXTcoOeS21dxzHppp
WIqy9rC9XB514/hqHiM0/i8PW97sjoH9p7NmtBTlzLYWedGB35f7n+XRj6C6GhqJkyAqzaAXrSnI
oZWqpoD+xHmbdFaZp3b6MWaHoojMrrNae5ifY30mAzDI8q0kH4zBGnxkCLdR4ylBAFU2687xO9N4
7YxzWux81e7TP2343JQHI/yYAWCSu1PihMAYC+wCL6/aV/aDfOKbYzy6fsrgMl0N2pfXpS6Juq5B
ZX5qi9J0emHEPt7O6CcISHcMMcUkOgGm1urbcfN1/SqsjRUtTvAfcdQ1b/mZz9UK4oYFcWwkBxVj
e+jDtCVTeOT3tvhyrMFrWBNzr5n2w1KSIJmTWOgSuv4l3/3Vvw734ksoT1kURa4ME0Lsg65Zr/pn
cms4QEK508qd+fDVvk17jFayOjiYUilfaaRd22clpFrBHSZ+G3cBmBTtEMHMF5FiU+yBkBIeNEaw
u+4sL1a73OSLYLBPlbriAQ9ynh4koKxxnrrlIpLo5oi0G/9c3IyAH3ppH9uvagpMDLdGjnGe5af4
qKZom6rj9+vbv2oTL76HMr8ol4ZJ02AfACaakw3v6Kg/lCwmD3nZzmuHTNnCxuDVpq8hpreS2cw9
fqt1JDiilPfW2wvfgXIa0Ndwt1ivmWim9hptsoP4fOSdzYvxBkSwDZpmzP6Ldwbr+MI7knnLAldd
fcYubzxg/auioqqUJvppliQ5HyyBeo9yHLCs7R456IAJCcqURGlf5IPEppwgaXYsPEcwjZbctGbi
sJ7Lqzb6YkWUtmkyCCv9OBrPXU1ee6/cyaSJCMYOXNYEDHNJlCJJU9OVSoolqYfk2B27w3w0Nuip
RBRGrqvst7n/rUx/z4lSplpVMyOusarS4hTb13jSBz0ZRU/QMGZ9P4ZuXpFym2XmWJMKg+CqB/j1
ehvEjlY4jI9Z32KMhCHzqaKBiPoYI0dkIy4ZgnJ/0GegKTZ3Ajp1DjfaRArnS3fRvoSH864+DC4r
wliN1ZS/sim3r84dr8kVNmKsLf1t7Hb1TS2bFdDzbPVc3CpOGzqy2P8rsaqoGYIo8CJPV6XGRJX6
JkEclSRuE9xq7X38kQXSRsrsvEdv8V4J/0ipKSulN9xe3+7VZ9WFaGrFeplHtTwtbss4cqA9AxbC
ZBnKbiotIWasc12WKmIsSJd5ZLV/mmolQL5i7HGyrdNtgejfksrLrI9/s6C/Qii3Lxs+6FJqLEhc
ACIwCI/+hoyxkPW7qf4VQjn7pCsKdV6sL1J08G1jYrYnedq02Xaa9lrxoAeMK7pc9l839EIgZUln
owbOXYdVVXb5IW0FU2JFn2tJFZjofw5H/nk47WyIddpCgkKs6g6t27ChGPnfJIz7/WvvoOMgMAcD
DNQdJRwa4E7VlJrLJZ478vU+DkNnUhTSJK9qZvZoYpB9SywtORMYG7hYjcsNRC4MGicp4OxWJaQ5
KatSGxUXKaUUnDRFJf38YbTAL+/eNeFZiVqGLFrPIUsAJKUoIDkiar+AgKq4jxMun8PTkH+OkXDW
uwOPoDpvWqKJsjWwMHZ/lYkWgQpaHfF/IwDlNWpxHfDy67noopM8ciRr3pAJ4k8VeiWiIT3O875V
/gwFICG6u0ZTSAY80Ihrd10rbqKeZOVzLx00ZJYyIzWDGr2SMgMgbGXzMQioGaglSRryRZQrm6dZ
9Y1oiE66vweJgSNGisM1n6X/zHUp427+qoJjM0QcIgDzQLfLyyplAHoFCRu/lKJT3t/H+Ys/PMzT
flKA96Q29iCgOfej4kg0kzk1i/xPXp/EBZ3mqUdRt1VmnkhCRtpEIhUybddt03KHKCUU8WwF/ZUh
SZJKN7PwLfiIpkyKT0KUZFaTJylJR98wr0v51bKHHYCKCwpS+oLGo4L38yrPE8rxqVwlJ0UMyNS2
VsonXpqha1OoScDdtEXldSVvaU8+sKvV2BLDhKhSYWUBCLPSJx6OnlMtH53KU+y0dWpK6Ui6SLGy
iHUv6XB5+VYgeGL0WlcNdIlRpyUIka+FE5+cutBs8nu5qJ2q6Migvnfi4PqZwZxPXVFGVDpAxqCr
gFrDBv3cnTAXQdyl6cmpNrZhfRa6myjYts1+rJilavH3eavLHzJqK1icTL3owyCrsor381NY9I7B
I/uTTKTGSgfg1pdBffITHWroW8n0KPj5oRp777ou/F4s9hZTXoqKRzCMBLXYLkq0cvAr5cghDRRN
kx03ZjoFRBDTDYsV+LcsDJPpaD2Xccd5nj7KQJ2SWtQj7qjkSutEGQec71ER936BSCKUG/kkd1LD
UPZ1oboCPddUMMvRup6Gc4YWG+4YlYJkTnI46GZuBIKNMujk8BNgaFpR0R6vb+tvC48MGxhS9CUL
BSdGSRUKtRdKceSOc63XeH6VkQKIIPx3NSx80aBHdPINgZQR3/A2gIozkbHsX7mwpXjG6+BIQXO5
JOt0b5iqCpksDDO+wA8wrDimYmfzQh/ucxFDrX2Oi9qnWW5xvo7u+yx5zDK1duPWEDdKi2aW6/ux
PHt+GjYdnA66BqBSHhUnhdqPIYzyXNP59BTyI4hUOHE0IRPoY2WnMFa+IgoxsgR6XllH36VBvcDy
QY/GOjSSUzNKkpXoFYdHidiRapw0hqhf7yJgAugKmtRASCMvhmpRvovcQgEsXinq4uxU6kgtpJKl
Vw3xw9rsdypiFdgNcXzAPd7DiPSTldea26bAb2wcDdTpdT06U1a9N3lligyP+iu7hU+D6i0GTMSw
xa8dF6Q+DcM2y068b9gDKj0RhlMnQGuWt2LyKtRAD1YcaSZqu2m1XZqxoAB/HwOGGnS0hcC44W2v
0HYb2LitWGjZyefRCiPjzmHKWdtcV6tflxvFMQ3MOUuxT+f171DyYv8DucMd0LgccY28DWXR7Jpb
Y4zNTjnlY///HZhS0qglKTLXdcEUFKdZ7z29Alqb75Wj9RAfohRDjMpRRFni+gJ/NQgKi0wFWiYp
y7XRKJkIx5reAOn0qRnygIRCX9igb7/t+vINz7LGgbOKdnEfdU7VAb8BSYF4q2laa/u8gfIT5tnf
MB7tMz5rbd+RNuURpqPvFBbmp94HvTS1Uz8VJ1GQoEWRFnpz22vI/sav4ZBW9oyZc0Yi77dFw1bo
MiIA1VCXIJ0SWuux2gyNWpzyQWtNAEWLXiBrJVDnssABDWrg6piDNVOOQ1dQkvn/h7Qr7ZEUV7a/
CInd8BVyryWprbcvqKq7CzC7MZt//TvUk95NnChR3zczmpGmpQxsh8OxnDhxZxfKz1Ij9bGvufO5
cjCTSzqzaNPXANqNFw3+NNCx8y1Qnb4nTaWXZ+uFHIw7CngE95AT+TQQ7WHuEXjR+E5b67a4wtNM
+gC/xLABjtWAk5UsTqUOqUHA/n0eRHmoNduLnhhC8aZDl7aGtKZ9at1dFm9qayVdvnjkU3zkTJ6z
KrP8uMmIESEiqs5qy9+adqTbsJ6ytpYw97RQiWf3ovi4vclXNgSLRdM0brgFbwyWdr7HlgJ8uSJE
eU5YYu4Ugyp+XLWKz0xCt7dFXXnekygXHqZF4PshCJmLssXYwNfSqjMJfxn6m+2+3f79K4dA+n3p
HmtKbNkFNauzTiYuElRUAC6u/SLbQ1Fui5rugaSZOvbM0gFJxQsgn1QmmKBhRqpz+lkdqyAFiGZT
tz6YYc3/p6Tp/C7Mb68xK85cozpb7pk4x7LbcECRmufxRbE2Gl+xvwsaOFuXdOMSXdh9Nq3LzF6s
ZKtZT/F7lL+ihfL2/i0clT5FXyAr/d//zldVU0FTyxlxVPZmRHat/6zhManRiw6QTjrUK/HogubN
xEk32nGVEU4gxAnn3aCvrRbcXs6SOhimCiy7hiAKBmu+HFdx0CVQ45AynXlK82qPpzT8DOujVvu2
JfwuSlbU4tr3QFoD4TwiTAPgGFNO66dl1PEohbKDZl9UD0ntV5jKeZ949p/wtUCW1jlS28uaFblL
O2nBCZiaW13LlcXqNhiWGwIFcYq7WAELocH/i7O6lDB9wYXCN7FapYUDCR0XyjZPI8ByxqRdkbKk
gNPYEgTpE+JOfvPhLakZMSDFirbaa2YeDST10wMd9227cqemOyPbCttRbfTNwH9CSmq+IJtmo5sm
ZX2O7F0MYtzsSc8Lb1grwi2dzKUYSQe7UGdl00xioAi8OMX64baSLwnAyGhbQ58VYml92tKLgxm4
PVYIeOqz4zS+lj8U677+tBXSVuEGIfnuIIq0roCQWQGQE/JU7EzaE3GmWS/2sd+kcPENslOTQNMP
3egjI3pwm7ckNre6R9G5jKr3xtJ2ve/ma2WZhcObfZFsOQpa581A2HlQ+EEFcBC66BXxJ7AkKzdr
4SGGFz/52jog9Ygn59sbKSUcPY00Z7SNOG9Zf1+xFaO7YNxnEqSnhOYt72kFCUY/+mr3aTt3CfxZ
cCZ4xVpJY3E1SLGhNQDVI0zvma9mUO2srvKKn1uDKz5yjTHiBpodMmpGK8taEgWltCBkSrzK6ZXe
7uA5xg0/i17zTf1Bo0g8rNECLeiBidsFTxxoO1xiaT2QOzqCcH7OQyhkzvdxmr6TcjzVfbXiBS45
4SasBWISZKumWsB872jfwMTqLT/HPL7Tmj2413eq+WKQF5JiVK9Jd6lmA+FjHhrF3sdZ+M8GC61h
yM6rJvqzHFWV/DQzt9KisOoGQ1tU3wn/ZvprqGwGo9nfNijXB4e42cVf4AZADkHOIrRtnNDMspuz
pgAkW5ReyfS9An7w22Kmo5kbFQ1BMrx53CmiIh87307OIksvOsHPhQmcovZa0qMNfKbheuWIJhnz
+M/ikAFzTGQsEAQSGfk7cMPgfWpwONT2N6XdRXTbNb7avjJf1OraLInrOz21Jv6ftCv07xAOIqYa
P9ef0VNjPpJ499Zl2coWXteLoPeXYiSV1PhYskgb+dkufo8UFATkjtU/NfLQhWDhgKsRmh6nf27v
5PWdg1AktPBII78GxNn84PqyGVwlN1HV2xsb8tze07fbAq7dtrkA6VJbFnHblEKAvh9B+K6B2MTY
l6vjMBf0fLaO6TMuHs4wzVjOIohJotI3u7spFxVWK5dpQRFMFQgPB7ErahtyHKdleVWNZcjPWXXU
k+bEeyRAQ7Dk108hqZ5ub9zCyZiIyB0NFp4g/SNtHO+Q53WSvj2PtPgjMBmLRo3HhLax+rWYeMHR
1UxIANwAEPApOzHfPT6qdm9GenuOj9Fjdex+qyf2Gu35Kb3nn+GPbmUfl1R9Jm86zYvTUvNQQXeq
1p75jh/hebyaGPxqbK0j//cXf76yaZcvJGm9SituqJBkvrlR/SHc9NcQrSGZFzcQaA3kyJHggp2V
xLSWnZVwYzCDiz6E9GwZ0Quztopystmn3VfgbkDJ0dUOVOS+a5TPRXS4rS1XaF/4LUjdIrkG9gH8
V87jCDVMlKot27PrZB5g9r1qoEsBww12oRUIsREZMGBoBo43VhZw5OAq936NQXnhFZh9g2RMdL0M
RzF0LV4BpGr5fWtk9w5vDg2rPZWIn0JdS6YtXHtTAyXa5DJAeb9qpBfHW7Z609sFLok+HuLxb1HF
mJOxW9na6S2WHreZkMmjvhDSFcSKnXRoz1l/15HMZ5o/WMJz1Gdj2GfRkdnfk5fbMpcuP6JOEzqF
ftwrJx2M+rmdaxDJzcQ36rNZ7Ibie4ihpP+FHEw0wuBaZCOBpJ4vTdhunGe20Z4T6r73Y7NxYuUj
p99Hc63LcvmKXIiSbEwrSNbHjdmeqx3cAr7hjldhBF+5Q+dRnIFNymN8M/xs1i7GdDpXp2eD99gF
t4BpyAl80VFNqBWW6NLyPkkfeFts6zLxUMrZ9BkB4BflcHyD1oW7qh/e1KI5397kaWW3vkDSH6UZ
mJ3E+IKsYwHV+ZsVr53j4j24WKR0ji113L4wYcAjHd1YgJG5gPrbK+v4csBvLUQ6wrytxyRVIMU4
JL8aIOX+fMQaSMZ12zdrLwf48a47AO2EDLr9AyX55lD9LT+KwbfBL40mHtSAB5/+XcWhrG2w9JwY
YZyUUQvVGnXQwmpb0q/t77L2EhXQQXWaUSojGjQhXFIaEEF1z0wnHiLQORx/68Ou7Tz6nh7159tK
s2gBLgRKL0pitFqRYF7TeTxlx2Gn+r2xcvevq37Tk3EhQjLXbZ+oA4V7hifDfM3qhwTgccdPYr/i
J6Tuj1Zmn4rEN8f6WNDwMXWs+8iOPPQKHdUKdX2z80xl9CwDZqNfqZIsuI2zb5O8n6yGP9c7WD5w
YBxzZqInzENK35oEY8jtYGT6SkSxEBBqCCam+hsoNtFPIul23KQtWgWi7tzyZ3UEMMZNHsJkQmjp
D2J4LpC4F8gB5mqzZ5Z6GOLK2Pz7icN/AGMHWAfgHkkhoZ1V6mjroj8rPfOMaI8WYM9gv8105dyX
bAWgOZiehZY2VDSllRaNSfTU1Xp4KUizILX+IUD7dHstS56Ag/IDErYmslkyRMJIUxwRoZj4JOot
Ve+Jvh14MAzhphq2a/DrJV1xrIl+DkEaSmqSfc3dVgl1Ox/OStr5fUz3VlxvYNFrXtx1FJ1labpX
x5XTWooFLoVKFpcpKMMD9j0gWvsbpzuCYeHWD7s8InC7vZVfdQ7J6sKpnGDlKFMCTCqdV9/VLlCY
kETKyGdJ44P65NCq/LXS+SZMP0xw5QJhmjTnBF3i1HT2tvazSt5LpftlJ85ejIpns2I7aJlfGeGu
7v+47Quvc4Dn8jXPfsFsTT1gqHSBsWKCv84dCs2K4xTV8uGcqwfMVbJ/WK4XDVt3zPw8++Db/Hfi
7uK/hbMdwt8x5oGtJHam35c361K+9BQ4kTM0AJ1BF6h+rIny4gxr44IWapcAIaIXVIX5RIFKbiUn
LNEyq66Hs8AjEIbtL8d4tC3+kJfnWDggCQHerv2M3HxLhLW2wZMyywu0phG5puEih3tVFWut1jTC
fjxnrdv7uoMBY2DK9SzFCF+VpPtQjfGxj7iyT2oddAEq26QtweQfoa0xgy3ccWviOgP+zgQ+h0gv
VKcg6uE5xZeY6s+6/Ku6bUAsTFBTfLf9pbprLQkLdgtoR1TpUblA2keOvhsntMyedyNKj5WvRcPB
rLYd6f0hzjwRb3OgVADtG6v33PzOavfM3tsoPGW0/nX7Ql4RNMCc4UMctItOVUlkMOY67hSNk0WN
GM+8ONPhUbSxpxt3pNs7ZDvyXUfQvtCPd7arHXuReiqmp9mPXPtbWNGKti+9WhaSbgBbIpMP2yCZ
vg6EV1Grjpg3Vt61oIX+W23czhMAXj5iYh15EM4PEp1W1r+kgqjboHoAgDMgA9IdCxUx9inPxbki
1XYwBy9uD+BOUVuBUgHAlQ4SjLqXRsKrDHUfEnctIbdwAuAZBSQMlSUNJyDn8e2kHBj6ecW5pt/L
tr9v3rFFdzV1MWutRyNxiNEwql9h4jv3mHKI2sbToj9dUfyJ04/bu3FtcHQVoadmIo0LDhc57naM
sRWtropzOwBOa9cCDAHJWkXw2qrOhUgap6UF5rdYQpwzfiqrfV6hwrXFvMLbS1mSAqw6JsTYKHai
+DjX67jrLYNxpp4tGvklQdtu7n1m3ettKUsb5liAc4GUH46lDCl0aE96S6nVsz2Od71OEoy9cVZy
ZwsJJh2gQRDDTF0mtivfC4UBQplzrp7j9hQOB1s7JcoDp4/oiEYl19gYLtojTbZyHZeW5qJMPEGJ
APb4auG7SBToFdUTEkJqZDPQs4gx3RIAxVf8t6VjcgGIg4IjMwBnTTqmlIB4FYi5c4nfZ2m4B3zv
BSRS71WcbP/9rC5FSRoh3CJTeWapZ80U2258SMt6ZTGLW3axmOnPL7bMCePIqGsTEtQR0MK69Fwj
W/Htrx8O5FC+gPKoXEHnJMc6polOmJWrEyYmDeOdWj+UmlhZyIJXMElBoQWsHOhvkr2CpOzytiK4
PUUHSjgXMVELZkx0NZ/4Q/GrWhF3vW9ISZlIaZjIbyJFLK2JxE2nYVH6OTLHDWf7rHM2t8/+etfw
0/AzkNEE2gIw1PnJuI2iNLTJjLMKghcK+pfeEZsc+KzbYq61GZ4UAq6p4I0XTC5ADAwp2pIL8zxW
KUhjjlwkYBM/JekaHGZBEGyBC8ZAJLoRlkg2lCi53vWpZp4LXu+onQRV6HwaDXpJeP799poWDgdB
nDENe5saVeRqKeK3IhdFSs54Kb1Y/VXBkN6WsKBtALABE43yIWq/tiO9wXw0rULw0jkT4PTye16P
T00ITirSu15DQdQW2so7SMGBuBge3ByFitsfcL2bQKfAAqHdZTIQcgUuaRgdBKYpnePmoW3ReM4e
bIYUXrKC/12RI9fehrGLmriL3bMSUz9MqNcB66u7xy77uL2ga292WpADPSdQQ032LodR1dnYpe65
ch9AiYREgRdq1nNbvGuRdkw64/m2vC+E49yRh3pMATiaNNAjdsUPaltFCqIX5WzF3PRS/dBoJ7Xs
A+aoXpt3fhmDisXdmOGDK55EBtpV5U/VG3BkmmlidJz8u1s3/6DpKC5MsetwnWSqo5z1pxosjz8s
jGAOuR+9FqfugT0ou9sbsLDhQHOBoBRVeAtgp+nPL8QZUQj2LEePA1IqG6G8p61xYEq9TcIR7VyA
4K1Cua90CYKMSVkhDJh6menFsfoo1KPaRqfYizvmfKNESDl3RPns+3/tY0RoCFmTTUNoBIXS56vj
rGV57PSY3OtYI7gjmjenwYRuVjOyo5aRrWzmZLxmygRxgLSizg+bjV4NyRywykANl1nkUe02Ves8
Vva+Y92LaYff7C5dk3aVcIFRc6eeEJQmAWdVJVMaVZXJG61zHlvywybfuzq6s5jHwWFTUKSuTMc3
27UNvV4hZMK3wg1FfQ17O9/QjIUl0jEpxpd3wt6UNQ/gW+4ZqNO8PBst33LRZHZbQ6+v6LROXIqp
wQy1JdmO92mhVW3KnccaM/F8yDyUxG72ZaRqB2A77ow2pPdxqvB9WhY/S6Qc/MTFPHArFvZL6da/
aqcJgEYKz6Etsk3d0WZ7+xOvHmnwy6l4y6ZzNxGNSpeI9IqbmGhHfKQYmB5hlLAftfn3Ks9fbsu5
zn9PgnQLLgHAAshSSv5GrmidGWWR+4gmfYV/E3wvQHiBCYFgBizQIfJifI5H5BRNvpbxuHpMIdlA
KyUCXAPsTPK73TDXjLu2Qtc2zfqdxtC4iK4/Z8VHvG5QgBiE0nAPETdgOyV3x3KjKpz49x+Jyuxf
Y9TirdFi0/1BdNF81DyHkR77yP0hwPdce22YpJGnwNZUu2HsKbjHkphkh1iU3T5nTr/GgLu0DZaD
sBcTPoDulvM+TtSoeSv68JGJSNxHBJDNWB/7/co5L4gBA9zUlwDQMAod0jbYpdmmjR6GjwBiVXcC
zj8GirAUuJo2rDxb2OU+JaOzNdPeetQMQKULu4p83ucY0eNQsq1aPdu6edqvOLxXNgfAThudGlN2
0QCYSbJwTT1UqUrT/JzrevZkJrG2j8KMP4WR1vhxgl5HdAaFXu3UI/qyeLqyMVcX7Uu8jYAL6WzA
j6d9u3itnLhN1LaK0YZEcndTdGqyTUWYIKlZ/zMcEnzdBKR/Jogj8W8iiRrrJKNAWsWBK5r+T5bD
we8SjR3GJlPRPhO37ytnPt3d2eMBgdPmTm0DU9gqGZHULqw2S6IksJvf5vDaa9lmQGtX8lbpAoCB
ehdiar25RpJw9RqD6h4mC0qGbgxYWEnTMNWDJXXqJEFhmOyg13q0Y4Kb29RuKi8ZC21Fga78DUme
9CL3JRQVYTtWSe7q/rlWnlM0gVjI0fq5vta7cMXWAzZFnB96NeEgIxaQn8iG8zhrkIkOet/YdQd3
m226jbZBZ90m22iesk0x1WnXoyj6U/+dB63mWxhttgaLvno04X1M/g7cWXTlgvNzrrWKRhveokE6
yC0k5QqwcdLO9YVpfdRh9pHGkbPihywcKlw6DMqG6/OlvXOBemuaSt1mWWAk95oIPVUEb2MzrD3M
Cxo7EyMZAw1MvF2i5FkQx+B/DD1SRHdalOzLdFtGoZ+h+t0a4CPS1ghrr6wQNvRyfZIXYho6RpCm
ShqoRbqxhjuanevhUdUC1KAwSODRptX29u1cOsJLidOfXxieXkm5icuZBWx8VFwGcjZkkZVqx+K1
mt3C2SGj7eCJBwQawau0qUSpaKcneh6YDAn1DjRKyTcj7x+F3mxur+k6PYemFPReoacSoTh4saVF
OYy6XOhpGYwl8XNu+djHZPDdeEdzetA0v0A3kUXRFLcieFL4uakDihk4LdQs0OwG8yPtJisTvSei
DEjDf9UYICI8jHQl7k6Ptzw/aiAqZOpeS7KDrazR+l3v71y2tGg348MgVA2yh5eYxF5WHPIWg8q+
r6zx+nJMckBHhXQUKoaqZM4LWnKHpnUZKFrQWIZfNtF+CO+pe4eMMXKiYEoILOX3balfgfj1zv5H
6nRzLvR0HJOBFKBkCzoYuPSNvVgf6RM9d3cTj2fil3ugqu/LnXqH1t3zeF890m22F4H6rD+DT2Zn
Hdeu6rW9n23Dlw5efFA+pQ5425SBxpWNkoKAfDD9nB01FUNkBPPDvv15ew+ujcNcovSisXjAZESB
je9Afa7CzIuHotnVySbpHyPARFtzf1vglVMCLw1YFFyiKWEPGpD5nvO8Kjp4LBgzpNp+pymbyNEP
ebFS71qSgscDf+NNQybQmEtxm9px61JUgRF60/iHX6v4nets1uRuQl91eCG4nnI9J4yGAuF6XAdK
2EQ+ihDdpndV4RlGY2x5jf/XDKm6KYes9DNjyL+j3yf3m4hUx9s7unBHUdEEiQV6vb+CqvlaizFM
4LVYVZCYPeK1aFfUJ/SSeIyuEVYs7CqyA6gfgwkTdXKZvbSsUKhFWq4KynbExKghYMChUTSO3F7Q
lT8/vcSo5SC9irgEBeP5glwzTy3R5XXgFFm3qzGA3LdaUe9uS1nQfDScoiirwgAAiylJaWJRpywZ
6wBl650V9idQVTzROyUZf2qK8z5mYl9HK7ftuvaJpV0KnT7q4oLHfTS2pdPUwaiUx5R+qxmyYuyU
KyBgZKAbt1oAwY9D5ReK8haxJLi95qUDRJMtVBY1BWDcpWvR6WSI806rg5Bbu3bgfte1W66UK2/l
opgpx4LUOIpW8osVCuSZ3Mqsg1hBQbcGzk7hzm6s7D+3l7NgLoFc/o8c6XVy4sTqkdSqA4sc9Zqh
Gf5VK5jX3pfZGX35K/Cu6dek1wKXDI7G1JyKfjfp7KK2zdPYYiwYmoI/mSW1v7Vl6vqoGjb3Xalj
dKhGVwlDJwMsSwVqA7cNnYLX9FEE83d5beYssGh8UDkuN2Zqab+RW02NZ7BzIb5qRbFXsuSfYw/b
hGmzp0FQqHzKiAENEAWnAitSIKxS3xbOa1c75WYo0icLDa0Jd4jvKqiE3j7S67s/FQd0CEUcghzK
pFoXFyQFCCHHrPUmGAkDYkLL4m+NbdOn21IWnDlkTRAXo5UKYC9gAuZiMMJBVZLcxOLyEbR+8Wif
rNrF5HrFikDFo4LAuO6Hb2DARv+23Sq7FPHvYeUjro8WH4H8kImAa6olSQplpw5PM81tAoPVumcQ
Fzk35r5rgxkdxQhkI+km/pDQyv0ya8ttFjEX2Vj6zw2cUwoJ2UlE06jNALI134yyAT8ukiZN0CIT
sQV4hB8EzeuVh3/pZC+lSJ5G5zAUrRIkFzHxvt8iZgHp2tjw7e1Nvb6k01rw8DrIIIKoQZISopu7
SXLsqdbWdwYPKaic7N9Uj/dRFGHokd2uQHyubR0EghADIkFphvsy3zy9TnJDcSHQUkd3r8Xab10L
S7SsM7JiVa/feQTENmIAHcClCY0wl4QMJ0ELI+NBw/50wzejfa/zNxau2NSFDZxJmaKRiwtYIPM7
GHXJA6Tu6CbRVd2LaxJ6BmaseIWZoi2kIGuENbJuwB1BURilJbzHFsippKWNDB1/bmuxALiZ3q+q
miFBHpsrFu3KZZPFSGvTeVWIoXYAaHcwNVsHGVK+yfq/YQcujeaJxH9HTP1Ap8va+HFZR2S50rMr
+mrIkCpmgWt/6+mej28D/XZb7ydbcflMfImY9hCeKEoNskGLMJrXyZqoCUj6S29yjwFO2hXGFu0s
ngC9IDEtTwDMflvq1YiASSwsB8AqE8cBUt5zbalFzqoqHGGuzR09J2/6T/s1eehO4X3xSfzoNM0B
N8Fw3Byz6ESHFZMi66qOHhCYLVTIkSyayjpz6WNht2EYoqySYMbc76KPj9SxN7VmbTB8acV1ukKe
y8Ika43h4nqcRxoP3Awp0J0KpoDaa4oRbWediQYCoaTjaRhgnQ5mMRB7q+hFE/sYUlYqnkWsMNmH
mttN3euVnh3CuiGOn6UJuuMwPimhm6prVHHQ7Qw4H6OyG4yQEJ34vH1ishHBKgAAxUkB1YiqiMya
hbgysjFgtguMsaN7BeWffTrGd2hCoodwZMXaG7dwRNPFxlOLZB4QDNKVS6qyN/Is6wN0BuoPSc6V
t2bMydFO+ngbKl0D81IJJBbVpvONtFI2VWUonmLTzkd4p/ul0A+0qpBrVBT9SCEMrle+2nEjJyCw
LxMhI6ZpTGAbmPK5KkXKaA4JahUBbUPXs/XyznJZ8zMTGrvPDDoNGzLNbW2XyRFNO9qJOalYQWJd
X+EJ/TWV1wH/wisrGcGiL4yqLPU+SHqzP/WsfFRApfDDZBXfJspQntskfCOR8ahVmFp4Wy2+SpFz
+zGVkGD5kU1HVCuD3zN9zFBHN4aARnp9Zlk47EABPaJ8FAsfPoq6Sw20BLaa0t27Ii8f7byLD4B5
V9s8qvp3mtHiMeWG7tNeAT1nZvVIYKjFxhga4qV9kW+zuIadrRg56bg6YG3q0kfQH/Y+d02M3USD
t9+VoeXb6vhsJ8LddWoXHZTOfmFl3flo+NxifEbv9Tk3PKsoypWwc+F5QDXWgTnB2wofXwbgFVHK
slhNhiB2P9pS30SjUvjxN6dMD06qB0MINJa+gyP4gi+8vf8L12QmWnohUCSOTWDe+6DQrUcrDV+Y
rf0Y3PSx6U6pgpT7bXFX/u+k7ii9T33vqIibssvXVOC+G9RsCDRKfac0NxSkvkDI+pmOaagK9w1e
HpUKsJXI3K3Ivn7s57IlPTeLriWMFEPQkVHzmhqNOULfdKBOV97zkPi6G27GAvwdZpPu+2RHVMcH
ZNrI1qCPS5v+Fd2AjRadJbLr5lJVdPXAcN609dCFqsIP6NDTNzafQFysOB9Lq8YThY9FBgBFacnJ
JqPbGE0ncMGogtpjaGkHi7ns3/UINI9TjsZA/IRembkZc4w4dx3qDAEGtj118c4WJhoE/5guqF/e
Vs5xYftQhDMB6oS9gu2c/vzCUyxJxFFEsscg4fUhiS2POd/q8WiiMWfsFU9zxclq3HNBUOtE3Rlr
Hd3YK8mhIb8xndsvWLa//UnXfhZAjMDJgGsJA5NhReZfNA6YWlLViQii0ER02g4NWHMBP05GPMS3
RV0f54SXRD8FFo/HW46OXUYjoxC5CNLQ6r0Ezv82LI1ic1vKgtOBpwjmCNw3AMojCTBfUdlZhRIl
TAvSqOPbLEv4sVLN0qscs99jjoj+NKJwD1LoKNpFtUE26IknG7DrOhurE91ey0JyT3O33zkh0+7z
HIxxRO2JH7O2CMFp2BpPLoh8V4KiBb8QiZJpbiFSveiykLk1uiobnc6hRjBG+QYZC3Mbb1r302w9
u9pZoF8bferx3AMNRrIBwWLxQ0z3jnnVWjJxwdTNP2U6yQs1RV2cKFaOT7FPtl/s4k3A3ikGjdRr
ro6OH5o/oS6KwybyzSifouovaZ/h9mmvGYUR4Pnz8m190jZ099s4hXeFn77cVowFTYcsRHwwpaC6
ldsZRFuqka1BFod/X1TfNLJl7hp86dpXxIJQ7AI8C+oHcNB850CR2sUNzY2ApW/g79vRsdlmfebF
8drWTWbpauvgzlnqhJcCsnAuKTGM2uF2aQTZT1s5kG29H+m+YDvk1JSTKP3+YGlevjb7deEOIw8K
imsUCICekUktaZ9ASRNhBcyyT2M9YpSflbrbfz4p2GHQ9eClBReRzHhu6H1iDilzAq51bENSnnkj
Y/eCJ3QlP7mgE9A7JCMAFgYVkYyxx+iLTB8i3QmopWDyKUn4xmzNfONiHMK/Wz90nKoA7IPqDe1k
kqqrRsNzDNNxAqU2bQ8JZ2eH5ib67+YcAQpsOSgogaCTpRClMXg1KE6QNwY7dvBCE7wiLf3OU4Tr
/3hM8HvBLgZRUIapFWKugUSJqqxKMjdodLV8SsOoNHaK7gwwVWjOW6USvTorKB3agIAKmlrDgM6Z
i0vQ/uZUhCjw9TPPrSvPDX8Ro/dCa9+3GE6UimCsdyb6tG1WexEL9/hf205BWTJaQStf3QJ8Cu4d
3kt0BAFFLJ2l1rtW0nRZ9DSWoL0QDftMRbQ2ZGBBCFjHQUo8DZcFBFNar1NTBbA/J346b1dsx9ov
T1b5wryriqvh2ccvw+NYG+T0FfXN7NIEg7n47MluXfw44W2Zo68xfhqT77AkR8s8Kz9S8Gc34JTL
xM4wj1b6WsWPRYR5Wuwh0tW7wfaZ4644zVemGB+CVgOoCyIToI8l9VS1vGkojPETN+khxrTlLWMc
o6sMUnhpstZlvyANeTj8g0AQ5Xi5qUoJNSUDMwN9qjH/FxcToMJuo8agbV8xjouCHHTdTrjcCaM2
31/Y3CptWUifHEe5w1TNg5uLD+qkPolW2RCmLZLOEp0hEyTOAIoCke5clpVnpoMmW/qU0DgYqp+5
2KvdS5vtu+HDgqOo2hjnfNZjtHII5MyAFkWJwGPloaB/bSULbtubK3AqrA0SMDhLvOJ4ZOXh3EXe
amOjdunTCOdvnzS0MDzX7Suv6uOTS93ieRgIOiJdZK2pVqL32ErjY99Z/R22EtO6rGa1EfrqGcaz
oQGvPLUnTty/k9W6VHe3ikdUH9KnsM9eSxDLpk67HVVM5nstmeEb5b5AWRneY+eoMbjWhYe5hLf3
RT4lMjUHAdM69QmpNozF/BM61azzru7a51gfvBGudZ91Pus+lPh3UbzfliVr35cs9NaggIgcJkr5
c1maIVjWKE6LbEO/Kyp9Fw+DL7roqK8q36TIl8o3iZo8KfCyojCBCHAuqkz7juAR655tu93a/QMr
xN5EjqUN/4BV14vaygPr3Wtrr2XW5aQSBOOdQSF9qqbD7kqGl+QOM9Le6Z8zIF6H5MOJTwmaNDB9
wP/Z4bVptX+80hAIzxR8XIY74c5kItgMDa2iLBL1GeEGoB5+GFdP+kB3ZdatXKGF44MkA0EY+jEm
2qH5nqL6y1haUqBxku+V7tXjHrkrr1LW3OCFLUSCBEB1lMwdxDSSnEhLhiEWrvqcMvII/oKtndN7
DGOpCfoHKL2vBvpR5ivJwKXFXQqVnjUtiq2k1UDXFDWJ38RHNfpjNM+j8fHPVwDcE+j6RJCGkEWO
L2nBYxDkYG3xH1VtPZ1+szEQfVzztKcwda7+QHTA9iJUBg8dMHTzo6p41PRa2mjPVRz/1EdwAqLl
2tQegZK/x0DyNrZXtPDr8CWJ8IPJF0c+nEd5PnjUaZFqDKb5jNu4E3yE8bL2Tub6hZ55VNHvBmfw
gY5+qdX0bkh+397WK8cBdawJSoqxJ3B3pgbO+YI7FiqlZQvnmTftnsM/KFPEM64n8m2pvrjJZzX8
pOKp2NfGgSbp1rZ/KYGzNsN8sirzTQA0Gi4tKPnQ2wnc8vwr3LEwijCzw+dMYbFXgJP/rgc0A3uh
GSvJ02u7jbFOKFGDahDVmKvXNXHGTMtsPX7JVdMz7l3lDIKHMar8MH1b2Vv5lcLegjzNmhQWUQ60
ab6qPlLinIwt2jeazDpFUf0DIza0x3QskJwtlPw7CjTaZlRBaQH0uTiCqf/cpH1zSgt+Z9iK/o9Y
M7hJmKuCZYPNBV31Ml2phXFWpNLwPZ1zbrrXvui3KTF2K6u+ukKQAncB4CFcn+lf81WnYFjW4q9V
RxjpTs7d5mM40M/E73+WdAvEkONlW6R+MCMwCMX/cHZlu5HjSvaHRoD25VVL7rbLlpdyvQjlsksi
JWrfv36OanBvZTI1SXSjH7oBozPEYDAYjOUcVyD96v76I33JNGD4DQNNy9/PIoMSNW1VG3sSjnbq
dvOzxcKke2xtTBSov4uyDlS1dycR7x0f2y+aXcZH0AyGpsEr+5XV2CrUDJpNqzgw8D5vDVGG7dpR
cDKWbzhbGVaV9xMmJcL++0hclC98JyAFeHERib2IsLivklH8ipYTeyZNIlmu9nJLwg5ggwE4FUy/
82NP6XzgnYhIq0Xq47yubkhpIXUQBuBKN9I+SeKI7OLKw/zRHh7OeMou3Q+cXWgRkLXjAXbRuOU+
PcaPTtAfOky8BrJfgwNUem59DJfdtsYrX7MIxXgCkugANMHNcqlEUrSWmapYF8VN7GHcDUTqmFYG
0chTQ9IfTI0FmZWry5gTyO1aliWOqWK6KoyBQckcVLLVj9r8bpa9QNCqOhHKIPjGQb9qW21InaWq
MZKQKJhd6c1IQoRtdt5gy5Mg0BaJ4pRoJZkqsQKipiyckFeQHYwkAA7v9latHy88I4HnvFxBfJBm
sjgdZzXC8ZK/4kLZmkn72DDtjoyHDIi02s9BrfZSJt2nlmhK/+qJ9eewnclWL+0ki7RabS2HhCgG
gE+Q2H65UTqvjj4q6a5SXSvdL0y6BnCo/NvLXjGYBXPPRhcb4OrRpHApOa4NYio9joVsoc2zmp4c
fXTQPK88al0rKuat7CQgN9HuBLcMoABeWFa0UjoQ7GStZbE35NKTZGT5trdFYG8r5w7pfAyyoWcW
mRybu4LA7pXhQ7CXyoPRhZUeEM0ldcBmgfZWFwSQFTgU0LJBf5faywwr0XIikRAR+U5yXtLsntqK
IGC5iurxOAEUEGJs8BuC44mz/y4GMWdXZzQEMuJMT6StfUl5osq2wA03li1aAfe3jeJqXBP2eCFy
WfeZ80+1RI2nPKFh8XsoPRDDfc99+/1L/VQsz3RVtB3s0LkjELoY+UUM+EcoYibUYsCUxo9TKfmM
EDFhNMScLftd3LMfwLndznvTK9M9RvZtQelnXa9/5XGm31CjQmUS8vru4LyV2WMiuyQH1magGlvp
8/bqRMK4TczrSWqpVtKQJk5QRnj9xagVjz4w1JizH0YbTwsRrcCaS8M2/l0ht429UdMuw8xPGEcD
mnmeK9kdU79E4xra/IM0+oqHTd08OYYIX/Kqe/z/DOivZO5Cz8xMk8cJNqv8KjqKjLi9k16qeApp
e+rHGBeG5dk9gFzofdeImv8XXd4ypMU7nFmvnvWVjG4vGk66lAdZ2c+Ik6o8uL2jaxESmJPgPDFj
gHkuPtKsGdDKe5rTMD8hVeWq1jYr9kR1mySoJeATHQfBCVm1oTOBnFdjSIA2joztNL15R1GgxllM
c3d6E9jqFfftn907E8RdR1XkgNVBgSDyOv0uQ+tofzHAvblDkD0AhutXBuid95NaLICz+ZPiKS8C
1a66grMP4I+mrI90amE+xeTGT9PoanfDRt5gaOS53Vp7XyBuOQdXBnMmjj+cA8C/+hHiRhCMej/U
r2/6AxDTE2/cnpxvPv36p5iavIK5g1kmrcHA7UzDOrrr9cQzwgGpBgVJvSF5Kp4pJZvbS1y75hVA
kgLgD80WGl+FBb5AkUk6dnQo70fM+ee/sx+1CMp7XY1/hXCHvtJiCt7DhoZRpbJNN5sfiVoraFIf
K8FJWAuYcPYwT7mkK1WIvDzieUrzpoJ7C1sDQALWYdpEe+3UNS+oj8b0V4V57uc6pS4dRUgB/8/h
+CuaW6XVqAba31oK7MuHKPtqTDRve03lsQosyfKxUf26+mU+dz8pJmSa11hH/vlXBrS8pno0nDfd
3tAyF+hjfXv/fhPn8RgbKiDqQh0xlSLfqNJuw1DF8CVHD6V5CG4bk1AFXNiDHDEjhVXgMmuSTa0P
iEuy3s2cj9jov7UtwcV2MAGHWh7G36D22A/2blQ2NN3N3aYsiIfBd5I/atq+Awfh7W9b95F/NbH8
/cz3NzqYdI1ld2R2VNFGMbI9mMhf4m+yLND54hSuncZ/JfEtPEZrjYZZLEowanSkTTXxGz1ngsfP
+k3619J1zukXupPY5YAFOc6LagXpqa8xT+My336jh+TrtvaUldwNBniQEMTTDqVWi1OflHRSG7c9
rhgWyM59NIF5sH8uNLS8qJvKecn2tH4ZGu9YftrNceo2mbRvFFd5v/0d6xb29zv4u9V0QAgg63Al
ubkrZg8jYPlWn+8yc8Jpf2AmRsH9tmxc1fBHMGqORbOUQwLdOqXNoxTt0KBnMld/EnyWQD38u4L2
QDfMTKin75N3yd7kzW5Kdln1gMdakxWPeld5s1ke6nKXOr9U+s564GY8IeE/aTTIwQaWRLtywmiU
nxlkn6l3MSv8uQbYzeBm9gSYVVFZZd1VnqlSvTwRQ6ZnaY66Rqi/FD+yMH2s7th2DIZn/S15TEO0
wN5W0uotcCaPu7szbULLsK3SsIrieTM19ujqVVR7rTXE+9uirpq3lnsU3h+tbej/Aekp54szVrfI
xuFw5FoMcFTmERbv5f5Jc/xS3rVoCJa7Z23emK0HNl43Ys8TSMsnV8d4K4J9C8D5wsHJlQTkxTdx
vrgkqiGVbQV929K2md91CZ9F0TsmoQrf/kozMDP0P1DD2AiUsSiWd0jnyuC88qCps161ODMgJiny
UCuoq5EHoOnk80NBNqhORoeh9EvrRESzf2vv7XPRnNsoBzT00RmiS1l6w1ZIND6xUnGT77aaCjz8
mt89k8VX4s2ydmiLf9Brrbi6DMpI0ZFZu03PJXAuV9ep0qDYREMG3pNsUvesQrtJoXqylYhg4Zbf
uto0TKSgr8AEBjmfdYoJKAlVGatp8gC3YiD9tLxyW3rjXX8ngqBYfbEs4y//Eca5ghmoQ3XVDxAm
B6g5DJ3fW+WxDEC86KbdTpq/T6YI5HQ1l3AulPMHkonidaPBZ6pgSZ1KDzN7terVz86DPR0K0Ioi
k2F3XlU8WtJrwwSnYs0bnUtfrOksHsjHJrPUBt4vwkzoNkZOyHdGHffWgPBecAAX9d3ay+VbzmQl
ZV7nRbJEYcURjWxMvlPk2k3YHbBKpfHUD8SL64diAwjC25KX43VLMOcGldEaZ1AC4ORbu1H7jTHm
wPFGN22jLbE+refb0tYuwXOVcg4ulRyjLvHyDUl+X8t5QLvBi7UfUY9MUTwjGhYc+PXVmWhKQKUe
FRbOavtRUqW4neDk90a1n4dNr3vlsAXCoB1qtTAXu34i/4rj7DXW0gbcGFiek53KMojvlCfLMyYX
8YSj+8hCi95mqw4NGUSUCDEFetXQV9d5x9AXBoGJ5LjaQGZAtCKJcHvXriis/tyVZ2K460ElIIE3
CO5loMEkALqcN1b10HUHHFAXKOOD8aVHG00KzBysgomL+RjLFBQNrovNy3199g3cPTGWaEUzKL5h
kAO21Y6K4spfRe6VzVv9qX0rwch+nynPdnloJOCICIkU/wCJXZ2U/34A0JsujyhgsYiUdQouZxlF
1kP80udoG3vpUt9m26rc6OmuTZ/S4WQ/Fm9puXWkA/DCXHvCvIVKtwxT5I36jVTvg/1EmYiiU7BH
6Ka//Lw86zokX/B5TN5mdNN390m77dqPOd3kFFMLmzl6lMAaJ/d7WZp9OveuXf1TKK9LQwEu4eVH
zNGo94NqIn22dRKfZV7/GGaCppHV1KS2cNQvtJbo3+OcCAYTu0qOVRI6x5Si4qFOgU4+mXXK2x+0
7tyuVPzaDoz+XXAM1pz0uWDuGMwgtkT76kTCKH3tkt/s+V4y3YMMfMfpU6Ju9/F4W+BaMIFeZ/RU
oxwB1GJuoWU7JazKG/gNg25BPymzlwaNciUG9W4LWnMj54K4hZFsbgFQUqHWOA5uSQbPsF9vS1hz
/OcSuNMb9ZVhtQ2Wkhqlp6adNw+nNAMp30eVbwzhpN+quP9rOkbGCkgLl3bIFKJLxrJTLTjIqzIH
G0vmsmbyI8ug4ADRAfhGa0G8sOqi0HOJ9n4D+LmoVl1KpYpklZKCUhw41H5JYTH6RuR/Y8TtdyBK
+tQCT+293fzttmpXQ7MzsTwSczqWM8CNILZDbt6tH+If2pO8mX/Ib9K/CW/PRXFORiEsH8wBxTGa
RZ7ZHzGL04IAyhGECf/PkhbahqXZBI++S02i80XvJ21JV6cd4PQxGIohfVK81KQ+qWZeP9ZTOrms
qpyTpmTtNz016P62WhcT4d29DiiU/3wCFxg5ja1JAAegoaX4et2CSmPfg1k+t4+S/i+OHzoY/7S9
LIPe3GrBGDTmcoV0UGxX9oGVteEi9SUJYqHVBA1GDTBngC4TIMpwp9xq+gIXOd4m1hT28WGoXnHu
tPl39ZWjZVN/VLrUJZ+zsaEfkQyYp11UBsOD/XFbr2u+5vwruENSTEoH5BO89+JYNrdmUaIrVc5E
7YyruS/0oaJVC42T16ikc2f2UUMRvGdJoFmSN/ZqYEhHqfgWIatg2F5l38mnvv0chdm9P+ecN51z
2ZzptPM4WLWDMNAcH3JCDlErHdBjv2fjiyofekCClSn1xuZdLX+RPvMmZZP2J5BBEQyANB+T4fcU
s0B7kEbB/v04+gkEwH2q0J1OmBczaU/HNCBC8te1+20ZY4PVY7AGFnJ56kwzy+t2QrQ8sCBuPwr5
bp6NneTqQMaYX5MUYOsYTSk3luByWH73Wl9AL8ZcFJgu+d7TdgayiIwYKWwSHS02maMdMeOJ8ShJ
MwU+etX6gJjyH1GLCs7eWWY2IN08zCjXOG0XJG05A4tSEbivxYRvrYd7BvR2hJ7NVsaztVR26SHB
HKAZpyB9jcIo/hkNdmDFojao1agIOFT/Xdmy8rOV9VWExiWGzbOVeB9jwtzIqWdpeK52xI/Bv5Sg
O9KcTyNA6qmIc21tB0H5vfQpLcCm/Dsrw5RePwx4h+jj2AVqYeQbKU0kP6Vm/i/8MqI+DIpqaIgG
rtDlOiXAPhRO6yypKnABov5OMLVh64Hcm0GcCyKw1XUZqHvBgywQapzLRIa1MieapCGYLBsXbT2T
B+YG4nf5LHo8ikRxflHPJzS0MJaGVZuZWyDAzkGaxmCoYrYombPqoNAM8p9l8YPxSa1nmhbpWZik
pRFvWrvGwF7sNFa3qUk/V3cANxvYdJAM5LI8edD00h3IEAHkGKhnQYpSIQlKUyXaTqNRquxZaQ35
QcIYg+KrhMbdEYPDWuV1A9g9HgGJTerfipwA4ABWOm6nyKAF0A1qczrag9qAic4cm2pXy2VTe30v
N0AamZLC9iLAFViG4L5dyytpC6s2WpeQFQA2/6UNgWIgI5WqpYiYquBjdiv/q/GI+wssfi71RFnH
tYsXUSGeZGg+R7s2PxdWzWmGA99mYW1/KmZ9sHAnRXqUoKNCDqXiqympCxC5Jy2bT92U3w0EKN7P
+RBtBu1rlMLI+HRI83n7Hl4JkTWkYgC4ik5XEMVxoVzuDIA9LWMW6kntqpIMqMN8Y2ZT4JQbWdMw
ofN+W+Cah4LEP/MSS5bb4a5FBI5lMwGQLAS3uOKCD1by3C/t5/zShUzI+718PueD0ViBWBxDL+qC
nHu5xbRjVjE4EIYrNWTbDoSGr9nBYw/0UAmagVZO7oUoziMVCWSp/bKuDNdzYltfSZn8NBQmcn2r
hnS+qOVLzny8MUSRotqQNB2GFCyOW1QioulFKwo/knaFdJcHEh7DRhAxl7za8psx7EB7ScsXwVau
GQ+8oQM4YgWjg/yNzewcDHOsYuFY341qgGHBTAaXJHAsXtTv9VNVBfljnPsUI+Ly5GbkKQcCzrg1
iqfbH7ISpC/tM//9Du46r61qphUwVULGWteZfKU6okCM1pJYxC25bOK1Pf2VxNmTWebmMDiQlG/I
YyEqwq9Voy4WwtmQFZNpyiMolEyeVfi03tL0mWKK+ph/VR9F4vZfM1oSPPlt2uUv9v2AjRfFzGuV
02XiQMYEleUAH4dzi22mJ1oP5shwir7Ve3BXlJ03+nLjOp1bv9e9pwy/2td4PAB+EvCvRfet6l1l
a9V4bObCnvXVY4WGPkBuwU2ha+jS2Fk+Y9Qb9A5hdxiz0puj9146MhuFqKnctdIRPQGJ8Q4u7bFr
Nwv9VSaRg5EIBofXaqAaLGwBlMJ4tsXXbds5HSVF61n4qug/57xwbbsGZmGQGWDO9tV+FymhLr2n
+s9BswQX1eqOAO8WURWQ20Eqxe3IWEVVbdsj7Pupe9KDvb6fP6otAMD31mMfvDjb1pM/HF++L3bN
UQT6t2byf4VfJTxl8ADkpT6zsLRTdCo0RyYLW+uXTeSP1fIWxYw9epgx53a5yUY2NRYB2204zQez
9DJ9A5TR4ZSYnvFavwBJpQXmg4hw7AoSG2lKxKl/pXLpIQNDinUtLysD9v8Q5D5J3WzTPugeKI5G
t/PTb9JBC9737YNxGp+3+VN/P94nO+M3aEzRGkA+bruxP/mMW2rg4swEtB+NXeCDDFc9ND/LzUfi
NR79vAOV+773u8AInd3gRV/V7rE4guPcrY/S06/Gt4J467zYPnoF9u0uvsvcd+AybxX8f7Nrbbtn
6mbe7Y/9M+5w62M5o2xBtxOrPT42wygJ0mqPxPSysPUkX30LlCcj6HbRvfzW7Vtvd1v09bWDTmYE
/0tnNoqefI5bbSqL6vpUhxlIdTQZbO/JBiXjDu4JWbYISd/b8paVXK4UI0+wE3QUL81iPF5CqaV5
XwGZLLRfsNB+/wstmvUr80X515V8F1BOUFpdgP6Arsk7GWPQbYYJOQgi+wQNBt2To56GAaCCYwmE
sT2oTCZD0Bu+HC1+cUAEWbAZAL0DLKXLo9c4fVwBFr4NdWocFYqJXSf5rHuQYqjl79t6vPYkAIXC
SDpyaXjiA+HnUlQ0Mp3YaK0KwZVzAoMOXlJke1vEdSRwKYIzSpCX5qU5VW1oDeMma0DF2u6qyie2
gh4ZwZ0gWA4/D5RPqdkZBLLGVn+Ks3QD2mdBuUskgovO5dKkBcBdsZypdo3YcGn8dlth12cJm4+n
uoa8I0CXeSy8pImAN2dk2JNyilwVw1lNYvszKXwjA61kNfx2ZBEWmUgmd6Wj30aXo4i1IYuop5nV
frJjN2ff4E/crkevjb67vcg1NTqYoMLYCIAZAeNyaXhUo1au51CjMU9mMFkU+F2m/P22kJVc46LK
v1K462SI8Z6uFJg3oDJfZjfx09Nb1LnzwTOIPwrS/es6/Cts+fvZG4C0eTEbTt6GkzeBj++n86Od
XMN7vb2m6+DrcknccWJODZ6OCFLGTfKcvIpu4LXT+ldjJl9LVQbsQtzC9xiNHkhzaDg9ArwQkxqd
CA93zc2di+JO0pCWaDibFx/e/CpV5jbZ5kUCqshtfa1LAawveBgwJsg/NxW9ShpCIGUeJZ+VW6Jo
m1qjH20nQqMVSVpM/mz/HSehY6G2bVjkDshE1fiJKPkRfUevUvVPIX1RWwWMDYaUAMgCVnF+tNpo
2zGlxgRbq2I/T9CNp3zMCMpu6279/CCyBh3Swk3EB4EDeuhLZYaYBOAyDZqy1TqQnHxf2sS1kgBM
6vdJBLqUWPtulHMwxuP77S9YtfYlvMawte3INneAScwA0pHLbZil74WDZWanOBG1F4uEcAfX7AoT
zJMKVulIm2RIjhmQMJlEROXx66DFljHxteAQLIRBPMxYFDtSZ+kRDIR9RcgsgY4bsJLA6nZZDTi6
lLnZ/KUOBWo/DHMDAe1Z0BWoRxT0wUgLT8UTtCLP5SwCQFsJHC+/jNMAulUq0tUWrhw8In2p9qOn
Go3uv6M5YPfWblDQFexbL9a90W/MTzu0wQlu6KHoXXPtfPAZqKnjjas6wEVZNursBHWtntvR2GO4
D7wGCSBPVeWYscPEXMMUFt2uHzhLphqvaTRFL9VEbs2SJBlTo5fd0o0MAuWJ7ev0Z+EExo+4+ok3
rotOT4l9SUwSZKWur77/Y3AC5AviLjDIXa7SLkeAhIBqA41dPwzzWKeCN8tKOg8CFnwCwJNYGFPm
LvO60wG5rdM+bJuhB2JOHdtvk11b9a5PUe4/sc52yBb/7XyAaqTTfJ3Zs+WaaWXtVAnNWv4/PcSY
okfBb3kYYESUL4PLAPRKwVo+hshUK8QHFIe8o5Mplz7QokWgE9deGMJUFbEqXgYL9MyldjuJKbFa
5WMoZdleZ1PjlQocx0hHPCBzUfx87TogbUHfB+qMhoIm55+icS46uynHEL0u8mEyI/N+1GVtr1oy
FYQXq6IATWTDdYBjle/ij4gpp7neY2GTM3gYUM12qlFoRy3CxOHtDVvVIeA0wOiDpxzoIS51WNuk
r5JIHUNakMaN1d1SjcA0xBh0xjQHt4Wt5PzBxAoUHQX9IMvkBadDlN8HhNTlFMqj5HxzYrPp3cKI
s8QDqpAze7EFmK5vOMyZl8ZxvbFYa9UHUlnZR9n1ePhZRZSNbtGW7UtKmBy93P7Aa23g+1Cbx4MT
zDUW34+uKXE2jyO+z5zA79xLqoM+/6EKEg08iKUkiVpOV+QhMa7LMGPwR2F8+1L71hxbUqVJU1hh
vuuIofzpYELKvi0a8izrQ/WPXzSAD0AeA1BGqL3grr+Qd1tX10Z6+VtcTId8kRqZsQ5dPWof6d58
u/3zK67t8vc51waElziSCH5fTbz0R3pMwr3TuJgJK19YtvxbIO/6RrqUx+3FAtzapRrkOckpa49Z
s1XeqPljrLcjWkdt/WmUAqV15X1JE08ua3cYH+vks9JFI/0r2c7LL+H82lyaRlyOGoZt40DrjuZP
s7xTkZ2rftJNlXtyDi6erdM9/BRoYNn9y2TEpVzOFwDmWAL5JeR2zvey8mvQ1cwbFm1Qun6Lf4kg
lNdsH4OMS9essuQjuLtRA8qmypp8DkmqohhfkAmt1tGDQ6rI7dWiFjwOVu1Jw8lGMAbePwDnXtj+
/5CmzSbclnPYaSp4EL5S4lbP0f59VnZdD36EgIjoPpd94vVpAlYG3ELoqMCb5FLi5CgN0QZ5xivB
bDZUpuVmslpR3mr5lVtSOD1WmZNE49DPoV0XXq1E26LcdneAAHCjo+1QQWS7dkpMkAjJIHAFWRRf
EMjaLKdK6cyhY8fsXsazwc1aq9orgFDdNnoR9pQW+9uGuarHM5nczvVKPQxw15C54KZXiKq2rCrs
3b+Rgoo88mNobL0aWUPo3VotQTFY1du7zJ6/D2hdEghZM/oFa9BBKgThIO/wxxS47Z2MirPajvFd
rFgbNdKeMsvO/YkYukBxay4a3h7tV3jQGRhCvDRAZDOlIiqZHM6gaXMHu2t/Qc35vZF3VXBbeyvZ
U+CbLZjKuD0BqGhz7jru9VlvInsO0QWp7ccxz1BZbwoPjOmTl6dy/Nq3KENaQ1mAMD6bDtbgmIK4
aVW7KKUDyhds5XhbXK53mVNRQPqOb0Aa9UDBeuUSrZv8FIkUL5ntz9trXrVLG025aNUCFwPPcTen
KhutCChrVj82m5kpsmvXpSRwXGtSMFYAvBULnQvAz7tclMEktTKGRA4La3jM0xTs6k739M9Xci6D
U1wFfl4LzDBymILK3iV9G3u9IyptrlTO0dKGKMeAR0TC2+RWYqVWbmtshBQk9A8Yvm2Olj05+2ic
2qdORp4utRsnqGMLCDZ6jXbTeDJdJYqnoELfd2AQydkMzVC7SjXNfieZ5Dku9cxLsokIBrvWjg4g
YVDiwHSibfMApaisV7nDVBntoFHkp7iewr4F/lNHszS8rfx1UY6lor8JEPw8szCIcfK4SR05bKQO
2L5Z0r8Uja27BhDtBaJWbckGiRIewkg58BDho2EQkjUabEnu4vuZ0jnQ1Vb+N9Z0JoVzBW3NNIvA
Y4eq3embpCuLvZn9Y3pXoCGbQAEE2iPeSEtd9vJc2OCa7lMzVkIAXQCQs0crIdg96D0yVCKo2JW5
jgtZxmXc/D+ljp4cKtlyyJBgQEHIrvP+pIxTMexibZa7Uz8RUNhIzQzkdc2p2LTTiCM3rmLNDSr4
mdEhY5bppisTo4ndFjjwk1voFHML/8KYYEuI7QEzDg63S610ctFJrRLJmJdLy4PSWsb3SR6ax6gr
HEEFZlEwH3gAZRt9fXi/oGF6seuzFA465KyydVIFzY7qyzgbH3WlPiVGGCuYB0H0vLSatJt/vjxg
Ty13jAMkUR5jqAZ3TTU2kDnUZeJKRtXhWZYkG/RSxAJRa5EOMMpBcYa9B7olF3VMCAd6pSiVMKG5
S46t6Y9R0DebehDEBGuH8lzQ8vczPYJXLFWpXSyGnH9jCfGymAnyUCsXI64n9HEg/QV0WR7reNCX
R/diFXETH/K22VKAfbjGwNDn8nJ7h9bibBRs4TIBrAP8a5tbztTXiTP2WI7cJaOnxr1vtom+IaC/
ubf1WvJaUgynttZR6DfsO7OzpzcmaaVAqyuDIEicIHmOWBW2AnrfS7WWGUapwRSgoGvCdOMiuxt1
jOqrr7UNHHxV8aqDDuYhEqv+UCZHNpn3TdYFXdY/sAKMRHk8Co7mynm5+CDu+ivrwpEGdTkviWfq
ZKNmxTGCFrppAG3VBFjhky7qCV6xLcgEPpwFd4A3FueK7bHU5YQ0kAl2FJ1+k3PR6Pj6qv5K4I7J
iCeX09aQoNdJtMlQ4HPGsBvIS93XSGaQxxLs6pUzCN4ha6mki5VxZjYjy1tmdauEU/5ppm/Sfewg
lzRPz1TWtwUlSBL55UQ8R6sCDNjep4VLHAEe60rRBMq1VQzByQizr8Dy8zlHTC3BR6BJS0PbSikN
XmoZXj4o6N3MGdKQ0YGa7SZSRtPNqXbSRhEM9mI2nBu++AbOrKwGN4oz4R6sh7T7KUsyXn452Jbf
xh6R0gzs79OQ9qo/M9Ct3z7rq27lbPncFWwOdq6QZfkWhhMk+xeiV0+3PuZMlFZedyp/JfEXcAUu
2hgdzPCRYRa5lLrSPdLY9LV6Hh70DxGMykpEBpUCJAvVKMDTX2XVI0KSntZKaLYnXQulZqNPgkzc
yu1yIYI7Nn2vZtk0VPBO5i+sCKCDKvsZDzaus/2/2aS/i+EOSssGYzBNHBQ2e2gY2hk2cwuzeMhE
HJlr8f3FmriAADHnVMYyXEGHTG2V7mu2MRvd0/QvFWVLKRl8RfEk8CPNKduM9rbssXnEr/VpM/Xm
m860L4PIn7eXv+qfzvZyseGz21XB20xhBhRtK+8J8eWodPX5MJAfjfSQKw9aIgix1x7CKNgixWoC
phkjiJzAvKOEIkeBuKF3a9iqBtCEn+YnOG1tNC6VT42oK3bdC51J5G46VszyNC56b5IoKKvKtWZn
W6aPZIq3uvSzSE9Dp27LQi7cpn81WoErXr1jzsRzDqhj1ZSYUbd0YDr1NrEV6jZxRYPb+7gWg0Ov
aGECOP7SHsvZsVWMwM/LIca0PfVlr+P0z0DsOqkusjXA2vBEz5jVI3omkDPnVgLWt2Tj4OjgJpky
sL3baiAp76xM/Hb+fnt5qy7nTBhnNXHXliCixB6WRfmj6bLcs6kCJqosS73bklYPxJkkzloGa7KG
CUxD4Wy0Abj7UjuotV1jnpzJK8vZQzJKIHH1mjiTyBmIwwZGBwsSrT7f2tFu6r83DDN0/eb2ypbf
uboJz+Rw15Feq0pm/NmwmrlJCP5judXdWI9BXFP5CusEAZ1gz/iMIebsadoaWNdo7htQNOhR7s6y
IHQXCeHKLEwpSDQRWKE6OAEac1JndiP55bbm/h8X8t/DxWfvVCmZ6LBEU/Jj8zP3q+1T9FnvftH7
KvWip9vCVswBtX9NXfJmeLnzjxE2OFoXgbwhLOraODkYp3iKCkP+SMaa+vHgGP88K7i0PGDQCm8f
B53slzeATjW7TSrI663tZBxHwA6BMHkzSdbu9sLWXP+FJC7aHhy5qJF+VAAgE5jZvnIwYZPfUV+v
3pvsAX1vyGMLbHDlNCMDiVwIMIzxHubhCXTTUcZCm+A38nnYy3WZPaFjPN84eNUGbSfPT9KgxyA/
TRJ1H4+6iG9jLTIDQDMIKKBbE3Qsi/2e3a9qnNAW6SaEF6/0s2rc8dm4H76zb/Kpvc9FT6iVw3Ah
jPOSUp+Buw/SwoaU6ISvg6xN0YHXBoKNFMnhfCRzrKLUCshBU4VvJPFDV9l+bM+HSjuUreKlQIIz
mCG5mNZ9KAdnb6fpQU7SbYrnpDKJhoJXN/lMx5wDZQkK08lgYNnx/BzrB6WY70gK9hRFO5JM95oc
hMW0EWhh9ZyeSeXcKU0JylYFpA5Zt2nNeBMBfAlQdJu2nwSiBPr+c7DOjGiUCupYA4yoVYg76PN3
q7mfdUCfCfZ1iaq5G+Lcfv4Y85mcvqeDrSJjAHTJ38z63tfZAdQ37qwUQBhGzJpJuwRXBmpNmwII
A0jKe2ZaChYr2M0/vvjsI4ym6AuUS5RQYqVLBuNgj/W9Ts2j0fbA/uz2WVYHrSbS8ZqPx+LRe2Gj
9oTq/7IJZ3LjKtWR5ZfgKt7H1kUpu3dn79Bv88cydQdXiNSy+NVrZf+Vxx3WivZmheoUNjWxAZqI
1zHBvBLaS0fQe+MQe/NcuMywvFGTvcYRwTKtBYwAxQdFqr50FF7NLjlOarRVbyth3g2uNdG7AShA
stbfz42J8sawRYMLki/msZlPIIAOJ6q7M9mZ0ux2ItKa1T0/+5bFMM90X49KOyoUhqdlm0GmXgO0
YN+aAgqcaSDgpf/mylvGClCqBRUCn/aRY6nKGhNbPY3vleYN80bR3bwTBP7qcp9d7fCZGG5VjWI3
+QDilDDPGsyfMcL8vqzbBLB+tJeAAWQiVqcDRouBNRF5zBhLt2nLIdDswvEbe04PwHaLtkAtHYNe
nd6JNVZHy2miA+uYHszq3II7oZh90uj9fcyAwHDbI6y8XZbU60LwAdYIxeB83ICkkanrsRqmUfXQ
1kX4v6Rd127cyrL9IgLM4bUZJ0gjjqhgvRCWbDHnzK+/izrAPTPNuUPsfSHDgG3AxU7V1VWr1go6
dYuv5ZZzA437ArBaUHp0n2akxl2vcDFmSZ4mJxICZac2XKGjdLiFS74FHUG2HZ0Ei3IjKm3UTVGA
hrrhopJ/VhLhA43/aCa2B/6RF2Iiac9JxBsp+zuskGNOGlMai0DPgYO8P6erdxO0KJAxX7QP8QvH
73qvo1tm9iOlaTwWeiwsqDXEyDd84buUAyPgz/eNrWJ+CMIslQ60BaL0zP8Qhl0cLCZiJpFj+sbr
k/KZqXg3GgsrKNuOlBBkYuYS+54dWPu+1bVvWcwuaqp4hyLbTeMcg4oZ5kwYG6+ZJ0tte7tMj3Xi
4qChBmS103sN8jnWC1qz53p7aEB7Z4vSFrPej+DG1QFc5HAQSi+SlmB/o9NiCZQ6h0nVGm+OXuZT
LkB3j6S9rXSQd4US9mQHjKnkx+67wEu5PESylXFm54IWL5T27eSwA6mOIWdDXqNLjn5BuMzoxgOX
ko45Nc9bGi1rzoPle4HEBeU+WqiRN73eGqFSCU1S+Y1X7pTP7G9k9jqIt83Z8Y32wD7VpoD7qHFq
q7UGpztC8eN5OLTGfGIfJ2czo7ByytTXUO6LKcSEUSPMHm93ZmU2emeC+hS6TLgHdJ98/Z2MmHwH
xsYz4cb5QF8viq8Il1EioUt0WTdXgQaguweA7CgXese/KRKmvoDHhO/c2KmrkGepYEPYE/SEEodN
S5Uuq2YafLQQNF7cl46S116e/AJ/DMgtWrsNgmORoDmLk0BLMny3zN9OfRtSztj4iNVFsXzEoj0K
FgAwPvwk8y9Oaey3fM+UcuMl6DEBBH8nVLEbuBKarEVen1qQ6wak0nrTrwaFJCz3vvEBN+Z8wZqh
fxb1YqgPLv9+8QF+BJ1INY9aT4zf/KEFnSdo3IQHTW6IUp5K6J2Or029G8qHMg2cOgQjvGBIwXvE
JXrJixtdf+viBeYDFVoBFCp4l0IW5vpzUAaSuioTWk9oOFILR6DdmMAeEYlCP6vQQIrdfUejLcdP
FTsSNSvNROA3Egurqw/fIIK7BY0yyzmguSfkAWynYK3svKCoOBJrk0BAAzLqGzO/igIXM+j0FRbZ
AkGhpd1RDZxYlus7DzIJTaBniZmor5HwqFTgcPX8wmALo+v+bFhdbzjtRwwRS45tJ9H0hL0Wdwkb
oxitzs6cWdPjNOri2BNJOmjo1BJZIpNxdObNl8z6BgYqDrRNKp7iaP3gaZghE48gU6t49dlgHGv3
Cdk6E8G2rsuHDTeydv6UJeqeTXmplbgalia7PNa73BjJ35ygfZCIOgTsjEm3wOBstU6vh05vRrZq
oIatc2ZkhPvMYg+BNT9tKWP8gO6vriTqq6hXRiEJHcgiOBW0LhOIC+I/6j7f5cfeqghHwBjqpFZq
FPpf0pLabIwBP6whW4zNW4rNExBV2IlV2ukGnmfl66nPoh4jM/RsoL2CyRp0DuYVMyclYQxly9Ot
4hHKDuVouKbQoCnwY6d4ZXUNg84NLyBfb79r4pPm6BOWbOz2dU/PYlSWQBcGSCHAd9RO0FhmyKRc
Up9na8CcC47kzE6kc/v4cTIyo9Zj/cSQ3thjXu37J23lWDW0OalI/UCvEbeLSJkGlV3Lj1GvPYeF
p/IPFQPN0/pXVD6kKMHeN3VjCVEAQHc2j3tzSXldO80BtBggZy4Z0HOQotJHFoRFhC8RsyAXY6DF
5L655cupjXxpjuZnmrlwxlaumGeFD0kVf2bNP5463IfooocqFhwjMNDX45Eq1M7ruo88oS2JIDVE
LS2Il+sIHnQu6DYc8XqhFj1NwEs5cIShjkIdAJFBUx+SH7CmAhkM9Efxi38ToQGRbSzTTUOLsweu
GxcLHd6k4tQXeStEHq9Wiwpt5pXInVVOFW3couv9gDlDlxGQhEDpYAav569D3lNSmCj2lGdIF5JQ
TM3Cb0nF6Clq/SxvjtXGHK4fvBoA5D9q6sAIA4RELRmyfEUZJ0HstdZkdg+f4n7SvxkSnzId3F12
ovfmL9ZobTDA26GpbezIdX55MQ9gw8IOCDAonTlSxRYslUIae/ILdCoM3yqdxtK7t/sb/ycBf73z
r80sIeVFsDRwVVzHEHLzMuLbEkE7kFmRUAdHF7+rwXUBFYzHzqiNyEh1gfx6KfXA2LpH+FX2kRor
NdUpAhZAG/AR5XsA+kMGgqk9SEEKHSz7RDRG82kmmT4YEE+1VQLnmurSCQRaG0t+azdfTjl1nckx
esxkFlOukAnVYkUXQRNWHpL6+f6kr+8NPCWXiBDtCYjG6J3ViJMs50kbexKSgmoekkYH7I4onDvs
0q132M+7kF7hS2vUqKquAwYL1Jxe8zsxQRBtQS/a8HXV5HXQhluZiam2SpMjozEbn+fWmW2Z9Hpk
F0dJr/XGaEnzSybdjiW1zdp4P+nfYG1zGAPMbUQzRqM1mN1WHfGnB3n12egNhpgiYLIyrX8cxnFf
J7wYe70lGP1hN5PAUUjnzhZv8mZBJp3dA/Wzq+zYCtxzZw2WTIodawkp7t7fmZHvx5E8RwbzFNr/
Yv1wO8E7gKhEVZaA9OLMjEOL2yJaPq3TSKw6bTcbbcU5YGNfqKKzreL0reMB4CW6LJFWgjAtZY9X
Ey1j+irxikbe5dAcLfydzChHZivJty7w4CBeWqK8Qd1VeNCNsAT0vmAFlVV1lq8c0soWDQZ5hXd2
q99ja2zU0Q9rrRSYvMTYupnE4VM3PvbRiDL//SVbIwTxHEVNkMWiIWWFduTrNYuyJOeKhIk9XjHq
7pClXoBgdN6FQkKEPoLiIuLR+dAzzmAnz4A1lH+bLZ++Hiu+Ac2kALUiJ48g7vob2HkIJY6JEk+e
nFo5+dHBrx547vNfDBUMI8iQKXiNAZJ3bWbkR7y62STxRks7Cb8qM/sun8CctUtMxYagh5kSoEOq
jTT0zRn+r9lV8mEAHDUoJphtj50tuoXbGJ2lmfO+gxpguVcMeJ4TvzHYtctGgIhTCNg+kmMA4VyP
NU2DAdrGY+KFjOU/iI9N4kzgaau4DfzzT9v4tTvC2YM3WviCNDQLUPuUjfDuBeAp9eZj474rpCII
9CMztmZwQ53tp+Pxzf779Pev/z6ckhNTkn6rafHGUJFXRms5ctcaYi5qWbNMi8EcUeWe/wGy19+c
mWxexGtWvEVOGS1sIM8U0KNAh91TyVV+X4+5N+3F1+4jBLU5sBU2OInP05/WHJ79NzjWh4QlRWls
tZvdeE7DOkC8SPFCnndFclgPQptVEOn1SmM8oiJwCOw3Dgr0OW56oH623tRLNoxe0ktzlFvlpqRP
E0mGuV3mZO7I6ZnO7rTH+iDvUiNxBKN6kR4bqzVB+2ZHz/mL5vkm63RvClQmHplf6ctWJLQ5BdR+
ZrUoZkpt+SaDNUtL1is7tCRzMHijsPzHfOMmW4fV1zNO7eqy7KMa6oC5x4Dfa1ZdIX2QppPY6Vr9
sijPxsZ937R4uHtTTnnAkumVURJhj/Uf+T41hOoQiVtNkstHU0YUdCigcwCFRWRCqXWN5GASlJoN
vab+ZLm3civNdWMQ4M1D2Ab1cTyCafb4PteKHj2uoScpf8b2icntCORD9yfqxmFH1I9KpoqTji76
JYS8DDGkDMpHchF7J9A4mGcI1W48qNZVDbwtLi1Q7gRpyZzxS1jggnMxpkSNn7j0gZ3sQvqj8lbh
icFh/Cj0/qz1mY4K7v0BrgGkV/ZX1wXqURnPo/HCE0HMoQ+vyV/Jmg/p52AED0RwptgUd1G5K18E
Iscbxm9cxJhXXmNBgrhADKk8uZjnQicAZuxlGRnw3HFqV95qzqF3IYIMZOJhBGyS4OqQqJPczEPU
yEVQeAF45hMJ7RDhxihW3po2QZ3evPOVNshgIj8O38wXhvNavfK/s334HOG1JO0T0Mh/p4/Z0+Cx
G95zhTD4j3HQ1mMmMUY6x9DXQ11AagfGPeFQvoV6+CwfU5N5wnEIydbdQJ852tpyXi7OQ1KMVTku
1oo5Ncb2mPkzWG43suT0u2wxgugXDM1AV4EcgvJOca/NVSeyBZyvKlvVS5LpI9Cgh2HDzuptTxta
9ufFaKqhzbKymgtPAJuwDgXAl/TA7ctH1dm65DZNURMnz2yp8jPGxBz8h3KXngI7OIZnsFRuRNi3
Vuhy8iiPVWkJHK8MQ4qEN7v/p5J3cbJxXd3cdCjsiKgBIwRS6KQIJzNC4nNc4Q170QxB0vtZvmkv
sZO+KE8QF95qpVq9h7BQSHeCDBapSKTuRGqhajQ+lUtQ4gkn8FEO58ZVT4g1D8J3dNpySjd235Ut
aqXamemCkEkrLzlE+5b4TmV1b1v48eU/ubwb6QFRqxTK6gheTBgJd+mT4LAn/ri15W6OY+Huhx4P
0pAiNY7I7xM+ATLdm7+G38Jj+CnUhH/zf9+/P1ZMvRgJLnkUmNF1tlCGUj6cl5IUyhZF5aXv0P4+
nG3LGg8EseKjT95014E8lHPf5I25g0VASODtlmou5R4yDT03AdtUXnYOKsKfWhvbbqNV5MYpQmZf
wlsGmw3SElSeM8iZpCoYpvZY7iFONcICOh0EGxfHLSPI2QJd/8N7o1JXfyKkGdeXYeNF3C4GNiwJ
bTAVbEQw6/sPD6Ylf49yIN5MIrXTpFSrK/RVAxmiQFw0TmUGMlBpat5fky0r1FDYjsmHgoUVMQSX
Q0EK0EHdt7AKlDBNGMjSE4ziB55E1EUuFWoUNz5MdNx+FtF0pVkyr8syElJPUAqfrFbvC10L9lDn
rVD+yje2xM0hLrxy2Ht4GNFVFy6RE0kIssYb+1YjmVJleldP3NYwb5sBoh7AYlbCsbq+kyA84U9T
AHBNzRmsBBU9HVrOea/zDQFAkn9nk49+/ugaI+wNbouekg7IljkGxmZx7KAsAozw2vjMZAD2+UBn
lFPtSOybL8fmxL828dauXG/9a0PLLFzcvBwAbAC/K43X5qhPixzpyydp65pa1UXp4SxfcWGFkbhC
DgtAICSikE+reRg/g795oyN75wCjhKpgZJS2owxktGrD5ck+JB2RjCX/HiDV/gxNvY31vbW8C33a
0hgK/i+6VB3OhZRloEz1QP8dnsHqphnzHDYbLnJVNPkZOfD8uERAGg262+uRK/M0h6rKtCgnqHvu
kJ0Ni9VzizsoyD0BgZo68gFVX97Qtd1GVPUD/7q+27C2F7Yp39lVPQswLGwXhHl7QDlaLw2w6u/7
U2MhJ2wVu9+FlRmvrKFaqfn8576fWFVS6KHz10NP+1LguiDoPAAwLTS8nSQkiVi73PkpQZbdkuzR
UfTBQhnjzB/Hx3y/VfdeoQToT6CP0ZCNAytgBgJVL9pP5W1s9r7y3oaW8haLOhfimddYCVhzOTtn
ZlA2a6ZgsPmfSajIUByhRyYrxTFKGKNoYh0cQ+BnzDT87XzuArsY/0pTTwZe7wpHY637E3gjVEUy
Ahh0XEocIG4StX7SEIOlugN6JCj1qDw2gSlDP8xp3vIH7bh1md86DzLKCwsoB7cUS11PZQe534ph
O4/tfvdiQrghMu6P55ZPQ1iC0gWQN2hjo2JHyIiLyhgnnRc2cbof2yLf1bla62ynaaDG4aoNezeC
VQC/gMAB9gudNhwNuGumREmZNOvwfJHIQ/wsPTjPALR93x/WT7WBPmaXZuhNpqRKzsQwAyKOI7+X
nqUv7mBZD5whP9WOf7SlD2ITcu7JeaeZ8W+T2bkuS8IPF5zq5LnUJ/K9MXRhOVv3vmlZ7QuHy9YN
KJo7fBOYNhL1ECsAlp3Z0NJQx0A9EblEN3tBXav0oLbXvecJKVCqIYNiVM4UGmJjti9CfOC+W4jA
8RB44MFbffQnI9zKgK1qncsZvZw+6m6os6YFKUPaeXxyaPoHodQdTEhg5bpm6AMZDvgT2NFIbMZm
bev82XBTbuOo/eAZ7s0XtTf5sWcZ3i86b8jsKbEBSy/YTyC2glrXHEZzG2mvZW42nCqoGgjDIS13
EftZyik6BgkqJujoE5j3WdWTB6U2NNmYtHMPtHtiingwi/uBt7JBZ4bvclcPhMsJx9h1cioSc1R1
LTE5iOWWj6P/FDdkKBuoQIDPdCBpA9mVBOJBR7U0Z9kSdtFXHEQHFfwVkKwa/Y1L8SefTc0D6FNQ
OkBH1Q/n0vW+abSmD2e5a7z3j9MnYDMMaXcVyZ8Y8gnxYBSflwI08vuMOZLAjI3lp4Bad4C/ZAAr
enzcm3uW7H+nzotgsgTkv+Q5NEPArqBcqf/nZ3ByHWfg/jG88RTmF5YH5JYQlkLtivKWXV1nYKSa
EBYqu5RlvyK5exDf4t8K48ialdetx3QOC1TrpuzqsjlWkybygLMgGkZESu1goYhSf2FM8QYJzbLN
XH2IsfbOxsGDFs3sxtG+dSsoAhCUqK/AmwIAcr1EUI2N8k5egLtCCuYOr5Eao2RFQ0F6Wn6PhVPW
k2ZTV/lWMHFlljohlVCxNb/ghbXTq0bKJ7Ei6XMCEWrZGABeE0xO5wmzYw0OmTZm1xxyu3LCjZzK
qhwAZ4GazpJlXkA22KPXgx+UqBSZHrhNyFhGRFMtPg6M9gUcotAyQ7M5Z+KNeBJL+/7mWv5beoXR
UiAC26+BwYtOhEHUMBNrFqEMIz0UfAAZ7S3g0O2RXZig5pcJK6SlRr/1Ks4usZRhDiLI0O4DK2H2
pV6UiICHz94Ohtf7Y7uROMCcXlim8hNyGfNaFmJweMdY9Y410cdI/vbk6wsgBywnp9e4pwJDw88W
GGNVJP1Z0AvjVNjBi0E+d2EIhOyDuO/RyAm3EuxDuBUA4vl3NGeNdgXmyA1Ht0IN0napd/Kg+GCL
ZjDdjVkDrwFSGp0DbjA5SoDBg5YcxPaksHI3MTSgX/iN6ukKA02Zp58FWuYHfSHAPHMoj8yj8qid
xzflUXkY7e5TewoftjJ3/8cqI4sLzDU6RWgocg3BHBmMQJ3njyR7Tc7lc2jNjqYXXyEGHxLI1zC/
BO+5MReedsN/3JKyuemgUZv+3y+glhqSfpCoE7HUpWAqqe7bDTLxTsIeshgqAsQ/sZXJDn/u7+4b
NYFld2sooC7tdhzNZKUyrJ8LDSIh7mvcyWhoDYj4wZqiYEXBDv3d7BM3HVW8L5/F1OsawGJ5vU02
1nvxyWv/8d+PoN1WI6VsKGPy1bQbzBA8jfoQCaglyeXb/fHe9FQLIyOeCyp4jilLWjBqfFFK6K8A
xX7xwNatft/AskqroVwYoK4fTSg7JVbY1huPzLvkSHgLHeYXeWPCbt5yIAn933FQ7pCb6xxK91zr
Jd/CF/Oe/IXG1FF8rk55sTGg2/vywhTl/+YpL+dIgKm5I/zHjKPwAE7uCpjhA3scH7SBtL/uz+GP
AgI9iaDmWoTFkdiEuNv1NaawMwftQhz/MiL1L4CXfmV7SdoPxvgKbmcwQ3rZW5ATNGhsGF7eIncM
a1Q6QmxYBmGFhlYQvMPro2xr79qheuDwKvjOrOhpS3n0lttZslgL7SX414DRvh5pnKMNNefx6Gur
B7yrQ7m2pfilFl/qanba0SxQXKqIlgK5Ct561gElWJ0LJERnULGvMx/sqblT5FbRbC37jam4+jJq
2buhFjh/wrtDjB2+OkhoQemfQv5Xnhji/OgzVvWrfZj3afx5fw2Wtb1aAg6Nc0AiL0wuCFd/0qsX
T7NaDYe2QzgF0TJLA9pf1nEJnrvpqfJrkxt8tPRvgcfXKVsAKxcWXKwA2ICQE7pehShoRFTPy8YN
mVMwub7GGKN4ylvAdur99AaxO0E+Fp0lDAR5MDBKst3f+6NeJ8LwCcAGoPVNhpQiEF/Xn1CUahhG
Wtu4nYK+Y8K0+sR+pHxrhgVrcRKjywqeW4/RtEurnRIaVfbEM9/zBE6zvjppdl7/CRgiqHrHbCzI
yqMtX4Y2JCgooZ1QoAvTYILpajSONq7QhEYvHivmu228YXpvZc0RcF3en4nVXbCYk0UWlLMSwoCf
E3Ox/m0Bvj9eACslFLl1MTxoY6TLzdN9I+twkrLCU9MNoqt0gqSxO2TfStuTtlUMra+MhkUSiT0n
iRXzTu5netU5+fwyRtHG+bq94BfjXM7fxThBgChJAfqfXQg4x2FuK0wLUa9cV5hp18yFwUW6mJQE
oqJZ8uvXWB3F5KNtX8ApY/qh4Rd7UYHuZ/yEBjQuyJ3783NzEZCPxYYEGzpLx18FtHYiOZ4bdwYK
oQuc0W/0tN/9cyPId6HzC6zaLGgHrmegU9WobhW/cXuV+WwgcOAkypyCrVXb4nZYJzqx3DJUQhUI
GC1KodTjtxG6sO1KrnV7tv2QI98Mxoc5AlRZtPmg0UEnsbQfCU6eGY1w7ruzMO6lzomeqkPso4Uq
a48zxLh5K0QvwUekx+aAhlgw0vfVrujtQiEDiD8qvaq2QBs398kSmi0oUE6AbND1LBVjIquzprRu
wnCHZJBMZujJFE7nCB0uYiHqmfrENN8+FipsEJoqn3iHkyZ6GiLAixc1hNTi3zu8T9rSSEXWYLCr
7y/kOkTA9IJtV1XQ6YNizE8O62Ivi9MUV5k0tG41GCEHKFyRH9FGDkrUmlTPyh/gOCfjvs0b18SV
ScpftlwcSHINk6HeZw8dIEfMeBYmt8dDJf89bDYNLpuRupYgRwQ4LsohaIiky10RHCSSTkHndt9t
i+54mWjnzD9PT8NYE8SpTiRtdKXdOIOgT+DAoQvx76X8er3wowCoai5BSAIJnRmSZQOaRgI+0RtW
CTdMLVEGNbjFuyONjt7jhWz62hRbaHXITfPoAnZllPxEOC3Qi8rpgg1SzJtjujBEbWau54O6bNnR
7VtbSUvSxvtu2qI9WsX4CCAuR0PFVGrT4I5tMJoheQviz9J/vb/11olzygC19yafk6M4gAGJI5zi
9J0eThZ6I1D5lI1qfuxf+414f71AIDJYPBgL3mb0NlD+S+S7NFEgneQWRVTYoVQmh3ZAsk6dpwLw
dD7YOF3rOx8VDnTRIGGHBmCV7tOafSkGKqMe3SBSnPaUigHx/cbMIP8FueWaBPFWG/h60YBhADwD
NOci0nd0E3YvgqcK9bjRTVUNmdMIPd9JrmxZWb8sQIXw87CAIBacFn0RTCDbDtVIwkT2lbKr00y1
AGXg9YEtE6Ors9IZGSZx0hpvi2bKv3u1m8xoVHoSZGNggsYpIOgz6S2g9AJTTcbUFgIwOd7fYcsG
uj6P+MqFkHnJ5EFugtrBUS9FWiWEk6uVA9G0SGcBPOQG1VAHK96U97s19ZfWqO3caFoj8RPi3r4q
jKCRHLHJN9CjtwYELTeodCuQ0FVomrUJacluEJPJFYD38l8iCdvoQRZeWe58f+b41bMFCwwNI3BI
QBABXf2U10xSH1IZWTe5YVlYYfrB1pYKdH3c6uOpflIC9Diob6E6GBXw2+H0EcXnLLBj7QCqgxIN
yP2X9CuPFKIupBzj5/2vW7s/EHH8FNRBHI50PHWMB0XJtKkaJrdKgmMkAQ2iVeB2DvMtCehbSwpI
vIqHJVKyOMLXDl0uOoUfmHZyZ7V9DMTa4bPw5f5YbppAEyWmGSUFGLo2oTBi14gDxhJyIZ4sOSdh
MOz8z0MLTBngsLiUlm5YGh02FTJX1bI0uYUPLT4ffsEOFK41avDH6+HCDy5FTe/kTFjr2TQ1pjxK
2b6t60bP2pg37g/61gLifabwCl7sOJjUsyFNh6KsY25ypUY5Sdg4aZedwG9k3zdzw93j5QvBB9Bx
obhNo7rSVMHekNnJjYbwnIMWI5lzs65/T1t0Y7fOpQwWblwuSx2djvNnqZH5Skhmt+njv3WiGTl+
g1JgZvCz5lVts1WeWYdteNNfGKROQNvygaAOAQx2rT1wsc6VX2LupSyw24RXv4TevD+VN2JTWET1
CaQqgN7D6V/v0xkMj1kGrJKbxXsOIoc8t/flFJRmLQnwrA7EPxOEKKY5OEGrb9fkgXP/A26dE3Qk
glNxyRwhTr62P8RcJYDMcnYBo5z1WghKm+GFcGOY64Q9/J4CyNkivaTgRUUdx6kOmayKFCQvlMTh
SqOfjBrq763hZzKJnwXFBk0kaLjskgH/b1cZwswfQO3ToDobJR+D7MRZta9b4fn+8NeZyuXD0JwD
Lk8OhBsrRk++aetcwoeNzEkGkgU04CFj8tWJexFKK5I+hq0c761DiokApgjobLQ/Ue9KXkS1PBGF
GacnMBlfsACr2OXp1gvk1iFd2nLBogkFAY0uevF8ro0pO8/uOPYpOsxjUFioVQ3pdDAoDeGf+/N4
IyJD8A0yJ2SosJFppd82LBNtbAPW5YqWtYsoeVFTRoJorABwex5ndlZzitmL41b3yo0TC8OgEBXB
DQDtJioWAaxWFacmhOFnfl97g80P+pzv22+u+3V/iDfW7coSFYdkbCZwZYwhalm+qyTwfoBbMpyU
jdzPrQGh2LEwoS1NlbRDELN01qDRPbnqQ6rjjFSv5wICvKFesBth3K01u7RE3RYTFI1Ev4ClOrE0
+S+QhHrNugmauFnVa7YYjm+NC8AhbHpgz9fUakFYskOs1ZOrsKmphAGwWJwhqMYETneWPeclCqS+
d3/Jbo0Qj5IFjQlenFXrFF/P4OTNeIwQTQmiO6GvG9RxORgqrT7ewOtt2Voiv4skQxqoqp9quHtZ
nX0sAOUHVwV/2FLUvuVI0S0AODXPgk8BREHXZqD7oWRqJU7upAGD2BWnYsgNaYwtP5Z3SXqMGbMG
CGV4kqLBzuf2lUHGwf+jyY+spEdIz7uT+qebv+5P9A1nc/VV1CkcGW5gmAhh0Big7Vntd3wMdhwQ
hEH++1/s2ssJoI6hr+IQsh1SKQEvpqTJUfXhgz+oyRENOzcesMT1hskbYQhKrotOkyDDydDxzpQH
SZzOETx2y7p+YJc+a2rhrk8/Jdm8P5G3nMzCtMjDacN306A3n5uTvhaK2QW+rnMGX50sRsRTMBbm
anff1I2yAhC0GBMH+OziPqkdW0wy/OZczm6SPtf8a5b8TZWv9qTGRjQ/tvVryrzl5aHNDMAqQWUX
2/ft3xoqAg+AFdG1ClwGdQ+yKtMMUD/DrIpjYkPh40uN5sCcmyTdWL9brgfJVdwOy3MVhZvrM8OD
u0+bONy4w6hnZ+G5mE7CYeYjsBxYQbi1QW+O68IatUHrcS4DppBnV6pQe+yBE1Yjs+qCjTfrGnm3
ZCNwsaOrAi9KNHFcj6qdEKAHkD11xd6APgaLdHvpatqvvC5J1gDrVZqx5PRMrQ/xn7oxfGRHkidf
IHGyr5pdxcckPgZpqfPzozR6UalCykd5kPONR8ktx4jsK0Bp6F9FEwi1zv5YiaMq+bML0DZLhFp4
6sA9r/dJzelaGPVGAzZsvVDbf5ElQpsBMjbIi0IzlU77VlNTNgrI81zlPQHDPd8YagCU+C6rRiN7
+8ebGVEWSt6IJQFHp9sHEzQ7TXj8sS40JDSTCzOI6LRFZNZduqUO9ZONoNIvKHNJIrwEStBggLhe
+DjWhkFWBs5VlcCTUzYzCh+RczpyvD5PNWtKIBs3xppBN/8sg6JSmjmrq9nMCeDIznU05sdEjiCw
08nJQUX0ayl9P1hCFAWkTrXuIebF3FBTrj6WSaGaed2VKZKHPvcu9GNnItssmMBCZE/pxIbnMQxU
wqZ9YaRo+drwUjduFhBcLA9apJxQeKN2edm1VRx2ueAW3TFr64dselIblAxUdWOb3nKHl5ZofwT1
sqKa+1RwM8UCfgEY0hmRUG2GeeFw0aOSgh6sj/QkhPhdYMUfk3/ocqiCjsyv+3tJxPpR67vQ0OJN
yEJrFfWg6/XtUPurNQ0fwnK50YhIsG8B4ta4LRyLSxOLD7sIVlomm0ctTwQ3kQ5y8ajU6DFALLFo
rSjjcWweFSABkVRNp2MrQ9gRFEWxKQD1E5//zVjxHEJIg0uPbqvikiZpWrkSXIlljgLT60oSbT3x
lif0ej7/a4PaQnHdsVzbloILMVfBSGU704tUV+x6n9Rm5Rvp+/9rTPRG4nt0WKUZxhQh9S4BmQUU
9n0LN16tApp7NRwJcPagG40akjDW5azmjOg2426UvxvxrSXi9LfzreyrgtKLdd/e+kqDOXSNofyy
eB2WukCblp/rECx9LnamFeWnMXPYdEuRa73tBZSRwPEiw0Wi8Mpf70mNZxs5AZWnO4ToXp/yFrTc
qCptHPNlZq43A/gH4DyXWhJ+o2VEmSaDFhcjS25ryRV45Ocjo0PprZbeX7h4Cx95Y97QWYk2EDRh
I9tJixinSQ911CiQXLnKjhWgY4yRC/0/RtVy6EpF8ghlCSCnV1myelTYQVAaDMkva6vh2vosxS2o
YNkpOeZjGJmyOKtWlQycM5QK+N46JXxUhLawKz4onEFK4o0Ns46Y8Uk/CSVc+rgSqSuqnmPQE/Wl
5DamqrwzLKnErwFwM2YjhlzfDmixw86QkUMDn96KSqqdZXCSN5w7h4bECqT4kkdLmra6HNbrKELh
Fm+uRYAA7TXUcMKFA2nKZA4vyCq1walWEL4WNBP5tNq5f9RWPNMoMMHWcq4F1AEBtaGOAa5QVmok
zuXmN+jw4U1n1OG4E8bYnD+ZzkoS1hgas1civau8vjyrnIUexladAcKy8740NNBXpuDTEQnEICPm
T8Q9TpVZi0YSGkz4Wm2EPj8EIddHCmkzCVt8WQME2JR3qGQwwkeoarkDOLZan2T1YWAKi8EXqdlX
Wb2LulJHNlePTt9CvBLZzRzAQxCt6yChJfyMXpVTOPwZo79NgFFZdXeqqzc+RkYg+lMwpS1Pj9UR
orCkFKJDUj6gDqmH/0Pady25jSzbfhEiQAIggNcqOPqmafuCaKnV8N7z6+9Cn31GZBHDirOvnjSh
CSayKl2lWZnpn8C1enz699YB7VUyzh3GFYUD1gbN2q4rAZ44P8yElZpkpBsygkFHrfSt7PLSCyQf
OM7ifs4O943AEUsYxzwwvPLtffedl85C/MshOebCu5b7NImNVEEL1eVZv4i/kJLJ22PabSK8ykQ0
XomhRtrd7Ji+KNWF+nm/9DtTVELqtuoyG2iITUQNrxPwJ+10e8lAUQIc8ThhBihkVtO0IovabvDl
Q1e6ujlXsQavwGZIpx2K6pDJuUjyTHDRlya3xNWyhSOgNxxDr137/fiKJjLm+BIs7ZwpCArRIss8
W6OyShaeEMgHddYTxTdV4b3GuHelhWQGwOJ4hyNaF6GVq+ZjyvfCcUuYicvEOlKlSsYRRHoOCMsh
w3hNgjczTfSVED1VPueFN8kpEmbQLqB+Q8FGs3QVpbmaMEO7Vbk4+JvMP2PXKrDGbeEQItkpQIfq
FGtwSaVLlphzOi4m0kzKmMxFjVIfx6fZvutISlzBa5vFQVIDEiQS0eWPzkW7DKwPtrLSIAaqpVXm
plQR77dakaw089jR3dwZ5G0QLj0vNnWt53zXvV8ZPwt1CsC0aBj/Za5grgV1Gsrd4iAoc0eqlrkH
BO7LzEgzxXL/7+22M0XCvj4Zc/8yRI2F0W39mdxJyqAeGszbFpsSsKxj3jIcrDA8Deg03pfdNpOX
fjis1RkvbL33bdjHDcOAHA3u/y4R3HQpijF6qx5qyeyAqrlwT224CZtT3H7FxVF96YHOnfahfRmH
zl7RIzb0nFn90a8xSn/zCUxIJmLou+yDTj0scjoTrHn0gi5XpGm3Wr0OAUn+WL/uvewtw4xiS9rs
kgrCRT3gob2gXY7tUGo+oGtFy3ipgYkGS9AC+AH+jPBs7LhZl9YXv05k9dD7mODMX3wU+Rbr2QVd
43JWL5EHCdHioRqxu42ap8d8Tl7sFW3mVLFGKAQYrqQedNUO8qfMPXrxpuMYjx8NZe4OPSQS1AQY
jRgjZ4wHmiWUtIql8CgLIiSkiF3sK/VUtwXoQlqFBcKEGUrWdSGheySoAQ+8LapZ/xrkXl5g9adQ
u04vVsFngd04r4KuY4ENyjnpLkx6QEe02YC1SDr+Z89IxRgTIG3gp65TR6GITbCX+KJhLwe6ho3W
69Q/mIMOcgpw4CyhQT8rnzVs8H6T/QE7Pi9j3gFacFHtUEoQHSjdRV2sgE6CcEeWcyQkZwG6D6mQ
yuOP1kJMu6iOP+tLhTVIgBcBNqrkYiNTXKLlaeFH/WsnNm5npMGixUyoNEsoFhhjLiirCzWl0SLJ
3kK1b/D2UzLhKQF6GCDJUIpV6ICVhdpTX+KV8AeI6BKEoOuRK0Gv+fCrTLoqJX3iKunuAlv32mDd
JTDrMSCyiWZxXNC8dBMDQGcd0AwbLe6Bx1ULm4soedhThVxeZSxwNpHRKZfu12LhVwmtkhZlnmY+
z3RbuCiy95noOSyO2ChZYQWZDDjPIcla6Xmo5HgzuOiF49QuJjRPQ9CDVUIjviZySreOBh6o8udJ
GBwBGPwUIl3pRZ+C2n89lvvRODMSiXoFfh9Lbxbo3GVK3YmSAFXJ08OjoCivGN7aaV2w4NiQCd1C
2QyNNQsMqkO1x3+/dpnSrPXkXkCWKwlpi93o3UrTe6Nsz495maQDSthTBWwJjFbe0hEw/AWU1zg6
1iFSbZ5vacFadtH6HnCu5j4tpY14wcgGjeViFDoZPXZzxByx5HZnzVbmgOgcUnSz0HeAbISN0bx2
RDM1+pi5+/m2H5o6oAQQZKE/h7FQCYogUeqCZkfVhrrfgMDy3yPzKf5EQSAxgDbxmOCdW2foMfI3
+GLktj7o1coXMpvP+UeKhc/Pel1wCN3bfYYSE0D4aGWN0tbvz2+/vJ5k9Ek23mOncyqn51h5Hk/M
velpEPoaUrVnQ3kNMuIeXVpxoqH7NBDDDSPtCI4zuRa9/ix+R88+ogEiGs3aMwSO5t5H/wyhkdkr
tUrCcl5fBhxb8P2WmKm1LIBYbczJ2ngsCNMcYXcBijWj4KkMR9i3gkYqN+sB+hDtPGev0tfkHBLe
I/suJTjyc0WG4aeVPLkONZBpAA3kUyW2BJLZi/NrBFjY5K3CdszNpgtIawurb3Q0FmuX0zJ795hg
voAxIO2lRK+xgi8IM7LACH5lzUYseG6gw+N0/I6rmwtDLBTTADaIA/UpqsRPmiEv3+ND58w4As/h
iH3IzrQolNwKlDLT2/n06DpYo05cjm3iUWGcyCWLw7ApQUU6+ecFFl4Vhmhdvr85cjjagRtfdXs9
rAUUfTfMLxHIuH+kfUYaO/mjmxrWFgiH2My3q47jt6YN01+JZB9cWZJX3iIBwdZSyT7b1o5nS6sd
Qqzlmpc+5p0hYwTFSOwA7QNauhN9Am2OKOZGfuO1l/CoMAZQCRByYE9gf55vhYYA74KIJ3WrkYxj
M+6CF1wV+mWwsWMENEP2+FbCMWVaSfIQDedabCUzEt3SaAO0obd5p/NuafwtViwWsjI+yZAIRMvw
La1UQYFI9JMeQ+Xeun3K9zpwow2ZqPYMCzwwdL6wfLLWXOp/8HLJk6bxijY74oFkiCzLMWhb8d7f
u/5TazavmPfTTDcz/wvxv6bFaJmyGIJKz0Grydby5SN2gU5qDFjvamquEYlPC8xbRcvKmEP7ZPv/
kzgTfdSumsZ6FcOQfLvbtYGnoI0oHFtK8OC1e1M/cOjdxXI/AvTPpf5MZ12ZyEEM4xZtV/25RCRn
vgWmANxs5ZCuY5eW5rtHvzOX8pArJ+M6dCSNy49QXMFw+a0oFZobNGE8uqDj1grGxVfHBQkAUGec
Tt8CR0emheeKGuNXAymJZlUNarEx7HJM6die7ZLVZeCFJGOodqchV4QYz1pmXhhhHUh/RgenAQwI
MieO8+2aix0PAu4+PTbe2xUpRvFzMSxnQQWe3tINAJJ28qeUGMiNmjwB4fHEaD1q5T6sDAitLYxz
varrYFl/OFg60hBe6D1lNK94kplscOp5syEfQMp78YBrthEMg3tuPBqMcqNbMg7QKd6fXzr6to52
H5Jh+UbwrJhooKKnU0NeHmvYfcfC7U2xyeOLpy3ipoU5We8rGpm/fhVkubU+0GZ8ljGvbDYbpGxH
cC/abynghQ7K8ouHR8tTODZv7PpJJLmz8Ra3uRVhWnkJcE3qOJ715bS83TuTEfP1RTI+tixKqWwu
YHmgWK8Q7xfGgsxoiJSSztFt3nUyhkRx41osClCKiBHsZMNbauSLB0J/tzACWwHhrsc5z7FAi2bK
W3OlIR0XF+UMei1/YuJqbjbv7S/sMNvgAXoEprnpGKdqf6Ld2ieRNZCO4Fz/m7fw9UcwxqXuy1mm
+viIF2NbbvynmWU1nwVpl8dXQHh5AedkJ4Oya3qMhYmytqzUEPRy4+WtNTBA+3tH6YHH12RUgS2j
I3g7ik7s2Y5zIVKODdNnA4GF2S19QlUeK5NR0hUN5ujyKAyGLB5pJJ8JOrEd3VwYm9nzqiHrbRZS
3vNXHgX8zhFcEWTOTq/1shcxynYWPz5Q5FtFnuWR4/GIMiX1Vom9X55R4/KMfFWcvp1D9uvg+CZ9
pmb/3ZoefXbo6QDbxxPkkc9Hn8XY8jjSikWMjrTz28Lu18PysaWb9kl/uf7xw1exROxniprk+Hm0
zGDb2Gm1cg6HA+cyJzX+ighjwBOs5C5KDUSMpKCyUcaEQiofczJ1fRieAnAuBmLQmsOck1jOpAZN
jBB9/yiNw2fRnPOSmwq7VIApzIB8Pe4RZCyKl0W5HPaAQEs7FOuajqJfknoLB91mvLB96tIxFAVq
+tjAwrYjoIFM0+JWwKWvP8QFzToimfSgG985jf8YzmA/PrtJf3dNjzk8V5SyqgX2xNl4G/fP6XgZ
vHTb2Fgel0eVPpmv7ypcj0JjZ1XbA/LxxPH2jmZ+cb5jjBZYYQdsBwZk8VrBWiHmOzJshl+kWjec
394y8nYxJKOiZ8BkFYAISyjZEPMTTaDIcgDGMrexLtozOrLmSNLPw+TBV7D9UO28aKqFgq/Y/pIW
dkDUmiR/jgkFnqUpP9k2NU/i63f5Ef2mpR2a3926I5fW/OJozXxSCv6eBjuljAXVbVO0PU7D2GJh
FNlHAKELZIJPEURKbFoC7BBYaUCsjLfAMm5N3lHc992heI6sNGC0IPdoKBkjzSvzMELCtrJbd2fB
JzHQRttNYmIrH9abb8a1POMDZw78zP97VHlLdlT2K7LuomwvnQKyCrYiBkRbbjSC8izvgMefub1o
kIFdgstED+zdcOusq0rJRZn6vLAVkbgrNADoJD1B7mJsk9V/YSU00Hlovkl1Y+GR+tP7naLjtCJy
sW1fQl6xeMIY334PI/5CfanF+BLiIRnpSmtkaANfzhoFMJ5iLudADVb7jJQzYPvrQ6vtxi6qgIho
ggyIK2ONEOnkBGhGj5XyfsZ7lAHUJ1BVxrA8aiG3l5Go4dwV0bJ1RrsSEXQSrUq0Re/m+8rYfaf0
ud2ewm32+pjqfYhxS5QRvBG9beGqsw774ovnynL3JwSizmMa43Gy1//Tu4QtCZjKZ/Uco2GdsCjU
UcoGrI5GR5btAR2XJ2YToTWqR2OP1H/oMO4vTuqgKnLQaWhtBS8Xq3yd7ZIl4BoAOPuYpZ8puUc8
MZc1iwY11DPQ6lbp5qwnZF/QDEG8H5nS8g3mY7UGmCsWeDZrDXurF6t5YgxmdlzaHlAQPy+mbF2o
GWyAHOwa6qHbYIM3NjfD5m75aIxT+nd9MMwlN30kxwPkG5IVLwtze9YM1ZwvFwTLk13K0fYpibom
Nn7MlU0pxYsSo2divO3Rs2w/UVflnP6kAl/TYJ42bthcdEHG6Y/33JkV9cwaoOPCdsTU/L9nlm/F
iolHCnUo/K77Ob2M7Ou1a5meUXGeMPdBzy2R0UddnRr8cQbIcBABaptN1SVv49q0DqroHUR2EvMB
zIlhf2DdDahnA7B+7/0xP7+r9ctjleBRYI6pqXphiHpQQL8JIIRzRwPepGdwzeQorPea95cT5qSG
ZqGWgoaaoGLt32KKAMbS3tuXxOI+jUZ78YgS81LxXF8p+/iHo31ghwaaBQiSEJ3DTUFMK+hfnhiH
VIliKOkFKFVmeMaGaYIJIfm0IDSnoe0ZxZq3CHwi7zfK2z8U2aTxUCS5Euo4xZfqUNA/F7pL9p5B
H4vEv+jpXyqMRQ59OWp14JPCFlysX74hvrubGX0OcFcRx5FxOWIscrBIfdEdbyshjWmhHv61E4zG
+e9ODrkOOGggUmG98a2mLkRsHVfmwfj2//AO8M/YbQx4UeyK5C3JmchM4ZKuSDGmtEt7tYhmP6SQ
K7Iy6r+6RmgJO29JUzupaMHx1NMu9IoiYyaqhTf38hT13HDZG7+ibb9CJykyNsC0fywak9biihBj
LQCfllZyhNx6Yb71KiHRuHd7+ZjGaAnu9PeKBmspBPTPhHrUo1vhLYY2xSvOcfGYYAyEks1L1c2R
017Hy4vTkmiJuhwPYPenZeQRG4xxwHyi0ggNjip9K62BYlPptqItogTVwIT0SqSzZUJKA0j/WB49
/5LfVQqENUuzzPdFg79UxvAULVfKsvM4lzjy9+DL2KRGM8P2F0DH9WeAPGNNkD38rE9/fIn3fe8I
i6+U4Edkrzwj0AMaNOSByEubku2HS2PELApWtW+1JxdL0yl2Lpi71ZHoZmCLZyP9E9tcpefc9I+h
u/qIUg3cOAIKLwwZllVtt6haRiR33pPl7pmimd5aHHmR+QRJ5PyAJ4pmB2wfZHMTetxXIbDJu/Pb
xUJ5oXYqIztxoo4pCzNWLPEHHa1oBmSMptp7ceCOTUTAabKQzLHaNXwBFezY9Mm3S78eX+Y9bDPw
GAAhNLZno6cPqHS3xrOIUlkYUsjyulrQBE/OrYWReAMBqYdmNguraY3U1o5JTXjLxX+GsRlhvSHN
sCrM00BJZRjT4rs1BCQb+8040YwvePO3sOUFBVT2riD4i2+MC2zmT/Kpp5/Rqd/Ja0qzzUpfjpLn
WbGtPnGip7s9oRpzMoxbmSttic1FOBmRFnSGp0OEr8FGXOx3s07azty5O2XJK/j/IDfdHwqGrdG4
P26jYTxMqlRlkQawYBIoNuZYLbNiwzOlkGIIg6irE/rJV4KhkHGfCU8axl9/RJ3xNkqChzb6IsGz
Pbe3c3PmIIo3+1VO1I/Uzl55IAlT8Qgc99hEhCgYQ7lMFS1y87ZxZbCLtSfLmdHYeDcQZSVgL5Vn
8d4NPz2FLHsLzOsDZgrLFSF8t8Jexk3fRioKS3hyqVgdI1nzlUrCfbkGEudOsHPTdA6p7ROTvmMV
yjM3VB7P78EHsOwiqMz8eqxs1Xh7zhA5AEZnHW2R5tyt0oJIHUH19b+I+WRAr2LEScHiWQzF3HLd
Y7LYzyUNOc75ajAly0Jib/eEmrL3+7ExmSg9LW4oMRpdYXY0DMZsauT06MSJ4QIvVoEEJppzA+qd
UxI9XehTYJrCR0g9AxseEhJSRz3PnridESMx9qyv2Wb0VxnEIZXbcjgrGPK2ejn9LFpFfZGjQiZK
NfQ2YJA2sThrSKhXrtWKSWnLeS47bhfx0MfupzRgTK4/hlFrQPQFrVfgDqRTqC/jlAIquJVpazUK
OpstF2lm7BtvYpq/JAZQuiNL0QwRxo2HlTtp8K+/hFHxBuggcdOoqF8VhrCRe5pJtpo5ckQXhtiv
tqEPYOyd6i2Deh3TuS3S4ZcqGY8lZSq1dnMeTLRZ1oAqx0wdAhVIpLEwWpNsXANnQhdrRBIHXpFr
yndfc81EnmlSyqGWguvayBAZvb63yObzmJqIvm6YYqJPQLB3eB2AKWlOYonMZznpWjNYViodYqwu
ioh8eZrpr43+FbbWIjgG9Rk4qUV9SJSGM1UwkUO/lTjG1kUYD1PidNR6tNtvE0AI0I9gFy636TJc
AuPbVM1cNYKlajdGSt4VrMYztYQavDzHtOijljPDzPAInsYYBbSPi64SeMP5pX/70LYf6GDQP2N7
ZxBExWNkHKCU8d+I1xVNRvdzN1Rb7AUazuJBgYGZnbaBI5sYK3jyjdrpcD27EmkpXtpgKjQeB3z/
4ZVRc6Eb/iPWKpYCqxU2WjnqSU0/ah0YkIAFtdC/2qJV1UoiTFcC0cGSNFLOn6XZSgixDuV1gf7t
ysIqBPGyVnMMg9TbOlrmJfVOj49o4imGuV+032M0S9fmLDBrJS5QYSmC4SxZMhWovtrxsjU8Cow2
XPIKdbzOH86JExo6jXdU/3rMw2gk7iz8FQ+MiM/EZtDFcuSBSL9ob/PEaNJo/PP76P26dZxuKGbz
GgjZUCEcUr6vyTt1fz3m4SegY5jAqOZYwMWsJlBQGHscF6jR4EGA/VKruS2bCigdo41O/yzQpNge
uCHIxLXc0GMs70Wuga0ngJ5+GrPyyJJX6M1dLD27s3RbtUVLRFPK+TGXE5YRmP/AvUajDQoOP+7g
6rUWzaRBKQcU9Jr5IRUqEus7uZyRpnZSD3n2/OMxuYmLuyHHiF5ReZlehyAnQQ0FTSVyekBhmYaz
DNhTr67e0DzgvRcm4o0boow0erNi4aPxZkAaKntp7Gab4In4u9pIzwE6Px8zONoRVmiuzvPH5l6d
5yDUiR5HKNT6XnmOMt8oB9/5/yPBRI0y4LSHeQwSSRPQtPwVxsv/gsAMSPQYmkXeU2f8gq5mldeM
MqFFCEjVjFT/935jQEdcUWC8gCYEaoAhseHsYWTANzqO6k4E8zc/zxj7WNIaqZfAQDD/EOZYYAVH
G6g8hZ3S12smGPtQCU3uqeM9KHFoaE1K5m5E61SnevxbqThRw/0CYZQ7r6kx1iGexWpwSWbDeb3e
/pTekfs+x7/PGSVL8nvTmptoQ947Y0dTc3Uqt1g0uP1C7pg8lg3e0Y6HciXfrjDvszDAZ4gXLNmT
fnetgvlH3ntwUouu5IMxE1WspIsiFoczetZRGfQ6q1/MOUJyvyGUOVHGLIR60AwZ3iJoZtxa3RGA
D4ZH9F0PLNXjUcKqR7pJyYqcsGQh2Z++teP3Wj9/rXmdLlPZ+KubBdrm7ZFiK0jU9gmkFchXT/0y
Obb7mZN8eUiWZ5zbmzxXYPOOHYhYZ/BzJFe3JwdJM+5jGc5umRJN+vIbbqA16VCuSDCqrWD0cZEM
IIGQCsX57f6yPKfWuV8jB2jb5ga7jtHPXOMpf9KX318cWz8pnlfUGc33o65QsJsLPrR8U4rXNDWT
yn6sAZMM4vSQCETf1R10WD+ESh+0weU8nw+/52FgNHpPvb76agqxNmfj9iq3G+hjopN8AakfYDsY
pEdUcisjcoF2u0sQXc5lsXWjXVk/zQQeRCOPBqN0TVbPgqyKL+dQ+5U1LdHnK8HjoYPwiDBKJ+ux
G4t6CNNVtlSSlm0+MwuE/4+PazJ2my2wchwA8cDOYQX9ouaXZnbJLsheXay1ZgtkRgTqWikR7AyL
WHk1mqkEFpZeIDe4ELHfGdHU7QUhMTGoWp9fEPFuW6RzdNJuyvP85dc+O1ikMDZqSd7LY/KETZLL
U0qdw2OOpzI8Nx/A+AdZ6esiiavLef3WB8RDJPc0mNtfuWUl9BjQwjAbIy9o+mmu5kaJSlWwR3GW
l9u5h2IZjerVOTCCWskXbyFVxeX88rLNNx8V+TVk1CO2QG2MVnpPOwy525Hho7k5xLOAo/6TunlF
nRFh7SIIfSOWF2D6HGTv1KXFRsyfXSU35y2CWndmck59PNW7cO+KICPOvai7g1iD3TVaOAbzY69b
v6ptT5Z/AmqbIXLRgGU8nQ6CceB5YmlSlf7SZkEhlSZqkrk+0l6/afZH+PUhP18QTy2JbbZmZ7yv
Pk+rzvnGNmL63prmc0h4RZFJf6IB0wxNoVhtx2KJ1HLn+cmQ4rznfzLhWMrnx+fL+31Gq7ygk4W8
hRqHyUekPWP5+//997F2BXPu4ztPZ2ssZTgHXEO9uJzVRfYm+eWbnvHAtaduCbuYddAY4fnu2hWj
9nIpgBF7douA6MOyUV6ywXjMxlTSDuf/l8h4jld+/SLrVRgqF2idYi2oGGMctjydX5O54T3VZmeh
K7NJiMq5nYnefgxeyZhvx4JR4KSzj0dRDZN51sDXdyHwAminowufep5eZ0Tu5MIlqphraE3MNABp
JV08hICh0nVg28zUmNQ9+jgJMC1iq4izy4zjA+bze90E8Aww6QFSB/hS9uuCRVemaKiYwQcIwLpC
Q5dVbJPtGejKe+EZBdiQrPRVScqV4zTOi8O5k0nymP5HC5GCzmx2w6WkBUnihZcZGpi3Mg1WhYHA
/PvAsXhTbQj49X/IsCvWCi0qNeUCLgszIejwST5K03vn992MloyxdDd0mFenq8T+kHSgIziI6rb7
X9iBrtKLbcLEkdPB4XmSKReOxhHUs0d/AngIJpCUPK8Y2kKZndFEmhF/v7RhUjeiZa44sdW901Ah
HZhHRY8+oIJERnm0GAsyggbDr4ZVkeF9Q7GQjyML903ktyQYOwYI6rTvyhgh/uqyJuZmtTsNPBrj
Bdxe0C0NJgDwiuAiFOo4w4s6cUGXZDMYJueoJqqCt0QY9z4PEGT4NRhZC0R+36GhgBpoeOH5tok3
0S0dxpELIloWEYsiNb2VMDOUHnkoCbxLZxy3O9RZ3pTjpVeH4e20OHJMMuf3fxi8ssh6v4Ddz/D7
FR6UKaG1feLI1Cj/D+6bbfYIpBb9AS0oKGREJQio7zjOF+8meHyMVu6KDy+/JCjO4SKiT/0zsL55
czgTbRU3N/3jY64I+KGQ1Bf0COMVrjiZjaNaQaoGcnA4N/ITjDw6MEbPlTBDVhobqs6X/fatoW9v
Hz519hn9td9aOQareky+7hGrcSJzns6weWQx98pKGZV/9vbx1BKyMc2QPHM08948j8eImQhg9KJm
wILppOGiDtwyw4AIWjNgmMeF9Zf3xyJ3v3lLuyXCKM1FL+ZCNUt/LOXzcX8Ojd45Hr1tUxvHzSG6
GHpOxgEY5HY5lDnsyUyOxG9HTII5KPub5ogOmE1VEN8K7NrRcKSz44a8mtkSo9LP6DpV37+9C+be
NCpx9WGiaHZzBuwig1wAcnkp4qBftOeXLTyGtSRPKt2U5qu5ozyh/RdD+M+9smO/lVbpHtCzh3NR
oMaBgtz6YHAUY1rF/5IYDc2VBmItMqYMx/S4UZAoo680paHMucCJ4vbtsTHKp9fY09LVuMCtYVnW
n/mT/bQxx5G7kL4knKiee0eMu+1VX1WHHIeGzN7F2lszXJJdOqmzQeUmRz8oH+/pPsy/5Y/xvq0Y
l12OSsr5sm4sqp8fy/+/WMm/d8T4XaVNpXRIKnD0Fu22mAA/o0BLfCffGdyulPs37S0ro7xcyUOE
Trtwjp02Z2PbA5kjtDACQYl5CtBvphs8BzBRDr8lxxiVLJQrV5QhGet1Qowtrmu5fGqp/ad2jogu
Vxj21jHuwXNsE4HzDV121GYQK0wmCWAz8ajysYIoamgbqxyOMHK0i+3xybDzV8HIPPKhGRGXi73h
dLz2hvl06PePdLCQu0MyBKXuj/JuvFkVRW8rMi4Lg5gmPeU2pmd5jw4eU4zJUAa/i4aiGM6LZwVv
TWuZ0D+yYWMk7h3jx7wj5F4VYzykxaxWAcWIMdeMAJl3W72tgHRwOHCuaqKx8FYkGLsx86Xc80Y6
EEPYDFQD0Cdrm9R09KUOh8I5Rp4/VRijEarFRRfjHL4kQbvujy85/yG/kSXHm4o6nmF8cezI9EPk
r6QwdkT3ZTlYeKAYka3RbSsLPmVvcIhwnLXCGJDQRUK2ySEdbwY62s5kicw/xqsxx73WTJ4eT2Re
by+NsR9YfjDvZhpYWoPcB+j51pH8cS3bTNEtCL3+Pnx9iRzosUlzj90xCrBtsUjq5/F6ZSMxUlUh
voekADU5e3MJJ5qb1uir32ckMe+G1FWAD3qWyAvmGT4+9kuk9WSCliANR+k4HFGcSOXgFK8IMqLY
A7ZihvQ/VAxFMCDGjQ97amlm+/5YOEZVvQvCr+gwAhgDHlppsfPjjB20Rvf6+Mcn8mC3XDCSly/K
RBXin2MztE8MRm9mK4muHP2pI9xQcNIIXrHCCF6jDtWiFTB878VIG6BUyEtMTNujvxTYZgIP6K2Z
GoKdHDmkPcz6n9EcIXkAeBee7Zu0DFe0mPxOKw1ohXRxMboV7nMHNU+fHL54wQVHb35ydld6U8f/
e/3SKbAV+/H1T9RAbq7/x95e/bpXiW0Tj8Hyy/p/+ls/Isc6F/bSRjp+c6GdYe52iZFYDl55PNYm
8o231BkvpWpDXc91nOAaLcyXZYz1ResSo/BWTWn1C9CVzpdzehbX3AGhUWce6BQ7sIiFInXcjI+j
sKGx+16Tcti3c8uXOEaPI/A/lvjqePVUSCMvg6VV99pSQdaUI4PTcfuVDDLGoZxdhAhL237iGM1G
lLvH26pGOaMz6GpweNULnrn4kacrhso2Fb0oAr0agIFby/ofI2uYCl0Z/1UW4Io3xlooeiqrqTZC
dWBmQKUz+52uDoeaY16n34t/ybDDiqUiq9g3BZaCnogQhQ7okZiIn6u8B90Y4j0Quh/8jquz6/Ti
P0K3NrAty3FX++Ltuf3AbBrXw0+Gt1c8MTmoPphls6QYxSIhLwWpN5ayQVShIh0MsC0zeltxn93j
Tz7ijglwh7h2Fzr6GMasFDEq0q/Lk74V0fLCGwybfhlfcceYjaqYN4kSQqvw+hkfP3+ALIfgxaTO
9/rAwxeYToJdUWMCC1ELL3PFBWMGagVbKzHRQLQ8Vob9vjJXAzk5eJ6svzh2eVpWUCHC0iDsNmHL
bPO2X9T5DK9X7EAg+/x0XuJ9Ml8SE9fnYEj4+7v7yfhxyE47m79kGbnJfUnItfkP2be3PTBr6Byw
SESnym4M6uk3unlzdJuLDsoyvNLiRP1idAd/qTMiFKCVP56XNYpjtN6E54/tkvQU9M+7HQ8p7V/C
xb+0GBkKpaj2lAtorV/WtTH2hwXEOto1Sg2wnSYC78dH+y9C+5cgI0aFJxdiOT6exxcnzCYgcReG
jfzXYbHj0Jp+JV0dJBOaSoleLRbq6NVF+w0TftsxGHatV9vcfZqIhk3D4XA3/uK99v/ljvFDrdaG
WM0wcrdVSQKRQQOH/VnaDte0TduZv5SYgLVIxCrPBZi2l/q3SiRox9JOnQsi/dcNqmtUtgDhxWHv
X9zsX6KMK1L96j/J1MqsjbWPPhVtQ2xMvjaUfinLg2d8vfD6wjjqgGo7zvzKX9S1L7f6GMuWhvEm
0q3q7NFNXRm93XD4+xe3/r/8qSxIPnaVJkkyvmU+9L1rLImMnDv9eVHz2s2k8aj+XVJUkTExddAB
+MAfH5+GZezHEP2Y2Faw/kCSExkY8LfZmM6M0pNjAPPOCYxD/MxLoU1nB//REOyGvz1bmHQ1KdXR
QUL3rXNAkI8hlxXyB9yznfbFf8+WsTStoAqSWo4Ci84qjF2mDh7Y2o7jMX5WyD06V8a+aJIndWUH
MlpEdGyJQXMNlX4npDbiAP81DsJifK0iy1TDZyx/2/bmfbXCu+hkmmTpW67x+/crxlje0BWrH7IN
/XLxaF6tTDyfm4z3XJ9OUF1dAGOihIVbhdhmMHrV1siXmHkWEDbwQsjpJ9rfs2fMUoCZzN4dkw4Z
BnCp8CFa9ODwIL5Gi/Po5BmLpM7STPPGJ/RlWRguGXFnH1vX6YTN1WEx5qf15vW86sFGRJA8PLyh
Y2XEMTxi1ozUUNWdSYMnwHyeDmsuYvDjSATDrYym5Iqri+MLcQuqFdVN8TddeTXhsPjYrKs/8nJl
7CKtisJ+zEkBZHOMsRCt2u2IFWeW9ASICF4Jh2PSsS/xlq9s6PHyDZFyW38U42A2Aqzj0wJ4TnPy
vcKeixNv8zRP5Nm6bZP3aGr6qQUuVm5HZgfYAazS4ia3uYQYi1P7Yj7U47M6s913uHtsmnBOXMF4
HCuqbJE2FPtIk3oIxss6ByKKvhPfg1NMDz+xIUc6eLQYa9EKcy9QhFE6XrbbGVx+Avx4O6Kpg9rw
iTrSu8oTEI6f+nGZ1wKpaN1MT3GIax+NvbQyvPOBZ54eR01YtXIrgx62CtRRAra2RuAg9bFP3r6L
Vyw6wZOCC0UsTSc9/jGGPxHqFUd+LXXpLIXE95bxscb05HZ/Xh6D7Z9zvD+iN2mQyJ8/hNAKjebA
FdM361N0GhyHd7KcUBibXW/ZDrG5cZaOqlca67ePvXV+ahPcI1JM6jKmnGCYpw0/L4ErtgcpuMTF
yLbgWLlPXAconCNOMOcyOV6AzdMpQegp2CMyvtgWrSFvtZxcYkM0HmvCvyQ4/7lENmEXNu5/Ci6W
pTgopOv0SOjnCjV86B4vBOXowM/T+OroLt7/GpL1FpVu9wnwcRx2ODLJJuLaGlmeagEtG2wDCaX9
MrT+H2nXtdw4kmy/CBHw5rVgCDpJFGUovSBarRYs4Qj/9fcU794RuhrDutG7ExvzMBFKZiHrVNqT
zfYnUJ+OO/A6vjkowmbjhqzUJnOAJcSbXxgY53hg3E/DOBtaeVbCitbQHTRx0+cETeQrl34ZVN5e
/suDY6AjGrIeryV0AS/B+xPypsFudy1zbM8fvJjrX0od30bH+B9jacVKSW27PTuiRnLdTzQ/G3aZ
dVQq2HqlrvLmEVtLLxf7tp6cW8Um5/IulcROgprb/kt+q+++OLd2Ycp5nnMw2KRc28ZZklO3+fxj
jx701F6tvb268mCKj+EK5Wdy52KcqSdfaLDiWD9XOOODlAI6oOsLtCvcE8oVT++es1X3UuX09lS6
QXsw7+3x1Tn4X8dsnxSAre1/iY5sz2jTJvpkolMCsOWAIBteMto9MvzD0fVf0qz/2NB1Wm+GJXWu
SMNFpV8y/oE2MsOWT+ha40jhmQtFgJkQRHVJMdA4tirs0tdJ8TTyOsc5mKgwrsgYGWYspmhbQVQe
b4yVz0MpXtx/fcdnSki5lWjhBRJO+/OdaL+TEjkpkLOvhPXty8WLgtkWuFZRm1antCK9jS0ku5Ck
q8fVw139iMo9R5SEk78RJF3TAjOlwrRN+x7PyZPj9DqZ0ENOfiCTGa1uy+EYgMq4FplQtU08QSME
kwVIbhGsqJyaDie7Bkrl341MEdCin41IkvY2aG6c+whTOuQX4mmCWdK75NqGcMGKPB5h/3LIomA7
nqVhlA4ru38XLIdSYIQUhi3/xUvdJ935hUSNi6o9zZbwe4oX3dOZPOY2BYMQXZIc30wj28G3ntOP
2x9ruf43E8DcpQYDEhnmzGHpmAXy3j8Q9KHqmBHydoda2WH7d1Y4E8g80blipGYb0BMk6/Uq8NA1
RQJ3fLyt16KfMZPCvM1mec6HIqZu/eSANY4H2YtJjdmfZ17jKMyyyKroVdIP8Soj15IAB0h5tsb6
6Nju8Z9g4bQFZxdtjv+FcHxn17Z/RGaIp9NiluFbJ9ZJ7yfFjLC+nXarfuDTGLVdb3UwuliO9Hbh
VeIWIXwmjHl2NdHKZfl/hTn7zBN/+g5Pn0W4m4lg8ouZnlpWfM1yqrb0+IosPwJUnnu+QOwO52Um
hQGENusu51jBqWXOO1Yr/RpAhkVA0oMWnrB0bxs1VxiDBlXYj6NiQphzOtW7M9n2torOUE99E837
au1fWo8jkf78P96MmXosPFS5DFI9SEzBm1+sCLLDBAUTX1vzrJ33uRhcwO41uNK0oRdjgRjUQUvU
SkPJeYdiCcJSa91j/PXltnY8I2RAQkDzSF409BarNRFSzJ5wS06882OAQomtsrOoEebreD9sLXtA
//AXde4S/J9j8tdQ7cbXYl31dhr0CvuakaPZI6+PIwSjrPMIGiz8g8oT5VnAkoGWiChJ3z7K5RLt
t6GwTnwqp0IyWjCUGqSllLbUQJ60t61jeR+S8eFn73WbaaPswxQutO/flr48rTCTzsJJWhXdmfar
bt/Pvy6eBgs9mO4LjzxjOZExk8NgijqNoVxMOGAFe6FBu3DusQhp4x9jXjJ2OUEzk8TgSiw3Vp+o
1Db3tD0QvPIp7sIGdTWsC+Gc3qLHNpPFwIp6Vs6aGMEHqJ1T66LMhYe5IVhMgTE5lIA40ji37g/v
vQixjJdCv4PWx48Qjtv6EYUQtA6U9paLz5yXmvXksUcuEJoR0lp7X5HQlVZYNsS5d8tO/OwAGSAx
oFBb0cx5u8l2WILwpWy1MwmxPPEO+4y+uD4UTykGVbC/XBRjA/KuM9SZY70LD7e/Es8vZL34KVWo
UhDh3Z9dJLk68hMtvia5Q6r34CtPt8VxbIL158GdmptKQBXCshzpLif6IzeDQq34BjiyQylt3I9y
Qw8NXXbk8RcdRXDRreweas6jyRPEgEShWxfDKCFoj23C65jDqcP76wwwlIkiKyZNWG91sJte1rc/
BA9Jr3sxZkFiJltlfpHx51u73ziDkzXk57Sp1vaW56Ivo46OSEq16LJxBrNjDR1SVYIYzvzVOnbh
YLMDb/sl9Rn+/OTfIpgvEQi6XJg5RHjSVn7IiMyFF54SzNe4TJj3PQfwWtDyvN+374mjgLbhdST5
Clvx0A2FfBHnCy07St9KMWhtmmlfKyNEyu8ZVjrvHty3je3fFrIce6hY0AVyW9DosnMm0mRGUle2
1O87k9Hewx9Dv0xDMP+EOUA8Qxz/YREAZvKYgF7qlXNDRx2fpp8ZBneUDXDztkrLL+pMBGNvSt3F
VWd19FOBVQBtZPeYlVgj24h8Gx7WlFeNWPbGsO1HsRQL1MssIxlIYdVioiShrX0m8YVMPiUVoV7Z
e+SY8Tb4uTliRiP28r2SbA+8BrZF05yJZ4x/1IO8ayOIvw8PcFGw5Ov2gS4nYWYCGNsXIt3spIDy
k5Jot4/sey9x2uc1eRQ/0Qk4rI4YvsqeeSmY5SzmTCxj/zhsIxwnfXganImcn+MV+mwvDbxajn6L
JjmTo/+e6smtQRDPJvYYvrwY+GqmM95Xr7ePkKsLE/TQFsPGqKDL1gnAW4T2F5S9tbdPjhj6Jf7A
wZkq1FRmoI5duXWk0h2Q1WOM1S2P1x5GlKyOI08heoluSaKHOpOEclWfGWcolHRgJmsuNvHSX+Eq
1Na80OpaKvp3UTLbmyVrZlTpE8xvi6ZQ/Vcqg/1ajVd1iOx5ERHscaGc35En3n06ByPBbPZW45jI
suP3z8HKbNNWHjeXyyjhYB0nKwlBg19O8sfjkbt8h2MpMtuzVYKRJbUCrH7clt0WlbMzsMM31geO
pSx6FzOFGNDok6wXUnCDPSWZF+YhuXQZSUDm261VkUjSJnYUfRs0p2dhemgUrzd5/sdtU/2T10Jp
oilP6Ffdi3b5donvMvCPjAZyhIFrlLy4dbntbqYwgyYTCoa1ZOFc1XhtijmRUrtdyT/rl1axRZXE
2Ji42sifw3Zyteik8+K8RQ9lJp4BGas3Ar1XQat8/opTEj9sQt5TvvzuzUQwGBNikbZxSWCjmCsG
2VO6xVNOsNLG2PxQ3KPDHcriqcSATarloWhk9As6/Q/se6bp8d4Z3Jr4NgfYZJ4sBm66ECt0zBiy
Xhy69aFwsQnGKe727+1km0dSrHe70m09/V6rQV6QOrzEA0f+9dbO4C6udVBtX2A9udN83Ll4hm7f
R56C14TETEB7rsreSukjdDoFm3XsAr89eY3CHU1xOIW/9Te659sON9VBLe8GvLLNWQMor+OCXgxn
X36uB/LU/gqJV/qBaoNg29eebmu6HHh8mynbmmWmCTqMhqu8gvRuhC0Z6U73cqTJOJJuP+wyW8Mp
Yw07dCnGUb9stLEOeFf6PzNCO27vfhRYRu5wvNvlvNFMOQZlikIvSjXGNS/cF/Wr2ZQZ2XBnuW47
fPI1ezyzlcyKL606weHDBLzwU7WHzbnDju7bp8d5IK54OhMydOZUJvR2e49ft//ycovD7JAY4Cjb
PqtKutSgdlrDGWM7fTTUVR24XUXKF2uPpqjWL3hseFzDYzDErIQi7xocWxTBySMrwBV6v5DY4w3N
cG4UW89plXoYUvp90h/Jcfrh3z4+DhSx5Rsl12NFHPFh9sHKM7wzB2o5xsX2VplGWsUqPSX0/aUo
7L+Bmu22AhzLYtuqtFGQwrKAAsEa0x+Xze2/zonGQIP6u2cqdW03Gj29Had9v6Hd2M0uj71LZoNW
Eq2mh6Ntu293j6tS4wHOYsT+bdhshxWWEsmW1lDA2ZzMAyKlsnc+ebOwyyH7TAo1v9nNVMsO419n
KAiuZcl7pwQHK1Aro3yC7Tc2t4OQnteN9+H6cs3EgTok7uOUnmfm1A2xZYJzRLYYhUmum807QAYZ
JCHEHJYAZGhrgo3W52PpJy9TcIx4MR8PqK/tQjOtUkFv6pbCW+1d9gGSHfWKT0SxmL79/lJsmUaW
iiBU6M6UEWuXXqt91RH7wBfDubJsSSYfLrLZyojF+s1et82H1O5Qv8M81+jg5LbKA7e/lRcPsQy2
YqqI2VmFSMNHxtglmGbw7dD75LVt8d4KtmfK0sREutAr1WtOgaW6d8dP7RMFNVon/C9jIrZtSusV
caoaWF+Kglb80mFHX+d0WCw2guOtJmazcUXvNlpdfZAbt+tKozq3wzgtwiCDTAX7hJzHjPxsQNUE
6iHOq8EBXbYYU7SKrAoJVixZDYkDcuGB+r/EV+giwb4W01LZKZ8q7rpctrA6BWwhTu4Jj+n+zcYW
uM0x9hwu/+Jy2QLUnv8njkH51ijMFvveaSGBThQe0u2TuVZ/xlhcaDn+JiH+0T9wnsZ/+VjfQhnv
ri1FyTrT1STT/dZbe4I9PWK1/RcX4Wnw/adRfMthEP4ynjulE+hZbkHOeb8OHLSMU0aqGrvbwKPH
FbiczfkWSH2OmRU2oLIsowACa7RD0vk3DGhSAk3qKeNdwbOCcXqHY/rLjsy3UAbsRcwktYoJk3zZ
QqS373ts3nwIjrIjglTfPlRb3h7Rf0H9b5GMC1iJVRP1Ij4gCGYuxHzYUao7kHxxNFt+Mv8Rw0aL
ERj1ppoGHi/Zbj/ak4d8UbEfY7p0mDsOyjGWq86zb2ddBEWTE4GuCPO89/xJ/ZGmJPB+FK3L0Yt3
6dhQMUzFJlfpoirMDYVbzfMweu6vyQa9Bsfnu3atwDPgtfcsO9PfZ0nVn6knlFKgmgWs5Gw4AZZR
RzFHKx5ysWGiEWARtdFRKMHmVZmc1BUquy+9udI9pNMdzivDsw0GQworDXsU3wDEW4z6xa+3Te/6
1t+ADjY27AIlzFPtClHOSd5gpzZWjn5Qyq0BEyex3WC8fHdeo7cnA/2Wk60w93n7J3DPkwGTslHL
OB2gYbk7333kDjDkstu97vAc+Ly22sUQ3zBM7Lw0sfaUdfYrLF2VyzJBf+gF/GXYp+CB0gQZ4Nsq
LTpYMynMN8uGXj33MjgyhcbONLcqXA2rwJJ1Um7PDcccFxvVNV0x6M4j7FpjufrBRFBF+kin5R1g
VPdR2KAvA/5bd7905wHtyaHXbkNPv/sMQXhqupzPt3Tf5uKZtyfXKhN1LojHRtUCnVnRr9tnuVhN
mgtgzEMK4hGU46gAbvfeh/dLXzc+behFaTOHMX6+CN5tgYsZ9blA5p2RjHOu92fUA8FTtFXd0o8f
/O3LbSFLFjKXwTwsw9ColhhDxunkOQP4qZKKEzUvpi9mIlhC/bSp+0ShH2a7L4/Ja/UT/Rnhxf7k
rkheepfngmiQNkPcrpU6M6Z0DRhTCDaB84AGoYzsqE/q6y7n4Kg5sXg1F0Y9k5kwc2gHJR4g7OJi
XNvlvR6LgYqhaBro/yXUt9lsiRS2EminRdrmYGAiW2qICeK1GrochJJg9IKjz5IhzOUx+nQy2rj7
GPKUmCSvGYkOOXhRbxvb4hWaC2HexFCq+6GTIaT2Tlt4a637nr/Frvx2sUi8bjQk/Xvo9uUHop2s
Ki4xxPUVYb/a/AfQR2721fqwiXVNmAASKfIr+49qRRAGSisyub4vcVqUuN+Qgd9LL2gobEBdCHP3
Drjd9SeavBuhJQf9Fl18Q5VRW5Z0Q5FNGtLPNFNkSZiqnn4/KHaS/gOCyR0ZX3mYcQ3//zjFmSzm
oo0YMDgHF8h62RrEey8fDD+5H1CLc2rQtTnHwEUT4NHWPfAE4lHj5pGXD3b2AxhjTVNM0PUSfoBz
eg/Ag4gIw4c3bPB8nqVLPj9Uxl718Fwo5xJytuB+KV/D4+37sHjnZmow1likwhAMNf58hjhJXLeO
69dcjuelXM5cB8YI26goQKYh4azQ7fW+JvGqs1Vn95pjmtZuibTuOY7iYupjLpGe6swUp7AoqqCA
RJqOOHme4F48cjxyZ6B4mjEP8hCrvYw9MZTiCfPeFqTYG/Xx9idafL3myjCPsGqMg5Qhb029Goxs
Yj29SuRXDjAuup5zKcwz3JfSFKKBAFJKdCdPMIeznW9X7vPGDz0eVNDb8cf1hY+GpinTxJgQI0wv
csxZaQqENXSJhiuh8OkDEDknRw3rhhg2iWgFVqKKkgoxtJ/pNDjGnUrQXY7a3F8d37dGbCLxMmRa
YE4G1cjb5w5q4bX9YJMILvXn8P/oy19G25lABoDCSE5lLZTpeBdGyE4fiqM6GTpPv3iqLbatGzNJ
DASdMzGx0hSniKuEbEP0cAGrwYQWku2DiMo18DU+ilvI/dRd3kXmGAqbVyzM8mIGlQ6KfSd4mFa7
48b/0tamzft89L24ZSkMRIGB3kqnDnK2/cbyMBLwOh0k+6ChZfG2TS47ILPTZKApjuX0Ulk4zZcU
eXo02HkD5hkte7Va3eGufR18074tkmsqDEqVelMMVQpTcWpHuzb2DZ7iyOv8RXY2vJNchMSZfgxa
KZEcmlGDi+B0lMdAuStOggaU5zZ48y43gyHqpFd5YgLjRSQdurVwl20vP+++euQuK+6WHN5nUxnn
phOkMjkPOMPqXXnF3JeqkMYlz+6qhIPfgArDN9XVAYl2QE3FzRAvPtPfh8r2fpdDosZSDekvFxeL
xcM7b9+ulDPB5qnp8Ca+Hl54ncfLr85MJIMvAShBcxFLhGnrGEDz8Q2o+YU1EC/cD8m54yqDL9kZ
s6LVRcPRupTetWyI4Kqv/uftW7AUms1QTFV/dwnQEikUQY97VymruFkJmKdci69Ws78tZtFfQ782
1o5hn6MmMtcbjrFpTrKJzuPVdOfzR0OXD+v77zN3OW1EWe90/P3KdcAfTZdltN7oYA71th7LDu5M
EeYexyCh6AILgtDkbjvpY7gJ95No6y2p9wdU/u+0p4HTtv8vQPWtHHOlja7OEkmBTA3k20R0sc4Z
ReifJtlEFfn85LIKLNqErsCMRQnnZjKHqWKdcxdQy6vhmX7k9+dnDXMVDVKxzXNph6Cx5o9cUh3+
eGl0yzTR0Y/c25UgbeaayhhLaKwAW0ZBpgD+b4FofiTZ8nqosSBnJKnnHzJbFv/qDZiJZa5zVE+d
FcvJBE8Vd0xK7Ndn22+3vsIFZo3e11saMvdZabCLR04gytHfC6J4uYPlI94jhiRef6HA+uC+vo2e
ZAfkebPZoOP0REMbuDCofn1+gsvNvntDLHUA0HDe3mX7mh0CgwEhEv6pWeCX7RVfA6LdYY0i6DKk
Nefu0L9z6wQYb6IVQbMm0m8M1fbFXlZIuLZL+0t5KLa6yxG2+A7OlGIQp1c7vZIzKAXP84StR0gm
3Ek4wMzmpacXSRGxsu0f22XuSzBFnamPVBRYcMzVScFOijB1g51PmX183wa5bUP0HoP+GPWnfiEW
S2G8o90iHufmpxahdvZrWIQyolDLRKzOPTnv01ZpPcu+Pv/RsxoS7sTS1dW89VEZcGoEo5FkBeJo
lXZyIm/9uI7uzdxGVixOHB+gGNim7JdgpYAZHzd049ThhecRL7oC31qzuUyxVyIpjWFb+AS9+37B
hrBgp6wwXY/6Jt3j9fl3YdRMJHWeZ5A1XRJzzEZoHqTEqzZiQgT4ICs3xrYOX3trud0EnC9rMGAV
BhHGbQQI3KorOB/SGTWXjbiNsYEKfBWfvGzScrpgpiCDWGqCfaFTR+WhTT45jve+DzJPDvpwgN9g
wCct46HQDAhBAfUMClGUabn5Zw70GgzwIFUvJ20T0mXFW8/yNNF28ZCB95XHicGDUoNBnVbA2ylc
oM0L/FHsVBlICB5+OvTOObZrmvnGvWM3ZJ97o0N3b0A7B3o72RmYSwLqIGMr3Ymg7r6svw4o5QS2
7nI9Uw6OGwzCaEF7EYUax5liWYcTH5RHOneJ8RM7F8h/B+MGAy+Jqoe42FRWTbanvZzb4meJEjtW
mBLN+buY8Nvk2WRtmeeNkaf0kX6/rNLncA8CxiPom3oi7HjZnmU3659nw2TwI86jc9kXgKw9MMv7
yBHx5ltwnMZHf/uXHvJMMwY8MJM7pgLYdWgTY3Q/IaTGCfIGx3j2bzKQMQyWbBYhhWEnPQwG6iJo
kHSQL+Btn+BKYnCj7WVTbmvYP0asrmlG8B/tUCzYcnGensyNm2Yy6GGkYaokajShoITeGVBTURJu
+C28nhke3poMeMh5mQmJAlvfni77juR+ScBHJHPnmRe7LmYOC+vgB2qR5+cOZzeuooLAGYtdwTUs
O9jlDSlHp6yJTi47eEuf2yi+szr79q2+NvPdOlIGQQTDKoJkhJkg2YMRUd1WttinnDmxCxq1dVDZ
AciOvR6NoXLshrbp40UN4UvQeIfPlMS1JQZkWkk+p3qFWz9uPK+yrREL48GtLKxRIcFWxdvKL6eU
v28iu8E4naSpUETYExKUeyyMWoPhef/4ahLsLrPWnxxp1GjYozZVrMHQFRPbuK8B7cxLqVpZ6yYj
gzuoOMVewaDgyo/vc/sz2X8izOFIW7orc2mMCU9I4hWdBWmYqiG5E9uvI7wTboS6lJeci2E87ikr
OnSlnK9Og0BS8EH64wevxrRoFnMpjJXmUR7nvXb1f9DgH4PDDeT0qGZxC+SLDdhzSYwBjlUipV0A
fWqUB5sJK98w127TRkfED1+IWSysG+V9q6UIaSb0+qNmlpFpeTBGGv1WJ6cTod8uojyJCJA+eUbI
E8U8dZo55aBYgSia3D05FtIXPbmc1DOkvXxmp//OCtmJA0NC9qKmHy5YRUdlIvoZdV1abUh4/B2L
3VHzQ2QevBos6KF5gWbjqsII2dbDZLGJzRfodQyJZjkVuuhtcUvFG2sDLcbBNenL5ZdZ9AfnP4R5
D9NI7qKG3jxn7zQNgXSsKcf/vpAzQAL284XjgC42wZiqaSG603R00zG3IzoLWiyUFzjVmKCGtf4f
0xLnW9Lf/Sd+fYthrkZoNa1gdjnwC7NdGLgHXd4zLefwvDGOHPY2qNIkNSa9gohDwkOIdUUxyA4J
Du62QouP7+zcrh9ydu2MCA0BoQKF8O56lGlp8AfwwCObR98cpAW2vBzv4hznXCRF7ZnIUsMeKzOD
SDQ2g8rmfa945422b9ciKnEx3lXnto6LXbFzgcytULpOMPue6pjdV6BR9g/jiiOC973of5/p1I/q
lLVtCZ1O0y6tiHVI4C3RvlHnk7dFSFp+RP8xQnYMJ1P1VBQ72PrLCZDl6OgIAL2RD+YFjlbUmm9Y
+3VyfaaVZoqhLscVjR8d0b6P7KIita8+GZuvo/FG98L+PzbD8rRjXlNBk3XwOEHodP+CfQ40xZw4
5TbdpU/gVeG1Pi4yLc+NgwGOsCniPJOoNZ687pgEDtw8rOxCTfj18+uLS9y/7JJ8fzsGQMRLiAq0
CnGUj+TkwNf0Dbt/4gLIok9iKjIY0S34WyJjkOPlPOi1aiKVDPay/qC52sZOZC9bcePvRY1mkpiA
pJVTNTShFA5Qe00wQIXhKWENngIOVC0VuzR0wEoqFr1IJlZV/n7H5OicN0Gj4hqrq6fyw3rs3+oK
bUPb8OO23S/VEX+TxDgIQ60LQm5qkLQ93XsfT83ro+X++kkQ6YPEPrN7onE944W7hkkqSZRMS6fF
FeaDBWJUVEVoTU86cjUvAinsqrdNkOm6lfN8LPfl6j+znJ888Fry91ADAzmAbCiqiEbC3w82Hsez
lKqFCED2gs0TXW9N3kbn7ge2gHC5/a4TTQyo/CaNgf+wzOtsHFrxmqItsJIMN/yH5V3IR0gS7xE8
Ntl15+Dbj/rO9DDyV9rgX/G3CLVuf+al0EeXobgMFgrJ0K9mMIO3uNPKNu8jEdWz7V52KxWFcHjV
IiT6X9aaLmLiSKRgwuj+m0TmIzfiGA8DVnc8ZQ8oDBsG+FaRDkbP0/h6gF/9wk+0LPi6v0lkbufY
CUk4BYlIS5F7xQmeKPMZ0i3c5cZLnsRvkiiuz04zz84TSH5TWFGH/Oz9NDny56tvt7719Il3UKYE
gza6RXmvlLrwYOiyJFuoDoPiCSb8u+C6kBWEeRkMSiOD18GIpx3odFysujcIXsjEptVRZGUwKVCt
zDcTXQEf2au1spPB7rc+lt2AEtuOXspH+3x/dDpe2nCp5f23X8h8hC469zVWYuEXthsUJrCqYg97
m+pV44IrEEdjE9vcnVWi0V2b5gcYGTte3/sSfP72I5jvU6Vqeo5EHBPorDWC4V3UJDyTJFx3i573
H0Y++x7MA54koVXUVg5tEXV3R/nt/OQ+f1UfvPB+qdL1m0bM091PE1y7CBq1G8fxrQbE46jWBof9
ViMKiTDYWHrp3sJUATzaFVY477GnBAYhvBipb3OrxktBz2+/h3nb5RQvsd7Rz+w4H+rb9KE74GEB
22VDOow80pzRNrA4CZylmG8ulW16ES6BfMkkKnW7H+/ig1yBFjByHtT1KtwNSBNgM1fkjgSLI9C+
d9l+hs64bT940LYINN9fne1+SYwwGiwTP2NEERFZkFXtB96ALasWVq9xYJQ67DcsjGXc68Mis/Ss
EvE+47oHidM9+khMcAfdljFtphQTOchtpNZCexXkIS2eKUQKkRYfbAHjHBjosKFcmHN3jV0P65aC
DKSlIGMSi66EggUZ3XRT2JMfko97LyqJhtabuywjhQMntVwdN8PKvgNnk93GoMOiCEuDepTsTTt9
/Zvi1W/WxkBZeSkmK9Jx54CnJ1SvMOOF3Xr8d4sDIlfQn70mRpKGYJnAyQeHUSrJOQiJGXydnTDx
ouJHH5BwcoSEYJ2GtRnVd46BLfi0v2nJQFhRWmonBjh/JKNEW4g99VON0SU6FR7v3nBeL5UBMQwc
Zrlk0E/t0MWhbohp/R0N51o/WvEgk/7uP+xKUXTRMiVZM9jGJ6EV2ktv4FSz0bNI1t/pwQ9xaxju
35zfTA5zfsYgBTg9yHnxnCAhyJKI6B2mdskRtIgEM0HM6fXK0FvRpaanRx/4dNN6bxFeg9tilrpr
4R5+nxuD7MgYNloQQExrN4433inbAOSOO/JzjZclJ36zv2Yusj03WbJoid+S2VHbRDXDrmshecBa
tNdfgRd+JmQa7AwAxF3DtnjpZsKYQKDVwYUhWRTuZPdix3i3AsAMlicdudX8hfh0fqJXb2V2v7Oy
i7BeBXopZL+V0MiuuW/1ipfA4J0eg9+aEWiaWkKKcA/v6g3T0Oh3QfuFfds+llJav2nD4rVVgwGW
2rtu2I78K3DAp62WmFJu14Ljf9JWl/j+cOBIXXxyZ5+LwWJTzqusj+kZdnZ2b+5aTz41d075/CU4
n9GKu756qQTxm5qMC3k2z1JdGhAIUgLJuezblhy/2g9gFXftuLSIizPlGAi5XHLRPGtUFpZSvVfE
W4ckA9fbkZsfXCJg/E0tBkTEKcEQwhmiSqfx6JbTuLIxWGwR3U5d4fEcbye7PnxNz/4xX30ZtHWI
8wpQCTdw+Wpfs9uALUORZVH7oXFoYes/X3gdaEtB/lzJ63+fiTDBwnGuGoho7esGYETbwoTR9i8f
/Jn2J4/qZtl1Qt7JRGQtSpLJXIlzqgmXHrMqT/qmLkm/L36l+/Pzz8jfNKlzbO8R825pQZNzkkst
sbo8k8tcisFoE6lsIDfabU/1ExJSygaJDPuIJkLOBVxI2fwmirkOYjjU8UWAqJRkT9Idyv3HT84V
X0TkmTbMLUiDsC5NEyJKZ3/fvRouRuWOfrbi5QuXQ9SZIOYOmJWYaa06wjOofSQmzyT9QlUIc3u0
h1B2a5NIj7XbOumT65aYQfeEQ48wnzzzepqXroIi6SLWp6GAhNQMrsrMTmMjEgNNn2gyqkxtpSIO
zwlazPsosoxoTMK/VJZK/5Km4UVsTHrbvMegcwM09dYr++vQowkFI8Ccb7jkdM3FMUeraEUyjgXE
pcR5f5/I/Qrs0xm5e/a5HUOLIehcFuOoCKOAR/xCVUMMvD/dP3mgu14FvgqGEyTPuf7X4tf6Pko2
+MyQ+DW17H+PUreHM5whRNpP4WpwQbH6eYh4uZRrbMdC5UxDNs7MlGBCbGDgfsdE+UinjSC5MXa1
b8ztxl1hvO8X2QXkbkMoy5Cubw4OUnmf+iNo0X6EYCdxOF93CQTmv4e6IDN7lc1aqCR64uLZrS/b
1eoxAn/vzzd7RCvkl93I3l8N8epzmYxbI4xKomUXnMH2dIqQJCavdxvZD+447hNPNQbCTUU411UG
Mbj9rYTVVvFwaOQfoWCL9coydrdPkme7LGO/oehhiA473PynkNBFaK6V2OvViqAFHKFebie/gOEV
l6dnydNQZDSkSBJNBuvMaXaoRWJvSIBgRQCzMjmBdA7TjsVAhspGaYZnMEs+6Vwcc6rnDq/T5QJx
cKK63ZDYiW8fAoyxrW+f5/LV/FaLeQgDoyi6CzVM4/GIBkVMjN7++4sv7VwR5vmTgywG4ZYARZxB
tqOjtNJPG/UDe+/98J473LXoY8/FMU9h2Mh6YlKowVLczHFK1R+90HZH761ab5p3nzs+vsS0iGv2
fYIMcJ+T3sSIBBREoTp3sP4HO4goZeTqge4OsGl1vCem2xLd5Z3tUng0F83g+CinoWxmkfT0Mq7w
HGN5Y9oTnWf6HBNh29TrwrwoRYkjbY69A3IKNBhwIGQxcp4pYlBFZ/BYXfpynLDmBQ4MpaoEwblN
hykfzR3II7Cb78cRq5o/ud9uqeY//3Zsd7rSxeNQmCEO0GldAV8OWbsVz21fKh7/JoWBjnyStbrL
YSEvznuWEOxpDh9E8iwS9E6EDt2OxXNv6V/88/n7xybZMuFgDqVSWzjPtiYSCdbTmfZqoIKAmusX
5+MtlgwU7M1AXUVFZw1L1ZNMtV4N2ll6akfbEZ8lWq+6Kx5s0+PR9y11m+pzUQyYdE0jd7qVSfRJ
c8RwHWNo0m3vN6PkclvNFhF4phaDJKacNdifkcM2Tk7q1r5iO+At4wQHi17fTAgDHno/9PKlhRDH
rIj4U/eP51cOANOX4g9bmIlgQKJTyylLa3yeHrbgh+7ThVS2uTbeJXvT6Fzql2Vr/5bHwkVVinLd
m/hGqKcpW8kvH8qzXValK1hOdN4Ok9v1pPas1AGxvlxiclNJ3KJ9uK321T2/oTYLKXmOnRkKkqZP
24uLUfeyA6rQiek2JC/BCjMOJP94fEQx2Uk8DfRS+lN8wgzZeuNWa70g7RpePrcnZxGwZ2fDuIH6
OS9bbUykp9Ikae9Pk41U00i+9DPnWefdFIPBHKvScFUEfIVcdiILY6V+dPA3z5uqJFzuPWpBt46a
8VW0rDXO8YijpnmR/X6dgOysI6vd7m2z4bI0LvXwzTGAHYyJhemMVC6k7YeYYNdlYqun4JVHIbeY
mVA0Q0FuAtwWuszezDZslDYpcG3s8E5xqlWwVh5zf3hU6dLdGkEt6mWonyifKdGfbxvv8ns4E87c
2Tjp9EDNKwleDOiN9/e6fQ9v97FBbqt2B5tW531HffyrZ+NbLEuyUWZS1WAblvSklX7u39lDaKtb
tFXQ5SJ/VQCeHfC1Yjl784dAapRAwgGjkWXfeQXB+i2rc5D/33LJzxYtVFeRZAI/Hpp2mPPUFJBP
BGNN3w1PdnUbAe/jT4J1YpvjF4hSb3+95QfxWxp7jLEclO15vEhILtGiXLgZPuiIalo66CPgyFp8
QGayGM/JOlvlpCnQbL9PQkfvXVVGE23lPTfvxxRrYVa8F2s5LzKTyGBYUge5NtXQTiGdl8v2bgN6
W3dwZQvFG+dzOt7WkPPpFAbIkroMiknppSevX+W+6h1FznZt7udi4Cs+p5OQ9ZBQC8740IBfNsUG
nfWWNzW4jMmzk2NirTxKVKXNcXIO0nSxiyIxxiDRLc8nR6fg9AcizyQxflJzAXeBdhkkJJNODo1U
nyTyVD0X9trcrX7YdnrvHzP3CO+T12ezjJsz0azb1Gp9KvcNlNy+79+9p7Ei2KRI7MyPiEh79Q8+
D7Z4d4CB6ik9l4HaQFucqybZYkXi53xLp/+PY0OOyab9KD5uW+Vi4QGsEP+HKOx2+UgyIqW0IFNc
IUJHe1rvxnurtoWVfSk3mc1Poi36o98S2STa/7D2XsuNI8G26BchAt68FhytSFGUfUFIbeC9x9ef
Bd67p9ElDCvO7DMd0/2gCCWyKit9rmylPtMCBWL6AvCewES//OSW2/pLZ4WVtyd1R3ro5FlU/c95
KjlQKVDhcGbt/NK9oyvpmDnGRbn8ulyxVbJ9HjZcgAahfKv2qF6x4ttZTO99CKVqxLyRq0GYZQmo
DtUpcTJA+r3dLnWGOEUvB+NWGe+Gxi/R/KrKkwgvtEHnvvPRbA1SI22/7+FpODv1C1U6BsXVSG1x
q5TySao2NKShnV+qcMKC6/HWgiZfp4oZZUus46T0j1gHBq9PoFXalTMvhXjLDqOpA5s5JxiiE1yA
uL0Ptv3qyoAUwmwNFuKi9GNY1p510CxhphSUIsqqGvh4PtlhlrGv2lRPFR4sM2KcebonQpQ6EtAC
n3oGeAaQvewCNhGoa9FrARuZ2eb/Vl4pRdR4gpBJGohFiXncO1+lYhaFqz9Y6EqNzPC/IGyrCyUk
U25NPmM3qjzEdQ/vEHFdSAwTFnLjIdt0X05v7u6dc6Q3ZBb1KCt5OFuUFyvfBac6wtTXdnvKrNLk
FNK4JpzEfWIGRyBuJsefzK7Y24aNe19AeTp+6kWq2o4w085xj60vx1NtfoUk3m1nUHg72ewKIjrv
z0/MqTOGC6JQashPBz3rfKiho4V+3PqVZcDWYFaW93j7+cIV9joBq1uFDvfYOUf0qklO4eTPvWEb
NjqnELU99V+ZaXbuDi2g7o/OPF/OqduiI/U5AIYPEDrcyeVPD52NjeeJuXkZendgBNSrmVWsYVXn
aAiN/HRXUFg3GleO/KypuA0GmJPtYNWxpYQOl5B+a7zsKqxb3z+y8kurNeklYeoJD11gNIJ/I8w/
KiQLCQY+3o78CPCFXfvOl0eM1rNSkqte4ZIq9ZZLPzGEEmBDV2QG307H9BL7ppCim05mPK1Vt3BJ
iXrFadioQEqaKRnoc5fNrDE7nOVOsoWj9n7/Ha/2gS6I0Z1CwNVu5TwGsT1GkPzSiT+Ck3pNA6vd
mrkGm1PaG6wES60H+0Eyd5m9wcNWNcKye3OBln7Ny++gXjMfIPDOq5npKrC4SzISs9jNKEb3+V2N
pJd0qLcr+Fk5pMYEfjFGdjqV5gVbr1zNtMkOtm2ez45MVul4TV8saVIhS9vkXVBO4G1ozS8nQjEA
Dds7JkY6S0RvjTgLtVHK8f8vovvmSXLfATn4qJssSz07IPcuinIa0mjyVVwWDtA4HY8xZrHRsRsY
c1vrT3bNcr6Oe9QovyDq8lINPFDzKoLp+t2ucz+L3SND+tbcvOUFURrFCLsma3xBuIrxlrugHj0F
psexJr7XBoTUJRlKhSitIXaZPsveC1qTTmhN2l7I+dUGtBIQhfZsQGrWXVGaZBqEqI6S+a72jWUp
AH54Rn/1qXQCBf23zKzKmu+64I9uwhj6JMEEOMgBRclwsj1GJLBvBs0R99/waglRVTH1pCqyKCi0
7yFMSiBIQDC85tNGm9O4kTl99YH1vEMJP4LvwczgrHnKS4qUdmqEnAtyQYLXuK/QRMyhYQHBJDJh
j48co6C9KosL5mgFVQRT2/azkOAU5cxUcIgv9w9wVR8tSFD6qFI7DtsGROHKtaQ8Kq9A3GnNEAtv
/5MlWxCa5XOhkLKJT6KwAy+9aSXn3KwqMs/R7pmobGte/fJ+KKXU+IHWeSHuZ995BF727gHbnePT
49OMHsSsBK3K+YItSilxEtdEAyfDVmk/incBCyFSwYp5C8kTJm4iS/Io1RQEXSNrN3HYOx+niZQQ
B1SQAW/AjB5YbFHqqeRzAwAHOMTCAkrRZOWu9sztoCZYBcL5tXxT6ovzo9QSD4DoXG+UOWN47K7C
ZSdaz7PlvS/lq5mnhVCoVE9YXoSVHmYgg4Sy7L4dPz5OW4xhYNXpwUZF8tncB+59kizNRCNAdjGX
dXwMyQAC5LFCKCvaQeVED/siIgiG/pcHqVK6oterVjJ4kHt544i8RXcBOjbus8RQR3SbS6CVQyNE
IBFEpP/Fo2vC7ESWRKxbRlSMtXmmWlMMSiP5IxbJxED8RUTlubCNW2f76xyaLgwjwJdMLCRl589W
Pc4FTUo5YYOj3AS+ileM8a+P7jA+cID4Z/l+N6fru7D/YY1STUMziEFZz2QwuglYv4kUDpZrI1fl
mazmmlkZ3KNFKaa06js9RfRwBRi/cPHIjhn0rYvDH24odRSKlSIEpTarPsQmb8fSPg4BQH2lo/yW
ngr394btxawr9z80Kb2EHUcV8OvBFdKNb5VImoBodvLpF+QJ+WqGbVzXt3+IUbppEhs1aBIwOBM7
htv7r2k1Taz+I3QqT+mkoe2jKJbAi+Z8oZX6ctlmmzkbjr6/HPvdTAa5Vfd5QY7yWwpd7r1JATkO
3sRbbxdPyb56AZaLxSC0ptI1FEdncGQZzZuUXPB9kCUjujEwxmt57+fUQmIfc4sMKmsWakmFkoQB
UwRx2oIKSgkGkvoysSUb+/AY3Kz2FC7pUEIQJWUvjSXo3PbIAGzkukU/LOZ9Pz+xSJ3VDLranLog
RxuqWJwAw5+CHLB3LMeHP3F1Thpp0cNyHB/RrKCR0zzKQC71+3guFHK2x0OFpakYCd5kx8fyFXhH
9496Ncmy/CZKclKshC6Der7QwTpeMWFPsA4WTUPQyAAj/WkcGO9OXtNdS4KULVMGLZZQYxfhfYhu
PBL5A95B+hsVht4+nkh4vORm4ly3lwvg9AczekGOTzGB0J4aaGS1BdvOyIOJ2hkLpW9NIyw/jLJN
hTJwYpXjw14qtIEYbLzBNf22JEAZojFr83Yo5qN2jrWZ8ERy/z9kQ+GdZY1W0x9LWpQ16owhq/n5
naJpFYODyIBk1vYKwFv+/Uf0qpJ8W2Dc/qX0WC1orFOcf74IBeSmH5RulnEJO+eNh8S+L6+r2cgl
Y5QCEtMkqMfbLe3fPgIsf75o9gHSGmHTPDMtsWYFNc0wRAPb6IAeQJ2i1gj8OMBluVbtDnhOotPM
l6bHB11jOLGrHuWSFHVuHd82Y4aRmOseGIMfH5kFVBvbcFMLk8sM9criijpCQA8Hg5KBFO++HL/k
a+ww9Opqq86SGUp/T0qDsfMEFIqnzsZkwQwowZCDdRPx52oo1W3MAP2aDxLWrDewsHWLBh12D+xq
cLFghe5qG6ZCliKjm+XZccbjNTj9Ij/mDifMrP4eN5vIZV3Pv6jkf1ijO9gmYAAN/NTCKr0dHWAu
Qhe6Z7jI8+AeK+OxWt9Z8kepY0/UO3UQwB+AMa75o0/8XRKguZ6gFuhi3aL5VJTkN4DPufPczfyT
IYurucwlfUrrzlM+0SSC/uiiYwFKEc2qiAJYtncWB9pjXpKhdK+mNJo3NRAXzL3UxD82c72EIZP/
onT/XBylLhIdaBNRCV6QBsHWbBK3AJWMSOpYhduYu98Yo3v8HWI7AOMtrHl/S+Yo3VHAV6/aHHQh
LtDx+nu34b/qLxYZ1hlSemMc/kf17i398c0gx/az2cgNutIi3BqQh925e4bB21r0tuSNUiWpMASJ
GII3LD04YtlfToJPFmOs86N0iap6cVHMxjInyVlGBeQ2uMaSjnXH5x/poOGalaqKW12CCELOFWf7
Fe8wNTAd4O4ZJp53cHnYme1e3ot7zEgwTpHBIQ3frGYKB40PlbJ3hL2/M8zSCZ09oBYZdNat/x8e
KW2CUrHYChNOco9K5tCQnpubKCzksgCh+ZU2qIaz9zGuTmIsZIQGcp6MgeeNFtzNqGnoPboBFWL3
GcYxfpzdw7sd2LdhjJoZqDCeBD3GyhfKiNL0fK7DZDlbtBYCdeOJO8/9/UCsZlbjWfdIaZi4n0Yt
l3C+aM3A/lhpgz3stYku//d5V4PvoLMLO6jvXyrLHtFQz4moFchugEnMBgMGErb2+ssFZM7Bxkg+
60hXqekCryuSLCCiVWXKgTSilPPimcXj5CBFhG4DUlqvirsDh2i7JQzu1o50Se/bkTa6nMwBEJDw
dkge1uSK1nBrlIhiPvDOzsSgooFGGFYOZ80Lw/SzJirS7Fwqwt98ikkRdCN2OkNonfZDQ4N6wXr2
a9K5JEG9RiUqQ0GqBUinZZ2+eueJoZxXnaMlAdp4T4YvKgkIIOc1Bxloy0D8jPknGzMn2GfEoLem
QZfkKNHg8q5suBBHplek89Fr/otBYLXHdUmBEoZWCQaMf4ACqsao3H2RdPaAACJ4X+iYdCiLDTiy
zms70EFk/wbkzMC8utojXB/gFzBIzZ9Mez5LliirHYRjgjTXjSULijFxBBeoeXhKrIzaami2pESZ
6rYqA+yVnWblhG5BoQZEu9zMmj8gOyD7Wmy0+zXnYEmRMty61uUVkiq4rpLIVzh0bIvGeKZ0ziZv
iiBWepBo5wY9+I7wxpGxfkWPxOPvl/t3xZBvuqqQFaUUaeGAAxztIHR0gb0Qel3b/aN16EpCzqV1
nnq4I6Wx+eoljlxtIAFnVqFZCkCT1BJLtIrhep8xhiKiiwt5NRpZPx8i0DoiwFLtNiZrm8NqLm8h
C7TdSDJMI+NdzRmPtzfVlAFTCVV0sMPrA7YyM6V9tZSxpEepCrmNY72blZH1Jrzxv3NSbU/oVE1d
uTcnjBdtdrlAnsuAPD79ZD411jVS+kOpJ3nqx5m41WN304zYyNIba67ckj9abwzlmIg8JAWjE/Wl
Nue1aun5YYNVsuhyZkg+SyGqlO7oRm8Uk2CWkLfjAGhG56pbF5cM7vNPhjuzmpxYMkYpjbrIsLVW
wisDuru0qX8o7z/vS/uqP7qgQOcMpg4rE7BbGswcYXelTUgwHPx0mSdP0LaAzj33qcey1T2rsstQ
9XTiIFOGaRIiHGLoPjKbIVnqnZ6ZFaQuLvkWv/3FUn7sgy3y1ahGdldZMZMEcHdI8zCrav/iDf6j
r+hxtiDxdIXzbzYFeTGsNAEQ7JdvvwOz5dM26y3LMjNUMD1AKwF6fNCi2aOpzuH5iYUnzdJS9BBb
LGhVgkadWc5z+BexnW5qciShTySfyB3w4tsYTgDrNTPPkVIYRRwPEiAhZpHElutpE1jz4u5PLBve
PKJz53/5nOmFT3w3pOpU4AXAvzk6gnUtsW9YwabwLVTVT5aqYthoeseTp/RKGYm396Y4x4/gp/8Y
n+NrvoWu+n/wECgFUqiin5bDTM6Ck/h2fOHdN8OJBNPPiXdBQSzE1sn7KoX1+OjkgVZ5EyBib9oY
mRfndHHlq2vvdrcBPSbSG8O80OmCUg+lMdPAYY+mmrfj0UOZObc3RmQ/svZfMFwDnYpRyrRpJlm6
3Z13zg9ID7DqOquV+YU6ptMDnZ6j5WAOg4AWj2AZiOrvqG09oVzAsi2r2dQlKSpCidOyGOUMzww9
XQAmQ2yO9K2PJahn/UDI4R17UrCtB7t65sVALCghlnKhlz+hmzjwRQGMAhDCSaxq47qmjQ4pRDBz
ZwUjiLkhJ9+JLOi8QKdEnRKPINeaSFQjNY4N0QPBiOXZJa+H7BN+19P4+pQ8FjMyP3PibBXEYXnY
lIeSpJo6aBroxyRDB45seSH5jSCAwSfLYdAp3wSoMyHHSbPuRG09tQP02rPS00wZpXTKqHIatizN
MooQY9pI7jM6RyymEWe5JvQ+JwGpzlAoQady3tA8grjzmqAS7VmXbUNki6C4atrmJuZMVjKCJS4G
lfDogDk6xRJIv819OM7XFkvQYBWGzbxZ1h0ePcdVyYCdKQfzAYMPpN5zh59JT5gZn7XS0UJuDErl
AJMurpLuJjfIZ3VbjCFtr3OSCfgV7w8KZpFmcWUocEaoSnc+cZJQGGIOosG2saxwV/3eAbT+PhGG
y25Q2mfQVTmS5gdhfbxu7v/q1TrN8tCocEdotDD25lSPcxy2Jx89aGjX8mwGGZYKMyg/peNErzYU
kHk5KkgpnQYEcT/OB4A8ocPYYpwXK39lUBqk8aaq0uZL2SOIcz6O/eW0vWBqlXMfGnNwgbzEEAPm
+6N0yajHalzeMmaYzq22k4UaNnpOSLGx0Wvc2ZL5DICBGZOMcX/z67qjrA1KwUwyP8Z8NctGZ3Wv
E4S8Z0Nl3iei0V1Pnvo/3O2TAyygc8XrBirE5fzjdXRMk3tnGtxVTwXTuNDzOtLFdD5Dr4cWMDQc
lEqDAmZNThegMLkItAoyr6cGvtsLq/19XUYXNKmsZzv2medFnnjNtvzkPoyHd+Ay2LlVn2Z37OkJ
+D6sTu71+HhBk3raYdIPktGCphVsj0VnTkT+KexyoP3OywZnpEyGvKzqqwVB6r17fYtDn4zZBfRl
IqLw7GENn3mfymrAuiBCvfbIl4ChJYKIbPJn7/KfopDFr6eet5arWaSr+PUzupQVA4DmOnyN0WFG
yHw2q+d5p8Z9hlZBcPQFSep9S33KhY0EkpitTUg7vf0wzeyobYHBYlaF88iUxpmHb+96QZB617HR
VoEY+hI2tf/c/H75Tx33C4boXIY2jZXMhxC8PdyFGhtFc9N9Fy2kkDcWSxzW3ec/zNAJjCr2eSyA
xGuOSW9i0Q3alk7It6poEj7DL/n8BNndvOeM1erPetN0ciPgglriBFDev6EPbu4r2p7JQSfvPoYs
WcBg69H4gk9Kg2AWrx4UHpcGFFqAfmIXMpbwndWr22AcDotM/S/m0a6q5gVJSoFUlQTAP14Fg3sM
9Z+6p8Sq3cASIyIgYgU+STwXEC20s/wnk7egTGmSSs+lBHU+EShBL8djcD7GGwcuJ/p1LPeguQdT
MEXsMN2w0gKMl6FRysWPYzWPUzzFr+ucgGuO95868xIp7SKHTZVks+k5onXScQCL4J7JXPrCGkOW
p7Lufi0OkdIrmp6GftZDYvYf9aNh5mdsKmVhEvzLI4CXCDQ3Q+ZvPWqL3r0pjIRIEmIJHH0gfpwg
lNszbOkuws6jR+xmZLni62GP/IcidUdCDfSOcaa4T7Yf3RZjUHC8uuNcnWKlAdadvQUt6r6qsAXu
QANaGBOxPpCTci7QLD8AIJrYGB5//MlwuVaRyDDn8M9xUnfmyULml2oE1Wx9tRfM9KSt5QODrRyw
gmVLxC05kMH+DN92myeU7X8HJHmcQ4/NdI4JbBQjjp3JfbcUfz6HshRGX8hCXIN/K96MPUm36ZPF
yub8i5z+Q+T2aBYi1JSZh5Zi8JzHm+JVqRyywXjqC3oh7r8+BjM3UV7QwTptrZlyMKN8YfHfvDpC
Yeit1fHsxfXd5GlBopArP/XTQEK++6RG8yTvzurJBiB2DEFZT2T8EZRbqWlBKU2yYCoyHBp6DvAH
/fuIsYTesljeybq3/Od2ZIjIglCHjfFRUIDQnnsKnrwW2NYb/+kx5AlzgwPt2hkC1jhjh4guY8ZC
VHhK63sNMBvaQBuuYmDypufOf6qt5Mz/BuZQOYPoYhXHfamgVf6NqIoddTwKzTNG+N/8FaOhxIrI
DdfBkFXZKrB2wdb9EctZ+qKJLE8bp2MLj4ZB9ptqoelSGYWh9BtVjtXhWotIAXcWVjE7SiGZsnfW
EhOrtZyeexUK1++OrbHtfaByYqxBJGqvWIH6lsY58ZXeDL0jl+1zxtd9E6/b12myqELEVBl38fep
JECEkqcOV1HJEVHDn0nxoCRWohMx2mIdlIYmrWrnJSXDuf9mTm50DUyJ8Bq2TMp0ESDh5F6JfNyG
EnROpNZEVfW96o2k0DPLM+Bu+IklJTbn7bEDgBeORXGNakvA1p4J24rSSdprgMlSz2O+K/qCFeHQ
HhE+b95BLBgi/lFlek1Up/aZ6hV6e62Gh7RPSRFeIKuDHJpxl5nSeMXgUT8eWMDLKzKqK7KkiIhX
gT+nU2Yo0cos0Wuuu078Sy3k7qS6dV46Q5baUs+4glmlL1X+zKIC2EngDCHmkOhqlmGkeu/LOmp0
w6mQA9L1LzHnqOKh0/dGROTL/ef3LVN6o6fi2RsG4jbpW6Zd5gARh0LhdYzb/GkYfNEuQNfRDAR4
FRfZEth/DHGZT6Lfa7sky3IGy7RhuH2CIWDqFB8h8DKl4go5ScQqNLrrRQ9E0rYy4XM3534mU2Um
rH2t33KaMzXsr8BuQQ3AKBKdcUsmo+WyVO2vsTpmD5OsANFCawBHXsa+ChjUJt8NLSReKirslm88
APON8/9Ga8+T2Qdu0stfnCqN5ui16S4ucgwNapFutk3Z7ttQf47FQLI0cVTNSYvVTecVmVkaUGZo
iGxsqdI/K6EuXK4NBIfrk9CWx0Ymra6LDlI+SknqVoK+UaRyYpjgNUGGrpU0Bfi/ingb9FkYE+yp
LH1g6PXXLsleFbF5lLkvrX/syodaemYIFm24bucsigr+A2DON8FK9KYfkyDvr7JnGxiAzb0tZpjN
DAvPiv53lyD5kqavY41FjhpHxilhKYvZEaVfkioqECkwLCOH+rcOLbrWnwCD019L2fEG3W3LwBH5
khS5JfXTvpq2WbhLuYCo8g++fcrbzNFLpLPHtyzyz/dPY03EVTjooqYIWFFBu+lKNimdrBT9lfM+
yvbHaJxi4FqpRMsfctZo/5oGAYa1DuRVXREUnrKoo6akGPlr+6vYRF+TlpBYU4kwhSf1R8cVZuKb
rXi6z943H/J22Qua1Fljs5tY5GLXXyWP+yHpbuS5eQET6u/ypHa5abTGdnBCYSBehjWiTci67BXf
BQzjiCHXBq8JVFQyoRe8TYSmv6byXo62ZXtQkmPcnvij0NjhYOYFun2KvRBBhU5WdpyYcdGabVp+
AeWrc33G5UaELxi5eiPEWEtewkCp25AbSKZJpjBORO8CJwKyseL+p/P/h33ah/cGUcPGctx5kzhH
VQWKjYE1Em/29PxUswpfq7IM7SnBJIo6zvzvd8V5lc51NWhp6XvJb5r4KdMIN14k78X4D36Qrio8
L0szNQyw/k0rBO6cGPJVf+2zX314VAPN9CSzyKw0PiQ1yT3nd978/i+HiV5mzQB/InBM/iba5U3G
Nx2EGSDpo97bkqPIblKQrjU5g3TKRm+bbdtsgl/3CX+DTbu9ogVhKsdUlIae5EoPIZ62QnAJveF5
4mPSFNAV0BeBWphNHhE+fMk5f59k274/Fo2+MeAE9Q2QVsJiG8nXoDyX/JPotQQOuxCTwRtIK3Yk
ljd6x4hPVpXs4pMp212XPdrMc5yV2lnJFoiFxO83DVczXIS1ozHmIAH7g3ArEp0ZCoY+byepHq6R
gUmMwM5aU6qxRfLFU1wVe8QCK/Hx2tLH5Kt+Nqorl2W2NGHZneGdRe6YD09qfuQFaVc9qO15mNxe
2gxNx1BDK0/DwIIjeda6WMdI464ZuhYIBTefhptOu8F7VKRtGSbWKJ9KhZXvXycGcFjsfoRV4eef
L4y5F05DzKUK3mFGsmyDxDwReKLGP3jsqss6Vjpy5abB2x9ylH5ThUxI81burwapDp7raON/Orx/
CNw81QU/0aAoxVTy/bVIarPkVXvMPv2d7ypThsWWnXP/sc2CSXkHS3ZuEdiCWskVvQygxP66V0jH
kNZvpR885L9+OaVB5EJq4qzDLxejJ4+vbVGr3aSRt0guWZXcWHVz4hqiNVsdL8UbeIGUMiAoqlPl
VTsxbI7xyEqXrzn6+CYNfoGh6AawJv8WFyXrRF8R8E0qn58NzSsegjHJZNI1ooaNQ2P83gnKLzjB
2k6J6iojSpsFDDdoxf9ETIPnoRu8qvLf2k/kojUCCSJblI+BeOHN3gtMLAkyZXF7/3rXPJK/SFEx
W1QOuVFJKl5HqZ3KbNO8lV1rjWF94Lld+KNSrOjoDTH8EYbNWhUseNi3KBooEpRGlGKsFa0EDoTb
XCec0cvEGKKGJWIrDs8cHv5DZv75Qn7rISuiUff6Kz9u9HB0unqfm0NRkfbdb92qPbV7fSLJQJKx
tarsk1Vl+lb4ucn44gNmfbH4gKYQoirB8MUV4JJOd21jjP3EduvWZnM+KY7kfHBkso4RT0broUs2
c3W+waiVmjPnJVbFSpaBQ6vPITrdIeN7Y9qOWozEVfIwNGZSKwSIk1xlJdVbFLkqnL5avpRvTY3d
gZPpTQ9Ge2nM1nu/L3TfpklvZ7L4EMr1LuM8n3v+kD45dTl5w/kLlzrdNNpxEty0IFmCG7lokdkh
vhP7wxRfhMppJrPG3GlTOpNixadA8M0se77/aavigvQeAiHZUJHG+Pu26ihSDT0MB2wWzd9Co/w5
Nvsg/bxPZPUeFF1EHg+vXKGdcF1qRkWIcA/ZIHAkz0JT9/jQUqvMzr3mYEQD4xWsvjX4h7qoajC4
9FvLhrjr0zYarmWfRTupnuLPMYiy3X22Vs9uQYU6u8GQPIzjlDi7uJUPXi/7+0IKAidXGuPpPqkb
avU3s6QpgIYC0hKSFBQtveWzKmxwhPCnOqdxxp3oii7ves+cE7jFG6TFGX5Y0Zbf1fY4nnKshH+N
t1j+/NE6/rawWwwL9U72O/hUNLNut/i7s59CDACwHIK1JKWBgPafb6U0gCQP2P9TQANEYkDykQwC
omfv6BePsSgSvdx4/qU5/peM1V9kKc3ulZEUqg1EmSuOIf+Re0+dtNWzk5KQLj0XArTM/UtZvf8F
n5SjlcfoPgvQZH7VsINqlw9DhR04XbVV9VBh+EC3J/L9/pHqURVVxTulmKvErEn9sBqAUtbvGkd0
s7NgcT/Up/l2s9/5QXUyt97cZ3D13Wp/iFIMdtygarKUQX9yvbePPCk0iyqXD1UdKCTI0eYex53G
YnV2gu6xSjmUaZ7VehaAVbHP7WGjNBPhhlO16XOnyo5KYosesp82l7K0xvp9/sMuHVQKLTxNT4KW
5pXmJCJuGHNb53qGMvyX5/GHDG0MEg7bdhoMZukG0uHn2NDNjt+FHhG1n/57lwEqS3jiWL7nWgof
6XFRROpL5iWAQP+t6VNPjIXWB9mQ3/ipYWrILTahK5ahBWW8xcCJ2WCNNQ8nIfMtTdUsWTjX2btR
f5balsMyyN/isJdzzlRlVshyy3N9u/PFx1HiLVRcl8USnlLq2X7k1u1jE1112Rr7bWprranHTm4p
8T5qddL0ZDT+7xOgfx0OJelciKG2hsPVF5mPdehpfog1uykqUytYabj5nL+zagiSPJdTkL34+x44
Kes6uYLV8OQ3cdyo7bsK8G0WrOG/XPcfMpS76ak+oDzlOTDmHFl+NVAykPWnJj3VCm+XkaXA5RFJ
OOhWAllTIBC6DBgr+B+ptuHz08AVJAn3QtyZYigw3jjrDChrFnJyqYtdM1w7ZCjkODAzz1G4/LGF
431fha0rTv3POVBiP3i51gl8C6sQ504UHmLjoSyj98I4G9Em84v9xL9L0yXld1Gz8drWirh6x+mH
0mAttF1jWkaySpFmGFyNhqAP9aAZlHyEegFA46ccdjMdebCGQhUOXZoqrFOehZaWtCVBStLqxpCj
oFSGq/9Qq2eJb4BiYrahE+a7VGSl1ddsBUpw815V5LFRsfhbrPWxkcQh9/CCP/38qw62fI9dsqXm
9l/3b3SNEGrRSPYAyonXZOpCPU5Bo2HRj9ehLC1A+pCGa5+LCpvY8vCkyyxtPYe/9CFqOpKaPEoj
kihTmmGMEZ97HUqIU665cfvcD6mTTp2ptzvJ2BuFsJPC30ZW2/e5XLNFS7LUcfpYrBUrgTZeQ/FR
q3dh+RbHzn0Sa+KxIEHXkidlGPOMU8drV7/13amqBksInDCRiR5fq5hlXdfuDVlTAdV6gEADAvpv
AeFCr5S4nBuvTYA0ToywD1Py7Ubv202Aitp93r4TU3kR0IZ49ygKY4XG38R8vRqiIOCHqzxuxsrp
xE/pIxeJFjPsxvc3/Tcd+onpcZSEPuhwxq7RPibtrcjN8XKfme/RzN9EKFXedImSjJEI318WS1OU
PX7H5SPPEIeVwB1k0I8/V0nmRd/UmRmxMPJdJCFIHQRz0L/g/Qwi6Qd74iy/JtzUbfM3MfzJjS+p
stfGnyMyCEXAWQqq66UcbYLmRxD+ktECMO4yvdiI8lbMLR+Wpm97s2Qdy3f5/ft7qbPP+zBUALMM
jZOfx+mx2dRWBzQ80VJ9xnoxFiXqAlI0dNR9CUqVtg30bayUduy/8oZh8hGPrgYGnPhKDwo4g4FA
OkyDBNODdGCKC+LBAGdxcpS6YFMXdtU9DdJAyr59yng3052+5kkfTwTNF5HMm76PRIvnNvy27Uwh
+4yyzwCZ31TZigGjqvddN6lQ86h/8Oh5QBmVEhQA1urqUIsj6iCCZ+tVOZK4ANJ/F0e/7ku+uPK+
ZpOCaVZBBlQpbVWkXNBrtMOgq7yCiR5MYXD83NbGJ0O5TKpdlKdODUjMPVW+YmKriJI/FhxWl6M3
5nek7KMg+pHqPzXxUc7e1fZNlUyu9Z28YQgI4zPpkU5fKKDCPFm8dnIsOoI62YDiDHdIuMbnYGxC
hnaTZtH+2yjB/qERhAfazVxso0KIClYpjTVZmUEYkE4DvIlqfn19yebX+fD6+vr+/v6AWcFnpNgI
0JLYSKPf+QV95HGE+QVCqc8/X+T4ikBVewOY/mh6Rj8CUd3BUTAgmR59N3SbveR6jnRJ3WmjbgU7
P6k272oRSXbRc7u5LyEr6WtdQklOn90BxDX0nEpo+LqaGIkKzB+Ucp2mtD3fzmzuvd6whjJXaamw
JwD5EXVN5mers2BbCADpUbWaeuV3wbvhTJuGFA+ZrW4qk8HVbN7pC1aBj4wRLw1DbHRabuSlSBpb
QwWM2Wk0W7TQv2Er+S8Zk21nABYGWEf+cp/krcfjG0kJB4gHDf/tZh4WzGmt1heFmKtY+neszteT
8+EcsdgayJ8h+XK2wJvB/KtDoFYu9RkoHOZmZ9suwDEqYLXsGXZ1JSBEBXnxNZT/E0wom/N5oV41
Etp5Z9XPaHgLr9HGNMvDsEuQTdqxWoBYROmln5BowRgGHAECzhfzY/wqE1t6lQ7TQ+aT7qWJSf7k
PzHOfe0tLzilGx35MEIIHpQ4dwu92seTM+O7OgAS4gggswDDdHWc1NQl4LxWDxbO/QmY8Z8iyU+b
R+WMTR0MQfjWDG8I89EbOnQLXF6BbvesskT1x6FWr96xvRyd6pCEzuFVdAzbnXrLFP4PZ1e23DiS
JH+lrd8xCyBxru2M2eLiTYkSIan6BSZVSQAycSfur1+HpneahGjCzr7UpSLzjoyMcPd4B9eGfQxb
fQnGd3PTXzQ8sypRPSA8LKPhUXJkOz+Yj1W7Khne/15NXr6f9ht5IIxSExH0xn5XxPkzojebMo/F
GicMpWP2rel3oxVo9314CJ51SD0+RDs2LEztV68UEFqUP5Em91dSP5PZl0esp0IX96FxLrCiqusX
q0W6/9e7+bqJyZW5aCKLoRbcBYEOQVhlC2CqS73YFezWen5GNm2trBehGEstzk4qgAgNSUJBP/eg
I4JhthaO1Y750oPs5B42KNSugwXz+Gn+ZrZKMVUAIlEpAS6IMvXpYpSaVA5ymHCM0gbwYhfZplva
b5GDMlR2Aupv6uVeZj2Uq3JbrvgBaAhvmoN0FVqi95A48Zo6YOmoK9SAdukpguols6beN/hTsYqd
xBLsZ8D87G6nbpKDsKnt0AvsaFO6oAUKnrEwops742JAs62vpVUaC3qln53CC09+frckK/+ZIJhN
GZDbhglvcjrcnxD5iynTkaav01bXz7Wj2GQX3AsPhUc9zJg7rlFBzBnX4ZavpGfuVZaxy71oF6Es
T71iWMTgQcY8iKtmHRy75Xv1hglErgavF2AQAcj7TJtf9I1CfCkzktgAaH5wG/ePaqN74152rfCc
xHbw/P3RvxEaAzbiornZGUFzaTKCTnhu3HYP5pTt6S7iQJbpvuZO7NFV5MKntvQFr+0LQwaG9ard
2UkJAx4pFcEwtZWxrTf5MQYrp0U18Ody067aY+B+P9Ab9vQTlWxKeEsggDHL7I9VbKCUVG+cgxV1
yLreYWE9cV0uuGBLzcycUWKUEqKmaAZu4LrfhCdzRdeFvVT27gZ4AkKSAFn/73Bmz47EwDuh7Drj
/JJtWivy2AnI0YfwoO3HVeNklo4rEkHNH9KP76fx1lWBZBbyLgQiliZiiTNrA1c+T9TBONf7cqu9
alvocbiKo6+GR/ZTXYBCTJtvfk4VeGFIlAIbCy70dWMiDUqpQ7nEMyndWLFgoZBEQ5mnsbMWhvU1
sjWB1/9qaTafYU2ifAypeTYjt7PVCPjPPScOax41twORb8Glm0zY14FpholFxL1rzHY/yllL9Zhm
JsrF0kftUXbG/9fM/auBeba/zgdpCKYGtIOwBoL6IdyLnrKw2W+9AVQFDw0iIYcCIzLZsgtbBVCK
qbdaaZ6Vg/habuVf1Qd9yFz5QV54U95sCV7CBM4x8Mib62U1aaCAGdWZZ9QwKB/oT722ECVHnc7I
Gl/1hcm7aZwuW5vFOGqmtbEaNCbCcxNcDGQSKIifpEO1048is6s/CJShU2vphX/j4ptcoX8NcnaT
00YwAllCs+ZdfUcfwYR/b8SFnX7LQF22MbtczbzQpZi1JhzaqLW6V/Vo3FUfubdEI72RazBwh4Mj
g9coCDpz2IEUBwYR0ywALY9DfrrzN/L94NiqzfeSu43vEv/7I3wjUIQGAS6REIsxECSZzR6kRzPB
qNGguNWtchXhSaruGtyfEbLCkRuhmG4KDACxUefHbnbd25KAwhcxq+lOu+zBbG6zug77oUAPKogk
hSdU+Yk88sZX2ub5KDupY/5IfLoq/21bAhzElDwDpgT0MGUybReHcDCqVBp1NTjr4ugF8qaspO34
IdSd9/0Ef7VZwKOhTq6BFdWBJZnNb6WVnDcFF86iWWzhh/4sx1Bfp1nauoXciwsOwvRtVxZSQXBB
QhQDLwQJu2g6K5ejIkyLxYLJ50SAEWZdlTl5oFauTFB86vuBfZaVnrWloBQj0lHy5EXPk1FyBHjM
MBL1LIxHqdyKxc6gm8K0dDC2AuE5CH7FMUTCDiJgJuHj2N+jjrwq+/DSbJ2s+l9i+Nqs9eCxSOzR
l5DBxu/v1Wuer03jsatsEdygcDf0sdUEXgAFbe7UAPlr1Kq4m0Ah+ZklVt26WgnHPEUOzO/ZjoQL
CJ0vlymSDZNslCYSc6I9zO4cpanqNJtelFlkBG7Jh9YpdYQRadEIbhLTch3JReiWzRAs7JxbLRuK
BgCugYD6F8SvovZEDYRKO2u9IK3knqEEJZGLDe8xybFqpiuds+ykmsNSov/W0k5MHgRm4Soh2TK7
oTqhKkOKqBjgN8BJSJYQBJbItmrmE8kqDmnkNfk2ZLZGD2O4pcZdZjIoxh7EzhalNQRkx8hS38xh
N44er6xQu5caoDGLP+RwzQyXtLHFPSF/Sj7i8pDWAbiOqyb5EaZ2q1qQPDR28ku2VZUTCtV7MbWC
zquMPcGfvt/DX/34zx0sTZHyibU0p6hpSqzCpUA4DjqZ93g/VcAeJ8RpyiJcF7wenKpNZIdVBLpQ
Kj/ViSY6bCgfQw3sbVkKDFs1A6dLs490GqES5rldk1SPLZmkxCpNFSjYTO833/f7KwBkwtqhCDdM
J4BQsJ7X55xEcqeNUKf0CTeSjSlL6VEWtE2UJJBIB4C97QMnJ0HvmQXOGlziwlNTyhem76t/AVIv
an9Nj8Epkjw3blA25QWtxuBc0DS3UC/1RHFklaqzchALSqwk0+r7SH+KpQXr89WjRtPgYxsKYLAa
zOv8XAYaKcVKDP00XwWdTdad5LXiqqud2O/qLeCYavCuLLKRpp1/bfTQLMYsSSbewepcmVZjEHNl
PAt92piGKwpIF3WBGLgDij2veCylVtlyvh6jQNnKkdB64JVYDR0LxyAR2GpdWS+5k5OTPesS3r2Q
wYJqhoJo+uywKqhiHGuUh37FFETaKLc1kak2aJmqB52PwWsAKXRYXRorMxRHm1KeeXVM6cYY5CWE
wtcggaJrJvYk7h4dvu089BdSMS4awH986dGI7JQdhg+RW2y0QbykeGcpTte5WeyS4E5SXB56gObk
SmmJ6V2S/5T3MnjSxTqlbpJYFNmxX0O7Uuk2V11d2qnEMc0n3Q8VWxeW5nFyT+fziGAluDm4pwni
HPj5xd2Zqmob5mmHHfUUaFYU4r1L9ump0Y+lYlq8fsm792FHxxXETBcO0meE9kvbeH0iQ4VfzbkX
NqAQSBuORejLxhHGI3DCh0EANM6Kim1j2HK7Zsp9rXpiAEHu6jU5iQ/dk+IOvaPSnWTrriJb5F49
p4bTBU4ruKZmL8Gyvzpq09JedHLmqClNqepRmYd+D7tyJ/BVT1yib8ODirxhfSe5yi59Hl9IuNZP
Aqx+5Ui2qC4s02diaDZVUBDAKZxArBN+43qZCBiUXaMaoc875uanoXzKSrcPV0Fua8F7LezbYlU2
P7KRWkTZR8PPSnQ0aaUDF9SrlpStEGNo3Y7uIa9uiYWbtI4irMYB1IRjkrgUuqPMVipXYGuUfZMS
Vz2RX8iQBo/mQ003FQdrCsFd4V3RThGo+o10aLZj/UM3rT60w3gTP7KhscRsW6tLGM5P2fLvBj+z
+4qQtkoaK6GvHbjmDQIIvf1DHB7M1mbbmD6XpZWtU/YMShMubZDYf2T3NF8z1RmjfVh7mvos987w
Sws3ofCgABmeb/XBaWCxTX6nBYlFqgdYGyvrfdC1h4k9Ysfdva55RLH0PwJlo7d+wjZldgeUYQRz
N+w13VPGQ1bsEuBKY6sVNqFhF0gc509Z5RS6W/a7ahXrp+IFJJXvb8IbNzgSTRoA+nDREFtR5x6v
zutQFLTQr5mnlTaw8eUkR2i2DsBaiSXHK6O2h0Neg67mgv7G7Qx8rq1m2NpwUPhCd25dS1fdmZy6
CyOSZGYedjwI/eGQKqDHepw5HZLokWjl0VM92IriKiJzDHlJdmIyT1+2xsVEzMxXk8j9mCpC6AtQ
Zk8Tu6kK2+S6pWoez6wqSy0ws5eGe8NmTt4/jL0ErII+D5iABk2UqgojvxaPAm4eOvaHKDQsXgBP
kVk9KVzGBwtU6q0Ep7k1cByjYWMa4YIF/fpwhpdO/kmOmuJrc2pySgu5VBoS+bmhdpaMLMZRbeR+
Vba6ZHcDz/ZcT4xzLnX3YS3Wu8wMeydPh97SIkl+ybXGtAcxYY5cSvmvQgiWoN43e6gi4iPiNSgC
vTfbGuAj6XHKo9hvArKuYuqYemUDys71VcG9qGldLmwy2jpR/kCFp6Tam5XHdMCV374/M1+TlEh2
E4K6TGBTAL6lzQy5hiJ2g5bmzNdWDJAm6VlHLTsYK6bYcrCR1XVlyT/YnbqhS9GGaYyzTWrAWyQE
NywgjOrMV2mBxZC5GSW+Vh4z06vCna6tc3avBz7RflL9kHIrAN1CPNaayw3uZIH4UsjnHsz6KENJ
CpIDaPrSiUBWJ4FtFPEWTWWWUNtE/RUZ0FSJFh6AX8JL02RddHk6AhcnWlISRYDfxXxZS4nfwwx5
tOMcKJ5EdtOKZrbS59Hm+yX6EjVAowrOE645wOPh5F43KmTA+MZilfgVIBF7viQCc2sZLr9+do3E
clcBp46vl4ajPjx1v3SyLY6tAb3t78fxmRO6XnBEIcDXARgJsW/EmK4HoldpkJOIJf6QjNuQHpRh
K1X6IWj2pV+OitvlP4ph3drwLRxBCc4LzU9fP2sebwPwtjQoc0j6XAM7lQWlCaIg8ivJqWSLdhZq
zCad1yaHrEItvmolLnFXvu4XPNcvmpwdrmQwhEBqzcgfo8JmcmMlRAIB68c4qu8Cgkzfj/BrwAeQ
d11HzguiOijAPDtQfZr3yE7rsU+iLnGiZuSWmIu20OnM/r6lr0l9hMpkvPQgBUBgNeaefV5yKKbp
lPp5thu0U9iOkMcB10x+R0RHfW1bN8nc0pNQMX6vGXdm7Y0H6NhYDbcyeceWMrg33FHESCFLN5l7
SZfMWWRNrwtKZSGhfi0cukmGQbZT4UGFcrSAauvZJr0zkJIcLH5PfFO7r/p1WCDM11t6tjA1X/NK
mBqiIHwAuCgWY/4cL8Q+rXJoSvmV8qsozm114sI9SVV7iNwwtrQApH7qq71DkCtWtoEJ74yt5Ua2
5Nz9fplubb/JYAB/idwPLpvrA8fysu8ksQNMihC4Q2aTrSpCa+By83FN9TJx4CQsvV9uNQoRI2jf
TDB5MpezVhmPpDSKmZ9EhrFWWi5uuuaHVLc7oJBGPPGouXTfTyZqfrKBH8TKi4Y4aUVcj3Mog5gH
A2Z1VH4qw2bQUccixXtD4Vb62MMZ57ErNa6xBAu+deBU6NuAgi9O0bGZmyV3TUHxCKe+rrXjQYIS
CEvBdamrccF2fXWtEDCGUJOEAIuM32cDJE0nDroRMQQ4IkskMYzXwiVzyzhfNTEt68XVFsA2g+VP
mR9xyZIMBoVa+O2/CKALT2L2YyBWCHor21Posi+kpm7tmMvRzZwhLSQm3KGS+Uah6kc96wWbQggb
cSMdz109NyDPlKarf/9s6Hjhg7ukAfE498DGKJJG0eTMrwcKwuw5IKUTkdCmfYHzmC5t0a+3LFYQ
FB0kfoETwk0+m968ZdGYY4ygq0pe3hmyVWd9uR2l8UGIKwF6VDpzQviqa6kpgAyjoOoqURM7tVBB
CsEYM5cBY+81XPul04FAAkqId+koL1Lab50mhGuA25ZB74LSzXVXawhjFOkoYTnSXaMi7AqqnmWQ
I8/Bat6CmiryFVvUtZls0fwMY4pQLMFE8BDhtOtWxVwdiDKozDdT7oQDX5vlozDaaXZGrJtUXoMX
em/suOiA8yuGS17QdFS/ND9dn3C1IKoxV5upxUAuRrlIfDFv44OQG6BQG0lyT5XIZ0Es3mVjPq5U
I0jtoeh+/Nt7EfEL5N2A0FThIM3GrpKQFSj/nvhNzMC23RHV6UpXySDJ8sf3LX2ljmMLXjY1syRC
n5kBIzzxZajoo1KTnnh14D43L7ENAQF3qvjAtgWzdTtz0zvKrGEd3mmL2eipmdl0A2cMY0ZwABWk
p65Xuw1SMrI4SX2Ep7mTyxKUuZiV6P/+BXjVzMxAl0aepLRjqZ+OFCzlLTSZInkH9Zh+KdZ54x0F
DPNfI5o7t3IZRmJjoCnyKK/G3NKfjR9qaBmOoNu1ixBY7PWdhdzX48KKyremEl4PiNw6hAk+gyIX
hjsiAm2ruEh9wM1cBNxfB58fqPdO77jlUccAuKRz+L22CxH72OH+WHK+blxOAEv/1YGpgxcdQJ3b
GDDFLPUrMTOtQTMTN2RD5n0/zhvRFEzwRTMzZyZUciD3izz1C0cL7pvOgcSa7BoZNCM9QV7zs1xt
tWzpzXLjbrpqdWYMNYNXqmJicPrdr+pnaiE3xRzlpbcRCd5UNtna7vB2+n6oN+4KtGmIwITIePB9
YisuJlQM5RAaBnXqCwwvSkiIvuHSyFYoC8rsuI2FVdPJva1k+RKg9NNRmh9L7GJgIUXgIPHSvV5K
ZHBCJIqaxE+gYndH676QcBWHSmOLKE4BJU6xRjCxawYm201Llfw8xeGeQpENtdUneaXuizyvczse
WPoUhbT9xQSTt7/aqIdymVWFpN6EalKMNmkbAUodplFFYJWUEGI1C7AdbEqinto0k7TMC9URIiNx
xQvNjsxc/dUrSUS8nuUKin2npupKSR+9kT4OY6fpacUOLU/6zM4zDdeFotZZ53y/NjfP+aQQhisc
tyMyTtdTJOetqpZFmfgIM9RC6xjckkJoJwQn3bS7vYpstmEzVFONOhvkX9Bev++AfOOmIpcdmL3X
ASbKaAJNFH+g60YVgS9tYs1K2ZajUhyxGWRbf0LisfcMYE+RN/Eibqk7ofFQaf6jEl6iJ8x1Uj/U
IeYds54+ltoBqZj/RzeBg4bGqIpXwBfZqA6s2KGgYwJpsff4VVzTvRApULatvLhx2s7TUKjXsPCC
ssuwsSv1RQiOKWDarW1Wid3Dc2ebIHCRw8SmqNim7TeoRJpmVqlbIj0v9PbWMVeQWwcAGFBOPNuu
V7VB9FwYeynx82FdarumZBaLPAQPCYjOlLw3XezWCPy3VLJa9jJkFgu2sdyjc5aG7Ga5MciTOdha
B6rb80AfBmAfUqcqBatbysjfMg94YOGVj8f+9K677qsQVXE3UDPxkfJvnbDRCqdMh8AyMeUucq2a
lSRpvq4qYUk6a5qFuXmAQQKIZWLrmJ/OxYVhSqo8KJmmYJY0MVxz1A0ECmEYjyqKmy3c3LccBGQl
dSSTdQOCZjN/udDLUK3GGNaeSApEoZvBpWb+hBzQVmTlUi7l5uUCj1cG3A/xISjXzOYUzmfcQOTF
F1NwoCTU7GusGppZ9VkbPCQL4mc2OkO0dKfdCEmRy2ZnV2dgRHFAyyb1S83SyntdPTTizvBwQAW2
K/rVUK0WNvotbwEKuAg7w8UHumx2n/VqyaUoGlN/aBGgAOzICvibDCQ7txr5GZkS4z6Cq0RdYXBa
buvepGQKxL8JQejxQxq2gbLQpVv2DGAaaMXqwNXon2mui00llpIQN4IAxyky2y3EXIErqdVHWeDq
gYhmtJPyMrRFIY3tBnDehbfnDfQE4gXIl+NVhrw5hLSuV57pAao4yyzzBV5aGn3RB6T+lLWgbwlZ
ZX29SsJTZXA3rpcM+TTV89OERmVFAWQRUcLZZatIKSBGLVruVKsvT1zMHHMEgoC6rE3tSsxtrj23
9R5EfytMPVXjMI14KBYuOPijhCxf5CUmRMeOffxkJI4Y2JDo+36/3DiGCrbLFMrB0wzRh+vZEYZa
pVIqZX4dJLZANiFvIZhxMJfAN1/xogrgTXiOm1PsUgOC5Lqhsmw0o2Ak85N9hSqIKQrKTJVPHh6k
h5+VJS8JPd4KGF61NzsH3Zi1dRWhPRSnjzzlY2J0PLyPx3u216znwkK1LU7/D7f3jRN/1e7sosky
iRsjlTO//YlHAlN2WfSa6Ss1L6CnEa+UyrAC9QABL7F/5MIuQHcKJ2FuD15Rs8sLN08WqpXcOH9X
PZq2wMX5E0ZFC/AmzXxk0CcKQeG0Yopd31tS9M77RSWRm+0BxyZCvBKMz7n00DAksc4LtDf04Fau
EYm1Nvkqeuyx5oDd26JlF4eJQuO25VSLDDV90l3Arafvd/aXemsIkU++yb/6MTt+aQs+cmRiB6B2
Y2qZFkG22ILWK/bde/NjxZ19BrxrYW39x+7tdFqKzd6KE1+1P7vGedaSEvUWMe9TQVAIFFZ7PGly
uuq3eYDhR3gxxs4pfPt+3DdwWlfjnssSxUMDCYoY427sARUl5BgvcDsJ3GhcOWTzfWOTeZiZuMsx
ztkHkPmPEyPCGA1910Iiltb3wfDUh++LqJlb8curpqaL72IbpwZT8oFgWOQuBfcGYRrQhtsd7/Du
tSrlSP/ogF88BEvh7tuW6699NM+6qGEIpyLCiR6kdV5aTW6LB/FJHLfsHbCdkTkCNFlyt3yUtYVg
zk3jfNHyzIZh+3RdMmJ2RXLSJODsqNf3trzoHN+0WVOcGwqwQFXMpTaqThMULQTgUxV2EyBS9VIJ
TAjIyG+EvLL0KfHDvOpVfhZVvBQNz6RHBC9TZBDNakEs4NZ9jXX+qzMzc5U1UhL1EtaZFoc2cnu8
awQbpQvAkU8A6tmljrAUNLu9i/9qcnYJTi9iKM9gnom6l6hXQzRVeQHoWFrUGbnh2l8NbmaTZHms
qJlhL3mZA84jqqPc2WOw/v5Q3kreQcMS6ZIpeQec2WwKOzEpJFYomf+Eel/0LnL4Ie6tOrVslHOK
EPEbUAHy0YbO71Jy7AZCB8bnounZVJqCjsoe+mR0Ha95R0oOlNLMmxTLN9k6Q+3Jj+SQv3WFG3qM
2873A7996V+0Ppterek6ltUYePWTu0VsRSou1bNNnkRni7oLlXdCLWRE4Z0lLfPbRgIJfIBEEdr5
ImYeEyFK4w7PmYT8hLR2T3JHK3HJjaDBPxjGE4foYp2ANbWBlaoSyKvShYPzVY8F950OohHgUTKy
73OsnK4k3ZCJVer3rUWNFZA4NT+ELoBdOL728J4yb6COyFajsjFX7ACV4NLOVoqnGZtsL72PqYso
W72j8TpbYqndsmSQJkDQCeYMGYfZtuho2ModE1PflGpQSHPEL8ohQ9O0gAxIvYRevPGOVVCVAyda
gUwbJIKv74qhkpQS8sUIC/fDekSRJQvApRMY7KvPDfcfP/v/DN/z+3/edPwf/4W//8yLoYrDqJ79
9R+r95wXr3X8mvzmvNavv7m/4vq/pm/41yeuP/+P/254DdRm/Jr9ZjXV+2vzW/7x22ONr+B1/JPP
P3v1VWj8z85NbV39xc3quB5OzXs1PLxz3PGfzWIY0//8v/7wt/fPbzkPxfvff/+JUhX19G1hnGe/
//mjza+//y6LuHz/4/L7//zh8TXF5+7Rhzr/7SH+mX/51Psrr//+u6Cpf0MgmyDIAKIpfpuAn937
P3+k/w0VgyBbCaoJqgehKvTvv2V5VUd//10y/ob/ChaPLk7MX20qx83z5vNH+t8AD8czD08YEXgj
eJ3/27+rZfxrWX/LmvQ+j7OaY0DXTzdUGpFwlvAwItA2wJtTmYULsrgNW4CrU+jNaoJbjIhGK/wT
6a8noKhkUeKUwMJsB1l/NMTmMSYscwtCo22SjCLcfi1eQ/ujtKLaMBBUgkCclkSQSKqabRSVps2z
cic1rLdioTXvQoC3tmUy1AtBlulY/eWeTfxwJAwguoJrfZJ/mYuRTWXf4kCKUzfJg8oWBrBq0iC+
V1OR20LZwjhSuBUXa/3nXF7O3fXZm9qEBVTg+U/aUHjpzc5eqApCnQ1Z6AYFoI/ETD5kPfvDhJj8
grWfr9G8oZlNacx+jI0gCV1FSf6oKPgkRmqevx/MrTYwGjBypt0FReZrQ1I3JM6iOg5doRAMq4Ks
kyPU1VIsbObzfM7Zp0yvAXYtHkxzXKsWFWI+FqngVEZjOmGS7PLUfA5idYUary9t1fgVl1wdhtKj
o3RKjf7++3Fe2+c/OwANcAAVEQf4Ur1Zy1vJLGgsOCbL90nescNYg9LJ2lpCLLcz7e+bm71R/mzP
wMGfaFYTpul6XmMVNRhGlFIGiKlEudwyfovSMLd4CK1xiCTfZabKLSRmTmpDP0CfXcipqZ/ImOuT
gWsIafopdA1g5Bz/D5FaQRmVIHZjMPUKtTwmwii7ikY/wqYYT0xTTzHrslXaFsSq9ORNIfSDxMm+
QDUcpCYKDmpQbFq5OILAGI3KfaMYxzJWT6me7g1BO46UgQyhHLPYYE4OopE1dCjhkjcl6q4yNdim
Jo/umSShXLUs/WoTIUZMCL8MATmNBAn4bIwfVan8gwXamRvKCdmXkyGiZUUHJYV0ia2p9E0vdG6V
Y8WdqbWuDhBBRzcQB0XwNtPPXZ4Tq+ilk9KEbwECM5bZiD8MBJitdvqRymT1UQz62tVk+CUA9VRr
jfeyHVE0lfCssJVBxitnEMeTUuWGE3N8ddGme0jRnCjEd/85Mpkqh6Eth51STjYvFpibCV2/hXwl
O8SMv7AMVRstnfbAj4+p3fUdkqd5LbsI2x1L1E+2R1X7Ieg8e65NMBuGmqPcqYSZE1LELFXWAqOS
cXMlB3CxsjJ90xL92LfGUaU1cO88Hw8Ja0xvUCEuEGgQS0joeDAKpbX1CAA95OFjD5m21sHNc5TU
jFjyYAK5LOioy6mTU8HSNzaQJzmWZSB2+UuQRomb6ugCStMN/rSugQ5Ceq0bUGBPorvGRAqDAnXc
FAa31TwVnbZQBFeJKmIpfDTtfprkz2nsFU7hmZWGE9Xh4Osg+LkikCLOQHLTy6TMXA2RCGHVWD8C
Nmuu1GoYVuWgGVYRxW9KFlObsLrwAJEyrNDsZICIoxHKbmRc57l6yhNN3eUGtkI/4qXUYRoiLR29
iqElOprDIQhRw6UUCIM4binbAAVNlZRwxZVl8mF0xYsc6ZvPviehnq3ETN9kk3pl3o+vXSt/aIFw
Lvum8CKK4yqOGGRbRh/aEI4eCzvZDvlg2gBntu9N3NauQYdyzdrklGpxvjLyXnZj0F9cZsajZwb8
ZaSZCFqLxpwYWkpIbHSoAsgxT2YUhx6h2bDKOI6gntUvqH2FraDGH0KoZKt8qF7qXkfkzAAmuBMS
SEikWMys6nG9mjEqVJnSyZSAFIxb9EygJT4dZPvp0IAIPay6Bv8pKPDP03FvIlZZQ0sicBoUbilR
gK8G78saUvahtjhkyZi+xZV2jDrpIAfdXSma57RpoAXTc3YoCTb8CLu9QslsBNs75TQGrWmXHJq5
UMA7IjQIMhSCYwAGmUdpIKdkqowoa+EbMTExQy6hjaB6UeV8rwjFiyBgpgY9fta50DhihwWTRgxT
NiPhTGNQGiI9GiwF8BVbbacjqo8/WyJpSFEZZ3FEaCJIwUWWsbunfyFh/lHz5C0LcWQh8H8GkE9w
J+Nb18AmlRxVDlL5BKwBDq2Mw5FNG18MIiRMqgAuptDbtYy6lWUO2gFk22t31Kt+W8R1v+3TwnBS
TSDWGEI5FjJl0ZHUzRiAJ4nl1DmWRuXopCgIoAmP6FOXGDiiRfKm1hpGkEZtYcVj6AkIFttVm6c/
0zHaMIRNbbPAiee0eqn06K0lzUuVVi9JPs29ksu2rgHfG+nYJ0aEfudG9JHE5eh9nlOh0M9pIkL0
gxqoBg2ZNLvKq3xdGC1ORahi3lpsEqMVzv3AsLmgzWmypPCMfGAPrUKTp1YPBmaLAR1WiRm8ix2m
Vu6J4AoKPhWI8ilhYIDiygxeOVV7S53cvsCcTGPZS3ui5wKqWkCyd0U4kD+gPHV3Uo21RP67v0fB
A/SkQxqqMglBKeTQtLoKWzsoazzjsCjCGmLukF6uhNehD6N7YiCVSmG/140Mg8/U/EWLM0ieTZSu
vRLwwpPCUX5AuTYUHmyFodq1+gBLS1Dqx6ojaKUh/6nik1IjrFMFXZa0ZliF4oBODC0sfUpOKC8P
u9hDILJmBdOsIKb8uUqi6I4JGbhSlfoKVjHgEhIgXZ3JDQcVC8WXHgmRHe/LwgtKsfghCUa/MrJg
OAgJUM2OSKM3HgrsIRaFV6lkTWzHdFo/KiLmEhSj4MqdJLttV04AW5avY9SVtFFVkcOgIwOSIcTg
9oPMnUDqDE8vW/Glo8lb3+N6nowTSin2yO7QD6PH9xZt9fJ5LcJvPQ1dJbsZx7OTi9O9yIJqB5wB
stGGeiQj9mGm4xgUMBhkbDGgVK12ilQLNufdndrW8R95Bgv+aSNYrB1FXmSPQkbfwqQI/oe681qO
G8vS9avMC6AC3tzCpGUmk0Z0NwiSEuG9x9PPB6qnmkypxVPnaiaiIqqqu5Qb2Nhmmd/syiCU7LaQ
oxVH/HKnpLdpX9Ck143AXc7jce5kJymit66UT6XSHerCeFXD9DFHazaZcBGcZ6IEyvLEFnlGn7IX
aY9HbDjgzzhERsFE0JHqthYBQlCSbNqPlZhcTKNBouKb6CqIhm+z6bZy0t/ETZ+t5FSE/DVq40ke
uEOaoRl3ecmxTkT5YObLa8piw6DsxzSp5qcuskgRw5coYP6SOnorA/5rqVo27RJgvIcLuVQ/THry
UsXMphk1iqeZ/T/z9FwCReQTDYUmKtpyC+vnc6CoZKR6+TiHXmpyVumGcDswEodm/DZEtYxVGeJr
FPqjLyLU94bwpwAROQ4kGwH+miLkw/MAcZzypmukQHANo78MI8Nt23CnqP2Vn6SGTXsjJRaJRBve
hks8ctBb4Q69oQfwhGsjyaFlqdzns6oQsiUxFqgVXmPVCgL1TTAksR2QuDkh1BK/FV81sxVsLA/v
yXZvtLLeVxIk7mrUdiEcL6npvsdyupECI7CXOLRP/beyxguImtNODyrCtLQfj5rQJrtsYi/nPgc3
pUGM3Yjdh4hNs6w5LVaPSs6pg1ik4GUpJ2TTJpeTWeqpXUfcmwgAETWmFltyaGZnMKkdZSXazkI5
K14nyF8wGn5JUEFPLyjUJcemP2ycFfUBAJd6E5mCi7il4PVpRpAm6dvZCN5irIJtLta3P6ce77jf
sw8LDho2PQUIltS7dfuHPoLcKXlb+ang5stM8XGohqmEtvSKAq9p5sfONLZVzK2Speq6983jEk7K
Mwd6ZvWy07YkANLMnbvETOJACLR85ZpgYFKSlzHkKs04Q/rc3E4RSpSxUW8LOX2ryvpBKYl0upm8
JlauRpNzHoRy6URRSRTEtS+HUer1rXolq4SOS7gpzEQOGUF4I7I7I5lLokk5A8JebInaSFreY7q+
Li1nls1b/IVvB4H7KUlqZI0GvnaTa8dy5r8kkXoYY6m5LbCEiuxmiOlIB9zJs881/vNmJOcKBi6G
YRIFbxxDauFWU1uOjNrnqsy4i1OZW8GyJmEJ7BqXVOWl04fEXcItZREe1+fWI3j2oQBp88+WyD+q
uCGxyF/ndbJPFbdD9FoXDeHMH/8rSndLxer/QsmNRiaIQZI2CD4IIcBYZyv95xLctkmf/+tYoEqU
Jh9rcL/9mZ81ObbEX6TEiAuwKWAuKhTXfpbk3v8fCeEJoMtAdQAI/V2RE2STPwQ/wkTGCI1nWaFC
8q+SnCBbf0lAL5BRsWDKSMgn/IOS3OcKxbvP2/JL4AeoF1KQOSvtp2ZgqoNfhffdbiJLtUkdvjiL
pLM22GIl92mIs4ZtKyltLc0M4Zrfguf+Ib3ErAb9LDf/qqf4uUb2y8uc6z+nhlFg48JIhVdvTl9p
N/7+RaDL8xlR5wWe9/nSDPIuT9RwCO8HIge7O873/kq8LY/R6sOa+k2p7xyq+HPGPgx0Vh5TpdGE
ijuG97nqKKFHX9ZY1ZJtvYQrJPeUnbZrdyXakbhk2N0WgZWj4mGCrbvmKtnq6H0S4EhfYcLPEZy/
PNUy+x9O+DQeA31Op/C+Njdz6ySbVfHDwtCqBSddP493/dOo2vqXIiXLCvz3xfKvj/phMpYV/GHY
sPZltTIYVtzBP7wdt/MFhnHc6d/6vbTzoaY1vYNrb77bGbd//hC/feWF2YA2LTVfSuefxwbcGOtq
3Ib30mve22ZtF0+F0z2amLjc1gQNl8kqkj3gjsnLn0f+fIH/fOmPA59tS0uu5VqUlqU2eUQnUm3P
d69fqtQuYcD51H4c5WxnNmjaw5ztw3tApShmlI+A1lBfIQBmQKDCHVgKdKG+4qy82z78Oq6J3Tak
dfqKZ+FJHxWxmUtWeK9mXp037SoIptkbTAvvcUSGbHVQRIc46wpiFdLX41YRe1KJWm/3hiRAy4+M
yg76Dn2rcCwOqaQerTbhbh6Nm1ion4TcvEsyM/YyKjE2ttbrXBbeiskIN0YBrU3qBVgFCqJEeXM/
T3PjSeiGuH/+hOe9y/f9gmvX3295dlzkUmhMoyiH9/JauGxPwQGVCUc6LhLW04v0SD79hRzbOZbj
lxHPzg1UPaa+l+fwXrlRTUcqbMFWvcyDTXEpLH7TkKf+/I7LNfSbFfTvdzw7E/wprfu6ksL7ysue
cZTzJhM2xbhKL0THaBzR8voTNotu5pEJT46Suk3gLU5bySZCPT2wh024TrfNJl3z78ml4Mr7r/RX
f3eAQDLEf1zm5Jbfv9OHA2Q2ezHMW56xvpj31jFz46/wJL+7RE2IJPgKIzEmnlt2TG1RIeEQRfeZ
DZR5Xff2IbkuruvvbWnPduUI3usQ29U383Heh+502d5LgS140VO7n7pDa6707XSSb0SO89KZ7gPX
90YEuwLb2Aor6WY8VRvRsP0fsWM9Drb2vVbdRPKuRLc6dd+T04J6GvbTIrgs28HpebC/4mOfKxK9
r6yPb3i2ltOwkkTKG+E90mJeuO3d/BKMzqpySMJnV/SGaxGljl14Y24Rx59WuHja6A6u1Bfdrp3w
SbR9/l7dhF5nW273RVZ5DlD45fHOFv40IZShSn54P63ji2knhk5zh/TMut+0hWskttmCDpN24gW5
5sm6KLUvHkD73T74OD9n+yDvy0HsfVZAYpcXKrYEKULOhVPvh1Pi3BqLzvXedBPnvt41LhkFiwJN
bAeNLVCU9X68yl9Oz6/jVer9tIJ8gN/lKo8mADs3HO34UNzL181+gLZwGPZf+b7Jv7sIAPHTuEHB
DZ7s2fyFchIJI0nSfeu2br6tMW9ZW6/aSnJzxKkNjzO59PSb2esuo+/wN74F7tufT5Lfnl0LohgJ
NCJlHuXzVSuHgTCZehzdR3fynfwDYZ3vWIq0uzyDvwkoytYUe/iSXro0nM9voo+jngUXcxMkmpJn
0X28Ki+1jWCfmot2He6G/Vdb6KwZ+fNK/zjUWSxRk5NbPmjs++SYt3Z24ETwV9E29/wjB+dXMMmz
Vvuvw51FEJViFYkB/+leXfu70aVmffSd1h0vRpcD6Ti+CN70KG4bl/DRHrbNTeIabnT/xVddIog/
ze9ZhGFMSHwbGS/NplwP63Izr9OX8DJ8sY7BTvMUDzAazZuDfxQ5O9d/Hv1dte2X0TUDpBbGYfTq
z06tPMXoNvOZg86b3dSNL5Gc36PwgDw9Fppvw2Pldi4KTzt5H7h16x5MB1GUPz/ETyD+L08BsAKW
rojcoLbkRx/uHwrjQVmgOHX/sH3JcO94uDm83K2iIzJTLiuucXqoEy/bw4th7xsAtZKbOZ5se7t1
CarstFWdzLmUHdHJdpn9oK+fGshJ2fqWMyRcXXuJs7kI3VUCGDd3tycUsUO3t1/ugtVNZl/6W25h
Z7V3cqd2G1uxDwFDNPbT1cFY7Yv101ViX878Wc1eoXPkqmvRvhrd9GJcHS6R4vcgc7hOajvryT39
WJ0er1+96RKKlOyhKmkfLkVHAwZV2Pve1XeXB9V7ug0dxX5b/KYPd09Ac2/v0FO0X2t3ci4Ps60C
Ut8U9m1qM74trRT7YeVvqZu9T4C0grLm8qt0cDgmf1w+GTzcVeFm9s1xsr8fnmZewd0Lrnd9adf2
Rerw2Ft3dbW7K+zBPvA+3xfS6LfN9wB/AA3bndLeANr1ne8Pvnf35G8jwMonjesrdW5gjDuFc8lc
Lqtj3L+8A+gpM/LOBd4fW82+OtxgqXDYtvbterSfpvXT3vmODAX/0xM6YEzvzKnJXW7x5M368olM
jZjLclaZs555w+TQ2tc6X3U66fxK5qgu+27F77e2h3GenSz/8OppGLmYtkON3XFuvN1Rt5P19rQa
7cfNNx5Vcda9s23sU2SrrNuL++PNPnWO9uliZjlfbHaWIziV6+0udt71hWnvLPehsvebzr6pva3m
XTCIQ6RlOz7L6+3ZdBuHiBS5Anv9qNoqK+4UeO3OtDneD519zG1voxFLFHyKzjneyPYGLePv80pj
QpXda+hiZSzslB1472f7+G1yk9vAfkKxcK0zcd41fwMHHizfLrbvYHaBU8/xGC/tix+G4+3Ktb/3
dpKzPNmPwlm5ADfd3tEvjxcMxHM6pXO4jFzvzXN36x9LoOMdvx86Z9d5lv2NAw3vrRM2Q+sfSDJu
Kg8VuavJOSzezL0rrVp3k9ibA3VtR97dsbsnltXh8rZ3V5MzebX77e5wCZZ7Y7AjoPCsxbW3aV3D
vjvsr3jyxCUi80qHdpO977zLu8S1C/dNsW8evrOSl21k2G+Z622+3TneaTexAI/rR6Yvs9/uNg+D
zexObnx8vkDz3z4+Bs7jtBq9nddeTa5pz17vCWtUmex4jzgs88KnoCNhB6sNk11iMBS4/Orye51j
ucj7LA/0zfvG07Xezndurh5eBns/ug0TYtjsvBUAj+3tncgXw9+AKbwyXNj5dropj/Uud3ZfuRO/
S63/6Xw7A3XJggmRueJ8MzheHoT9w+y+HBpWzR1fig27DZ0DolhMfeG83K5bL9u+UjaotvemfbHE
rj2KN4pz8/8XFaI6RYorS1TCz27cMvYlUFN1ROUg34qIyDj+utxi0JbegEamADVc6huzsHNPgbUf
fnHwnxMVfgalH4Y/u4Gt0Ap1NW+WmFC+eiqO4xYTJXuNbOfR3+iX+qrcJZdfiUX97sJddKSB5oDE
pLXz+bIRwyTqTWWI7hv6zXR3hAsa/q+mhJLjFHW5k884I+a0B51giPUvwuDfBnEIb5oLVBk7snPH
vCwzi0HCXOd+8Oat+Ga+qY/Dg/xAWlIejJNw+y+/ln9Utv6HuM9P9ez/Q5XqBZT5nwvTvEgdRM8f
a9LLH/hZglb1v4zFSJJ+H9GJDp75f0rQqviXKInw1VGZBZcJhezvErSq/EWXcFHaW5yqscnm5/5V
gValv9Bo0gDzkEwrAEf/ESiUR/kUJFIDWuTP6UmKLBgaUuc9wayK8XJQutqbzbZK1phsiv1qoIV1
F2mN2iLr5wOsrIJe0Ve6Wo/f5D41n3niceubxSKvPesh1YOwUwVamLPc7UTRiNN9kyjWA24KERrn
bYa8thlZibbOA0TdbW3u+8tRNqAvBoGMv3QWNOYT6tRKZzeWOGmr2ar8Q25aDUSYoQ1noBCFUKDH
uyAiEnEYL1qK22i8SDSfA0Pqk8uh9+NN1IvWhVG3/kWgDAG1Qi2u3ooSTn0shOLzPE9KQF/QTB4L
K6ejiFz2AHIkDcVjFCXjY4ve4je0E4ZojexaXAB0Da3MBg0UIWs7qGBmhjSbVbRSs+YZgQHpe5hn
koo3aJTdyy3f2hYnxrb9xerDHqW+8l0zbLLQlto6edBCfd7nUaLrW0GWqnUkpZcyFLrK6QarRnNZ
zZJ11uRYSKXaUNhWEcffwziBGI145rSr9dKiRdu3hu6F6EKmDtMqSY4mt6DnVFzEe1dTrCay6WrT
EVMFkk8vThXF9/y8K/OVnivloSijoLdLoZOf1CZH86zQ0/rKEI1A8BRwBA9xS4IGtF5NNbuSW+wi
EkXHWioww9mpsmasbdTTRNkTBLW+VwrNeknHPhHtSkkC0W6yQXruBUmqnSDMTN9NQlSt+7A29Y0v
TiTTCprboSPJeYvEXAXADvJ5N5/0RpYoKA/TUG7MWEXzO6D3rK6QYpA3/VgM5MciMBtQdLP5jVws
zx0plBXBHjsNezqzlabIzY180ZwYLUNwVVUwSPibElXbVBOpsFZ5UWVOWVgNqb4PbGHTVmm1GlWr
GNGLUMze4wLhx2oQKkSTcS3fmENrXMOtDbc5A1+P/hia9C5zhaqTwhoLgmiCe9w0PTL+9QJEQPGI
b251mb6bwzzunBilwWcanSKXIeby+8rs/NoDC1dkjmz6TYrWqWZknpaVNP/DWTAPxlzoqPkOhokI
aQnUESipAHguMZoZObRqolClRoghbsDI6YEz5UpuguVMwsib6GU85e1oPZaCLFSO2pop89OoDbAX
RPf5Z+gVK3GqrZd6bvmlqussO5zK+jAruaQ5kRSLGyyz4HIOccG+VfQRroeFJnjoWcI4vSWjFD0a
3VxFttG3rWLHca1N21C3Is2xRI4Iexar+k1C611x4kJQE1fSEilwewR0JLQFhWKpKfvavZEVeeIA
waLDgG13xWSqan3X5FH6lvaD8JQ1bUUdoi5RSUYxAK+NrBmOoMTm2E1LqhtO1xRIqCV1XFFIR5Kh
A95D7dFMLHlwBqWiQWKMoRjQ8A67DsULAEW2laIW4jazGmtOKpmz6ExSXswg4Fg8Tq7FjbHL1baS
bbUNVaK8pB8xWFMH9qlmCfPJHKeBzrkWZpkrmm0m2uzRjqq+KeS+m4eNIW71xhzidRvVMXF1ClB/
VcyFPKCAHHA06fGsK5vJSiLs56eW81AJ1Dr16rmmCxWpJRiCucTVYBXOsdGDQRpTayX2ifpQaDUK
x6YJnVrrBkWz/S6OBUcSg67ea6k6jyvYBu2tNSJ5gy5Kn+ibrmxl4i6g89LKF2JjWOWTFJScOqjd
vfIoY7eN9CwaV6LeqE+jpXaDzUt31wABAnpipdAPm7roZmUdQOZrr9U6ZHUIwqShUyiNeb2eLB8v
0lyU1GQ1gDEvXSNr0u/0dBDZNSpAQJmeuWWJVRZ+y5zAFbh9JyyMDBe6pNzkaLSggC9qDooKfFM0
uPh2mkVUriHtpWvZOhoL9WIu8kM8yBQ+M3+r8d3NKN+DcjtRkfAsQAVVJEEKy7pjEiiuzh7Oyv5S
rcTXpoyuRAC4thJLu6Tu1koXRq7vo3WsZ+2mTwZXMfO9DufKijPEuK35sikr04uCct8g/oGSyHd0
eW/GBMn3oVz1kvwsBae+xRIimVI7mjYKJvANottlYHkT3IRZ5LAK0ssxmrysCh/qHpxIq1XVxqiH
2y6H2GDH0bhR9LRz8vy6z4TAsSoSad885KEiO2mleWLF6dK9mlmUO31fAFNjtFQM1nGNaPXgmztL
ie+RhwhXLf447MkFz5MhK4nYf6Ko7pzQC1CmXTSXyU5tFGFnZt1tkKiUIpCULouh2AzoOxYZ23Sq
t0kwBXaYm5saTn9q9teN1G17HUyhVHLwxNgqji8z6A0nH4xpy5+/9+vgvolV1HBz9SZNol1vhHsz
US6SfuptbDEsDtpp3VejaAsiP1sG6lWYjq+aEKPi1YfgpAdNolut1c1dTmkoR6awqZGlUuVV2FPx
Hud9XIq7NJf2BL4SOit4e2jqZRcOrBqOGzHJtzjOoXVimtVDLVDIiJMfhY5TophuuljeiJN5VzZA
wPQ5rJ0JQu7dLKoIB5WXjYz+YqSAhDGzAweRYutjFnkI/RTQjofEQc73zihaBM+kJYxJ29eokK/r
KqML0xaW082iawjpqiqq216OHzhLHU23wq2Qy1f9INbERQUHQISgjVohrL8i8LmpjGIPCOdZTsP7
0W9NMCGSdDvmOJZoWWrrKJ3YWSihv2mOh2YABBdbodNpxXjVh/xmyQbyAOQPyHEg+7vPuvrVVHGm
LoxeOgySBIVufFBL+GNWrP9gODc2k2MY1Tl4sF6z3AxhXVvLpEOMvwGeDxUC5IbuyqXwfRY0Ny/J
L9LZ38llXd40qkFcIs8Ydgg7ITmpMdZcuXIdi6XdpFZHuUfWJ2DVvfrY1f18MSeBm1SDY6ZVZyf5
BCpoWGVx6Eq5XNs5rUk7ztUT6KB1XR/roA+2GJAd8zlxSqHd1giUM/PRyxyFhzlr7dnnzhiDI/Ss
bTvpJ6ONHaKLyBmBH+UZwmZaPjnhMLiAkr1QNWihlHNJs0dAgjmhmyxWreyqhY+4YZJt2g7jLwHX
B6Sdk0Q/yVJ2nQM+bICuak0PmtQ6yVwymlUDNJUap/MTZP9YbFa1DiY3RIVSSZ9CPLCFuvlGhPEQ
4Zxrha95aV6o6VU0HYWO/nVe3HSTstN9Pr/WPxMBUhi1qBKm0UYJ5uHUBXfpYjUk1Su/bled9R1i
wcWkx17X+v4hrbW92MYrIc1gCSGl08k/BklxUpoxXhUiqdSEyEJywZTrZpZnQOQdcLvGi/MeQP8y
VBPlT75VnNQyEKW1r8yIMYm6GyS6teoH9LN7LmhLX6UNtp+FPL8m1UTtNtFmV5LVzp5qIhFxbr/n
TYg8ZNm78YxY7pBjsapnx0Fr9vmIg1OScpw00UM2hLXLqxU2bBwLhG/1TFzdb6zieZSFsnJ0ccJp
WW+z8Al1XAGN/1k0kPPEm2HByZAUtK3pgfSVG2B0ppiviqSrp02tZwl0LPAnTqynZryqC2v04CaK
+KEW+jA4rd8JqyxZqGFN2UVHtR8azHqiCMHCSs/U11qLs2dJzaaehovu03ExfDrzfpllo+NrWkqc
ledR7fZdKm00vRd1xxp1rsTWkA1bLf1mX5rZ0vcdG2VH+tL9YG6TfivrvhG5euQPMYvS1K+gdWVv
KTwiSr+9qN4YgpkuR2JFSzbCJuVeaos6c4M47nB71wfdPOp+1J4Mqw9DkHK9elPKgWSiNWqpVNTH
TEUZehrL72wwcbZHuLjiCqNTCCldju4ZSHlezy2NRRBF4oK4Gga5aRypbafLVCghNWRSbWnu2Gbj
sOECEiFwjEFX2YMaL4+ZEyNhkKWrXI4mvSpvslJZ3xW0ru6HuRCOxCZTBdhXT7ysmYzvUqtz2ZRl
12ZQUeL55T3B/ke1h/83PNxl+SO/aesfP9rDc3mOnFvG+5vS+r+Fh0qj5D/XGq675nOlARzw/5Qa
BOSt/kKYX0FMGhcWvJUoG/wL7mb9xc2A+QlUUlBtIJD/rjWY0l+wDpGwWcTNFygcZYh/1xrwZ5JE
EfkEFb8gWpf/AO32Lrnw71olzFNaiyKSx5Dj1EUT8axW6StFKELRohpWimqw6nIx0p2gi+sOeH2L
7Fs/x2XSrooqnesTsn2zfu2bZhxjwlZb0xJYlgqOMsg3m5k7gBPvN3EGbdeGZWoWbunX4lVSoLgV
BpGp2nWWxhOZZBJpXhFCnrpSQ81HXbvIhBCGWp6btUqALxRjg83FVIWZI8b6UINBlbtrahQiuY4s
iCczr5tXS2yF6VQKVszVN0pceaTJJAtFpKsYE1UDBXS10x6kTmlpoMRWQDowwMAkUinTgzb43MlJ
FNFZHdSWeAJIWyzaemSEzSqOtOQaDhCiQWIMfwQ+VA9oWJRQo4NS3kxMVSpYFddja9XAWr8omC4d
3vNvA8lVWbQ48Xd910D40CerhLyXmTMDcFcRxJCGhrqmLD+X1j5LpDpyPyza088f/kioPWvILmsB
MAhrTXr/Sz3vDvpR0LDkWpX+I6eDauMeBPch1gN1eBHljFBgbqMq3BcIRqavs9VIt7T5m4cJYhj6
rlEzfsXx/VwI44k4cDHgoEso8g+6ctavhL0xx0GQE4A3McB9PHUK2e2KWZAdgM3DvDYIbRrPTK2G
YKjKkUfJMyP46jHkz4hNCOAolrBR0JcFL8OGZQ9/7Fjqet7NQupTOgh9CmJuEfmFfJnkScSNGbYD
fq6+4Fc2+tBisgcWqPwQpbRypVGQaVolpTw/K0HfWHcseVMN1lRlwgqwvAkJlHNZ8Y1rtVWG8Gbw
58l/1fqxAZMhUj7SvpLO4Oj4tKr4wOBylmMFkTTS+bPuqxib4RS1WgmULTKLJ+iIVDf0UEnjL9bT
ZxDQMmmIfzJnsG4NebHP/jxpsB59VgfMRsqEY6s7VSJNxjEuMhNN4Ixsi1wiI6X68yo+3zSMypZB
wn9RJcH6Sv48amYOVZnrIYUTUw5IkJISn1G98F0EUerNn8f65Q3hCKA0wXaRsWfAWfXzWAGqcqmc
pKACfT1F70pSEtnftBNMl91UtZq8b7thHL+SqV9aFh/PBZO6NFwRFA1QvVLfNQ0+rsbWp6GRNYFO
9BPMkPCkJjlli/yfjSZzcydNdbNqM72kOv73pfab8+GXmWXYxWt6qUrjtXJuazjL2TAVsooWMTSG
uXIkbRgPKOmVHYjCQn3982jLlvr8kij54R8LV1wkvhLP5tZoE7mfZyMO7BnXUUQoSwPhWqT0BD+1
Tg2aDh6cnXkXMsFfLCFql78MDsKcUr9kYAFBN+BscN+HtBpVCuun8UdMxJ3EoiB73dSkPM8pYoiN
ZetkHdra1GajZZUFSZ0uMMoUKEtSYjABNappdSl0iqTWp5Mxxn0ObVlpdEfM8VW6rEZBJ+pOE4je
8Bw6ZMGvhqIZcR7kA2dXxZyTYeiDNFHK7/yhmq7LVkTvSkYqQl84n9EMU7wqtWEjNnqCrVY/GOL8
rYp6of8RiHjCfhvUoSc5jSczTg6IaMnqMaL+U13lVqaPDgLBhR47Q6oExj4RjWmSnQGum0+6lhbT
sQnAaXjQtap6WgVzJM+d00l5JN/H5D16D6MlyNQSeQcDGdFwTqlth2MwSyOBLabyKJ7O4/zQmXKU
ukGv5Ros0jLQyeaNLhTMbQkRN95jtqWER+ouebwmMc3UDb8RWPMqFMbCh5LHyPFLikKCfyEvRTg3
we+Oo6MRdcEsjqERm3G2ZeUa4+CWENAst537TONWDwVh8VMzZF9DA1bORuWUSWM1qW85jK+h3lRl
BiUeY8vcgriYC2oVGk6n+BMBPPDRiXJFlAnmD0vIrO6bXA8JFVZdKw1kBQu4oC+CVpZwf8O8qpxI
GZsQVoo0CM0PIhuD5vk0h/EPy0rTfCcoPjEJVZO4ki+QUC91kCDBHILJw8lq8BK1jfHnU4cG9S8Z
THB6r8oz+VGtS8Wwkzs9szZDMGRULYKy7bdh3gvCkRQt4PYRcitsbkjEJ/zZIq18w7/KxIm+FoZQ
hziuSckDtYEg5E6nBEXhIhkn8UBUGMnXU4435b4fp6ZYKZ0MbLXA9lfbma1GeORGuRaM36hCI7Nn
GX4C91GdeC4JlpqDaHg8wCEz8vo2EjPJ8op2yMmdUwFV2fnFzAUf/GbJJ0MnKjULNVkPUgNB6qKp
5FDS1yVmBmnpWgPmBpNtBprkpYJRoNRZGYm2G5ssSbdDyZUyOqnRRp0Z7MxA0IzKM2JLjW9h9GXd
HSX9eeqcqo7FcDsqsNZZtaaUjatEVtJStRtRjGaI0RqFZxpDnSruCiRYdHzMLF9HSHEeU60Y7E7N
6R5Crm51cm8c8kD0K5Mab5WxRyZsKXVT2B+FRJRPpj4xqSR+WA+9yHUgRVu+a1h6qi+1opsFdSLv
5EQjFhWHYYyfRjlG20yjBtUdS5k+2MU8mdJ0wP6VmjX1LQHBwkQeKmODDWg/XkyFIYVrczCk4CDh
UhjdoQ4TJB1QMdjQjTcMYYELHOtCHbdlJLa++ZLWVNm+kaImkWyjBpaOcLmMoV1g+6OPk1DTq1gp
62pTDt0uoxmqb/vESBRAQiNyPfJlPaUCVScxa43iqqCa3QjINCgcEhR4cLB6nMhY2/tOgKwFn1qQ
xLvM6MRub4hZMW6FWmn9g+CHVKLHQVVfkQA10q/uws9XMMmTKHHLgjSWLIINbozPV7Cfa2GCVbux
qlBeRq47abZNVlTuaFTAR0bjK83kX8eTSeWwpOFiIPR+R/J/iMnjxYSg6ydrlfhDuMnDotkUBiRn
U+F8njGu/uIu+nwNLu8nL9G4KOIfSiT8DlT9MJ7g633fQgRYwU82HVbjuBpDTJLU1m8uzM6U7CLz
kbfQEQL78wV8lg68Dw1MEJUxmXNTVs/JQ11BSJHKM7lZFzbhLuGUGOEepP5eFMPqXtT7aZvKfByn
rGvNCeJsyFZxFWNOqBe59AVr6pewlXjSFAldwVKICnrgnz+0FChCRLvGfwtp5O7iTpK3mhF9xcT4
JbQy+G0NWIBGV5Vm/9koGlZXc5tm9VsoJjXF4CYroYDT094NgyHgyK2kXb5qCgvNtT9P93mqgwo8
QAQKBHznJQ87w6noPrWigmLQW8VW652UwlayrmUxHlfk6EO/TaIET+u2bmfyU39qt6Yfi9PDn5/i
8/ImZmd04M7IIir42Ujn/J5R0ysfT+El8AlphyrrcgzqjLZHair1oSI//G/Ozqy3bWTbwr+IAFnF
8VUSKVt2HGc6SfqFSDoJ57E4//r70Re4N6IMCT44QHej+yBbxaratYe114qKnWwkKlDXDW/PuQ1h
OqUSB/cluNLb7RUymgVai+YdMt6IsYfxNHdHV/TGxxIXGR8rhdA7FdPB3ncU5+XddfPnAd961hF8
Jk+BOVoH2qGvP+/vayYiuzetBMlCVCDvcimaUyTG+CksCZRu7PQrtijsMMG41nFWdrFzW7noFvhG
CidYBRQeIyIt6Cat7Lm208l/67IEq+I4caCRLNzKPeW9Poyz1WjBGEdOfHAnMCBRpdEY1mVXP143
dn53XvwFryzjmxStuD+2PF/XLBIwLXAmHOHPcO/RUKApYJYtLfI+3NO1022IRTV5wy+8YhWZCdIS
UM0vg5XnViNXEfxKUwtyK+8+VEKM97Y9o6POpNGnXHOzvaENVntjD1+y5P9PT1isjUYLM+X0ORy6
ltsBARcsgwyFlxwrZ8n0Y5EOI4G9mBn/oDth0zaKtDCCR4WGLKrTdQEJ96w7487ToRC7RQF+caQo
jZgwegkKFStr3eZIRf0QRhSCM6hHQJvt6z5vIRPpm2FnzU3SvfWT46hIAaHTYmKXitDGVaVtbHSi
V/SgXIadgiQrGprdxgh/U1YcXHrKv3o7cW+Nm577Jj456yIBxSvxIFEU3Zg1h6aa4iZUxzGb9E+p
FMzYlGpk/rDvmesyDPuWxXOf/GLRgz2QQgnJNiPGm1qCnhma7IkBj9Fo+KItovclnXlm57r6K4f6
mzDT8mMBAcdjREz34fp1Wvfs7IQR8kNbRmizbqq9zUGn2tTzBpG/41yRdGa5QbkoqdTn3BQD7Rxg
AiOMM4cpzaYb+7sZ1FvXLQArknc7NuUuWFTO71QYlVoUD9NwHNDiPSZuByBjKrx/2wXxjDmBkHcZ
u2xPozlB6bof72yQU8cMjNzBgWRhJ3rwTj1CWLfY1i/OOcdIEnoZK5U8EwybDalqm8eha+ej1kzo
e1h9fdTU8mMohlue8+LrY2nVXkS43WPkU6yH8a8HwUqaoq/UAg/Pyv4xlUIHL6S6+yy1tO+dFqvH
aWZ5aSi08q1OG9P2qmwKWJX6/toW+Nt0ZUZlCyvDfCQoI9CDC2btXkY/PL7tr+tn7EUa4OyQrYQY
BNCAIT3YvC6kAzQ1JfTfjCNqX8qniwbUqmurY0nX/b7JwYVUgv6UcJvoafJm49gpQLKu3uqf6mW2
gyVvmFkV9T7SVQnozSiAWWTx71Kzb3md8x0h5CYCprHCzDG/l3LiGiD+tSNdUTQYctODlVjSOOXa
ZC7/aFoOALGPwuz9yk/3kd6dXQFyott8Y1e25nGtjIIxdr0+p8yubMqm2ehOkAJZsKDRtL8vtbr8
YDXDj8yIhyMVhHyv4tE7lVrSBdf36PyB441ZDbNmk6iIDMDerNsC1ZfZAKQC2EPLX7mWjcUhdlqE
rwvp1ED7THv4T0K76Mt1u+fudrW7ZlXwNHoeuFaqnOff2xBZFTntrEMF5IojRXdxKOFVO+ZxxU6r
Mb//L+x5q4YbVIno9m3cez3LiWIPpXQrdNSDs7jju3XY/Ngu6c/YmPQb7vW15XGe4IyAoIU3bHPB
NVkDRXMbHQBt5b0vrZbUDQAa45xk5JTd0DK4ETO8apFyLdoU8D8Y2wNcddJLDKL3YDR1QJxeI44z
ZUNfhkx8FZN5a/r53Fn+7wYKaLhWDDFufNvOQWF6UFMt+KAmELYonoePI//mMNize2PQ+jVTgFwE
xpDhowR/flZcpCp7U4RLsIQl3fB51qxdVU2un4VTqN1IFV4zhnd0gMgC06a3em6sM8ZohqsNitJx
sh6VFcN527Q1dF2s8PqZvDTFA7hePeJaHsJt36cYbXsZU0sPxOA5PgMM2U63wuZLphrnTdHzuluA
IT0Lpw9NKFd9c906WKTrFIrdILMVwixmbx7aKHVByZDy61YMwGn0suDt6yOtXneOLaJ2cf4peztm
StftdCjoEmgAuhAhtskcZX5PXFQo/7q1Sxdqo8KEauTaFIL1avOwCa/PhnhIRJA4Wt+8NyqnmXcQ
J7spmm+tQjc1jwVEkVRB3flzGtWTvMUkculMKSOsfW7Wu7LtbgIIOEi1eRl6IxCLBgHkBI6krKE7
a/j/7usU+La5pPnbt3bN9HA2K0/KhTKQs+SFsEaMNraTgGExnPuItsPDnDigguRsHYoe4rzrH/uV
o+s6XHyqVPyJRHLnW8vH7U3XmGSQpPa3QUee3IAIHfZDV90ghH/tm66BEseXfgkZwbklTSVTD2JY
BrokGBdl3t+TNxEj5tlyHFDt20mttg5vXx6U2fCloSi0LvLcKJx0FqRPSvI6zfGhs0Fr982S3akV
i3nd1KXfhgsJ0iGP8Q+KA97mzCRwaTWaPRtBUkCGGCeafBqdZHwMJy3+mAugfdftvbJznFBAXY5D
q5kw8HxpBSTJ2phiT1SgY42lm57NuPiVNVN3d93S+if9f/T34nPWRJYeMBHVyrp0bone0Zhl/bwE
tZd03/S+BLun52V642W/NOPopDD0DzwEmS5Yp71FFSDOIiNQemzOdE0oMe1FJeTX68u5PIioKXIA
X7yZbmxj9njMoHCHjy1wlVVSNLeyr1B8lo9JMsVB3ZlfmqnMbknZXTo1ijnAeExqwtzwrQaGC+Je
A1NrBDoCNYcO7xcsFKB/6XA3M8cwtD5FtSFIAQzfeAcvz+WKD0Lyi9Ey5A31TUS6uFqXV91iBIM5
akHZyD8uXYlHbRDfl7CxD9c/7mvWqInSFYUUgZVuTmVJsmJEtKGgiSkb0jynZzR2KVAuzXPn1CSz
o95oca3rw+uOrgKFhnXu6vx0hloTVkUEx1upgaYdPON3L5zTZNfhjt73eONrbm8d1uAINLlzFAPX
+chza6VRDF6lex3kg4N+3xCIHrWiCvNdAXbxbWpoa40ZY4TXkoInau+rzMHfuYxFflzFHcbqXsRH
wfDQISt6RLyHaNrrdWXfuOjry/r3RX+xx2OANp5HOLPtWriJTk95MDtK2Z11X0Y1+g5eHlqHuS/S
B+wp9Iza8F4o2/rGPzVvdGmrfcbqUCqgWobYwublVxnx2phqnd9F+bSniJsGM03lXda1y41Tc7GP
4D7YvRVwAgiEiPT8007eEAK6kLU/Knv+PqR5HT/XTa/Sk53U2fP1S/GaMZQgeGUpu6F1u3qkv3JS
CUxOGolJbFaXTCy7iDN4FW3ZzlP129dFjXOtf1jA9fjbualJhr3Z2GbtL0bcQEznRQMg/bBCrLUa
m/KfNy+M6IDLR4K0WttsWNZDwF0O3L2IPn5AagZ/VOOlhy5mcuC6qa3XppJDcQHEjr6WPBAuP19Y
6qAx0oQOcNew6062su/JZ0zftl1ysVmm+7pebpGBvIhDnF0ISkgUPngCCUV4NTZGE1fSFc8r5cNB
Uj5rsGpBLWG33d0y0lkOAZE/OKIPA2B3qCFSH5z9nrmiQFmIAtN/0z/pcd8GQzeVnwB303TMK+Yh
3/xl0Ealdr9yrYHM22zC5GVdaTjACZC/KAPYab183yBO5iMUZt/ZRZsEbW1G+VvN8sexDRQ5KHvR
99tEjl1qRhKwyugD2EColob6zmwZ5AI2xgxz11L3MLr760u9uEirzRXpyL6s89Kb1yWMJm2Ks2r0
zTnP/iQScn0FieR9VevqrUd7NUWrALJdbDGUfn7eZNpXsTUnoz+alrbLi3UEbsib+3J2shuR8fqr
z04ZpigvcGWhwTJwEeemkmVplsa24QwxNYTjnLbe63o4vvUCrVaYLeeZpJAH5u3cSiznTojeGX1H
NsNpElkT9CrzDrMXQ4iS6eE7pTW3MseLW7saXbsuKOigFr9lJ5JW18umjiZfNEIePGtpdqjIuR/i
OgmRnRgZUOj78q0+cPXqK7JP2hSmAIWdrzQJmWw0AOD7fRpHB7Or8hNeafYNUTTB9QP5yvooMdKk
g38J+Nm29C/quSt7l7LyKGb5y5X6VMBmXIZMCyTd58rUp2NIivzzutVXrsELJNMmDiE28DZuScQ6
cg4t9P2JNfyRfWU89uBoKPSZ843y1+uWQGgy3rrydK3//a+XyywQNjcsyYVLUGBebEgEG08xaERD
/4Y/2UbI6Nqsc/H/Z2pz4dDF1UKznEffdbP6MWVwuN4NjGbs7Ux2QNPC+FkbIjRS22q8Efdc+vnV
tiWYDgFMTHtsY7uFid+p+2X0O5Q+1oGn8d6L4LXPnWkC4FxkA/OQibI+VhDiLjvbnb1neMum97pq
1QNVmvR+HZo8ZFWBuEBY040nrda1G5/oFUdB453nD0okEugtVDYkkfVMKp4+0x9/oPyeGU5z3Bt+
Yl3rxhtRRiYTI9tDpHjLhLHYOePeHluuBic71WRRgduG8tEdYukb02zcKHusz9OFPfS1qHqQM4ht
nxt4V413HbDXMB2IJhkd795MApyJcXDdXjFeOEV7NTJ8kNdTebx+l167wVB+AAwCyyGtlUz47xPe
m0vWhwmgusae8ndGYwz6UdkM6DlVu7g7t8r7953VWeYNGdxXP7OzskusYBXc47ndxcjHadA5cjlY
kQPZtfugGEc62EXOoFLm3mpMvHLGX2Qs3fW9BqvqbPz/oEBXLrYx+DUziuEuVnb6m6qr9ZnJjKlD
yqA1gxk88K8hHYdDjfhcc9B0s/ldzUamdnqMYOBuCPPOH/QpqXZgtatD5E7uj+sbculyOAzkjpTB
aONQUj3/MKoaCuriA7NcA7lqvWS14VutURl7hmZkeCM0v9yGNaCgj0lRyqJLv9kGLpu0a/B2vsyY
tgVCs3xnVgQvE3YIVYSa8WaHul4pusTUbyXxxcaeUedLPkCt6Ztc8nafEF7V31WP1jzT/a6o3m4O
3pC13EYnHnz9xrF1Jo39Xk97n4lplBaJdb/qEZDvUDCitr++cZfeySWRgo+b2X7mhLYoEsB8szvr
+ezHca9+i8FEZyhzxq/XrWwgFdxR8gxzhbvBFwqs/sJfmCMCscky+wy8WgfldPE3o9XThlxHiD+N
VI72zpCVEe5mEem/oyWfPvB5achf/yEX55TIZiVd5ONSigfrcH5OGQIETEdcEBihig8FiKu7Kg71
3UzC6V83dXFIEdJ0gfetCgH0+re+AlAwHB34oCCd0+F+csv+Y2K2zp002pS5TT25cWouXDLxE4o4
/IWPzJjPJoAincrRzEtFMIV69V4kkf1RRwHsT2QyjwLLQYo0UsmU03yKek8v7lSi3UpqLqKB1foq
ckdLyrPIv86/rmmZnsyzQQRRGTffS9qZTzoZ+zddddW8z6aUgfKegdc2Fc2NE3a5sasYg0e0Sl2V
aucmn3LisTdDe0ZuuDfX6SbLUz4k8P19VMymd2NrXzPGGtc0lSKEt+WRt2q9HnHKIkDvU1sVV5D0
a3LlWN+qKNTdG4/OxWPHV4VK30PXjyUykXL+VWvp5Ja51CJg5Ls8JCCfP7J/fwoYcg4W43x3+Wj0
h+uH95XDhKVVVIOkg9O7uSeT9DTLHDsZUHhKDqaYp4elcetDZcj6k6zHNtCjLH83MMIGEYKofl83
f/mBWS/1iRUwCLzNNM6XHNMTj1IjBwZTNOPdrDfTUQOcHVD3UTfCs8truuJwuDIkprxf24p8afaS
cQkBGQAR+i5O6vSH3TraYzbBhxQXULe8eWn4dUJWSma8Jd7moMbN3BOfjswYVjSkm9YufTNWGhwD
KCe+3RTFJDTs8QsgajamiqruvLJRZtAwknnKKEDekxuou2GO5+C6qYuvuObAICeIw1d8qbtu6F8p
R1e25BwM8wXJCKoZjinH3tmQCzwbqvoQptnw1qVhD/YlD9w0qhE8Xxt7jkg6Z0HKktJC+EUHPHYA
IF8ia9i2kFRdX9yFW8MYh9AlLeV9oBp/bkxzCrNSaWoEsyjnT3kzzAR8dDRLwbw/EoXdF3IHWtbV
stx4nS+uPk6UB8S08OuMSdoby0WvtQD/WSYwyPqxHjz9wa4c64hDsH3bUzNcJgyPXl/u5WMNnx6F
ZAlimICHt/J8vZ1We85Ssl4ja6NnQ2jt3kxke0DeA7YU2AD8qlhQXTPMKuj1yjq1JZKb13/EhQdY
Of1orBJMrvXlbQykl2OkaXbNBhex5Tf6MIAGWGBdWSX1rpta/edZLoMpR6zphMU3duXG2dQoEoUt
ox2BCL3s3TjN0cOSMux03corW0ksx91Yq5MgnjYnVpu80rUVLq2pYjOIkzDdZ6AtA01PzIcIRoQH
5h1utcRf+4ovLRZgtK6kgHS+k3bvoG3lspMTO73v8zI/geSA/2K+qaT7igfg2jsobNErpne7fuW/
PIAbFjrcG5JDA3T90GgSTiQnVYekbpJHLRK3msSvfU8AMMRlgEYh0lt/z1/2ZMhABqOUBtQTmXgv
YHDYQUwT+gBIvb0M4RXr7Sy94eZe/Z705UgHuBvMZ54bLQRsIA0w8mB0dTjuO9QeY6F5vs6c1w1T
r3xPsnmBUyWUw8+tP+Wv9QHtncSAeF5g5Rp8LnVOmLEDx+J9ZyjRPESW096oaL7yRbGIOYP/0RbY
vPkFpFhjExJnjFE0HVBtWwABC+fIqF37KOb4n5lw6O76rXjlg5IWUIqmFchDtW1exU6z2D27jB/P
o72NUGIA9RrqLmmhjtdNveLFWReVL0oxhBZbkF+tT6bIvFAPJBOPQSbr6lBOUXWQdU5KVyNxqtyl
9uGjutXeecXBMA+wviAggQjPN1tptu5cJn2hB0Y9q0PkLM1j5LnLf3FgyIjJtUziC/Ah5wfG693O
lhl4phR2mcBtJliC+6F4L2LYkoTW3aq/vbZ1UGwSARNZsKjNqjLgy1E/41ui9czYM/iC0AyLO2AA
v67v3KuWaCMR2fMmEcucr6yYoDQaoX4IasMc2h/jXPT2h0nN8YLUtNRuhNuXF4+cjZeHt2dtbG6x
isvSCpl5+OiaBC/QTC/zE7KpI5QQULLk9M3eurqVk4Hinb1OfFN1P19dR9MbzgMIF/tYt+7MnDZ8
LJbmH9sN44/XTV3ecGNNzRjFeWnIbCumNU0/ZFczaoNRGFrNjqcni35OtrkUB2seosKnpAqe0BmS
zLi/bnszcraW6XhfgWMC76doR0PjfJ1k2Mx0Jr0JBtR0yqfaDOP2X3t08hzGycRpmyPECGkUWB3z
pU92K7Ks2E+9KIbP8PzY050YHetWIfGVzSZlpAe3Qi10EoHzH2UZTm1M4WAFUQbWnxfEFacyFm7A
qGyzd8hDbkR0l17oxcHSgyOmA5ezuTV5sowUtUqPNk6VBf08JN9CdyhRcIx1P2009a6QYbgbw6G6
4d4vlwq8iTiWFhyjf+Tn50sF5YWHB8kZaNRnPzWC4fR96kL9h87usPhNbnr5DZf7EtSch1ZstqRb
TxqyXqrNkxI7nSzKfgJjGdd6uLMiq9sPDcC8tOjrH8sgpweojrxdYpX2oz4BBG6GujpWyzR+Np1m
8gsPAdrrB/G177COAK4pH6n7lndkYCJbJnZFIGZW8YMlVO9nc1s+xFW1PNWWe6Msc+m8SNzXBNM2
2HH6heefnc10a4OxxkBmcYmuEwLjaNTHdhUMhhfdQkgYgj/u/IsDpsEpI25H7o4+z7m5xdDJ6yMe
VKXgzjLdGqo91YuPU7eUB1sN3cFaMqa6i7z4CT/vN0glnH0x0eyzKru6sf+XDx+/gKwF102Hm9jw
/McUGSDF3mgFzYCiO+adhwAyA1LxLYHXyy3FDkeMp4FWOjHJuR1diWHIY4o/6KvHnwvdSR7s3Cge
CtB2Oyt3f14/Qa8si+45RW4CevDsK+vT36GZyuwyik3gl9nEN4bqwHpy40p/vm7llYPDangW1ox6
nRs9t1K7XVQvFOyCKk/Nz90UI2zsZSOCOGXT39K2Wr/Q5thQ7SEPAroLlGcL4pmbbCYJDimfqTj+
EWue9YNRnWi5T4ZeU35tdZN2TFoIHm74w1dWSRcWd0ilZ40CN9ejM5yOrqRYM6Klf7BilKV2muqb
vZo1/cv1L/rKMXnp+JLrsETuyPkXdQ3KBJM58ALNcXGK8VyHVEIcQCwc+zCtxjdguq/aI44G+QAp
CE38c3vKtSe3pwgd2NkS3uWpm58cytv3bpOZBzGPpv9frI+0nSiQN57k59weEW1rt91sBrJIbd8T
wEyrLHT22ZqHzaHd3XhRLp0NjRYuN8ELsx3Q5GyOqMzmWLqNS4GpXZw2qMvO+aQlUwNeIGyVr7vK
gV3SaU0EwGrVxwcnV+gZz/QpdZSf96Bvb7mci/PETwICjsPlVFE82MSKC1DJ1gKSHJRkfzR5xeyX
EwiC3Jmzwxs/N6bWVa+gVPBh2xpUjAxzAgbFDGgL1k9R3U/HeJliv0sB+Q8MCN84ThduZ21rMbhD
lIK6GyN859trJWEIk5o0g07AXQnhN03Y3TLD/Le7vrALQ4CS8AZ8PhpshECbLHdyNWVHQJWPknGM
T2yldQJcH9+YRLy0QjxAG3W99joFg43ThqpDgElW1tGoNFn4SZYKEe3CKYdo8saCLg6Fs1I6MJrD
M8HI3wW7kczNbqo69xgylPMvTREo0csZTid47d8M/8QW/T96/Stcx9tO2efQh1qVbNxjkpn0PHSU
luD0kY+h7B5yXQuf3rpXJJZEFTTW6btQhD0/FEPWQ5ra1u7RtOfJl3JZHsLG1O6uW3lpA/79PtAf
XOH4L8NioNa2mzXYDmjSCn25URsNe0cPKy/bewZ0e/vgpbBjDruht5zxHbeFTyqYRwiPtNpieQJT
jzJ452XoqmlKOYjhtmXe7fOMxv4uIo9rAwME+T8NhLu/4zpqP4314r6HPEo+WyF8+ISM+fwFFGb/
EGa2+DROfafvor50jT3z6iLZjWlk/ZtOXQ3HOBfn3eTq0494FNAWNtRsH7qUAtvBEXMWo6wpvOVE
YQmvlJl1J3alM4ewDTutjmw1HMx7TzB5+KRXQzc8hrUjJx+JZPuXJxXjsQgGxJ/DNh9/FKhP0l13
qFg8RsqEpQeX0HR3odVFT5UaRkhkC0cbAttqEihcDaOomPSLCtiLMz11fHuEVvTZbWv1a+yrojz2
FGb8EAYW+J6saRl/yYhBwEM0cRvBtMlk7Pdza2WFCd9yDKl0bqZTUZ/6cmQYPrUnS2V3hpXCpbXr
3KgNy4Pwsr54X6L3HftRG1nhb2lOfeoTCEDGmOiJLO67elrcvRsXDfy6iam1DR/P7MnoCQ+TJijk
6BXwR7v0SrXAU3E63VcQ3U+/i7qxGqph0ht8o+3n+esQOjJDw9f1Wu+otIFZpxtnkRN9dhSpOXDH
gERY9JQpOZ6feFoNi1HHQwQteFod09rsDrDAGvkujswl6OkX7KJqQWtOK1FG7lBCuG5/+6qDByYg
40LgTKjKb5PoYVHVzLRs6of2VJ06R/0IB3hDbFdrAkdU3efr5i6uHjA8fBaPzDq7TVdss15LhHG+
wIJ1imRRh8HoiaINlqkVkGyWTEIdlrhIxntT1MK6R+DD7XwYpsTDtOi9d4TCXVhHx0yTJRjCRg/h
2mx1ZOgbE66fSCHM8U+lkBfYAYia9HdVr2fhJwADjPtICDObJ3hp9ROtQNnsYH/irxq34EMB9nb4
2kWOUfmiGUV3sJ2MTN6S2eTsWmV30FgVoxG+L4aqUgfoJstsNzoRkQldhbL9rgCvOBAMaDEtRIbH
PteCwfP3GVjoRwNy4mrHI+j81IdkMP22SdPyyYOdQB5HWIaNO5GK7I9hphk683pDyrPDX6Te8+iI
+qNKh+g7O1XYewOmOZi1VTK8cywN4d2x6ZJPkBFn+gO/dUp+ZhbtlP9EqRYtj90yKwkzMzTdEAMU
DgC9MmNclil4wMuTodT4nEwQmR5nzUNIwcsm+c6rUMD4JRevPJJjh/0hoynimb5Fk0rbpRBuUUaw
LYb/draRti3SYUlbiG9NFzVTfTcmcYz0BiSsCZyXaWQA7oGHq9slo71YCJTYlXYYWq+JniVqMdMn
qPGMXx1hlvFAzm1EELnUXsT1FHnhh3BjQw/f2u7w7fpJJJXaXD0aF7SFVnQmxLIU3jfxnoqTkSKM
W53gAzLQi2i4HQgrdOuFj7WqgvsCmm6vDeCJsD/nSHb88SLcwnNdhjzqWQWwdKdaARCpo9zS3y2o
hvzU3TJ+iiqecGjoTSjhpCFq00+4EJHctUJnyhQavVnsiiQW5XvOOMzOZaFDWlrPqCGwX3pVPQ9a
NNYfgOVqRWC5BSqTuj5ayb5sStnqMGjBD/Y4tI6R7bpZh7xjj1QuoL+KqcjsnVakSeKXsMkPMJLC
/uZ+NWdlLt9tbXGtb6LNq5+uiiX8cbBEqXs3iaCo7iGNgk4NfyDyJ2+G3O93ModejSOyVTo/dXZe
Gae5z3q/KBeRBl6ce5AP0e9HccQBRqb+odXm7Oe8DiEqi2uvO6VLbNUF/syCZXwOmyY5JMuAQoYR
p1EYpJTGnkyBmAp8f2UZfrftYrB3panPzX3SO9UcpBG3+12YR3DH822ouoSJTE+hajXo1qPCUvMH
aLu8fif0aXECK2HgILOoDn1ox7FEGSOeMsjzzV6/n0s4uB40Qu4PmlWsdOtuO42KR1K0s7aPWxjg
v2SoX39b2iLsYf5suX1QomgN7ONFjj7HQZeJNh/CHCrzg1O5FtJ9YQ1R+F4JXjn46ysT4RJXzsUC
xmCoh3Fnx1Wiv9dLqIr+dRapIb4yy6rwu7jtEbMBtJDmHwhZrP9MTamyz7FuLAcNYR33ZKVu9G+b
58bHuo8G457Pr8+HBprGbx33J7qTQNXoZALUbbRDaC3iKPU0dXajXTEpDi2S/BYqmVgwwvbJgadT
IhukoJ/7USbMKr1XMIXMP2pPSbbJEFP+NGVxnqCqE06fo9510r3Qu/EA+pQ+aTfk5V1UwXR0QGMn
4hyHSWwxbQzJk9jlsMDmX0ptDv8xtbqT75POWNjwdNTjwFZ1cWeN2iw+O0s6J48KujDqOPVQJZ9D
qYpUHMecga17r+X09+jndLJtDtRjssJfzLGcP0PYaP02+Y9avjMXAJI7CaVnPiNHkHUKfSieubsI
WevQRsGmVeY+Tesl/eEstFO+jmFoQtwf2lAVPMSulqL3u8SuE5QG2hKt5ijwGTVQyXex1zjyYUH1
1TjkXVoPdInhztzFizt5vqh6kf+inzV4D/xZFmFqKPva153GOfaw0sMQGCXxJP0h0pIFsSE4rXcy
U6r+ZzCg5vKVssW/ekh1/t+hrhN1iIuliz5ovWz/YxoN4wylPcn5OI/CrPZeHScPfT9l87uWwZuJ
ghCvi593hnZPjUEj7BsGoudd33hej14cxJ2BvqLep709FvE35o/yCqWTov/SlJBS/yH6kujEMLhW
n+ArG43dlOrGr0iPkX+54Wm3udE6S732UkHXkvPRLT6PcUyyiGyiU3tyDRUxtiarPr+HMMtrDzBj
Z4R6FbTleVm5X8wSERa/KZzaeXbNWRK9TlT3H7UySvQ1HDfMZlcBSQk/khikDLIgAIYce4FWA1JS
uKevKuvSk1nVhvWpNDPzq2t1RrczEigd7xHWKW4Bml5IhP4O4VbpM8DKRFIg1Nf+0fnyvA50XhjJ
4YSQylQHeanr73qb7K/u2vJ9OiMs4HdmnyIEE00hCra6+t7OZSUPMzyhJ82dv5v0Ln4DPMqb3YyG
wBezH3654ShuTdddPHn8VNBXYh0OXgd2NvmVSeuuddQ8nkZ7nutxN9UKjbIorelq7qYsSRU6a6n+
5KCQVgUA06y3cmfwseDJXlukNPXIYtd49K9GsNnHdNVCWz919K2+0KTp/Aa4LQSWKc4SVTSiruvH
bxvhgupe4R+gISSh50UxMDV7MWiN0tEXmfL8aCzhjDqTQ6cWcW5LoX3W9a2mfbpu9WUK8/xUgMwk
6BA03hgW26IHoxnICQoa1ikjWyk/uIgxefOeOln7rxRxbD9Z7bCEECUBQfGR9CimYx0XPKbmpFnL
szdBHrdzs3H5YyGRbu1VVQ5InYVoGKnjooXqJ7pIqAztunHUUacsDfRBPKdBun3o+yG7Ufh/+b1/
r2dFvbLfVOKp/4PKF+cbJ9IMPlhZdw8l0aZ8B2VnCLvmkNJ9Jm5Pwuc6MzW1o1eBoEiYL/a/9Tj2
4yMF8vgJnStiSoiSm//AUhdnkAgPqyRNmusnffJy7WhZtkLYIy7m8aGW+fBPKmAC9ZNZ04JwzmR5
o9Kw0Z1nHhmKRiYTVizCypqxHWDhAnQ1Clv2CRwJ0jq0zqrq4A4kSw9OLVP3CXgy5LVDlLgnTVDU
mXftLJxlb/ROhtoLooee8yEb1IJYmMrz4XOa2miHRKUFk9w09olA64vH1Oaf0G/N6YHdONnbMjdj
TRbNPlCUa0mdesb5lvQ50naWnNxThDzYfU2A9546v/fYNpPzu29HDWXDrLxVErq0SpGXmrNkSHcF
Hmy8uSf7JhQ95eU6d1Lr2CKuMN5VozO4z1E+5/HnzJOd++gacDDfitnXFf19COn10gYCcb0OVTES
ufEeJf1xqlx1gTwkOo3u6EIB3DGbE31IaAY/M0M/1ru0kabaGdDSi/cI2SgrMKM5hJOshaL2js1L
nuY0HVqkgZvWyo9TIfJvUySYgZBpDfCefK38o1ijhMs0rL0bY31rn+h8EaCJKacxzElZwtiS0kVK
xb3QS+3k2H2AYk30Y7S6+TfOyXrmbY/82Yj799BIWr9nC6Wk647pZZpkY34lSluzHxwUrA3np0YM
SV1CdZ09DItsjEPsReNj3jU2dSdCqeIwJRk01JOMzeaTQzm2IZKx1DMc5xZSNnVWON9lZFWRLxwC
9nA/LEVY/EQBLHk3Oyj2BdlCCr2vpspR0y4G+6b5qL047bwze1d0z6MXW49wMJrTbjJRI2CYo0aN
YFfGtfnLtND42wFbg0sm6gy782E3j6MHOmKeeOhnMbq7WWW19r3uSP3Te1OOtrun+Obp8c4yOsZj
9ThU+vH6Z7uAEVIAXXknJI0dGt387fyzleMCOsPS04fRjqYFObe5OxlqGZ+o0FdH6hrpg0fvfacb
0a96co0TMzXdj+s/YntyVqAdRQmIP5moAB21+Q3eqroZ2v3wULZ0mu7zkMdt1bc00BQZBqq0Uqa2
fjCNdpSBZlV68mAmlZ4Hb/4ZtL8ZVwMzxtDt9gRNyzIabh53D5kzt/J/KDuv3biRbQ0/UQHM4ZZk
B3W3JMu25HBD2B4Pc6xiMTz9+dpXW62BhbMvBhuYAdgiK6y1/rSbPX/Bs9swF1JE88Yk46dQOzer
xL1eCB1bdd29s4j/jIn+dxHzJiCRGoyRgKLgVN68iTHMGS4W+XAmhSILDleHgi2SOsDOc1MTKRxF
uujhQss4/nQGFVhY8DvdQ6WWadwiXKsxgqgzrBlILxJyP42FHpPRHLxKRcqwVnUMtDGVe/S28tKR
u7f8SPnG4UnPXXBunRTzH+HX/UmG2Yg3fjAOvbfHlFccUkIA/n9Ge/ydMDnhQPGHcgWDA92MKmaQ
xi3DZfxMYPevxQgEWVl59SUfVO+8U62/gcGuz2IeApuA7wuB7uZZZUnOJykz3ZnQzF8LuiuH0NCG
EBxNfNehn5jyRsVo+91+bFXzPKd5nhBeO31jwqjv4Ny9u/duKzgOeoMcB5b+H5X/rVHCyoB2Htdy
PJNIRzSbUpr8s7YaVGy4jGRjSxbkAf59jf/hyb5eYeAevAT0h9fD47Z+4zjxjGVQ0xlPuYAuz617
+0jqqNRkGyqMLR1CYHVxlobIxKcVzVz/OBA3kVRrreqvW87A7WvI4OaxyEP8mNuwHs90qpbPqHc0
p3/wbZ+Xve9tdXoowSEIo/Myor7aqiq9b5rAEe4suy1m9wGFSTU/4ZnBpUufrr4KpytEuR+w+eli
rTmqGUQ5S/CA68yQ7f7+Kt4Mynj/kLlg91xN0+itblZEP6fCaTPdnbE8VA9r7hoZJBPZ10cTBDTA
jOuayDq6ciAmblL9L8QVS7A3y3Je40CySE84ShtJgYqZALjSy1/qPuvW47KZgmCx1bLvNFnP71K/
r6XIzTdE80HzSeI1DlO3fkiqhWCQz9149n1W8KPsuNnvi5xpt2nif3sm58V9MLbRTQ/Cqt38UWin
IpPP9irMy8nM8b+88yqvVfLNLwLJvTp1so2vNumvbxFrJDKygm3B0Wn358XTUDSnxf5gmt3jNAT5
h3kO0w90ftbd6LpDGRlYi/VXpuzyJRvhZL6zzP9ja+EugFAEuuqVIXjzaZe8SanSa/ssGYwzv9q8
OfLNdjs4A3yCzQDmfueJby5SGokrLdeDtXclO98S1LtJ12YqDHW2Z52N8dz77RLbqimMhI/ZkF47
OrMlP5ol/9GOVHqPSRgzMDg9VW2773yRty+AP58f4fFRaNRuf83sO2lm9B5ht9L3irt6A85LjMzR
3k8/m4s+IRPYEXfvLIO3C5MWmModtSjv4o0RWVXWmFSKQHHG1pX8rMLBfCxrbyCXkKijMqrScitO
CL/149jKqX2y1WxNUNusMn+h9mrfuU/fFBYU0xxzV68fLH7IInq9LJ0M3yI8i6tLRYs3VtyeW7UR
gGpKQm99RQsV9ZnfvVgFQSQJ4TomSIDYGvsdDsafKurV/nD/qMOYEFwBKagqr3+IdMdww4WqvJSp
swy4uXeznEkp7qwwbhGDA16u/qicYyHpuaNWguUmW2uSbOlkkzrPwajcPIEvladmDCcuMOpITKE5
mnFnN0bwG4fJhUl9lnYXvyc4ghlAhk2ol+p1/Oedz3zbrnDmXB2aAPiu4UdINF//NQRpDIbd1fZF
dL7oPlZymh8Nm0iLc0hGd9DHfeqbDyH6vhpuKH7ETOO3psGixV3sw99/zB+R26tXy4+5alBMeOnI
w27dWQ0dgjFP0jkDUjl4w7TrQnqOgUbsypENiET4XGKhk5sJccXMHmxZ1bqI63QepYwGwn8wfDLL
FJaG8rKvFEtcA1Jngbsv7Ly0E01+OoGxxhJ8tED0YuI4PGFEs1k34kya/PDNCqbuo1AAs5hIhWq8
iLQw6i5KrbUhhYiI+E9LoRoZ5dOyENsUtvajItNHHOqpXLML08nxFOSAQjug4kzFtibIaofouPC+
NnJa2z0eWMs9sHfbHVSlh2wPe7Bfni3GsC9KA7gnCmDvl/CJBr100snNuJRd8Cso8Jk4Nc2o/2nS
lSMX9jZqOVyi7ObQYbW7HDxf9Oe6c0HzVWM5B0mq2nAEbamtxE/xyb9mv6EhvPSeLykJJG3g3qvd
NTyLq5X9YR58867qw47oocnR6zv3tPVmF3PF2YgCsHliR4JrvV5ujUF+dkY44cUae1Xezapse5OG
BCZVhM1TeZdbc1qcJlrlUkQ097nVR+PoL5ju+4pSRlfpBQqQsnZdoLpSgsK06W+9VVLfY53or8+G
qIPxJ83hpPYbmYT9HQyF6hOxR2Z74DsbVDGuN25Vskgie67hnYCQJMWkFuFq0qlJGCdbLSB6ygpL
2BN/X+S3882rVp7wgD+6CEbqt0OqCW+IIVNhePbnZv7dQzY5eCQyfd1MJ/1gCAgnkbYJJY2WvA3f
OUP/UG1fbzBsgRh0c6YzTif17PXrD/2VKKjGC85zk6YMsxRJQzLG46D96eddmT3T0NQ+I/bQ/JH5
yi2eJXWk99MNZsL5CoazOvaEZf6g/1eKNGPTXx/tOfO1eTLLai2faQzwAY5qAl/JdgVWEy+srI0R
rps22QMZt0aRgKwGKHi3Uc/7whmq8CUz8/AxSDdbxmpgZ46kcjDgEqAX3QMsig4zymUcfi7m0oFi
/f2T/HnnN68FyQt6fChL1GK3r2XD/dLyesM9LxPZAtS3QH3hg+kO025ptkHubX/QB7cpSRHJXdF8
dQQbvIsgSwxbz1RaluHvYcy94mTkeVFELeYI4ls4DqAeZUOE1N6nZLYSsx+MpYwbIpWmj8sYDErs
OhB1LtLWQioamU3NneEGpTMcnPEasJnOS+h9dxsynT6ZwxJ090FFtmTiy1LyBd1gBX1eysK5G23R
Dp9gKrb2hwoOk74orKlILciXrY9ns1jdHRyTriBCvbfMxJqCrT2M7dVECRSY1+r42n8aG5qHh9Cv
yo9t6w/pFC3eitlSQDR8+qUrjfJqq7cOMxYGQeWUX73UptuR7BzxrAZnO9uqJaAt4mgLjwSG8mPJ
wyINLcLoe/y3KKoApK4vRPby9+/49mpGKUaZjnsiU6O3l1nbjFf/mjK/DF3hTP+Eera+w4kO9AHX
g6xH/4ffGwssJY8qCmllYibZcDooYUt3prlpwQdzeH9bNLMRs1NVFeZ62LLOXRKnRBUDPBcWL6vo
5+LBzYLOP06DM74Xw2G/vZUBoVDLQ2KHY42S8PU+LWoD/u80mee6l0WDt88Y/GB2nREUKvGE/WXi
ophHyky3HXytlbRiJBTzTvvs5GQi3yobozFdpUXKt67Mx9EnZeipHJX9nMFavQ7pGwCF713hav9T
lldcdK4xDzZ36pbrr72s/fzXkGO42V57j3AXImsO41CV3L1Bti2fwqExC0b+JcH2OaXgO6Sf/zgm
+U2oczzsjkjZvBbF/wPCwDgK6qAJ17Mn0kCesGKcPtjCsad7Dg/LODujhuoS6qmQ96UytmJ+5wdc
C5+bMwHvYKrNa0YC1OWbo3IGREV8rc3z5Bkyu6+Ukd2PzqR0bNapke9W0sKaM2ynbdz/fRm/fTLl
z3WWQjEEIHnb8NjzDOQux/KCSz/srnoc47Fa1+dSWtKK69BfEgFG8+HvT32DEf4Zmfs0WpC8WHi3
cRDKNUZbTWlwNrNGjwAkQWZnxxRzEixe7Lntvk4D/OF4tue+ipmNCpejXQhz3xjKCmRST6ucz8Na
LocAcZxDcHpW6qe2b2vrjnU7N0QN4lCd/f/fFxonOKBXQj390XUp/c9SMcwqKPNCi3O9FIF5ALo1
msjf0DB97FxIz9Jz9Ys5XUWPf39l1zX4eolAAMXZCU7tH9D4+u//58HNfJ3FTlt+ASjt5wQt4nR0
cOX1DqgYtqOqFvPL35947XVvnojDGB8HZJR/3nonoF3oFqHK4hLkOLd93mwIJM/GlEHciyh+Xf1e
hNfbbQgng6keR6pB12XeHETZoqchLwvWIuYwzp6/bnYSTe2cfqCMDorHwEjNPpJK5j8n5E7y6e9/
8H+8YgzOSdTG0YUJ4q2RLM2WX8KxDM8DUdKnJd08Dm6/Mp4m03LvrTrd9Dv12R/C+ut3jMEgF6N7
xY4Zqd/8yU4QEjBkEOGpZ9NnSkvMk34qdIOFmTC6cfhaZ6qQcbWMBZQh8B0VE8WZBx/mnhjLPWX7
OlZ0gtDtPjV6hfdhGWvjvTf9+4/LzoVaCY2b0SNaDvdmvmyI2e9Db8wuQ5hScEer0NX2Cw7s9CBW
RgnR2BQbNLrW9qOqzvtHbB3CKzlLpeZj3vaqzfaweYS6eIrRVORZTS4ewrb2inhcu0AexWK7P0Vq
CtKxJz5Cu8/8RmfvwJxvjzvsRqC+o7zmxAMpfL2L2mnoNymq/NItpnkqMQmF4msUuTgWeW0qGQlY
wPU1lrrt34Mn/1i53HxslzuWBpiXCGxy87Eb2yUidCn981zP/QcU7vqrG7SSSmzwWmuM/H7OOLU2
RcakI1Waemzz2Sn4p9mRnkKKzEWXKy4VK5S3kTII3+8fm0Pq3XMJ4WR7gWM9rTspirD7NgyrfXS9
SmcpmHh+be1VxqB6Fwbgx/GyNW2VdJCk5E7OeGFfBrOZ2l/jIPpifMxJ55bjLhe6bLNoJcNQhPGs
vda/LLbfu581XOg7cJfe2csGLCqyyF4jZxy1nYxgfrQ/2KsTtY0bknScVYv4PttGttR7h+hYRrl/
37v/8WFdaMOmj6YKjdMt6aSCA3Ztw7NLwFnVJHjX09sE+WaYoNHOfNikFyQVM8Tq///gq2SDmfd1
Ks5nfb2iAHtppjJY6Ohip4omBEb1qMmFFaEY6SqbprwAPb7X2f1Hd4V3Pt0VknDoyswvXj/Xzxvq
cJ1u5wBJju/H0PK8cb8C29dRVwf6t7H0ZRqRM2qGp9QJtvtRta3apXJ2RORNDjynuSiDc1muwU5T
3vnX2ZqZ7rcQrmS8GWEDE88AXv6SVhWjbCmbVd5TepvBMWUCsJ7zcC29s15drX7UK0zgB+Ezvf24
DU71Qy/kJBP3NGde7KaQ3ObdFMAx9RLpVGmrE2ar7/F5/lwRr7fYlXJEJcsNAkZq3VzPymqEb7dG
eHbZMeYd4Uv+mNiqatePQ9u1L2wVSoKmzMLPdDbdN/iHOliwdyo36UPfcPP20Lal+GfBAfE9Lfh/
/Dr2vk0gBRycK5h0O83To3DzNKgvSz1tKf6VZT/nd45Z0CWFWxX4h8zs5P2cY+L8bPULAbQRHP5i
gEBhTvnnsGGYnDCiLZwfmkTf4r2gm7e7iCEspY2Bhwm38G11o67emovd9BftzuXJCMp0SMaRVgdv
IcVCOWBlgnWDM09lO74zL3h7+14bYhQd1whNPH9ujuZ5VVuloZZCD5fBvwhDZgjlY3EcKwwnI9Pr
C2f/9zPjjWgdDh6u8UCnPBcu8y2mZfloW8gBay7u4pUU33VaeMcwnYPDWLRPJgGA/1ZM/yP4L+tn
b5yxrhjmsHsywL76u7//mLfDKshYV58a3rtHtXWzcv3S7yXJ5Qxuvc2Y4yqw0BaNlmi+ZBm8nHhQ
OegQJhN1tp6Kzm9/lJ3piOmdn/GGB3T98kzxqM1xtXs7ca6yJeitWqpLuWmxFrGle0MnlKYBru+r
u5jOBxeA4HGCZSJiGKxu/TRtg0ZvUzSr2AS0iSXIIXUbsgg+Dd2sHS/aglSJZ1kLJ33iMBT5ndzq
rT9eOXb5B/LSB++9St17s6C4C2C0w8gBLL2Wsa9PyBqaMz5OhbxkbVCV30vbztuPXq4DWKhlaJ0c
fy062GQc25ATwPsS3dfF/IIpU7UvPAGhn6vLHKpYMB5voUQxRYs52v1vqek37SeiWdqPRrFy39T1
ln5PK02a9NBxwSVd3wTPRC10GMmYK7dOaTupf8Ahti5J08Q2x6mBcRxnPrldVdixyNPFtmOjDEyh
EoUorDmmU9oE+2223Oy7h9JKJw651e6u6swO2DXNaa03S6LkIb5zah4yt7bJT+9C53s6kyd5Uovl
yY+iXjAdr1pPRVY+EkYMHcMqjsodixEhG0zBu4ntMUTm7CgV9UZWhDvSS2brzoMakB7zxQR6c2uL
0g6GgI99kgq37QfhgS6jS4xB+qyPsFmyvLj2qqCpIqjMtfjiQduD4JnbI6yjv++XN0cVjoDXzpHS
GX9i2Bevvy7ecp6L0iS7CK81p5+5q4MYO8IZSdo8iSScCE7PcOS335kqv0V/eTA3DJCBTyvGWfX6
wSrvwUYCL7uQDj/7ceeK/Ci92Rr+haVdyFMxmL1/HGG5dfHKifbTnVvvG3F71UhGy1KF67fMpY0K
GfJocOxoLrp2Ym4M1/mUOSYmEpGCOPYz5yZ7T7T8ls3g4+MFzAbPjxCuN4W8tVSb3VhteQkFw5eD
Wa5+Qo6R8+DbY3oBvIH4ih9HyiywnutDwwAnj53StCOGij5sebiq7ww/3h7D/KarlNYAdYQEe+sj
kdHcqbFumgtrnjB0bOwdsgPMbvQvMssKEaPaoFxAWWDvZTaMP1s/Db/B+0czL+xunl7+vrTeHMU+
hSSJQVcnE9rQW3yfkbInlUqtiwFniF2d17tt6sQUic2XX2EijHejBMPHG+FYFir9+PfH/2GvvCpi
eD7NEIw0D1IFxKbXK2yBN0JhIMKLpaEC/16vqNgTi3Ie9qBkbZcg7uuvvK8qx2ElQmibYYW/tvBO
x7h1584coPSHnV0yl7ML65mMWxHeEX7A7C3uLa8wq/jvv/ntWUvmxDVIA6SSYvj2E3a2n9uq5IMh
9xHPqJPcE/fFTD08eurgBLZ6x8fnzawAqfSfzGmGMOAbtym+sAasXkyze/EXpz1NVed/Cmq1jpGF
8+InfDiWKsJgTzy2OvffQWXfNnIAh5jKXZkCUJC4KV9/IMyQoOJtoX1h0QZtdSek2b8ox8DRNiaF
Av2E8u3cBVPs16Kxdm4hSzeNlnVEa+OXpg4ieCLuFFFwGNhSIlL4matg7e77eq7GJ8co5XrorLU2
IzDK1opHOE5P86AX8AIIgHYeByKctmpnyqpYPxmGcIJflTlWv52qLZCgWYUmP7mx1zy2oBV/LvrV
X6J1LVx/h0PPVCZooFR4bg38l9AdaknYU+RkIJ1x51iDWyaccsJMVsNos2/W1I2XucyHbI5qpJn2
FGew+Z8W26yDd9bS7cnOyIn/XdsaqkAMEm8KQc9dKkKam/GUupV7FKGZ/9MBABwLaxW73sL+ttH5
l7+v3/94Jsw9HGwZ/3I4vjGBrPJuTqWYT/g/Gsdi6XWcGlYbk6o0H03qjKiwff3OOrr+If+7z9ni
f0jDJuUWg+dbd4y+7CHEBsN0bEG5P7t+6ldRDqCiImmAcrzzWm+36J+ncaRc9yfyhdsL01ehANU0
pmOPCJu5VlsYyGOk3yerueR89VDb79Fp3rxW/sLrwAPqAgb2WGW83iiZpedhgKh/nOrQ/ULADqFB
fZBV7YOzlAqBmxjrz42ieHqnKweCuX25HAtUfybI49Wa6HawPRGEPHtju53GOSwfvAVpeyLm1vKi
JswDKypUa59IE3HL2Bn6evmANjP7V042dJO2rFr/eaRT+txag/ztdeH8bC9oAo+itDyc+jzZFpfQ
x9b1W9fM9bJPQbHTS2NnjF+0lVYXe8yb7CUfnPz3UlwlL37rzS82ZD0Ngd8aj+vmB1PExxD/5n26
mPeDtNN8jZCf9cMjhcd0aQMxbm0kN5SMiZTTJD+vBeKvPerQ3kVQU2+GdaAZdkwyNA23+UF+mYl0
GdD7OwEmq3yAKILdyqhWbcVUTPaHaWl199wpN2PYtZoTAqTGlq5xdOy2+52TcPlo5tv0vV1Mj8EU
n/AZykCRc/kVy79qNnvxsXHHaqBisQdrF/adhvzngJcT++U6RBH7875L3czfb4GZ7y07D9JTiC6S
0RFUJ0T6OtT15w48onwcTWXMR3tyx4fZc41uN/hT7h5nd1P5AUX6ksbluPhiV4xD1dyPdZXeOa7G
ADIsvWF6Wr1hwYa+C7s8j+qlr/bZJmWWoAfsS5iFEIiTwmjm51mlTfvoFCbixa7dMkYbgfbOq+MO
aexOk3vnhpDm4SPITkVrt+izovjQeGtvwfeWJsGHjzUsVVKaYTclGVXUN8ppx4jKWck1cv18+TkJ
ypGo8Jz5dzCbhvugK5spkKot62NIVGT20HKqr/f9iA1a1OGWhYHLthhj1KzKPmOMuDG2MgL8VQpY
5d89JPpPc75Bw+XUXlG6YKaWx1OH9wI8Hjvc+/ggOAeTnI4ymWvA0+MSyGovRq2dKGOlWdhUEIq8
H2wUnEcsl6GpLPU8ZZHJePYfvWbDL8Po3XKHxNasPzg+pPYLDZtjHoR2B/M+TAd7iIfJC162yd36
u1B7xQX65TyhM6ht81LhfvPLX3Lkpxs62BwGp+4la43R1Seoar3+PQ1L1p/xLEY6jlC4+V5sS5D9
23ppXj25iLEXWjGvqiCGhn6aIBX10qOdDT3NzVS1XwaInOlhZm6SxitKwA+TDdi9c2wIDiR9oJTa
ldnmNVHDHiD2wxmkTKAld2iSu0A7d5DHkGtm5mSYH9m4wv6EG8nqY4cHiB7X0CB+5V4110mmr1wU
wCPHirapVup5KVvrCyZQ7fJBziUK/K42zM9FPk1ZnJqB8JLV52T5SiLKLM0I6pUXnqxsc/6hGGc9
BI1jjLFfbc3TthXec4NdQ5VcHQGfjVkt1bOlawOZqOMvMqozWEl3XVbY6x61ZD2KOHC62TRZAbrU
CRKosP0Boit/hMrbviOKNf4xioZxu86ncPiuZDV2kTHK4BBeBa1JZacwClJzTvGXsKkakgVeWRV5
m+Y/dEKVjVD3M6cAqJXGx7oiRyJSi3Ivs9GY1NzL5A6JRP/bnodxsYk2h6mYBJu0YQv5mEzEnMTT
4yKHdnscjHFrvgk5imserMFGK10NN5n9MPYXrP/TaWcMfurGxuJ5d9JCEHUKReNNkb008w8mNT18
ZhHSrsLFCM/m5CzjbkNS4+7TtneZm5n4wMJl2NKvsgCdjAcL34bIVGH3VTtrP8S6mMeva9izaVPM
c7/YRRZ+KyftOPe+ResFcOZOJzGm6QGoSVx1TXJqjiRB4ccV1QzITv1mkc+Au1FJxnMvegtfO2Qk
sTZVX34083Z1Th13eE7qWTrdDS49wlNfGKq3IkZm8Mb8LCjuQ4eczhOqcusktgpEu8W3w9thiadf
wpqMu2SSDcV8Ks1ZcCJ39jc0AwOy/7CUzQG0qvSTYHVzI84XWH5ImqRIGcmPZm0gHNNt9ylsuN6+
OEVttR/6SfryNAajucaMt/rmceDcEQQh9NnvVLrmhg5rsHBdUI3pLIk9KxAAmFLYEECjGoKvYWaF
XwZx1emCJTU+jT1dUrKy2hh0ZKhb7rAlCGYgE8dekuu8osOjZcKz6XGlb+oeSJrX8xlCErr2uLm6
rJVRV7RSfUP23Bd3uFzISx2EVXUB/V1OjZHXxkcdLg7Yu9OaUTFYYkpWT8HX2gw93Nkm0GAy4GHW
3PVaqzKeW3sOcchPvU9LNobPDgipcxy71c+/pJ1Rzh8yORrfOEC6n8rOxf1WFHZ9ytHyj18Z0obz
DucNDiPxR9Mc9MysP3t2ag6nCW/OwwCgXOwM2JDmD2TugoGINXTMklLjTkyNqRG/k/c6YruHNQcQ
MJZHEPX8YusPMHu2np28OJW6bNaa+Q+baufxN7HN/u+87rpuHyy9o47GptQ/q8zqiplQDyrGJi/F
SA6X0F2inI3/j7sHtBC6zvHnpAr8a72gdn6HsF5TrAmW3MQRDJZjsniZa/7qc89sL+EWEoQZmWhN
6i/pwDq9czbLzP9lpGQ5UbWk7ZeldtvgmBXbmMVB3egjAV1OcIf62X2p4TwTUdKshrmeW1PmZ99d
F3c3tqOwj6vwByee4a/XZ4Yw8w98RfEeLF1hiHM+eHV2diYfy98wKxz/QiNhHApEFvW+gxVoPBuL
EWKxQZdGvEBnNHuKx679mXFOZFBcBwdI3Uc8FS+tsr0D8gtSWq+f04sXCScGCFiJQ+csrh+1iCib
B04o8hKMLCPQUatW3zWkRWN+2eVSeUlvCqM/ZE7QvAi77NJ/aB2ddN+0Nhc+0Tvl3szgAiZW0RLq
6W/LWu6pESGjZ+j1y0ib5G7et2tXhLGYs3HamdhDTImnlPtlCec1i5kcel0ECdQvd3MX1j8HPJ7N
fR1qZR1UUfv7wMk1ZUzQpVRo4RAeFluEEDFXX/70S/QLWDJkxvSv3/m5edcpQjePQJOZOmn4NiV8
kM20VOQ1W3lPEFft3sEbLJI6vWpRxLbYI8OQ1luZ4vnSpfXsbfyyvXFtmFxWHiS/SfjFd5q3mlo3
n5fHCu6kjF2UOlNStIEOHqBhyPwRY5Ry+rRq0eIOHW6UdGghwoNQ0m/bBCOQlfChAT9ld4n6EOdq
oooy0/+QqrHq7xmd+/PHulTlS19B+jou4YihExWGNSSz3a9fRaeZdke9R7p2rIGb+6OQhvaTsahd
sQNCGeIOvn2f6NZdNC01rDJ8/FoFGb4ecjH/wmSEThSwy3Z2LO7aPwRWs95tk9VKmja78b5XlVON
u3Qo54qTCtAwWSxfescBzvY5Q+WUxQh45X1he9J78PupSDFBWga3P3c0gORYii7EAYO6jGZXlOa2
32rH3iJjxqXhvnfHftTkBIuhjDuK4+YCeb4rWbO18O78yZ2uFfcq2qchZ3lSPDqD8JMhKAZOZnCU
NRJilJ8JWHarxOyCFtMjEAt3Zy/t9OhtpVh/zZvogISbcr4bjGq04eyhD0ZtDDFfxoSFpNaHPpzl
02ZkU0WCMP4sDF9lyGg0KtC6GZetMfPvHsDTeJdO4cq5lbad9RG2Pb4uEMipPUOOLrjLMKNy0h0Y
3MJ76AbLu6txPrf33KhTkwRlWDeJQrydJW0210cvhXh7nxva/WkBNuLBokI/Pwho0sfCDklPKMeq
wo6FOapxmbdZ2DEMRkw1maiYzb4pqNdiEh7SzzwaMx81rFvH/HT05gOLaHD3OdELRpzK0K4e11qi
JkOg3iBv6wlItPSiwwdIWZRLTp635kuz1QYrBBuB6pSn45o/L9UkwbcNtz96WV0YO5wXaPBMzAyd
uKtwyk/crjNmInR8C/Z15A5wLTnJhrCNNUYgDaWIquafgaAgiWoVuMsuC8MacYaZuX2EZ4pc76hH
LBJIg8H8sA3wJCLPE35KSl2jcPulow9ZCrK1dvhtubFbwSK6b0McrXa85Tq4yw0Ed5HqN+8zaSVU
nx3JsBkilEbiJqY892JOarFJNG6WgsMKtelcB1v+2dEy3YdU+RlUvDkcX/zU0uUJon/xGQ6mv+7q
1VwdRHz4obiR1U9lt1uKlixfPU5jfZRI/9yIKsMPwExNfHKwUEvVEkkM2/I4XSrlxU3hud/SbSVT
ObU2EeyGSVE5u2sLRhlptSmXJlIUJqGVnBEdwxK3ri5LAfH7XngWNFILVfERXXaAyjXwNupcCKeK
4Xe+GHy3Bu9Yrcf0qxdMSx150FGTraYrjJiS+kPcz0vrn7KcudGuWrT+vk4O/HttW4vcUYGkvH0G
Yt5LLpE4YvUya4LyBvzWhL3gjWsCivweOUGqNOIaUeMvVXXlt6ExnOWlqbvpAQdjj+npXNhYCIbD
eu9LZkWHGfO677m9EaxkNEGAxF90lXqS6ahOjUMGWpLPGKgdK2VZgHP45CZYlw/Fqen8rCN6qsIA
6KA3NL64+q8dF5ldTDUMGJxXgs+4/erxNNN//Ri2zPy3L7yBGIzAGZ2DPfFtFy6yZhcuLkq6drIF
VkC9XQxDHkFkWTpMu9C4RpbspwrnnwXUkhG/sQfEq7dT6+tF7f2t65eEpsadY6ceuue1GSYH/TdT
+XXXDBUnqeFuzhfsqWr0JBrixs4skOAlA9PjeDLguH3pKv6IfUMggvfJsmYhnweBShrvogbzvWzD
3BX2QRH4kVMgCYgtYgm376n0luWBS3hWCSd3495p+F90vq5xpb1UAkOWBYckmMvBVlcnuPZLhT0e
p1gWQ+jzpkMFcCWjsnSwS9ow68RQ7P9IO9OeuLEtXP+iLXkevrrmAgIhIYR8sYCA53n2r7+P6Xsl
yoXKyj1H6m6pc9SrvMe113qHIomS9FuHrGBHkmgg2s5DR4Kk7UGVummisvruibYKdwa4GvTRuJ2O
nRHnCAvFycCmBZpb7EaZEtjWT1Ipv4nYPM9lwEGBug5g8G1YgLQJnboIomDjqqAtvtlGUZu/uGhl
88ELZNJ9x4uL8ll29Sq8K3q7l6+tquQKAAFbjDd9E2Mp3w1DIm3AdNsvnKzcYyk6tblTUEvgkVYM
QkNPrZDHTdyIItjioiU9oi2rSauywTSIJxk0DUcbOu/N8MJa4h1nCMTMQQ1g9LzQijkrmlGvozME
bmJCBGOFeFqvw4LbRjpebvZZXZVrs9OzcWtFVcBurZF1XyjSnVUkQUHCypio/xN+eq5eUHLvBmTx
wSHRcPjpIyPc2EmtbBGtfilz+u6Xa7wfGKCTeivxJrskek1sXQRfTr+uSeyusdPR2JdQMUkZmmLw
mmalpUHC/IWy1q3MZjTGWyMY8mMZidy4jlHDyO+KpAQAU4yy94eOjBKsy0QIhDBrFTpVaNNnWCtG
qD9ZvMmeUesYAmeIRz09GF0W/kxxF4o2HGS2vQ+sVPneDRxTToTDUHadlrbR7e0gTvwHm1KT7m/T
2h2orFEa1NzXAD0v+dkvbYg1IACzeuxWhdTU8SsvcXNIKNFRDlsnXFn+OobaEsMFDtyaek3SvCpu
oQRXksCAeovSjOk9RuBPmgPy9Pm6QFTMO6DV1hYrfGqxAqPgKCvXHR3hDaY/6BuUhdoaK2Th2qyA
/KPy7NFR0NeO6UCZAp4Uh/ZPM7SjJY+weX/HgmZM5djGxByGP03e07nS1QSLFE0zDynMhTVE8uE1
Hzx/Z1RFcpNTaRycHIz6PgIf/LawTuaVY0JTL4Y7Mxlag/Y9DT1Sk68CPTYOgg871ijmbQJEGH+Y
WdG+Xg41b31Obt1gKm2F/wjTD7j3NFaA6CoGtb36ByvPPy74563ehv5KjeFQRdwXThcJbaVVED8K
sHOrqvdsVDEr4982Pr8D0AeqwwYaIhJ/n31zHUzMVqARTxjr+ke5bql0Fa14HjoYKAuNiFlT4CMW
AkRsejgwcF5nTYFBBfJqUC1/ihCKvXJllcTUpwzvDpL4Nco1+evEybk80rOz5iPohPYBba7iCDWH
14SjZ6LB0wZ/UBgTKEhG9lNDv6VyXF9rsFZt+r//HpCDbfKD5hs5dk5n1kqyDslSKfzTVvrwqLhK
tbHpKJAey8NvFG5fLoebN42nDwTpgnQPAqYg8D5YHp/w4XnMk6oxTe9PEVi58SNLaJCuqIhV0lUM
DQqJ7pBnYqz8rci4r0o18alym7WMypLlblqjisIdxKsm3uoQ5WBlpNW4MCRfTLxFi42tTceWM2TG
x6NIOyCMVFlPbqkhBKjL7jdUfSm45lH3qiWN5ZR+2MQLy212p30MDHAqDZIDf8GwPp0IUcXFqA4G
UVV0YxP8pK5H8qnfkggxhr48C7NTi1isLXDSNJ1wr0MfehYrptVKshj+waQgXBUY5+6AcnMiF6Z3
ZfjwsOi45KBhq357OfL5V05O9RZdaRY3V/dsbPMajZeu8eM/45iZPBPpYK26KvURfkw0f+G0+GKx
EY2mGjfWpI0+9+wRZGzN0FWIyyqA2lZpjdLpKtfSBM2h0ARlGgMi7NZ1r0nuiud+4733bdTf5lrZ
YxSiuNK71JSWeTXkqGhQiLOt8Cd6hazTfxwWznC0KsBTqBKyiHN0boBwl1njvvLCW8hOVhlPHvCT
8uBuAKQtifmezT4GCwC7eSYDQsZHeHaYj1FSApu0/ZdkagC2RhTvrCTRKZwU+OkhmfVQ0jdRq7Zc
0I4/O9y4r3BZQDJZkz90FE6XnZ/2ABHIsZ5D7ofnVInHq7bN++95XPTPoYEjyOVR/Toe6nGg6xDP
m/O469RUKb5FyrMLeH2vxLZ4bCl7bNKmiXivylL8b9jQjwvZZhIncy/+Ob+STbBIAQo22vMg5dbz
2PbGXRpnyRqIYbpWW20pD57DpAyOJ5me9dQ6BgYEh/V0REcZZnWjK+LVSkpE0HmN14EjKX5wKKk/
pld0d+P2JYa6q4vDxG/I7gNUkesfqQrjFgL42BblPoF/Wy3MNSBmYn9KY7mkcXlSSBcn2XYbuPPp
b6skWAt1n7SvSKL49J4UJLspxFVxFQA/6VNLd6+tuo52nrDi8ZanNHIF/KkLyDDUfftb7inJWisB
Wax7GRnnbyirW/BIEciq9iXVu/TQC8+fLPf6VDoCgZX1/VgFGmDcQZbabSe1ifhdT0odq6BBnm5j
NbX/qpIr+E6QT1X7rpWD9B6EVmX4K6EJvIs3Ro56aeGksRU+WJYnht+2X6OepddSfIN8kfZEAh9C
O6S91GxC2CH+Csw5SLi6hhyTp6b1iHslen+2V3ioYrX94N8VSqkq6zqnyRCv4BWqnbu2EKDr6KFh
aXnPq7a5pzTp9nuRuskPzVPpsovRgFgxhDQt1wgh5leDUis/R8Rk5D/o1Nqlk+FQFd62bdhfGaZH
Rj8CC4w3tAiN5KFCTVs6WD2tRaiclQm4oEKg+trOe9c6ap6lNo7piZLmelxGsaMESP8eLKxJircq
cSV5xZuv7NfGqGT3IS09DV2AIIqvrQE/DqbPdh/gE1TptpKzwXDgcWiPg9X5Yh1keVRNXgfi2k0S
7BCDzszKn0Yx+BIQe8AMUbqZanOmv88iz7e2fRPKv0cRStpr5GMlvw0SkfVbGxvHdw3+aZY4RgaL
LlsbHYCIbuG0ODsW8d5U0RQn2aPPjGjT6XrFB4nuZC4NrxwR9c6n9QwPGxS+K6OfXRoo4PPwLdZS
0EULbJ+zyADpgNrD+AHhbXENnEbODEQJkQ/V/ho0Msut0lTCW6uUub7XNiCIsk3ikTdMHWf2rvY9
dKoWrp/pxD/ZqiQeUNkkRuDDUGh2jAxU6/QkSb33eqA78121aus3dZWRRCwpbztgHeHViAXHJvSb
5IHbaVi4qc9SLlSrUEfTZeBF0P/njIN4LORUFXX0Qnov04NJNG+dp0OqOq0wv4l0zK0VZKvcXpjz
+Q0xlRCmPA96Cv/joDod+RiyeZ9TaHtBr9LYFiPa1bli5btYS/t7Wy+MpcxLm400xAewBFTHIeNo
MlfFaUC0H0EsmD1FljwwxyuTxpcjJlzS9eWrb55nIVIoI7vDLYT0Jz7PsxmVhEA9uSIOBdMAbdKq
/Yn+TPJGZVWX/3kQyVanfJLsRSHu9Fs+pfTKoLlDgETFC/rnCGRXY32kfiytSJ+GVUHvfiHex078
vFynj+Nhhu8jXAhmbZZExlYQx1DH7Bcb8afvJjCdW/zNhnULSuEwSAHodtwgSyQFcu2gFvmzUudL
ZiRnT+KPH0ExiDyKlUtic/rVZSvn9BVi+4UqpVJirzJaTkCG9+DXFGG7wdI2vhFGrx1CyG+KP3a3
9DEh4eqo2WwvT/b8/Pjvp/B2Q/4Ntv/cjCJOEW8Z69Z+yW2rMYC9tEiZts1oeY7dtQpniVyMxyzJ
wu9yM3gLdNTzJc1sUIP7f9FnS03vMzAKo+y+FF0a0Ga2aDOCpVqc9vO9ShwK05yQUw3CVE8HfKCG
3tl1xYAD8P+h2aW8paRK2bT3uysjsMcF2ONX8YBawlnDhAjbz9nZkAGeH2x7sF76Tld/KklvrRFs
6Gi3wFtAxDJYWNZfbVkqOWTGbFrMpqdx/rSN2sLoJahU9kvslfqd0pfeU+pb/WHUQtrul1fMV98G
P4A2HQhyA/DqaawI1IVZKgGx/NbsdxjoxFcYEmKgLWJhwy2LdfXhcsgvlgkpOEbw8nS+g0g+DanJ
uMMImtoTeRY8EgX30ttKEVf5wrd9sRsINE2ajlYXLbrTQHlCIUPLR/elkvIJQ+faz6Oai40RNO5e
gV+6KjK3RPa3XDL3/WIGFUq2OmrmlG6luQqWUncjyi2l/SKrnY/FmDSGkQONe9xIfZuMC1nD/M5k
14Ps5AGvT9U/8Oyn32kESi1i2RMvsSYQzgWwB3W2Ugz/1c1FTBZRJ45Hl+D35Xn8YulwyMPJoDI2
leNmp30Plb9yM53hdUvvNaph+PBU7A+iD8RGj5piYTq/ijfBgBUeyMSc61oi6FjGsjSIF2GU4ij6
Vl4j5zjEG4Hk+bXGKEgLEb+aRmWqvkHvmypUs40YplpIe0EWL16BHOTaMiKKA9TNwcn7UFUvD+dX
2wJ6D2hn3kpYkM2ukViHwIyRkPuSanmjoJunFb9luR+lhdPlq9VC3sF7H3VzjQfK6WqxW0rk0Wi6
L7SKm8OooFQTxVFwLBrJvTaLMT6UA/6Alz/uq6CweHh/s1Dgt82WaJ+5mY16mvdKF9+mqVd2GyjV
xh61smLf5I12kytBuPvXoIZsU8yEpEg+q8/ZkpjWSoErGd5rE/iVukr0onWA3aB8ZfVecQ2D3c4d
X3GXLKHOZ5K4UwZEXQtpwjlwnYp12Xu+yZ6IsL9wCiaClISS0fvl7ztfnhygujzV8GxWjj5bnkYD
KKPKGv+170z7GreSAWSvadxrkwf8v4eClAjo3+RtAKb6dNEkHn54Eu09QnXJ9SCU8KeftAX5ZBb/
87Ey2TJzsOD3h/Le3BjYKyq/Qvqdr7LV9CYRlTjQmWUrtD7CHuiFX/6y85VJOBps0xn6Bb8MJqCJ
8nUTvFZSpa8Ds69/wzSLDwmk8isQIArOhlm7sAfnzywGkQ6KDN+K1gUNlenm+nTDA04qUWbLAnDM
XbdT4fSuVQ0PhQChg29UmOtNJnrlFxiRfmNH0pKj4lcLh9RiKoUh4sEtdRreBdBjFsAfXqnOgTyr
JkqBmcb35tgGh8vDe35ow2ynkq0rkLMnH4fTUDpIZn00iuS16mO12EhJkEV3Vp0K5YEKVf3dg90F
S/nfg1ILY6PxmCS1mR2lSU4LnvZ69ip3pbeTwOR+py6kXg996u+h9PULp9sXH0mdgIezriDoYM8F
qVLbGEuN582rWoJN0SUFenzeVTVCm532HlImXrjxzydwugVpSFHo46SZ6+JCB0LkAtzJqzQoNLwz
z3xogbCsKuzFlrx4v4jFmw7uJXrdyCnP7YVJIzK/o2n5Klw6BT8HVPhBqdluIg6Zb2Q/L0/dWbTp
HUdOSFsflhIr9HS9WCVKZJ0a1K99Zkp/oJVOoqn8y7UFm/j/IxYvM+TQaATzgJx+y6ddKIVGbqCN
1bxOnlTQv43Y3XAnqusOQZKlFsTZOcMjnNrs9Dbiy85cF1otGEp8F/pXu6+qaxXi/qrIO/22b8ND
a8P8wJBuYe+d3UM4Y8I41ujusA2wXTj9viy33DT2QmyKIon0pTbTQtoo1Aq//+ucUc6niUSxDAYq
L4nTOHbUVi3vNOUVvS8QUr1ieEd4MC2mmpK9lAVO/7GTJz/zhbA5XGoeK5S8Z3tbrnThy40d/411
3NtiP4WSIOFwNfZAVgcRpCsVx7ONFynp38ufeVZtoEFGdk2tgeuWzW5PU/xpvai9oSZN2ZbvlEyN
ZzzzciDjJkIdoeYeY2DFf3OpET9DTe6PMIKtXyA8u4WxnktyUKGCsormwlRIV4ERzwYbBlrvZqNe
v6mqVMqb0Qhd/NuCxiuoiw1NdQQ0KP8WtjpqD0ID/rQ2B1XeJx0UKGrGifKMi4sbHiCEZNLCXTpX
h+LHgQ8gtZyUoT56O7MRCtBnqGNdeSusSL3HPU99FlpX/6bijWZaLBvI5FI92hSGol8VIYLAK1sX
YBBBCE7JhNb+Qnq0f4Rl3PSbhembjo7PK2f6cSbXrkZlZJq+2cjJJXzbFlD8m1TW9k1A5+m3rAsc
m5TKUm+7cBSImtSFjfEa5frEoTuBMn4Lc3lfa8gLrVFp9/WF+ZxfHdOP4iFMJsCrBmTF9Oef1hRc
HtNrI0N+G4e4f4O8hMBDTFVVY9buFcx0l0ZhunBPR+FDEZ+rg6OBTG52wPaWHkD1wF8mzEoMN7wu
rXVsZpBkKMD44FqSp9K16Q+So8VhY60zrup7N9Xglaly8jcdaFtufaVOwvXl+TkfCUq/02OdBxDN
2nlB1EKYV9Ub2f0bNfqziAyXdn/adteumeb7JCzfLoebn8dUepGOUckRFF06f726dgNgNFO8N49L
AM5GRENEFOKqzKv60Klpe9SQT1kY/fnh9REUIwQq/EgI8DI5nW0sR/y8FQTNxjFawfLQdrS87BV2
LPJdY+fyDjk3+VB5wbCQcX4xupzRmk7+Tq2AbXgauRv9Qtcb4b1hFdthvWKBAw0DFdoDBEHkT/b/
OLoWZxOUT4RGeXlRODsNR6aEClAYhm9snCpx1DZLX3sVCcSV3SadQ11L7R1da5femfp8dROXJIVE
DFCBefb0kuVRhhAbRG/wLo1NkRrZ2rPLiboFDcH+1xVLMFqbElLnTCed19OPzNFTba20gcJuK8Hg
FHGd4ZSDt+QmDeDf4FBV5s7lcf3i+6jj8/5SwQUBZpiNq2qijNDmaCzonpfuS9eyrpIxdQ9Yvy+x
2r8OpVHBwlWeuufsuBwhu+eTVRP0HyXYJDZaPr2vKCm6GhQIFr7rbHkCBNER8Z9emLitzVtuVCFR
fxFl+jZB21cBNrb7hmbUboDUcZdki3TrL+PBywD5Qg2E1OV06qQaVFMoB9lbAF8K07M8QxxOUnr9
yivTTDh5rql/Lk/d2d6fPpHdMB03tNjmIh0TYb8QkZm8GWHYf3fDIt8AvTWcssF9zJGgFV4Xmo6Q
D2nhUtL0xVyyViYhryltAQhz+rkDuiFYtUrpm9/0GfJQbZHtK2xrAzrdiXF3+UO/GFuCgbXgHCeX
16c//3SlpakaJLFaZW8jdl+bTDOaDRdfv2tdtJi7QVna81/G4zFN60VTNUo9p/ESRWn8POmzt6YM
jT0FiWg9why+4+JK9xXX/EI74Hww0RsDtTYB16ZW6Wwwiz7BWCKRo7fR7KT7wmugmkr5cIdMaL65
PJTnKeekXzOVHtH9gcw4T+HlPI7wNFLiN88qcsvBszdGkd4yHu1KCb9b0E/WRSgVIKda9dbohL+t
2rFYaCGeDzA/grSe20OTQHJM74xPE0pVcpDCIWNz4vq60+EhoLiRqn9hrCM8bmf/itYhEnXJCZsG
shv08yweRqxtXosxfasG7blqsLBHaxdVmdFcQw8Ot5fH+Hw6yTboxFKW5CFNG+T06xqlxSfOFc2b
Gmnut0AaxTYK7eCgqe3bv0cCSUjaQXNfPuttB9gyDzU89ze3UyAWK7a/6bAnhKNQlLvLoWYFJmBd
4OEB3gBhkMHHzzXbhxGJ6lAkyruXZtoulyuYPLLVIbAi3EPuYR6eWLoHFSQIHyQL1N/l8HM40n/x
J3AZJ55KA2Qa9E9LpgOyiU5zLb/jeaXB3LUKBb2ZusHft9PX1ZBL15LnPkmuYu0hQgLCMcZxq5nV
eCthL7Fwu8yO3unXUC2hB8Rrn7xk3qGldQtZXq6Vd0VA2qs8tw4dI3XV+8hVrV2F2KTjJ5UrO2FU
tgtJwrRYP+Xb/8VGnI4u9XRczGG1eADDtPdS9d3vaTh5TTb+UkJTLBSE5s/C/8JMH0g+Agdn3hxJ
aoqYaSqr7zWYn4McC9VJKxsnDqUs/S3GEujLh8I6DEOP/3wlvqkwzQ7BZEKXdfkP8NOlt/Dl88Y4
v4k9xebipMSvkKz3dBFYfdNDk9fUdwhVz1WWoMvWBPqWO/KpMUNrIg0b/ri23Ta4x5qsxqewAYg1
ktRcXo6zLf7fD+GGQPCOSiQlz9MfkhepaXCIau/AHINNhRDHAS2EdotblNhcDjU/sadY9FR4qlCg
+Cgpn8ZqOjtAh0nzPcitVoGttaVeITvs/eljr0LoGy14vcrQi2jtYt1jA5ttQf28XP4Vs8fN9CMs
6kyUWzUgIxzapz8CsnvW6SB2YN2ElQ0/3P6eowbZIu3XFD9CNEDouyZNtDTjs8flR1yWIP0IkIj0
y6ff9WnbD26YiQiKn+f0avAtN4Ub3zSD0q6UQgzvVdxbG13gl9mraTqpvsbFQe9Ft2pMeIMrKFH5
sUMwbSm7/OI44vdwa1OIBlrF6+D0d9mR7hvYt8VIiPDjb7y+8Q/6ICwHkRR8OFK3x6upgIhbxMa2
VXo0oU2MdoYRBqRKu/rX5ek5X48WQFTyMfarwXqcbYxaQY+kRnwLSo2uAZSxNfeWSZk84LNgYe2f
nT9kt6AlUM6jVsw7d772MWASooJRRm8IZjXo8t5GNzLx8oXJP1tzBMJNkjWnKCy7eXXM7Arkwlr8
7B3JTRD6QghGU7BeR1/ge8rpbMAMQ4fs2Chdni0cf1/E1sGV0sWZBOdxRTidXyq8WLLDc/McgzPv
kFZucqNqRbLy/Tz9w8Os/w2Ts1xC6s81jSnX0ONnQdHNgfwDaPA0rlsYfpePKuvd9XN52I4UWpUr
H3O8uwD17B5iJApWwOfBY64HUUj2UXbd4LfSwHFcFaE3KRal2YDOZdQlPJR7dCul0BEQILS7LBFB
tgqLsNYmO0wj2yAN5QbPeoi433ejzP30qIeilZysCQBkqoY08HSQe9RJUbdUVDvoV5rqWS+oi6S/
/cTXIgCcZqk2G4wZLBW/ZEkey9VQqnHw+/IaP7tzyXRgkkwgCIYG79XToWn1LHa1KsFr0kcxrTp0
RTZgKTWJmV3rRWlh1WaguYFHc45fPA2bpUt/GvuTixe6DhjGSSSNl+WZ3jRu1BlUpE7FCQR0HDxY
rYUZjCqtKyEdljYvhubpC6f/2UcTU2URQoyi2E+V+vSjQbX3ctUKYmp69hexDQ85P8umydyhr4NW
8U6HibA1+tFY2AFffC0vBOTgaF9BHZl3FHnKRbodKbTSBiSIzdoror2nKKN3XwdqpV1nZOzJwrvg
bNfRz8dRhkI8w8xBNlv9sqc1YUNREzpvoGnQ5iOjXsmlLqNp1GEoI3Jho67QuO7CUfOB6zuZW15f
4DURXuaTKRVO8/D5noHdZyeqCh2mllDPOPY8fatylTeo+z3WRUzXPdMaGRPYPtKCemVaQI2ue9ib
zY2ZdqQCW17/o7JFqzm6bZpR+I5cKkDmE5E0+dqya22HRrxpOshCjRO2O0g8XKfS3jP/+lGMAIVG
Ki8dTJWHtb/S6S+6V3bNtlIckZoY2EYoNowbLUmk4JsRURBax3pV5usYQKa3kODOLxSgWwABWHX8
DcDyHDccketLvNGUx85u1rryYMc++lw/Lu/o+XTPg8wGHcZxreIQpDyqP2D5CtQhneDWXlhT83U8
DzI7NmrfQHhPeMojz0wHtSZPHMvgYFWr/+lb5uQzw+yjMhcf3+LtzXvpx3BY+pL5E2z2JXNsaubp
OrrUzIlirvxr3GHFsDZevZ/1g3J/+WPmp8480iy7KXrFNyUsZh/l2+howBbf6Df+0Sr/xzGbZS2I
j4eoPDBm7k26DtfSj+4gL5SOFpbY3MElQM7ZRdRCeeSgXmlr1/E3Ynt5sOZOPjzFTvbKXLY9UNxA
zQs+o3guvhW7bQBDwmkeWjgFf6GvB7/tg7cWh7pwUMu4HFuZzv/P59Y89uzETAJRRHXH94XertT2
FcpwyZ1UoRsm9KOsOFKsf9OtjaceZBVtLb0APHQQ0tWIyVqOGI2+sYyf6H1Vmrnw0xZOkDn+XYJo
gJYCa8g3X5Lue5U+NeXC+fHlhuC6oFZO8kt55/TQVnwyvyAjhBs5P5Oj/Mf+4629bba/PMhfrqFP
YWa7IRvCwPaxk3vM3qN99op6z2HY/W8hZjtBGHmtJrRWH5uNt5mWKdzuhStu6SumtP7TDVer+AiO
8RTimF97R+WAfOXSTvhyNX4aqWlNfIpR+lpulhox5NvUdtpr8GND4ZQv6JE06ir6K738b8M2W/2V
Z0t4h7L6s/fxSvxSj+luafLnHej/dvenb5rG9dM3mZHs5yLkm9w/+bWyy/4Ydx339rEtt/Uv/0FD
qvy3vyDtvDRXs4sRYZa+9ANiDsMKCfliLfKV/dN4+N9Gb3YzpjnaHXbM6HWbfv/folMPl0NME3B2
PFG5J1+mPMk2PR08RHVGAIWR8miWx0z8sLQfejc6avf0v4WZrW0pQw0qHAmT+xtb34UI3+SrQFvY
pGflJx78UKN4FuLTTeVHnyFFahOOfBlL45NdWT7mkRigfneBYrZQ2iHRI+2WRf7WxFYFLydUotZR
5tXvQVRqpB0p8ir/9tWTfwodWJ6JwHIUHHhOB3fo+lINcZd6siKcQiKpT29LMmTStUJ1eA/2C5nU
NIqfJ3MCqyBRB1YEfBNl7dnnj2PIz4ls/4+nJ7bmuGEQNyskm5fSwvnNQfaPmyQ0V7C9H6IQp9/V
9C6uVJriPrWVYhXofKPMKh1NigAYONNYq4rNvw4kGCNyXFD9vDFRVT8NiBSpGXhlnP9Ri0Rfse9S
CXFxJB1NNHidPKzzciHifINTU+DKmirZuCap9hxoW1PVAiemBs+VIoIrROmDW4yR3Ru05qzbMRuz
6xhywT8Wbj4KGZOwGMVTFHHnPbtEjaVeIHX47KoKiBme/zuUPZXV5cE8mz1jesQB4Kf1QUFAmv78
03kpcsvskO9Mn0tR2DlCtS3qnKXuaTvgMMnCjXO2JAlGCZYsaIJLnklcW7kJTSNRkufcSJvr0raU
72mhLw3cNP8nC5/BmiBvSOaY0C/mJCjMZyclPcN4CPys3ebC0G9aM5D3oZf8ogZq7MUYajladnK7
Gpu2W3iJn1WAp8mihQULm7rChJk8HVJdiqNC+J71UPhcC9Bye6t8NnsJkHua4ZTkyFYZBODCRxjH
P8smTRXbwQksEm9RzP9tYdBnM4yNDOUXzgB6aZTG1LmIhaKWkhbZnoFcdGz/Ahbr5WiJu1itNenS
HTW7QP6LBSKdMAhYIIJ5+umJ7UbKgKjzIYfEsO2agPaklVqO6JpuB4mqWchaZxvzv3jTAqasT8dr
XtzE76nUo0HWDymacarTFWF1ZWVo4cuVVK5L6tHRCtGdf9RmIewkuj9BiyfTKTDcp5/ZpCUeA7D7
D2bg+79bueTtMDb9tlcrjiI8ydaXN6l8Nq6wzqYHPjVcyksg604DYm2O420hUego20x3cqUekQYb
TWmHpF1zbwUBTR29pNKIKdPVoDfJtnPNbC/liOS2fhftos7zrzpJ76/DRu5Ux07sJYe3sx9J4QHE
LsKU04RASDr9kULWsEVCTuQwZJ48/lT8UGbxJ9IbN9/YfIuH6B8PL+ZhQrZS/6GkD4xr/qJAQw3n
Fz0ODtDY4m9mY8nllga29EcEdZAtXAKzV/b/DYaDKmubEt/Z2s6yGkuzITgoAkdTbM6wEETJAz1h
N8IZySvzTQpxAQ8mkSw9HM/3sAyQArzehAYAqTybfz3oLDcJGx2ZM+RIJr+Eoyfn6g0SuUsKT7Mz
evrMCQoNcJiWJQyh2YUQu/oI0ro09gCLO1TfsrAH0avZ4cLF80Uci4L5RH4AiEfd9HS1yHYVhhhR
o+fr5UJ7bKW2048JnalmiVh1fkhMNFFKox98HNrhp5GCQOmbEqDBvgkk9xY/6O5e8hD6d5I0H5Hu
i7HthR0bf7+8ac/nDHNFNI7wuTHBC885gPhi+VSARntvgp0ytuYAqXXbqm510wqMau//PZpGnqtM
ro4M6ezkxYA2yezQFXsIe2F9M0gFJppQEP1vQ9IsIJnOv4zlAc7OILHkrJ/zb9E5LWLAoPahq6UK
WnPibpqxHFXEpAfp7l+/izOWIaSmTr5Ao/508jAKEpZHinK0XD3MnLbX65UqwrpEQMOCMn852vkR
NhVPubkYRBXJr9kRNhnmGirUvkMe29o+tofqDuRLsR4b21orSlIt5OhfxKNxNKUrdAsgBE1L91P2
JSsICY7NyP1V6L+CSY0VTHd1ZJd3K6R5lmAZs8yIvT3h+GBQkjvzhXODuaj2GnwtJZ3zUtB3R1GE
GhMWFmqDhKUrCSxrknpce8Drd66tLqV/8xfZR3zIuMQGD0BKMqsAJQaenaJGPrZzC//Jt4r4ykt7
6UlKtOTJatGP1jNbiVYqOt/XWBAMOxcK4zEZtSWk+vmZMPVngMjQqKZfOJeksaHnGvitqIc21vrV
VJJb25pf37tu6upO4XrxnWiUaon3db5zCMvjj47UJLI2r9NPWuzTMtZYX22wk71Cp7RdYXuBGcPC
8fPVF/I0syavdKxe5xbxIerQVVsn2mEoSum9cq3y0UVQxeSBZGArYZjyeIP8VdavF7bQB5fzU/7N
LNOY+RR5tqiTTFayrsJvjNO/w3oF44BDXhr4A8lJ0dlOj5WD7Wgo3OjfsgyhFZiofnUoEC4Eg5m2
vXul1gHN075VKD8U6mAjdKuMeMtuwY+OcJvTMEEIVq/Le8A12TNPTu3JC021W6v0QX6yeftqhd7x
IBxgTp18CEBYN3eSihfAZmzdpHhUKgjn110iSuuuzfAx3pi+net7bSjSco2Shav8xmUnaFeaxTAe
0b0x463aNlI2cQLG9lc1oZB/sJ1kxMWTAPlPqRzw80ij2H2g3ZYqOyU1lXCT4T7wK81ktFyUJEC5
F/QD7ox88Lc2MOT8TnMN8yDCHiHhIDBicxO0WvEj5vB9NpXE/FFrLjRgdrTYQ2hT35Wwyl4kva3E
aoQ3lCEcIoIQdx0cT51azVnWjaTVqFEjb7XBdjNojl5T+XfdmCjGN8tIuHdLORluzUDy7iXMyZ5S
LosnqggA/00UmI6hq9foOhbYbVENsazkQZbTqEXfsdN+Y1Nb+rhayGOx8Qa3VndWk/ZXTdKL17LQ
YmXTiUKX1yNSSYj6p1FzheG8hVFsUtoTGjzOrwJzsNFn9iO1vUG5A50l7CNq48ZycwCG5HLCvcsN
XzFu/BAFI2dMRf6jKUpMVZI28m/KDudmR7Ly7hXhSQSn4Sg0qIB64jU05SxwAGDET16M00vsdGVZ
SN9FnOOkDTAmju/wINLES6Sih1ElnmW/dDbySRPEuUjWbYubwaor8t4+irySruFvdK5TDQO8EK/u
e4Rf9UEublMzSvFtU3I6ijKuS8e6hFezQ7RKtm9RdrH0VVu0Be7EfutFuw6Od78KLC+QXnMZ07wb
ybRxsygmYOt7ZQcercSxDZvbLKHZRiMg0d+x3O3inZlgaGZWAPZQ1a4rWb91dfCXkzZ1Fm1NbNjW
5N9u80uKS/iyK61Wteuax0vVALSXi65fa0Mv3pLCHr9rVlmPz42pZ0O6SdwmeclVKayflMEVz3lX
s3sKvZTb0sndIYtXYVWP6LQWQQ7+28vKJqtXmepL3o/CB9+2jgTyNWjYpJmHhwowBLxazCDCOGfE
3MiR/CgSP9iNbXkfK1l77HBC7X+OflWaCAcowtymY2uWW9Td68F2eL35j1GIpJcT4eLhOyxm/RWq
rFvs47rD2C1DBdnB6kT5URvtqGIh1FR3YdnI5tGoRI4cfzDEbyUyTdraavNCAOOxoH9HRhXXj3ha
dvXRq4Jkb0a1z2NpgKh65U0i5vt0lO1xhbxKh+J/NNbDVdwUWvXXDHDF+9sKLc/v/Cj39RhnFbfN
91atQx9EDrI8pFndFLt0aNGywOwWkRdhdxLOdLXQ82us1rX4Nup6VDwqVR3+4pps92tquv+HsvPY
cRvZwvATEWAOW1JZ6qR23hBz7TZzKKYq8unvp1lNS0YLNjCzaBtdZLHCCX+wXPxHZ7pPaEB77ZqZ
Nfvn2B5tf2VkjvG162T9nDma62+SzkdFezYbJ4tGs8jZGDSoX2tXVy8auG6EwNIWpv1Dr3xE0UJv
wDvTQP7NfGP5p/6xSHTvwU+auA3dCYOIfd6byec6XQwX/+KEfxBYsqci6SY+35qlssGwvTx0tmin
cCIRO1ZaaWFyWQ9lFfW91hWQ+UeVr+ZB6F+CCg8QKJQQFaKYmivq4F5W7X2rs6zVkJcXoteyYADe
gg6xtwJFJ/skROL+qFFWeSIBUBOO2+OoIUmMgdDam5iH/3UyB1rUtGMyRRSpFEa/eJNmUe2q2Ao7
T/TJpnU6BEWavMtklPg4iMFpkvmbZvjeb1kiqKJcPf3kdhaa9pf4tglbI1C/pjHn9EFEfT7mQ5Ke
F7dxHSS9JQdHmabBF02bYISbqZ6LLbrFyx4VUFS5jbiJvyrK8mXo+GP2QxWe/uCJ2qB/uLTjQ2oW
fhKlyzxO6M1pah8EffOt1GAHhODgWy/0B234kuAr9rvTzB5vVrcXYh1XrT1Go/KyXwVCdFnYNV4T
oICFxTTZH3YN6badbOwdWvRStxS5y3k1dJNmRGrU+UhLPxRPaar8LILQOL+Ys8AwYB6dsXyiN6a+
DFZSvuRZnC0bXAJE82TnQrNfLFsLZrArWhL3ezykLjJgF2upzipE8VKqxTnOg/TQhtHm+kcbD+q7
Dq+o2OiIQpsb3Ii7U4rkKwy6crAf+xliWyhHV5BldRQVt8iGuyevNjQz9CAifCr7RHujUGGIvQJN
j1C06Pkqdq8VBN6GX0bI9LlVZC1JU25Eg0h6GGOqoSIZz167syYmNyywI39AONq2uXDs6mFypPtZ
xq2OCznlxQMmXYmDHpGdV6ghCtnvLWLNYY3jx6hDwgg0h/L4WBRRmffiZGVT2UWFi2gE2nUloCGn
NwMjdLPBkQ9Ok1dPkjhbrHK97vWV3lfYFaBmkJ3KIAkUdOzatU72iG1L3sUGV5yfZujnywrY8Qga
54yqmTddjDXKfK20aXwb/ar9PljoW68rcxl2xND4QgBxcUDNpU7xUmVxO6LNr5dTaGjFiLlxwMfa
ZnIaz5iWlE5I0cJ4mpvWI87KCKpBA3nLU13aCP45+YRVo0HRqg5VTwjDjVM32P2OFWQXuzAGj2Mo
MH56dlbLSC1yeBg0ypZaokusAXXZvxkV+WS4NHVfvepVCXhx6mr/q+X0ACcNWU1vuWaoYo+jl4HG
ptHGyZF/YQVRq/WphyBNOj75CiGJIzIO8heQRENEqSuc4YvRDAXeNX2njxHGuvBVXdzW0FReZjxG
Mxvs9jZb/OHspGOe8YLIcK9wH/RR2orjLt4Xymwf57F120PaQe0JB6hG1pvCNiPb+gu43xWuMdM6
aPoYRxi3mN7QCJPDpvGh04YyUYn94BQSKmCaeMm3wO4lFVpXmAAd+FgBVjdgvkKTOkW6V00151tN
9/GU6EZdZMfRmGs7hN8U17uykMAWgtGJt6XXW1+yVCzNenCLLsVIbiYuC4JlfsXoW4ltpggj19Cq
XJJO4jQk0zXleLsqCIqzhqeBtUkwiPUj2A/+c54YuGTVwjAe2sBqkkNvCFzLrNmwi91YJP5bGtT4
twWwDNwN7go5dlZpGgvuVx9tsqLFiC/CerAeDgHXE+Log1GnXwV9VSBT8WhsdXyU9JU7E+CtKBRd
3meGXRaq1jWqhxgH8Hgr2ljTw6yJs3xfxInJRpSGkiFVB8y66zlDLc/E0rE5XxBL8pCy6NH1rUX8
yVtSHKJMjPtGLMcDQHKZU5wN5RAKOnAF/IM0Mf8e5cUYpShitOBLly9UxJRZQqLTsQTAnQBv74Xi
JHLqhZCuhEuM79QcF6LbeCOLfuVmatIvizrHTqhMknVt+6n+mqnGM56DxUBJ25dVJkI9GGSJUXxa
HAuFxd9KLX3x5DZm0x2ryhxgK3BwYPDUDOzfvl3U8MkZxqBf+WnLE3g4XX2uq0Jan/TWiCWOdfXA
BjDHHDOFTmti+I89DkkkoqNRhKppB/WEIYVd7E38XALs/qDkcoCn7SYZpk6CoDX1ro0uxgZE2Z4p
2e8Bdq9fG79TmIUIf0pWxlTmzaaUrResobJqL0XQVNYPP+U3h21mdnGEc4+roRUOHeB5aG2D0ICT
C3hb1zIsanVV84DxMLhTrSq1s2gW+cnvaDIfHTEOBV01TAfQBOX89glOVVRoQ92czMU0i71tTzq6
zUHDl2sMOY+Pl4ZMEOW4HskHoJ+EM5Q1cu2ZyJrQy0mA4b9C+tG+e+Dn4x+LFN3j4OFxstV6RHLu
9M/c2wojzTMAz/AJoN5xx78vrkj6M0KD9LO3KJzlJ6uZlLVC5TnFYi+dMcA0U7+kL5x2wjzEWClO
iHZM5q5wtM7cjMOEIbFLgPAZTdIkvSgKAAeklJP9otzHlLh4cJ30Lh27lZlk7ic7wKTkhJGJ8ZNW
R70x53ROHzynYCaH2UcJ1Qf7qyIo8m51br08M48o2VXq1EmM6dezXU4bvULXHN2Epn7y5cQJFWr4
zqgfBYxEJ2wW3/6NFlds740q9T/rVDTnUyOU89UdUEoMa87z3xnb29oGbqxlm4sjW0kq5LfZkQ0j
oHlnnY9xciGHcoN5YOeHg3Jrfwsbuh0OGY56y35OMx2VJHRNjrMrzXpjzEZqrFP8Lj/PSAumn1st
xoqI/Ix6tA2BKueoHuI7xb/b8hhfkKoYSiCXrsd1CxTRjnZK0AvZz8vUb1tZQ5nQlKYfkD5pkTfu
cjWtPy5f3Fb5L0PShqR1R6HGuCoW9wEu7gXkiT09FHOVjWmylQ5uGWlmpwfTmNUWn8iAgMSu7lRw
/1CwoeFJp/5C4LFvJJZ6Q2FYr+hlBcPgb8o4yf/BAGYK5zTQ9qOgZhMv5lLdKdf86X2hDcHVpBB2
meb3m8Qyqzi5JNl7PHt97Z+yDKwUBkRQRNL0ZLMi50oie5QFdhwzKsN3dLL/ODwKRPyBKApR7P3w
s4ZcpTdqvHSh+k2NaOrRV7N8FhK1kqhPu/hnkjX9ruaqr7Yff+rbauiFw4mBDG0rWlbX8i+1ot5C
FuTui5F0JMyFadBAK/F/DoNe1jkOP2MVKbig+KtM7gPGKvcIBLf1QOC6UIHp0NI2o2f8/vWbcbLQ
wvadfd835qZCiRtNne5UeNiSfvyyt7XXi7hCgCAhJFKdJtLlS/yn1Nx7su3NRXf3I4WfaWPVtLHY
uT7ZNbyAUpzQFs6KsNM7fJADUeTiJaAgl8JpyP2TnIzpXvP2GquFWCphMz0SQCpkjaBI3j+SW5W1
sSQ5bmKtcLZmx00f2oQGWzDAy1H5cZcfUgrkz14phvI46ljHH+3atWdI7yiCY+hCWlMYWbfGmjG+
93H+sCGhcYFXQBufnti1N4KDqXs/Dom9T6b+sEzl8GoawoziUbM5pqEzoeRwZ0n+4cBDp4f6PKoU
F8ukq+2AIKbSnbpw9yoDQT4PXIq4Gc1R21XeJ9xW7pyvt4viIhnPxqdTBUFKv/Ychz7a0hKInb3b
BtnOzJb8WVukv6zKzp2/oI+XRR6XxtEExL+EU+yRnEHOtQ96pi1vH6/QPxwFrAVCSiRk6XZeg8/I
18wAoX4H5O0y7bp2NDe58mG1mAEaLRXh2I9+NP+HV3Ps/f0hyGy7OnxFliLn/vuFaLRJQw+PvYGD
NQkXdYUNMXy3CWiXkEPG9fjNY5qOHianm4/f+k+fgMYWLAmK9IheX8PCYCn5SeXNGDBqQ7wya2HB
ORiruF21vjZGFCzzMZLUPQ3sggEChEWv4BsNhLOPQOVLdSdsuln1rHRuoIvuOcpiaFu8n4tMuiJu
EGncu2mdPgiT2nCEt7FzGqrZOGmYhkWd72a7j6fhZuFfRqVcfgEOAK64Fv2juAn7aZz8fQOi5jnx
BmWHZivzf9BMbfywKmz/zog3Ry+aX2xscGtU10jXr45elfh+7CvT2efebEZujAHyLpt1IOfcuvdg
qTdrG1quiRwKPDx6bzd9PppKvfRaKz0gqWufZW8tpwIgbAXZtVS02hLv5zw03TZV46ePJ/b2NS9g
TpR9WdycKtcowIR+gd4nTX7ADPnge1X85lV1sLEMmbV3Ovq3K+fCs6KbeRGlAxZz1aoN/J4n8Mf8
ULYTRW43n/CqQyffSDzzbbGb9SSoDN4Z9A8zewHigIyh7c3xcfUZl97uaeoUxcGpDEg8nZuYj51X
iGOaJOWy78vMGClMzXm6S/Q8v2dD9afhWT4oeiBbgg7/5e//c6s6Okbe0rfzgy4vFuS1b7RhT+ON
ml1piF0+4AEfDk48rbXEnV4//ra3gyPJ8O8FhWcAPOKrCeemlOaC9dc+Trr+kJktxCszIMFP+kQe
dG1s9p07SBEJfdR/fzz2NY2CyxvMFeETMdSF2n4dPVnkmnNbAYfR53r+XCZFV291Y1CkszkAsB7d
4/akakHTvk9xFf0iTYemcztO6FwO7tji6IFkcJ1ESz2K8h8Df2nz2NMb0bf40lg7dyzUt48f+vaU
Ibq24Wuy7wFUmVfBbltL2MkU8Lnu4hMykPG3uU2Hjel0vyYV2M0dNMHt3mM42O90+DljaE2+XxzG
pC7EVLfFlRZ3PPxnst+DuRSbAX/qe3YCt5uPsWjPsRTRlqC3/H4svTEA6jSi3Sd21p+LEdptqGuW
W4aDobJsDfBR/5Rl83Tnuri9v5hR4Bkc3FhmEEJc3RcjChREkpOx74JqUgdK1eZ6QD7rIePa/C5S
agEdTn3IBuHGG4dAafu3rpmo4oMWTO7gKW5mnE0A4OZi1sVVAuDn/Sy0mBcv7DnoM407f+3pQz/B
f7UC1Fztqb6Tu9xMuW/B8mQxXVQIyYWvptz2hXTqBjQFFUNzjmQxdMYuY+H5e5RneiNM3Q7B6FmU
c3kHY3qzkIGYcqMQk1xo7cjsvH9PMTQiqylW7BdXlWZosncerJqGX2NOT27r3SE43E4rw108upBK
YnVdC7Ik2pArCpXTHoEduWqHOX/uOEy3SmKw/PEWvZ1U+wIfRVcLpASL+eo8d+yuqrKlnvZmpufb
Clz5Oi+AhFQJ9eNwrM3HysBh/O8HxT3RQg8PET7i/ffTCRQEljZqZPtghOy/Smu3xCi71Gmf0Q22
y12yCPGWi0qV+49HvjnCfUQsGfdSbyDpN68XLCUwCAjBghH4En+1l8R8oQZuYqkdT3p/mDPPEzjv
VpoZZVC/zc3Hw9/O9r9QHKKDi3EDb/7+xceqAvbdGfZ+QiNXQKb10rC0y+YwyMJcF331Jgx0+D4e
9HY1AR5DffiCEQa1e51XZarQcsBwzr7J2uJQIkFsRQvVhi7SyLni3cej3WwVHBuBfILxccC0cDi+
f0UZpHRZDK87tqKVVehnLW3BJElpyrq1fKNczgz/9ZCofF1AVjDA+b5XWVyGWcPgl3I4grIyaB/L
koYm/vL0gIJUJYc2QdLo4yFt3uId5gadH/siRUcCBUHhOpXGz7SOWUjjUY/9xMBv3BvGfTvQhX37
eKBroZnLQQdgCqVXC3YNUeXVpdaBp0DATFfHXIC03mda79ZRRj08+5X0yn31nV7NQbQomRVRX2f+
d531Wz3QpMqfaX3L7GeDY5cb6m7j3XNuuv3YqHsSgsIPITwho3j/sS86F8pMRv3YViTsoYltbmgC
znjxcf/bVf18J4G+2b4BDANoIZTuqTRTR3s/XlGm6P2qgI54qZR36L3FfhyE81sZRrpNYtcYX3Jh
6bt8kvfE7W92EcqhpKx0Am0kB6BVvB/aSKWDEa5nHfPAnNwxhA4P7tNRsVud2hIRvY+/++0Cu7wq
gnkUJ+iuXZs9LINV+G1cN0fLbzr7C7JOermpygGf+o8Hup1SChIXr1UamBcjhKvN49cOzW5Xa48l
EU02r4e2mXAs08fia+XMvtprJG7dS+VpGMrhSd58/3j868CW70nJh2j6IiiCUtc1b3umwTcC0nMR
LSHEQOoMj7XikVUFhC5EnlPIrdSSKdlXxjQJHNhN+vsrSgXl/zSOWHPtKXpJYSwTe5rWlQ08Q6y6
OlnAi9ht4q7YPqLNQ/COjWls7zz9ZXr+cxDw9GTP/0qnwUwgOL/skP8kJPOEvoRnL+5LH7hI4JE1
5TQW7KBCCSh9WBq3+qGN6A8seIa7u7ZuynPVtvJbawMq+7tr9fIsPAJBKcZI3Ofm5VP/51lGoHF1
U9vpuU48wqHETtwoLZXxQ3ap95qyY9ZkduWdiPTqDGDUi/Qwf6gnQ/+5drSp84GOupymF1/W8a94
TKtPseYvy/+0Gn/TVTnZ4P7+etYZE4oNNDG2B/97/6Z1RdnGHnX9BaiiG+xblc71sbWb2gcOGJem
L9dWVbjbuE+qBl9dhbf7dw3Nl2U1BzLpMN0bdFzTP36sS6z0fi1wKyC9ApaZ3jRJyPunahc7LtXU
qxe9WNaDV85uxOLYSzO3nUjhfnqAwzKAfaBhZO3SOQZm+fETXN8WyE3SyCAvITm4+NNch3OFh8Z/
MccGPC8jySjpAHjcorywaN8sGevPy1DLep11UzdR7Z/79HNc6LI61GYR6MXBSovGCPsZU7oVkH2c
Xe+Em/9Gyv+ZIx6QnIljFNtjJOK41t7PUdd0mCrrg/uSSMAp+cEd3YDyWkXigpd1qlfaye5mXG1o
jwQXFim9AiPKOzdwX3RfBtMGYEvhR0GtKruLZG2V9atZW0l/jLG23C9NLOVvoE8L8k5gbBIZ9TNS
P5sqTwDzdCNWhwKh49iMVWTY3fBaKZyOBZA00IP4o7c4ptBf1IwdeE1HbpQxB9VTHNRtAXYnwVdo
BAg/v/iic0GsaajurbsJyOA6LxNHO9Ckd7oIiRP5yZnQglmXEz6YZpQCYRgeR6iq9ktbmMk8h6UG
0PK55v52VvUsvCVyU2AnO1Nl2ECjbaSdeary28UCwQ8lHxT/Si70aSf1Yq4Oo1CPi2ba1XMMBKa/
l05fp5qXbwVmDlwCAuwXKsDVbdtqjV4b9mC8SCGnU40FgQrTecaNJ6f0EeHWczEhx8tGbhLO8BXN
VQTYoItuHNg686eP1/bVRcXTkNQT30F3on3Gg71fOUMjbdT8bHEelvhJYlK9C7QS0GjZ24pNX/z2
7TreGVPc3Dlt/jgwRkGEOBx2ICjeD6xJuzWLuu3OlCzSHXkY2IS6b9f8uHrO/Vn71mcaP+zcotp9
/M7X3MbLS3O4ouiEqjMSc9daq+kFEa1jYnpuJXDpVS+m/AINmQVgARAukTvEpfUpmwwvWvQ2O0tQ
OF/LCwbj4we5nQOa9jwM/CSgUDfRjwb2r6OUMJ5Hj5Vux4YZGmU1n6pp7ra6LbJ/ch0fV8Bb2peP
R6Z2yvy+PzL+jfbwuSVHRc7iav71rFR9F/TlWSKChrvhZIkS7h/K6Ea5Bl9Rt2GDqDfAzEDpGAwF
dr28KuWMXQi41crTVaapXJ6kNpnuboHnEb9giZuo3yD50jl/mys9kA/zFAtzK/NKptshoa4XKTAg
5Um1YypCP4VpGbqtUmmYLp1B3ljU3REgOy7DZc9eWA9Tpj9Ufk5totLhEkeGDnoLrSYD7TfTi6fu
IV6QBNsUF9/vTZB0GuFyLIqx/0R41Dy71rz8iDmH4henEcLdKtSt6vU0akuwEVjF99vey2wRLYM7
AFxyR937SaRoV1GygP86MHslW3QA37BV8GrcZ7KT6lTnctS2IF+cPmpMzRyZKiZsOIA06b1Va07Z
uPImYtGowsYMewO79MRrqvl5/0wneKiOUjm5FZF6+QWgUGeKjRoZvyrLTr2qaN94nfLPOhEGrPA0
7r4WdQ5mm7Lbor47buX8QGhP89euHPvnsvNqdztmU5VHLqEJqnEgL9CLMHW586tak1+kPXe7IlM5
iFjX6rSTlARaIdjzOV27uVFYXBb11HdmFBjgDH91ACCxJysaEw+9ZBa2+OHLxHOfOzT9aWjmvWbs
rSZ1+jSaAy9Z98QlFtAQ3VrEDv9E/SHnHMzFZpFLZ686xBr9aPFmNhYAImv43rmGbE6kQ+XRaOLC
fUPdz3+uZSW/mM2sgKo52VTTIwVlBe2glWt9Ks1ytYCD3RWKNNKK9Apv4ihI01mL9HLxD6nI4nnr
SL/50QTNAEyVrO0r1cYyQL7OjceVW1q1gIyRmN28BRqi598adLiCbbu07RxNmgAq0zXAhaLcd9I4
6mYp83FNYSco97OlSlyIjXr6nyirpFihWN20M0fX5H/upbtYpzGpRg+DgVQTYYODplftBCpKOBS5
9nQ0vMqzX4fZsArAYJZrZCu7Ctz5iYVQVvDzCTYeY0Xhb6/BzseMR9PydgvEYKhWhiGL6lijxeV8
cuwkmU6L0J0eUllq/lyWGTdjJdtAP0oTdVyy1yYTKfhLOuNrvC3bbeVJ2/ik0cZYks0FH7rXgqYe
TAB9HCNbmrT6ZwWlHodmgxIzle/YaTa535uqeqTFJTEfdFLU9iL8APuXyW7y8tlcxtlBiBJl3ns9
/0uA9+6kwiDlUiekkEb0TRP7/U1BgcLQhd3p52qO5cVMuwwazqbJeVPBlL0Qltuw0JFO2+bCrT+N
bQriGfkk7/NMP4xyUOXcOT1vz220IhDh5GREDBex9/dPVMGPtZbUcl5YbYthhCMisRbsaXZQGNuZ
i+oauKLp0QIC3aSrPiuye9YEf7jDkAE2sPhFsIK2ybUuiNtXS+5SEz9DPSOCQBW0eAL34+3tSsSv
1qTbO8eas507LN4LCrb9Whsy7U6idpW+c5GyayCBADO/lGuu1eBV3qkSrFF1LmlcFUlUUwtLDksH
Z/2zY3TuX2pq/zueSwmXVUB5/EZ7uqx0BS9nac/Us9OXxvDStyGulx2l2PJJ76kP3kk+/hCtsVAI
qKE2cs7T93z/qZHwXsiK6ubce0ldY2WuCrUegXiGnWgabwW20fcfQaZ/qRMt3yKEjQx+Svr00Dmp
/XeFmn9fH/YjCqUsu8vKe/8wLc5VuGsY7Vl2TfmjH1qB2hG2ELi+tBfY56KoMF+AwEq714G9/Op3
m5AvTdaHlR0LziN0fT906XGBlko0Z2vs88dptPQVPrLjPzSHHBgODskfQPTzx1HKHwY1UMO/8Cwp
2NGmez+oagZR9wDWz3GZmKt+bPx13qb6adab9HMzjkjuIDvytxEx9y25JirqMMexC7va3IU3l9Jp
9fh80UfcVOCJPvm53/wMvL4ywoar3Dgu0oif6gFPjjuZ3M3JYrKwMWcy6e1htKBffWHKkJgp+FP+
Wnl5Cbm1dwRCH6mzNdpJ33kBKLLQo9QBYL/2xJ1w9CrTZkExOMZM+BbylTGdez/dRT5Iq1Jt+Wo7
qdz0ms6XJdY46aoUUd1Nxa7WCuvJshr7AFPPeP3br83lR62H0gfldCw23w9ftiZ+ByA/X3wjVvmm
dKZ0PmV5l9srABDzynCHiQ/QQg668+K3sTA9f0S+L0x+8KXXznf0uLWumdv8PI0ieW4hp82IfTQV
MOes3YwktPfsS/917Xy/n+hZkH+AkGKZ3Vwh0u0IGPvGfimyJTHCWmssykqYCE4InhaFse1np9xg
9At0foDmACogjtNg+Mp9o7Wn1heXkGzAcOow2qWVP1IsIi6D77m88uRmFnJ9VUsaas1sBb9m7CGh
+BWzQovXiKvZghuVdYTzdxbwzZZFsAYo1qUOQSuKrt7VRywqT2jlYp7zIivPFgXOne5bS7w2he3s
8mKKT9OCfujHS+fmAwI5AnOFKgJGgmyfq1GXwBKxntj2WSC86B/nyapOsaiatdmIoIBuqo0/Px7x
5uYzgbZdIg9gf9x/19qtKbAEf1TJfB6VVn3qhdacUefJt2lJRP/xULdTymZgtdC3pBtDBPR+Suny
+CgfB8lrm7bd10aa32Xmu8eaxL4Kx3gs1hSa879Nz4mcafqQnqI5jDrV1Yx20hj6ZBDxOeut5Eie
6Ee6IRpCy9h5dIXnHUVNqIka9t1m/O3UMjKuDwBhKIWxKd+/72KqRhXlmL42VGV28ZyUWWhMiBDH
Heq2dy541Mr5de92Iq0mlislVhoR4EGuhgOqZZO3Zd6ZiEp0L7UE0c8xvxSVXAdIG/RvuocJ76cF
Nz2M1BKjouBI2I/5QgPJTw8v0UMa9gMclI1rttovX4gi2/RZVj1LP6jiDZZRJiwgLc8qSm9CpQec
5XqrhMvkDX4IPjPtD1S7YoG9oTNlXWSbVbeX0mjGZzIAY/xpZH5QPhaQAXQyuwJzvqchpz8XDprV
2jBNaFKFgIvEl7bKqs8CBZsS5kTmXorkUwIJF4bPT0BMiGc3bt4l0Zz31hS6HAuPfTf68YpgXs8j
I627N7+35wqqXd/SjBl67XtOXxlqBPDmL2nXaN8wjOp/loth5etE9cuz61SxHSVT6gwn3Rqds62q
5aek/vYKWbo2wmKiqBzBOW5gh0PIGcNyTtIHaZlZHEq9nPMDZmzNeUTieNjXdb84K2yxgQ4GWeYf
khmQTYgFOAxysAmyWuvITyN6O896hHO2El+EMqCSjUnf/pa5X7AryhhL9NLXZfoKm7HV3joTaunz
PBb5iki5URsnyBv9GFNgOSW5VSJWumjDb/6zzRfiZvkzcCdprbH8APpBuWb6rMlZIP3YtfWh67lJ
DxDMLX+dyXiEOZoa43eLS6RZ591S9yGlux6uH8VYC8WCGTvOnp+7K3PsHNgwZtE07uNcJkse6vps
Bs+wYm24dzoq4yebekn22enzSqxiMkwV9UZilTuFfjN1ivTiO+jYjbPrmroyImqNDbjWZszR586q
anwQM/WayF0GY/oCIaKID35uTOa0hkmW4dxGjhe0P3AemuC1iKT+Mnpwj1ZzMo3bCaqH9aqaAl0H
yyy7fJMTY6chgfeMRAquLxcT8XhRkAsb/5tLecv9KbpCmasBM77PIrmI7QyYhORHIBJ1A63WmO1T
BRq92dcpAvBjYmnupklovqaUn8YJSQLAkj8TMriviTWKH0Crqy7U9Lbe0AEPnEdYc/7D0C1evRYx
2lDfKHw3MIEGFw7bYtLaW3msf4xY5mDOvk7x6Pzi8B/6l9GR6nHUiixftWlFu2DkcKPf6A70wzJ0
YL6VOW4Gz8WwuPEcepnrnv2Ycv+pHCqqXN0U6DuiUE4R6hCFFGOYD6mY16C5RfZkd5ZSG0jeeNjC
0LEDtPA9XONCHhVJ65Vb0TyKnFSrrY2aZNmEce+O067NWGzsm6JSa8/reaI+Q27gIU+74VsHCe7n
YgnjV2mwuMHP5rY69VPQ/6hjuMOnOp7yBl/pul05y4w3gZ3lytuDeHCqva5ieKZaU2ff0Ejrq19x
5w82ZYjRdCNoXeZPYaPDtCvaMahDbDaaciXb2ctWRkpHcK80p8RxrpSV/ZIG8A6jwurk8DPu56k4
TGACl9d8dEpjV4t5IEZzXK3YikJVTmgOrfNFsR6dqPW5LXYFHAkai7BSeoD6U7HJ2wzopt4m0KQN
Ug7kS5SXpCt98qEFaRAkk4Pn4djIDJroQfh5ZcZUDUFCroa4sx+RmvTmfJXDIM82xEcuxUm7bL+h
oIRvMbRF2Yyh7glr+b7w++e1lpvppiaAcD4PVjyOD1NMCS+qDL/utqpyRxi7iel+gZ7v1KTxXfcw
MqujsxIz9oJHq02NZWNOFEbgFht5tVEoI63hndNAKNClHyK/Iyc/B+4oOJiDPLXdSIlCtisDEf8+
xCIhWPMLTLF1m6F5KxBxelvytv4M+LUfd1PAB3qMh9lTu0ToC5IDGQ7acOec/p92skznUbcybyKW
6kozmpHISA/A6/EioTxZKm8lVNuYW82YM/8lbVX3u5FBroVe2WhvGkID03EcA0eshRV793rrtxUJ
kmR66w6B5b+Z6lXIQL/bxGvPiV+dBusGCpnuwLMHdBHDUdOSZiObzP2MMY73yabImoamJZsnrUht
507z9F9+07s7/fIoUJ+Izaie6dddDc9B2ljkU/xqQ67YWJVdP/pYj0WZXpc9NfY625hGra1kosff
SxPSRWZ01o90Ho1zC9E2uBNl/OGB4IbQQvTQjqT1cI2ymy2qkb60s09GlzgnnYrc97EMUjvKkL5L
oxwVh5WgrU2Ibi7zIUkM7igQVfFXx0RaZoCUvv3bqBIVtsuHuvRWSf2uokrb4mnKBHtWGvHJqU+d
vIUj7NfPypn78xRrhUA3YZR3ZuI2UmdYoBFAIijjkOtdBXcdcgngeq0zyFpipyVNN5zp/mNRLtWj
6zavf/+WJCPUgYG13KZZoEnm2jJ766z5bv9DzbkT4iE4Rgqq+hyNTt3vhNDvMVJus3hEbVBlojgH
IYu88v1LIt1YGvmUlq/OSD4QJoGwN0CNpyeAwUOAhH6rhf/n7Mx648aZNfyLBGhfblvd7s2O4zh2
lhshk5lo36hdv/489HfjVhst5ABzEUyAsEmRxWLVu7Q0tqC/N2658lyQK3ix92lUI8NF5mzwuLxS
+Itz9riV9+6XbqgsmismrZRRhwMjDAstgA4riUMzU7D0K439BTVOX6uaffATwD4iVcerDIngJYCJ
br0Y8aMrnltQcpsJiRtqUloBJyREnpXu9Iz+ijo43wtP8Xo/S63+76Cl7GdXFqkgBCHmCC9uUUeh
hqP2ae00z7wzjD39PCiodoMKlxkmxZdGF8XL7Y32hgFYLLvD6ZbPX9QoaKlefnOnqlo0qfr62Q3R
rAA5XsAIq0FNbtMZAAG88Kqx/4SpFz/SXlCUU2iQi2iFKmi7wx0sEfBPUsvPYu7RnVWb+X/g/bBe
jeAUtb7ltY26T2Ix3DtTnHsrm+b6jSm9/Hg8A1ZFPG75CAptp6kyOMTPOez/imy983ZjpqF5aqu9
sjPtqN8SLlDPub1s1zuF5zqEPgo/9GHVJfjfE6rCwrXVs6GhY+NHnijzfdu5cKVgqEfkm207gBrt
p+H7kHb1ANckRZ3n9q+4DkoUDnQcd5GM5LZY/oqa1lc2gD1/nhtN+wdznSj2q2hw/C4qFV8fZ/X4
lwN6wPbfhNtM7gOYm5ebpVabRPHGQH/WOjN+qAd12g6xaZ1o/tUnI3HX7PuulhlwNbwO8KpU7OUt
fTleGngeANkoo+ujinHTOIr7q22y4acZzWhOJf33yWqMQ9mp6jGNy1XLiOUCI3AKeYBO8/+GX/oy
eNilWlmXiScF8aXohCCCyD47VeE2B8vTZ4pVFd5mKzFguacZlGXG2cqQzFRshS4nXYRFnCeZ635O
USP5t215Ne8b/i+CZpCJhp095qK7M4a8Fiu3zjL+E37pTYAW03Ecpaa4WG61E4DVFDoUAFi8f4I2
tx+qctbMXaJ7g7ez5kT5kdmuYvqN3UzRyua66llI2C5aAXBy+YNU0rycOFg9IRTLCp/Koh5/jboC
K7+Y88o3miz9kcFL23tmqDx5JSZdo5l2L/BZ5o1LAr5Wu7pKCvktdA1o16B+Ca5siSlTauyzQDlk
T1oeTydUBaYdr6jkENRiPhtaKOxN53khBAMyg33gzulrL2Z0nW8fuA9+B9knb1Ap+UkCsuxUJbFm
dAPl9aepV4ujmKb8kylGh3cg4KTfInW1X445Ns8IbCn/UaAMd2VurdwR19vCpq6Fkh4JMsW5ZcvO
S90Ye5LeeoJ8GpQ+6uFJueWVoL4ItTWnbWR2ReebTlzYGwCsnb67vQjXB4KarCN9sEH7oPeyOBBd
NsOAqFHYag0jf0q1Mb+bnc7zkUcp95kxQNAfUAW4Pajc6+/vRbRcXbQPUOzGu498Ty7KO/hkoFhG
X+Vh94T4WodCeFB4FcJKlnKksrMGJ76KMwzD2pJ70UaQR+BysBikgqhzTXty1azDRo8S7psn6h+k
hIK7ECbMyuyWgVXOC4lhC6yYQcPmrcz/bnZNPjZDYgHmQgzMO4z9XDwgJhFPn4B6wGsJjPSV7rm1
o4aLyAoKR5G78lE/mjJRnTwLriJ4KuNyymY5ofWg1uoTciZhgOKC6KdPYRdqd0ERa9oxozeZrbTk
rzYys4ZgzOohXoFizWLMGEwLAh+T+mSFqBH7Vjs3B0ornemrbu8Y91SR8u9UBIPcN8sg+vf2jvpg
zeVdIrVtdRO5gcXoJQ/23Akq46mfedlsaiMS3yqYnHdp2+Xtgdsr2RcRVaoxyh0/KKY1d9SrLQ1R
UHaK0NjgFF+pFNNsqNRJ0fUnWFpDuzVjpJ+PqeYqGwEZLF7ZYkubOArghAyVwPVGvvWWaIMmKnRq
SJ73VACSn7Z13Vv2vG1Lc7inB9qW+65JUefJg6g1tmNsA8gsrXRU/gHAglgdJLXeOHQFCLMw9uL0
rvP6LJM6bBGAKb82UbA7t82kVs4OCcDoju5iYqE/Z/FIq5zO3VR6E+2mfJqnZjPbYFkzn2QNHG7f
RJTE46rqbb9Bp83ajpZ8c7Se2T7G/Zi0aw97+W0voglrQUqvsdNJaMyltRaU1Lakm2Q/ZdNIyakv
nxLDhGXdBrm5LbuA1wRMGefcxVW5a8Z22Ju4NPzq3Gj67oVavwc1qq79KBlVFj9KIpTJMGgdyr7J
5RGMTL23IiOdnxChysU+RkXdu+8UPe80P3MLZc+CV1QZe632dlWLptQ+JIrFXxKtKpSV7XIV5A2o
59JEj2WSbHS5ed9FJPB2kZjHcn5CjSvKtk4ZBdt4Gqfed7QK5y1ZHUtwjN7ePpQfDetBqyGNJue5
QsnjFep0pl5qT04ZQyZUbGGDUi8jqtZ1XfXKfQMU666p23alUfXBYeQ+A//CjQZBfGmeMApLRyA2
Up8AwKV/bIHsQ4QMYQ9gyVPrlVm+ISwWnxqqMAPyvAZBuiSoctkV3jz36lPQzuJHCDgBiUMS/YJC
XxZtgUDMyRng/rCNugoOaR0ONCy0IhFHDXTxvSucqf+MRbD9vddTA2lHZUYRbAyFuoXlnEy7oaIb
8dwBzUZnLRKxsy1dpz7EszX2GBFUhbc1hzizD9jUStQ7ZuxobESGl0crr6IPojy1KtkYQ9gbYt0i
zmqJYXQCtamnKvHCXZbmtm+jpOtuhGFUB0rMyE7NdHj/KEVkHm5vpzf46XKhASG8LbJMIeV+e7eN
TbB6adME+pPmAamhauqlQe037tyLI0pmmfHc9MmwH9EjUB94PhcPHm+4bJNS8jqH0exOuxDVXmsX
KYqV4xXeD4/Ys7r6yo744PrlkpHFDnq0NI0Wz34ttOYAeT7tSUyO+qoXQZL4aTN2fq4omDEJTFKe
by/N4vpjn+vQQjjbUugIyxv5i96tjApUuqWgFJwaVa/vgmDStjx/yl1sGHjgNrWz7V2wAZ2hBH4C
Vv7v8o234aVhEbwUEnrIj5fDJ0HWDCUlxZNupDifFegDpFo+MqgbfetF5K2Mt9iFcjwsyIHAAsgB
gbVkiPVxqAp2Z3QeQyX/YaS66U+ppfOU6prcD0SZ/BroQ+1Npc/WvN8XQe1/Y1M4NKlmmRQn9Mu5
pmOtsAUZm4dSsolFVJ9o/SA46VTz93bIi9cxEuO32993saPeBgVSAK5AMmkpzV4OCm0R9Hsm4nMc
QGDcxGHXfDGHGjvxdqQ+nCC/uma8unwdyTF5FUk3WgupOd7Ll2M2DTHAowt5DtI+2jVVFOB0nLaf
DQc/exuez0EgaO13aVBovmgH9AJhmKwcpQ++NAVLVJzBHKgSHXP5IxJkj+sGMcOzEYXGNw8Zx0el
HPOz25vol1tBMp48Rxm2loc1zu01f1O4eBdu3hYASQVQndQDQX0tbs0GgWdtNtrkHCE2mR1SIOYj
Ypn0KTYF1h4vIkPuewN+eqQwVc3zsZoizlcaKuiqtkP/Gy8vfbrrJsS3MXQgD8sHiGlYHJ8Rt0t+
kSmt8aKuN6cU+ZGEJNCfUPgX+0Roc8oZV8VZAxDdPyYI+SUbxGbRrkQ3vNoLB+/yL7mpUGS5vVrX
I0O1wxkHbiHAJQoslx/KNpLGTdIyOxtQWe5EXeR4fStondM2Tdp9U9ZZf0pMwePr9sDLygafSZZT
HJdaoeRdL1+wbYqAbqgzMkIdiDiVA5qQmzqsdGQKwhBHbNvJ/wnHFKFSPa/jDSgr2+9Gt/lX68N8
RU/gw19DwRR8DHGfPbtYhwaK5GBaSnrOXRQxNlo+z6e272nuWl1VvdQo4rTnKRXwiFE4/Zk4UdJv
6XsgF62hNnp7ba5OD8UViV3jw9CDIxO7/CjKOGVYPbfhfdxb2auezcmRereBgzS6oZs+rcaD3gLR
x/WnXQnRcp4Xh8fgMUa3DbI4UBfq7pdD4wBWdybCICcnLXNc4UVwp5gGCqem0Z+jtFoz3bmaKhsf
NiboTMr8UFsX665FtJ4LY0pPQ1SX0BwG69GqS+1h5jeyBewAIdf2W5C3axaZS1YtdHHCE/0cDXIY
AWpZx5TW240wvezUjIhF7tLJFcmTYXXTiNI4yhKzVqqOD42dd4gbjQV4IZhd2DMWeJFMqgDMZ08d
XWCR9oX3LVFGdd6nMwSsO27vDJmugLR9LbxfnVd+NTV2WhMwWCnGmJffp5oDRxTKnJ0mr57sUxgN
uv0FFp+ryjDmNL9z4haWhyAgqpVKwUdDQ+3mkFCZQFZlkR5V0BGCsg0z1AJy9RPfJo99QxunFwUQ
XwLZrf8TqtG0siGvTyYzRk2J9yEPMyLUYtg8wBxCuJD5oAxRCDCGtNy7U5F8icqhoIdQ29XeFk4c
b61Wp/kI4QrjCcW0f9uCu+/2yfzw12D1SCmaPqRNPnO5/paOwJ8729kJJFWExIq0Guo7GGamwrW8
QY9Oj++00Jtf1XRI9I05VE1CVa6ek0cjMtdeTB8dH3wSJb5YUtSX2gd2NXS9mqs5gKvhv9huwAPh
eLbJywABf4grHsVHDNfUSG/Xur9ypotI4SBMRzrFiwJdicVKQDkjm3PM8qREAJvtSCunTT04/5hN
Gb7cXvWPhqI2RSGeEjj95kXultUzzLEU/5Zh0iYAmuFrMonuwQjsYCV5+HAkNAVoNMrsYalJaU12
7SpFWJ1CRdXvZjt0jqi8YKSWV+Gwand8lf5TbOSZTUIMLx1HMPl136X/dcBf6Oznk4JjydEAtAbN
NWvipwmWcfm1GUX5Y0Ls1X3uert9MRSjHDYqQkJ7D7cJc9hUrRZ+V1pvNs9mBhsc2wtANJvYE/V/
g907Lx18Ze0u0RpDXXm6fLDzCEF8EiAiRNBlrdJrmgybA6064SBAlzFx8mE8Jq0dfhoUoWm+Bm73
eaJ8XmGukLvD35UKZPQGAsBrnHsKg7glhwFvkDnq7LQ6tXWePEKptz83czP80NRhrd9wPVMGog3k
AkORH2RxRSml6M1mKvpTCMp1m7aoTyoFArECLN2DotjRg9rOL50erlXAZSy/OGGgHQg00jEUNi/U
3sX2KHrVoQbZnnAEiu8hoQEcp1ZkrizlVVyXyBG4AlTiNExXl4/Q1o3tWFdFd5qdTNuNLVYIRSjm
Pe5bit8K0RzGsP52+0Rf7XzctmBcgdE1ZflvyVi1Gyd1KtuqTkJXY2TB26zegSgyv0LllSgp6Dif
y0pYMUj5kFw4FVn77+2f8MG0yTmYL9VYwAXGItNpSrgYkHa9IyRI51iGA9Y1mj7P58SVQjEl0IxN
1hX94faw1x/VJtkBLsOkuUiXlRi1SBNrIME9lVgTRButV9InA3z29vYw1xcVCHNL8h/kw5Py1uLa
VOKqq2ZU2U+RhzjOC/40KKEDUCzLVzF72riZ4iRGAQAwenwMG0Pp7lATKL66KJCX7aHqEHz9cvs3
XX90V/oqyv4GrXJQQ5f7WVST16My35+yzh7BFQKM2FRmOh4JMgVsO29M/wuSYNghbVIdjZbKwO0f
cL32/AAqPCS2EN2gxVz+AAXkrw7KcThpamj8a0yK0W2UzJz/+kDRTiE14P4wEGFT5c94F9YzexBT
Uzn9qZd+JJmRvSL47IL0G6t7t0X2Z+DaXE1MDP7Vy2hBUYUypk0aQH9hWc6Mqxb7DlsfTxOb9jMq
gliYSwxBtwHrj8WXguDQ19hpDWtroK9OvqhJFwYAvdM2sIxQ34y8SuJPVqxEp6I3Qc4C0QR0DN4t
IdOjhOdsc20MVL+IUhefCeTVuw0mGKZJFtYg2+w4InlWsUmCGZ632rmV/h4oI49un8MJD7LHXPRR
9Zy6k4favz0ps+/0bfc19GigbmIy6+qZvqow/XKIYxNsIYx6mLSueyjiKdV+aoKn8H9zrzWpPyrg
3nawpAf7XiWKahsxUqreUJrHzii2kcrYZWXXssmUsv3WBmH1ingEoKXaKo1f1FAasEwIpUz6RnUM
rdjSdrZBudYoItIb6LJ9NVZt8Y0UVPmv0Aq6glLSM8LWbLRA/bqt+q3p8/EPlXHvHnu1wUVPS2vd
LTYcs7fv1Y5HTGhp/b03xrAGKB+IFzOZ0q9p7yQjkvcB4GKrb6x+G3gArvcliutfsfFAiDUCzABi
lvojVRwkraJvsCkCfZ90ZjL+lyaYeOzGEQq1j2A1rnomxOhfWWMNCthVx1AebDfrnxP0P+ofUE76
z1JUJdgK06r0Te/M4fxYuZWOzZAunOGzXkXgu9BIi5/p9WEQENpBlu7Muqrdo1ZLGc06yRHba+Ih
opICLF38YZFysr6qiAq/S1xJV8wd92eQZd0aFO76vWYSNfiKVCr5mLzbLk/VrPejTaopTq4xqK84
2IRAwwNg75skb4zvupapE4RirG8ejMwZ9YCmvCE3WNWpj5nlhbUvgraT9FoaNnd5y+yPSTQD3cLr
Oqe/MHhGNa/FYZmbLo4lvxalN/JWXvRLeJDECfSTGjcnB10VsONN0CMdnZQHjLe7lyB2xi88PUsE
uUT+qUGd86BQAjm1qXB/WrkyTyt1l6sMl2WkwQ1+iLYvgXgRnHCXBN2s2+LUITznJwHKFJtJGawt
LbVp5a67rkUydSIgZVeG82gmXX4zZFOA0SEFcuJ486G4fvBkKc3G+40Afv8Zl3fo+C5lZ1DN+Zdo
rKO7IIM0/LdZPbhX4MP09dg6aJHKDO9dQPZ4N3Z90KBe2Ez23hxF/5CLJt5lRqmtDHVVP5HlTkoK
VG54Q5DZXw6lUzMi4xiwCBV6/ZSltLc3fTgRGWig1ZrfQ/z6fvtWu0pkZPNUFg4tXuWUixYHI6sK
B0ldvT6ZWmQ9YQZVHnM1UR70Mp//A6wdUsSo0rV9Lf/Vi30tkUDgf6GxUc5HsuhyoklPJ9vDjOsc
4SESbhJ8XH7OyArX+9lO2t/IhmN/ZsVWI3zNNKd/Brzwou00t0r8PZkCdeXOvVp3pOdIcqiIwGtm
hWXu8e4Tz1nbkFQ51rkJZ+M4Ax66azNT2Wp6J1F/KCzeXnT5HRfTB2Up8cB8ZVpri+nPve0IU0Tm
WfRAQrgPht9o/QjtbrZ6o9ypbpM8hVFcJViapjhO3R796pOjniWbKKhEcfkByLucrYks1ahBrjgH
Foe4Q9oSpWcxnIVlNbT3Sjf/bHqlsuZR+8EiAyvlTULBjl2+lO+y6tFw+87Vz+VEMgnbIhavGYni
7ywKC/U1sXXvb1NGySJGjxRpGwPRiOXbhF5o0SteoJ2deNJfcVXF+GXWdBi1jvEbtUwPsBlGVfs0
NfW9SbOsWgEefvCdPYiaBDDiBgCVxeEKhwYmHezys4jD8nsO1PpZobi3RQRQOcD0UY+ZHdYPCLS3
axTuq0hN6sj3pXVEaZRO/DKUwJCj+uJp53RqJVoj1OevugDotwmpUq4o413PkzwVzIPsVEkhiEVq
bPZxE8yDqp1rEYTfrNImVuElZYSbKRjnH9S4TR/oVyhAwBfhmhr99UUh0+R3wy/mCowXig83wZlQ
IYvdSrlLaxW5F5rh9rYgqh4Uryr+q+dMfUZDVB+Ooz4mKx/7oxUH9CARF/xHL+DyWE05GrPFyIqP
XeD40J8A9Oe6oh6AWTtrWKAPVlzC6Cjjvr2Bl3CzMLdz1a7xrowwtDPOneqW3BF5eKQXacfA/E34
WUo6xw9ZUHZrUtHXRxlcKVU7HGR4qiCKdzlVNJ+mErlT+6zMgVD8UB/TaTt1MQa8FbSxqNKtlfLx
hyM6tHps2qEUUBcR07WGzispnZ6NIq/QfCtCOFHIpz1VnrB3OJfoh9tB8oOvyfOeChM3Mq215dc0
Oy1Qh2yA3axl3tmYEUTY5UoaqDuraOuVwT74mshM0HIEAy6Lw4vzYyOwgKi+o59T8AWPo5HazwkS
jye9n+tNqhYI4bVWGuMwFzgrT7+reZJaoXsLJ4mobANlu/yUQ2+2usjn8pyUodncqekIHwsYgdVu
HGMu1N3tZb36jhS+2bEcSdQxqEzJhPfdTauCMSa1UWtmmlZb1Jjjo+Wo6TkGvHfMjLH425WFeUsY
BJCEUM81GskWiRPifyfOlpUod1XNyQRt2voRSIIdZDztW6pE8YuW9cbT7ZleLywSGhT+UF+V0tBL
7LXXK1Zv6ZM4w87Wn1S0oB5TJU/9pHZWUfVXNzqzlCIEKNTwBUEWX65qlBPZvdgUZ7pv7tEK2/Qk
uM19q4YrPWNmWW/0pF6rQH/wLVHnkPK5oHKAf8qawrtviUdcnhfhiMsBNNrQx8tZ+Spqy3vuo9za
TYrTrSQu14HeYedIkSHmCaFneSjnCLkDRdHasxKY2ZfaiAPx21axx+YxZxdU+TA1NZNXcLb5jyYP
wFpxWSGWsXHduKSx87df2KCoSyWKV4pBHXmZR+kZRytyp7PASx0LJQlTCKffpG1r8fa6HucgMc7T
lYwZjT4y1culLtu8iwQW9+eQGkJ+1Gebx3mvBvVeH6QiCGqd7rAdjdDZ1bOtiK/qTDoTb6zSRAgT
PEeVvNye/FXI4hfhSgrBDFsnAqXc/u8+fmUi8BaF8XyuxjZ0sUfRmgx/ZJ5I59nKdeTrEJiO/TAq
4hYQriXcr7d/wPWep/0hdSnoM8vLf/EDUIeT9HT8gkyRhq+ja3SFTwcGPNxcx7p5F4OwHn5arWus
FhNkkHqXvnPpAUeDrMRL7a2Zt9j4BKzW4r0QPkoK7XzOHD6Bc067BnzBRilMvS78fCjD9NeIqEK3
C8O5TL5oYZZ6z1oi3M7bVpaF+6acmqOtRPTlZpGcP2r/pNmA0fmNSw2UUQ5h9sHwGLaTZza4lig8
HDdx1DbOwS2V4RE0FyZpVObH0NZ2MwzpKNvMtVOXRym42mGyMeTz2vFdbBlWiy1DgkTEIGlAZPRy
ywQzJD+t9DS8goCmo02VRs0hyrpegHh0hnM/WdODpeWWuKv6CUO02xvmel0IUlKkjFe8fMYvqYAN
zVWNddHva9dA/I7PYHMZYNn3uy+ccI+Y75jdeVOWpvkm04aiwgMkgZDltVLL1qhWHdlkgHi/j1gQ
+BBgNSSijNbJYh8VWaoEkZIY96gbxAccApF3jUB3ViuBSj5fL8dBJ41GCYREogi3/OXCZ6034RNf
OfdOpowwHzsH2YjeSjEtzwoAZrs+L0obzba5ResD2YPYr8fGyVd+xuJG5PvzM2TrgorDG6zt8md0
9LVro1Tc+9SyEBXJFX70Bk97hDG8wgrXWszX200KytLp445CsGzZovEyqxXBaLv3wJFR0kihRxxN
JaiO+AWnfp3F49ZB13CrNlG/xgb5aGwUbWlvUsyh5Sz//l10jLs6r8Y+c+8VXvrJsaB0RRsqGPRj
lIpQOWApFHqbKJ6KZwntWsPFLGKjXGlgBpDsJFCSRoIMYO+GN8cq6ScepPcKAhAwXRHOJGJZd7Oi
NT6UJ+XQROD/b5+vD+aMfA7Aa9qcXA3WooiiEfAtpKe9e57jSb1FiqrFkL6rpq2NGsU5bIbmKZxM
6wnxCG0NffvRjHntgr4C/0Z0Xix4CJCatJoZc0yrndN72WFKAuMBluu3poj6HRV0d2XCS6avxlNP
YiVJR2TTH9ney2UG6RYitTdND2oaGoi+JGbj/mOogfa1tMw846Xde/km1vre/loA+g6/j6KiQUkf
Jv6cu5n1jARpln0BR26OfmaFk+VsptEpwm+t3QVQfmd11jrfU6tpDx5o/kvSLRNA2ZoNAgZEUn6X
hJIxmrPKVCL7oXMSDXOYSmucrzQ2tU71nQTRyq9tbqgtLZtgpBWEDUM7qn7TGUa/AqFbbh75iKTy
RqeciGhf6XaVHtTakCr4w9Q6XrcNPWXGXAsfZny/FWUa9lXtDM1hKjo1/6nHlTeuRicZBd9HSeph
mEfSW+QdBD9wCekydbsIhqZW7z3EvsNtp8ZVeJgTsGubpKsdZRuEc3pOJlUNj1Q1tRcxFASRzWQ0
ofU6lANmjH7q0e/6JBD6cTF5LEpExxu19oJgg3HL2GH8WuvFY17Tw/QZ0G6+VrDE7V2mASv1Ka9E
xlMeDLOFOHE/frcqrRuPDlQV1U8a0fX70MrLfheakQErQFfDx4YEOLpDfqDlf2SewBPGmLNGoNnd
62pN+yp3t73oCvmgwy0MEYyOxUMpd/xa8R5rqw3ttjTdKlYDEXfTG9bY7MxhyLSnTA3HowgxbH7U
jEYXO92IDHM7dHHn/EiGef6qRsC68JzG0fBwO5wsTzTCh+jHcTmSLlCrXJbdywqUJIzC6D7UElW7
s1BsegxrQ/nUBJO+tfK8Lg+kWms1w8WjBsixLLzLbNsGNkbz/vJMG3OImr1VefeuUc9+qaTNsSlK
5lhMo/2UGlb2l/0FRiQd4l0vwxNpwFIor/ASQ0n1BKJQYbnoO1HU6Fpr2JKPVc3KFXyVAzEYMF0Q
L0zO5bwtcjBUmZKyEVX0AChs1vAGj4F6RbRaDTSroaRQsVJLd1snUys2ZBOIVjjtpKbb2IqiszzF
2crJv15wfhEwIJqscg2W2WoTuDSHwyF8KFxh/TOFWvbCA5ZGdCMxnVrrrBXfl2nI2xIQ9lwcM6m3
eIvLkVxojEEkhQ+lZbRnnWHvaPjFJ3sYrZWU82ooWjhoTkjmNYUy+vmXm6mL+oBXiK3fCwB/nzo9
Hj/hTxX7bd2suQ9fD0U5V7Y2+bQwIZdG36J3FWxONePenCC8TV6C1YvhCe+BODYpK9voKlpL509q
nTx/VOi8y12k6vgVF3Q3zqHixDspQw4eoBxOeGTO+7qvUClVhtHvemutrL1MZXloUo9DDpC3MB25
5ZsbOXwYrXFrnzMvrpVd20CkwwACm9vJJoptlAqr1wEN9o0wo/GHV0zO59tx6a3nenFPUGuhkQwE
xACEdJXn1GFqI+WkCZ4qSNH5zWw4iCFGRrCt8sD4PJUTBj/1pFURDyxdC31sLXPljoWkTI6qV2Yr
X7XOrsRDrvcaeX/WQQ0TZqlbiFtZ9M83RWt7rzAx7WJjADZ5DULPQOPt9kSWrw+qqABNcJeibgSs
ZVlSHQfRVchHdQ9qhA8yIvuGl92HNfTOX7cHujrhDISwB2apVP4k2vTyFIC6gAKph80DJZL21DWO
9ijSWDshN+P96aDo7f56PO5wiUQnoEqg2GK8vtGEZkfNA1oGpZ+ZQf6LCxl7gdTIP+dVaa/cVFdH
DxQhaCmJS4Iyc21FriQWIttW++DO9XRqYjvgSrXT+RfPv+7r7bld3YpyLG5FUH2EMAL45dwAw3jo
r7vtg1oL/UFLRuXOc5PgrGHJedd01vhHj8ZpZadcDUpPWlLbEdPBw+rK7ndwQpxhylp9CJ15RqPG
QlIR5Ole6yowduB8HB9rgPTn7ale7U85Kskp5Uya/9TZLqcaTKWeI3ajPqBOBKpQseLpB0jDNZGM
q69HrCT1k7wFoA3UTi6HqWiUmYZiaQ+OQHNxoxdmfiby2U/64Gh/uzMZi9Y+sF2IgrRvFjvTVEmj
YyXWHsYYtyLOAJ7gVTafrNhTYHDaRfV6ew0/mpwsHKJzYUv0/eK6r9SYYljS6w94EXkqdX0NG9UZ
tNWxIdFZ2ydvqcpFaORdz4VHJsMC4Xwtf867d+fkFjWq2Vb6aQ5C090iLhrb29FLOnq+6KNTYqoN
Dz08S7yWlZ1+BwWEDCBulLa1KT012eM45qm+Ho7tFwO4UuXndjw+qnWcoeRHHqH87Cn3NhsTscfs
N94YbMVJOFn/k/w0yIu7DLJtjddll78O6eB+EaNBKoy9PRwAhEbj6ltNT3heM558Q+5fzlzSnYHb
ytN5rTsciGgE1BBqD3Zqq43HUwn+8eDbvNngnxqRG5+twTMfKbiFkD7C0PycGJVebxOTJw6NSuzC
T2LUKx3ZndGl3pRYzrjJ87TJdshBRp7v1rqevpZDnkfFTtBKH+7zrB+Hxp/COhXRxor1svuCLnk4
/iDhx0siaNpRWYl2b6Sad1Ol7ScVS6h8yxsYX6jFuUwCTxvUEFpTlRdRuwmpZ26dxuicDexBCqBR
3TktarSZE26rYhL1YcS0Jd1laA9+dcc6+beGivY7V9qC642qgenrWdTtG9ptKy1ZbfGm47dS7yIw
k1zSa8K87XJD1mloYVcXTc+UTOoCAywAPht0ZDFTdMjJhg2s0jLB1yKjMFIOroW2Jib0f8xeyb9T
t2umM+lU+Qr6Sl9rmi+uxbffJjNxibrE5fdKayqlw2F03oj9h4O7FlqDX/QGZ6dNXVT5ERUmdGFv
R4MPRyRp4dHP4YRCe7kahek1faF043MWB5A70i4K7oHtaimUjxjV4Go08Lf5/4xJRgorjNC3lPnr
0p4sxxnH5xi9rS9Ejek7T87hmzaha0iV1vxze7xFavq2qvQF+N5YLkqgy+Uc0UJwW77j+GzO1ils
iqakN5FNL3rlKPXWM1DfZAc3n2uxSnH6aGiin0xPZUtsmXegIhW7qWimZ7zMmkPnwsfwZtv6XVZq
c5d2lnlU+9B9gXvRvtye9CLMv00aoCzsFkTBZX31ctJ2rgWu2zAyzMP0yRzI6wDYatpWCXVjBevx
wVjQqdBQ5BoDNbVs/IRV7U25Oc3Paac137XRbc+Bo7Td1pwREFjJPD7YsQyG0AKMXGrHSzA0wop9
Svtpek4rF/2R1m2EdkTRuMOWXu2iB5HW3lrh4cMx4UxQMyaQA5G6XMyhBTM09i0TDK3fo3CHykcF
21PuylSYOt2Apmq3t7/fIsGS308aoDFBKfECi/RySFe85Sbz9EzUjH1otYnviUn3RZc7L8Hghofa
Sqzftwf96EO+H3SRSmp0TEGvCtY2bsVzpZePRZMar9k0/XN7oKsFlZoRYGIgLlDc44+Xs7NqzHGQ
VR+/WiK2BJWnQUVWl0pZfRdzjXNLgiBf80l+w1a9v6YQY5JaIIR+Gj7EOjn9d7lIU1ezljlO9YKP
PBQjNKd4qo4eCNYNHdr8c1mnmX5EgUw/1JHWKHdk75p6LHS98/YhF3J9mrVvDu+0b6hIOJ9NHEjQ
iq3m+xodwrpFoNFBv5mszYkQeRjtSd1PtQEMelYsBT4hGjuJ39Fwip5DMxgPQMixV+VdgqhXWCUh
PEukZD4bKEINhzIMxGsfZ1SNuXSG74nHg/LfIRrD+RdeX9W/JTrc96PegwbEgCpq9nWlu+nh9pd6
CxTvF01yeYAlQuiR7YOrQOKkDavKVF5GTrd9JxrN+ubNECJOdQ9q7g4a+AChtSaBGhNFPbvVDFy/
o8sYneiS2/HJc/HP2KjI8/zKlb5cOynLAhZVK4kXpagCSV92YRdQB7PqnWCqbYj48K2zuwi1dgc2
yDQGe030WK9VlaV028SY+3/G1s5flcwanE2EUkR7EGjApn95wQErR3SLyjWpPdKGyx+kVlXUOG7Q
vmgACs0NskTunRYU2H0F0MDTbd6IYSVcXIkIyzGpikoSPPBBMvvLvR3inFcPZdm/DIXWDWicT3mH
xIeZFX41zPAaHC3t//V4W7h+7TY83LxhGO/mqje7w6jNJfogTp40qzV0xn2/feTv4l1Kh9fgMqKW
efm7xmpobSMYqhen7fOHcO6CAzXWcJZX7ir8YhlWGOz/ODuz3rhxZg3/IgHal1v1Zju2247t9iQ3
QjLJaKH2Xfr156G/m7TaaCEHM0gGc8MmRRaLVe8iiaucbEoxSNktDjiAYLsJSqV5w6TG+BkEnfuv
GRpDuMWAYUAW38EcYOV8LOM0Q368oqgrQCHgijifX2O0MD+dqntTMmPe1F5enegoqHvojMO/NeGz
+JLafTGs6EotEwtpHE2/XHb0IZHQzzwfNmtiyy56U3k1Ei9rDnprO0ejc5tvGjwQ08+4lgiouQOI
a06KtY/6wcU9+6rcPjwgeXrB1OTELRc6iAs+X++8qql8rlmjm47f5oRu1daicd++UTnKv7jZYLHl
iuCNXFexbiZoqDzlzFb8yFC49Q4Dfl3uYUJ6+MWdknTaCr3Rmt1s9qBFIDaZ+RYqhI5K8ljnNkoJ
nVvfmEE1KoNvtl4zjIcoymLd2gVl0ym+JrSh244l+Ku906nemzvFPCHnIK9jv6ZrsFPMPhIHUbAT
pJtj1e2GEGPaA9rxSvuA1aQHFAJzyt9jlrnl7yGZJvNlaiAXPlvNZDJuD00JnSO1EGH9YAfoDP+6
HnEvNrEsx0tUow09irfzYkfFaudU7hx6ryiG5e2dYyrhaz3m2ZeSJpe982rO30rAutjEdGcpe7Od
qObQ6li8Aip9LjDRrYq3MY8r22/RnTy2U552u4zHaelrgTGqoFWwYdxfn+ynI3NWKc3Rq0Uf+Xwf
I8U/a0rQ52/cywMnpVR9ULrdkZaH+pgnE+X+FEvpv5wvgBNPghs5ugYEh2UOGUSJWhhjobx1wq5N
vGX18keC5VGxCyYTVVRrCl6qyXOVlSi9zK8+xqW4T0onYXLLUl1U95RDxzw8KVZQvqloJW3BvbjP
cR8Vu+sLuwTGgW1kjrTdwbtTZ72A/EyD5paVpihv9Vg2X1oM4X70AQw2JdZBYmsVPsmZi0HpBl9O
NUH1VLNvW8vB1fL6D1lGKvk74BHyDgEExY24uACECeovQc/4DYtp16B7ms7/pE2W74pyGGrfbEIz
3uRhN+v3WcxFtPKpP1kHQiVgSKn0j5CzKn/fH0nfOOPr2mtjcuoIM5JGyLPEiuZ9l4ijPZkYJtD8
9NFXs/7jMZwfEE0bVjb55RLIn0Cg1NlsdAoWP6EzKirSXiZOprDKLf6lw2OWugoNCYOLUPRKMPi6
LZqt6WH7cX35LxIDrkKeviw8kgAEy6W8c5xh6dmmrThVYaoe1GZQ74u0C/bRmNbYmXnebZKlxX4k
Km16C0mwTqtwrU9FvWFX5Su74fIEsAw8+8nBeS2ilnf+NQQW7DBWe3GCxDZ8AfvlQJ+ytH0UZPXb
9Zl/tuqyx2bxaAPvsgSf4Nsr4kCL09M44xGD+xAAUMccUC2vxSHvtfkbKA6sP9pUrL1Rl1FNrjmQ
VFn4pCdGdeV8ll1FuwkmuDhJZY99BmbsRY06aa0B9mZuvOo9UDRvZZct+mAceKlAA3fLwaYPbuAi
JRjHLO2UBn0fp9VGXjdFTW8pn6cW/wqzcje9Lh8YfZvGMSKcTfqqmaO2ZvTxyfeVhQDZDUNJgWr9
+cwVzZB3bZGd2kjzjmlWiaMz4YLbzkq4spU+WWRqynQ3ZYsTkPNivpmOP0xcafkJvZzygOlkEG5E
FyjAyEQefbWjmbzIHRHau76vPltn7ipQa4AqpY3B+RQFYFopJZ2diiDov2fB6O00M8IvRCTlbURJ
9ktJIetbiJ71Q1r2a5/5s2lDyQYgCIuddtZihVn9UKlaOz2ZYDZGmCW1y/OV/3U7j9QRthHP2m2l
tom9Ekk/mzf4ANm3AyUE2HUx776CdGlE+QlWID1lrfbsnVMP5aGo7OaBFrv7DRX5IvTxRPa2qpa/
Xl/3ZV4k9zePCVlfom9+oezEGy4RHKD85Eyaom4GVNjCbd6MvwOsmNNdMU9gbK8P+cluJqMHCAVk
kO7hsq4NxdAtnXwuTp4e/gzzUik3Q5rOTxUiq2u6RJ+PRTlEBmni1WJbNd7gjNgKFCcFlZa3meQD
wSevLTb4OK+T+/lWf+bvlJcgCtGUYaPCBrtQpe1d5BtiI3kvFemjVgx1khzioY12rYX7nF/QXXnC
aEZ5HHuylgOpsnVHNwxYIjszSVdeM5eXtPw96NUAsgD0RSvsfG/pWEb3dRvF71MQGtltWQx9cABA
TpXGM/HB2kS8eMYdvNOYu2ls8aOpw5FfHlOZW1PNvtjo2Oci2AaynpWhXbyoJ0CuDtweNAhlDoin
U1Y499FQBsGhS8ZpPLSgt5pDXqMmsulsPQHLiWXC7vrO+/Q3UJmmI0jqABrvfEGMKe0TLc3i97qx
5u3AmYDGHac/hOh/DOrsvMVGloAKCKJ5Q6snWrlLLoIMSwBBUfYkaUwiaXY+fDGUQ2GlSfieA8Hb
Ee6rBCm9oN72bet90zqlutdpEKxE1stchWEdqaJG4VPF+nMR0ouqF3OT1MoprCOsCCeaThs8IcQh
xaPmLTNHZ5e7NNTDSG3vTeQ9b9pJjF9d/GKOAxtzpa792UdATVC2DfhFoHbPV2Hk6VHnsxO+G2Ov
9X6UG9p2nIpZ3Rt5ovpGNjn3YSDqmwLC/ZZ4NK/sgosUhvWQfRLZsgLCs1Tj0iwschJ7jt6FHYev
eSu8k+Ll5n3qmOmbjSSZvo3jKv13nMVwur4BL6ItQ2NdSiEJNwE42YtDMOvTjNUxO0Abm+Kmzc2G
LyH7/RVWDRZGZ4fr432y42i40T+jPku1aAnBMmYwsZqtxO9kc8NLp6YtlURd3dixpW7hgZtPUchu
uD7oJ5MErgTpXBY3pUzj+QcWrsB0ctCTd69z7COMOMJKpdkvk9oc61n5S1VOjjJ67dJhQkKyqFDJ
NfjjKTLxSrFRExVo+4XAklXEJHTqCzgNRr23sUM1QyYEauH1SV5cLIyKsJY8xdD6qJKej6qUQ+wF
oyvec9C7ezWPvL3RzepBC4AYruQIn31FQFAkvSBRNGt5gM2uIaRmpXLqnTj1RwrnL7h6WJt+Tpyb
Bn4BD2ysT65P8JNTIklQsP7JOnlULL7iHNmKofaZclI6OL3wiRPxbgy5sw2xid5SJzT6TZ4X+hcn
sZ2VE3pRfOabcjogkqOtKfmaixiRlwPQdssOTmExiNzXEaSt/Tat9WhTNlrw3ea5sY1SKwVfS27c
bsoicym4jhPd1jYdVo7RxceWtUB2NAnxxzNr8XMictKpbI3oZGPRfWtPlos2cdOr7jZte3sNO3px
fuRo7CseO3JfL2/KAAWiFkOv6NSFIv49O0GDZk/VD9lm6uyfeEJBuL7+rddGXFxMNaAx0eAPeHKV
2NsFfaYeqkDcdXneVX6EINTL348HKpZHK8UDCtny9/xxZNUsKcO6MaNTXJU/QiSP9n3riNcmCVWG
wz7z74eTfUYLUU4K+UuBfhrUSUJhMTmpbRN/NWsPlUonrPcKJk3uhkTXTW6vj3i5YXiqInPBBSfb
KEs7IjyABwpuZXKy1W72K6/XdB9w9exjzKKufb2L8EDZmkcqyylFTbjhz1fTzXKqj2iJnNyEWKck
ShugDOW05XassZDYuk5g3GqQ0tL99VlebhsGlj1VKRoj7bzOB9YmXViNbcWnaIT6v5lKD8kFxYyF
tusBD70NmjaXKyt7EZbkZKHbYb7CAQHGcD6mCoxkdnHgPrVtWyDMg3yab6FT9egoo/sagAL6FRg1
5rxmGol+JQ5cZtRU3KT7DKeSYiPoh/PRixa5K0VgMUNyE3xH8FQ8gxIywoOSBdZPvFYxmKOQriPj
HUEQaKZm3Ol5U638jk+2Fy81C5ggN/ul3ga29F0GvDM50YKa+12dWCLcoWQ60Y5TnJUX4kW+JudM
viozSDCRSxxCzWXaeKUiTtwHQGa9fGx+GqyE8O1JrzamAQnUR+K4/J7nYUBHABmb019vNN7lZOxo
5NkQgRYfHXvh2RUz9S0k6Dv9uZzL6CBCukAbIMDhXp3TVPvbLFXWVrmDgCpysPiv8y+t0b9AucwS
p7nq6mZbQZTBP8otixcFdb4bt0YdKZyctkPpywhbroMgWgFVfXK86Kzr4FuYOtIBi1snHQVgxUxJ
T8ha43RTak76UORq8dp6AntLG138lQMtk5azByyT/p/0Hm5DxMvFPSCwrxFw+dJTZiZJs0vyXp9u
qs7M/h/fExo9LQIJM6Tec764gEusonHH7FSbTQf1adb8Bp2ae1UR4mbWjTU1LfmxFvOij8sjCM4+
+f4yQmI431u17mYnzIjz0YernN1q2I5t0tpwHgezU97Zxmu4s89HRTQbh3vg60uxow7tLHfUguzU
2Fpd+I2ZNI9CBDggp7WVbMjNkyN91LXmz+V7D+0wjiovXJhePDYXJaVKG+F4Bkl2sud0DH+IwMTK
tg91/EcHxQhfyJZrc6uSuXQ/0b4b0FEXdV5vAq3vbpuxauedUg3J2rvvk6CFFBUAHNlP5o25+Fl2
AUQ/81gOzaiiaFeOuuMDXHD7L5OR1+Pmesj4ZDSUpiDC8tldqVx+vsUKE2RJV7Jzi6jpqucwrRzH
p4TsiF9WoJvxyrX02XDUNyjk4Q/Aqi+Go8FXF2oNgNFuW7y2FYNn5CZQreY/xbHsb9fn9skxBboE
WAvYlITCy4j9R/qE2JE1Wpi3Uyu1Mw/ggybMWy0eDWslL/x0VoZ0zQRFDXF6EYHw7y4Sol9xmkpR
ftM8xfFjo6HnX2j9yi0jF2hxRFGMg+cJVcLxuNXO54R5K8KXdp2fbHfuegx8qv7LHGfaTTqn1Cc4
Qq+Dnif7dDa6vxMl42LjQc6rim4G5V/gk+dD5/gWwLab8pNaZbbqm3bNARCBcwC6Hb90GAyt7M1P
AgMBHbKS7FcCm5WB/4/vN06AcRE/LE6OGupfvdBOtw0vzZtwTsVDFJRVuKP/B3T2+rb55D5BmIU+
NHBCXq/uovigtVUbT0ZVEgWnamMXXbwrDVFsjanBt0GZ115NF+PxPbEn4OLCMgCLhMV46RQ2lJVS
7WTS6P5S6EUDVAfKtOOno4p9Wdxqa/3Ziw3LkEQXyWKkuAIO7nxlEdiP3dCu9FM4h8k+SqfmKKI2
o3kxNuVa4eEyG2Tn0AQDhYovHrTexcZJjbZwQMXpp0SbmhdUBYYnd7AVZ59lAKo2gyiRXO81Ldlj
mpHea3bl3IJ9GP52O8k+MLGAKh8pEj2U80kbtHkzrj/j1PM6vUFlfHy3FJxACK35rdtYB3Vyk3pl
M10gvuWxkekYDDENmdWlylyOfS8tKFNHEaRL35OoTw6ocjhP3dToAmjJWP1UR2P0R2S33/OyTrZj
6NgPrhpYmwAiQutPYPl//+UW50dReKIF6sma1xKCUAhk4NTOMk4KjOGfPRywYGsjq6rvSOjC7KbG
zbnbXh/zcs8xJm0MJADAypGdni9/S0EiKUbbOGGu6/xIiiJ7rAaBPZMZrRGuLgK/nJ6DByNFIBhQ
y0il98ksb1DzBBvBbDdtGObpth6UNUnziwDFOBRnIZjQZuU8LTZ26HaqWU2QrdU0Le+BUZjfkTao
/SbUml+WFYnU76Cmr1wBl/GCQEwnH2UBKVy1vNZsZRoLwS86tZ0q8EWwehGQV9d975uN88/YeZiY
//23o4GPKymQeaQFFjdp3Va0asLaOOVxad4roWNWh3QY601V9G678qS4/Hp0hZgYaQLBibhxvlGK
FnRCJhLjVMeGrjw6NSi6XVs3qv3v9Vld3KW8DAHD8AVpRwHfXHw+9ICA/8yWdYohNQZgumTNATc3
9WtELNvnbqTb28GYo8OIlEm6uz765eZhdOKijUIhd5y5WFMqowgNd7Z1KmNtPDRKiZXVUFU3RT7X
27ABIOR79lTtr496uXnORl16M6UC6lKqK4yqTv1LNHv5bYFIFzwY3fovqab5cH28z9aYPSrlNakA
Uxo8/5h1qyWDZhc2jcU53eHqEO0ol8Z+ZcO/1AalQrRXowLgxd3/Y6bMlQIIZG6Xi+d85KQPy3ns
ZvsUqhaUpdRU402U40C9K7yu+RpNcLxXjslniyu7d9QjyW8Rbzgfsh8dD7et1D4h2W3eQPALdhgn
Q3sAIGmD9oWo+/P68n62iWikAj8miwfTvjgrygTgUsypdWpL233vIWxle3AJnb5JQr21dlpWFAAu
GqxW45XJfj40w/JygmO6rDCNzKiykE85wX6A65UH9RNaMnRI61prbpWIbx7CiXBvrs9YHouzBBhC
iSwp8XqAHHkh2iQmSH1JG2XvfRWqN5Y6Ir6vtsVvl7Zh66dpZvFkHZytreFWlHn23+7nD9YHhR7C
L5IcSxxC17eqPY5K+d7FaMxPZtO+a7HWoV2O6VrZZ8abVk/GFyero5WRL9abkelRUTEjV5QQjPPN
ZRSj1WAyV70nYZJvjAbT9mroi4OBtvytOZfhXZyl9cql/clqgxv70KrlQgUXej5oVZZurIMYf8c1
Znivi7C6x+4OJ9mexreXxtrONqJyV49T9dUcWmXlDF+mjiAEZAeUai0IOqCa5+OXeWh5uTDqd3vu
4NC3juL9tsEYz0fVmGbz4JAsZX5oW0pD6hLn+Q1qfMK+FVPwt97KgDCAt1Ppoutg4HaxWIpyxMAT
o4/mHYYaagkIM2MFM8U/Em2wVm7Ay09NjooEh2z/Uh9ftiPntBiqtgmadz1tre0s1T6E7dXbOFLq
27YrH8l9yhXZiyVjFNwU7d4P0K8sA9AHOF/qsE48Wihm/Z4mUeltQlLpl2lwOm2XG15zn5qVOWO4
XHvCnwXaj8B8GlnQi2ITBaFRSZqNsFO6L4RaSDyzkoYx+gGK82RElhLsBUand3nb1CpAqc7S/BID
YLFRcRBAVHxIunbjgthyNlEh5hcEY5Ln65HjIjrLCSKMpJmw+GgSLiYIEBX4qxO272aK+7bXdeN+
HOmazXPd7FS3/PsquBxQsg8kD4Pyv/zMf7xfAWh5dWD17bvV6eZ72dBm5QpQ9qGjKndURtFY7rsq
2WnJnGebSCoG+ijcfL0+7U82EzMGMyXbHjy+Fjdw3zdBMapl9w44LDryS791aRweUHjKdiripzdB
q6+h4y5ufRfSDvAVojRao1Dzzmc+hgnJ8mh27ylSQ/GmIKCDlrFqw+8m1bwbnMw9GLpAaZ3S0z/X
5/uB6T2/IWTRhxcX/+rAEZeD62VDNbVP36nDR2+DULMbd6w7JJDzkKpmWTXTvghHXDXaLBruR82r
v6M4E/2n1GXf33aN1sFW7JXi1zBC9k6CIN13VlGgm9yFvlE+RcVeVXTvJoFNeYg74OsrV+tl1GUG
SNqC3pSBfknhwb8e+4Q0Tt8tMSXfWqh3921aRvivFaLfKamWbrWOFsropJFfzYZ+e30JPzkpsHno
HlGYABy/FDVBXxDXM7XI3kvXiJ6qQY0eI0WrbjO99Xyo1s5KZekjF1t8MiB6vMupDKI+vcyFu1Sg
uuhq+Ttwgfq+0R1xg5RJj4gqUmS+ghbJ0fPC6LXSnazzAywolE3uWtGzgCz8mOpO8zLN9dj5Q2JC
8p6d6kRPYt7CJ/C2qWW3WxCgyjPdYdH5RZN2+K1gj3xTG3r2YsDL2zjTjLhJZnDLxTiV3AsR8Z66
vqwfEWY5TSlcQViXfbnlu3RUPKNGizp795ymsBENmJxhW9p1kfut1QzfQYV5t14nzNanI2mEu7qd
RXkrzR2N/ZREbrvJ+jL+2cyl8o83R2a9hw6IaOFYUvmQkKAp9lOO2R3ApAq0nI6UWqmnq1buS/sS
eVmgLiCVBXj3YveziKWV13Z1kQ6C5Ceu652pJ8bGKbFx2+jUjm8mxyumLZR965GmTRL5HV2Z28wI
g9fQKqbnZjCHHwi5YXNoB14qtkk223tdVdJNFWX/XV/2RTBCQQPBe7IHGnNg2i6CEVIhlGJLlIcm
EVUvZmJXqi8UVbupMBZGoaFSw/omcKRGbI2Sz7y/PryMr398dDk8nF2oYbBcJPNzURyGPemGXVAG
D+jsFJhw6V0wbKjnZ0+I9REBr492OVkg/pKCJ4dE3XRx51SaI21ICv2hhEEPECKNdo4ZZXtPSeIb
0JXFrZemzrYGYb+StCxzNSYqqyFMkDIfZZ6Pfssf151NRSvsoll/sNsw+YIfcXyLjoK9aRMQp6gw
DNm2LFv9oa1U48ae3NZH+r75y+otv0JmivxjgnaS7LjzqyeP1MTsoB7eB3gLHJsuTZ4Dbp5dIIpp
A5W21FZWfHG/SpYl7ROJlUR4ijOx+L69Vzh9gdX9AxyL+XdVJ98Gaje3YmyDTZa25gYO3Noj6GJP
IU2GopDk3pEVe0vHjLh1lTBqguRhKJT4S9iN9k+vs7/Dp1izEl5cBcyOTSQnhj+HXFp5Vf3xUScj
MNV6UMXDLIoElqZG2X1r5MNkI+8Rdt8nlOL/str0MaYkE5Bqw1mhP3c+Zlf2TR0GgXhIkza/ncNO
wf1kKGY8qmCjXT8vn60kUwO2hGASVeHFdukjZAqixBYPY4DYjhtq2g9DGfKfRh73Yvf3Y9FWpSCJ
GAQLu5hXQXk4C01NcDZLNFdqy9gGrtrdJpqSrMDuPvtsJjkft42OoNbys5lRD38gyFKCTim3fac+
xAMoayvB7mKXhFq7hiC/PAaUdYk4jEkvFS7q+UczjCR0aO6LhzhPk5MVJ+7JBTJEZVJNWk5/MQ9+
OJUo+l1f1Muwww7lCOIWpEn562UVb6L2mmLIzRf0+uhHbglz16dNDmI4cdt9OU0OMDhPizdZYs7f
88oZTzrevyvfdpGyfexZqaRkyjyG8qz8IH+cky61rH6aYxa8U8cnlZW3ouqXCMdeva3dovaF3s7G
FguScIMK5prW7cX35l1DbUCSCkE26d4i552d0VPcdJiOZpsW/RfkM812ByIhqSx/MtQ0JOL3VuCu
lAeWeQAFGLrnnB/gq1RqQXmeT7tt48qsy7g+OiKuXNvPK0W8GEaFzcqmIp0ueryUIqwqWngTXzVp
UfWlCKws3dhKZmsbCFnJLzz2itbv4Sl7lo/QnjPcOZmVTvdOIDEzAIS7nyubRgbls0sZNjhXMrAK
KFpczYvfPTglCrl91T2iAhOC9ZZgfjvqMW4HZ41Vd4NlnNMowZfI05SXWBTeIfH0st0MlVqpPFqL
6LUN2nBlFy31DjRSBYioIJDpBYLSXRYZZqv1gkLp+8c+xo3bH/M0jTZpq9jHsIzbdoc7Rv2GfFPU
TL474nhI3c9stmNTu8lGi8tyfBaWIn9hrHvJEeahoq1EzIudLkkpgNgoOTr8vYRrxJSLCwg+4lGd
xtLdRNTo9/SSkseswUJ3WyRDY+492O8YWbtB3RzsyCrW1CUvog2sOq5AeuAQ0OVKne8716JCkqR1
+2hnaJR3kR7/tJJKbXaul2uvE8+kbW468/v1bXM5dVn4kxkvzyNeuIsA3lpdzbvQbh+Luun2YxX0
gFyTEc4y+uVOrG8KK0u2ylS6z6Xt9Csx/ZPRqftR0AYqTnKzpJwBYhhGaOXdY+ipaJK2g9rtqZ0N
+iFGsSb80RdR+4S0axluhj4dPZw9EE19vr4EF4EGah/VL4dTTzrtLvHcRWhTbNe89lFX7GDvKlHl
s42nXy5w402lK/W3vx6Pp4aUpLIlPGip0V873ZzahpkcqWKooT9ONYRdSoLlkwZx9LcN4Fgcrg+5
bNlyCGkZ2mRy1N9IIy9uFDcpENLuclBH4DD8qQimUPFJKoGr+HkXYCRM1RO021jSUN5lo2J3e1Jf
uPF043TrZOmh3t8bogMs5VdmFanjSqCwlvELIhqgYJqpPCMlV+Z8/0/FEHm8tOKj3kxZ9jg2Ew2s
vO6Ckwioxe6vr8jlzqN7wypzsbD/eL6ej8bwiTUOVXn0nHxCrkwZIv603ilE1y9V636Dr4SXfdTb
d1MVq+pKhv3RSjiL1iTygLTgdUqRN8o65+PXSVZDhhuiY4FA0FH0o2FsbHxZ46fRDqrgIRrNqTtF
VMHyrdPBhHyMemGmPvo54bemphh8Q+nBPRHQ6nDTzYEX4g7Fc2yfqhkvkGaaLG3buyW0xXJMSt23
nEIfD67QiyfmnpOFzmCY0XgqDPMxZ58/oCuYPGderWh+F8f5c+simHaorKGrt84Yz+O2qUSe74LC
SDPqXEaDYWBaol+DSojykhSxnjxHodP+9Ho7iF6xsMpmPww9ds6sWTNxpBL6a6o4AVgfMAZ39jxO
CY0sJ0h/h13XlF+ENpXGWx6r7bTxDEB6Wysyw2DbzIhT32WtmQ57IeTDR8EKvtxP6BOOd8ng1OaX
CtbPt9Foynhjjc5MxwYTVOO2TzCjP7KFCm0/9rOR+UPhUWVylLBxvqaDWkZrRf5PdhfPVYnwoSwr
L77zr8tlktdRnsRHC52Uu6kuxlcd87L7wBVIbNFiqX4rglYT8o1anLHN0r+E7nLgpR0DCCOerx9A
y/NfoAq143STxaDO2H2tlTR6Rdmj3daOmgZIFOTQjxTVfDTjMthDyVBX0qjLFeAUA8L7kDmSPeHz
8dPamVG21oPHwIriep8U3kwj2h2sdIOmEoUt36tn2/wncbvqoYPun269xp3Fys3+AVE+P2c8uIix
/A5Cn7ZERFIom+bC0+NjnM+z42PJGKsvbm0098PQNy6G4ll2z73s/JPjfHkHrSX9B1u50P06c/nb
dA7KMnkFylnY36y0xT8sSRvEp9biAcux+Jk81qS+LVmn5MadL1dTVTPvC+TXNUxl7iY9CWoomlxN
vhL1RGpwc8W/1yPgkmnDFpHKGWhQ0YwC8bwcM86wZPG8Pj/2zawNO0Ud8tfYbXK6yX2GSn0aWXgq
+0Jr4uRtjjwj2+i5MjwMWlJhOwieVFjfrv+mZaFbFt+kh6PkYsv+wrJqas25rStDpj3VRZ16jyVw
9/ZpogGi34dq0gxbyDGe7afoLEbPE1hI5cER5UQbTS36yNfrJEpfsVsrho3a9uhz65XSih0aM7k4
4WgAu7rNpsF7HctuCncFSsyPtTap49epm7NxXwZGqK4kOcsaqZwUSAxgGdxr/LG88I2qE26Xm8ZT
0pnzrTqF879uV+TGi6MH4cFoKy95j6uKc4luW+zdeZnVpLdm27Xvhl0V6TbCw+3eNlPTfK/TqLp3
BsoVB7y4OuVey5F/fPOsOJ6+Zk6vK5s6d7L3NNDjVekL+eQ626U0fuBBfXCKeYcvM6XIHvLEQRXh
qDZOo2PEQAd3a6tFEX7tB/Qh/GxWvOgmi61h09BXM5/BPIOHskcbSsr1rXIRYD4e5ZxopI6QhlhW
HuIo6bs868djDp9Yu1GgYjzOSO7cBWjzbESeZt+qwIhxiHD68XUe3HglX7lIG/kBjE3dmFrsZXWg
D5IC+WJvPJodFnR+C5bhV2Yjv7cZtLB4UdtoVZPscv0p9lIhAyklwY7LdNmIPHJFDGCOahYbP9Wh
v5sk2FE6TPgJb3HPh5YYVBvNCYqnhtftA/WSNerP5QNZtt2wNfjgUgOdWqRO46hXRstL5Cj0OdFB
Vldmu1XyUb9TZi8NN72Sa+Ot2qO8W1hTn38xEKeNIUBVGaBAQUTW3kdlNpIHuhi9uVWGJq62mpcm
gz/Qjx58a9LWzC0vox2/WkK9qOXSgiK0nEdYrQnwFqfLcmwaEM3bVO9/cmlk867o9PkxaOd/HX6k
2NKncnZKo4zjBmv2Z6WwqeBf37qXO0cq2QGQ4sVHfWHJrzRjM+xKIRewNJ19lLi/zKLVX1V8Wx9F
2pTeyuVyUUCnMUwZFykkoPe8sxYvyzl21FFv3elIDMcSPmrmJ/qJ5gEcRPgSdbPlz6PH+XC62lrp
XMp76zxiIETAASUPoGZ3IQ5Mnb6mdt3bx7np21MfiCZGSjnUnF0Qa8qT0aT/xWCXTn+9wECH4KUB
JpRc3UX6hVnh6JWN5RxdN8totsWR2PeOPX/L2iZ56Kr4v+vjXTxd6AqTxoOuBvRL/WV5ezt93QxK
ZB3n2SL8Vfr42rW1lAvM10yYLsPe+VDyW/9RlJttUStukVhHO89oQ7tRjYOHaiECGVXRsA88Jz4I
L0t3AHCTY2JYzcrmvcyoaH9zfijWY7bBQ3axuGGRigytQfU4IoIjbs2sLJubOqhn4XdeVd+4eWxG
Oztxs3/zFtUDEgUk0W/TtjIf6UBrP425T54r3IW6DUaT8T5HxGitZXK57yTCnsYYoVni+xfLpPRa
OZJ56sdSGdqtq47dVrXr4XUIprF70JU5PQRhoxcriJPLkw2EBEEXLLL+x8A5/zpo6Y51Qlp+xOFV
hV7qlJsmMp3nAvbDDdWF8Pb6xlvqBjIYk6N++AFiRfFt8TE8RDzMsuyd40Rc1Q6CXMJA9zW1waKo
YercRa2KQBdS1eMtMpb2tG/DxlO4keMWeSqjoo+axLjCHwRd7CNPp3G4N2Z0j3bmZKq/kchzp4PT
5u1Np6lTsAkdRF39yh2dItsEuppsC91Ivd3MC9o6dK2Go5Iei16jeGS6wtezfNL9LHBmRCMBaYpn
q7PMQ4CiefRPrirDC1XAOv8+aY1+Mo1ZITLQvHFRDS+H26jtp+CuBov5TzZU+XPcNV1wP/A2Lvwa
Y+Rw8vOhtX5fX9XL4wzbENknaoJkOSjanX9Fq2mKrqg159jSJIu2QWaBvMoRdqDV2XXBmrjVByHp
PEgyHoZYmK1SEQJncj5eGxqK0jeqdQSMgZuGUZikfEJzdb8GmXlwKqeZD9oUo7zKm78vdgZQtfi2
THA4j2JHb78PRUYKkhRzlvuy4bvtsMDS/NjDfmxfOwL5cafJSNauL9Rnv5yMVua3aHPRnFmsVFbW
aAYNoj0GYejwQzM92upzYx5Ra62t1xB6HcLzo6L/l4lO7AQ9K/dJq9q88u08MrRdPKEdVpdUCDaK
2hW98FWgD90PxSuKTQNlL31hxaF0rFyJl2FU4tDQu0FLDCnz5RUMu76zKywMjhyJGU/VIvLV3DHu
mqIo/dpTvG0+Vt+9XhV77pC/7q/yFGVzQQTCRJAex+LUYmfj5mLo2uPEzfmseUH0vZgcZwfs0TzM
U1ef6qbvh5U5X6YBjERBgAcmN/IFWwFdNmXuHac4NuNQBFv8SYOtAxzmphybYDtK9NYt4TG7ycIC
x6rrW+WTyCgJSDJllibRS6pEYRZW7Fppfcz+j7TzWI7caNr1FSEC3myBNiRBTpPjNRvESDMfvPe4
+vPUnI0ajWgE9SsUWkiKqa5CVVZW5muKTH2Q66mMPRlJX2RrZ+l7Ecrpz/sDbtwAGLhwSSH+CQVz
/VZBQrE08zkZLmWttcNhAjGGrHmfhwcEcEYvGkCXBvS3v9wfdmORHU4EpBsbLTXqP6uznNbLYkf9
eLF5HWXf+QHITVsWbm6HMWyr9ldDscV4KRajKD8hs9ztxK7N8cEDwlwm4INOvx6/b6SCMkjZX2xJ
bVPQH1jM9tocG+cZ5F7GjjNn2ZXm1o7PpWTIe+2erWUXuBRBvqQBra/mr+HhXmUoI1+wo1BqCAhJ
bJ90ewjetEIdXEToJUrekxT/c3/dN/aXSDIpHQhOBz6s1/Omu+UMqFUw76UeH9URHQY3kkv5bzWI
iaYjkJydHb0R/HSOErR4+t5cw2s0fmGmWs3uHS+TbcXTUzFpxf+I8Zl2SC3EJ/0es6xfqegbnvG3
D/4ZG2uQ0MOZhsBTpcHUfW1UU+ksFY2EnViIWztFMcvMXR2GXnjudDv50uRDbB7vr9Uf77DrC4df
Lqo/lL95wK4lRBHoUctyLpZLosTjG5RAfnPVZoCzGi2onqcwTVAHoibtLbqdR0fJJME9LMPQNX4b
RXFJB1QB7QUIU0oPNYaVtTs7NIK92K4r56Gq8rJ1qclWml8opZp+r3o4616ZTdb/5KVTvi3GJNDd
FJ+ds1aOZeqOS4g/7v2J3m4KNNlwixJGEWzKdXNryiyl0jBOuLBVk4eGS+lLyOvzJU/U+MCpGHbS
sdteJ5cghw/sJxJjJJ7rm1zBbtiRm+Gi2EjfL25fTIlBmyUvfkXk4tKZKKinODnZi/4j6uPR5whF
ztEIiyg5qIWBZaUR19o3tQQN+aaYi/n3e5dEoNzINYQNIrWT1VNFytFXm1rA5qoTKWBXcbkEtOfE
TwPP41OayPik3R/xNiIwIsVoesAcT5Ly65OJWq6zjNK4XDq9SVwUqtWncJI+B3ZFfCrlXv6nIBCd
7w8q/tDrHU6dRANGQXlCBb2xSkxGuoSBGYzyZZjzyIW43f0Asv09T2b1y/2RbvfY9UirugJMy9xu
uk6+wHKdD0WR6m46NdF3O5MfxslqPt8f7jZxAQAsiLW8a3nUr3PT1NZRUWsq+VLlc3uyhjGwTpSe
jOzvtrVIhxH8nuhkaXqL3dOCIJcXT+nk7FnObKwvZEt2OgUFoR25mnUf5441R4FxsZS5QYZFqlWw
f6F8bPGV2jlVGyssEnEiO3A83C9XoV1HArQsxpLXyZAtZ2AUs+7qRobZatNCi+jqXDndX+StEbk/
cYYXzZubZCUKGh0T3Em5KLVUfEysNDo7kz5lXpj34WGBhb+TrGwsp6hMkSBRQhAYsdUZCVFpB6Kl
XophQfROz43BfpUz3ZldcGyBvvNMFV9ndTpg3AhVW0CvFioy18NhZKU6Q+MolzImwOSS5iRnSqyN
ulP5vk1GBIKQjgZpJ3/bq10iRdUCUChVL2NX9p7S6jR/sIo45fj+ejyq5EfQpckBV0lqx+/+hJwQ
3lNIdQsQ12rTDKGmTTWV2Uua1elTNMTBoxaANsE1vD8UuboLFRWhfb2mEASgz5LDYDm1+oRxTW0R
bzYVA91C96Yomc6l0/bPRRZGz0qQOJ6DBe1bB1j6RQpqx4ubfj5mapO/UzOOmgBXOqU+Wjs8YxGA
uv66vLHrQoOieOFGzj4tjZL+whw9e9AJu6NbKLm+HBRJtaWdc7q1iSlOQ54TZTd9fU77scIcoK6V
C51e7eyMNvw8SUQg/CqsnWtscywDNWqKipRp109m6k96WvLfLwYalz/qRGo+4eYGCHpQjD3mx+ZY
AjvBUxc82hriXkrIPKsT86q0fPo1BPChPZ60g/6z7HnM75yZjesSlCh0aFHXoVWxOptKojtLYyry
JelM50FHMOKoJ9jiOK28/EWDH02xZom/3D8tW1MEFQIGSGxhoDXXW6as9L7vm0W5xJpJ2hGm8lOu
1lnuAS+ga/ofBhNNDHhgQiRhFRW61q5m9FHUC6SopPJlZCuOmo1pWBhjJLOznBuhnMIMNVmoZ2Cr
1kpK+M31I0LShHLTSJxDivWrzDvbUX/UiIof+gGrgPcnPNTaRdgj/RCf8HoxlyiP9FLKtAsqtvUh
tkqtcPHHwIotoZOrNJp1YkvvqVZtfEKgYxSS4AfTWVgDSmar6cd+0Yk/caX+xbWdKT8Fi+SBS07X
3+5/wo1VxTGUyxi+A25Fa81sm8eBs8wm5dW4yR7HYvhdtaNx6DIK5OzP9L0yTiKmMSCsM+FDo9LA
uV5Tyy6qKaakdTG1Su7/GSCejQ+UII3+zJ4OqH6jMaIeOiMMlx0tro0DyXEjFwBZCVfSXJ2NODOS
3tQT7SJZUvUKYitPz5Y2Q/cCqJb+4IE0Ft6Sj/8l7zERfIcsSs1EBNbrOZth2qEtumiXRTLTQ9PC
Ezoq8RK8LKFdX+Q+K/eosVt7iKSOl4uMMDm1xOsRQ+GjqLWaeqFqLL3GmhVYB+QQkvSUmkue7izs
RkuOMTgnAqEBOkNeTXBSKplaoZy/Lg2PQTtycvNg5R1Vg0JankjQ4tOgwGYcu7x7kjQrjD9ElRQ+
UU5RPt7f0LcAOZv2GJAjURAUVchVULK1DB1MJcle49DkW5dDp2E0VUzxx7JZJp9bpXtsk7l66Wdz
DDzLmIaDWU3NL7CSlKyTDI04CPTJ5f7vus2g/tg6oP0BmAstptXPUhDn6i2ja14D+B+pGwcVaQUA
rWdQP5SD1VH6lIKnwp4KU+mdOHYLQyf15R5HcJGslGx/lUOBXEujuNU7Nn31W5FmUPeRYTzXRWSd
IyXNPxZNMRw7NdZdsw+bJ+SNh51Ac3v4bGRCgfyTHfPPtcANlXH4/4U9vZLQJL03xeDeJqojb51i
Jo5rq7nmtjWKsTt31G2As6kbUBqGbEl8W8OXiqpDL9ypxtc50Ibfi+10j/CAWukLkH2uYCTkrfDd
NxWoUoEUIXUDD7iupetz3oR5F9mXPFTOUZOqqtt2SXk0tNz+mC918PP+1ro97OIZCX0YYjN3gLyK
a9GCPH3Qy9aF12v5exgGg/KoGXwbcVD+dH+o29NFIRJQD/mTzEOO8HIdWPQ85LIt0uaD0efLY69P
xWNfl1Z6dMY8eNKzYLwMUS8fow5ivFePofrF0LqodHNDib9H2lz+g7Ro2e3scHF6rnJ2WBbgTYk8
fOdb+yC1CeoO3m3zIe/V+vfkyBP8JloZ5cP9+d/sJsSSaOwQWdnNXCTa9fQ7Jy50JejnDzA57PGs
FxEnRu94ohttWPwOF9M8/d9GXMWNIDE7fa6m+QMKlWHrSbaePQRh1z7HwGHOcaye74+33kycT4IE
KmpczUL1cBXKMayQIDLF+UtV6Okj17L2UmrBRYkEIfr+UOuQ+Gco2yJ1JHektLfaS1mdz0VY5flL
bAW0uPS8HIH1ZeV3gLOIdtid+VMpy2L2UiXUds7MOhyJseGOCZU/3rW3ZY/WmNSxtzOMzWhJxVlt
Qv3LbdQaeqU6Yiqt/S663P7r/ozX2+fPqCL8sUkVEx7g9fZJC+yOKinKXuZukX21tL8pmEGCs1me
x7xKdw7r5hy5+wW1nl7NOuSmiYR+vdHlL6Y8woMLaRahCgIiMDhWSth4bRXqT6h4aXtqWrcD8+Lh
5UhKwMXDmbyeZh0FWZxC4X9JgghLgqT80vf10tJCDpSHOJ3iC2aL0zuPpqCiE5pEU4o6PiH/etB8
kKvAgET/EtrCvrzMEIY4Zeg/jIfCCDTYCGO7x4XfmqhgHlISIa+8eeKh8hKoiRwXL1y5yknLWudB
1oABY+GXvLazmXn0xfcGvT2hlgxzDs19ZCOJRer1RMNomGm3V8VLPWvtcYgXxFZCXMJekgZO2zsD
KykryTI6OuBSKfmu/e/aOkY2HZ2TY4hwjSZ6ukHiZjnKNjsDrY8GA6EYyUiEb/yg10zkWlOCbMhb
5xgF3CaYzekf4UYPWOYAfe7srtyh9a8/3Z/xREmJHhOp0VpwY0xURRoryznqcYYZlJSg31iwPVM5
Q+65G5WDaXV7EW/96f4MKh4fkOXpKK4r6Aq9LTtCnQGtqar+ga9ifaw6Mz5HWVLv5OTrG/HPUA6z
A67Fq2eNnFJao2qpfoLnyEvjUIZq5xVql++kOusQLrYFBHuSHHArFOfFhP8FYjKQmA20Ap+nCVq1
G+qledQjMB+qUuQnE1uiU+mMy5k04Z0yerSDGZmiGHhcShe8Pq5HVkMnxKOy4/tNueIb6HidsOKR
dnbl7Spej7J6rcLUyNXAHJyjnCjGaTHV8oig6J74++3eF6OwCyEWAy5eOyWko6JVhdY4R2rVggIy
6l5YRvPJNrr+GHftHoxwa1YUpdD4QjQV4fdVqOQX1I0OkJ+5WMkpXuBJqWOmvjNzEV9I8KTZ59x3
N8QBOZCrpstD+9gstvmAKo8cuY1aWMel1Oajadbwb+9frzfzQpNEhV9KZiow+OsYIltL0E+dkp4W
XJxeOgTqXiIpSA73R7k5xMCEQesIk1fKJjfY3TBVzE7DieCEsXPtySY3KR6sydHGZWtnqLUMNEpO
JLUcLE6YYKBY2vUul8xKkloV0GMb1smXDOzi2XB63FFysOo/9BxMPbdAfNRaO4owtjOCS2e25u8w
b3vgkhSH9Z0TcRM3+UVkhuCGWWPqRqtfVC0ZeIhgTE9O1OaoZrTF01RFxQHFbpre5qI8zXQhd4LZ
1pL/e1Dx4f8VZlIMA5oKYjRuD3Vz6pQmOAQShNchgUn8/q9LKVqgD8gnANlcD2U0rK4UMZQelTGZ
IXQs2MJYvj4MdlJU/2E0YDx/QGowF9dY5j5Ie0lDYeZkt3GUcTw4Kh5ZVWueMD2q9wo1N4FGINxJ
kkQvHae8tSvJACZq7vIiPdVIM3yQect48gKBKMmRDcoTa0/Vduu70TtnZhSGuIpWixkaSTAgv5Ke
Zr3GkMkap6MWW4VQ4m93os3NTUSdCwkI/hIP/RuTODXS1bBwBkQNCyu0vwwK74kHI43K5lHPaPJ7
GdgoVNpIIEEmDvUIWPrdO8dE1pXyNPuHyps4Of/apLLSaaGV9NJRDTB3DhozwRML0Z7XwIjLcicy
bHxJ7J7A7crCUJLVXQ0WLiO3n0wmkaJbi+hFDCawQ+UG8CB1cofnVLNU773tyVh4qIHH5XAAeVt9
ziJLEUu2sSCZR0TK1HzpDtWo9qeFou8re7Y/dNiTecgChTvTXX9d3qT//5TwLAX9oa1y3i4wgbKi
Gu7noE+Ws4C9ICiitR9i2xzmA2wc3HlNNW/8JI0o67zvy4oXMe0iQU4B7g9o+nqxm8QKLeHX4cu5
bTce1Jj6H2BX2nHoFW0nvoq799+VjD9jgX+COy6e32uF/Th22jRvo8EP2wE90mbIdYVmx1w/Zph0
dAenTpPko405zWOHXob1TMrghOf7E14HeX4E0GchTIoeMln/arm1SMrS1ElGf5Ct8iHA4/HNSWb7
Y1K1ztsySd3JyFXn4/1B11uakYQAEo0kYQnDMb5eZTuFrU9XZ/SxXFzSr8piZcZhnPvW+KabkEk8
nrnj5//bmGLf/evMdqzAYlXt5Ee1PDW/2zJ1MvnkZIrWHaVEWbqfBaErer0/6josipmCEYA5zp1O
H2K1n2SpNAa1zWa/kNrFRsIwHoYD4O1Uce0Y6/ad7buxsEJIG0aiQEJD97me5FAhSFCMzuwDEjfP
g9GFX1Kde3uY1ajy+jlBre3+BG/3D9BJkwY61HiysbUcqERXvbajePGVhUjhGko3Vm7ddsqjHMqS
+TBwHXzocE3Zk3kSK3d9eigE0rZGCxrxV4BD11MF1dEYQYx/codD5xe7CfrejfPYUg7NUryqdm09
KAOgsdegDczk1OiR8iWQDCt7RJut2+PM3EYtoTlFM1ZIewk0wfWvcQa9K4shmvw66cO/QG+HT2kp
/+4RRvrEobIu9GWSj1xX9c4Xvw0iImWkLcthEviQ1bZekj5va/w//GAqppMaa+EhRBjma2V0ynMR
RcnbOFD70oOlvUiKme8Jy29OnOBFy0FAOddFxGAYlMaw+AxUtwaAC+iDUtwfkskNh8bEszTEfLrW
6uy3OeNM8e7NB8sZqRsydOCAa1XniIJeH0xMPosW6QhELn1pHGFU0s9DdxiNroWpIDfvrCdwpkHH
IYtIlw+yrbU606grm3SVrNGPyig+zro1+xaQiYMqp1Xj2lpXnImZeyDlm87On2FRa6LPLK6oNUQk
VeQIZ/Jp9O0AVMHsTPLBqJO49BQzcl6xYI6PQzmFJyM1LpLI/BSw8uf/sOB0O7iyeMeSnV5vc0px
xGq6874UBcNPJ9F+RJEcJa7Z5NLHIIrrj52EteL9QfXbk47IMskA7xCgXWt4tjzH3aJ09sSF35hn
ib5z5RZdFPy6P8xGJKNthJIL5gjgDtb9cWzhRGsso2/YTg3Ry5pT15YlufImNbZCpI5T5TJDgqx2
8oCNO0IUFaHm8vCDfr9aVH3OpiCNc3axVVWnIO+C17FuPhdtXuzs3K3DyjioiZCpCyTA9efjiSj3
ajtMvsB4fW7ref6ilqn9IIWZOp4sa+4vodo4vL2Aou4E7I1ZctcL5gSfEpTXKkIGCyQcKrezr9I0
djlAo49BQtk8oXup7LGeN6KiBaBLVAYom5KnX08UbQYbM5h29pVmUHmDVNoh0jv1kSd2fx7i/Bem
U9r/zCn5rGtJ9c+7NxIpLG6JSNOIouMqPpg84pdBsRZfH4I5OJFT9oXsYhyLNzt2zU70XAxxLx+s
MV6q918HNvLYTJ64yLNh9YV7LWkTO50WX82r5Bs66H3s8VjBWk+IRPt2Z1NgaBLosXIngQBP4qHY
00W4YRsSqYiN0KN4WsPFWq9+r6fBmDUSn9qxB0YqHEM6hJoxtC+FGi8FvlZzVkbo9KhW4YWYC8uP
xaLgZ0311lRRSEui+qiLJvkPGWeQ2k/jrDz06mjJe2KoG8EFIigtRRjGoJvWC7bUtgMvW5185AXn
77Ye6J4l18meluBGYoYKM8btQsqH8K1eb8gBGQpDifLZp76QWEdlkfOjrvUOKrJmnhTnyej3JAw2
zoANX4DEDFSsKJddD9mlYZUkOBj7SIep0Ecw5viAA638oaD9hgCzZWZugN5t9Qhly3iths40dpLD
jXgDTBu9UeGAQpYifuK/cm4dq0upMxLZL0dLwUEGtLHx4nTAfz05MarXJOz0yLNLOzvEAwdjJ7De
gFXERiSekg4LSRU0jK/HB9+Bo0xcyL6theM5SvL+O5IOiPKhwzcdY7OEVmMkcxs82OPQx6cRstXs
gqCRocWm885bYOuDCGM5Qi+vAkLh9a8hu51KJY9kH1uY1GsbR39qqzlyFaR4j5MZgVBUJdjrdlxd
Aq0Od67RjfsN0BfFRYroIjKuFiMaLTRJA0XxKSNa/+T9Yj3T4YmeEANSSo8cOSoP5izwPPfD4dbW
J1lg51NOEPz562nbkhqFaTMovlnhnhe7GItk/YeGu7Y95UhpIk2qVlYc/O/+sFt7Dwka4j/XOYLj
q703aXIRqxKnKsIB9KBgGfbJnuXGU6TIPECFSnALoEuoZVO2g//ZytSE29ufy1zlpl3dPoZMJwH5
ucUfKEDFHvY4fdzysoee+jlz0j5xkwH2y19dn4/Rc6iUlienk6qg+xwo7wY5iwNIQ4+mjaj/A2W4
Xn+90EMI9dXiR0UDZScF6VwHKGfNcjUe5rFB/xb9hPM46s5jnzT5ISh12W0R99vZCFvHEftI+pmw
2dh/+uoA0N9HC9PglxTSUP+ce7P6Cc9B8to2jB/iedIOlmTiN2P3DXXwJZ7LJ6ejEKKM6FfuXJQb
pwGhb57KqOhQRVxTDSP+VWKPKt8on7sHg9ra0VZ5wx4kbag+qKlcwvEqoj0Js41diVq1UAwCoETD
fpUboENcFnTJZ392pFb2MJqcBy+lNoOujUkYTr2ihTRhB1N1SHSFut/OvDfSMJ6ndGloKkMpXbOd
NIkKdT/zXo9QwEc6Z6ldJM2K73ZuKe/PNgU6yqb6QRWRh9Jq45VTM9BW4wKCP+jPbTL5NieyckcC
3ovaQpdy2zlJ87cKe6o9093NUwiOlGMo4C3aWpxYKkodgzWFL6wMsTfos/FBUVAhQ123ip8mqawP
CKZUFwP31LdxojruGnUZ7D2QtxZcsLd4sQnLozWrKZPLWjFasel1BSR/MceHsIJeX4yxdL4f8sRJ
XpVEKMZQDqHNDT54XRLRQLv1QuTA57mkvtVm1h7VWFHe7o+ytYX/PcoqngBvk0B4KLIPP1J6Wqqm
RkjHzJRv3ZQF3wuE805ZNKkIfOM1dH/o9aEFPsT25E/g/c1NtkYUk8LFxmQvs582gfOCF1b9Pa2n
5Js85zGyUZXqFG7fIo13f9j1xQ2AlpchlXceBfhNqquqWk7HplG1yPK1KF8SLwRt47jIFM3nNO+q
/jCbcUWZtKo/1Z09NIcspUK3Q/9ZbyPxGygiAkfjfavfqNM5ytg6c6pYPuaAg42T01zrB6VJQGpk
KX4wO2HidqWF8AuMQ3r+1OHXtenMUaekRgvDD0nVv+R5Unt5G+S+uTjj2wxz7GjFtrKTr60zBTFH
URlmrfnMN/RvfOySSi8K20/BEHlOZc+G23Wd9anUgSEu8Ebb4/0vuzFNAPiC+SnaVjTKrkNUXbV8
uqiy/TmY8YDpu/4tmuTGNxDTiA+N1JafFGcs9rT4N4elVw4cn9YKxdPrYVNsPAwMz20/TFR8orQe
1m486M5bH/XqAfUNC0Via9oLRev4wPoKwJRo6tLeITZfD4sCpInnmcMeqsw+dRMrcrCjNXXAePeX
dWOzMhDFfWQ6gWiv1f91BEAxO8xsP7conxSp05/qwFAfcwgI3/7DUHTghB4n/Jv1fdaWtR47Y2L7
xtJHL21jqKhq1ZU3qgiMv38oQWMgtILsB9t8vXyt8GpN6sjxq96oXxQZVUugTMa3cbD2IOQbJ4Ey
lOjeCnTDTQZJb9dZJPiafi+Fw6XBSMSjCxP4YxBGr201OY/3p7a1MwBIAnmlNqyBLb6e2qSURZJY
jeIncdp9b7H7+CdQo2FnAbe2PeQvCBmUj4Qz5vUoCiWYPCSj822rhLI852jeu43VGY8VYPLgrBlB
cR602N4DV2wEcMg11IJAi1BkWwMG8ZMSftqp5ldqpywuBI35SQdL/dAaEnrBgAjVM17C83MP81jy
AiOP9gLq+tYUZ49eG/cHkGKM+VabB+VAK8E6WPXHvtZbd9GtEi30Mjs1+TT0nm1mFRlCEmfuomZ0
h+5/362VF+JGqhCqRkpkdfJHwkGt41/pW1ELD2GqmodBKPDHUtR8mmPJdluYhof7g25tKhFZxaSF
QObqBQZyRqIYFSm+pnX5IabV93fclfVf90e5yfNYWTDFojAMIBTy72pXyUVpRyYK7X5ROMlTQYvl
aHYtiG2pU490yC2AaVL1oQ4hlWcdyqKHNnbsr/d/xcYCw7ZArwCIHGFgTdFXjcJWMXtV/MnQBz08
ws9tdWy24Dl7ObJeKZrpdJ9CtLmHgjOyc3Nu7C4oyFR1aV0jnrVGX8TagF5bK+t+P4bhS5zbyuew
7NCpK/us8+Zlyn9rViEdbDQtd7L8jVBFPUGU5omKXKGrr8x9UrZzWut+HGtt+RD3ZW94bao637V2
MqroWKMQru5JlmzcMMDI+ebIxDLs2poqCGtHHtVO9yeAacfAWNqPaLTYgMo18+H+p90IHrxheMfg
qWAK7up11LKWLMQjtVJ9SUuK8tQ16mgehiasMDySAbIWXsRjwriMulTEn2qYpo/FWDl72pkbpwm+
FR+XpeZDr2ec24hPVxhcw710MsftYj07olWm77mdb3xPWFp8SR7oWPisMz97HlW71WPN72In/F9J
MapxF6Nuj2Frj0jcD+1OY2Dj6PAGp1IJkQaBpTWPdbEX4qBaaP4wystPzJxo4rXLWzxU9hmE8Pi8
JE6+U4rbmiTnBU1OCkRcC6uMXleHHtZhpPlZC2GX4p8OWghEq2L0+pFH8R6Qe3M82rPsIB7fTPJ6
DyV6RvY6NJofJ3p8sLBV92K5Kbxay7MzCUz/eH/PbsQDChs4wAqtVZ6eq3ifchMk/VKZfhYMyMa4
nRI6019RNNv9EVarMoUPQevQqg2qLJKm04gA+R5EcyMwU67H3NuhukKH3ln9iC61yirqMtO3a92u
Kk/Jlaj6Mua9RYrRxLX8bCTJMKjHzkmK5DMQjLlHew9Jjt7NgindS39vF4W6pw4Aj5sQX6p1qR95
SSudy9r0C0rj2TEs2/4pTYwBj0k9fUuttHuz29T5amvFf7j+GRtwNsxiqiGAqK83AAbAEA3ZXP6Y
LcOEIxqC2m7YY6CNhlpZDc+j3cWDR+lNCd0WvPrv+xviNl6y2YVPhQC0AvFfpR+L2pVKLAW6D3e6
1F2MHsfzgNlZ4uKCle1c/LcRUwzmQIkDhQKhfxUxu0TlJtQLw7eKeD7aSVSc0jqyHrSx/UQCEnx1
DOiahRYV56UfcJG9P9fN4cm2bJF4AE1YrTUtr8oI+1ZINbXzM3gyya2RA/w4Rsp8gMaOLH9PE+Aw
WlmFZSiKdepOurW52mDXxCqQmqyRpQ7mEJa1WFzHRp5/xhroY6uO5WM8TXsHfWskg0EA69GyvNFq
bZYyqc3I1n2pjh6y0Az+CWNdPunDFO3c81unh2cWzEPqlqIQcr2DuW7RndQaA6CJ01avyMcXFtql
UZxPr3nUh2N0gP/ofAeNKYc+ltf51/ufdXOq4tWg0T3mvliFk1hLk8yoTcNPl1Hzm6ydPspR3ePp
ZO2J/d7etaJTBx6bfgk0y7VmczqnGrqGjuHjNmDWXklCHx9DUyu+3Z/S7bWA4gYVHWri3Oo3d/oi
6V2lV7Xl816OToo9veGSiiQ63u+aWwbLXiFrawmpX1E4owBALFxFgbDiLqx7xgv0YZ7ctkXk1e1G
7IrNoah2Nsztvc7kEJARRQAuofVgUl1ZNc8cy6e9Z341Q2dsfJxK+/zXbE9681MdtWxwm6Ar9cf3
LysBRrVhHHIq1heP3fWjIaeB6TcyvW7XNiTbq0rD8KQ8S1JXKdO//8OAlNPx2xLykOupNlqt2mVo
mz7qulX3YGeYYCCjl4WXocmd8Qjlaa9WtrW6wJDYPqTdPKbF1vpXa3WoB1sbZskk46/q1xqX0ofI
qs2LUfXZwxKHcutldly8/xkL0AtaO+AGoA0Umq+HJW6mkCXZQVajV14HppEHa5Nmz0lcIZZhdPN8
HANp+TT18h63feO0KERUYiqaEqDsVmOrpSpp2DzbfhFIvRctmXSM84iubS0HHjj4YmcbbZwWyA8E
VQfNUbHIq7mqckmZm/Eo6hqPwOvs56Ev8x8j1gY71d2tqVF9FIRjVhZt/OuhrIlHrF7PVOZokh4x
DZaPwGV0b8mUAW6QtUcL2hyPyiPpmTCwWssgJkMWmFZAAbLohvpxGiXnw2Lm1d+LPLcf8nTYA3Vv
LSW1ZLSn0Zfk8lCv5xdbA7xfzF+ARxbFocWT8uOI3eCXSZulPXD+TZuR9I47irufhrPApq6ORlLk
6CI6oeMHQ22cujyWPud2shzbop5PidE0ni5pKVHWmoeDklGTouVvKN8oymo7b5vbS5OfIrp9xFxx
aa62kBmTY2s1dbwmk2JMHpLoWzEbyoD0cpc9msqsfdX1OixPTZAWP+8HpRsCv1gHTugfnxDCr7Va
B7WxQ7QmWsfPFlWGJlsUQt/RaX+2cjxk7qTnw6PuIFAi4fXWuwYGorTAHOx6DrM+2N+EHY7Qw9k7
x+CAxPf+V6dKlcmBCZd/zhZOrWs4TFhXVYokxnAsFRVkT2mkqeZRHus6L0pD9CHMPJCzw4Br4luD
tVjndg02b+7Yl1J7HqSxKQ6G5PRfcA8ytGMfgQHwHK3nXaVlpdEcTKXRn4JUC4yjMGnRvGnSg2+R
1FHlgjUyL1+5uuQHpcokyRuNINFmLyFxnTovSRyz171cVzMF9YqgH0IMnZcce3QPDZs4+NDnOZjP
aNDQf0ATeSqUl0JyRkd2m9BypAcd23FpxkC+s8LFg9k1x29odNKLc4dumMjUgknSQ0yFgqqOvihK
N1Qv6phkPMiWwNHCz1Rx1Oa3MUaW/RBgPlLNbkvIVwbXqYegPaMBFzVwL5fQyZ8qPBV710pCM3w0
5UoPvXawA+XVsGvwqWkFxMeL4nAy0cCARVV9xwiMFVlSfGL7WJ6z3lV0VJ0e50aFaeXMdhOf23Cs
8+cZO3r9EoVIl/kz+Nr4rOptZntOquYW7hBzkT8gHipnjwX80OkLpccp9wrUDoOj6sym/r1Nmzl9
QEY4KI5aHxiz24U8z05S0wb2scs1Jfdo94T1oTFDtX0be0VdfgUUkLQX1MmV6QXqbjbGrmMgtvFB
QoEej0YEA7LX3jSj5ZchNWl8spMkjl46NA6l04SrcvdmhQXKgymGRuUB+r3gPik5RAMfGNoQTo+A
VRfHa7Jssr93ZVhOv9FNnBRTyN2m3RPNy7z9ZwloI1eHsRtR4z2OcKR1Dy11h5OkaEudZa4dFWGE
xrdWa73qYckg813jEobVF7XvAno4XIdd+eJkcxUcQryz487FfzKUEteRIt1+xvCbdppUTt34oELx
4X9bsrjEEIsOkBnFL8HSWc1LLEEYy7zKnLVMwVG8UJaHif5VpjAJzvmHEAdE3s9OByM98kgO4vob
vK86f1KmRZdOlMf7Ojs6mTToZ1zD1BFKspZEU+wp6Ch1o6vM9RiNMHoXIHCHvOFQ5m7RBpX5VDhY
ex4XgDblI6rgrfOqVLGWmJ7SK1n8AYG1sP0VBksae5OcJK1yjMy8b1tvXFoAPrpTm+l3U0I+MHed
cWSJUZjTonj0lDKiP3fojUUpjkYipBQLCT8ed+olx/op5VD0ABIq5UszzEnpBkqK+7sgB+VfUyw/
+mNXVW314vCupaCdN1X6lRoMSnlhHnTVaalp5qmehge5+sGipbkcgqHV1efeMGvjcbYtnk6HrAQs
clbnIK9/BDlNgaciN+3l05gN9RThW9b2ipuMSxr+Qj4Lmy7qRUHskL8mtbzIaAPLZnuGMl+AcJKs
UirdZVnkgNhk92H1kMi11T9C5ErQoZBbdX5tjbnFG6kOw8Dxp+b/cXRmS3LiShh+IiLYl1uWqt7d
dnvabd8QXgGxSQIh4OnPV+dmYiJm7K6mhDLzz39pojMfZ5GEf/rZX5ozd4XdRN4FmXMjj26JW/+p
w9E5fgbE9up3r2l3+aD7te2/NF2j3JuIpXF+EGsRhODsI2i3ys4we621a9yHFguH81E48eL79y3O
5bXMCX8nQ8xvsMzvL2MUw41QgxzjH22gnOZ3ZzYdwQZiVVm1vhHm2kvpqotvNr954MvV8rfEHkI/
x3vkQKWLw97lXSAAqrW/TDP15wUhVyqG3DPRtt01FqSKspKu3m/wfLdpco2By/HFqTX/U5B2dX+n
/SNOLj3oXPNJLspsL16rnO3elcu4v3NAkrgI7K5MEetwkdct9nZ11/qb294dq/SGB9IA9+3XMSeJ
OB/12rBqirfBE/d45tj6sTs6uXFJSYcFkN/ozvu5JUiU70WqJuI0V7x0fk6SAlKkEI/WIY/ndN3O
Kmi02LHvkGQ1v5/ZHEZrUasQnYXbtKH7AxGnjB6m9jiO9TLsY7N9+IHGssGmIyuDC2VmNNdMxuSc
5CDN6KNb5BFkOshTiLkQtbXyjpqn1Ncu3OflA1ace8xVbOpF/dgPjo+5tPsyJQw1cJXkJ9/rouO+
T6GbvSRxC5aJjL2u79jz7lNWtGsTz/ejazrnnp+dxG+nPWz3X9vwVt/jxJ7sd9LxOwjhUTQfXY57
afcEEbRemUSXdPgZxU5sHw17DxJFw7U/oncQ/x6T9EHa2C8pBLg7Ye+K0w9FEjuua6+iw1jifulI
rgZ6z/oFTDmcSzr0GSxSy0jGMoeSxnSSKUiBrwc49lRNxI9grDlG40zGm5275FVIuuZnJcZzrPot
dYI1h1rcdOWIQNopJieNF3LE8HCBsYkZyHzX4sRPsVDwbAu+Wx/bjLEL47uGlCy8nXvYoo/Z5M5t
1TvH3H6P4jk7HoJ416Gt9mAk9Beaepp9N8vmdF/wzPNNFaOx1sGd1klNXNOykkia4yMjSUtyeU+n
lyS07X/Ghdr7hJ9f7Vy3c+q6toLa2yUyP03cnT/7xcrh36KVyyecQbaz16PR6nyfRRv2opBMyGdx
hGNNr7jjwm5fArMQVnWuWXBchgUfVJJY4KiqsKBO7vVbHXrB5RwdtUIlw0T4OqEi9F+a7mjnR3gH
yFFLFBqEzmTe7YkMsCX/cCtNe7XO41DiQoCE8vBPrXOy9gb1KpTDV3XYYcL3lQdFFIzMon9D23dv
idbtRuUOsHoxZlvox8gnfez3o/6tuoWtuyNpG6qjxXWv8NnXfY9EmnYvUk5pfx2WVE9XM/U03C6O
FaiSG19dkGFG48XImjyJWskW01WKyvRidR0l/DTtptdjXvANgqK8/elSY6I8TZvuB8bnzbsODhcK
Y5Ns3qUbzUDsc4PH8T6cVlSQPgxOOD1Jc9kVaUrYX8yRKPO09zh33XmOgaWpOsrowzhM9m0Pgnp/
VSp1su/11HtdjsI3/hICGDtfHBzf7G81jvGbN3sb2Z9RXb8eZ8TXuQcbrqKuO5o/PXK1vhhCGb4t
6xy8au88wzyb/Ew9Hriml8dNtnPv4koocpnsqyhHb43pfFUY0dr5mLiTt3R485XbtonupL/sYY6G
YXmToP4dRYHH9FfPodIFXs7nUaZxjcnxHMr2rd44kIWXOONbNyv5p0/Ttb76mZmPH+eYBMOf4yRg
rDiSPuY0t9JzCXsjtbiuWsum8gcNpsk+E3U52/fVX6IVlm5DwsSJ1c1UuKMjxif6JAlyvfQ0M5pi
rujPa5V8prx17oNlGRmWWXqEJtd6T91Lx3E9ycxsRPKvhqvFMJYxDl4buCrySoQy7bIl4LaHA7CF
5tXXrAyf8Gey9iN0WFPlcjZ2quImbbK7HtvImSbqbJqrMHETRCUpJjHHJwr2pIJTnjyE+xHTLXtc
g0/bZtzu6oWNE3e0d1lMPu4WuV+Gftj/CpdEujLik3ztAydbK0pY6Odxum3Hp7M+vIypKaRNwNPw
PLKuJAkJ6CMalOrL/ti29oF18tiWQhG6iGtXk8i7GTV49p3yOUaVoEo5V5Zn+1nnp+tqp7Qz8i12
0+k4XfuAdPoXvOOC5luf6GSqrHSX4Cps6M7F0UaRvuAx09nn5dCGDZKclvknKIkZKifpKXFNwHX2
XYlz9u9vfL8ONYHds7uGYIf5WxBu8VXVUkP1GYMDA8Kx3/sWF7e4s69MFoktg7VPsXmXiswnXyLz
ZDok96uvH905FQ2vdSCSB26QW8hPpFMdF6JXhA2LI8NS0Waj5In6K7tufyehJBwGmxQI41p1PZFV
rXmYNv34bdZusOEkHcizTMxujrJP53rLjwwT+/v9ZJqvfJzSh1JI3CuLoI+agxxAAlA/jBwIkJ1m
TMRdXiFarOZuztZjX7+eoKYQJ5BWZRYa7+Kto8kdETdD9xjVe+Kp17SG9E63GYetCO/9aXdf5rDj
rO7uMGdlEB/cmflSowIrwnDPoqcd0l+cd2SDtIWp9UZ27tZPW37rfuxzh1qhftEwAprf2sPrvIQb
CJ/VmDZZPzENMvjtwZohIcua5mufxJD2+JUSp+zheP1MYcTz8mkn+DjCoCPoSdUD2xm/tcG915hV
P0jSjOOiTQ/cNDt3yd7ipIv+6/moPyKaWTffCcNZCYIm5xsViXcMFa8xVnw9v0z6c5gSVxSOYcmC
gJRcA0Lq+uA+OIfw88jABTKyeJm6PyZHzVflEUGS4/NxpKXU87Lm3e40WVmnZH6Vzn7spNHLeftk
eg9ekNfuUBkGUfvrYz+HBxcCiq5cAEiK8vAC3eZk8LnR3d71TcAkLMMPII6su8xdugZ4sstJFVhe
a1mJU0LaCtI2CfMd98opn9IxPq6+M1LnSEfaL8syuXEekof3L9uW5vvU+qQ7E1QX/3N11vziuZ5j
YQX+UUGmJTlWYX08R86NiuAO0ZbQdGTCqWQWNkNOMnn0YTcT/Wv3bdyIjjfqKOJsG3/0yYAgRXbc
AyUM8ZnxR4qpvj+FaxRCFejCfjB0ERRPIJRyDTva/SRrQi8PsEb4FeHWrXLyAOM9VxhSfI0100ne
+Xssqr0fEgdKXDL0hUVjikTWGmINHWddHC7TxHye7Kizoga2eHK2HVBmG423VCo8GrKf6TKdPFgO
Qw5yeNSmmHEivwV4mskrOqaTtrCzzpJ8cPb2E2ecfKlYmf28bgwhn+K+vfHLa2xQLyjwDU4udbc+
eYlALLuH5vxAt8vgZ2t1Ag+oXWPvjKvHV+MLkp1sEva/mc9mRL2OPvTdfnv5njalhVd4quu2vN4y
hL/ZsXivaXD2uBm42fbqhGFvyu44YlNM8KOeLOYxz2gkBqZVbkjL7bvIf/4iYreqtRlw5Vud+bqO
XNIl9CixFEk/uFTLvW6bfGiYi3Nnz1iVntlEpsCCDf4/p5tIu/UWXE8KTtmgi62f1y8hn8yrIHc1
bbW6x36WbXfgg9eDWiQ5mVLjVzn5O36Eu6Q8tAsdfdnEnfd7DFwMY83seaIUII18lkYQ9oGV4fxq
iOrriil22p+zv049KtzedXImWqjtkRkscW3MHpeT6eQZbhWwZ2pFxES3I2+oGqPijTujRx+SJmv8
zc5M2WuKQorBN17fWYxPUR5EZ+BzPZ/BjsGdC6HSCriA9b7gLJYtK1+wWFI6nPRsGQq8QJiaZ3xr
4fydmJByXuM/hKmgKB39oyv8PlF/pT14b1zvvW+X9DbaRr9kJ7wfe5/aMtOotAq3nsSL2UBbuE3q
9KtqDt1ddBBTcVsoPionpzUGBJnP4GPl1hzQTUSEYI6AB3e8ZlOAEFp5Y77YZQ9yEagwKSf/PBr+
bjtWeClJRPkB9nI5TCViVz2yZAaeDnUiX3bPq1GsjdjnptMR04SSgRXd2POxzWvVb8hGG29TeSKF
3+D6N49j6U2p+xJ3y+pSnV2fuLJDZX6BN3D2JwxmYmVbLr6PDkPcLo9rAvLyRG/zZxqglay1YCQ4
+YhnNJk+7YD9DFuxhhFw8LEUb64qgjUYpnJcD4euR0pli6Qb9vBTXEPh5Yl4/gUxPhCXN7pRXUbd
1P2iZfCR2Sjj/LHz0kfVPuj4baIqj8VsWsmA7abtP1es81qBPx0/Rp8ku3I0jG352iJDK07yfZc3
mMrN+Inysi8vsxuoh2SLu7dOkMqXz61HRiZVerqcKbzeB5Ib+ZCTSbyZdYKpZdWQPfnvTOwqCrHL
IaK7D1g1YiK/3fWgiUnRD2Spkl2dxXXO2SLVbgSRaC/w14b5EgI8HRcARKaWOR7cXKrlpLDPW91S
Mp1+LZoIyW1Fd6EF4oDRdJXLCiX76m5njet4bAcmxVF8HNbp0kphUsnQL9exr3zjis9x54Tuvc8b
Ywt0rJP5PTguVOh50KF58hSY/n1tUBnc1d0phvuMZkCWNW3RmwxOAe6CqRKsislXwMCMyWuhjiVh
SJd++Hxg4Ovl+4QlA+Rqguauzb7ER3lspuV/WZOwuacZ2d0iHZ1zz90AQ4uCDSnLJW86REvkGkB2
kXYRopy1Dfmvg7GbvAyBPcZnxzmntdxoHhp6hFG4d66A9ddpGfdXwuWFYO8Byai4qQ6zgpGcqAU2
6u1yHZWZmL8ybaOPJBLJdkkWAKGCrGgx5uCh6/qbkMeIDYLD8FmIJk3GciKajfTgk+zOlAPgzt4N
D/5/12TOrydDTf85PX377tPpyULKmB81rWu7PLcCOP06NcZ5W4F4/VzpUXesnLY5mYvtdDyUV3Md
/wt9SYGbME4Zc9VlzMCTwbQ99+DyOJVlLNqL01/8e5mtSl0neBbvDSTLsdga1NeKQLfzUkdGv+s+
61GActJEOTDwjViFsMGpqPRghsG8tEkVJmPyaXQSAJuotauLg/nAbcd1L6sk65y+QPtyfCEePP1w
GycVD2lzGu/VV2qkv/HntqnQES86p6qo4PkG26rS747zvE9gYH3pEGkspV1Ip6n6kZfy4p1bHRe8
0sYS5M3wew8doH5V7tqoysjI+0LNzRryJN3pY7EmUvl5c1l57FwThRXwKrNPZoPgywBc2uXSm5xf
fTKpKYeMG9VInY0Ej+hIL2SEa/2gwJhe3YcCQXzRhKP5x3fv/DUmm2Te0w/8m2XCdDPN4hxyV4c7
ywfVdDebJzYzl0wMjajWfsuaSpCwkxZDsgy/5+CUSyUxKKH+nsf2Mq9R8Cu8TT75cjI/XJkGxobN
8DA/TCnDdnmkrV+XVm7mezfO8c+YBeC/2uvmn03mYOBX1472cpd4gr2iuNBViWUEDVtG/FOe+mg8
qlFuy1z2AAL8zox1uYz649OwLXosVnFEn/luk4OXOZzeQ5XMPQYl7c2Ott2i95FpxytSeZqQ9jVO
TMFnG+dLQ5cNcEjYMTGeeGoQxBCe7V4Zbujn21v5HzY7tS5SpGVjVbPLOC9EePtvak9upgaR/U+n
e7eXXY8D993h7+YN4srUlqFez1e1UOGqdJrN+Yjwuz0q5iy+rg6/hawYN4fdD2GoU8Nj30JRxBgX
6GKtVWALCUYyVZrIijXPDNSxPNqHllkt7U+eczvFXXGu4XnzpobfNdL7Ep5tRabACpYuKROt0lIM
Gx45MX6JF8AEv7mE7rL/9qjpcdUcY3O/WZv1hFmyHWETt2BhY+sW+EOEc3sx4cQTnDCbnfNZde2b
mWNAdc7u9DF7+06vZGPbFyOejDJfyax/PVWnVKl8R/zHbt3tCtba5996YzIqm2HQUSH7Ln3bZ6WS
q8K1/EdGFsaDdfRqnhpGpvsuapeY9t6z/4nIrn4hoFLs7JbW6ShhJQl7XUl3v+9PlWSXtCYou4hY
HTmMdmv7ANhi15w0pexBhZDCc1+f2habu7SPiOZ7XQyxX8uyp9A8MA4rvAESHazluMhRFfqAYVIo
Ldsb7JbN7NkSgE0w1G1md9s3BgGtOpv/FnyVVBWxeKIfoxMTZd846xv99LzlW7ARgmfbnkhDE5jz
X1Cn6IF7fz6f+cXP9jmKnNY+dMfGrO+PUfMzxTbJyfUGCl2EHKnndIaMWpjMn7/LIwVCT7u9TnOh
BvNx6sOpczImVF0YwInj0ujEvrs7gk6Xtdz3uo2d/8LGrX8SRrRgQD33gNXHyZBowV+JYh7t7D7o
oJlt4Xtt9BjQk24Fa8bpv1M39b+dG/jImaL7TyGi0SAH+J9NvgtIj0Xjes53sTv9VPUZI2ABb/oU
lZMFEwu+YN5vkb5TOhSjcW6MvN4Hf+plhiXRFnMQS7shGazC9exo9Q4ZxXlsJGY6c9YkRO+diVlK
gkXYJqoT9QA/VltWI040kX6YsZgsrY6YBVzdHsFDZJTjFZtZgIhkuE2vSWBv8tp9VWmOA9dICkM2
QUKqx/0j2aRtLkeUOVsJYLTV906jJ//FgS06XJoYtJdy3SVPuFlbHwxn7D48g+Ugja8/j8AFtxTd
eVfHdvFCsiwL3KqolHLzeDcSdSj6zmPvvgWS43dJ2pbEivmc2r+pSs+Tldfa8dc2SUu0PftS/vzo
2/SuY6JJLyZqgdB2ryMhKWyH9uoMbBeuWk5ye1mRjia5P1lQQBYfG3OyppOtkAqptKCbFR3zG3f0
BaJXbe9qbzWKPsT3voo9ac8r4DWN7DK2ti8TrGb2Tx3qX96c4RYWfjvoX5A26anaBqs9ikTTDgMv
vGodoEBy+ixW5rGV125d/IocG7VeZmlCVRwmlX0OgpC5d3E4RN+4UzmcKUAAp2+wRM8FsYkcCjxN
CRp0fTzKXq9AlNZZj9wBsurylTUfQH0jdoHp35pmhXXjThW+aOkfM4ZlfCSmDI+8GWj6m8/bSjKt
9uPbF2IykXP0+KdqvP5hFEv2dhIdGBdw3IAfN0JVUWyFu/h5sMOhq5ngKVRtc/jenfD0cdLVRfXP
YMzwkA32wZylmzjtQ4JZzre1baEte6lmToBOkg2ViO0qaevhWEBsc3HN7retIy87pTNBiSu2Aq+C
/iyN8cOPSTU7XjQqSJ/xU6Rxdz2rn1hgzM2VraE3PqRJVPfPDrl9zVdkZcq5g11CyffOcFtyKb3j
e9YZxVJsxF/hMVKdWL9xIhZyoKN1GF4EnQPgfM16v5jSeGPjF4yBqLpWJlz3Sbell8bWbLmcKPhC
3GvrV/uOSTWyubhzcXJuZhp0F/np841Rd7xYAJjxndewHfu8zqx/PA+TJ8Y3S81/rxt/PN5w++OR
42CVjhUr3vlXqINlvPCx9hYVHibpn5YVCd/3fvdW9VzD4zZX67dLlW5093fzNFIS5UmWfB7qMP6x
z8GK6zMQl7ibsUkP7lwrJ/cttCnfyHGM4VItaay5lHF4ObgG1/Oz243jcQf5h8VRfnq6ja4TwJWX
q4mNztMhQR7ykJZ1/TyPO//sgb5PhnJcmqJ7n5V68jEkMFCQKGXb/ir3lS90V6m/ApiKaH4TS+uM
xbkR6vq4CSaaiwycJHs9t3hzLms8b7LC83ycH9vUPXUekMuHV+g5uRu75qBbi3kK7fzUdgMy19tD
so9TdkbxV4u//P7iccIaehm2edHbGS3Wiyq4jloJzMQZjGkmT1IN+l0ev6djpG5tlJ07nfr1uwV3
Qmu07SzDgsGkSa6M1ltZ943+ZTb2fhXLsf7HCSOorQjOGbJyi48JgfHaDi9bFB/jfeMYUwAHbYVy
288M1Jo7rf9EvXmv47QusljrX4M1mth1FX10t9D5spa2+3EisnNePBsy7C5Q/nlj0p89vrbviUWz
KBvUQAsBJc2WdkTDMtIHBCXOQ0lI23TtdDO8e+sexhdXDitQQbv/SABGM2rVUJs/Q+D1L7GrAfN6
OhCTh0qdzsMg1mUvUhPEX4TWzZSvW5T9Pc3KqqJRurtrVJS9wLYAt6rrJvmtgrAJLxT/LPwyJ4f0
Ly3N2l6OoukxSnT7OI9I0/Xvmsg/ryzNg0fgLmC9cB6/+FBPL8Ab6ZQ7Xbv9Dn28yBeoEVw3oVgr
nUqxXew0r/slID+M8NwRg582wg6kYuM/VW7UYqCGXCwqU4YSFjmJiH6KqQUFIO2e26VpjvoXa2z5
MxXHJ4jl2VT25IWAeOuMTPTNR06XLySltDm66KTSzQo2unT1YYidXLfrAh9IF/HqjuvVHyhReWuS
zi05ORmpvHGvB/pIJot1PzcMadKQWYGQCPN5q+1yv3QoepmZsv4H/cH4ArPVZQKLdXSnOZIBw5gJ
4GLKpkd5P3TtP7y14lta9px8v8Wtekxn6fF7bmB2FraW3d+k5UuJorNdP6MvTXLocn3L8s1MLyLa
k+GybbMOPtSRTn+t3HuwZncFmE7W9viGz23DdHDe8J/Ic52nfsx09nHAAApeRDBtH+2pzQTQOO7O
HQ5Dg4CYo8n+mifYK/kZOTYpR+Xw8qerz75QI424BvWZ1BflJp1+Vs5gY/D2NvrbprP7Bwpss+Qg
7K775aApQq4TdFa8HYOLVHJMt/Svc9a8OPUu+mqa9qW9RjZh86rpwZ66eeofTjfz8DZpYHOEfFcO
e4x9qdaon+UXjiDznxz33ru4q7vYoouF0pWl91UlIqR5/bvK1mxwcXxqjcP179156JZANBUYWxmw
LdmeDr0rjx+nMuji1Ofm2ok0aMGG7drSok/RcmmJpSJVmc1wNhUDFJC+rBOPHIQh2+ng9RnzqeKa
4W9IXFz8THaEjNqMHPImol7IdG576RSe8OQ3gqv5620XGrxE1CnSfDNNDbkhCwBHA0wtMnqbkFqQ
Om2y5BpuP2QwG/fdQ6M9ImZ3KaO/zrpNy8vhbPR24YmnI1QUN8vJpIx/B45Z52IJ9b6WztlAn7Ep
JNXymMimz+tDSPMwnOfhX26DAdiXyymKLYB7TtEN62o9KF55ticd2Iw8VcXWAeZHtooMylFoOvpG
BxylmEwM40XALmKOPhSbDDksrX6I5/aM7xI0fmu5Rro57sn9Ctuq45eJLtsephtLn2hq4eKJ6Lnd
xfBZtrv+xjxTM2877vSlqb3onlKzumV2GsUgek43pN4Mzr0ez2bMUVbPoqo7PX05WOP+EvuRvYQy
kJY2Rnf/VjpK8GY2sHPRGBb64Nzn5t8lR0DrBb3tk3CP7a/rdP2W75DngnxU2fgoZrHeK3BG3FbY
dd0aU0/n7jj4f5nZR4iGgT9+nZOxF6VWHqu3fmkGL+/jxk0KL13370M77veU+/MxAaBntxm2zVBy
O31uTpd/Y3NikVA7XloO6XBgmmxbHnxSu9DZCJa3Uc7248iqNQ31gy8G+x7i6R4Vc13P+GDZY2AP
FmzzA/6gQ4h/tmMiRIxKvPqN7bfHzTAudRO0yRwVPk6yfjwGQX6Enn4//Dm+LKh6YBP4+GBeJhrq
m6lVJ5hMHLUkICZ9PeTrmdGL+3sn/4tSMf7lPoQA0jdD++qmblvdKv1ZUjrS+m8KJfCSpjWLVtIY
BtgiqtbvNa4XLGPpi9NrlNXRUPbjxF1AIcdS0G8hEPHSDCH1bD+oEXuorSFkATUsZIzGXjY4+k/Z
uVNfAKuHpUA8dHYVFA/Wxg75ccMXYien7+EIQFHY0BuDe1JC1uEpmZuRpZZvpDzKrvVbdmjwKytW
P+twXfg9oZiuUTTmgE3TxP6eY1xFuu1kOcQqZL0QCGaG/cSz+qqYIqaXNTOuvcfkeb3G/qrJDzuC
z8ueun21to0Y3oa6R78k+Li0DiO/IoFC7D+aBvnV3drVa88XgTflA/kx5GxFZx8CLzqwFJ6Whkmp
pP6RS3biD8ewHVkHysI4+cB9sUPSdY8IhtH/wJ2mWH2scfJVDJMph2Rd/+x939R86HQYKlB+6LmG
2edXnMytX7IijtoCJmHgFoNbJz+jaMd8YWdxXe6NQlw/91l7ScY4eRpCq3/zVJ2/rjykrBQzqHsX
TAnxwQkUSpZThFyp50T42sAwFPPyC0o1AzuEcf95Ts7z68LrNBdd7WyPB634XnmTcH/hQm6fDry1
2qt13PSLRVwS5v4wGH0Xm5NmNhrX3i94UcSASBdbwSIYN0ywVlikAFmqnmkUZiyZmA/q5P2MDlCb
1d8CQlxlLevXZQib7v6A0BEXSbjZEYeqJDCF03eRf+kc6VIAjGdMqU5ccNmaD5l7PeKYFZ/2huXl
xBpIkWpVLzMnFDZ+lNduYtkW6CzDlLHe9/rO+hrGE8Y6DBAypSHpRSqCe2YgpGuGtz0quCtJPl06
0L/LOYjgBZdPCCKeLzuvdJcTbBUs1iR5E+2upBWf9vZb23Wp8+NkfmquM5jYUHBC583LWb5M9p4C
GW0lHFXgvB3qUVJaKMtrEeJDlVxMAuRZWBvF9s56GhZ43PsnJRuWXMOZlpSTOR7dnxmk1r8iWv2B
j1Av0dVjBkluf5LaLA5exzdWqQQBaqdO+ZOq4aaGaON+IbbRQlBG8iTy0GG1sifL+CFquGXPmNw2
7SWw0/6t71fdFbYTcXAJGc3Y0kyTMlfSb3eugCzpvfvFoV5f+w5/3KcQ6Mu5MH4la+6zzUqu9FiA
mAIMz71Ds+I4pbKbfgxWQwTDVHMPpGnP43Uc9Wcb4thc026tQzqQrj+5cJxQP8U7X14xqm77vI6w
OYGFIh3kmb7R6h22utMlqk/RfDoH9v5lbILQXGJqRPLPT2TyjgS23i87K8zkQWTp8ivgvQb+GH0A
ORkTaJW74LV44o0NbJVTT2NB86SfPemKR+Et4aV3NvucydbDTICS8DKTO/AfFMklrs4BCQOkwHQJ
ng3UB8vYHASfJVHATaEVTqMPtbLh10ir7NMYqqMvWfWPtvK2aHpD9BeMjw30D6Ih+9ZlPZbWzp3J
FKhKvM++WyVsHBlpQvF+mGY9/xvFHPd3J7/xCxLQHtO2GELMlbhs+YT+B6qL2lBE3HgiQlG2UaNR
1OMmLmF52iYP7RrS654Rc3ESLMjLHeL2sIvGnZJFUlavgGh4lhZK1M0/c/bZcU3QGB2lIGv5N6xY
uMAt0PbKZiM8LxbtNUmrbf2Aee0qqy3Yu/+OJeas3ZaZX46jYWxnp3qjjzft6hbr1nXfdwfUN4+p
wxBd6x/DuCRP7Kn3z1BRjj9ooBJ0BaDcADSQXHEraftxftq6EN7LZLewMl0k3o30QGEslbB0Id0e
uWSx8wWejPm9bzAnGQxE8hrE7VbnU4sd2Q3Sl4+m2dOHpZ2zrzMb4xdyXIa/S2YYppY2XB+E6qPX
zt+2T7P2zIcrg4ymI9vsJ8WHA+eX/+PovJbj1oEg+kWoYg6vm3clrbJl6YUlJzCCAAnGr79n77Nt
WVqRwMz06Z6w/igNRf1qw2HeWN0Ff5uVNxVsi1y3SobNXWNWh7oL290uSJ35wTQOSiJ3SRPGaiYr
vYnW3+7A3F2PNzjfhs1Pm9D9LGVNXVOjeHkycrYmCeb9bW68L4bIHKpZ6ePqxuqvnmv/bLMwOveD
o957t3fvZNALVNSAlihUOt+lLUpf2HsPAJTDnjZ6egY9/ZMrqBoyytONKkkiErVLZUESEyBLk62n
Ok+/8dsR6VHe5Cdtjk6s7SMcXPR+e6GPlYeiJ2a+7WkNipPypT0mKrmXmvm3FyzBhuBd9OXQ1J+A
vOkV6feQpvWzqhMPdZO7dtumwaEcl/5Oku2gnIHdwMnfZpggEdRy14IobvjTmSlWNN/3um/fso6Q
zG2hAXGm90IL2iuSPYetTfTY7iDlovfktktqH8a9v1X0mg9hHsUw4tp2f6Jo9aJD5dbxw9rX5jz1
US+Z/HYGEj5pYUeK8YpPnaebkQG0d6KG/rC2Yzvs87JaCK/RbryNkir8ab1VPK8YPn90CaaQvJXd
YyuU/DPBi1NakdrwHTWB8zHQUHyJTgRvSjTuI2J2++T0dXMxUkz9zskr/yC5K+7ddmz2KXPoO0R9
quRh8Zp/LIWUcDbtnG+SQEf7AXAI+d1Lr4sNb6DRaPeMWesvt/KWZVOnbnmpkYuPCYw0ehnZ6D8i
tSTfllv/4qGW/ksbgKP46iKTGFj+gZE1dY45AErMDyRUqnfpWqr4xJg7JmXY1Bu56lcvs853iPNk
TxmAdjsaxnXp6n2KLgAVXStvP/Rd8J7wrpyqaSxQMwh0pSR/ldzbTyTE8qVEF3u/ivRmuphDCe8X
LhfO3Brx0FM9qHtauAe0tfgHFFdzT4nc8kZDpT+5VVB/cDnHKHeZd3EEAZ8wEEvWbrEmOsd5Suo7
R0Fmww0JhbriNvMvPxD58xzhy6mLUlxjVc0va9l588bvjXcYMQZ9iTHzP4upMzOGi245U6yJEetI
kL2SFdB8zsT3AA27QfG3yzOfry+zgtGIGb0vBgL2JQL+BFZZIp65ua35OiX6+BMEOJH/1NgyPbtN
IBhFpp65HSOE1CyJxDYwTrxvssUfo1VT7KfW+A/AlPrOgkfeefAbGxur9XEmJyzfgue5YhdOChAy
yTnqavrIPZPC9inV1YKgzwDxPZN98VyheYOWOmJm2ixb+TUsmRrwV0EQ2VW0f/Khl7s+wuu9iWyY
0jSErDrduGW+sE+aGPGHlDLyuuK4sEx5x/WvcZmboK2AIfpBsr6zuaQddq7xurHYRTVRAxfY0H78
dtYZMXwzrF5uTpQjbvDsW6fwLvRhzIjWVIjhb9uYydkwXHN++LnpI4BxeL7PbASDP1VGTs3vLteq
fIwZuHd3Tel6Hq1eknV7OpY1ZM4lqjcYyLCGSqmU2+wBTKZyZ/par7RRKnLJHFp1J/PtvKoqbPmx
psq7YPSoljNdhoXgu+3QxO0zt8nEnRC0wPT0mYINwp1ZavsuohzQbot0X6yHIjZZ/GSTLPEeZAMW
vQ9DmZxxw6x/SLAumm2+NEN+yukC2ifVUC4cAILm2Tnkndsk67UVkYn1oafDKOWxj5nSFZvEjHrE
dpfiVXs1BiJ35Maza/Kp0BwimiP0d1wNvl4WnAohrHJ/9DtAjgKn3MrGz3ZBbtgDxyaQC3bNDM5g
AT3h3Nct4CK74VBh6Ghbp/R6DdeNnmS2M3TdLHf+FOXuVSEuJSev6W3GJ4l+Y35zsHnMT6fVuKM9
exlLNT6afh3FEfqssMMmGeF3fYr2bGCxlZP0ydKzLIw+2TnESTHJt4Ed8P5LMhAteYWE6QbmGL3v
VCzxxDbwHrn1oM4j7roYHYRa+xJACaS0sfM0bQPpZYST17CY+wLQr7rPg9hmO37uoncQzrxk/snv
Ige9j6b5e8BU67wtHafjVx87zUxPsJSM+zayl43zSXyVR7rMSrVaPUeDdburRsT1ztilW+9ISkYH
HR906DE8A5XGDDXXTXGNNDIeHGTv+PsAtSY+1m2m7L8oUlWPOAN1/IqTIVMfrT+4SM+T5zEV8WdD
jToW2i2uc4PTlVk5W2C8bYH5KDuuczQjrNGYcV34jrAUuw3A6U4mRBrdOcAa2YrHI/GLg/D8wv+Z
2yIWD4icC7/erhf9cs1QtZI33CyYChyVt+TZrm1aPtXgwiw5J9knO5WrE2cbot+X9dwsmPIe+7To
MwT+2KenWAX/ab7h00rkSSTDMgM9Ob213m70NSQy48Y2LB9ZuMEpvCYOGIWKdMjghyVjXfco8pH5
x0YKU8mUwHtbhuGRnzCNT64TV+DJ2I+H+oxffUAxjjvk8000tVKS3kTbHP506mRwv4OSfcT7arIY
VfbYh3WGzIkD6pYPlHXpcGwllc9e8y167q62LFo/+gtrMP0zB3pCaT0UHQMi5Wnf/9KO4BmJ+0p4
YnvD5Kl4BYYtMxKQlVG0Yq4J5/tsZFy7wc4q2l3G7zMeIP5uE5CtL5SGwWAMn7k/Sqf1zVMIJVQ+
Zm6CFm6YTHT/hjgM1YViM+6wKOXw2jBBQSkvrk3d8YhAYcU3oEnW/etMG/Zn5TGl3UP25hkPrVzM
cYiHqbknTkGkjNjZoX6yZlbjnVBZlu3cGAh0m06BH3xhNQ3KPSH30/RUwjCJQ88YsHjgb5tws8QJ
czEsx6jWuaITZwQozboX0tMRT6lHtM7OqfLJ27llzcN/SBhzyw8KRWsUmreYfecSpqYYpgN3iodq
0BVxIe7YSDsmHANsa0DMrohR586IFFA7lc481TR0aujugmBMNUJrb8tgZ+JALJYRiV3cVzGjOaAs
0Ym/RivmEIBb1x8feGBtfuI+iKb3aW5YqoabgT+/ScKwBHOH2etuAg0abyjyUm552ZX6hwfQlgfZ
un7IMYeVtSV+Liyj42LIeN/JTOs4PGUhYbWvrWn/1xTmXF/QWwN/3fjSYey/TxgFm0cbl2X5pd1S
8q66mXJwPseO180BcYzzKpwj0SvjgjaKt6jpjjUfyaJ/RJYh/aeDYcVbmMzy3j+1SdjX0buX+ZiY
NzmrE6KdWwxJQRslTZ1clJbq38hRkm5FPZbpIZR2tNDXenXWYzb71XRPBjn+15U2anyKl5bLuyB8
5jmeRpcuyK+aeTvVZPfwZvS+1/9qiVZ3sSiGKAvRoWhZ8/E4pG1XNVvGoKK8j8NKBJ/x2rKukz1E
gzooHbJuYaP5EHMHTzq+u7OJgjS7b+LIZRBRO3INLiLpxnrvc2By0sIypncLU//2DK4wIFobT7UP
xtNVdYm5YlFwJhSOdgM6MKU8TOvkHiLFOPZU+zPLEDHF+J388EXFsngGk6nwTqO7aN9970YO3N95
7Lf5h6qI6/JhUMs5shu0xrWHYGK9lNqMfRVBBJUWLmh2mWPsw5GhgkfvOPX20vsp06n9xMIlfa+s
i8uGIKQq7rc9QajFs0oQp9WmTuYW0BgZsN4soivS745kwF4ykRd5kZMQSCj2IejKYPL2JPJH/viY
hINaz9iqtfqFKQKVg5/CF89aM+q8dxMA6nynhaRJa6Z5yF5wa1s2CkyMKrINBmGg5tZjifVdjZm7
QidaZShxiGZiPnaUrX/CNTL2EtiMxAkxRgMySWxS/bo6edr9zAUoQcC5VqX6ggpkBXNIVLG2w/IR
ZDQ3FZ9TvsuTCYmTWsdE21kmVXWkQ9cRzFPY1L9r0sLyp4hki+YfpKTJ//nTbe3mprfkj0O1A7At
lGiFY3BrmRDjJsZBfyc82YTMYItR/sDXUJfnATS1fYxgEPLn2sVsdVjLIFbnaSktNdBKzFN99gtq
qXkTYyXE15msoYNsDF73PSrLpUSenqXmGadeN+Oh1laUGMZtuozHPHRc2e7KEYHghHcTIT67LVa7
c4YqUnvTdO7fRdV19QyaH/YjXCrv3qWB4bqUHtNR6nM8wD/bIU2y35DpwyQ29QBFvTOQYHGyizId
61/OXGXrclqkjIcfoSK0Qm1yj/SmjSSahCAXhBym98koq5C83jChyZq9OYp3ppHjeNBpkZjPpmPC
jiXScecPMItRYbDg/nHffLAabiYRFG23UwHI2VV7S4LUtbiOPDokgEHABHoSDJDcKjtw+3OwjkzM
kagSI9AVR4vkeai98gaLoYv6iOgO8d6uN3flMaNgGk5tTI1fUgKWlfhcmW9As2KuST+CoSWlYctM
MrPzZoiDsv5DXS+BdcmYpVUJEWGz+8W3sSGKgwnrC7rP4G9LeG0qLoRT9SSBrpYfEu6LYArBdb1r
ExEFv7lfDGcjxjLyVLOCKfaYkwJQbHwTZuZQpIVnrngtRbFP7KKDP1nsxGO/DZwmmA4lEV0lNQnM
8sw3KKPum4kVe30D4q3KrSsCxkAb7HYYcJew9mC7ZSEIERgSZAzhjJb0uF6Nmm3UmerDW7ks9buI
xxnQPhyKsiEr0sb5P5txnEGJyrme3vBcJ8tReiQRAKjbWZIqToHo3oxjuBkBBGlJPFf76teyqmxy
droeqSWGbuQFibgH4jeC7afyHsAGK3c53piALh6K5lS0gwN3wjINIhpsX/nLW2BZTXfTJyJ9h5eY
eAcRl0s5U0Ri3voiQKTrjibEfHay6Vy3lidZi/mVXAlku4NeeqYxSzjiLDoqqp58x+JTz10OYoIq
PlaJpMvlVz2FxyYcIghK4CXPx0zWzxlQfLtI3HVT5tXhPZ/7ulyHOff1IbDjmP7CiMqJtXMSa1l+
IgtvedMsqP2EAAs+deDO3GIaoKi4L4eQCeAetJQ4htAb3PzO9ZTA9cVzXnYwI5bB0461QvV6b/PO
6z8oP3vz4U14sFnry1U13deOwPVJIRZ3u2XAMV6fed5Vn+wWqiqstGPMBSpooUabvDkV/orkaEQ1
SIjRrFzZHVUrgsETnc79wVT9Yl89v7HTBFA65SpAcdAQm2c8XoPXn3rMfqUlm2gd2kc35s1WzPb7
lUdYdyQvvMLdi/xppWdeviqoFPEdsl1u/lVJdiqeWw7WYoUuddz0m4+1XY5LF8FA4ZicS7lzGm1n
EDuT0Ec7Y7Csvwkpw95EsTYGHm9qnMKFo4DlhfA3obV0/TyHZhRmQ/BFIFIkR8hsbm8u3Mjcr+QU
992eGWPcKqCGfoz8XRDOyNWngFK8fGd5QgtNDuIQzn/SVXbLb+YAjv2NWhd5LwO21fhfPlST99eZ
TT9WG5TQoPYeaujpqd9njhrV0ThFz/vdT+kYJ1xScrLhzp1bYiS2MaAnjpbasUV9rBnyk8XgYWQ/
tWJkp1Ss68X7aOXojnfkmBr7UimdhNfOiEy9dOiq5U/TgnMd8mlN9dVBgos2vghKluzQ2hffIRP/
7ByCTHOPcIu6u5E918XWyQO2J7roPsH7ytA/enEWalYiT3x1+woI2/fzuCR+d8MmF9ZpdVwhqJyt
PwbNXSadtf4IwzpMX/CxYdqnT648tXM1J/IpzcrIPRnGWsE+bjmB7izPhTmS8ORD92iHpOAkZwHF
bpkxml+I73CmW7LASg8SFsM4cygtJvCfYHHW4BS5UcrQk4ybYbDHLkmBZdC6pxX3TrjExWXkAYui
HcaBuDmjRRlvJWw6YJwzyLUQ+wbFJrTcuRBkZsd6jhzkqw0T0f0iJKaph+0kkYap6o2gFNWTq2ax
WxGv/m/VZjzIML4l5ssNix5Zo7SB0PTF38mnHNGsf4yy+Qg6ORXX0GC3YRP16ucHWfcyPNngZlYm
e4Le4tLPK8YuzOntcENSI9zXD/zWnIWu2G00HMAkjXfGfq2Cg1pFYyk+mhXnf4trLXmgBlPu04hT
bun2ePAdPAKcrMODLU2kDrmZh1CDj6RO9E2pnhMehvWXlqxvIrVF12a3JT3oMIhPGohw5omGWJq3
QQDO3u/ALSUR3QXmjbG8T+e8UFhFfWWXf11WFNWDqTiwzvmMrnGn4H8xBnJnjcSTVK6761WU5AwQ
S6nKy4A8WhJMtHKYsSfNMNgmI8bkh5V/mD6PebR0x55cq/6tgxq5nW+tH0c/moX2/S9pCYl+HyJV
Y+DKvDnGcqfQTX9gonGIL4ngZ3+Mbep3B1OotP2EE1joninuneL3pJ1RPwM7Cgo5bIm8xiAX3vgs
FuKKEc/cfN2BWNbNc9IMN27FNS7lf5cMuCTHqJ5EvElbk5noPm9rgPpOwnIcVluOw3Eh26XYByRd
hAQzdEAX95WMGdylwTw3r20Q6PRRVyuS42QHftYpoXpzd6xcG6afU87Hq6l9Qs7eY1MyZ7rUDMSr
fchnn6bbapZpcJRx0n32twQAfJ3pAj8y+u70nQyWyMYLYz5UppB5k3OknmbP332scf99ZUlQMJCH
9dPU/B5iQ/ljJZJgomIDmK0o7CMoTmC1DPMggIQWnzUBpvYNPcqqd4RiRNFNO/T59AB+MK23/5i5
aTuluE08ZRljF26qlu7RzTtZxfslbV0mz5n12QcCwoqPZVSOj5HdeHa5cm+2KFHC4ukAsWyrfsRm
nOYBPUFZhX0DM+zDDpQMtoprlgZGbDGB2u57XvpVn2C122Iri4jUg4RyB7yokBOpnyyXGcIw2cwM
5FFXTJrM3UOQ+3X6Pus2heQNdOIEG46v3NB/eAT0bJiNzSH+l8TwLSc4S3cFvrfkfVXY67FXFhnH
2r5wS1YldWFr8ZC3JhaYykLpqnXXOlmdBFfpelQe5yowLHWOTOst+gnwZsjDFxorn/XSLE6Ng7cy
dfzpPHc1KdMTn2+PH3hJYwZNZeEfSMJzvOe6UYV9DhfG3u+WwAT3p5OgfB4y0knqO/zDhLaOztgm
2SbKwywiTyHWyXUabNVcqqJvsYXKIkj64pgvwcSqw84nXr8Ey11y6Nr2tlQUQdwrG1r7UAEufrXp
oPkwcte9TEkqikdccJpWsGspZXYKI4g6ilGjCm8gEjH27SKZo/4j1+WEEzSgFznGjqqLaVuxEmTd
ukf2ZXyawO3Th4kiCro9QU5j+shQtylOnDbIUAz8hJd8tpqq9+fSGY+xIZ8erD/mQ0ZiOH/d4H0Q
C+XyZo5Q0zdkLjJXRgeKHb5lWq/yPGI4DXYl95Qpt4VUDDRjtix5L3UGnmS3sSrl+mnJvyD9jSVQ
LZACoHfGo+UHahj3qYErhQbMGXTvSQgClWucMemfVqQohv64mlK4MzEQbhkvEsCcOIq6OHmFtU3+
cMu66fZ1ty7gSz1tmHqsGAo4xXm41WUFhQRGQLUbRtsCJgFsRkMiL9E00vtd9ZRiUYCyD+3wj04Y
h+QWqeeGW6morOfXbnLJATuwNN1Vd3T9i/N37U1q/M2QdrknDl4wVwNbgYaWT3RdER52eHSz5bnW
udO8kOqSRNM5Xv1A1xecJra8YsopDy3Nd/WXAToTJrQqyDuL9ZQEEc8d3twpGmhftZ1+z5jCuC/l
Or0wl0jio9O2xZ9cAqFu1jkc/Jixq9OLZrNyfPkHMaTrR8BL8ScbyWliTRCZYhtaSv+uCuZu+kd5
7z7JQBWomEOeurtwwKKE6cl4j3PPjOpQiyyvzoKR06Gpl9zHnTn3z6N7YzmAlcf4y2Wm2hIvMpEj
Ay4ETTlhUi5fO2IF1TXnFq5+jXg5HZeuPM1Hhk5e70/vnLNx4m+cqI2WH924UGFsaJXc+tAymrux
qN6wXnuNJxGX4tqNW7dzexqfYLx1BKgULFjGAwRCmxuIJW/GVw5rDSp/6LniycOIZR8/c/E4v+o6
h/rG6ONfpjDO2yOEM435SB6YxzPa0tFuh8rD9Z7j+8oY9hTo6X6zrN4OoU79HT1F0H0MG/UGreND
N5B16v3sm4RdGnULbHYKB22qS5ko3yXiPG28ver7crgvwBfNc8jOM/8D6tYGH7IJBu8xSxhm3Ak2
kHZ3BaQB0TB11HjdByPMIDwTilVfdG9m5u2RSlOAG7Jcj2mWk5bLDyuqc1lnmYVElW3k/wLPU52z
7UrS4M6AOHF5yP0Vv1bkOqm49kU9Mu1uFjqeDTpvsv7Iq7CZHqCHCIKY/o+EJ0k6fwrgQ80mqW26
XtJGRPZTcFsmlnKRoSZTFZXzf7Dkxh3g3AjZGuFO0OfQFEYjeQJ5V54rh1krY8bWFoViCJs28bzn
FzenDbYIUAk0vbZu0mobBmsF80UGGxNS2NxMjR8+A9MA5Cxhfu9WvQjuKKMi504C4A13AgtUABxa
tdXwEYShERcnhcxn/B7OHuhb2o/dyWOIH36L1JABx5aEcDrbqsJpqtO2eoQ0nRUVlx9XezfsKBio
ayZOlQSGi2AXkmMqOPco5ZwqXL4yXQ1UctnMgd4ntZqjQ82UOnj1SD7EOFhiatU74BD7TdM8T7uE
LhwTaTktr7MoS3sYvMknYUnCR149M63tzZgRPbEtfBz3dSPlBNxQ5uXTlE2pv3O40fPrUi83A8JU
fhV4dK4SHhEXngvzvI/qcHkxJWD1vS9I4bqbOSIRtarOu9T4lyiRKToYla8xNqlnhnQ4OIlpcvyj
8XBLQ5szMX/q/Co71xx52JEG0PhH7p6i3yQcZMnpxrwEGyImtMuTkGAWC4YowtREkIl9hJit/N8T
mRISt2jAxj8Bzrp0GLlG00Mak4+WG9KIgxqipCMX0KqQmZim6mULSV92y7Rnty5bCKRDu8/JOAUk
z27LzrEj6RVCpNTXrfuP87SGSDIY5xp1kQUEa3DEPJajvDINW/f9vMiAsabX/ErmxdP9dk5M+0lw
J+bhIh6a5LbM0IqUh5QJBg4xzK0amlHn44UtizW/9MzrU+LgQxVHxLW3uWhPK9ksyzPBHTio6K37
5X3J4YqJo1FlsDy2beX/M77f/sUH6oTHNEzklZjNat2XxUBV5Sh6FFplWkKY8J79xzjBCvszhF0d
D5Ji6xzLgphom4ma0Im18PneSFK4zaybyFaHDHDlBRa+xLCFc/ie3MAWxzigtnvg5/BfsHepb9f1
quJU8stpDnXXhcwUiGVkjyxFirjwxedDKeK1eNXh/L+Ni3LskjlsfN0Rc4DkS9PKi8tcKUKsmPLf
fh2NbzEn3G/hBclyXxgbd1fbOuadn6gPPmVT9cOvMGcExFDbVurkFmPXnvO6Qxk1rZbZHv2YTBSZ
9pgR3AUDPKpIW+01CRNw53nRDM8eHPtyEoymiS9x60re82ipXywrrqPD2hXZy8Ao0N/pgOp6T1Qn
xKKBCx0YF4R5siMXHZ5asu4ChKXrHUd9L5UN5ZaHm6qooDU0e4+dC9WvStUkSTHYyvoaU7QKvdLb
OajKkOkpMCUuM1OP0Yn8YUnoRlJSFmIh0LxIy551Yq3eosSYZjePzMi/RBHo+ewZYkKeHEdmyy0a
ig2q8Nu6jglqMC4F5mqgWDel06PAbVK8duV+qAoBdkYWXHiVKIx/mdeJ8M9AnOnPrneL8hUdGPwj
Rm6+og+SDpusE8sM84xbXhpnESemnMkfRk/1JRXEdGHFCHKNeT2OnyW9eHmI+olAFjyfLgHLZAA3
hAaw6nlbd2TXEc6CgRp4FpPGo4+zlTFgZgoCB6oVhZ17VXvbEZXfvOMX7Y4ZQ++FEqsiUoNkQu1c
M7JyynObhlDFmS/X8GJSXn90eDd5lM6o2q2d0VcuTAzHmopKk803ti5so+ai2WHttJoAgmW6eiCZ
47Yl98uFlUri14l2TB86Hph/ggTVW/pAS8htBpDqHNIqa7Jj3ifOudG1Ce4ZWeKp7Ktb1AutVf5W
MfIh6I9uwduSvJocFwRGxvth7eL6FuwpfDAqNo8OG5DrLTu/1J+JBwdNdmTFd8QUj+0QCOyCzSQN
wu3GLZQbMRGx2u4qFVcsKh7TPj5RCSCMjlPlwJkhH7HAalq7F04DCN61yPt5R37RCmCJ8uynx8Wa
9apidk7bbArqY3RTxCNEm/gYzbonpjXFEFDctezlCvyD4hdVnZBBJE0yvZa7N6IP4+6SaMYu7g9X
i9CaPYbCHBYAe0nzNQ2RW95XPZbdI1VbY9mwGmV/FhS2u2xwE320U0nEnY/b4GcODI5QSs/8IyLL
g9aP8olFGBH3hDjNXmft91jjnzlSaa5qJ8uQo5CxPDZwWUUerxi1c3AnCS909iuDruWb+BNE/V8I
kAr7tJM1eU3KoM4c9p5ixU0kkIRJ7hz+Zdy8obxpbprYcGSAhnCCF8/usDTImW5euBKAqM2zeVmA
l6VsftR9up7a3h3kz9pZM7IUPUKRxkPRLarDXgGeuxumiBCK3nNdf+P5Y3olVndATTJgIgfYWzQj
IQRRQonL+wZ63bEyCZdphUGa62uFqZ/t8LOY3XomGaidq51PSli6R/cnqrebPCJzeEIuDhbM7jSy
oPKaLEU87+JmGdkak49D4b6wb2Ss/szGGBSELNEE9xAw4/ofkFPsOdh7tEbt2eti4qWsatNPg/KS
7hnJMQUvau0NJ91YrOFJJocL7rMw+Z0sRD385Ixf8nuCJrodEWFLgpoyzOeCj5LBSJOo6gM+o/jj
VRGbpblFwwX9wUyP9PCzeqsJmvvXD3j+8CLrmsgBj6WFm6JXfdXsTDEBEmMLWuR9AP/JOKeciPnw
Gvics0dyPFknRbPUx6lK5/CwtF29vBYeW0ERUtNEXwxhpjmAkJeZY9I1Ie5azVh3U65wtMyCCX2t
GEmiaJz0lM9AWAmBEhJ+vjwA7NBtxtNcP0eiWvSusF6lD3PuDYSg1BV3p0zSaXiYdakvmmcdg1m8
imOjbxvzBmWc58yUItmXfjjcr2Z1gb9X3uy7GpwUl3RrhnPpY7/fSW+ooP6XAhY0y1wk0A1bXDR0
oY37+xnjOR3UKrp7JQ3GOTVSsL11CPT50RtpZDbxEpbhV2OxWW0qBv5/uGLlU9Ljuj/iFyufxSQC
sg9uYhFz527ugJnQ4MWG7A60qcmdw684utlUeFbo3LEWkrBicJfuFtfkTx2hBPz7cZQfPRvjph1m
Crf+Ys4++BtowPVKkpGVW6ZHMZApkzuyuOoQbjyNvQCS1+IrOriYsPU2WUbxFfXCzqAVLi3cUBLj
htXe/pqXEZfWLaIBIiliURtr4jCUNwW9sssqwPe5jS3BH64Pa0V08fQVMVktHuvSkQM2ZTLEqfls
09mntus8jO6Yjcpj7kTUsYMY8SCwvUuhI6zsE+nmHu/AnJIejceuKY5d6+vhwVDpDidTTfLXWHII
M1l15je5jJO/H5aVCKcC9c5gFqUc3hCh7ZhtzdqXE2nhI9P6vBzeUlmE0aHxp2k4TOVkfucphfat
KbYvqhSh3vqDwGFH/+CTpgM7O+EfXoOPGrK/3lfV4lebOS95iIOai39DJz/9TKWO1a5Wyi93BD2M
aF3aS45qbQtcgLq4b+RSv1tiJiAjlaq+oAtlfacJwP3hemTn3BFZ5D+j89c/iNVZUfM82V+SZBxw
lQPiwL2ty4SDMptXv77CpyV/UVRlfA6Iepsu8HWtuaZRqM5DrwFJCYlI3zFbk6Q+1lipIa9KvVyD
RmKrLyokuHwcS3+PqDDsQQoXTGFmqBnpsOlJ36K6MohewovSv9E4Nst0COjnx0OpQ5SHzCOE+6DZ
SpBtCZ5IL1UGyLLDnFhNp2r0ozOpiPao6tHiOJjyFFx7oji5YqhsnH3RLgInt2ZhBQ44SHQPxvZY
YBxnzAVrR+e3LhVnTxU70YEwsvXdzUpPPOQtYtUt97zDiEg6AC9wRkb2ZItP9FeHR3bRYxpf66jM
xAvSFOpRMoedvTiR8fvzbGTdHQrob7EpRZp+zSYjfqKm4iNxd/bwYEX9LJ0Tlki631QhiLyZKgkR
3cUchz8xmJcJt0cPMOFURDXv+iF2sxZufIFjivwlRjdcY6Wanc6I0yZpXNrh0/VS2o1N1uf2fWTx
F7Nf13a7wYq4eKlvhPDGqlSYx6pjUdTR1mwk/I+j81pyVcmC6BcRAYUpeBXyUnt/X4ju0+fgXUFR
wNfP0rxNTIy5LSGqdu7MlaeVcXw5jIUtQYNNPcadtS+ZZ4cB7SJeMdoxOFKeq656CpvmzwDl4MGM
TN3XRMGJbRsGB5TbzIMNvhmHImiuKPzAxGDbTT2uCZuXv1mIPW7bdS2eSk9WfxL+xpehYNgh188H
iWg5Ta8wQUeF4Fit7H/lAmkf0Dnrgc7HBO52jUQKT7uy2eZyDbtjsODZ4rVWRs5ZyUie52Fx3/0w
r+/pKAam42Bpe89sAYXLkwI8KSLm/LJwfYL5Qqh8uMM1yc48nXFwEkTXTrt1MquR36uhEuNMxWCY
HfKBmZwpE21428GsIzlsQUIEhcLrphjJY8TCA+i6kSBw3tjd8gUXS5PwXsimedyHjY2bHyNgYOOx
rPOPCcJutuMN6N8ZcvZl3JuKBbbJ2UEc8KJy8QRi6HGr3WQ+MvZhblCedxH3/uUOTCz5N48PVJ9H
aTnpc8AmSpxmyYrlSIKg+KooyvHfHeS1k0aLT2j6oNL+jkfLXS9Wp6efvGfjuKkz7njx6tZ5dgY+
rWr8Dqb86XyrfKwHu8SEFwiIcXx3zDulXGb3KnybkBBTC+oIuTCzfMFNHv8VYuHNKPtUB9+6QCyL
8TNO/a4oYB3GVl025ZayzdFsgbnX/k4jxbzWZJf8Y266cmBtnKfVE3K1kR+9RHV8r+xMhE9m5Gez
LZkUx3NXKOtrsEQVHCS3C/fsrOjIMWujMItpPEjITOTe+jwZZskYZiKR2cZgOdv0YT9P6HbLgF26
A90uN5ifq+UD55EjrnhvxXyCX2L/bcs88s7CD4X9SX5VP7djlZjzkNeTJALhOAN8V3y5j4wlVfLa
kUdI4gmf+rxT4GCfZ5yALdsGPZyiArn9pQXIS5eGq/1D2Qzwv7naA1gijlBgivjCoRb4dyGk3Xwz
hXg9aQ2jZOFYRpguSdoVUbkf7BA/WMRmJvbgQu+AjFO5qXPPch+VoUXwmiwCbyggQD3HLMBQFGsT
zU/ZklLaxa19nOLFzX3wFspp07hNndps6i6pcWX7YO6wp/QZyR7uAxAQVeL+9VrUgjsb09UHgL3C
PiTsJCRfuRiffcP5tA2yVqyUh3TF+OvDQmPLFyHKwKLlw97VQJ7x1Qy5g6qyDq2/zQs2zNesR9MT
fq29Tzn22v0JuXieBgoRUABpoSn/gPdxh5g7TkusQHowludkjM6oDA4T/Vp313ykJHpLDC4Bq9oy
UMUZxQ5sNItBfTWek7Gqb5XvkxyW/U9UNjAh1OqpnGXUiNkffO/6ayUuwwMYaO93rUln3KVGL+y3
wjJB/m+ZZvpBC6Y0puB2Q4MHNzXIuxgGJlVZDKzNBIwO6qZkWK+8anigSwWthp1tKmO/NAvg0oEe
R4XlXAFGKukVYcJqb4xBfFBHnBAJepjGLOHk4PbYOnXBENNN2/SIN45447IeQN53G0BiZQmIxc18
vRGcSP+cBUM5MFzV/qEgIKWkgmmCt3CCRLexp2R8JOWpObg5GzM4kaF5NThM/oB4h84Q5ZNZmBps
cGC2O+Fy9hd/Pjrci2ccl7CG4x5M09OAcxWbYAUyZdNjFnK3ICD1V1auIERLRCuqVbw6KO7yVULK
kJ0FCtDyp/ZzHdi135xFEpaUqZ+rddEHnhj4OzAOrKceu0zCXa3oz24U2cQofUs0qKva++dGNoqG
5brVPl9K6wdrPQYvX0XFg547lvIJ5K4O4bdS75gs4MHKgq4xZFAxxGV3k4sdIg63eAi40G3kzuK9
E5n9MtRT2+zYReO9LnUt+Camaf5FI6nffIJ/PgQutjQbUbuahh1EExhUgPZqqG+BTyy1Xr/asq9+
1kBkwEPZz1CGV3uk2JJxTBDtyiBAPEdW3ThuWD9nBt/qpjJ4bfnTpuDPAkL1yJcW0IYDtaMn95bn
1t7Ogo7+7+Xms63LrHvs606kBDpztAZcbiP9JUsEd5dG2LWKHSazV90E/SOnZgWP0E/ho9VLQ3F9
gOH6vbYhanOBbNcPXQf4//hl1lkspyB8yJ2JOwJDtiYIKayl2mhH4A8FrNmC10kI1e0Tki5hTGdz
7TAcFIjf+P6792kQ6zfMgEIS0MQ4nbIrBCbvT9m/22gMon615xcpSx96Gz4rbnB83lzXUmTPpaHW
w2u1Ra5tIZds06Dx0As5g9YFzxtubk7LAzUzTUSmVhFmLxBC8rjg93wCZxf2Z45Kf9hkcCzIx2Yh
1lZDxOXLiNLgf4f4+jSVgpVS1SThn4rwLMySgKDvXnZB+O4sNZp5xfX1GXmTf4mJ9VZYkw/8MK1R
d3K3thK2xwBkb92JMKme8tTJvjt9Aw0GJSu1pnfhIatu4OkCfpPcB05NfpiLAycKHwSn9JJE3KNl
Gs1tPOe3KaRuGi5IlQjadNdO7oDeV+Q9Pgq6wd4wlrJoJ/5yi14vkTpNDq6Q7YjH4K+1Wulfmn+U
YIkfilMS1OvHxHtQx9FQyc95tlTGvinP3wgDm8+q9kVI7MvTDyFsJDtuXQNqb7I5tTY5U+xLNDgJ
2m2gQQWxvWbedwvc6mgQOBDJUZX+uZBD+xEtCFrnhA/vDw5CuCGw45ju1zKTZ4mDNd9XLTQE9v+j
3jU6kQ+Bv1h6N/h1dhX1zCvZnZMig83hdw8T948/S87PZU8YI7I2dCaJegcrkt3ixIYCCZrFL/UD
ASPo2s3sm7Q/G3fr+wqmKnso59fJpIOZz5v94ZjrIXkqaxcMxuRiudzOoIrbuG1HA4RK5bZXbYwr
BA+LbbwzCTPrO0J5irh+z+U9nyUr64HKxxNbL/4Csj+p3je0NzFeDXN3ablLtNswcnGZ3yqtX9yE
PVq/YbvjcF0EzE+4neA02RS0n9q5upmVAE7oQGx9FBij5D4cgPMTA0IuUY+VwhW7oUGJX2+z9kAm
WDCn4SX18/AHazt+b7dV/T8zYTqgEqQ1I8WeIxzPP6sDCcXb1E6nwvsbDQAjGo9Vi98NddrFxI+Z
oxEHA8pbf1bY/xXhYxoVZkBEmJbok0nyI7bqDhkB/8I00vRqc8v9lP6CPL9fGCD9I3RUtpks08AN
s8TmyOmzcD6yaiZq1U5qORYUIRTQNcvs1SM6W1z8zO2/cxWocBdmTgVTuQ+yn44X0zd3USq62rGN
MoZrrpnbuRlJqCqkyd8o6oI1ieusl2N75grnhic04I58bYSjlo9f+Up714mDqP5LHc/CQDsOorlV
QKnbFAO1rWaa6CId/ScdvGJb9NjUJ1rGNuYguia7ujWO4/h2mYPQX82E0Bb8/yQ4KzUU8ZojN+gq
c8j4u4n5Zh3tcal2uma+LvDMI0jxgu54Pty2NjiGQLRO/bNPwKIPSPVIuj1yvBYEl1PkmZNelXor
7YL/HvUTS/eQz2ghG1lZ4XeUALHiVka8YNNgty4fTVoONLCUSfkjUVujo5Zj+Gap0CxYDQOSNG7d
6n/94pEPq4FF8sVYkHhpgWag34HlC9UhGvr2Fcei8jdamwhMRSNrunFSNcu3kQbDVwOqGx+BGw3L
0ZldMNYpJTrLISJI3e38trHr7ShH9551jx55FSC50sGGXae/GEfl40/KhtX+a2FVF5wSQwVfh6D3
wbhz8JgaxNaPLjdsnAvX7sypLcOaADiktLaK0bHy6luz6hyHbZORL+ZOsaTEbzcOWT/rSpsMPy4M
0vJ30iPEP/4Uq7rmzepGgFgGn01yUvT+ZQhxX1KilCfFZvT8jiopKE6DeKDbnmtgB+9/hb+ZBZjg
3LIscH8Ys8Rs3DJYXLhC6nnX2VWigHSL0jUPvFqy+q/PjlsdPTRbij40gv4GalDavJBnb5dnpwiW
5wX3KirVPIX8wNsAWCHPam6AwK+FeFkR3jOO8WjK3kA5R/NHNhRTe7WdUYi7jKpvXnfMP8ATiAok
F42NjzqjmijcTgYkk0gbl//fPRXqARGhgHDUFaXadqEbcFX1Wa5skNmT4SHUalmOfdWqC8c7Rw1Z
OzP9ooZRZ+RjPcJvsCR4y3Qj1Fu6FI28MyWNoVtb80/8Uemi9T5JkTrySYJy5dPGjYziChkL3xBN
WPqBl3jL1Zp4J75Qqi7svdE6PXAbz2VcGcGOncdPt5saE+/wjR0cDRSuEXbHZDHodkB6YEam1Tz1
bwSlAF+koUr0PduA1t+1Gnn9S6/8Riq+M7C9e+wMVf4EX4zliBfo6h2/ZB9sxn4xD9lgIBo167Ti
DgXfKo9u5XfzhX1uL97boVunreWrgGYSVt5kuE1iO8U/9gSze1LELcbHgcK77r11Ax4TZBQUDx8z
Ng/9r2Gli5VI1jgxVmeQwEM1NntqMA1OHYYSIkcb2PMeqRk2R91lUC5jV43Jx3uijEKFby5wLvKu
uDCSr1AEmf0MynAC9+Um9hkIjZL3GvPJcK3Y1B6QPZoGAz6+hROpEqA9q4Mg+QN702eRg+dZWKd8
soLilQsjHnk4/JWyp7guyLC8hlI13iv5Lxd6IBIc6T08kFY8AKwgLEgE2QZtDjPgNccGERy47ttH
XBFV+Mrejw4uB0tlvu2CRTwahv3l6AM7uBqTOq9JVMqHwSIosCt1k5/9xkZ2Y12RglPJay5L0cij
T3nHVF3n/hYmCTRrs6faYo1+HonekOUlKULMYFqg8eAoHK3Tih0yI8FogyJ8cIdUTd/uOpjlng0S
Lk0avHP3v9JhYfvFb6rwd3g8cXswqfgc4brCvvkfzfB4LiVKA91tlVRTTSn9QiCUS64kELGRHmfz
WaBv9XdNy+K+7bpkvOsjK8IMaHvZJAmjRURTFZt7wgdQpLOIVfCIT+rOdaP+FX9T880MK5PviD/z
W8sBMbMUomSJkq/NPyJueN4hVwrWR/M8Z9lpbtPsCQP2mm5HcAdDrKG6Qithc3CH0KvYyfEt5VXc
i+L2OvIJcsW9VYutX3h9/Zws3eDsvbVmTh1nbKvgUsy60Pdlywc/rP1wX0YNQoEfZiwhmmkG35HU
fbT12Cfx1OW5abcT57H17qPmBp/jaL2lhG3IUbTWwZMcFV7DJ7yhB0KEdxWD3YSi47Yc64pskeDK
GnVWQefLvBIwHsuczaTqWaaFi5yvo6CGmmsa5HI6N6JadyvJhbC9aytbvS296m74ttWxHwuEYutO
QUT3HgHll95B82tXh3DhF/feCq5Xm9GBLwdkLprKQzH60VeWhfJviHuYC8EaTb9lHdR0Owy6Ezcz
YPOixqCmbJOunQYnTjO/M9di51jyybl6DS4pGr1MxmWkJ6V1TBAvSV3TTpKdnM4HJoQ5ggTpmlO2
cMhJX3xLPAvLy41psDxE+E0hm/bsc3f1kqd5HGAqLA6V3edUe9b9nyqq7JY52+rwTFJk6h5TLmvt
zsfff+0jNvpbRHXboCd2wkBUJemNxbmsHqal91keQUax3yHgQKEDTs0IOMlarNd5LWDzOm7U6WMd
DF2/X2z0dnw5vahiWl0d61iS22ZAdwuYXFAHxiCmitFWe1sScNombMCefO6RAERBHQ8DvlWd8xwu
VrN8eP8vlyn6OSdlK6h5u8NdP5+4CXnZnRBt98lkWg8H4QQ+EIRBw2NPRTZsSWh1BHIgpu3doDF7
S9IJsqErd5n39RCp/FTniIyQT5wIsZMfTbsZAyPnQ8Jqqb53uCGsF98PJn83JlLcaj3yqWiPws+8
x0RPXvfl59RE0xWyDPrAIle+J5SGQV+rWHWSyA6BsMGRp50gF9ZoGJeEeGsbyY3KC/qA63aUpUH3
5C1OdfKCKreg2rrDuncQx7rHYFqHvxGWV7YXyxI69WVo02WrxQ19jbq0bicLnf6CUMtmw2rJNjxO
0PjpuSFr8ViJsMv3DheOW3FJW3ifPX55gudzbn07rk20jSWPV+8w4mk3jydgE9WRzcP6vIq0j+aD
IInkccEmni/4OozLUt5dLeuCmwlrSF0nXDXTwGIFC0OPxKcqiz2vE+sR82LnxO1Iyjqiza8M6l0Y
eHKKm4xtAsZq5TKZ6kb/twxhefFnPFpxhOweHQLtBj20JFg+AVdJyQ03XupAcYKTBJAnhmlnxtYf
cBCYBjox25AV5MDKKjPIImyvTTCX1keG/fCidCXnOICPs+xDdCLD5QPLADdKbsKAjNbxYyUPVO9x
4UFEHjVIIqzD7RMvOPuFRpBkfVK95ILHWrNtuCvNxM2q7oZc9v3aAoJQjZ8U1eHncLAQYYZtkrcE
E9x/7BFFwXc4I2DgixLusa3D+sHpvfa7bW60kLUHkdxH0eJeC2vg8B9XMcNRKlr7UnfOon9qO4+6
J5vs4p4Lc8dMv/hB8+p0tZ+eJTvu6mwjlB283FW4KeZG2E8dm0PsHk4gvj3n9qTkoTD0/LV+C/fE
DUl4LsAOzS6giSThZqIdNHHHSbvt2qVAvSmGpCuI9YGbvSzzlHjbGieE3M58C+Xuxk71eMVT3bln
gloaTvpRFc9qsSf74GkKNzfQLxBZWKmBz5iETUaH8m1tJQf2yAE7wyFNpH9IJkRr9iCDuz57mZp/
KbYI/vZcia5QIDO8CYJ26sOg5LS+4SPntuE7c/KrdJeOd8qxkkdeOBCx8CyPYMRcUK0bd+SWf/p/
JcinbRYOSOzvKhF/qGmm29nuyZLsAJPz5qy7rLG+rYFQrxCqDB/KLPffyXm09hd71SZ8Ng3vSVyU
HIU2xclr58eOb6/jlztPtsXC6OZ62GZZHyYYQUgtbwwTAOb4OuvUKYfDK1+x53igsNiHIvOvHnFv
2FEKYGDhkJSKSg10XPsuuHSbfwN8qk9OB2pVczaOTM2WkH91xeU3pHd8RdUXac6Sjo2hkxPtDu1w
pwcQnjBtu2m6jE5Gidwmc+uUHzRfefOdogsFn143DILBoSlp5EJyxabOTMTXovl+ueGB0PJ499T0
bIegBK7k/sDEjGRY/gNzEIW8A+xkOikVzs2xklh19x5gTnXOuOH5R9v1k7uKSXJ99LoVv8cg1zml
HyQT6YkpGCP2xmZHmZz7W9f2I3aCdT3Yud/ZD9qFOV4DR2OvQadOSZC519xSG/5aoo9lJPynxi3V
+ZaPXXftbUEAKMN9DABX/RULWtp2wiCFUZje8C3hP+dMIjhg/9aGaTq8lpMZpj+jVQ/NiOdLyeW5
DbPK2ikz3x50IQJGB25Sr6koaYLeGB6kb5Zxlvi6mRvcHfTDxH10TK6jU9QxrN1RDh6cV5os/CvG
SlTBkJ/4+IGIqatDVLnWHGdDNMKAWdSwBZtSjbsB0YLTNLwlYOMq8IL5e0mSAR4xj+88rnEkV/Nm
we12H3wwXmye6ZNG7t92i0X+/Taz3WFoV/09WmIw7FuGCgwYWcXgjpexnL/HpdEIi6ozfwrTJcuj
TxM5ue1xiujJ4X1Lqs03/vSEkuI4WO9u1iqOnOwe5qWsUeAQ1Njj06EVC38xzRMFnUN1yCZ2ibGh
MuRs12NAvYUZeYuWedG1OP5b+XBL4zIu0cfobYLZqa3HhgqyZeO7A80qYy8md28bkuAQvyh83xrf
Sl+o/BDOGXOv5M/Q6VTvFQSB17mHpx8DTJfUpcxTxlZunmQq93XuWGeKk7CriAIWz44tKLepbgyd
Pi6o8iSAU+Bqoo+jKJx6gRqc2mq7As8J9i6q248dFUvCOiIa7pGDbr5M6LPblCD2yqcxw+cj88EN
xGQaHBiCRd3sEWDYrgMVv5HOBL2RsRxBi7t9NyuKZ9zObBF128e0IIod98nApIC5XVGDcGsEXhwA
c3E4WpN9dqC3/5Fdrdu3kdC3eGDba4u4D1IH1yeAwjssh+VFQVdc47UgU0YpWl2YM716xV8HIFC6
T0GdXVyp8hTkgdvPb03RWzibx8i6FJQoBdfcdtfonOd+WwHI8ua/keh0/sGrbHqqo1y2Z/p3iMlu
JAuypyJy5huZ2DYoieGEfdSlxJLi8rljuDB4zxCiHK45jh4Jz7LqHHdJm7Wf5A/X6oFvs2nOxOfo
ZVty8GcndojkCXjM3eW34MrDmaGDoWZhSs4pDgUS9paDhtW81SWGWu6GBiIu1EnlUzZSYmnviN6H
G0cTqwoB5dr4a/P2XAGPBt+DGnaUPY0TsAMRs7YaG1S5Wx1Q4SumQHlkSxjMb9UoyZ8MQBuOylNl
GuNiv3VO0nvTPo8p1p0gMrX1Es6kKnm9sex7RD7wnqwWXeAx5ROiHj1LkHg8sqsHaRX4Uzs2Xt9t
TcXwpjNKYyuQ3nywljq/Y58svEPBG+Rs7NlkuEKAb95Hnq8pSuEFXLjEXv2weSAzax8CSmxAVLaN
GvZLhpf/hXVl+kpxatMdmzK0DqYeKR+x+1CdyxC98Wlm3Vl8k5DXcO3CYM1/VWFRgAoHlAefBanb
f0y4Nc7S6m06MmcC61NvpfXVrARyN7MqXbjGkkx9HBJ47s6LhobNFizyq73U1gxkZ6GtgX/HANVx
+Du3FpUOqBIT2zRqVPz0YQJ5N5+h+ABgz6B7/gN2qLExsdd75vvP+PtCmctd6UIhwEowVvqjqpKW
KLVkZyjoJEaBZN/S7DgOlXcYOXUI5YwGm61aKsCjpCz0tW7YVT3aigAU2gXRYRpQ83Zn+gLOIAuQ
lesv2F5KLM2QrLvEGFC5PpKMvHrQSx+zicq6uMuy8mOsw8Ldh9TM57Spr/7D0jg4CIgo9T5BxRt0
e2WV84R/hgUHmq6LE6Jwov/IH8G6gSEy9vctorjcYKnp/oNBl6E8JTeyYcFVjsXYRHjGCqqCfr6C
EW/jLxASniJjYyMUdtE9tdzK7CODgvjwB+2wHi5Cc8zxda+Ps40xC/sZNmyC1Kt9wXBEz9isujB6
zrAFqN0qCoUsPIp/KKKG8Y4n75crtTnjEcV8bPMuhooyKfvfzfdM4SQtiu65Dzr9FIIy8mPLMjh/
MKZF7ddCz9eNht1TSaTL6tcZcszrMTe7cA+txUtedThkZwekZfWX6JILb47kq8DERwU0AEKDMk9B
tzvb00GDnpjfPYZZ+zdx3D4/hlidEAXJLoPId5rXKfGxzqxenhL9TXuqP7esy6bxAgsjhCRPkmi3
Qt8npdB4y8sAA4SbVpQt0RfVfxK4jgAECNSkye7pVFj4SS8uvqPMkiIHUznnFC/m2EgvSZgX/wYZ
YC8LgJ5BlKO3yCGfcKvWJLfOpUhOKn2Z1TpdzcKyOG5pbE1ie6wXGhLJmD0Izprh1W/CpN0M/djk
h2ayPGgQ0Zzes1LjDxdK06XXOK24RCMMwI1KVuICBvMq76kpUz/csHXK/7GH7r5RmsrDo6wAfRz1
YPWH1iOgf6CW4HYztFi0n/q6L4+zwtwfL5VcyfOljroAkp1/MPbUFX0R3LTul1x7yTYb2hBWscb6
vgV+6JNEDeAc4K+nseFoq3BJqR/wEqr4nLpM/iEX8coAE6KjLROz9Y0lmukxa23QjYnn6fq9XJKV
NZNPav2FuR5UqiUZGWMcEtjGAIOII415etkHaxt0Z1NlfnvlqjfzHxSW/w+y3gisahDykERhCNor
qLHepiTp+xP1gQTmFjhjCVI6H9h7OObuK5j1kA1xQKQKJE0qQG0UeARXAhjqiLrRjZ9p2EkZXFyu
yctXs87KOs00b94NQU0KCaXRew8wsQRxPng0a4EvWIEHGqsdcP8FWYcfkOpLGAB2pDDYUPXhHUxU
Quwr4Nm/Doo2siPI8wwWnSq0uFUZeBBg7QFBj0UdQ7uYSkZDJ9KlRc5h1rfEkB3uPNUvD1CEhIcx
NhpucxdJ6p0o3GTagzegFgbzPRzudrJDtaFLFgYpB66+0l55Y1lhzGU2WWYLPpNbrFvWCFptI7Oo
j8lQ4cQdBi/aDgWL4EEohX6DnYvXaGEM+NKqZZnc4SPmtY4rycbDT0vVJmGciahUHsZnaFZ0UTCT
WiTWbNGd1WACdbUZhm9gxVGag2M3/T0/02y9LOXk/VdYJVM7rRzDei2Lxf4e6CHq4mTt5Ntgyoap
nBg/RaS8SbOY6HS9sOBnHNiBawzeGI5TehMK1+opFLGj+7m0x/BuqAwHNMQM5y0zfXSPUl3mnHlZ
hU7eGHNtREsXFMiUaa9WqGh3pcnzh9kxYRr3raJazyp0k505eMqHmrGV5kdHRuHdjMxKStsd3X8F
4I2DI5cSq340MClilAzOEDBnXhYiyR45zGyzYZEdODuz5tgvsxbOnMAJw+PU99YnSX7xJ6x62jQJ
KfcH2n+qv52w2p9mpCsNExJ8G5dJtigaKLOp8+hTVwlcyBMWLkzYegzDYkGliAdnxIKeOANr3cQd
KWptUW+vE91tIuZHDQBq7FacfBvJw7ts03Xxddx5AHu2jrHKfYuQ58Z1l7veE1v0Uu9mu6R8SqaT
SnbrCtobo6pVd3dcGij5I2YZpS88MA1Fh6iXTFFuMr4HZctVzC5okSLtHWEYdSZ+FLsmxI++BXxA
SHwg4PvXE1P4VnKtpYwZhNkPTEncImI2i77rTCv6D5eN306qSvtIhhaLE5jt4wcVHrCZAmyMD3aX
YVinmhnHDlStj5rqpygmdQE0Iudt77OpmsazX4ezvS1pWL7No/70uHiI3ccBf914MkMePkMzQDfw
UC0i/tE1BcM5nzn1SpB0NhRSMOU3UUJlImHQLDyGvS+x8ggClyeqwfEhwx8TNPvRGPnuMkNYP9iL
E5BcRqm72Tdp+uROEjs1ut0nRh8MP75PonKH8pSxZE8rrxk+/DaJ1hPTmp6girYRKPUwWe0j4Svu
i5ryP/sGTPKrZ5o3lodFS8aUjKzZiXhbWu87CjLbe1Zd4QXyrs9DF5DXgbbQwple6ampLjVUNueQ
qP/z2OcwBEraTpdlpBJrF62Jpw65B9HjPwz64sHMXAq3DhUYOhYKaBe3rwXORowBJKOcZDadrNSm
G0evPBARnMhA+pYjOLw8pzr0vbs+TcKVqL+lGZ5q0G0oxqNPfOvdt+kB+K6hUwSXCK4sHLFIptrp
HsPMw0695f+tWSyO69JBukDzdFmGciAa8EdhRdPxCmKABzuf0PYdzDUv0BRMuzfAcp+4WHrtblzn
5tINlT1tfccjtt6uXEg+GYuy9MDWYEIKL8VwjlyAeVsuG260q8ZgeGsWzXjQZbYBOLTk/rGVaM47
oUTwSz5Y83LUHB+brmnERzGJ8DJEefEZtpRabKhk0dTjqaD/bpXNRN231CvQfItjZuOzIGPCcUb/
cSJDTjmebIdwN6qhack7tuXJxWSjj0vbzt4BeYamIK6QLG7nEpP1gYaG9mulstP6tO2FanULIF7F
PJNMR8pK58eIfC8GC6sv22/LwqEbRxAPuMMGLVZCOvcspI9M1e5/EGzX8jRSIHA3wFaZNyJZxn8A
LYpgu3ouSdk1IMx9pHfCBDvUs7Y+T2a9pRZgL+FmpfQtYr1Hhh2vmz/8kU7q/2RdT8o7tMZqJVlH
23M2NcQkCKhW2SlrHOuJYLsijxZiubjSx5DYF+7nCS7oRfTGP7R0ZqUnOnmrLWxJ7Box0KOkPkYR
LJKLcRcINKAIMLJ5CNoxE02dXdjcLk9JzkN6JMm5cDYHGQWfyucIxdIHQmfPzR573CpN77+QiKOl
s0515u5IHpEgwKhqzBYAH81LQNWYXPIB/RwCuquzfCfH6uYWBlG0zLcRgmgJhBK1fkaTNv7Jsqsh
/1OWJelEq1aCshXw+3j5Ntwf8QVv+O+B2NuzYS2Vsy3Icrg7aqGo2wtaj4G2ZpxbYUCQDKQpiv/h
LZkq3PqwIcYdt/3or8ZGOh5vpoCRHRzjwsZn7EfHUVX6kboNkuZDwBomeaEejoglfMaIzCY/Eoww
l6UaOvcvt5C12E8cUH9bum++upHO7FMU9oCsDAuaFWODYGvCE9hEZ5IV6kwLQZqcu35wXsYoqPlZ
sq1w9hVRKnOmK2L+Rwmz/QdmTVPdfjBVuCN3E7AEHcNu3SobIjdeQmu4h9RmrDcxkYJKlhyVAb2x
dBmU0xzLFupYqV9r2DL2XZKiZf92JfUAhwVLIp8pBCvvkweQ3EU8YLlOjhlfvvhRwWg7pyXHzYe+
1c1WdZTStUtyq8L7xxDd492f+YrOyRxQHLu1HG/EH+mhwv1afsEFPOS3RzlCMij7BPyKLLGFlTc5
OgsP5Tkh6EqaQ2Ae5Y0koM8nvu11kuJWqj7iIEHK1VsxA4qFmgLihE2ca/kcY9rlELKTzAruOnDM
1oUzL1t3aQRsfQdxIwieHadn70zSZcr39sQ/8T3uaMxZZvDVKbCswD2t0q/Q5LyAlNYEpMtllrH8
fp/2srrnOU1oNJtQ6QEel7Bn5FgHuxwwlsdHyjJ5PtsZJjw0Yj+UbzXxBhhxlZIuC+JWf9p5J757
vDPR60AwERA+C8JzZAZNuW5QyGfe8xaNZotBagVL0FynzqN3s19rbPrAa6LjwJKKGntndC8aZPB8
4IrJsN1ZYYi6SKSl3vrh7Pl7LAay+nALVh+nzHAlf40yXOcbPaZZcEe1BCZoaNJBjrugqIPsBUnW
Z3gvEQqCw9hD7UbarW9MisgHzQoqXbK72a6pxcyKZZ4S0xcMVl59v4KoyvcoaclP08InJa6IHW1f
j1RixrVjWEgxIlHbN8tu/rTWaf7MpAmsY+d30rtDUyPGh5Wy3Cr4JL+N7jzsjEHhem//4+jMliPF
tSj6RUQIEAJecx48le3yUC+E7apmHgQIAV9/V963ju6ubjsTpDPsvbYdXNfZ1Ni6LdpCxaBpRatQ
bpZJYJcvjJntviboJibHSnbNSbZrHO3BcxLQAparwxQ+kYV0SU0ZvZJW2z0wUGNhEt9E+jsI6kNF
GBBKa+6dzv8MC1LbNxTRC5DQJEDASOIXvR/wfUJ3IpEEfygpOGeGhvrs6C2MMTYJMgcEtxWhRsc6
lmTN4/iEfeqNgX1CkR1Vv0OGebccYeNd+bUWn/MSEcmuTGKQm74PtDeuuqX6jHGuLyAHunxyntXQ
IH7JDdQVbL+oON4g+CrYglh50OFbRANq35tiyK8Jwc5Icx2Zldels7L5XJVv5Bc/VJ98dYGnQ/er
GdionrCnp/Gh9Qf/YYzoavCAZ6mznUooFxduoRUcJYUh/09XNc5zAbyKoc3a6XV8sa1oSzThBgTB
xQAsUwcTMBi7sK8wy1fmldPHDW0Ke8auE9PIJBE7uA2ZZJDj1ml2xlYdOiCBuxBt6JhO4ur0QkXb
mQjC7k5VExaSmMEcY+Vcpo0lAo0TFa4FKLps65Z99HDbxaBlKvIa1KSB8LVB7hteCy9JCRIHcYMY
nghxOmUkUhBfbz1NO61hcZyjupB7MnB4pdQA9QWUYqumF6bPEbChJebEh2fi2O2comRDARtL7rZ2
TJOf1Kum+FfXcx/flfOq+HwUfzZ+LJRZhlcS8fril0K1c9PsGDehliAtBzszK85zAwgLNh+oPsz2
xZIrEFe4lA/hHHs0EVCLO8R+eZIcW5WB7N+4M5/TTTy4jibYcQ6uPDLhNMpP2t/5l1B+40KmzXEn
MDZTF8F6yaG1dyRy+bD0XojgXknsshUkjz1expqHncN2Q7RW1x6N0jr8LeOcXpMV5XrAl433QQMB
GhGDs79hJ2XZ7eehF/7m0EUjjpVY8Zb1oSEUEfTWn2EKvb8ZfDnURhyggEljhkiIL4R4zxjH9ocA
HSH55KIL/sx5SXQ1BQrx8PSepE0mHXE8wE64RJ/QBpHn5buN/6gXFZCrBs6ZKrIdQk63jU7WKcKH
3gOA8Mo4F/sFsdMt+kQF4rhCbH1l/cx2pUFpXR4Vgw7EYen/c5Gh+OEVMb0nLnL24gIevSKiua+p
b1gbjsSUjv0s/6BNAV/CHg3T4RIxrQe9qoPqGtd9cPAZXRDuois17ygoPc5bEunQm6tiZhVnDPIv
TqUOUjueCUbSXNrJFsxG+i8fhSZ2sZ30Jxm//l+Tk8WXVkn+TWcE5wJl4t906Ul4cDGNn/E04bMn
hbxwvjmdEfgnAw/hntKR/M/KcUOEZhU4wru2lQDqpG90c8pntLJI4yCXP2Q04X9qJljFLuzD4lV0
8nE2c1w99sXs3YWhKeft0gc+STFLCNcxXhzhn7SaJewPloRMyuFA5BwRKDhf6N5HdWDjuuYQ1g3F
T1UtBfVpPVB1gf1bbYMfs6arBFuELBCmfVP+Cjtvyu+Nt5Y/7tpKd1/XGB4Mv5lDM7Slq1+/ywVl
4bFe/W7eolklfzs1dIoXl4HgsG1Ct+g2TqlahBBNLd77qbTv2tWhPtSRdeN9X7iOf23TOPngmZj0
EbBpkL5PlU97HjoDY/MwXNR9vdBp7CJUgGRFz11K2JNOvIV7N/Fe48gSUdfF4zq99fjZiM+NA3HX
knNS7yCXkA/KOMyfd60rs7dmEfix/BJuBgYkto7xbo5vTjExD0N9j+Okpc5tGrQ8i7uIq1gCEqs7
rKjQMqLUCDRwRU1F+CqwAornCWNWfiUmrWv+MEwfAUX3GQaqhSdxTqpn+uH0Ax4fIzcMWky6TJik
chukwsGcmNZogOvdQPAA0rtWAZbb9lnrjHdrE5puu9AN5S9ToHsOsTkM4l2M8Axn4cTwD84ZTpUZ
8XGvk0pyqBuBkW5wDD/jTXmCVYWxK2woHvDJHdJj0w7YYbuKVAUg6sCaOpYbOi2YqBUdrh7dWUaW
Ta4M8l/rRC6i8Y4VX3FXDb7bimNGrIld77EhZ6xptYP/vn/yuly7B/qxrn1bGrGS3+X73RgfyjwZ
MJarDNPyoDA9P9edNHywoOagUCA9NtgvWXHHy6VfETceZkJz6nsdNUrdFfnI+Xh1U9mSr4J+m9iR
Xcs5JwEhdIE5sqw35pvt1Bx8JOxNi7c+q1E4E4QCPGHrDkTb7oq+W5s7wQgfjVnNXBduWJSM8KN0
iF1+YrBeHd2GP/6SVbigYK6xwEC+25nAuRSG6fVxFXWWP+kKBeeGMYDmX6qtzaDapQQIoISf+rvR
nav5s0hbjxg2Z5EEN4iq2cadHK4k0sj1RQCe8y/dVEGLctxlCrFI9kjwcgpTQkRJqGDy0KiFIlhq
uExHy1Lhh67I4hgoQxfpGaUl+iou6QYsUApHiP4KnOilZ9FqtonxvZWuGcb2zgX5CRpBCdvsxhZl
8S72iF14FsXSdf1GKyJ07/uFiwsR2AjB6Z6lhDLPhecPzT2Cg2V4Cyw9MRPPMk13gTPjJfSR5wIz
Ue34k0AtTh+GLBnvGtf0r4i/RX3ytWdxAmEREYwRWkJtFp/6sGo8JkSt2wj2Q7ke74rZAEaubDKj
QNHTDRHWQo76bAo0s5iDyui75P2ye0ijqiKehUJ0M2aQxRCoihgkOl+MDI++jtF657B51WmJ14El
HLVitUXHRSQq7GY8SnEeE7rIPUjRxlbGdvdz69G8Nxq6NIG7M4rCkgCW+FyO0kQfLsPc9xY9MEoY
pDn3WVXk64MzTaL+A3Okz5+IQOAkYO9vV0TifRWHL4buTe+AL9ivdnAo5NuAyuSESj75QDHcncGX
ocVHLSd46Wmy7qZao20cb4Ua4Y7MoV5ZQ+jwCmEXt4FAkulurZ7d+WRQG3h7Xbujesp4eLGJVSA/
HhxDyMNu5tr7jnpE9lBHA5Phi2TkuOndSBU7t+mq+MITrZ8CkH+3wAbbfbIvqfpdoOgQQIsMy2Xm
+xZbGzBuvtOoDdByAKMdr33Xpas5BWZ1679rEC3Ohf9DWL/krp6fyH+dxZ3jieCdylDWFRnOcwF/
E1wDipNtVwyR+z7Xcl7KI99FmbKexlQYMG8k6PRPl/kmIcgmLN5yFqyErZW8fJj5bkT1F9aYccZS
PG7G30mRpj2ee6/HWgkbr3IPARVadc9SOkn+8PKuPnRc1vwoGnSWih19583IP9aW0GRcT31YwwXw
iuJrLCF43s5K+qIi8Lwb/KQMQm/nRRXjPlMlA8pKk+dSv1j+sjqXAacwZyjzaPnaruN8yeICJoPm
biHvpmh7eGakMEKYyILbo1YW6ovmTA7vNXbTC0+YRVs/Rfi1SN+gPSRWXYL9TaESf+POCuQpjAqC
6jNQ9917xT6lI3eKbx13/+IiP9MwBw8e2vH3gMz4BwQOBAYCvxrsgbwxb0R6kXQzA5KwHhlcRfIN
ZqQiuK2aHP83yn3ZHi1yJPdc3pBAlFPkGT2rAJePseNUnSpo6Nm+CNwONyiSuavNujQmVgnvxd53
8QNSujjJWXQzzqNhLcpvXvL+j8X3Dl5WCf+DrRLpdAuYxPiYKY/oZnZr3UcTJi5BttOQvq26Nk9w
p5hnt3ggEL0RL43vo5VT801VFtt/peNzv3QB4Zi71PT5fMFyUj83sYn+y+CRWILZPRshkY1AZRXZ
2JRbBOPz+hbO0jsPpKT5W8en89uOzGk7FjtcRUfWrAkC4caATcmbQL60Ub+UeLBAVPVudauYOrf2
WWfcctVRohczQ0TCRs/ROCG2qbuprg/5OKt+R2A7UvQERDu5wsiPSf2dO5bJWZy2CGf6nIkmvEok
jtRmbk9kifEOhrByZ18GQXDvlY5BCbL6xSPXC/v5KfY84PJ9GLDOb2elw23ucDodiFWZo2MyhzdY
+Iy/fnxPyht+qOqjtEfNI7BnDqkdvko3h8MWQRTCBkw8woQrYWCa6vn1a4Nch/ecQk5uLPYVMLKY
pr3h2ZoYkcAGBf7q3U8YjP9bc9jh295Kp9zWCxMeEAmE49Rg3tIXF3w7qjwRL2/s+6iggQI6ECIB
tQMszd0WYW9onX9DofOrrNu4vLRr2mUnR6XNfVMSn40VUE+Tt5nz1SfBWzLr2U3YzD5nfHPpJVcg
+t6oHIqrEX1T3Iy1cXtviZIQP0vgkUWFezeBweN4/QePDaDuFOuC3jJVDuAdqSJ9810sN0ddQ+6v
z5C+6/lzwjGAqHUO4upomKc9gwyMiBctaFPaqXblp01GM9+T+0OgJ6pZCM7A+VsCwUas+Zso8zr2
j27zg/ciuicwF1mDj/fjJbQeKcQoKaR4jBxGYfrsrmJl6wmRxTw0bjD6YM/62n0K1jn3jwG3UYxA
3JFl3x3MVFZWI00nRsFAE0NWSAXfBJFYrsRCsxDfVG4opw14htKhWWGxzxJRi+gvXqlI8kOQAn1C
pTOFhB4j2N3U+cD4AZejhY8jhgUTde4OkO2bRYGVknRL+PBqPDBUnvNd3JHPfZBWRBdQE8n3FMLY
3JnK9bsP6sipINmes+LLg5rxBtfEkBOSNv/CfrLHRs7+G0aN8F/GjUz2hUtHgHOcrC7izh9iFAdA
FzRwPOwqc/sf/fW0nGZRwO/rSAR5Q6nNoY/NjttYJ4L9SKg9pjSZVUFyhRu8/kGrsn5h1vT/wDnm
l/Eilj3M9TDaHUKERbdsHax4Oeku62k1lAxbXCYYmmJKwQ+Cot2VTz6O5xPRHObmH6Q5f2SaXKgn
NFWNQPxCxaXvg9xT6x34QmfZ4SEMcZmTqQIM0L2BuPqGLol3O4QU2KO2qr91p+xw7iA2QTwI/aK6
JgCuHAjN5KQ8B4I/VWwStJqMiFHgc3x2yG3vIbqWmA2nPnxeu5HYDcT7OTnWBrcbbwO5yDlX6G+/
E85f7PGufwoBlolfczYm3N5oDEhRwa3W7nq/rouHm+b9N28JATNDUS1buDiFx4J2KU+eq0sY1mVC
XtcPDhckoWPiyZMhJ4W1aSHnOxUXgzwXRHMCaaPmB2+PEYm4lTxmmd++OVVR04jldM0k2mKT3/tT
TfqONJM3AmLLbPdn7r0+3PnaHdcj69xyuUTMtdjIg2Bu/qIujvkgCt7v9rNWkAWPuA18e7ilBS1v
QelM47YobzBQkBfEi7Ds0kn87Be851SuUuEkw/QPdYlgtW1fdmTWbgoULBvROjp+TFPKqYuK60FD
5kWJnhxu1zl0mIpoLU+ON82r73qvDUu0jN3oMjRbn7h1b7sS0zm9VFTy2QGwlnhuU1icG3H7lhl3
1mN+xPRTxow4Wk7UKh0t+iJbizshovpE+CThFbRIqz5B8kE+UFDafxZLiMUh5qQ9TWhf+X0RpT1B
qFHJNzCyHEdNqjQlT9KTDcjSablnq0GURZIFDjDMKQDdFXHk/rbeghTPSJct6qz8HnTj6Cx74fna
f8qWaeW2wd+PRAhV9euYeQv+xDXX95Pgeo69zsaHTLpMpljTNiv630qSeosSpH+mn+ix9uIu+hfV
2tdXQgcs4QVzbu547+sQta7oXpFrEP+NyoP+pXdKm0AoXEy2N20QPBZsD1eAmthI816v3y3ve0p3
ZQAdM6wPXLycrP/cGKb5JoGlgB+W7ILwhBOHzXjjT0D4NO0fQiw/9oqjz6nTnAe6sGnfg15uzIGV
Su7t+V5dLPCZjdg4VcZf95r5Tjzs+pb9izqi9Rg5H0UOo9J99sqCLk/3geMcx9Zf+mPgDXwKXs6G
gUcxRTVSOIv4bWRgK5otB31CJ5g57USeJ+G/ea26hFgoYjyQn2lIeg1gbJRXdh54xZisVs/IGZfl
oegwXfEsw7VtzdRxmRKdcM+K1DAQNZxuR7AJwRerD4bSM331eNQNDPozQkp0V3kJZ2Eb4N94vdnD
Mu5nR2OeaKbhvnAocF8No+ZT78zeyGw4Hakax8pDArhZmxT/ECqH8WIdLowd1hiOTgLYmvSiSMGF
Xj9E6SOzdqBAFveO3YeRXOffUzESokLZkMGrS0mo/IhKUd3HKXQDcpnx02DjRiA++nLLsJTjPHF0
9C2RmYDI0yh7dwPzckYMTWZ+relA5AmTh+hCFAd5jF2ZpFe3dKL4TQtjThWhIOVGRROCCaLBFjRm
MblR9IO2X6VojkA8PXvHTjYLn6EhgfRlSh891K4guarFsfZvzem6d8gqrdyKm3nhpOpsBnIUxHTh
DoJWi9rKl6cuW8C6moD4AQqgJooO1C/GPnbEJO0rGvRwn4Ln8O+GKO71vifZRG4mA6TgUBYeFdeU
u2FxnuGk/dPpjO4OkyLkTYIC/+vXFBNtpkI433BciFg5sZLK17OeLITCvKBg502WxKvDzerT48g+
h0VvqLmiHzpUJqHPtzF006ksh+HPUMxjgM6J1Odb1jeQB+7t3gx5d4ejVkfTSRHPN1xK4VUu6h6u
0w9Xd3gSagugCKGWrvlqrDez79Q4GbfI3yE69rQxX6CcygkdwqKXCbkm0JfPRFTtEb5YLd4kEvHy
GapH0j/MkLGIZ4XbD3IQCKO6habmCeY7j4U0s8UV/gIqNpzEG82grXhRdYgmISRdO2Kdn1ERF9Tu
uJfKdFAPOCkIBmIDcCO3rKQNLdvWG9gylOU03NwsdUnIXV4yUNSrB1ljSBrnrHNeVmZBFbNzou1G
sm/Q7nL8sy+vFha2yV5WUUMbxVMpk+LgZcReQm0x8Iefy1q48Q3L4gzzc4xwH/GFDrp63JSEWi7p
gQajknq3Lm38J3CqMttp11mH3x1RbuWuQqf8gBFtfsmdpLAbXLAMema6+Gg7gDK+bxhIPtc9hTIb
y8Fe/MhHuxlg539OnTSnm7FEtR+I0SzOIVLq5diBrpWfDt16QWgLmqBiOzlFCu9vzStAlcM0rJ+r
tMhzt7zcFWRd4VlEG9JX8Z81r435WcvZn8+LS3LPSxSBqgYFYeEUAawpq4RNKmrTZdzUSYfURYQ5
lDaZMSd+MCHKk2sEW45lYZ0gndxx4QXyQFy3E5FxQVJ5+8ApmEj0nmnAahKPvUDYCXbUyKNk0hYF
J5hVMEJ3NHGt8TYeu0h47kjc8uon8hGocWRyOCPRJ4ELrFpJoCNqRYqBzLlz9Owt96ZJg+4vE8GZ
EU7iCoWvvfVy99hARkLAV+F1xzsPD3qNxj3K/DL9at0o9vZyzub06kFhMeRdunOWrB8zd9bfDKHc
TC01iOqXE5dYFXYd4pGZineo3Icij2+2Kjrgt77GwvfMStKXH50/OvA9PDm5+V0r1j7YzzOklz1K
4tL8kzQSMmHfmoHN6Cdu4OCBlW5QI3NsE+i2OX1e9IBYQQnETnnR48Orlql/wOg5lXsOw6p5hB0l
kRkCvkvv8gBVx1Pv0mV/J/MAEmrvDnJO2Cuj+Myw0bOpUT8BNYV3UwUn1YfP9Yb9wzDKusQCEvPH
gmsPdXw9dCJn+dayMLKW/V638/Bzx3sqfbA4/BfBtX3Fs1lV+ipxPrBZZM+Sh8eWrfP0PcjI7THt
Zp1zsG2v3GOkRwrnFVhgBqQoJHljNyAWi4nEihILns2vqbO2nkOyCivwLGzvEIjHKZFr+SrZuiB4
mdLz4PaBAOmllV2+W9KEw+MkFXtSOL2Ylj/LguIZTaaXpbtJtt1CitywlJ+DZAu8swBg7dYvefqR
1/ZA8o6WgdSIKIKrIHnsVTL1FwTPfkQuriZt112dPD7gSQCuyuEwTf6xK1Qe/cpA79OLYxpVB4Xs
0/+1iKBLT8k6UpskgZd6u1IENdaySWSu8+o2towOHsGUC0cuAvP7kZ0KeJMwFN1wXLpMUikMBSi8
o1vnAZVLD4LSCYkRn2nRcFqsXg5gEKUQgv2YMgdKLrCGA3A83ZSnGgKEbHFncCaSqjaFLu8tkUKF
2CwszrvPchxH9ao0KlpymHpFXJENScPctoXN/AGfOY0ta2QGYnG3Cwt8J/xNlhbfjVnKZosVb7Cb
OU2E/CyjrC+yK29O6OOZLhHtYyBoOFh/eNpqGu2VBJr7VPQJRDPFZn0TFVrB1eslMQ4sxWbgT7CM
8B3QN3f8Lj3X98fMBMS/Y2tRin+qQXVP61FWnm43JNgqf8Z+jGoWETOOdIGkHppjKE9+lxof+eHC
YuFSK+atJyuj/OaEFD5nOwkiRGFhrEGfNzL53wbIPP5UVHPTX7QPDP9INvIiQ0iKhqAiobcMXHzW
Os8j2Rj0VtLy1EtXKwWm2ke2zLx6FOop8qHrkEOd9El/FThDVPfANBvq37LFC5oD5WkwAVf5QwhH
yBYP0LtbGx1a0Gta73EDezXMxUaEItrC0cc9vRCGYNG0R8U6HcqmCKtPBt/xdI3WYh2PtukJq6jT
OLcH2tWQpCRAmNmhEy6RfM4ggRgxtsD+at1lIW7phh09M+4fJ8TBGerOfqg9oGE2ikb8wDDA9rVR
87mit0IjysdT72pUbBD6UCswMCuq/Bn9rGbOH0wlUUeatgFM4khh0DTU/DvHxiOlEfMLurWsIa4O
PbW3GfyFdF0GNsFyCtn8iR0rLYGgosjikyBl+ZsDniFjXSh51/ojqbaILd51JTyzF1AULWbxAU+X
xELCTClIUBHgQWAu2s3ZdCYzKvk3tD75yl2QRMM/RCNB8EVr43ZYdtHFbRXiFpJ45artLzR15OCY
2Ye50BZDHR6Y6wFFLvXgbFuy1lj3+ZMzsczjMBp2HU4/i/2EPOXvMrLtFcVIAWavXOmiXKp2CqIq
mLF+pB4WtwhGKTZyXebXYejb+AqKYWrxOFeo21Ki7L09qylKtTBNyTAJi5xHKnTaAk1nOwcr56GN
CWBxouzDGdt8PdWAHAeeardJrrz+iKfGKRp/MraOr6ISMytffGjo592WeriRyD+YTVEnMBSnYdtE
ZdQGmxkTHaiJRfH0OzBQyVuKufBd0AHB0+JTiOypbhQCFBqU7ELcTDg9IiAv8vMQB6O4hnO1BHui
IrLfwySjCE0wPeA9QHP9VkRILr9UkzKVawIgWzv0L3566ErX+ZNGQfVvxGfe8G24w2/jrAtGK0IA
661F//UNQgbjP8G8rBC65BbIOSmhnzEq1955Jcrtp0pV1wJ4AjmOyq9bcyIEU+ux5ivslYNd/Bsn
lGHgSeN4/UWQVvbYwoFajkldB3rLhveWZtOKsN2HxDuTOtOHzQntcSZ3btfGmhko0sdfo8eu6TD2
5FQ9riOT/Re2VcRy8Plk7ZbRMOxINC6EtwdtXpyQVkO6x8CVv0ptUn0plA8Cg6gd0OgqcsTDkk44
gEkXrZ8nIaf2UKvFjQhZiiVpesai9ZUqH150M5eMozl4DgUi5+YY5W36GEmW2afJZ75F8k4VY0+d
SIvcO4NWQKRkloiNHzJyfsya2ipo40ZichjGiBFMWjhb5eZYEQRj1fDMVGU+h46LgMnYUNIYNCkm
H2Kg9QNoXhJ3HBXiPHWRC5FTi0WGJIpYOcemTwjGKNEGlMybJbomzIVsnskWdZ7aaAZOCN+m8DeI
01LUmTiebicz5raDVry4X0mKoW0XJk7wjNIIbr1pbPpL16L4K51C3DUMxhm9/R/W5cQB8v1yXW9H
IB58xIn1MoJhHwuGZxB5m7sAXAU6sXEQbC0xfMfEIIE1K2/wwvEKcyBEdjas3CyqrO2P61L1hoQZ
QNsI2/w8kUZwmyzhAkQSOEniuZy1HndCdXq5onFPuztEalgj5iL7pMRbFDleXfpq8HwEFxtkhF7h
cCjfG2fsvgvy4/8W0Dbdyy3M+dXpkV5u2Ss2F82vlO8yLOUMaFwiN15bd4jfUk7O52AuuwrFF8et
QIvfi9caqm53JpBnOrDp41OOkpAsQr8L7DZEhD5QySzhYYb/nHwzqPIRcEArq44iKHzvJHSU/6xC
rH8j1kmELpq1OMYAbnHnOZWITtR1C4vJmN+ekGqRYlnlZYlpa4UNdzVyD9K90mC4GwEKSvbhPClM
StoAgqcsmZIRwrRerJlCOFwI7u8RV43pmW/Qh9vsooHeNSIoWW10MT3c7JQJnG5Itu51xMuYb4w/
46/ilm0elj63EzYF60In8txm569Qdu7WtddvJirNB35HsDqxE5XlPkwpGrdmdG89YZ52fzTjH9gn
OWO1z8aZhr/9KjDgx6MlDwl5SKGia+U1avrGgcdAdmkd9Z3ahZfSeFKzX0GReWQQALRWAeU7sExM
oIgRRcNDvCZINDeqSdIfFwFPCbtuHfxTlBP8vWmB8HCWopD3Dp7poube6ChoDgNNnb/1Qx30L7JO
WIOrgWR1v88MkR8ku95e4H58tSlklj1L1BteEAkFeUkU7ASqwYSh123IrziuPaKXrR0lJoo0y7xP
xTI4uBsIB5tfGxzVgG78rCbFF8kSBmhnAvXjJ457jkxcke5S9tTDakyC5oqojMhQIBTtT+GszKJz
KvqXqJXlB+6y9DuBjWf3zcLNjZYjpi8dpxC3ey77x6SjONym2QREvR379JMCA0sSKCfFYq5NNKOg
lBXeJmSqlqCzWc0uCH2iscitquptKXH+txItGr2rdOQz0h/WjSonl3kmrTt6ql3l/wUiMME9l73/
VWWoSU5zYOmH/RapDwKRIdznGXCrRx8rScntnYvywRWY9x5s3gc3MipMBIxVEY7zXRVE6xkI+wy2
sJ7BKIo67vxdPrt4YDpbDnLnDdqAy0RdOJ701M7AziBsuEc3Rh/IT1WTZTSCJ9llWI3FBsdHZH7Z
nl5nE/XYVy/tEBSnxrTueF10puGF9/T/m5XOJ9hnjinCA+f4cqaVkAiEJ39SzoOVWDPCk0jodvaY
Tv3pnaFoJh7rji3Cf1ht8G7vTdgBID1MCKzz9L5K0UgEx3xaq2HcFyE+U2qNYFxuPARvfU/4qdCc
zHFiyEkwgf/baScUrLkp+pj6LMfJMBESPAAJV/7oboFmc0z6nvTrL51V6mpG3AS4TdAQ1MRBITne
lYs0+h4F3jIcjF1alIRoYRym9K5D5JaAA571uNiZ2T2z3MUgEYDO1ZtyoQAF2RB6/bsqEWocMeV2
7cOCUdTBRZmAf95C5GqyJzLAco+R98q0BrnNgpaYjSm/VM4PRRZClKpqWzpytVfL+ZifVs5pBF4E
CKZYklEXnRGOjDSQMpxukQMq5uzAAVdt10DMv7M17iXm36HuD+iJ3HrvIkV8DlI8Z7uwhih+8SOn
+l2QFeDdJ52iamUIgc6UkX4vfzOOM/9i3l2K5CiYCAecFbczViAlWAMSYbvlgbndAmGr66Pqgik8
dS4zZdZZEG1ObHW89C9BX6ggoRdKdWi7DN13iN83O5Gls9DCBLIXzTXIzGj+cs97+T2MCD6vAv/e
janTyhfvVqg/I4FIkxegU7dV4gIineCzhSf6UGAgzw52hfzFVZdG3kkGKWpLylfzHi7Zkh/TFMny
Rg8zHjO6cBTs9O+CYUrm0q8oakVANaqK6m0RUexuG6RJ7nNAI89SoSZUvXjMIvyqXAQQpcoV0DPV
EBBIWA5RFERbqbrlieLH4+iMgETdw3oM/g3wOpa7yfOj4XVyBfFvDMM1yqHQCc91CTPpl82peT86
DBTq5KcMhNBONRYnerZOmyUNHPOeZUHUXlqLknbLSLUTjIl0Hz/67TyIPRNKwRVBUGX7n+eyCzyg
WwtAnmZNxuzTB+v5gtx9qs5TZpmVMYOJ0TylaDrlLx/l6afBHubf9+QXjwc3oc4AqeDxziwlX9dh
IsP9Bo/oZ6u3eP0ysrT7HrXJD5t33W5vN/o9O3Fqs1GxIESP6iRd9trV0fJFebFMv3RMlPO2mzy8
pQrcGQ4ip5NRvUF63nT3KZ1ycSW3ISweupatzy6GZ8iuGutHw0AHZbmPfxNXICh+zwe2yuQ7AsuE
EKvTMaEBmNeGuxbJy9j/gsewUn6w90e7GFgBL2VBU1Vzw8SJ85QrN+z7V1oMSwhp6qY1qydnHYmk
0DIZ1XuHX2WGaWGwsPNPIj9+H6N4Gf4WMZ3zCV+UCU5M59z8ndvOdZ4YldvkWaaFHk5UM2QM2jn0
sZD7LrdJHQyyeZoRZWf727LHPYkAC9yejN3+lTaaPTZLJkEaSSJxnyd1QI1KtTMQOAv4wulRG8kD
Q2lLoe0RaxRduhT/zV4F+VD/wCcAczFnYf6h4eece6dzGIso1/OI9Uim39VNU8fvOYzzGfY1pHSZ
WvWTkLw+bHsm0uQQlQ73ZxhP3oPCcJgQy86zurtdXuo2blXvsQdpiEk32Cg2fy2UGvRBsDibwe1P
6yTMDV6l8VeJGJ0nu5ql7GAMRJBJ+yZaL0mIs4k51wxCUk+R0PACLck8AyqPdFuOKFPqJYv7HUM5
Mk7ZiATINNFfA3HmeXmfO65F3JF9+ltk4F8YyVvn3sHvgGlp4GXaosKjoEepJqdbEG/+hsh6/I94
ASRIDrp71shdHvBHgGUwRXdy6OXUgH/xYONGDpAQJyyOsf3tgsTgikTzjR6ZOiR6L1VZtDuNxv4D
MT8bvVzNlrRZLIefCGk8YoNIVDmrgOCB/cQ0/G1cb4udwauXh54H9B68IYPMqmwj8w5htPpaV2+4
0dVs4myz0Pi/oAbZZ+sl4yfJlc1/3iDL72QJk4vnWQPPsUONv5m5w3G8oSf68vwMuVW/6L7bEzoV
O/u4roqP2DTQ8FxEz585lrUXB0F8hqYZzcnO4l58qDNiszZx3yK6gufW/wwlRQrLda/8havWf4uF
7/1X5vn/M5uMCbdrVPdIso3SAgimWxIQiOSYlV3auDseM87EGb1puWN1XF8j5JhAkAg71htki+CV
LeTShgNPY2VcpCbDCKck24si4UwjG4VtUR0p/EL/4+w8euNW2iz8Vz586yGGLFYVycHMLDoqWKFb
kiV5Q0gOzDnz189Dr6yWIeEOcOHFtQE2Q6X3Pec5QsbMtXM84Z2oQhRrK7cxORRw4DNSzH2y+FXL
stFrMjXrn2yvimgrhtyJ2LfkADzjXDiXLUpDE1OVpP3tFiX3WhFxE3GycLz0Qttpi8cI6mJHZBRq
VddEmIJIMfb7PRNB9nPoK/lqDMy1Cxs8My66UlffHfp6HsK9LCf/1aMAvw0MIFjbbpbVdWtb7h3r
TaDPyOMjyWFCLAsXI+c5rTrmVA5wRuTU53W7uK+GPkjv6qohmlKwVpPrW9Cp3Vr0WX7JpjPuB2TA
Z3NVihvwygtoB0JTQ6MsCVGZsKyvBy8W2T7yA/xoU5i6l3U6ew85QIxu3YF0QNJYFHhFIgG1AekH
Tl+PNuCtgVKmOh8yVxz7vg0PlW+xDqIanKAmTMF4TZ8jh9GBftxehXDKLvH3za9mz6Z8HdokXq/0
yEGctqqFuVb24/h1MCeQmZxHaXbSqK6RZNu5XNNKzc4VCqd+3dWqPdBLq+7jYCqu4pyQrBVCGapl
qnGaQwoAktpM4Iy/rCRGMEL7S+/tpE2LXWuSUr4zDHLo14jNibF0q3H+hpOqunPrPkA5Yi424ba3
8mzHnolcc8Z90a9Ng63UNlfRPKyHyIV0hYLOXFHYS27jxAxfcUA5FIaGQkUb7Izx0eNs66wZctlL
ZxvOdy9u+3jDl0BSVsmp7OgB/uFnWJh3tjQNqktv8Sas5yAzKK/NZfJQexPilMwY1JegtHKx89g1
VSuniZk8g5rqEeFBzKkrD07ZUz2ODj5kzftnx+DzabCYoQpibgDT3pWRdUsiIvMUbC7rJaBnzUdV
0BxqpjZ9Up1In2C45M9ta6OmtMxJfqHBEN/7uQYL3ealys77LM726Qj4bzPSzH5Ge8PByCeqxV4N
M8on9g0xW15HFEA4BRLz8AzgAx3xBqdrfy5zTtCuj8ob0tNEX6tmMEJqKku2AsTboKyyqNef9X3P
zp/l2vlOons9rPtA1U8ZB847WxtEL+P6cPEAVfQFsAiNWwP71bc0DPubwcWvx9ZaKDZsfSbnRX1F
6Qu6XPpgmMi7VrhITYSQQeANGwo+Tbw1Uf6g3mwo/q6azltI7HRXKOgUjvXVZfzSRdd5AoV84Ly7
Cuqga9fUh/qSZjjt/y1qCdDPpBsnj4r4L3M1JwPh5knduBDm+pCQiKrxOXkFEMTkLmOqvHadObhE
DVOOG1D4cfAcN6H9K0LfpFcItxqq6WmL8yILixeOHOmlGQ1LDsBgASrmxBG4ZKxM+SMIYGu6oUJb
AwJBpnUVjqPIzq14BGoCvyNjARQVkM94nsriLK/jRW0JjgIEVFWbwdaAwtxfQq2keShrZJ3UKyx1
3VeZ8bNDgb1Xy08H3RoM+OXINf2up8xC8o5HD+NFrxada1KDJ/TisrpLxsx59epmYBVlDsSyChZk
O5lCAlii/vlFdhLiJucyqD0u/LSUxjrtjI1FpitB2UJkIykIsORWIBEGE4K0cIgdRgnLmWpGm73u
aKcBWhrYunMqC7NiBVGhbeiDcgzeWhyEyHsTjSCWKDWDi5yJiFIxwTG/jJ5Fb22AeqG9oeEB4X7J
J4m2KSZnTiRgQ1cmp0NjDUW3fGhBDEIfo2H+hVawxbnX7DnZmdaQP6aE5Mag9gv/K/p8PJ5+MNC/
amlV8nowl1vkEy7ZmaO7mK1zTm6izJ7rNMvDS7YQ8oYvoEIMXsbhK37k4gFOJVXn0pdBdhGA26Ae
b5iUBiJaR82u7t3izicuh81zEqgribkJFs+oh+cgaFmnaW3IehNaInC2vSbPfmWKrETOQ6F6M9DZ
cjm2YoxEn9/UN7YWPUZ9ZVSvjHXCMbT2i18jZh9yZVFWoE+VXfzietip7Y5z5C43Q6BQGPLag0f2
EPXGuMjP0a2XPUUoh/ixZctJlcMZxWMKcZ42CN1hkGaB56BTbhK0gR02YRILaLOyCFUhylrbHvk4
eYv59Qhy+3sAqYi4m7mKqnXYJsHXBunoyHjN22u3yEaDhgVjdCWSDqdKatctGQee/5PvmuINrOGc
Qnps3jEhZnfBnNf5RrXN9M3CZnGgudCqNaX0Ctg3RKxrOoqLTIHAukfHmYZzYmqluZ4bz1yIVD74
DCvokwA0yTg/Wciar7IRp+fG7EBp8MxMCm6O6ks0+SRND+vKC6E88gQ44E+jBb3LpH/KXiUxVLFJ
PcO+svgESWuJMveS6G9sSbxDUWzs2qY/SC4We7CWdElzbQy1IDuWTQm2H2v2hm2dGLreIsjmkTP7
OF9TGVGtDRHyUOWoSvusMZZbKzOretTC5cSWjX3cEFqbFgcOU9ii2NO6mxzAfryUdbDAVuxk8Qil
kpNYh0HgrMZhQ2RL1PcPJBrmd5y1+9cxjBMsRA1BOQbVhXKdU63MViF54uY6mDNrD62LmK9GBHbJ
BilPviJPr782sPdi1sTFtRAZ1FjYXoUhRIaYc4TdR84v5hLX2eAziXEJp+3wEsLFepxLmqwrbVO/
3ZIVF+mzysVEtg/Yqt40bsdpCyV4jM5rSKOvtsSpAIyTVPqLsDHyIxrCEF1OCOYaxn4+PoclW6x1
mJcos6E1WudMWJzhGwQn6cZAFTCcYRsIrinv0MGyKXbAZYxYbdZTkql4ja9Qe7jwo4Cpn4Y2mPSg
GF6zlO7ODhdUs7UID6AjWCGsobhZ18aGZn0fHqksB+yyysLYjLgezet25JC78fIUTdnk0ow9b4kX
vce725yBDDRpBc5IG6Fb0UilTy3ibht3sw98gU/C3sDisZ87o4UcWRM/2Z6HLnb23fK5KB4vo2hL
yxrqBmdOeJVoBGtSuQxHVzsDizNnJrLAJ2iCRI6PRcWuKnUldAhXEm+AIInQV7qojQkE0SuGvWsN
FblrmOPCDZbk6uiQVhbsKkuP35poXJgvtcAcTHtVIlRA1UFwV9sVL1RWJeACgeVkZSAtfohB2sCJ
sQjQW1U5QsuNTBJoPKYZoQGpYWoDqosK66UtwUyv8eOLmxniEGoYNZAe1aPPIoW1lczYrreAZZsw
GeZza4yjZpdnOn10pylUqxLOFjoLtgnpWduUHhHSuPb8PWldnD6oFQIrrTnR/Iq7GL+jaFFunWeG
08ArZAdDpVEO0j8LqI5gbh8Jv4Y4lF7NUy8N/G1Bn99rhwCUDRYJ37uOmZS/deEQ0iUqKtfaVLk/
cGIlzPeVWgC0kW5sSupI9O3sA3SYst7grYxvo6S2hzVn+pLEbhKmGBfYRgjcdtnbbGxlhE+zzFB4
B5Ed3KZ9brdb8p3kvndMUpVGlXRXbPPGaC84SUYryepjMvo7eDoNNYvvIJ7iF4u80iVpyMjre0jt
7iEzO7qIw4z/ZK86VKBolGvOdHQPIgjeMKgo64gqfsFimv/ESG4V69T08WcQoGfNW0Pq0MC9hZMD
h09kUEbheAJrjz1dSORlv2GVrNnAwPZ66hMXVB+iDP0i9ezW+GBsC9FlEC7R1Lrrz/xOSUSPhNjl
O5eN7k+Cxcx4Y7MhgGSauNV94LTZY5Nr5m6Qn8Z3WudVxc6OtgMCrDHU520eF8814GsXMaKPDqgL
C2pwxMdzciO/4750i6UbZrZedUF2VAHokuxPvRpEJLrNqAICwgMKV9QCs0UeMbMKn7WJZe7TtMDh
62qQVezimtF4iSk0x2TQ+o5NG1+Dc6YqWP8kLKm3NhQ8h9sERedPmMTtvLKVHVtI2Xrn3qiE+22o
hP+i4z4e5pXJtP6r7Sc+Fq8e2+fQ9/to41Jd2w5ua6NuVqH9ZBv5fEisGLGcZTcJKcK5FZznsyCE
ftCa7x1oS08VL+vDdDciWLwWcenCS6CpOpSA3clu7n6wr6I0ysAr4/SA+iXUaE7dohdUGZiCN1Y4
dUwUplC9d+fhLct3bdhrZyWsaUho79Sm41MD882m7zCyApw5SGQE9aYo7d5+hvaf8zoSesbUrZvI
tM8DaPwdzZhiqhARUS2mb87vppC1toyM/m7EN7iEZbR2tG8JBRy5o8lkNFRW4CWSlQ1t6/kC47CJ
da+AhLSJZ4+3gkRUvBGKWaq69YUjaMfACtCkrMU67YKvQuO/dNddU4w4OqtYgfeHhAWs8i4m9RkU
/lA63SUBdZ7cET0dq70mtjD/jkdVkHJvi7IZIC2Whd4CagCFSLgc/FW29oHVgZYPU0vjyqWWObZX
ods5TX7meiQr6Uv897QU6K+4EQ9ktEu4OtsmWYqZW4CDI7CUkHS6lUnZ3lwOBhze8eiN7ME8Y75N
ofFneyTcNOYAdTIRZrJlUWcVouUQkxJorEcrL8iWQLVEoirGqYX4NYBjj4kXn8HiEP27DkMs6CAU
BFMMbp7wMSZYsVvFNTpTdg9RbuGJ1crm6M0mbiPJJL1WSOUJ46yRftAcqTjC0Gj/VudR+ktLWX9F
d1s36xh0AJumjDiWdRv56pGWNTk9XSEsi6maVPNNVGCI2ZiBm9rrvtf1r0UCDOl/kPECN6kVvnqk
6YSZI/ghrSbKJSetcfrlaozTJF1nIz0eZPrsbrAoJFt8VeYZ6kChqC6U9VWJiXJazVPtvTrpMO3g
uVN0Jzij1bQTWwpkjrQRuA1dGz2PSO6/BcThRdsxt3NKSpzDyBWj06XO+B101l1DmvMZBii272CA
2XiVY8XIDmbVSf403CuZYXKhKKgcRD1zi4Nw1OxI1xxb/HoL14gE+EKRHRL1ufdEwRw5CtbWTF9o
GvSoI5sELaPXZsbR1JLSCzND9SsUOcGj2axUd+nGtbhjX4cGK/DY/K5mk3zQ7SDRsKyUAp8kTdOO
z0k4wR9S5vRJ1pgZURNFwiWk3ZaGU120yyeyibHBGHtzGOcIYlGFTAa+CkQKVxH7BURzdh80h1Xa
o6gkBAl5vcDYhYyTxJAqIS59YFo6G7uM1octqOeUJYZupgdSzjjfItiGLpATD9KFtavPmjpvL2K/
CfQm6sXQr13lU2cAp8K/hp7DJJUX/ivKoObRQ+DJRhTTxE9lVfYPMGA9n4me+LJL0YKEH6HTrqIW
ROkGq5p89EyKurtcp/UBARilI+4tOevQzB8AKY2vKrfLK6EnLCMRrRl/SyCN9LYo5mxWRWKrkEDW
OH43UmAkXiuUyhYpDLpO12RnUDBDWuaZKyUlDAK39yfan3H8I09zmtl5kxvXoJtSCG+OWV/kSQ5F
2dFutc8iYhrPPT3Ml2ZbJ09O2BAw43XgAjfwCxATolZGj2S1WjorHx3wIwoOC98eyK3XMEomFH3O
zNEZLUmzUlMQRStqvpxvAp8WzIrHwereUO580KEYnsXcFre+4kVROsypMeQGdHqCwmyguNNgvsSZ
yn9ydIuOibUUT6PMnnpQ6i7fmyRZDjvdSEGGYxymADaoCPydYIhfzAI0q5VEPR4EAzADPqY5evQm
y9GbEFWgtytpOZcrFn1oGqCTFaY7iy4NGPMhBPxAjBZOXuxw5LM5w3cOeBM5yNXYXvIeOW7Hlh8t
JysKbauOqQhkJUQgd2EkOM/Kk4vNeM6gy3C+ypG3FbK74Rg1Fhv8Aao7o+hYV+tOW+oWLM/4gh+x
ZiWOk+9eBjWPQ908PqV4hY+0Ndsn4Nz13QiJvFxRUwGXY9maOwb1yIP4D5xsaN7ZzW8rKKTlWWU6
IaCM2oMNuOtK+jsXETp9Qqg0vgCx/fe//vN///v7+F/Bz+K2SKegyP+Vd9ltEeVt8z//Vv/+Fw2D
5f+e//iffzu2Mk2ppIc+0qGW6Zmav//+cozygH9s/Ufoh7glm1RuiRN9rcOqOO/oHrBdCsbdP74S
VEDTNJXEx6At9+2VBsUKo0he2hpuJLs14RYzXBZzIDmto3Gy+n9cTeJfUwCbbGGKt1fje8BB6DrI
2Uw2jluMVPDdJ+F1FzbthF8fX0y+e4iWonvgOtpDcOeYztuLJTDvaZGT6YWirMZ8RGYnE5VhP318
mffvSpGvKkyJqEA6rmW+vUyJcArCkydBimEVu4K6ocPHAXW9Ppuk6/t3H19ueSF/fBpcy+JtucI2
PWFL7VlvL5dxCLKytBYHoc05uOmQtz6Q6JVOm9HprZbcetN6hrEfBlASG/n146t7f7m6ZS2/gXvG
Y2S/vfrU4q32TCEOHf6EbUP94jubaRDbuSnPjApi0Tx2Ht66OKOXiR3948sv3/3pzQuJqpkZUOL/
O3nW3KWkrj3bh6CM2i0kYhJ+VSaoQiQRTHEa+fM/G4m/Hzd/0Do10a857vL2/xiJaSw6uriFBJwY
+AjkHNmj9oipXcqoErcf397yRZ7entKUZ3ErWZZnn3yxZPISnFDm6tBOIX6o0WmNX7Ah/I3Qtjle
EXMV3mdt259/fNmTL/j3PWrX4j+A8ihITz4pHmlsgMPT2CuM5NUw3Mxbt4PtXCC7hiTz8cX+do+O
Wnby7OJd6npvH6jIDY1cjIuVFILQ542GcdC9b95gognK5fwlQUjhafn4sr+H4emzdQFIeEJ7msrW
ydQjwoh8ssKXB4oN0KUmqGucORH+rAmLQkKXZ82PxpwEbg8jIgxQBVun88Tz/+dnONL0tG2bNlP8
29un0k0J03DkobcN64s52slOGwNhTi0dl0t02+wFAbZ8n8LIvW6awj8rusjefPIrlod88jAsqVx2
2wxTbZ7OWVpVOCBcbfESmg4D++QUIw4mO/C2HqgDiw1+qG+xI+mc7E5MaWw/KKMwoYREV4TAag4f
/6K/DGwmTwtPk8UxQamTZYhTDHmpdSJRpybRhVlH4a4tACshvkq+ELdQf/IE3n/ygoqVCcjc5ara
OZlIwtgsSY7u/Nu5soi2aQhxeoTLCRQC/UP9yRzyftKkJcv4kqatWfnc5e//mEM8PwnZyZTJwRoR
nd2QyjTb+7EZ+g3NKgjnKEh7h9zSqnrWek6fMDQpesgfP+H3487h8kwrbGM0r/bkjlt7UkahpuJQ
dE32yu/pMLdShFknxF/Nex/O+2VC92D98WXfvVjmab52z2KWcVi0ToadxaLUB0NjH5MRtd7Oa2A2
pMM5lqmy2VGHyj+5zffX4+MRjhJ83rYU8uR6hQkldo6EjxgdC9l5CcP1CRwlDo0BN1O7TQghvPin
t8gl2Tm5kinN8cTJjEaisV9SmvYOjWrL7rzwVLQnocyjDaPyccAPjI73k8dqLffxZgQzSNgXKsUk
avH9nswjaMdgcRRZcExp51Ahnc28flrMEvP92FDhwWZiec2FqLz0yiEpYtpOXgCOKDOhTp1XbYUZ
tkfZaXwysN5961IxuaIDxWDP4DqdZr1wUmWEsv+QOW33kNRD9uQgl6aW0USNvOlhDb1UQ9ilBwzW
OSoSJ7r8x69D28j4tSm0lnx5b0cbyMoK0dsUHPvYGC5EEIlnZMsFSnYAGrRJ0kB+8s2925Jxz57D
B+65hFFbatmI/jG+UcKDJ+JxHHqYZMZlYafZeVrCDddAY0EcYQqWmzDKaBijAYTO+/ENv5vLpAK+
zU7XUpgw8cW/vTzAgTYhzDY6hlWLT5b82nTf0FII96gB/H98r5ppk/s0TS1Yxpfx98e99nYbUbqu
kmNsGEQKsbTcz6qyvwVSPXnKi8m8L8DCQOfA+fHxfb5fwpd36tiafRjrN/PK22vbkCUDlHdcuwnV
Vz9frHpTQXNkMOpnqpzFHTmkEdRhssZWQx79GmUgPhnsfxl42mQbqG0ICstmYnkbfzwA1O0EEVGr
pcwwBgSvYDRt74gRMdSNi0GU2IOhYPdC6gmVqXEgSxskWE51FENbTK9IhOJLvejwPvnsxXL3b2cE
JnWXT5GZgan2dBdnLIrrcIy9AwmlU3AbBw5gdoTK805nSKJ2kbGQl0tQWZSRdEPzFMY7yYO6DgKS
YQwU8CMIjhhbo0vHCl8BpYiyKkqC4zUARRlMZB7EluntOscbf5EM29+2KUaOI8rGEmM65qFym1a2
ffzkxS9f8OmtOcsiskyv7JpOXnwcJ7PlkJV26LVr1NsosJ01PvzgvGWWQdBP2tF+tCQJaaa0LtNJ
TPsZdu8XB7nVJ4Pt3TKKlJEforHhSqaX07Heseo4gPZ8dCW2yoglsYOveHZrZ9uYQ9CvMtelzx0A
vrn7+CH85cKsaXjShSWXo8jJwKP53hU+M9DBUzU9BwMP7VMUzUm/lxRscNXiSgvBBc6fjLr3swsb
MtNh/RbKph93snn5XU4s0zE4tq2yspU5Eelm+IgYV4qu2s3HN2n95U2jBvYkFmHOeKZ7cpduWbd5
D1bg2KVp8DP0SRbZo4uy25uB/pXaTjRZlnx7DS8za7HK3rUlOBJaQQn9sMasjE+G1d8mHaa5ZTUT
NjuZd8MK6YSseh0eI9rsDyWL+XVXmHrlWPbS7WyjCg1JQvBthpoXKXI/opkI2/3HD0bb74eAZj1j
eWAcUFA6mXaQTI99g3n2MBhdXp4jkIHFUPiJQBkhaGZus6iAP+bRMATvCKHrCUtRTqAb3KPubASy
SfwphlDcZjKdfo6DPYR716ucG4Gy4na2whBzRm/21dqfxvyO1EzUwS7goPbacJf49U5mwdUchOlP
p2PfgYkxt7/UXjdCsEnsOLpzTaQ2hG01GFvRkU9cnOxeWuXgG/SFha5yq7ogqncI4ikw+hXxdXtV
tMYeMiS1cuVzXDqbavJJNhEBQNH32AqrsxqEFXofWqjxuun57ukAN42744ulBe65U2Jddt6Az5rt
bX5bTSCnvrTY8wYkokZYXVBqMu0XW6WUbptWimlLqq0mnBLov4nssppvaMra30ovp8ZG4yJ6+Pjl
/S6incxfy+Z/Gb4s0bgj3q4ZUI5SpP14PIlOmH6Q4QlYqyfTahO6hgbV0HYRGsYiQ+oxTi2Sl4y0
9e5VsJz9LoWi0iM5iISIuq/aa0lzj8aoW3Tf7ZjYvVUpVboH+tSUn0x2tnj/1VGJoEDIrGcx9k8O
DVE+wrMjme8Qznm24PmgdKyLwJ9wAPQqDC/xXqTVTdA2prs3aMTXmFkHjjRNhsNvVdII53RVDzay
RGPsTAkORHdnXdrESOho877OvskXYadm+WINcXLn4E6UWwSEJs7UVncEi84iu1HlQMwNYGHFhZss
xkLco5jme++BO65waLHlqnho5CuQi71t7az9ZCZ4f7LQHrlE1PkcpkJ1erLQrSMLTR//mIR4AG6w
qczPMXK46JpwPHXWRFnz+vF38/6KjikQCrOPphis3WVO+GOrEY42Rp7Ey45R0AgTnhKQuSlzaGsG
zXTAI5R8Mtf/7YLMMahDNCdVijNvL4i2GsOO35RHRLHuGSvOAu3v0uhH6eOz3JsNocCfVPTeL2tY
621FLZGzIcLjkwk/DYyMLJauPPYR+I2VzJznhtAq3AxZHq8h7uF4r3HQfXLZ98cU9hMcEfmDBqZU
J3eaFbBeVOTkxwGstHON7bPHWeKN1Q9F7MjdKKQ7g9sYettdzUC6CK1Voqu7f/7AGVcclrQwPUWn
5O0D7x1E0zU7hiO8OIjZjam2zD/hs5Y+HEv2Xp/sXv/ygm0qp65Nw5uOjF7G+x9fFOnQgyFJmz0W
mRfus8L/5uHK/aK7otlH+HeOH3/Af1k8uTWTCQRaPQVN82TVyns8JRMm7iMxqS3GqQk7AOJjHPW4
Hu1pV7O+h1v2FJa47Cnfsgj0BbwDa6QPv/n4x/zt3j2KTOjlcesr6+S3IABOSrfq62Pg+8M+EHP5
xU4sOGDIGm+Q5JLP/PEFf5+F3k77Dp81kz6jWPGaT67YxDFE7rHLjzqS+NX9EJYH9ajROyNKgdJ1
XC/90gluOwonogvIDqiD4saE852jB7SBw4i4ctVam7lhE11gAXjxRoHKjDApTrSVLctNE+QYtEx4
uC1rtKfpurqd/WyTGNvvQgQdoCjcyZs2BKU26tYbHfnJMvGXMcz3S0HNk7bS6vRM6MnYsIGMpMeq
7tJ7Ag8xymVGxgXt4aIsCVBidTn/+OH+5Rzm0CezIclR/fDenXpN6uQEzHv+IcooO71wABk47xQ2
B5xV3U6lfMqRsAMvGKbcvCZNybsYNDLwi2muZuQdtADLi4Ji/Gelxb/8MlfwMGA8AIEhJvjkPJ4J
PPzkTjpHmZnoDMVcb5Cf2N8qVHB7bTTxowhxvoVexzcQQFi4qMhLEXRVkQLgPLamfzzqaReJpY8I
HZra98l3OHlt5GAcco5BZC2BTxPtvgzi1whfB7l1mXT9/Mkn8X6wLXVlcFN0Mjxe1MmJDQM+aq0+
cY5pD5ZgBVYT8IYYp4coRtKExKEeHz7+IJabeDvYuCIFdYa4YsPinUxtwxgVbtpyxcSf52eceRCI
yR3+jZHvtx9fi1rD6dWUKUxOgqzMTKjm6anIV0mlkFh4rB/O3L2EiMt7JGBxmsav1GPAfOyCOURO
UBVtJHYj9CEDDySKNvnAnJN6T61tG5BdGevQDwZ82vUhR9OfnqlCp3A16qDRt1Ef96SPIFoLXhAb
xwmb5Jnwn3gudH02hoD/EMLV8RfTbdlv2eM4nptjNsj7oLUDeW1oE81LuUCneBBW3OH1ttg4Fxcj
FFt2/D11vHTjSteYLgzkOVciyBoiD23GlL1sLDvB2XLyxIPBwZ8lihLDPafdft6lSlrZWgGVJXVC
02BVZo2GxEBB/uj0dn+9bO2Ts1rHaoezPGw3FbiRfDMwUxDFVAUErQSgvcDEDJ7MYTNWdmuuErac
eDchBR5co/KcLci//jWURpxtXFVg3G4H884aFaB2sM2y98/juCj9LxqmD/CGyFKHDEI2ZCcoeo+K
vKWJdDnLv42LcZAboisaBGl2K36yH1X2V5KLkoJECiVB7iRz9Uq7v36pO+po+860mkvGs2GsYhGg
pk+Ad0b3NZRjfPFd+kSMU3Ug9Kaa0E4k/hEFkfrq0HaGptxTr9uAWmouc1jbYF6r0Tlqcuu/YgTo
7xMn8b/3iUciB2X4HPOMCIKn0su8n9QoLX/rtG1F+nRBv3MNQo9EoxRujr3GMNOm17A0/eE6xlH0
6rQO56kJtNqwws+IQ84AjeYSASGmYD9ROCzBuzYmJMokb17xLdSEH1phjFkfv0WEzSrycKXmiGqv
3NlvvYPjeBj5qCnpS1dMwwN1TwT+JEyANtDsLNY14hb0GHWIHGSKpuqg5xxZsXK8oF3FsS4X+OYy
AeCeB+wHN877phyneEE7MSTX3FQInK93u+08+OGFTxapWMnB7Ia7ycXHvgH+QIwc+erVz9L3JRrF
ziTLsPCdLn3oaCOKhyqAsrCWfWM597hb/NcBk4Rx11HhBtdkJtjfnbLzw32YBRHGTYJMawQnxUQk
YplhCEFGrfAUlbTdXuqWvgg2JFSB2xjb5jK8AuSlUQSreNPRdy928QiufdV5ZU8wELU4cx2bFcZl
LXrrqc9Bzz9bZSXFTYCFubuzefxP1HKK/lWGeNDh63iNKM7DIB2+LDa34hvW2KI7SJd9Al6LuhzQ
HveN871rgnj41YSR1NeNRwV5l8ksn1Ylwt+Lwoy8cYV4orR5RdX4opLGuylRcatLWCjmCNK+X3Tp
xBZj35tgKwN6EJF/PVNYyC74h+m2xV496rVLKBwpuOziyHkc2MWc4f+1oq+ZIrpppk3WnkO7RTQ7
t+2EV8qEH7aCBDM7eNBk5Rw7IKFYYoykcTcYhdCKt3U13IARna3zyATIqvtYwYcnKyTewA2zU/wq
U9Tvcq9NsktREaqwswO3Cc717E3zfS9L3E/cr188xHE8cppMa9neWJXQt7JtA2srszb72RqeFX6y
VL7byrBqe8zcqBssb0maeLtBtimclKhfpqMZCHWAcBjBHuH7Q7KGvutCztKK9n7qJ58pG94tX3Ss
XHYzNHU8pTgIvb0wK0zg9hw9jzrNjR9JEdy3FC+ijbAI7flkY/pucVag0ekc0QZcTpb2yQbFlN0Y
qNR2j3kOGako5wwUVGoTOT0pdRRtPX2y9X5/DqDsQb9quTMbVObp3numxpTqSoR3uRpcvKeueR0B
3/vRhdq6tmpy603d2HtrVj1WQNSSmIR6+fTxqn165qPbbXKQWI57/KfcpY3zx+EHZNWAVY4oC2JB
CoikJe0wqyuiV6Sp8a42Yw55c6rq8QpHIdSRGv3xJzWE089r+Qn0gjUlTkRr0OXe/gQduwY22qC4
61Qtgo1nt97asaogufGcuP0SdmTr0KvKfn5858ud/bk34rKYqWlQaev3PvCkhhsOJbGItSjv3HYQ
/o2f5zRIeFXN42yT8loGfRFsSMUz8yvb7bLHj69++mkvV+fVU/ridECyxUkZg/UfJ1KZtncUMICY
ZnnhHIAK9udAn8f+k0/t/bdNAgc7TjozSOfYvbx9wllhxbGrzfTOKnEA7cxYjD8NTDXA2lC0Nxch
/ZdPagnvi9ZKCEqyLl84xQzYOW+vCW67ayTz8LEBcb9KFcC1GMvrVYUqE3RSaZXXA0RkdwOJsHkt
C+JcaC2g980khfV/uvNmBkNt5nLOZbvPk3j7Y2IsdhmBquMRnASYQDyJ69FogR6bqnUOXmsEnyhr
Tl+vtUyZtD0XWRYCDuvkgnlEZCOA7umoyhQ0aRWqs8xOhq8TgbXeP5y5BK1uSwiB0s6WjrRP6pHO
nMQEQSbOHTr9RR4tvXAFEWF0yeObxaskeyL85IN611fjjpylfmEzNTssCyfTxhQNQxHWXnUPIUjw
6jLywUCP6tyJ2ZYRXHPW1f1gfS3Mkb06+/mZvE1Avq9FIOiB1m6AmWUkzmnGl4c9dBWMsRvvfIbA
F0V6NwusjX1zHRLAfcXZvwdftTgHQLcMQ//DNILxESGh9QxFeNR3H4/N9xOSg4qOMhhyRE5q1smn
u0DfaOfn7X2XleWvDGLZl5rzwX3SjhOY4kZf4miPv3580d/T/dv5iGMTuoVFBsY4PZ2Js464m9nN
i/vM9GqiVmofY3vnRAGtxm6JPlXpuHF7fBi7bKqVc+FaMLTLxqjtvT0YZLxgzZ3KPcfZ8QzwTDqe
iclox+PHv3M5pJ78TG6eYcTuVktLnazJEdhBFzqluAMaUZpAD2XT7kE6iE+G7OkIEqwIHM+VxRmc
Iujp+dxqi8DR9Pfv+qqJpx2Ymx8K6RlgjR6S0SdD6G83xVBd7gedJq38t/ODhvMrG3C8d0ZO+Dyt
tjw8h7hbTZ/Min+7qT+vc7LmdHCuU2A44o6zADlzZMOAVYNyD3Kf/g+Kso/f1d8u59Gfs9EWsq6e
tunKsXbK0Z3tu6ggurggPeVSKbjVJiCYz6q27x8hJXmU58uqulzyZI2J4Jg6YSQ4afjJ8DwsZPhV
T7314Z/eEv0GAL5UkGgqc2Nv31RVmaBa6Sbfg3HEX2d17cykTtdtsceI148vtrz2N986VUq2JGg7
LD411rG3F9My6CwXeOq9DR4bkzgp068c/HDnu6SHfEEuFt2rKC5/wcGSwycD4N0stFwcrRDtVan/
j7Mz243cWLr1ExHgPNzWLKmlniST7huive3mPCVnPv3/sS/OUbGIItQ3wsY27KhMZkbGsGItXVt2
fYENaFNCPeKVrAk6I3g8Mu2QR7YDawuym+emTPIHxTenjSLi2qJRQKAgDioOdvSF94tsCDtqS8Sv
iP74FA+dSj9CZhW8QvVbvhbJnNZDh2MyIWJU5kdDFW7fXEYBOqaDJwF6e73l1gSWRUMJHgZKyrha
D8czA3LST72uyoc2rLdqcjdXZLZHaM2hBeULrdO1PUCefoj0QPqqK7ktPYZwEJSnoUVH8kxZcHQ2
Hs6bWwL0fsZgWRwI1Sb0vDanmsJSCQy610kETUblJNP/daZy2Lj46s3hYdRuBi4T9sgmmOmFo2H8
DRG3KhtfoW6N6x8ZmFrrMFWwR6AE2bXPZkol7aK2puMzTkGvNdv1ZlWhPGogQplaEWI/Kfwe08WP
DASJGqMcbYiu/RqliakZxfRYoWIjXm2bOZBCloWyA5gNL3ICQSBUP8jeMNnS5GT0zVlN0ogSTZmb
bwXTrT/DqA6kjety8yEZnuDFQLaNBJWnabGzgjjdavywfZ1MyQKXMVieMtrhuTJbsZEP35rinFBO
Neb4/Rb9wARw0BuEP68m02avIUJvKvw29bd2AD17uu+CbiMtzTBgFJpBOsC8bGPxJQHeRgDxVfHa
TrYRooJWo1TPaBsDiH7UiF/MeMFUANJlMs6h1pbfgf5P1M2ngWIHInNZAX53msL8INeW9HWUs4op
rKqGxRyqS708xnow/S8OmCDc12ar/jKI1i5UAcbyJDVwVKIRE9bVZxj55WwD2XLjajRKXw4hKzko
SdAycuWKiwSapvZVsequ2yuiDM78pPbLoIrCHVXIgWCHHM4xVeeN47JMiWg+0VukqmHpVMjpXF9f
RMhUq8Cvxva1DKnl7RVkqWA/RqSx3YtIrupzFjLJtWH09lZyG2lrGmg38NGWyIEWQdfGKtXmVang
AT5DDpCDToGdSjsQrvUvOYOoJ+YdP/yU4AXIeqj/Ew3Awq9eL1YIuNgiZvhfVa2G+4GvKj+G2vRg
G5P/d0f2FhE7Qgt//+jeXBMdlmzYlZihki0iuMXJ7ULIb5Gdkl6h6mekLnfAcuycTkqzk99bsDjf
N3eTcdJNtUy6Kiq4DF1l8P96laCOwLflY/g2Alp/iiqa5ErYx5+o9D1HojhDMKl8hgaqfqFQZ1xa
lvxSib7e+Mg3dR3w1SyYn+EQBc29ruvfkQ9ZxnFP4rc6qOFzTiM0AvUQAsIdQjOgdsoprD/BzYa2
EiQXAwV7ICJMF5i1s7ElN+eNX6KSoFFTB/dNw/X6l0DuX9IuGOI3jfcavmyetXMfTeFZKSfhOd2o
HQnft9zjTa+PtBB3BSrEmgtb/Lk2Wzdi6qLBSt8QrC8/V8XA2HMpZ9qD6GdlM1/SpWgH7RSD4Ixo
m2eBjuKzDYAKOdsSBQK+IW3f+6djuRWAKQDPWQ79NxBr9rIc0dESABcmStdMFQnNxKx7kSiv7jU/
so6hXycX6PqzDed9cxR+W+UK0PK2UHBfOu9BhamgBIPrAk5NH4ZKkyBQj9qnuFfMT7KWT3+h0eZc
Kv7VxyGApjgai/jvD6+cvJKFk7PNEzaLa9EMmcz73AqXiiKqEDKSPUNvp3/zVgwvGug3FAZ0/4Oe
nYUbHDtqBCa4cx7J6yOg6KkDJRK1tI6e3LEf/eEAomB8gEH6DcKE6cFIC2mXZ2O3cfuWfp2hA6RV
LEaOATWw7sXZcwpDbpW66F02t39AWTB48Ae0tIZS/glTVv1wf3OXL9hsTsfVgBpha28yBBVKaEiQ
hs516ChcLDOGomW0YYKxUG4ItDT+Wjdq9hXtU3tjoTfuDtPUCbjVFAxA9i+rFHI8KekQNaNb+k73
2E7QIViS7uzjKlXeZF9OTiW0fvSPaMryhtvjoQ579TJIH3b0v38JrzgRmDFjhxahVzggaFv0zeD6
w6j+11CHuxgQmbh1VRkbq1bng/M+JZttzeE6kGfyE2OJI0i6SDJTox5dp0MTFS6CaWqBvQU1UwyT
ZUMXUKY6XH52HgFbNMrpH9hFlBJ2woGPj4pM+CYUZBLheIurz1oJhuMQlYMmoZjdZz8MA3JY2pqM
5DLdNTZQELW+8Xb/0Mw3brkGqnCUgLkkjIMs9su2R9phjTG47OnIUH6pwOJa+9RudF8TP+4bm1/Z
a2MWM4UK1cG55Cwbi5toBIh2mVqruAgYTXuoDKCMa6xgBLQs0/AUITJUlQ/KJlGnYN+A2v1y/wfc
3ki0vqgW/l6tpi5PB7rODujXWHVhAWR2DYLKT1k2yru+lM1fEQDdb/ft3Xp67NmWTquKzaXacu16
VF9A0sc8jis1tn80rYQGJkaP4NGdkxSUwcEONWUjr1tdpCPj9YC4mGA7ro2aYW1Lkd6obhkJcaZZ
iNJXmzUvBgIhR1h+tkCot0cI+PVchOUUgVrTFvaahumaCeZuFx7yxKunGh4/jWrF13HoUAC+v6Nr
R0gHYa/OKBKAnosjhDAfrfik1lwrF0p4KVunYb6gc4TY4YP98lg0XQ+HaR9XRyXNrC9ZJFnhxs2/
+ay/e4CEVRZpnknf5nqHGfsuYRfTTFeoFfGqLibpPJIJ7o2gkMcdferyhQm48vn+2m8cPGYpgsyj
3VBCG0swYoamZG8Yle7mE8KzptKBAIggVYUoRDJcC5W0J6tmtMIGfnu5b/rmTFF/ZqicTEUjkCZZ
WaxYUSWJKN1wyzyKf6SRFD86o2991UsEaPuozE9/YI8KKBN7mj0/Ltf27HGwRwIJw0UTF45dMHll
jMRZHL3YXRGeRZVu9XdvvykwTwYvHWq88Cwsa7xxE5YKuk2my7xz/zb3wj9rnWKeJEVUhzTMuzfU
68ytSsGKVVIF5q4YOp2n4RZ3J8mmPhVtKLljZL05KKLvC0VpDzC2kAhWjfZfJjeoy9zf3JsLiwvW
CeMIiIiKiMmvNxe4OKTYUBK4dtplP8vG5E3SqvKt6yxr43m5PbKzKWoFxHy0vJbZnp3IugA9Kbk+
QmlPZR+WZ20IdU9oTvy91/Vq3zWMZBEvQthyf5UrRxYw6Tz5x1+ML45Q0ZUtPClh4GljkIwAeGPp
Z+tIWfWf2k85bG2F5ovzh22SbjB/ZuChAAksPudYxSnQQ7h8ddRIftn52D5C6lt9HZVRBjvNHPHG
p1xZJCnEXBqd64U4++tPqQ8OUzelGnpgYaCt6dTwrR/K5u+6pBEmycDe7y9w5eiQ1NK0BF1HQ8pe
2EsboWVTAAP+WIJ5J3CBP2APjaxR0ivF72x8wzVzZJy/m+JgIZYo8M6EjWjULB/mOC05GhUtbOiL
fPmiCgQwNvZyxdjctFTwzL9bPYsDg1hHSTgXAfEyoExCqK2TvjPlguqSH1X/3t/Hle/GaNpMr0BX
TydFuP5udElb0H5p6KVqkTR7Ot9R91jHsBIdkHSJk8NkJAzM/IFR0mBiYxAWN6WXGLYhGFUtyRVY
z7821AFQD4aATeyRmYN4rsyi8uNvJUQGlJlneAkDx8tPWDpRHWZOFnp+VDThHiSblJ+YSpLO0DJW
5XNZd88J3O2f7q/19mPS9CYsmU8ruNPlaIaSiYiEK4s8G1gFvHFaaOwLMfCgKOPHDw62cDF0m0gI
+KrXH1MtlAS26CryaNWpD0beaCf6++0zJIvFxhm9PTezKUqvMsaooM3//B1ERjQMfGmliLyYwe0v
HNfx73oeoVLUun5WR4z+wTa+s7e47/Lvoo2M4l4Z9321K6xubHaBasbSxY5zc8O7zP+1q/yAL0a1
nAIzQQ43cRFlCEnBQWusrnQ6fdzThUYaBgxGDougXbxMwh6fcrBDrx9eJHnznLcCjjeBDF9vKvCe
kPaTGXlR3EUXBQUUb4Cp9iiH0uYEz8q5JE0mJ6AURU3AWDoZs1HNPlQjD4LP/A0JpgESMwu+3bhI
t2D/q7Y4kMrsYmQygut1VZyHTKAb442Qx3wCdy49Q85LfwC+8Y1zuWaKaVCLgJiH6Ka+6iCqWyrW
THYaDhnXra4BhBptDx0rDtQKP+zJ5gKrzktLdEhBeeE+AdWWrUpZ0xOw9Xwx++IN5lbpYiqt8hr1
bfvt/gGZN2pxLq/Mzat/d+tGswiNIIhDD/kPUOIgr7NTpva988OuzeqzE5Ry8Vr3JVxoCT/oeN/6
yp2/sr6481LUUvABbuqZXdSRuaowR/PkI9+ADIOv6FsT1Gv28Jzz/QNTYy07A0iQ272OSJ7nCLt/
SpxY+h7YVgeB9mj8FANct3/wNalQmwZzSGTnS2hl0ahFzgsSed3o+N/lQc2fCxOqoQbs68Nkdu0G
IGrtc5r0eXDVNHcBGl5/TkdvtaprDKI0ypAQSLdRJz+3Y1gh+AZwGQ7JtpItMP9od+6ZH2o2enZr
G8x8OgODtAjImxf2O8mCyRiCTw+69x48d0mcMVqVm+Vy8S+7IV3uH6C1y2nOeAgdSCkjEYsDlKZS
pIW1H3lpKbpvad+SlWt6hEIN5Opbxe1VY45KOgP/18wCdr25g+10yWDLoVdIyLl+Fk1XPagITZcv
Q6p9eBydmMIAEsEAF4+GSQvt2lpWaWjaBk7sZUUJ42Gqi4zRhSEydrSDULkbgir9YTMDsFchBef/
zXoGpVUl+TRQ13u4v88rzxcgYeqg7DUgjeXS8zxPuy4tuThKYRqfIWsaakZKfOfUwwPu75SuDaML
RaByi1Tnps0x74M2P1IztIZ+++Ll9JssQrmrSTxEb/z4UPnN+KabKF2ZdeLoOx2/z9+5CY2oUVG6
eV/lxQHObOdlnNruuVHLYqNIMn/ohdMExUB55HdwBITi+tNoZWbNwOzYyzMDBTHGjGgsMaEbnO/v
+sptMuinzE0lW54xtNd2ggHBUiOElUnVS6RNZVmKz8wmIH9gI1fzX1vV1tf7FudfvlgZzZsZ8GMQ
9LHd1xbVhOfdMMLMS4PMfxpHMxoABzIFvfPV6d+ocqRvta/UTKrb1gY+eWWxFk3q34ktM5I3eYOJ
rvow6ZmndblXMTFCu9iMqkOQSvnXMTQ3ffPKVwSoSsEU0C7xyvIrwjdQZ23nsLtx1vbHonI4vBUj
UM3GI3DbQ8Bp8ArM+G86VATt17vaxpoh0mrKPIHy6YkJJjhK60n9j0QmeGQuP7rA2NbsJygGjf3c
W9knCB6eYkUa3+5/35tWmalyk/BgCj9khrMuioxIs8itHI+Km8+5N/fWV87QaEeUiG1jZ6QhSnwd
A7DmSSRDcEnSSX+lrbyV3C/P2fwzmHKw0KWFyobPfb0jGRz6kgJXrusLKTnTN43+pnUZHouO4Grw
ka3ej21h/0/OnXYrwlrbA+IrsmFIdICcLT9HaXajOjid6mayjfiV2pY2Uq3S6J+cohPdXmPI6SLn
WuY/VGkMzUdbQ00NV21sH+5/jps+C/sAQxlsLjNeesbVXO/DoI9ymyDS5BZRQESiZ0lGTg7FdvVN
7/Mq4N5JrfkUSKaavQqtT/vHFoJ6Zda7lqxz3U/oUhdo7wrGW4Tw91Ictf8gImVSVExNbej3TPz5
KDwPE7KAfWaG1YGubE76cX8py+s7r4S0bc6GOey8WNcr6YpR7eG/UNwiNsazEFNmnxuY29NHWLWh
z82nJrK3XuTls/TbKHeD7j/Alhu+rcjv2iCMM8Xl1jnhN2NEVwVqTsmH2xgyKKV+iCO6XEgP5YTu
9xe8jAawbfLp6EbS5eAUL45wAXqL0oaqurGJWOfF7qXhVwXDVnYYxiw63je2dmbJHhnqBU5DvWGZ
XGlT11NY6TUXLcPiSyjr2UH2yzbfo0bb8z/Do84+f1M6yCWPArp11JCF+cF287xk2iEkXTOmjoD2
+htP+jBUQN41N/HHyYHcREJEfVCfGicRynEwENja1Qhuf2J2cgtku3K++NBke+w3E9fLSkTC3KKV
ToPutlmsPBv1ECMQrobS64gQirb3LbPcuJyrFkn4APeR9d0U6vNUrQhYNR1UgSGcxyiLwYXVCPx6
/TjFf1O8r7aoIVbcIm11cDX01UCjKYtLhIIOjbrI190OivDxXAclUPgG0gJ95zOz+6mZ0Lw5dIPu
eylyjRtXeM06iB6w8QwGaozUX39eMxRVgRah6jpZ34Un2PEt50EZLKSay6Lz/zMrJpgOoWisAvTW
0G6RrM3//ffBx3y8iKwhOsEjzoNw1/Y1WM2zGvUBt4WBaXi1hJZ+0VV0sfWySYOTP7TRD6npsvYF
DHT/vXZAWp7u37MVh4LlmW+Kt4li6bxF79LhFFqekoELngYhGjD+lf7ZqivrRR58JURvT6ITpqG5
uuVMVu2SlTrz8BBNkzlWeWe3zfp+ZDpRcxkQ9b/ZWgC3f2cYL4gm+tEhaIbqZ9CLWmx88bUjDraB
p5DKjXMzG1emPcKGtMfdcYTKCoW1tk0uEAKAYJFo3KtfElXymw1ftm4UrI4D1zgtxkUIImeMtQo4
Bd2p0p2vapzmxy7o6rMSseAeqe6Nb7p2rOk/QcVNh57TtThWEPYhbNeyt8KXrbe2yZ3wJVeF2uwS
ZjmRB6uNvn9oB+pVPeLgGz5zbbUWy5xTuZloZv7n774s31ySy67R3VhLYBx14OnrDmbeD0hzqRKD
FiPSNX/iLEGtmHPRdq5aLQJOS9Rtp8a55kr04MSuU1C73xk1IuH7RoEK0y5ibasptfYeclRIH+Aj
lemmXi8UYToURuh6umqiq2Iv+kEuT0o9oGKgBGNTb3zV1X2deSVA5sy+cvEWVX1jqYMhdLcygum7
mqIdnQkp/lH3Qd0eU7RptmoNa+6JNJySO+kCZ2lxjqBuiQAz1qabK4b/pJZtkR2KoXiuhPAkZGvO
ioKcEPXqCTkUHzmMD7smRiQYZ8Q3UroyFvEG3ekG8d/CdJlNH8yz1PkmPFaS3rsiHyZxMRHtTQ56
Fo3phuWVrWY+gbIkYHowEEv8MIwivFSpZbq9VGjHCT2cQ5YVpnNx1Mz8xe8wt5jv1i3SVJlZi7k6
i/NrZDanBw0v1zYRQ9jBFyCY3IXSfZD9ypua8PwHe0v8KPMEKcy8LFxSjDRbAWOK5RamHJ+7DIEA
OMMod4YOulc7a9DrE82VP4iZZyooiDx58mgkL06UYlP7b0rbcqtek1F7MDT41xTEcaU4aBHKM3tt
41OunGHwgjN0hvzeBFB3fUlHDUU2C0C020p90Lb7dEDfsWzjLDzIXetLJw1Of+ns6FNh7VqmKEg6
8rH8eOiM3wNDTC2JSuWypDPYA4PKkW66zahq3UWum+wvkRHYvjToI9sb1tYOE7MngJSoIFH6Wqw5
7MfEKNLEcqc0/jI1yGoB1oWoAuXVb207KlsjWiuOcMZhIzFBi54a/sIRChXQf5pXlouYTRRD1iia
p6zqetR5gmari7USOMyOnvkppuq4oguvQH1whNXDsNw6kaa3MOuiZgfsLULjOZ6GC/jQ+lgGfr9V
2F4WT7gosOhbM+KNhvnN8KamohYIU5jhBonQIXakUqQjXAQD5f2bufbxgAEwKTUTsDJxcn1gg3pA
fCbTUXFKs0B/gAghGfeRGUC+JEVp/DDGZbNxR27KNb/XhrrF3Bwk59AWNs1SL6DMsQ23Cyq/P6B7
kzXkr4llHSGttsv9WEDuc9CqNH1EKnL8G548BUEo5DsrGI0kZ9yIIVYiGOJxkkyu7Qx1X/iJIBmU
VGsCw0VeUvmeKSjiSn4ut5eydCbriChjjOhTkCIubKsZo9f3v8HagWYwjo4z55p8aGEeDT0lqUWh
u4rWzghjaPksyIBQXT7EWoBgw8fNgbOdcaeAlfi7+ORxWHMtWw0RW0Q1LppWDdW5zEfLQeSqUrdG
6Nc2F3AEiDdmVWiqL8zFRWVYqdYabm8VQb7riuHSiUn+J88y681wWvlz5UvxV6typl/3F7p2toG2
2HQS4DVmfuN6oQ2ifxl80ZYrtTG1t6mmFmU58Q8g1RHgIRgD7tu79RXUaPCDFmV8yiXWIskIiipn
tjJkYzU/ec0DSLKelHHqkv3UBvU/Poy3LfH4RKn5vuHbhXJoOEC4C6rHN7zVMyc6Xzs13Mxh2jBO
zHg69AFwu29qT1J5AXhTmBvl5NtDS+LOK4N/oqzGcbreXKtsR7PMQUXUU9SfCzjKTeYAbeNsqXEj
bSzw1hsC2pxZ6Fgd4/pL1CSD+EZdJ7nppmopToZK342/Sqce7m/k2qKor/Bya3hdEMfXi0KnPDQk
PzXdLCRKPKg5D8ybQMvrWLZMIl7uW1spOnHf59IZnp6W/jI+sZF5bKFaDTyzkJr8qRh5bvZ+URjO
fpC74IR6tqI+OlVqFA+2RS1yF49Z85cfN617/6esnKB5VBVsKHkUVB4Ll1ypCFLlQRB5OYJynxFT
iOJjUmZFcbDbttjr49T4G7fl1i/Mmfj8OU0yR8ZWr/c6GkGKMUoVeKoPKcEYGo2/J8AwX0WDcDsV
xfgLEXjxnSrglkbKymfG8fHs0fOBFWk5fa1VtZmmuim5AwjAJ12qxscssaTvDRCF88c3lrILrWl8
AlyGi2uSJnU65UMSeIXSi12PhvwXJ/bHQzul3ymSG6/3za24IFh2cUKw4UASsiy9k2TIWYfctJvm
IYz0sK8O4zHjg0dHvUYVHv7EEXhMYA1b/mDlitIYJ0hyZv0fc4kwrttgRGTYD73WL0fzlHR9YJ0h
LzP+YENJkSiUQssyExhfH5tOK3lRQiPyoI3IzszCwZaF+PI5tSdqHJEhUZ+9v6drd4MIiX4NLSaS
iGW8ScznxIMWeQ3TN/0pAmWVnx24K8ILEFxLPJCrVV/v21z7jvPAEUgKmHMpS1+vMkt8eFShkfHU
RrM+9TAm7zPJR+6zgMDNbA1xrPXM3NjatWsxY96Y15+HgJY3UprAZqsMV3vo+1kD8/lF8aBGWva1
Biuz4dFXbZEx0LcDUAg+83qBMRPJ0GMroE/Tvvoio4C69/usdg5F28v5xsLWziZ3gjeS4wn6dPEF
c0sJ0GwJIy9Rm+ynrEDBdW7SqMoP97/a2qKYEwVTQ6MVFO/Ci9bhJGotyRw3jazulBSF5e81SM20
B2Ocamvjrq9ZIzORaReQVMNVcb2FdtK0Y9AotuuYg/G9n6LqV16OxrRXciKPjaWtbSFIYWVOuij1
LSsGpTp1EExFjmvHcnYak2SUT6kvq/Hx/hauvQpzw2eGgHA8lsHpPPpgJ23quxTl0WBwAit6xqva
z5My2HTY4HXowGakIvoZDI78UTknDMPWQKgxlxPNmysAhQ9km1Mlucnk2NlO0uruyEg1HJJ1x4Dl
4FQnvZGjs9zh2Y8Z4qBv99e/dvGpyNBBBp82M+5ef1QlCJMSLlDJDdvSf/aZCXlO9CD+lBsIphuB
SdNCZNrGZVwLRKi7zX0JxrigmJp/1bsi6sw6Lxc+X5dKokieUXnxd7WlhtoZzW9d3fk5LD72Lu4g
GXyinZO9+IZfQ8MrT/V/9zfgtzu97lJQAASNAcCRhJSA9vq3BFSrutIpfDdLU7yQYLsvDH+W/r5L
0UCUO4fpeiVpDiBYjbMESnFWDR2Vo09TZ9ynVpUcKiPfgq/f4GTm5wYRe1qvGugkONeufxddolSF
MMl0Cwtdze/SAOCLDpJouyMcrNbfZtvGKVzNzIpTEK7D4SilYMh2caKNr5oa5emeQWpri/Nn5cIw
Q0VcNM9Hw+6+2K7IKhxfMwLfLeQyhi1/zFpnP+oJBXGAxIxnVNYQ/y3XUtk8qpVI0of732vldUSw
BNkehnIBSy8jjmEaE7uWECwZh5oB9chpD6aw8z1Szw4AE2QbNg7r7EQX54OiO3UReE6ogy8hf1at
NLJKndJtQfZk/+h52Xlq0fuXaqxk5zkemzj7xkiDYX5RYrV39tUUbDn6lVuKb6BaMiNIISNYbDrs
IlYHFbHkRvHkh4cqd2RC1gp85b/9LAm1J1dBnonKhtjiB1g1DbiCKRG4fCDyuz6GXV33dVcz1wDR
Yd1fUo0GMVIJ2iS+mlE0/NdPekywEAukE+5/6TUvgWv+/6bnN+Kdl+BtiFX0qAIvHrruaLdBvC9l
3zgVIfTWF8tIrF8VcwsvcASIs5w3YXycTCEd7/+MeW+X35+xINAcv+sXy3Jj6mfgn9Ecd9Vxngsu
R137WpcKohNU5pPzfWNrtws7JLnQNEEAsfjQRmTIlQj60EPSQ8jf0L9Wpd2gMMB26PQkeNLrxk7+
Yzy2P+dlXqsb5tcuF6EYDhFuRVB6i4DCmuDdK0QVeL5o4pNTZvHnKc8rCmK5+B4D3DI3nvm1zQV5
yd7OgBnmTK4/8VQx+VRMZeBZTNNeelTvD9pYG4fKzLcIJtZNgU5iV7mpy4hCMlIIfyYj8BAESP6C
aYfAXUW8Zac0nfXx5hkm5qLMPH8EbHbxHccp4GGPS9/tZbVHqSTRwvHUS3UwHS0jnrYYE9a+G8Nx
0PhQSZif8+ttrBMVSuGg990gB6pxAPQE1XYhTUMMTbDU/aCI2QYb13PV5hxNA50kiF8CONQaBYhi
Tv2MKiPTtNTkkJSl/WUMe0Sr/LHYOJsrfhhuQaYdZ4Q5o2mLLdWFOsoSxByuher5HtPTI/OOqFlP
5aUeO+cV9XXrpCVSj5BvwTzvx48qWoQzjRqEEMy6L/a4ZHbGt6068BpljC91OzZPqB0pVOcrfwvS
tuIGKKCZzMoRbaMFubgWhtCsJmtaiTenEPmLFUjWv6baBEgHj1oY7SrbyVLoxSoLVvi6/DCuntgD
FeqZqBCkLpHxIvbwgyEbmOjn25ZKf06FpcFVCd/trhya9lFhxVsd7pXbOa+WqStKQqhSL75uoGa6
kkY+4E0j1n6kdj99mcJJ/5njev6972NXTdHPxsHBEUcp8fqymOi315ojYq+NkKjfE4MztUMnpy93
g5xWG3XLtU9JkZTIkucDFP/8vr57xCAUjQdUWhmfm1oNsZTSyOQvJkSG/ZuYIsvZT07XZf/zFaU+
Qzjk6BuZ/co1pUBMqDT7h5kD8Np+WfvIsaJG60HIPga7kP7nL33M9FdLq43ulJlDuNUGXd3gmQ+a
+gWoH2dxen97eyWRYk/PzXFgjo6CPC93l06f/XhQNpga1qyB+ZsZB0H43JBQ+s0gNCQrEzDGAzjB
WQ1gsj5nmZ2p/8C3qm+UEdfN0W5lcpYBbGWxOF91/EIJotjTmiyZvo7VJPynCKHWf+0mHI8fP6q4
m/9nbP4x7w5PCpNq2MtW7BU6KOpdjwfMD01dTJfKKsKt0H5taXToSbtlanq8W9fWjDia9E5iEBGC
Yb/5NsRpbNNKYIztq9o4vrHxgKzdDJpyMl1rUID4u2tzWVMV0ijGyAOU12U7Aw7tnZqbSrHLtMCM
z0FvO4W2U7Ou/ldO6775g5uBOqDBiumGAdS6tl/CU1IESDd7dS2sn7U1Wmcl7pNjIdXaV1Iuacur
r+4vvSFqXVTZYCi4NtjoZhtR70q8XhHydHASKTN3KoxOPVK6lbUFpl01h34xpe7fE1KzZ3h3eDrU
y5qS1rVnhgj0oUutzLpQspXtG7sXGy3N+dgvomT0ZknK6PHhVs3FizH6TZ03aYzgdNvb1ZM8RpP2
1Pf1FhfcijvjiCLzNaOvAOsuFkVLKuhEpWWenw1melIi3YiHXdSL8WRU0jQ9FlaqJ8f713DVKN0K
qrHwaFBev97JXgutqptHVtrBzylLDHqIblI79PWhKRLNPCmTyLeGUlY+Hy6boBjXPSefC6OBDWpJ
reTEkwwRFrMWbNzqgqzPL6ODEeZwJt1f5cp9pP1vgSPRGMACyHG9SqUJYAxGZ8ObsiL/pk90M/ZD
NJnt3qhwQ88OknnKOfR77sjQTOMWrmPVPgxoxHbwboEavbY/IftkA7NKPSoLWXUyymY8Wgn0rc+I
7yTVPhxUSMB2QenL9l5IWWf/dX8D1nYcgkFiaF5qqtILh+QAkWwiXzCtElTGp0jJ8zcCdx++Obn5
ed/U2nUBhzzXbUkTqP9dr1XSGxxSO+Ve7gdIgmQj3ELH2iIEuW9ndUngHugrQVdE/HFtpxAm6Udj
5V4Q2sY/7awRZtZtfijinOmyP7BFgR30CBUaWmzXtrK0MRl1dTKv09IAC9bgMStpWTtaHFsQttV1
Ibw2izBQg1qyVwQAbNs211OvSoxEeUiSvj43OVfprIgwf72/sPndW/o2wBqQzRES029aHkwETRni
KTMv6WITXB78GLYcpJ+TPtdBVQ3Df0LXhof7RldXCB4SzmbiYlqH17sprGQq2tRkxggy0U9pk7b/
joboxoPRSIZ8uG9szcGRw9Hvxofz/i9e/mzQh1SROfmAd1PrLJiVQa0GXApicNC2MlALOmWLo3Vt
hRBSq2R1M5B0CYB0aBlC/sQUlS2LItrBS4Y+CsiCpzKwjI0ofNUWjy5ClDASwU52vZsUakzVn/wM
XfG+z/cmgNljYfQZnDla+NGpZLInOuwgjVgawj324rzY9FvLMuhzL6sls/0UpVr3Qw1TUaGyJ7ff
+qqVjx//fu8tzst/99RHuhXZJlJxngb4OTtpXZVmuzgUoCwzEdqPpItbfCdrRwY8BmBOnVI+NYdr
k3HVdHWfNoWHdFmwr0NnePGlSKHgwIT0AwJS+fc/WCMJBfEF06OgOq8NAqeZSvhnCy+0wuwMzpLp
9qKUqEDr2SeejC2Qy+qReWdv4c56hIlSPcgLr7WC3N/3kxDJHJ/myJ6V9sac93wkli6G6iqVKaQ/
5o7I9eLGmg8XgMnyLDkT2UGYg1ru68Ku9h/fRN5tqshIzs1T7Nd2yqF12oCigicAVgJTDb8ILfJR
gbKdT83obFByrK0KFCPQyd/0WMtcaWoYTVHQBfI0pPvUY9rk4c8KgqqtUGntLJLNE7hw3VjbYlW9
IYH50mJWZRtJduognN8V+UwPODCRWR5Mq97KzLZMLj5YHuQwfOGyvNgSwdesqPzv8VS3F6UbvuWV
0P7AfxGS/I6umRdbygQQXzpTq+o5LBKwuxys2NJOpp+J6jviP6jB3D8lq99tHm+l3g8cYNlXDqW8
QmGh5+j7hvUlltpI7JKqNDaeuLWAb4YfAqmlp3zTJmdkIvHr0ci9FgSHjzhcKLfntDRBBxLhf2qM
rvb3wg8L+Tmf0Ce7v8i1L/je+rwJ73ymbNVzuGITGk2a/DWAob8+ZZlSOLvEcgb54DA4tGFybV/n
DQUUAD/ezeh7LlBjZNot9waG3vqzKil9dco72fojO2RIYPMASS+p2qomo9xMEO9lSi6V/3MYSCm/
OJRJtnByq3s4wyyBrlEKXnJ6EeLN0NmWi1dFmYQ2nnhENu+Uprn1EhaIE/3BOzez0/IEMFxrL92X
KCdfIvIsPH3wkQFPe784jAEEe6JqWnMfGs6WAuta7EfnjRgT/BYAmXkH3p0S0eQ9U7pJ6U11bB+l
oR8vqQSwM6nz8AxxduE6pS9t3L/Vi/HO6CIcyyvkhataKjz4/cSjXUz1PmdG9xdMrdqZBLz+CsQf
YmSV5/b+pVhdLtSCENIyX3UjeVUEZhmEKEx6Pq3EYScJ396VvY2+MIHFQcaNt3soV7aepdWLQbeb
PMUA9LFsKpdJX9LTDHA4NiX9Myxtln2cakQR/2B57+wsvqYzyWTusUnQ0ldHs+qi/zHco6CbrNM+
PUZ1Wj0nQdN8kOBrjgfh2ADSz6T+LYlKpI9tKU9z/jBlErT8yDjLp0obSu1TJDNdveFW1wKXmZuf
TJ6Uhdfi+siSNdTtIJzE0w3G/f7p6qRNnuXWKE3YeOjrbTFlr308WtNklwDWZDAB1/YafeAhDJvc
s1NBQQtgMAFhJRxzOt//emvehseI7aRKgWTO4pk3Fcgchpikz0pQ2msKNZguhclNPJV2WQdHYWjt
5Q9M0nRnnhJuXPgertc2qaMmo3n8f6Sd147cRtimr4gAczglO8yM4ih1SyeEZFvMuRivfp/S7v47
TRFNSAsYNiAbri5W+sIbimvV1UX8zrNqo/g5VJroniIxuGOACp/R7jz2W5AUupQ4nYDURZtlzahM
UTp21AT1u7RdIut7t8R6dSKaKrT/NHOoFpzB8lw/9wPb7l0+5hr2YbBSDNxHGnOMe9+pJqc9tw2m
n6/hk/Sf73+VrR0mxVtkJ478dF2E64QdoVUSssNquHrYvSyDP6f5/Ah5wPt4f6ytRf8lPQQWl17U
GvpQTArGrvOck3yPA8XZ3CjdZ9fFpNcEe6rT61sciv1/cQ/StaGxyRGiSrPKbsi5RZkYSn7tq2pu
D2oc1+NHXZhpiPddmgReln5z3aWwd2a7dZYw1kZxjcwYlvpqv8WCkm2DHs11gOHqfQE6JpQk0NSp
nXZG2vquuGeC6uBA0T1Z3RLl1AolrefiikVmFR5wdJ1/akmuvhJZWH6zOm3eOb1bUwMPyb6BQwWw
dTU1J4dsLuaEo6QUYnqOxdLm57Zyyz3bjq3dKTtBkmpI6XstKs2LbS1ZSfotstxAaFRrk/7BVee+
O3XxjP3sn29QkEHoc7Fqkmx4e0UU9QDH386raymm6ZyA53rlLjbotQSrdCdI42kK/+ZTQviQnWgK
aGspqTYDeKTqSnnVUqxuj0sV0qsw+7z67y+mBtRLhpHUhozVzY7601TmgpTbVgReWjivQplMWjMZ
A11MsX3AvWzXUVZmTutUmMI32hiULQEJrvZJkeEaNo8GQbID6M5SUzzXsOvqDs7izlkwgEVHESsM
H4o0q99TG6x/3J/1VgyEhjROXqSSPNlyI78I+YAi86ZQz7+qCU4cfihUrT5lqYi+NWkNHEdFSC89
QLq0v9wfeOtISuCNVKGC2LhG36RzyuNMyeHqVop6JEXQTd8ehAc1rbO6zx1Aq2UnNNmcK1rH8JUQ
eEXU7naual0bAwZUxVWUzpieMk843pOCCWn7XUmXuA1QhwCW7Rd5n/1NaA1/H7KCtKQDgnk7dpPX
1qhVZCmL0TdfIystnFceyALQI25efp3cuDP8wQBptdOr2rogPFIwGIiSCLOudqr23Nmz0lHnRyl0
OFZx1k2vXJuL74O3zCn4ivvrukFApKOB0QUJEhctp/Z2pnUHFcfNUqr97ah9sab40Rx1av0q5smv
Y6fNvrXpED+lqtN+0bMyeg0sufio9bP1fP+X/L7cv/RKfxnzkYSucSUaRsnOAqjsiuBdc8oNxXnl
CnRQ/KZNw9bHEsNEZBAtuPf3x/19ZzPur8odz435m7Y2VhJWMmAzcTWcoT7ruRmmRw6uJYI86Re5
1HW2EwVvfHQ5JpkMMhhAzNbSiQ6W96qFEeg1lK0qVdHm/2pcfJKnogFAegwnexJnZbRjkgGlcIMY
rxn6akqZHTzQNTuwge2fA/8UyQhZGjZWeyChHlAiLpdcnZSwVVfaSvxTQlP066yzj06S5G+kxzr8
Ykedr4k98oeItqUHUpNu2QNvbf4cblgwExwAiYW53ZIqPmcDzPSU6ofIHH/Ad/dBp2w8fp7dQbQ+
NXnscf2BWBSNicqps6AsM6V5q9hu0iMaM1j13sP9e4QAz4aoDRwghcHfFOPA/IsW4WOUWSfXbkjK
aq040UVL98BGmwPZ8DTBOhKSrPnqrd7aVpM28bUxvOYhoYqRHp3KSurz/W2/M85aaKGaVRBNQOyv
TayIHDZWloyn3MmR0Lg/0Nb54jxDwaLSSnIk//2LJ8ttVRUu5JRcuwzldp+am6qezUVxxlNjW3n5
NsvVXW2d36sUbGWiVA42CZK71ttrMHBWyggt1KjC1fjVkhrTD0/Lo7e4sU/5GcOhmBL9uAzncm7s
7M8vVYb/pUwKWoxnc7WD9cTqNaNByloMffXFMeLx9RBDqj5NERgMP+9iw3wbVah5HVPqxqavTcNo
l74butp/ePCKP9XWpkgEXp+nTPZA+Wu1CMJU0zDElu6ajlb5JVeXlh4M7I6jXXC47y/41s4Cgk81
gXIXh2aVCscAkDttSbOrGEU4vVkslGgf6VBM3l5FaHsk1HVBvoO4WOei3Nthhvw6s4pMez7UoD3F
z1wo9V5/5/dXGaaDjFuR0LfI9VZTSnOUghwlA46j5+gzxdVXZRD/zMvs7F1+W1MyqCEQ13IQfmOf
5KFCJ7C3sis/Y8xRz5eahA4dij8naDMlpEDoteDTgRfM7bFUjUHVgTKkVyE69WFwc3c+F4SxBzG2
5pOVW/orEA/9npnX7xH07bCrsB078bIpHW6DJI6d+YNXjXnyvdWx3PVrJ66Tt5kbD6Gvj2rTnwdF
RO8Q0QjtnTtpK9ZAYgZ6JhAHVDrkKry4k1LayVZfx+kVbS/e1ChC7qFEJewTyKi285cej0PM3LpF
Od0/G1sbiWSF9itnkFx6/dL2Y1xZjZ5eE5Ddr4A/EtPoDnpcgTWBuf+b0WQ7TRZDZOx+O00vnm0r
Haf0OsAfOjbz5H30knqmmDglH+9PbGtdaR9gTsKkeCdX61oNZWNaNVLikx2HIKB17DN8nQA5hekT
WXrQOQaw2TrDN9aHKOQEqhab7of7v2Lr8+IHQRke6SLi2tXnbbW+XwazjK9uaEXgA6ZEq5+rIhkd
3xgq2KP3h5O35m06iIOQBRKZyAA0xDod1KH4Cgw0kPWn5PTfYKlfxh51+DQR9mdg0OnOcJuzezHc
atdGjTlreMLBE7WNrD1ODRDd53pZAHqQ8CZ7r9jWIaE1SfxPU1vyqW53T9EJV2+1KrravVnlrwtd
xVOR8p0qknObeso3J2xG6xgrrb2nP7U5U6I/eG8kJerawplncJ5g9IBnt+zxw4BXEWwupc4Pbqm6
fxH/g/KEzEkjmAr46pCIeQTA2jJW3Ghj4Eaa9Qrmh+oXYxofYmdy/ridDshDsqcl+hF1gdXFi8bU
XNqZEl0X0ywnHMgRmDkoqGLsRPVb31AKh4OvJoRgk94unzMK6uKofVw70STv0rYtZCFGyRDxFrre
6zvT2joLXKeSDYi4FbfA7XBeMRRh35BDTHTCZn9aTOu7MqPh5bpj+mWZjN1LfHOCcC6gO/AkO+t6
pJFROcD2TypjR8MpH2KvDpSsEj8p04TicP+obw4mrXbp7/FgrstadRhHlQMo/xrrRlsc7VmtZl9P
lFz41VTuqThvfUz4fKA6ZZ2Xavbtx2xROeurxET93arGQym5Mo4dZUdbqicvJOD/3Z/d3nirm0WD
vIIlPdmNg27LO2sRP602zJ7LBq1qDX3OnY+5PZykalK3k3qFt9PrJ01ZFAObizhz7H8ByL2xZltL
grK3Z0wZrOEvLk5yAAn8o4wEQeZ2vMbGeUij4XAd7FKbgxqRi09dJkLvTNxt7CT3W6kHGxKeHMg4
alertdMrrxtHagrXXGvUo05V7qEGpv7KjlVP8V2jqx6Rf/P8pdGV73++jFC1qTJyjYG5Wh35avRy
tR2U7DoL42uuTGrq29hovjK1SX8jIjW/3B9v64WgGonUBb0WgshVWIzVfWeVygS9wbGb//hZojwU
VYbGpl0ZD0R5yPaFrb4c7w+7dRbJLjTQqRiPgim5Xc7OKWiGOz0Ay37SH6eRUlHQ2kryrkxrpdjZ
q5uDySYElzbA+PU1iv4szvZqnAOYG7orHFYOpOUM/bF1zH46/cXMdAcTD1mQIk68nVmuJqVI8Su9
ZhFUg054xbOr5LR0Oiv+m+edFh5QD7gitDxWF3YxRcUytFp2nZS+WR4cN1u+23Vcvk9q3fLFnDmL
rw+Rvked3dw0kJalox2sxrXA2OIm+C+6NrkUhH4YeaUXeEoTPdPOR+9WakP4djHvqS5uXTlslv8Z
dRXMoDzrpKRdJKVp0341K9d9ywZbzkti4KBbkMU6O7t0c55IevA2QbTk0bhdS63I29gWan4tEUB3
EWbx2n/LWCRfhyXz/DnWxlM5Ir/h399CG9cPjR7qeDjO0KL15H5+kdoMZUntskmyq91MH5D8qg+D
mzUIwwyDVhwhK8eXTKusHleAPN+TU5MnbxUQMziBsHQoQ6pFZgkvBp/1eUzSssvwY2vix4YsQDxV
ipPvtb43vq1sgkACpgOESvfqorNbEhCGYZKKXRzx1AyPI7ilxh/HQXwZPZAMZWaNX+9/2o2rAMQC
YkLyvmNdV/eO208lHAsYT4R1U+XHuQjnN0oipQbMStTxn9dRGA6ojdRLMoD43H7MqcosfAlrtmwL
ad/TUusSg53aY1ZtnAwsp+DIUmwlflhrCAza0k1D0eTXsJoo8WpV2jonMc2+kyK640dNrIc719zm
8skuh2Q5Ysiw2iZKpBhWm0AfSUbkIz+A4UEPSmGk+RiNKCJ+c5tIHZDOxCRpJyreGhqUNWdSUpJ/
86Rwh2xxEX/Or4YTNcEkmugj+Pzm2NdL9lDEiXZAECf5cX/jbB2Ll4OutivgWQDzAwRS5KBcydGJ
6+aQJdHw8BfjmAB1JUPl97AR6O8yzoYBCMXDv/ddljX68GzHabfzJm7ORxKcwA4Ra6zlP1yvdeDg
ujlYwdlQD2OnLtGHChiot7NRNgeCnQrcBFkP2DerIxDntmj6srgmeHCes9KaoiMyic6e6uTmrpCl
MDSEIDWvYUl5boVYC8XlFenh6HOBpbh2lHWs3NfSztGfeKo7DeNpqqc71/XW6ZM6TP93ZPnvX9yY
3GHDoPLqXkF1qO80B2KzD/1RU/25LNwfnUiX4P4m2Zor74NBRQjwMzCe2xEVFZ0O7mj4FD3ii6Ga
xG8EdmTPajxHxyKvkoPdK+g03h916+6k5oXsMbVa6gmrlUwac6nHriyvYZZ6kZ+BOfthiagm43DT
f+6PtfVNX461uji9aASAgVHStQD1xViKnZRHa3Drj1qnm1+bcsTV9f9vSLmRXyxjNjUVYVTCBkoM
8cVTRFP7XVNZiEhHzvNQdM2HvxiQoAJjTkJFa11IjOFs6DWOJ1cKqOY56y1LvHFTrI9x9nGt4rA4
qb1HF9/cOXSmoE3TysHI6HaSVpk2gDqITpUl/q6M1RzAPoSO6maW+6nMqjF5DJPQ2avyb26d/xnW
XGeLQm2LeHC6/DpQstUCyy1Cz8e3psog/E1m8hd3DvDd/zNL/nE7y9DLMyAWZBd1snQNGG8sLY8E
y8rOCm5Ni+fvF7YBGsJa2ykW6TAvCZijGsTIKROz9UhkGD0NY5F8ur9ZthZOuo5TK4H9+pvAHM9h
HWWxWlxBbUz/ZLHZPZWGDq85d6Oz7TYPA04+O9PbOoSgyKGNSAcZuhm3n9EusA6zYh5a4DKZE1iF
Vz+WgLVfjX0elScBEWEny9/Q5JFREtKvkNJ1hGJW6eic2ZVAw51nCbr7dyefzu0wPCpD5QRzpxdB
NNfI2HvePAm/RVtZnKyx7PdwvJvrCqRWelygxrYGuC+eaK3CQNRAiWj++aqZ968iACxuADKw3tPG
3lxaahpS3lzn4ZK/5sXFY6WKo0cznYzQNsTjUvS15U/2on+wi0UN6rxxL0jDmTs37Na7DE6OZw8G
GdNcXXdmBkt7RmOLSDhWg17MQ3foEi2eDvc37ta3JJAhAqZ8Q6NmNbsc06EmMqD9moqOpMmEC9Fp
ypZG872iCXegrduDgcf41SAFpXf7KYdq7MvYm9OrLRD3QPpWeVIBnX8GWNwf789r63BAeiVPI5HA
E271/YQx2yUVMFaN0DxFZoO/TXEzv+/GDKCeZw3Nzopt7RMiNjykSWul/8rt5JqiUgunjKGJi9bI
/Liaxh9AjbBa7ZEEEAeF/mx7Fsui7QWlW5+V44CCH6kMKIDVqXS7sOEFps6QAFMTwZzU2nGhIDYe
WAJnJwL+pYm4zkDpnZKuQ0iSKKrbefIihuWcifxqJTjY1KYZf6J2LE6V0xhnJS2VA5dAbwZUGseP
WNDYQ5DEtvu+a1AG8Bb+14E7w1j0MYFavgAqsR/vL/0WukUj2qMhD7WUx3v1vsydW+V9yC+cF3d8
PYa281Ao7fJflrbJTy3TsncKYPHnAVXV2o97TfRBTd6nn2Jv3PktW8eY9Pl/E71J11cfS4yjqlUm
QJu86gq83WI1SoJqVLt4503d3AMvBlrtgSTVpy6rK1LZQu2+LZga1Qcd5JX22Fcd0mj3P7H8v633
AA10CYrnyQPTe7sH1M7KBTZwVCFgUVTBoneKArsAnEjQT6hAyYrem2ZKk7cqehrB/cE3jjbRNdhX
qeYqHQtuBy8nRR2rPHcv2FspfqLP83gajFRb/F5vx69OYet7ta2N+dLiRYoFeAKOLe4qLqOL1Hst
3h4XBQRbdIjG3ML1NzTjGX5MZORIhA6p9mXstNGCQ9KF+ef7c5YDrD64tPJCARBrOgok8pu8eIS8
uoqT1kbrNcM08Cs2T5af2qWLY0LXTpeqkaapqeGUvlrGS3MS6WTle/y1rd9Aji2pEHC+YFPf/oYW
MFmpqItziUyMyI9wZ6LXpePSyUiTSrxDF3ZK/lnaScsC2VPS3tndwp/c/xAbtyxLj7sKTCH0jNag
KkyC4ihrYK9qgoLLIQkpHFdBVyfNtwTmXX2qPdTbj1NqJXu8yK2bD1034h6JaaDPsXpTjJaSVZvo
4cWbdLs6U4dLs0C1hvl9afJID8pcZL42sIKBK6alf8R5S7POC8bYrbRfMZRz1PAoRb7pZc6ZR8Q9
a7n6F01somuQ9hIBYQFOX61Thjh2h0HNJSrs/ClDxrXyTZr2P3t0p3bAtFvLwQjQ4+RNi4Tq7VhZ
riiRWhThxRhYgoNlLhZHohm1V8pQRk3qN90YmwE6f16yM/TWdgQiLhcCKgoCyLdDL5EySSCWd3Ga
IbcPvQgxp8zRLvbNUs3bd11rVT9zgoxvwKXyD1OuaOnD/c24dS0Qo5nItEgV33UjKlcrEC1N6F2i
IcPTpFTmk1CrWPkcZnoOKz3Oz2E5tN/ncMz26LNbtyBhDfVL0KRUale3oB6VfZvrGtLFY4oSDcpC
TRmkIP2KU7RkybmgEF7+zXxNLl0ufaTa1lYqi5kl3YBVMo6RU5s81QNOhmlW6UjAktIdcUBio4ul
BMRtLPHw9f7X3njikG/ENYUaB0zB9V5DuLLUYm2AF1Uo+nywvSRH7E93GyN9GEzR7pG8t7IdhqIl
JS122d3yB724dEMzXcRsjN5FiRbvvYHAkelbXdm8iVpVVAdcDApx9KzI6INo0pf2EClKrx6Gnlfk
fH/uv4AuqwcAUAMZJs1xefGtHoBxYDc3ihJSoO60zlcb13mMa8/prk2ui6ehqeaPqZiXoJyT5qFx
Jz19cJUShYSisUKWqazUo+KG6k4JfSvYIs5CFUklM4SztLoBTKcUylAjkIp6XfIlapfhTcY6YVCX
6HZ6GLqheFstCN4cjDLvzMOCWt77PB5y45zkcunuf6iNYyHDPgzOeC4pQq2i8JA2kT3ONZYEIY0K
UlErNf9b8mTxS2phcLkck47m/TE3gjw5HK8RANDfpcySyWyzfg6dy1As8xDYSuiMx6jmJfbvD7Q1
OXn0VDqX9GbWGT/oWr0xnFoqvmNn45ezpr52ezXMzqipLZ+LuFGNj/eH3Dh09Lk9qUTNZUo3eHUG
QkGJP4wJPJR6AUQDjOGE5WKrP8ZZPmd/fsRB7v0qR6Ovh+nJ7WiKnSd10bqMZmfuz8hol/F95Okt
xrigjP+ijoDZMHGsASeN1He1daksIClvLN4lVvX8W1Nm2LzUdfOjDqNkpymyuXLkhiwepdnfW0Aw
uecuKcNLHqdQbBI9+jobRKwEVK12mMtpME9/vnA07lFXIGr93WVqaquSIg6XV+5k40UfcAry1aRo
H3LCt73qvvxS69sJjiz74xdfbI3eXaJoMqKe26nILFwVMq2MsnNfp8I8t9lgvk9MsxGH2g6tQEtR
a3mjp7W6N+Ot+5oHUSII6B6CPV2BXuxJ65OK4vdFDA2CWlpbIOPe6jBgj1O7pDYuVyjw+UVLDe8h
Q7/mEprREB9HQIZ71rNb54aeCrpRIKRAT6+iE3wDxkluugvs1Tb2C7sbPmV1X5SH0sT6dicl2hwN
4TaArypd6TWEQhGku6M1uheKVUqgmvPsHvKxT33VS+Ds//nOQjuGzh6VVV7k1dTChp3QhZGHaQL+
uSXEGbBTRWN8WJzZ03YG2zo4Lwczbm+EAcsVW5She3HL/kdcO7Plh8ncnOlqSvHUfY2cjU9J94cC
vOTEgVeUMd+LR78onblNqPBcIKCohzqcwy/pPH2uMLXdqYZt7Vd63FTe6DLQzl93bLKkSKN0askq
W10/F6JV3+AVFuHGprTlucQc+ZhbXl77+L4mEdrjmRrocVr/c389N2J46VANVxZvIkplqxkjvqLb
yD14F0qgoR7ggxB7QcbFGR7cCFWE5zlOmubzBEusP9wfemN1GZogHTFD5B/WebXowrLP4okKKoLH
RyO1tc/jKOLAGjF90OpyfL4/3sbickIQwgNwC21kDcmv4hq9ktBTLkWUkqcsbvSchbH23BS6t3dM
NqICQnOZG3ELs7yrY+JlDXq0uhlelKW0hR964dyc1ESWj+9PauMjgmEAfioJz/DDVgPpiSOsMUWu
2XS7bgp0rc96vy0spXuwqNV1n9E1XfSd7EtuitWNT9cBjC05CM4ha6SG4xVh1IoFp6nRNsqPcRm5
R02fBufRGrvFOGjzoMdv6jhK8odiavL/7s95K+zkZqXVAgSGKu+6br1ojd02U4h0fOtow0lnI3n+
2A6RF7hZ6D1rVqQ/UkUCs62WeJtnmHh+ncY2H86xB5D2z68pKhoAHihMAPb6DS4DVEYvHSDHiTIb
z7M2OUc6zMhm29nkBqm1aJ/uf4Bfycd6Aaj2Sp67RASvpWniyKlh6DosgKs0zmMGovZa8F83D/Oo
xVSCJhtNlfeOGxnhoddnXVytcVT672Hau9XrNqksx1eqsdAwORn76uT2Q6H6yNGCDOvHSAmhxnYz
9JQREVBxKfoluYhYaPmbsRmUz0pXZ2+zeKZODHO0gsrqpKFof9yf5tY2o5mNoSM3JFi61ZMeZVQv
RxMp9MquQyeDVd9407tCm8tP01A6z4XmFI9TbjuvB4zbjvcH37otJG1Xgj0lRGj19jT4XkgzLhwo
PK37EiboYOlOWXZ+BsxnZ6yNCAo8F1RMR/oF2Gt7JbyoJ72x5vBStgbps65GYRuEg97XflSMbxzk
WStSKlfrsFcf1dHvCf7SnV28NWEKXDQFfglHrY0PI6dQER4R4SXU6upod24U+dyM41FFOPwvMlqI
nnBPidfoP637amU6W1o86KTzcEpf95Npvtdrzz67s1bguK2UH9FtA0+n2um7uLCML3ZuNaeuVRb8
BQSxc4IDgbdzl268hdDcgGwCGJFeEat0p0dxA4sdN7zUeuG6J9voSvWhysZE9QdkHTVfdZQqmGmQ
7nz6zYG5xqlokkdiMHAbdojJNisV27DLoAzLaWlQ27ex2jlEupK/1+M5Pnallvx7f4NvnS70Z+mS
EO/AlpD74UWsQzcXn+xoYNMNnnXImlKlH9J47esCfOjBVVK3er+ERMoHHZpD83B/9K13y5UMZJ5j
TN/XyV6rd/Q3U+FdlnCoFB/P99H2awtIR26P8RjEEAL3/Gy2jhlBK2eaji6vlvxNL2aMmw0c2boP
L07VWrXfL4YIeLxt9VU3WtqzZ4vkm2XHVncqFduJ/Urv54/3p711yKS0D/ZXMA9+8zqoDE3W7G3v
kljl8jAQJIhj0Tv/9mk8VIf7Y20+k6BUKQNLECev5e18k7rUsCXi/mxg2b+uZiu+jHUWPRBhus7F
KhG8e9OCH5VGjeWhcyrn7KnZB0OfnGLnaG2Vz3ka/99vWcUpRlOUoZC7LcuW/NEITe3zgoDJa8Me
tFdlVTSJ76ZW/6DHXTMc5iLFl5g9EH6HJtjTeam1QzGBhllwjX7X897tYWu3NiS49l9SqlQD1ocf
P9Rcn/o4vCCdmX1Sw8rqfLsZiboLLaef5pSV0u+QejaOIOwMlodyB6jetZSxKZZicPQkumLtXSxH
c3YLaRgzcsGIObzOhnuK8AEXp5boTt05gRuXjq2CH6HkIiVX1jIAFVu+yPBMujgIAnXBGGnGWxWW
9EGNkHENGkPWWaltl8nOa7fxpRkYeCNZlgo6dXXN2pFDibrIpdFRb0BLNb0TO6ECE9BYwl9GULTX
+ydhb8TVVdel+UQVsIiuSCLW5UmLiMoRdjJt7agZUMP9WhPe5/tjylmsQjRKWXDDUKzlA6/v9FZz
OqGHfF608cVno9FC57yoc5v/xddEfs1AtBXNC9TxV4fc6EunQrLvysf2nsDHtT/6BlHg42IopX5w
Fy/8CyAQZnnUGij5kEutawBDWeT4I5JzeGEaHiD4t8uDqpbWsY51O0gUr/2mG1H3sfRS70Toguqy
Y8bFHj1UrtpvX/jFz1jNXKFVmGcaPwNnDKg47TwRCbsWxNhcT5PH+8u5tYVoqUlmMRgLUq3bz9wP
6tS7uJ5dh8ZNnyX605/DIn8zlLV8IKs9CMvGWyW1A2k8805B45JXx4u3ClW7dI4GJA56IzO6QKA4
q5zGVrT5azualx6SzGz/UIsFMrm2xPGrSe3jvQx96wvTrJU6A+CDidNuf4RLIpB1KegnW5GoFkL1
6tMIpvtqdqqxt6u2DszLwVYzFoNlAJlFUyI2c++fBDqAekYxtT+3s1UXJHZ9CGheNUfrNZ6N2qNw
0zkj00nbNMVANitpByEJ9d1VqkUPNLOf93rgm5+D6vsv6RAXPfjbz2FkplEqMb9wVs1pecqQ1zbP
hSGSIqArtSvUsrnloLaoxCuoS6y1ivA5twDVegyHtqJ+ynVo9aepcJo+yMHYxa8xFdnJuH7JMq/P
lO6hf0VaCcZ9zdYN4ziKAIBxU+oeoEY/aS37Q53Ns+7nIhmrh0EdFO8RvejudVl4duoLz8mIlXqM
ox7VtF+WQGkycIAK3Ip/3d4ctZ1q+tYqAHVC3Ud6QaIIe7sKOF/1Bf2WFHaj3adBBo0iqIqwflDa
fjZ34pbNwSS0ijxUggBXg0Wx4RQd3Ler5hK+vEOxQIjTkg+FOC9NXP68f8lsHQEANVJuFpgDF83t
1JrBmp14itJr0ZQxikQdkfuHwp0X83x/oA2HUYOwkDlRseACX1dwIIRYk14U6GA0ipNQ8NO176U9
mh7IDllWBWwoUHoDr37Gn316DI20PgIlr4LRspqHKjaG085Pktn8eush5iIViajBwtC7nXxndpFh
l3ZyNc1UGx7ndO6LU49wcRuodvyqIW0O349GFgW2LTTngTzYS7Ama6r4cP+nbB28l79kFavmou6x
zVHTq/stTdrhCRJm81YL4yQEZ2N2e4y9rT1mA4im+QXIlHr37cTlW0K+kqdXvSya2VfDOD0s5WD8
i039X6gF8WV/eXQQLpB+3Y5F9OwtmFdB6i6tVPU7In2cNXsQtb5K38TExn1Qdzab/P3rhZUUKyo4
5LjwP27HnDSB0C4qEVfpbl6+8cIpE2fwY8NbyyMnOSXNGM00jIrZCKCAlbuUyK1jJfFqeMzBmgPS
f/sDDBhYVgP38qpbwjw2uqu4jx4V9u7h/r7ZXEj8LF3aisgXrlWAFBwfQpUTfDUqZfgy1vOHocw9
3iLI+9f7Q221D2AnED5Dm7UJglYLqQqHqAe13ave9dFXdzJzN6jb/GTYXXnAxGZqDl2smU8Tnc0v
dT/Xj/w3nreztDIAWC8t5TF6QYS6Emt7+2VpPtPBBOV+XVy3N6A/ximT1iatC/TeLgIb3KcduKau
jMf7H2BrU70cebWmlheHfZe20RWUo60H2VRmNPdAAOjvwzxSzspSzE+Z0YdxoOKNvEdb3roiUBDA
g0ZCUsjlbyeugV6l/ipiENqaOHnO1L9Z0Fp+HkQ4CFpTY6PvTHjrU7v0NhF3ps36G7OuIbJFMpAi
cyUW4yOO2O7HLl+apzBMpuEUuYWRHKM+V/Z4zJs7jVIFtEyuDc6v3PUvIlFPoc5cE/hcPKdUxTsx
F4DWMBtFilPPvMdBL+P4wLUexecInbt/oiEZp1OczcOeo9HmR5ciWziBSJ0W+Yle/JK5HmMKpSaf
YDbHKigK2wT7JLDLcAatP9Br2jNX2fzodDRltQZ689pDicIj5DE1R7kvi6oP0+KGgZvU00+9oLHt
L1RzDipyfsH9vb05TxOND3rHVDLWSI+JkqhIRRxf0yVZrvSRevX96DXG8iEEddYezE5r9xzAtu4u
ulUI0dCygt64KkGas9kakTUgqZZ53dc27VDhcxeXT2sUbr8TVW1+Vmn7A++bBqC1WshKL8qkhScK
jznudL+oneWZ+FGPgmoyuMRALSyZT5dC33M72qqJkbQSwUPKB/mxpjzWVlSFQ1vx2NLXmPzS0LLx
OKtLfxzytjfPlla7sHJHpLGeKhB+gSa06i3YHqs+mKGpPP/5Ukt8OPVIfhZt2NstTewFk3TxuEea
MH0esth9jcaCZ50EnMYfWb9UOw/H1jrTcOXRkOhpOpS3A4ZKrodValB8sWpXD2YticUDvWGlgNJN
5r6DENu4pnl2kTmiQmHYv0nINa5RkyBzgIy46dynHoBW6HdONLsc36Wb3/Z9pncPTh4mmp8o2bwn
dbR1fZEU4mot7Uj5xquN7Y1lWumVSfTRKOEhM5xBCeYUxLoIM++nN2Iabiya/coyozlYMFyofKB2
w86O3/jsPNJImFMPAsC8PtKOGSnCoN56gVefuEdHn83ogMK73pzwPnH+Ajgh1f8lVYs8jlrN7Sqb
sd4U6pyD0ojG6rUNT+M0pLV4BZlRPwhNmXemt1GtQIeBfjDNI6kpuhqvh0JZ9vXgXuLYU992Y685
/jyIsThn2uCrECffq/2sGQFtjSF8py1C38sftn+CrJTwQEiU5O2Ujd5CATIDTwFEUhptuXl9bnIz
jR50R4z9J2CtoeJng+c9xwokwHPaJFX78MfHGYAqiomEmRQ2115jzjBYibOAy63yqX1oQXU8CSNG
AS+EzakP+rKTqWxcpDIIlFZcEBDpXd1Oui202Cg6xuu40n907ZihDWU5ajUdcqW2Mh9fxWJ8NS36
kuzcXBtBNQJbrDelTRlire7wcCY1V7UCrKWBV6yfGG7eHZIRwuX9T7p1ckiHpQqlBFOsQ8zQcKrC
iUF6d9wUx9xoS3+gHGL5oF7p+v/5YLROKbmQfMsw4/Z7VrG2IN6hACLrahFgo1O8ApjbnWAaJp//
ZijKLOhQw+pYC0M7qLK2ZcNQs5VFZ1fJxsDqKuVzbxvDn1dMfoEEZCgBpnEdwcFNQ+13iOjshrC0
ErN3D209qK/nNExPfz4r2c6jhMSCARq9/YA6PVSC3969YDn0AadEJTs49KFistqo/nZ/rK3Nz0v2
vzg7r924kWhdPxEB5nBLdlC2Lduy5BvC9oyZimQxFNPTn48+G3u7qYYaGswAczGAqqtYYYU/gIcl
+aCjsIZRf4WDVRfYiT/k2jdD+bGMhsGWVqiZaaxHGsWD66XxzemGGheNzbdHPnfXgEEnX9LpoLLR
T0f240roMgEb4ATZiPDtID8IT/+JJcX8dVn6z1VvZnUo4u6xT4P+/dEhlntgrql+MfXt3a7F8Gzp
pJFzGV17nS8BwObKRbuaqmDefy7zOjf/w5BUolfEH8o3r/iUej/o6ZAW6XNvLvKfUjUwX2YaC6E/
Kv0RHwDnQthw5tPyRhLirGiaVX7udIGlM43KgVP9LEe7vYu7of5QWVa5q23NvooRh6c5a9nXb3/V
1zca7E1KMCuYnWG3ULhGOH5bDzrgP7/KH2PDxjG1mibrx9vDvJobriJ8OpT+V1wYaI/TuVm5Xlaa
k8rnzm3F56Ay/D4cJk+iQztb/a1eW34WdqVzCaZ7adzNmpoQEScjwUAL4riGt4HnfPLHsT6WWjXu
cy/TVTjO8YU1fZXKrJOlOICqD/VMmqunkxXTPASpbcnnIfaaXS80Z4fWfrqrun7+EEhVv/eqYzxS
plUuDaIx5Z7T8QzIlTBlE/nsQo4foEJISw/73pXahwwMzyUv2nNrygu4WtFSpEft93S4IiNF8cai
eXYomu4KfPN22JhWV0XrtMda2m5kY6vw6b0biPO/0hG5ZNlHW9wk0p2ytJ2pfvaR9cUJLLgt4qxL
Q3eklofksIb950WT71fPMGqJgNZo4KNlTPKwqTfhttampenVz0Yw6t4upezxyH2jz7umn+vPb8/w
1UlcB4NuyaeksgW54nRZh8xvR3Ou5LOYXWfa90ViixAwXfHu8v7pQFvQeCGdGfEQIZ8boqsnDH/k
J0/SfV96TZ8uPBqvjwKTWjv9RGtQ8/TNpLg5c4ruI5IsUvqfxkJVh2xxiyj2EvMmn3x1AWH8em/6
fDCP6j48OfKfzd6cTGdogf/hhQOX+5pYPL+GIzrT7Ba5c+vVnfapyfr921/uVb63imr+Nehmm6DL
WFGowI6zbOsFW1EwE5FHgarY+3NbPalGJD/TAMz4UDrxhYv13BYlhSZGhCZFIrmZsIUQ3IQQBE5y
VtWBExP+sJsGzXN3NO6mb29P9NwWpfdN5+SPBMcrGRNf4GuS44GLAWnzqZi02ds1dVUlu7fHObug
a/8JlV7Q2Vvem6lZnoa5KE4pM82XoAz6MAmWf1s9/omhhz5HqnYgIuuyEheu7nU/ntR210/5fyP7
m3eqWQYziVWL7yj79UmutgzuUuoHKBXySqgh+LJYcpJh5VciXoHH2pe3p37uwLB70VSg9gjaeP0E
f8V3thoDKTMLx8fRuTVNaT+Yrd/tTaFKHkyzem84SWpu0SEmTSfGASV2OpwMuLS5Z5BQqu0+lPpU
win3KbRxURVfPL3178Y8vqQhfmaStPvIABj7D2P3dNQCmZQqUH71DPTdu830Oj7Cn6tu4FiaKcBl
d7lkuHjmmPBZqSMzR17L7T2E9TU9Fjyan2fVxkOkW6o9DmowvbDoqQ68/Q3Xb7TZRH8P9qc689c3
bOTYdn0ZYH8j+2I/QR1rrtq+E/2Fd//MZiXjpnDJx6DHs7UqUCVMEWppWJpZsjGiAa/ja0O13a8V
nIxTfK6VQ9iBozHDtmg7/zFHvvVSN+Tst8Sai9ADIQvEN0+/ZasaI6OgybesYhCUNNKPSR/7VwQk
KGH2YNDfXtyzX5LoCioXY6KCeTqeMjQI1oNVPcvCbPZazy0XdjScrpYlqKr35gDr8YAVB0YVkBGL
fTqY6TR97MRJzUWUqWhO6+WRjqF+3dJmeihmkVw4jmcnR4K1om1W2aH1Yvxr5xheMhXjwuTqYmjv
JmVrXSjR96+w35oC6/D2Uq5Ltd2nkLjpPVOOhvK7mZ0rTa8VXVaTcOB9mue4Ci6xp38yfKU+8qgv
+9jqvN9vD3puisgJ0utHu4OgYN3Uf00xcfWqcNOZkwi94z6QsNetMXe+V155SYrk3NbkWgNqSL9Q
f9WaNGorb8D2Y/bV59V0V1p5pt3UKBTM98TIU/xdV5qtXYKUn11VWE4reuUPXON0gk7djkEFE+Y5
l7r+BZwMHra9PhU/DZqwX5q4uIcmD2ft7WU982SCZkSwY2XJMvhmWb3eXsrW6spnBPWzr0E+N2Gv
TOnv/DEzRBRXNA/DdPbN+irVyiK9EOednTRiJygToBjFRXA6afoXdWxoqIEJUYsQDwp8CPE280Ot
b429Shece8VgyQsp87nNBIuMhaZyRf9m3QF/bSZcU/tUpigdsoPLa9WnYj8rPfma4Ef9H2a40hRW
eukfxMLpUJDSrCqVmNXBzxEvWmE0u1Ybi48LhYJrh2LBFBV4r78XLMsFxPZdtSaQ/gJbeTqqr+mx
BQQP+TEzzqJ4RmuICCj5ZujddKBeoO2VZfe/cKwpLqQj574oETQYeRMsHAyN05GrBfNuGq7iuRl6
7x4ofh8lOWY4oZRy3pkwTXeBIy/prZ150rhY1u4yo67yM6ejtoOOXEiWMF/ivCtYpuPjiJPKrpot
MeyyTrpjWFSKFy0NYucRWy7v59sH6czjTRSNZwNlLlL3bel1KQZDjxt+QWUufn6TDdjgQg/03y3L
vSrjmrzchNJkfNtqj5mndtt4yBc1iee3kRKzUtft0hb1PoPJXFy9Pa0zJ4XhAF3TicFwzN3ElZRf
zMl13PyZ7hg7qa771LxzYzteoGzVApHA919IJwNuvuQCh4pUGUluxSW76wJPm0KlBd032ZL/tUNX
X1VTVv0smnH5+PZcz9z7HBkAGnTh4D1sWaaYlJtF4aHVZCW9j6WkUn5xqBZTPTXBGPxT5KVzYdOc
OSyMiCYh1RewMFu0D9LjU293doEvfJt+0K3Us/d4D4ofGUWJ35U24M9Vu0N6YY3PnZa/h91c+mpo
Ks3AfuM5SNoftay928ruCxog9dD8kHF7C0Dlg9N36qbSs7rZ/5dlhv7HvyQs2+pIV81mbPZ84QWF
qGdAVbdNmcw/esjYR7v3xgvR7tkdTN3pD/NzlbY9vRqQAS+0fCwE1jE9XZ96JjpJjGds/bCBfntm
Zx5TsExQ2IGNoQKxzT8NpeIqWPX58T64iRtZ3lgtFPaw0xJ1xOa2xyA0jf0bmbwf6LleC/839DYB
DRofz7wO5WwDi0yccZrA2wea7XzDF3m6sKLndi1tYpQuQCWs2dHpigK0RQSmsPPnulRDF+WL2Q83
ZiOG7tBqHqIGmtnEtJwMZ/kPt9Fqcr0ayNHE2CJMK5UElEWBs3KW5tvJgeHmg3j+ZatOvT9EWAvP
9J//4Ii2BZIYpXFlpFr+DKCxvfabpbseEIr4JFAof3x725zboVQoKR9QvYNesjmOGmSjAjtVVAnd
Mj/6C/SeqVD2Q+bxkPyXoVbrEQiu9Lk2n85b2LgEDlw4SzMM4VDM9sFNbTUcUuHV04V75tx5QJ3k
f0fbhFn4NkxISiK3aOJb2oVKglS6N+LRjjKB70DjTWUcooPsHSVqQRdCoNdgBo4EzTXaBlw1JCqb
udJy0fRkYHQ87AwzxF6Npmtnroay6MfB6dXjybyjAud8LrPO1SMM0rsbUWjikpHeuQ+M+hbxrYM8
MiS50wNjNrTz8yYvn8uxQ4EPp5lb3vd27zrFRQja2bEcCs8AC0B9bcHKbtFLrzFwZG+bJA+zUuVG
JLMOtGjTN5cEBs98YLDXsECp1JJ1bgt7Lsjnold+9uxXnR+5RRvc464p7oST7ws12P8gBmg/9egz
X8IUnrmDyATpmnoIv6+WS6dL6pg1uZns8ucxc5sHPDraYhfrCcIlvxD0A3aMLvSlXOncmLzRNFF9
QP+vZP16L0MkudfT57hT833u2Ol0lFDd/GjCA027z4LYbKJqTL3xQmXoTGRCaw8dPfDua/i3foe/
8pUF7R2IdRhaxbLwr3Ss2rUQ9YfpKu9b+ZADu7qEsz434pqKrkkwKf5WFVaUplSdnhTPUC29fZLb
wYcO5WYY8EiRiqqart99MfEV+Zqk3atW8eaVRi85RxkSpeIJgE8Y6JPcSaBGxX6GbW9dWM4zZwQY
P31L6tHA57dAMh9ZlMlbty1U3VG/LhRyEDdVUfny29zl1vzeKI8DQg8K/J5LPeiVVlOWAYswDZgK
1RiQQePN56ZRnVhSRMIvEkQ8zFm0kRNU3j9vr+qrHbtuGB4xEjKcUJChON03yTjriBUH6jkxaIRH
npEjeIFPCXpbWeZOVmRUS3+YByDIbw/8aoUZeC0PgeECz0aseTpwXvl+Vk/liKR+397X9XCTKJSM
w7kux/fWvlYD+lXTl24GeiXbwt6UzW3cBan3XNjdjPiCPT1mCUjmYJi9C/Hd61kxFL1fLhzQaezS
01k17ehMg5F7z4oe57ivNQQ3sEV1ptuysosLm/TVCVynxUEgRgZgA/X7dDCZg01Zclu8+H6a7jGu
XH7bozt/Szu9/so+uxi9vt4sTM6kekZtGB2WLVNxkZbo2r6oXsbUKfd226HGtJRBeSsCuXwfrXG6
RsYz+A/TJGsHiQaIACSYeTrNOO7dagra8gU2vburKl3TQ4DpIkThoLzihu+N/zQinrUrFGbdPKcj
Sk5iTtdbvJRyGcMJquJ96ankPp3z6iBr/9Ll/eqRZAiiZAj8kOEom252zWy5ctQmv3yZoDxQZ8q0
PY7r09fAdNShTRP8JMtiykkTgvgSUdtmLn+VatGfp7LOS0U1mn4YKMfTuZZVnpo+E/ssjTZcqiXq
L9kfbUHCBDQo3NIE4lWEH4VGwukQSHFoyu0s44cxNfOhbmX/Qk3vuzkvOjxLK32RU6cdCr+A2OsY
3V2uuk9L6fZf3r5x/hjI/j1V7hl01dYGyopppP9++juqugcSoi/Nd8cUriZDSxPTcJtYqUKtXQU1
MI56ce1sj5iGPh+CIk+sLvTiLh8/LMJe7KsEuRf1q+8B7uzKPvCfvNhtf3oFAK5iRZ1MCPhnNYgF
1jkYHtrRxWhVc5xvSuv1LjTscniwUPS+pOT7B/B6OjXcyYDAwAlar7qtblHv9qPMYiP7Po3+lD8A
aei/53Pm4KQVxADDZ09P9gU6085VZjW2tW/cSRfWvsoqsdzOujSMj16mpSJciE1SVPRy8LtmmS3y
iC9mET8Yi23U14hslc61NaFPcy1LszQ+FQX/03MHy7mgirS53Xjl+UIceJhOPPvEkKdfa+k6Pfa8
Zv6Bblb9CBQuU2FgYM7Qm0FycKtLtouUcfiLJ4u4EhPW5ui6Ydmmm2Mos7HSBGSj7w7Sic5R62bS
rhAUdePeGNpo2nceyBfjviUa2AVIAs17J66NKlyrMuWhzRP/u56mmrGLAyQXwqCaBz9qMrhSh1xL
2+qx7Aq9wL1+ST44CsrCneP3lgeiBlz1MfUbo/rW2XGc3LaxtJfmwzL1sunv+3Iuj7ZFG+VxyQNo
o0WtSocuda7JMmztdhqONFzaGz2vyi5sxWRkHxcjGe8rtzX90ENx5KfbpRnUTrtdvtgV0le7Ths4
jcITzSGf52m46kutiI91PphdNImkvkMZvMnzg5LBpG4mf2mptI3WHLsPNR7NvwrKX0PoQctv9ggy
V9mP2Z4Ro+8K4eWRQL8wCSdDaHZ+cMUYZ5+hL4iXYGbJbit64V7UOKXI72Uj0QahKGDTfQ97p3G0
W6uJve8egVG6t5pAfGjaRfVwxOPcPToojiX7LpiFfT35mSF3vdmV8x6DwFHufbZ0H/ZiCh4RSTVl
qI/oKB7h5BRxODtwbaMp6ax2V0hr7g9QUVR23WrUY6BmL9pjxzMWX9VQp8sQwsiUfgmaUfr7ynBT
f9cpAKx3la5LUYUxKuLDPjEKHdNDz56828GuDS9KTMTYogYOAqyWefKfEOiI3VtvNoPmC2mSrR6c
2qls2vxLcWMqiNCfZcppvWurdnrQnVapUDhpFqA4u7TJdTOYU8DT1zbO3rZqozxqKvDye70wC/dB
4uAsIhtZ/uUKOHwehL2fIiBdLhUMY4TdbzNFzy0a9HysvicIialo4oH/6budN0eNW8uPXJzrquV2
Mu3tGpGcWwtyvHjw6nH5J1n6VF3Hfe3JIsxRXYG9jndn7JmhhJ7kR7xW7nxMMLgpH5ZR1wwRWgXX
qtxpJRzoe5uQJP6CHY+hrpsmCYx7W2+16jou63aqI0s1VfklKUstOUxDM6U/jMHF2rXTPYE4cNeL
2ERZkoRDoo6Y6flTrKUqNcPRQGbFjEpw0s5nHXShe1vWoKiuvaZOgIwOujdEHD3Vf9F9zaySg7lY
lkyiMUN9PhyhPMU34+hOOJ20GXh32LCD8HM0Dxo/C761sVmkO9OdYyroOCQ9yzlN9K8posWPC/2/
JGwHgIDXGZeyccAuwPw3xm8MC1OozjvYtfOwN4dWt76Qa87jD8OSFoiTQVf511EOzoOtweS4cxSv
UgjSCYkQ30/09qaJx2CKEsfs290QIP4ejmZd6o95U+b/Kmr+zoOux/nzTAXPDSctL5eoznME0hGO
NkK99dyf7lJZ3xr4/AbbOzXanTsvuRPF0hoF/tRe14W18PFgMptkQV3c62rM5BGrPAi7lBOYoiUz
og51hF++kc5l1BVa+bEDm+iHqVv701VFU2UOhy6JJ2DyyM7cNHhLdQc97dPrxRKWsWv7ftbCYO7n
HuE4LVf6nnCKZD8ZR//DgAhuE3Y2RrfQgZw6PVp2btrFHisezT20i94U1wMElw64AQaQzgvKCuWv
eLA510KJDqpcGwz2B2hkvboRrRnbd7Jz86E85PpiuzdZG6ffHJHP3U4sFvRYpzVtBDSaxPkCjzYf
0eGdvcEPkUkc6iRs/IUNaaLE/SGxi7h/FkHsi4h2kJnjLqivs6vloO1o35vywPuPYaxUXFGf6sEc
rvSxMknX2hh3bhR2ygUxJBGrD0uXwvgWMDyfW9w2fvOw2XQTq3k+QO+s9F89lskmmPUFNBe6/KI7
OnKpPupBEThR7ba5s7cmW8nDzNM1RNJt7Omg0b/MQq/ARTOcC0x+rgTdEPCgse19q4BxzLdj7w9i
5wvHVrQxgxkP0xo09bj0fXXXFsC69tLNJve6Mkb2s1HWphsCk67bRzurMnkErjS4+1ivgJ130tOM
u2GgwG3sUHlKjJ9zqQTWFFqzoJPnTLkw75K1YErDP2E9A94MFcXkMfKbykdZZ0fUq2zN2wmZLuWF
pHKNJE9ecKwMVpiqQW2LstO2RkB/PFbBjDVsjnHBcFUnvfjSNEaiPsRWzBn3eUaMkNfGnQ5131sy
LCvlv1PngzYjvTAXwz2g1mhNbD0qrX5A4Tt1jR+xJbIs5NJ/RhAHcY3RvaTd+CpIYihKolS60XEH
gLSJ3qEn5GnSS/MHt2L13M19cuvhbvG9l6hnH6XhFZfMUTa5CpOj04cOD4JDawa/hXUXKGsVhLTp
z0DYqRMiJTU+GENp3PUatOBE4lPg1RJfhqk35IXP+6c0efJ9V3lT+mF0cQMMsl81htrEd+gN5T+S
tNcec/hI/T33eV3vDEuU/s5JKKIeK2dwgg9lCZ933+h9M+zbZCFQKqxcfHedIW6u42aQX2xAuAMl
1j4Yfsdj6tf2Dvq1yp5GLdX1A1S+Ur/Ogrb7p6lcV3CX+WV9u4AtHK6IvyrrAsT01cf0aUFRdac/
DKWSzP404h3yye3QqXF+LOhHtOsLayQfCzNtb0dtaNlIjarb/dtJ0aZgQZTtYbOGdBqcPm8lnp+O
2arKn00Yoz/Wl0SFBX3M7EZpFDLCOkjUJSHXV8MFqxY5hSYibLxPtlDkyhnp4bVa/rPv5dRExexm
L6WOE5c7CXEh3/sDDfl7t/AhoI4BXEdniNltG+7JuFTlkmb6jynHRe0gpVGpj5PWjcutQwoz7p3W
WPQ7hDuEs6tM4X8HhTGYEU0YT0QzVtaTCPMSi+vPaWORpR+rmXDswZSVMq7EnLjB49IQomdhrhHx
VaG0rFT+m80ydgjPBwgIU1ijYpB9lbxkyT4ulq58CHxRlpEJOrHYm8o0XpCEHI3QtZsGeKSkW0Z6
I/Pupi7TJf1it9JpPyaVWasKkvSk6h34aj2JNOTGND9qrTHOr0sb3GhYZ7GJWTLaw9reMwsnH6Ie
STjvgHjusmDbZXcepW8uC9Hl+3JwhqneqbpHqfk2zuXQPdoLTxhSVElZ/fTS1uneWbXirqLhwr3B
fwEToVl5uuMQ7c2zsR3nF6lh4ZktFW5HaYbB9WL9xB5Su9DP2j4JKMnapMYriBGa/yv4Ut+mkzGm
vf6i1eQKB3cuksOsFeZHXTgiOer+MuxMX1h5WKRWk4SdWxf2hUO2Pdj8BiTwuKJp7qxttc0hGxNd
S0RQmS+Jm1gR3uXFl2qs09CsdZuQY9WKfftUvyq5/BlxvUQorq41l03JpZCGcpq8M1+gyppR1sM5
F2mbHcY6jpHAdpcjEnFGVGX9k5Zp+a2h7CTyG2Ec3v4hZ2bOynPBoHZAiWmrOVs6acllIqyXuM+y
a70ryS6Gdv4Etkq/Vb0ar94e7w8C4+TMY0FHdYcHakWvohh9urva2VOIt7v2y5wH3T9eL9yHgLzH
vYUx4+lhpnI/2PU9qolHrMM0UtxWa/fKHHBkiEcgaIhVQql9+1dt6qb0R/hRcC2hKlCpJS44/VFY
mXCTwj95Ae6TRiZiMXu/bpQeLkM1fi/rafEOS2vF+re3x902OP8MTKcSRg13Lu/1Zht0xQyEjSv5
JU39+AksSVvuWruTV03aW8E+rdN52RVxnr4UQd1+o0ua7wMZ68Y7X7Z1AaD2cQsD8geZtKnl2EFW
5844OS+qG/yPeWt6URykbk8QiLtAaPh1oY5vz/3MmuMjRM0fEW8srrZr3klN1xYEb19klv3OR7u+
1e16KaISWtWOQl3/hL+R+T580Lre6FrAHLbxgVwnevqhB4OShF4qF1exUb+y9dSk2rMs0yOlbTv0
oaZeosGcud5AJ66LiiYA468H8K++X0CMLQZZOS9V2y3tvprb5RbXFm8JUbGOH8Bh9UVk5c4wRjBx
6khvrflCG30bEa6TRnuC0jXqrsS7m0krq+l10TFpHW3GYw/I44YYvY4mkqydXhRGWGZWtZsn55KH
0p/13Jx2YFFA6hDtJq7YFs6VRYEN60P/JZviYrzPK3bEYypsB9RH4Zh4VVRT0T5A6bai2VW+tR/I
4McoR9b7oUazK70u81G7GtxYLb8xrjdVFur0G7JD13nG9Guyxx7rh6pPjccFBoUfGemSfNLHcblk
ifb6qoTpQ5MK3WLaqs72qmzaWmleLVhGyROOeGufhylCRKAigqJ4MEAOXQinX+8dRvSohlM0XtFs
m1PpJnZs9FSnX4YRXtFia/3zpPX4bqVleYN+q3HVWfp8lDxtR8FDeuFS2MaCYE7peiL4Q5DGefnz
hv21dXEz7G1yY/clGFJ1NP263yVpMKHROi0XnqEz7yGDcSSRDoVQBdH+9JikVFPneJLuizu2IgsV
4j/XfWAoiK+Na/e7wVeCKpYy7jGjr4KrnuO2N+loAa/LZJ28+3Li5/BMoTOA5hQKD6c/p8DucBCz
4b40szl8St242adyFgcvRRZ7gTx69IT9Tr1FLof/v+CcUITRgVSfDjpBis8ok7gvhIje0a318Wfu
eYA/Oig672u5/s9Y6GVQul/tlTYPDyViq2vzwn0xajN/GlGfCytzzq+7uq4ufNvX1886L9Qy1hef
vHCDC2gC4FcaX/5FuAMmVbzA4ZCYbTQX9XXmJFqULCjfmU6SXdi/5wdGOxE0MdQ1a3P1phY1IXtw
3BdtxKdnyobqCisHrKSqYArh4u6Hsf0RIwt84b79cy5Pbz1YqgzKg05MCQ/h9EM6g8pAljTiuz05
nvwCjjgwQstPDJq+Shdh7dDnOcylNdqHprQbb8feKowdloVjeWunRs+GHyVV5A6vz72FOYp14WpZ
f8JfP5G6B+E2xNa1XwuMbAs2bERAF2ws7K/z4GoPRMVUogYy92+tX2IxwcrVAL7f9eIzJqEmS7K6
FUFyeRX6wdtMfbf0vxL85hGNbAj1vuXd0JiwruPFbe5tfHWv3x70j5zg6Uy5vEguucPWtH2b0UoN
Elsr7AQME9XNPELi3auO3N5D8qlcEs+7bfvKNnZI2SALnVDqDFaXbX363FpLLv+FiKPmOIIeY1M6
sSboZKBbROd2N6XZIZNUeUY/lNGc0J66mu0uty+B8DbvwLpwK0SK/iyofHAgm/1kTryhRV7HX6U5
LO6+RZRRABXvLOcK2wtUs63SNsQxKwe9OrhEVcmRMrrvXvh+m/P052fQCGc12T2vVW8Gu48120u0
r+zYanlEMyqwQghvrnWdYlXR7JZ2bOp9rVOw3deNdOJPb3/LzYPED8ASluYf6s8r6Gd7aem5tJ1M
N+unpZgz5DqbfJoOKEnNaVgpNykP7xwOZz3gd9zFq2Y/WcvpMfaT1qPB7BVPYsEniDI6Rl+hlks4
qQXNrgvVkFery823PnzcVUSoqGCejjYWU4vDvdK+gq2aPwmF0aIUVnVEwX5EmsxVu1nk086u4Gq9
Pc9tFgI2BRUIYsM///AEbwLEqdKduLVF+2SlrfbQlkFwZw958FDPyomYtH1rFaX5ycAD+ME20t+m
0Zfve3DXn0AXGXH2tf7Em7R5/wOnLGwtafqnlEZnHmpSDPtYrVn/ODrVjd0kLxkv9oW8f7vmq5YQ
2H2IlFAhEThec5S/Ihyq8shy+uP05NaefxeLDN+tTpqBiDIrb/Ww1s2pPM52Px7rmYLMhYV/Pfzq
r7w2g2iir2/U6fB11ZdQfJVDPbMoPnaJqj+N5WgPn6jZL79HhJzcHSTprn9ANGu8FG68+uwkJQEx
F6bhMCr59puHOR6Syc3cbH4aU7rmUZqbPhA6XxU31gDwIqx7MT9UdGg/503n3lTDnP206nh6p7sr
8145XETWkG5WkO+6TH99Bc0xxmBWjf7UdD2a1xTsZXsczV60hIBJIkJdlZe8fLfvH4wqQHV4IsGZ
A5OxvUrUVNLfpEn1hOWNv+vtIfiwNMEvvyy03QDx6sJzu0l2mSKoSMA79AAAK8JDPp1i4aAJ23Wy
fULi0ItSpMLuly5bDloQJGbYSBNuU1p2/7x9sNcr4++nzwJwClyCqbLPQIJuPnBSOBbg1sZ5QjRf
WWuCl39z7Nm69LCfGwcqCPEyg3GWNsFkqUY/a7PA4qIctOxmQXXPi9ja7Tv1K1hG9gj9FDasy0W5
RX0iohJYQijjKSkmnImMuN6PlMfDFGXW914N61BY4xC0Wqvj1GbtAkWuCrDIeKKNUN9ZS+vdqtGO
w8Jhi+qFnu96OME/xRBc6pG93pp0bVbspe6uPPntVWhAmCJbN/UnAIPeoRKtp980hE1+iNC4+8VS
QIfe3idnRqRkrnMRroX/YBsoj0WlF92gJ09eWnSH2PWQeDWqAA0LrG2B+CwXSr6vxiN/XrXz+Iqr
5fCW65xU+lDOlVqekCoUx6DrOtzDh+YqKXV3L2v1/Pb0Xm3P1c6eIBB9d9IqcunTw6cHwwJgslqe
qiLNHqbBsvZeiwPMfxiFqBq4NUJOXCyno8QJrTwFQvYpMKYelwhhg7NJL4GswVVtDzX8NvYmVBNC
QcCWm43pDNWiyDyyr7HWav1t3M6a3LlW3RQ/J7fJOmzNCh1Vt9CCJBYQseYZLNmlHZxybYNAY/hn
jvNuvnJHlIwjrtkUCgcsadlFQsMB66c3Fd5chMG09PEzqh/x0ERaSmIehLaalJaH5eS6S2QtY1x+
6Kxa5THKUV3vHluZquCLm69aG9GIGagDph/WwjxRbfJkeZvImMYcboTWmNXHDh0/uvE5Er9uGa46
sO41cIYm7UIMaRA0iWCbDgsAFGGDxrhSMFzoTM+12RgufjmVW3ghkVKGPN5oteVdkAPLeBAU49px
V5T51BR7ByXO4hanr7R+znKzrj9XDT3Y/Bo8o51X0ejqMVAifGnnJMUaBd1E+NKqRUAzRIZDgMjA
CGII3VTrXRTYR6dprjtQ2/m3JTchbIZpLGHThssoU1eRPAAHvip1Z14+YPrYt0cjq/zit06xgo6r
neAo9yF2ZmV+q0Ho5ocWNFj2K87cqtpnQCSMqxy4rsdfmviGNyOPR3xYaArkv+upL/RDk4oR+bxm
GdwnLH3bJrScwiwPU1Yv+kc/sdP+zkyEkwHdsKQqklBYKc5LdGMNxLY8u1DioTdiAU1mUhCXrkSR
edpVktAaf7RbkZQU7Ljq98EUCOdj0QJMeNF1QeUHT9vSaJZI93LbatkkVZ1cGziC/EupGFGvujGn
bB8La3QOTgKs4RigPa7vZrObus/AaLvqOBPmpkc559l8nbqEejs5WTH+2VWadDvP1xI7GuNRjLcq
sVr7CDYhGKO2scAa2fEg2xuQ1a7/ufA15T/P8Ry0S5QPSFXsJ03USZS1KnWOWaOXKRgd1x8OhGDU
lh2/M6dILH47hDN/O9sNhj4lRYRzLO6NoZ3WozeHpjv6RctmBze2Hxq3AYsKsLefP2qppi03MaJ0
/YdxUGb2AhbPdo5j7Hv91wWjb6iQiZjGsBTIOfxIciClewAAmOESTXYrXtEpg07/kpJNuiHyoqnr
/z/Kzms7biRb06/Sq+6jB97MOt0XANKSSSeKRjdYEkXB+4B9p3mKebH5oOo5U0zVIkeXVSKJTCAQ
sfe/f7MxbOxCqLcqQ99aFnrKk4C3ZKa+YQ0KOtaoMzsCFo18Bkv3SJnAml9Ho93e8xGc8TDRdef7
tBlcZQNZbSruKimW+rWh881glVSGeTM7amMqfsKAXoWsNNrMq1l+ME2axZgrv85scy5xD1fbjuFM
jRlkwKPTE+iPC4yBq9qIbTkDt2Fp+qXhI8FGEfAJQzMg6zxxv41NGU5fjWGa8ACIUODO26JkIzil
WVhEh07F6Mryqxqz58kf5hJfH0XYaoUTbhmli0nkRtdYsCFhYY+QWKK2/F4aZpXIfaal3IlAa+iD
vi8YICabMrYj99v7e/h5gwlCD+CK4J6Z5OrEcbaH4yRaE/6R5o81DLpHN9bj78jfulvNaGBW/va1
oHSDiTvwxtbpy9vzQu/glM7STh/7PLX3FR6ApBcx9hm8uGiIpHj/auetBt8M2AV2BqkeXPPcflMz
ZgGJrs8e1bGCuOait7hDJCBvYOYVuzU66Zm6K9OC2s6rx/ev/ctxj3jkT30Ana0Ou+DtN2VxpPBE
c3Gv5l3peLpSGLqft+10IgKdDVwp69+MIGfcsOZ8raaRK3b9i8/0zBBlbFpRPKsz0qDA0WTTb3WF
KK4nbY768Kox0/Z3u0miuJn0GDDpGWhhxHHWzpUpM1YXu51n/Ohc1+/Duo1fs0kvnYusxXLoqGWp
PZS8TovsdrFmTurz+3f6HEanmwHloiZApADDACbO21udGCagDAXiI0OU8L62UqCLrSsbPAmJXwf1
3eYRuk0fyrj2UrVzNBWQo2si+XxtMSb1drBDMX2Aw/6Uaf61D6HfgUvAwmPuu96YswXQ4VbEGKxV
HpIxG/RkF5ulwrCkdKhMbtizpinfyhl4YTsQ2Aq8QkRjqT1EGMNUftMNeVeBgeNLz8JtSifaY9tT
WhERfuseo9ejkn9Qof6yERgq02k+L+sHKOb8UboIelcvOe1p6tTK2hFClGn7sXaphKiQ4o+ajV9a
8XUcSeVIQbzGY+O+f/bcGt75ZDaVpyJdDP2qUPFsCEJH7+ptMjUFIaFjxHLeaZqQqerZvDLRTVSb
o75tTRvK9fvr6JfdwiA1hLETvQAHKR/p7ceZGkWLJKFqT10X2hs1zyYYy9WwM1OVBIIlHrbhYjb+
JLLyg1is872C3nhV2NIYgIStnrpvr7zYjUhqp4ifmNNTb8oUj6bdCouhRi+E/jww6iw+mP7/zTWp
pXl1eNoIDM7lL4UkxLmg/n2yFzs7IMlNDlbnijv4ZenB6rX85v27u969N68D7wNELvaonzP386Ar
jBtakm6mDtJhFULysYbiAbOgsA1kU2mt1y1mi/ilCI0PBhO/rmr6oHXKtL6EyN/O+vRxKbp1Z5qe
zATKxbFJXVGe4qRcUuIeUzQP73/Pv1nVfEf2QQTp2KIy/Xn7MHGiF8U4jO2TwDpDuU/SjuK9a5yS
Wf8cGekRhABLv4rBcxEUhZRTEMP1S3ynSrKPQIpfnzLH3gofAMAAI59PH4qscOJsGOMnekQ1mE0r
PHT6VWvrPhEJ0/79r/7rnabFwAMW6NgA2jpP7J5CDT5HN7tP2EA2n6t6VG/S2mKEqeRLdPf+tX6i
lG/Xk2mAoTHFYVaMQPVs0w+tUrpW34qnQpYRzZVtwh1P/C7v3AJqcp0X821FgV9cmlmvCHQPvZs/
1A32f5e1LqJIMhRZx7temOqVoW5rehHlknCCOD8WZq3NTz2UOPNzPDnjp/c//C83CuSRmmul/5Ft
zkzi7RKREfoJclbURyZQdnxkPTTPDt1gfKGinBAf9Oi/Xg2eC4RczC0YYIA/vL2aXrRKZ8WF9Yhz
ivmIfCOEKC/MTQOH+oPFv67tNw8FijG5iQi9sREBXD5r02dzNhBgWOajhLS1tmFRkOBAsS/yZgmW
qDO8FGnVgfM23USL8ZvGwIy7AOKgdDG1oAhiUbz9pr1JnGmWNM4joY1Zsl96t8w4+2EOXESR4n6k
q//l5ULZxq5G1bWSTZhSnV2OEeWa/yteHLOXvjEsup/2EVpzhL2bJivTD6w9zq/HqiHnAetDctIZ
FJ6zarIEARfGvNq3QbNuHGeIji3pePeYFDzSCn2kPPvlaircMJxZ8P8irs45ZzXX3SgzkoKmF1sq
VrVbWgXVh125yU6z66TezChOP0IB11bjr+uHrBhMaOCiETu6VrPa2zuaD7Id+2xRXlw3LG9gO5QX
fYqn9Puv3998M6AqnDLYqEgsObe7QVyQlIZTKS+iD4cHaNm4D7tdHpA4lOaeJprX9693/gKC7isq
il0dYBN08xy86lHHTXUdZi9I9hSvcXFtG4YZf9O0WX6zkuBSUA6I/VuPH4ZaZzcQBIp72+bypZys
dqcgFN7R951qKsfTPJW/mXjCwsD6DpIBhwd/GRbp2+dF9Zo2s7XM36ZxzAiac+Q2MqLctyrrI1bV
LzeR6h5Men0H2Dp/mUtOaWZk3NzppbP7ClVisRwSoUWXMaKgh/ef1y/rgwe1WrDA0EaXi/zy7bcK
a6RV+mL2L7N08yen745ORMABLGcZ79vI+uAoO6+MWOYczMCa8NU4PM9zVUyFKXvrJtNLZNf2E4l9
2IqrkzIi4+rtqdz0YFbINhmWR79Z8NMuomBdc3MYBwG7n+2Xxljj8O+UxYtbccp5VG6ht9Co+dOA
Bsr73bvKfgIZkBqXlYmQ4O1dba1mgGRvzuwnlruPcPz8Yff98ujkofm5j6qP9q9zGh41Le8AHmXr
XIHp/TnbGGwrztUwFN/wmHImlKZ5uRwwYUKR7Dt5G5adby9zVmubpe3y8VBPyVT7JYkx8WHGBnVQ
vCFhMcKacWQRyCFJSwkFjrAheUGJrmqeqiSK6OHW6GGhej2hlrafp3niCnj27ZplazRxPdz/3p1E
xIOTAJRd1gyWLtrZga50alHMVhn9mEN1vkM7m+9zd242k2Zlz6aK+/f71zt/9SyTI3UtopkdQpw6
B/mVvhYYxLT6l7CCrA+hZfJQdWY7HIfsj7rm8xMAn30aeMiqjHjZUc4nUFXCO2DQA39DMzdYr7WC
tWfvRcAXIg/6CJxmGy0N+LGWEizp+kOC2/PkJQ1HNd4ZcpjK3C9Ekupp0LWiMS4X12h7j+3XyT9a
0r8gD1hRrX4adPj4pMDOWL/NX4a4nJzxkId1/tITATC+aqTVhHg3DtmIKg0Ql9gpNKbZ6xAJFJZ4
5snoNkL7A+KYUbZGu5LjvvioLjnbUFY1ErUl3BkYdThznRtimCSYhWGtyrtKiCnQ9MHdzrnMD1NV
9n7WJTYwTOxu3l8k533Pn1dd1yWVEFPXc6ZoEbVpaOWmvNNsp9w66Rjvc3zij5UG6tGa43BBATFs
DXZt3yKj4xrS/7x7/0Oc7dzrZ4BlReG5ZvnyIc42tB4xeBUabnNXj1md+tIJVTLI+tnZ2fhBX8ko
iT8KW/2bmw1wCrea9NOVWHFWBIpa0ZSuV5s7cjWyy7bVy23qLPYnYYpsW7eNEuBfOn9QwfztRRG6
MXJT+brn01KB2LiWxdjeFWlWHpCF5TtFbZKTSErCC1egX1TpR2mcZ9vAz5vLLBqQGD41DrRn205j
OjWwi+zuqqzE9Yept49MZQmMphAfdJJ/t5jWQ2nd3Nah9zkzNk9Fy3hDa+/iSlgosoUs5ZYQ6Kjy
F2JFCq9DwIwpidP0gkmU1qaegZRaeirqtOb3jklYKmx7gJuoOEGr4BW/fcsXPY0mBiHV3din+gHD
knwvXYX5CSG3/vsL+Gz7+/NSaxnAFVez73WB/2VDUdAEaaNSVndJnkQnQerQpq/ij8rsszbt51VW
/3Ie6ao+OkcFpJqw7TR1eTdVc3zqq+5lKcT0SSpRHEQuBm9I3+WujtNmD5Hwy/tf8XwZrXcTUB5a
PDszBMWzdzQVkU1OlZHcicVNbzmfhe9WCwHMCXXd+5f6m7vJMfxT2EXPBPz09m4yc5oIoymqOzH0
OvOkSV5ruZt9ff8qf3M3Vw4ISMRqvwce/vYqOEqESpeI+i5THabJsdL6aRhagY6502bojWY/zIbJ
VLXrkGzbg7l5//rnmx7OKjhCQwwBTqXJPycWwCErcvQC8q5Ql/BGCWsG04qeKHkw61r9JdRr5YNG
9FzPxALixaTVoJtA3MGL+vYrw+Gos7jR+js4+uIiHqMp2oyL6L5D8iEdI2daelWGsn9BFT0eijIS
L70bFy9q0k3fcr5G8meJ8j9epv8ZvVY3f/aI3b//i/9+qeoZ14NYnv3nv6/r1/KTbF9f5elr/V/r
r/73j779xX+fkpe26qof8vyn3vwSf/8/1w++yq9v/mNTYno63/av7Xz32vW5/HkBPun6k/+///iP
159/5X6uX//1xwsySbn+tSipyj/+80+H7//6g5fkL8th/fv/+cerrwW/d9+3Tf+//xdL9s+/9t+/
8vq1k//6wzD+iRAFFhbMUbijVG9//GN8Xf9FM//JIUu1BaGCfRYDuz/+UVatjPkl7Z+MAtdCDIMk
ivZVotpVuIn/6w/d5O+ZBE5iSbOeeIbxx//96m8e0v97aP9A0H9TJaXs/vXH2coFIbI4p9erEwK2
Th/fLiPb7TtiK3XD57B+7mPGn7l7UTTo36fxg5f0T7/cv2ALPy/GWbl+H+Ahov/eXizrO01CC0N6
CkC7EKFWq/URn+8k9pgVN6Wn1ZOmnmLTTX/gS106uyLWx2Gjdj3WhV0hCmaUlMoediFhfSs4esxD
FkVpd6NxNpb7kphXnByWrBSHpius6QI7WdnsLXu0T3qSN9V1xvZ+aXaJjK7KGCJAMLrt1FzE5hw1
28XQ8jgYCodyQZOL2W1VHOZbT03bZZM12lIGEzIRfsmEbeDhTKFnO9lLeQODxFa3g56V+pGIdZLb
8rIpir0Bdyv34U9fUz/zlyQIAAV8XdTPbuaQ9VJliw402tmNgWdIzK1I+06/SavIITE+G00Cp1rC
57yGP+CPWj5EWzZrRQ2A0pWB+YgSi9M4TcqBLrPqEaOPzFb9RTGyZldaeMJcDnWCqUyQ93T1XrpY
oTxobpmGfgHR1vVwiOoz3+lUt93FC2NvTx3JZfK7iIcILTJ1bc8k/hy5Rr+Uh6UajMdUYGFjUFR/
w/hpo6riFp6MFZgan7Qr5EyRW4vNSKPnaR0eJvmaKwERhb+UhWVQC644OPYuGfuNIUrVz9VOBn08
RZ4lzSu3tu8iK64DNZQPrsBWRk5WvBGx9hT39r01p3e1lpyMGX8LU8u+kyW5wKzIhsOipUGSLemW
FX9oZsc8AEaHXhLhi9QtbuRnXNpLk+aYWP3RnXHoGSZtSyuUeaoud1XRFL4wEz+1xTVqvf0wLCOB
m8aeITLeQNl4OzXpxaIUSRCnYtsVFWyXqQx6pGYB5DMnaHjOY9FFntK9qqOWbkYU394UAsIuhXbS
JvPOKBEAzlr0lVzm42xHwEN5HWSdNQTNEhY7tey2RmPerBYd6dTXQaqKq0Htt1BI7mY1usrwXNrn
qnZc5sgLnZ6L2R0y/bQ9WUa615U4DaZy3tnjvF/mkihYrl5X1iWe4DemFr9yjPlR3Lb3bT980nFf
Mcv5Csv72Cv68LMu6RWMcI9F07JhMjpy70KcW1LYS7mCQNlOgkWDrKVYy/qZsHeXY+Jr8DSwVPhc
uMZ1nimuF9mAGqVcWl91hOUZWUEjwusR5GX8aLSR8ITbXw8OPBBbCmg9ihK4MbR64X5XhVsRwjRd
2QneDbHZvXYT5n5KONjeOMefqMmDNl8YCarIarLuhHDl3sqQT5uNezFqy2W5JDeVFs0edHt/WJSr
KSwjr5jNkQtlBiwRaFhhXU3bUK8KD7Hyg1a7eZA4yPPdpds5ee+Zlnzig15qDl/FlQCjIsM9Iq5u
liT+sUT9p34k6Fd1h13bWBdl3j9Z+rSXOiwoo4TSlZjdtxgzGj/GLWgLJdbw5yoUAWQByksN9ye+
9FIvk1/AvtvEWZqeZA1aP1vpDR4Wxo58phuOdhK84+Z7P2bCw6mbbK9m2feigtkQ26/gPtuicqoL
dOx3dJ6TH0/WuKG4X0BAqtbr29bxq3K5NOA2MU2uINLp2Y9h1kl6bdxvaBv8QQq+a3jKptk8hO4Q
bkjx8Nu8fq0SpESRJmwMgiBYGf0GSxfBbDSZvBbldJ7EpCna2jUQPP9HJhddrNS7BLMevUhif7aJ
+x6LYbuki+/ExTGe9UMUZhdKCkMpc+VGGcLbDu9qb2l4VTW7uCU2tcV9yRz9wcyln+nmAw4yGf+G
rb0cDcfHyWcOIAV+Civ7RjMz5wbrKXsj61LbpJV9b6itu48dfYv5zUPXjJMvo2afxu3GGZuV8Wd4
emvhZ5cZCVRDdbnLOKY9xiQnGll3l2R15MFVyHejLH/MeflQWfb3cpxBDZQ4WJQY1X7c674exiJg
13hZcjWoS0h5BoCzX2a93ESNtkXbMl0qXWP6BgqHQzmI4+SgVpHUWIh/mkx5gA0Z73u735LgipcX
gzQjDW9zO7qyivalMVno1YCGK4nNjes0G9JAodQ5pLAqc3JfKG6gdaPtWZj70uu3HftudMXQczPP
ME6sIp42HBLlFYu+2qjK2KqnKV9cXx07QX5AgXNdH0fQu1JofTUcxGFgcoPayHbFtGnD0PRSd7io
mvzY1Hrnt679Qx8ztgY1yzgXIw1tkKNKh9vSHJxSMOctlQuM7CovMcJs31dTvNfK5DbK22dyO09V
od5LvWBZV/auxel29JcFeyJ8tV+7tBBXJcU27Mb8BOZ0KmNMvipAYT83563TNd/cOr7Xxsp4nYtc
CUyrubatfr7NmjnfTXqy5fD7BoPsWdZs0W7RzIdUKPtQy6fADOt93Jca/FMc3NqxOhDtqhDWGX6b
p2g/NuaPoeLhakPt7FMjrm8G6vsL1ar1DT0GSJK6GpOFnJg9XQFZGrnOjeIhlcr0uUQ86fVDvHG7
cfJyq77TzFkPjEQ9LVX+oyiXbuv2de1Ns36VZLxUhdH1PqF+EF6XQsJLMzlm2/66dzt4+hGZfgG+
G48IRwy/rsFR0FBSL7j9Q8iYBvtsO/fK2BReWYTz0W5rGIxue1DaDAO6IrlIWRteGSmQdO30uZRl
f6gVkylx7W6UasH7rbgV7FMh+DHSKvLptcLUAj3JjEtFzxZfmxBAD9DRgoLjZYmzI7PyW5KHTo5d
fmKIqm9UfE/WAxD7lFgz7hZ3hixYKDk6SyX/5FjLszn1mjcPxi6s8oJnqSR7EYkmwCaov22wuLkw
NHGqu9oNmNs/R7wRXqIq/aUFBMm2bhFMMBbi+6gD901TdaVOyZ2ZQGEMbUoe1xHqA/DBthzNZGfU
lfCx7XzG7KXeQk+z0S9rFUZWPPZGzPq13spdh5OiVy7ZuBmU8JBJfQMJ5GBo/TVEna+jMZ1Y4cYl
VIkhsMJ828NR9YTpXvUFeUf67FR+JjklilXNDtXYI0QziIzlQs1cmJfl8L1S8g06/Ys8MVtPp/W1
Mv16ad3rVCb39WAEqpKf2ljBRQwUM3PxHw/RnkSVpQTJouyXxLyh/buVC4ogzXiaFtKObEoMCjm2
QadxvClXvkpck7GUMR/4thV+VtO3YdQ+K7ZsvcQeL4pWvXdZiIWGiZzRWwP4+yiCvo0SDJEKlqLb
Dn7VNc94RxKbsoTaVcWHmQ5pS2vpGShF+53TTnV8i5NgwfHiCBs6pTWWrwmSoewQx7gR4tyTF3eR
omXTiY15VP0kM4s4aBfTvKgTiPY7oYZYu1TA9/beAIwuv2ZA2Y9j2pMh4s2WzlFpRK5+6npDoSQE
qPHTtuOPGHZZdtcKhhgfBZKfoXnroBxvVJpmqEerO9cZioy+n9sHbuATgk7Ni9MlCbMsustyiMPI
n5N5AlIww+6Daf3PQcHblgg0C64GwkJGvGhi37ZEdSuHHiS59zFRxWZWq4WReGMqmxqDbycjaLvB
z9FPZ0S1fmoVPPeS4lHhPrtdwEgp+2TqxrBbvVSeMugf29FQS9QThYyCJZMOFm+zqBQqw8W8iBWO
60LPbJRuc6lrntKaCv1tFdV+JIbp9whH3FU6W7KzkXhARCCF+e2Xa0o7tvPB7n1ZtPlDZ8L+GJR8
D9mfU1jMwn6ymsxRPgBjzkcC68MEFPlJ5QKaZRT79rKZWKQeKaPiY/eXJygXa/2z3qgGGSPTGhvR
asOcepWZ8CYVePHVwTQ7wlz3l9xnzTM6+gse8J+m+69N9trXvn3IiLHXhh1wnHn9OTw1AOgNQmsV
v2c1XxQ2xMwp68QJX9HkRtS1ODWVTUakGNE4vH/pX/r7n6DDOiJhNgxetC78v6CZxJA4vavX0s/t
Mfo2RE7NdkHSVuTrWspTb8n1+MiwAkDjzddd3XUwS0HoDZcRNsjZNUdtam07NKKgz5djYe+xdAVC
fXr/i6FFPn9pV3s7Rl0oCBkUQ987e3cIVUoI9a1CX8bNhZtV93FI7VNn/RDodhV+mtAuBqCPxynO
rmvsifE4GPzCSbr9nNeLR421Hopx6WFUovqV7XbHyY5/WAJP06jP8YSBMs6uqme3WrvEgdoxBdbb
+FHWdsYea9Q7A/s3G++epbO2HR27SUhzlZtHO7FuakwkrdVeU1RXstX2Msdp0CISpmr0yqtT6E9l
MXtywL0XlgQqGeqzSyJWGIdi1ki5PN70evhECO0G9uEn8LSXBaK/MzgYMVfhVW6Nj605Hc1cwSFy
Hh7DfnzWuulZGerHUCfuWC8vBFtbkMp0Y9c0d5PaHCA0NliDuvfRqAVF1ARKqGyzxNpVxnRgiHGN
caZ90TnOS6qJ7YLdqz9GQEJLJ6kB8vSTGhew8q0tYuhdZzvHQnfwaRuh7StfxrD5FEvra9KEl2MW
7edRv0sqWMlD0vKGdc+FSmWmt4/clftqwM+WDIItsbQ7bKmPhTCfKI9OxB5dxcWMeoMfFpH02rp/
HDCSzFJslemOIDmInRmLl4zDDTCz4IQaXiujumeTdIlYXXZjMh5DRgk+r0YgULHD4EXEUMvNEnc+
vLS7WNeezCz2x754WNzq2Bdr/jUiOw/j8a0NGT6uLS8Ns0PVasFQu88lItRo4R1OmytsKx7HKFkL
0z0Evy36hK/F6A4Ig6o7PRk/5aDATaFvmBZ/EZa9dzqX4pEHO+TLNUj0fRypR2wYcgbbHTYrA+oN
3anW8WpJI5GWz1YiMHtN6f8taiTfVuJPVHOfR/QKAXBY4+cKq8iC+3LbC3r7UV5LvbyP+nncNg1S
xSRs85ey0u1tq6iXYQqJSCsvrKJHLT8SwwYnPghFcmks9nFyl8ELC54x2sRls5LGltjZiXauvDJj
GJEvl7OZ6H6vd7ei1+VVieqF7j69Qit8QTd6vQalBtZcOFsRG0dsJS7oDY/uwnvWz3a6rd0q9dRh
sXd9i8m4iLRkHxfZfJ1V9eWQZrsQux1gghTDDmVEHjTEW7vvqLj0ZT4YLRYAQFMHg5HTLRDJjzQf
cC+W4lHm8gtxwiSKixmNEJzOQ8/btkmq5Fm68t4qwsKfZmsKOu6FYi879gPpzzN6NTxp/bKoLkVp
+TLMrrmvQVlheRsTmOxbC4pkbUaH1VSThcKHokvRZkhEc7sx8uRkd+E+rxbtYZ4Yzc9zf++iMOKf
w6DAOfbRgSbuN2Bcly0upMTg9Zw0tcyDXI6O7qmyv+im5keomUdCqhqgjyreNPg/e4gFT26MXqLr
HzEnRDfR+lEXL74d6qlv6wBVNW+7x7z1yWiV5iiaeA+ZZAQQMPFod0+YRm6Yl95jN7PBtseGPLYI
Mh0VzxrMa8Uarswpeu4yzWN8umu1aa8W5q4OKWNxmPCw031cqvkq6dXr0DW3GiulrRJy3ySWumKj
iR7tlOmLBhNFB9e4Obvu5+RbUapYiCn7JDduJtKRWge32zkyPTXPt4pb7RpHfe6Xr2qsPvbktR9J
+DbaHUMUET92rTLs5GhjsK9Tm48tPs8lqZPV2NY1XzjiwyXNprfdnVpYr5YY3Zxuu1a2uUpsR5Im
yyFEPNttLFgTX+0Sf96wjUYfq9zyU24n5l0/pi14LDfdZW+MtPpCFUN528ikxrA2mXazi2ir6bIH
g8aMxT9nDy4hUF7dTZNfalp6r7pZcwOC+10K9cAcFoGui5fHKH4QaWCCyA2TiToykeNhycJwM7by
xiYhwlcnXfkxLSAUx1j2wIxhDgo2OcqpyijTHcKtKtxpPDPCezifMl4f2iZAzkG9U5S0CzHNsj+T
BNFv0s5g2JWP2g0SkNxFsxiNFw52UT6USfkN/4TmmKb1fBKhguoqj7LQx89RCyIHFRloxq7Ju4Pl
JhfloBi+kKH0Kgfu0RLS28yjdUqGodlgvXjpjM6NxOjeXyVoAXz2zo9X+4uoT49lpBpeYSOnwl4M
a6qsfZCd/tSgrvBkSzagaXeaD/lIHHWnueqm8XYe5KVBsmjv2basXrRZftehw+/U0CJUuhFgsQUm
6cJTk1A+u8qwmoaVufiWx4aDZJIkJW+AJuXNVfOsjHV9LCUBzh7sU36nzQz8bcJOT/wGxfulS8vX
XbWR7X4Jx6S+S3A2xIAsaq8zRXMwSA7dpfZTxZL6oQ2FVm+A4dtxs3AUb0I4HuUmjLJu11hZcVra
ugGQKrqR6bNQWXud2RjuyiTsX/E9KPW94y5494djuVylrS4FjqFYgYLaJ+Mhor+5bscWmjkz+2Tx
w6Za1M0yYMbjlk76vSX8/LM6Gvmnah7L46wakbPpe3KmK5NMI8D4/Im4dAfusJHdT92iXXbpBH7M
4rFaCknW4sGdbSveGmp9z5nnXGp8t6MuqsECZZ3Uq7x09hUqnGCkIwpCPXMurIaSsG6xNenFNVW1
vXNE9TAAJ0+OLvAB0cJAU8pkkwINIqKrd04sMr9KxPgYm+2d6vaVH+Pn5CXDaN02TZH73WC7T0LG
eP7qSWj8KIE372WbmnKDyfVuxACoWCrKEetqKmNlN5Bb7nELL1pgaFD5stqFQOyHzmgBOXur6u6E
MPY4SjuHEs3g5yw0by19qOjSNFc+9HaGsbQindLjzW/3K1HZ8M02vUELsDGs4dSRlRBoQ5P6GO5N
XtR2F53BOjDZW7ajPXKkERQ7+3ZXFM6mUjP9eWSmt9daU71OkhlsubT17liPy3gwpdgrUTHcaJr5
yuC+ClJTGJf6AGrhABBjd5xKNtGOE6vIYxYmA5XtNOM3kdetAYSPNf5Kcct15UI35RdjLr7IxryC
6/bSkq8RUVTgRG4HotTTrbCMiJ+14+GgGqXxfTDj8jKMlm1ql8hEFVOZDi1R87vILfr1xBwWY6tr
Q34xaWycpUCOi+EVnsFJ2HhxF/Ko0gFh6zgsB8gmt2FmdWSf5Zbf2GZ9U9nzjtzW7raEjYCEQ93b
g7upkrw+MIxQPJZoddGPy2kghd3HMq3diGaUXtdmXznxi32vjJs5bpxtUmVfZRQxq0LUGzTaeNMR
5Rs76orF21409q+RZd5ZmujoFdqjVqaXo7YqjY3+JnPcFwQjS4CJkkeImhkMpowwwmlnhjoq4tM0
aHWwVuI46Gqj8aSULe68o3tMBeitiCXR285NlAk/Wbpsj+UGCqJh2k1GMmymiBkaUwROwKTdR/ia
e6Jfls+OGn5u8oyQgD7nB8rxPg/LZqObFWdtmZcqgD91g0pr73W4JnwZKbwyb60iyRZf9pUVMZFL
E3Xc1I2Bi37imslNj1SVSYqeUwHgtZ+Zzk2bh/rJJrB2JwZ0WOCD8hjCUsBvx/ZWS5iNJDkc0mNF
Jh/ga0nYiZgaeJMwgQ7chdJzjWb2u9Lej0Rx+HkPebtt43iIMAiU31G/5DsBPnAtS/02z43pirgy
/ZOC+YvXTM5N3eXF1sQm+Is1dqdhKtAou/Fu1MVy25RUp5GZfUbR/yDNZCYlL+0BKY1rO4RlUaoN
DiL6fIxaANdobL84luw2hSJdkigdu7uu+nn4UWZNHczD9Jymg31MHVjQnTI8lVg07uclSy6LqLcI
4WvmvUkDvm1aIsfCjjJ1hPYbdFqSIsCunG2h94tXDNHNumf7IFBXlVLl37u6mG4JFrUD1a43+s/2
PqwOaMV2WVLc/h/izmM3ciUL00/EBr3ZzIImjWzKlqo2hEpVRRe0QQaDfPr5sm4PZrqBWcxqgEaj
721JmckkI078lska3redD11tvO80cfZq4nIPhyJaEr/Al1xdSwgJf2RzkHtCXGUmTY3GiVbx+ahx
e/+cEQ0AG1KzxMrJ88RCfi6FqqvUY6OrEsHj+eIQYPOC0mR9J3Ku4wkG+F4uyu/7Jh7ma5M2jRXZ
3jHCLxvgnO+yf5upVRC+W7E/2it9OmudLSo6MlMPp92pniAO47KXjz69L3qiHRGdy+JCDoOjHM3e
oQkqgMOYZPRnasJhiRFqfXNXQyWrDhJwMxZUnRuHzarY5frBSJatEAdZI1Sz+4EYgd3O6JVtjwWN
rycfgoal5VNZ5A6xQd73tksMcH8DlPMFd+BmblVlVUHfcOizRa+ggTFqFARvOLpJppwuRN/cLpI7
oFf1i+iIMYFnbEN7j6MekfrkdYk9QGAFxfQwzvZ00W50i2i+eSbVEvl/x7iQB+KsxvUi/ELG1+PW
CPY/xktDa0A7mN+qbd7PU+GctTLtMs4piphs+3MU9ptn0NMN1c0QRYLS98AiqSWoJryEHZ3T9dpi
TrE9OMT5e2+UYQwj4J6ran81tqh/igrCR2hCCrPVC/t43rr8wONzpiumTyr61g+kxdexn1O+Zfra
TAH2LOpQOKnVZflh9oyIkergZrz6jk6cNls85up1uUfRTliDN8Lod7S+2L5yDjYsdBxV9lOBMTo3
uOxj8GeyadUL6ugp0D5J2KPH+NMvRUI7wq30ugf6g+yjCOcmE+aabN18Kffo1vP79ly513TQiEMQ
RWX7jRiqLUPrVaPtYqXwpzn67VTGhZynzwW7X+JZ3acjfXqU6+nS9OABKnifCZvkGME0BAd8FtK5
sTr4HMspQh7e6Z1wyiGeIUue3bC+NBA796poQ1DblciMdblTxuIdaU2BBwe3tJMl2oPbcZ0AmMvh
ZvPzJna3YT/Y7SYTOXWCAi17O5EM9QKdYMTuDPDNAHLIB38uDmZtPFWTd14M1X4g4S+YtnrFWOXw
ebs8nUqow2Gt4tlUL/M4IWYo5IMQMnxVXg0t3exFihCiygZhWuwNe883LN+1XPSJmgf/hnJFzlGS
gq4JM0pSdvnJ7quf7t7pXz0ZwfHaedGNbvafJr1JN4QYojKrv4+jC/QTDN9bZ7rs5tBlc+Eb56Bd
RYYAWaZtM7wic/mdV7Q37qyxWdc6n17VdMkQzlaiIaXxRgZZWCMh0HJM9qG6KeVox7YuLgSD1QmR
EAmzhnHwXf8hIKYsuaINJEy+hJr+Cko6UkXfnVbLSS4QLKXn3zoU9SRePjbHkeUYpPexVjkV0uMQ
PYKM/sB0QKmbG75ti/UHgm9BrdqfiXK6lJZyT1i46Dfx/CNnXiOrEEBBP/ldonGjHNdVXDaKltKC
QItT1JbsUxXMo2OOPwcJTE2KtkGsifEgXfcCNEyx6dA8ypGmhRrLc+wZ3k/Mw7xE4FIH4+9FghHu
uVFOSLsvG461mLddq46NKJe4nHR9U65W90uIzj7O/IqiVH7BOMjoENyRXRHei0G/ELKj4xG7cLzI
4cEmmyKZ9wprpz28jaP5tkXBpWh1TFqJwxu5Gp09Y0pwJL9aXvW4DDzQhime4Jl/eDOzUOTVt4Oj
t2R1aLOZluqWhB3txH4jJh6Ya52Lth69oflV0IyUVp6Rlo0zcPfAW7ejidqnckB1FbGf23Q92YQe
h4FVuQkLcrbt7CjbFM2py7+LRb7dyW14I7/zZQ8QJoy18YoH/VvvlieuIr0BHv9jExc9dB+rJ87R
yKk2MK4Q4qSbdENAwT0S6XQkqykBOoNUmA1yaIYXBuA3sQHtGHJ8qisqqvphuq3H4t4x19NSq+mE
w6Un0Gq55Ll1SxLjfRjJ564WQzxJ791F1JNMBjrY2my/EdwHuioe6718C1z4oqFCVt5vZ52LTzfU
b3VtHv0IFVTltB/+JOp3eib8eFXmoeTC3AHPS2C8to99du24mOs7vXSoKIAW+cbd+mx67teoUZBj
hj44c3eploDXVR8eA6qsG44XbW3GRUMpD0VViWG74GagSNo7wlM/+pSjbotEvFIQQ+PqTzX1p82g
uVqSMXJYRaT4RwDZfjBf1FC+jyWxIBN7ndsLImHKXGQF8buN7HNQsfCpEeol4M6NLMjdNSCsNFTz
iUTRR18zURpU+8SeNg6Eutcx8xcEOof5A+H6F6hjbLFXc2JohJfNbUdgJWwUUJRZe62zj2qC2EZH
9OnKEuRucHpirv3M8dsx24yQ26mrP0Uh71DLqWMrqsNgI0BoaQxOO60uo09qqpDeA7DB8xp6H2OE
eE5QPsjTlc5dlO5+exAaTK+v+MU6AlcgC4zRGSdQLxqGR3eafnh6+hJl5B05Y+2sitpI3L0AhhGO
ndtp2XnzzcpSjKVB4zabSP1B8ho7pNlCW+aPmyfuNlPdwTHdFyOQlDMtxLWYOnwm5eVt1RzEHLF8
b6m7g5hyjqaf3yCiq2OThJW4txjo8yWITUzTD+WuItRw/me4WLi1JS/b5kOehcv6dHUdxTPdm7En
xjlBIHDTROu72RevveTAGo3tHSaeKq3M5tXd3JwbojsJjsgpqVFeAt0JFLreF+b4MKzhw5A7t2Zv
OGkpKoEKTn3NJK0Sx0TFR2ceKb5ivaS0z+5HdV7dnUIryQxVQrqqHFOt6GWX7r35Prvs6iXBH3Ft
VzNZVCPwuC1StVZBbITE/BUDJxl0fU7iQqxqQBkzkidtIO5AdvFk773OBJTNvel0L9u4Et0DBnAq
LA4EDqZ5LpXtZXmo3w2jS+pGf0bVjiRL5vrRHEHM3L5lVXMuRVRSm0uH1LN02e7ixq6Mm03nv9SE
5IBMm/anbi3jPpipE17MKLPW/PbqCQL57LZnK9/Br6Pltp8iH4lQPyRamtFt2Qvn2A3GkKxT9Shr
E1yMWhN6S1hstmB5lXgFYuLyDNR7g3UgLiyBVR0ec27Z2K18P93kNY+kDBHUydIY3tGnylc/7+Vl
E2Z+WQ2rz4apW/Rd7iNcsKwG8biWuJ5KFejiNpy9rHY+Iti7AylgIDEM9xgWU9/uHusWqrg1x+DO
oOZ64cwYwwsgVcOYgFyyqQY8/x5H7rl+xmK2J0Qhf4o63E5qD/MT819queZHp/MvafT+efS8N9pc
qhg91BhbofjVtEVF89duxY2/ft8bdBd76V+orN9Sy17eC3+xYH0KRJtEJnETzXnmkXkNVLlmYzTf
qkHKmFo6j1x+H/TdyN3UxMpJEFT3BU3UJHU7vNCW6EKw1+zxBI3Mfu8c6LY7oBbq0mmSf3YP929w
fb+T8C+br7IhWrbbQRqnjhbBWPegfsQrYMP2+kuoiS9soynjOblrodJTIx9/E5/rME3hCjKHFtVy
9R2xfpC5O1EJXOtb2RTn2hnP6BS/8LytD1PfqmTcATxbWg6TRpc+uMdVVudun6sjn0eS4hMkBVOi
eqtPSDQOD3WnvLuW2YW9pLkZ9H67bPOFR/uJJsLy2V6d6FiQ2c+XFChIWEOon8Qgtqlh2Y/UHdb3
njfq66qAvBI449nt5a+NEzUIYDNKmmpGnrhjrXuCW3y/gt+xZstuj56q2i7jRdkElBITB12nrG4N
czbTIESamV+x69KSnFsb2i/s4aHbaej0cr/PMLmhnRMwHrPvXMYBropl56y64DAQJfMA0rMfAO1G
0L/KawmEYRLCjxsriwNuwLEwXYwts9uVL099U4b/sx0oDYCcHJOhj97skerXMHoxwM1F8QYK8UiI
jnjY0LemyxaNuPYron8j96QRnCGFMhhmS5fEBFLFAMvsnWGwtvJU74YdU2tFcOkAptF+9/LoCAhO
Lpon7juP7HNRBV4cGPO53RGHYZxBZ70epz56xTBVAajY3J/qncLRe+VztPA5LAFbbEuebBLT0dUB
+C0v1Ydadw5zAJ+6Dc2DtUdvQGIvq2XEwbBsKdAbsG1Ew0J3JKrybBbyR1sqE4Krc7N85cabke7V
bkjDZN6/oxHJZtWdtzq/X5T5pR37edIWCRG5DdAgEdXSXpYIRz10yHqiYE9XemqXgQgxr2+eRSu5
p2fEjbzjPwhWH8y6lEeRq6dmXe2ErD7kla0WvKTg6XNOxR4SX4gmDKPvFDeN+nRoxGRpsVJH43Qa
HR4rDfw0qItT/midsUxAaMgLJ5oSDyTv7BtM82suf68bx15OTqXRJu70VdQze1cEgmhU5akP3A/a
fJ4JF4duK1idRlIQgE+lLW84Vp4WPf2w9j3rJVWBOy3OcoZuDZ+XsQY9nOf7BuurDMpHDT7AXXPm
4HL0hupHsMshtpFwnIUOTrNnIY7U59Jyz21QlkdcLy+7Rm4k7f6WaNvuMAKBc4bcUUNU9W+RF38G
r/0DknrJPfeRqfxbU4lbi5qrNDCc98IUSDoDgpAJJmd23w20IkFjrXchbhIGY0Y+117fahI+mMLm
2C6tA0eO26gVmNGGkue47/1DvfohFwbcN2nM/dF2q+XemjdAtlap7yNm2UeOLOOzRzzjixvyMMbN
WjXJ5lo3zTDByc8W96AztKlbGxbgQjilnREsIhPG7P+Rwi7eomIqDs0+Lgg75jnpFrNdz9QSJqx6
TmaDE9vVviNVtVCnQfTSoZotqxkMqdPWKu2wFKW0eXZH5Q9mej3DV2GZJ3kefOXFOr70HTBpvFDG
QByktwI7WcGSqd3LkOvzcevBSfxyP8+TWrklvaDqEkQpOgkKYBmxDorySvMHcOnE01ieQjbXxz1w
WCIG0zoy2X1JEUSPoTN87C40DrGQD3MpqZE1ZokiLKwP5rxkRemaz1Vhe6mz+Xc7AgP0D2RAIK9x
CQ90hml4qUa/Rtbd8uS5K3GxyI+dwfhlD1WYdn4ORS9Rh2lv6B9olPAZSKIj0uSjqXeVBSQsoWT1
viaOTA8YxF6DvHzKA0a5af8CyvQyqx+NbCeQj09cAP9dD0FOUPxakJKnBrlY5620H/26eA8290z7
+4scvJt1wPTq9ddl0mw/O8IRF1boHd8wzCll9FNB9nM7DRAbC7WXmpDQHGD26NSL8bMmIykjlms8
DKMTAlmS1IR6zafPGOkyaB85eQQU8vLF3N2uDZ5X0yD9cyvv8BuMcYEMGSvmCI/vN6dyxtTRcxxM
ljr8MAzjbfeHR3ML1kQT0di1C03Gk+8lXq8tLlSQBTu0q0tpVIyjdUo9mzPGHj0xGqQz9U1xVTov
rSAnUmmVFkb3rejk19i0DGw9hGBw1+5unBeEKloYRYU7X5Z+sbOAQs6DFEsmdgs6wke8X9T+FIce
BCeT6G09YKxwio2ENNoFM9OdbsjizMq9O1hzTl6GDdE77NF+kONy3kKnzfjOb+qNlNCpByKvczLV
VX1juM43/F8+vc4R5YWyuOzOou6Nrf4+VfPbNXnyPMswB5Goi6RcvC0e8BBTHnqIRNknlKnqZOka
nhLTPUzkNWYeeAlEn0sRco7KYFHjrWktH2i7uc34M32c8/HS0BJTsrrtHnd5HdzWs3EYlo4W0a3I
XwiLWq7Wlg8kNEvC1H2paRlbGz9Hy+PqX+ZifNvkwjtePFSb1uJD1MGrcaAqj1wN/KZhWH9o1/xd
wrK9uKrDRNBJFuTG3iHi0YRsmum+4/oy3NwSIhYhSDUiGkD2S1UWzrON/p5Qfemx00BaJxNy+aQs
t+i6xL2tU3nn7UGC6JDJuw/fZXu1sU8cWJuogTsf2RVHMIw4VNuSAnieRV/a6KvGG9oQiJSlQS3V
ZvvKufepaf02rWjPOcoNyVHQeWSfoyiiGoKyRcHxXpY5jWNqMFGuGWQLHhFA2sQy8pmKW777PTpU
Q4CIOEcw2X23xICYbR2tjQoN+hFAVonv9W5FeUW6zKVZUgd5OVacpp1sbJem19xvfs+LdLtmkCLu
lL5Y6saqV20DTma6wfdxA7sfEb7mdXNCXFfk8Lg4cOIN3qMyZQjaPgM72Pps7q3Bzyi/FlWGt7zm
Ptj8BdaUYIlH1Rjtb7Uw0RjjwKI9zvzRu8oLNpkFjItXe0vDo0hZtyREN6/r336l6+690zzfGB3Q
EqW4ZJfldyuuaaHYg70TbOg+faM5NqH+WbwDjHLdi2W+/ncxo3LsnK3ZwJ7xTcbdaBnOSbeE6tFo
YP5yF8eGwamHig2XrsRc9W17p8tQTTeQQsiKrGKLvpP+yfvSvtr5owjLf47WXG9fq61U+KURm7wT
cUg+q8szwNsitOG0F+PaPavVoijU3tvm3rEU/dlWLfqjxtew3ZskX7nEQQJyHP21cMYM+S3GC9RX
SDRCjklNYpGZar54lpqPdh4s00EtZVif2DMp7h1oX8wPzeRvwQVnbxTdktETLt+Z9SpCChFT9kku
WjOM6aJajY9aVoMZa3/n3Fo2s28CNJQAcIbcOUZMu+DTVcjZMxedWINCY8iZyWgeORabQD8Pa2m9
ukEeVRluCms/KtEZNDUruVT3gx8Y5TlaVolWCM9d+ws8ptTHElwGVVHtLwy25boMDkhs06n8pp6x
tdAdv46QrbiV2hdp+D4jFTyxfurbZtluYGLbLhUjVtsbGqgq+34NMKWBi0B2YKkFFGkmxzAJkTQ5
OdHeqL5AsLqVQSvEYMtxhVneNJsazJoCdPPZ8jfvYy6mdcscKlItFH91dNXyGaJDPFevh7DwJ8jQ
UlqoJ0bLTperUPPGXGQ5Qd0KMn5BI4kGj0NX2WhSbM4W9qOFfFw9+2L33ZOkfyU/1KQJ5dDOYR/c
BaJAE4L0dUq4lDbHfj1sKjVQvIXwWzjrH6uOif2usQOfvzXRsdmb3W6fPYNCiIfdF2wfLOgokSOr
V+uJdlC0mqaiaBtCk2rOuOpzFg5kg+WL2+xAMGbjD2/dVJQedJnY+/vRHMLbGj3PL2MbFnZMr+hP
kArrHfL4+5oO0DBm/0Nlogw1P7UDIX1E4nUDXKK3ESps9O6DDhHIZ7UZDtVxLuSO76G3O3DSXg3D
oZWdgP680pWhrtgKBYhzrCllqdOw7DpGIIp3K8V9aLU/EYdYP6ua7SR21F/pJdOUkbrO7Lnvg6fM
6YBXPRruiSslcdPcOK+hiefKXFqWsSv8OPxxOrl3x64KWSRXUyNLq1HOOudQ+vY3w8MyEFd7gJmi
XDVn1EKGS31GQcpZvbZbgYqvngn0HsIKC8HiG/rZ88vXhp7r68ESI9ca2/lqIyjx2/VPwes2Dx1I
CTAb4ddWNrm9ys9tCU2FDdJ9pUFuGFFlNYga7GEzdlwI1eSA1brlV6BHynC6uoripbPCz7YRw0Wr
SF481wDNKe0aNg7sCmxJF9tbUGse40g2s/2oa95OAsElzl69hhyya3f+6m0bcfekF2HfK2R9J1e0
OGJ20jywnHntfMOw0MDESJOF8xoxfbOUU7MypDmItRiXDZkgSId3dSub6+uYmmXTQkOFoeCvvJxi
jrtua636GMouh/OYrupxStIoghnX8QETMcsjlMrbPEvsJY4t/UwSAz+eqo3E4SQixQddbTgbrx7u
nCKtHcc55U5b3s2AvZfexGtEynwbJBbig/EwB631am/RonizZoUfxBBnma/by1L21gULPUD5MIJS
JpNJYmNI81px7glHX5BSjrMLOAW8dvQXIupxXxbqERFW/4GwluUDMEkSKr+7TJWOuZdzuq8FayMn
p3wAqNic39g8nDJ1pspN5qqxVFrnmxGlToFumoz3+g6Ip5sOAyFsd1O1h7SJRVt/bi1fffgqRC+O
UZ89aNKAyn3fs9n2Id+T7v31x+T3dZv4bhv2nD88b41dacn7cvPNn0iamPcHowevcMviEU0Nv+ay
QmAr0WaP8DISURmPyET+tGiMCQzHw53kKznRcVhX14zuHSwzY2nR06Hq8GnFG0bGOhZLRD370DGD
3Jhha2CC5Gmg7kMan2Kv1XdkQ8h2w1Vf8BSHYcpsL96hCsWWrZZE2WkaSEPhdwu0KovP+k1muZun
g+zDP6Yc5gcV4c1i7B0eCG9j03SsbabMvG7D76rXw+vu+ct9RXPTz2nkRkiwAnAvtbbAJloV0n+R
nY+4E7Effjl3Cz/zvXI/UNPxs53N9HAJOWGVKUk3DYwL+fjP0TT0iBBkIF7zUt65s5BzxumbGV3O
+rWbt/IjkuOEfjSgnAp8td6tH0FjW0/aMM2fHqmEd0It7c/Kt0YV1x7+aKOxOEDN+wDeI5b2GdYE
YZ1pDE6Kmsns42Zw1Vkuk/+nIqj7fttMJhLSX+yDaWvxjgyV3MjGKwu+mR1JTmsq00lXS3svixjB
41wolgdwF5XZ6zDyiZxyfeaE+zrTGcBi5a6Ilmdvq183UrF+L0p8LqSFZb6r2h112DPDfnGx2Yme
QvjC5rYOJoTguorwS5cR1tfJn5IRRhRlCcmOTjCWl7Hslzun76MUJLEOcGUa88NeCcoN19Iqv6oi
ytGLuLJ/I+uEI+WOpieB4muw3KqQPcXapyfkEeEvPnbx5Do5wqK56I07b5DmG9lo1VeP0sQA/COp
86Cgg6H3Am92UZX1y7kKgcuZBIzqUBbAuSgHTW5t+tnZzmw6fYxUTBswosSS8FBzmJiyHc2zPgoA
DR6ov+6ESoceTi3cp7FrtdbF9nfuSyY97ntLb52PGLSl2I327AK8m2abG/rEgVAKW9aPViFq0HwT
1/A/v6iqCNYW68WYIqPYbxUp/z+Wara+zB3zVwoiNzwHuod1kU2P8A7adzo3hsmiUemWJUZQzYJZ
EEno0ckddDYyQL0v65Hdp2d7Rmzk8WPm9YFyu2pDCzCO+Xke7Y7VnXiDmGRh5yknRCsucs20XVLC
xF8HHsCMO7fgBhAk9s8JNU3qWbV3a44+y65ySRmLS7Cwm2400LnNSLW+9KYceZgXT3RJi0HgN6eK
/J5CxT0NKr0diB9v0pqwhISZAQ4w2EEZY20SxxUTOsO1JCC9Qec6CZLzI1vJWGKD7TIckOLn2nFg
J5OmFO8O0rLgsCGsXLKoivw/qJJtP3YKy39feZJZyywxrphjA3dI9tC31UtDOSzcnUNeEfCONabE
Zyr71/z3Ys3zXtLGMjjinSfYmxE8bagFAzFr8NYc+1O3WwubJ8OzP4UddkDBFZkt8Cz+Z5jfIww3
UpMeoKQjYPgymdVW1zEiaCwHvDec/U3b4+Bq66KL3vyQwC+M3e6L3cOY6kV776XvMFmSVkrZds1B
7sO1dIeF0A2RLPlz+VRKvT8grbKf1t0vptScu6s8HZ9m9eSjiQW198zRzSKjYD6aaFZ+ChYaVG6c
ud0PywiuISCL3ssowENQTW8T1ZeYpsfml7WPBdsxkmlAXf9+t3rG9Yqs2A5/1mTz2z6m2BELuzh0
xBgAj5mK26XbBA/QnnOwi/seKjDu9355ttptukFaWD1Ab35ZZGwsiVlYUZgVinyL995uNj/DocEX
SmYOG0kzzbaLULKk6/qf7X+tFoTVmB95tirU7OngbvqyL2U5JGE+cYcr4BV16xYWzvJI0+CWBX8d
ZtF1r7nvpCGdQ7vlcoox+YMs//0DgN88ET0+WLQGdS/1xR8LZi6HUCfU6IvHLrXaPf/G1Zonv2ki
7kus6paZaL8vjTlBkGX+bK73CpJ6zISeaVJJ69OFcu8Th9zcz1uoKSyhEfjWW4gmxhejuEBNPvJH
MFiyQ63zppuTM4kxysjq8NBj7AvHYnteVXMaSs3P/7MKFJaR+zch5v2C01Ez4s6f3AZn5d8VDE9B
sHkAUFRLJPm8IpVbSpfMck9UNi+GLhYlTN/zkn7gNfvKQ6dsa0nCbuld84R4E/E8QgXIEkYUwLTm
ZvcaDhIE8zJDCfCtzU3w2QLoJ+HfiVCy+Jhv7bw3wy3IgNNeEKZFRKwtSBETnKh2cyiIoYlO1wZt
Aiz9qxBy5UE97nnH4rXtPBdnsxbNu9FWo0yAe31YXGQ93NUINH9HExsqRJtlk8WhZj9IlplJKt7G
fDeTruRQldDcxje5mYPo7oZNW/VpEbx2PBHKXqaGQV0495APlkm+dpFpoRcAqXxCfuKQM+YmthsV
L7MkpDiJ5rm4GSp6OGPLlyaOZvK35/No29tVVx1i1913gJJjaVW4vmMUgfb85qkBdS5zEUzRMvpI
pLD3c+dQciDe//kOJ7B3eRCyaJaT6hrTi0d+uqfXvo++YCaVcwQAggw2HSkvduWJhVUlnIkUKE0T
9cqicQGJMvcgr5zIQymNU/yJA0NOQ66uTJwIa9t+OT64Jmv+trUUGWygrN46m69FN7nji0aWk99w
rOf2cycN9YIaqnmXTsQtXwG7dGkbNPmZzWu1HxFY5IJDYkkWBpiikCnjNY75aNH0DkttOT8Y88OP
ZsyzOjT2g7K8l70TGGAq45ivUfFeVLaOm148qNXF0eFw5gGDiKOtLZ4LGohGLGUzEqX5jz1F3zHp
sRp6Hjv1YTb1t7/+vH/HMV3+sTf+V/7Tf/3j/3jtW/7z3wlP/5EK9X/NgfqPnzr+7q9ZS/K//9T1
3Xz9H2FU/35314im/19hUTQO/x9Gxus7+Y+wqCPwWPcfUVF/f+GfqCjD8//lUp1nBaSJoeghW/1/
ZUUZvvUvJ7TJk6R6i+Yg5xqi/++wqPBfhLhhLfUc07QjAuX4v/4dFmX9i1+wA5MsOwpM+aHw/yUs
yvsb1/a/naweIdsONiHYC0gRSj/+uzmSll14UjzRhIvApyBqdoIuYUpiu5+0jy37WqjzQ7EGv+1D
aeEOCyMEeN5OwUy86lm9rJXWmEuQ1v+QZVhdTJuobp7OzngFlnV+rfsQ2aksupuRHLXnVRQ14T+G
RiHVw9XeOsPV3lwwdT3je7KDxMC9/7Qss3dnsQAzX+jJe9dNhRxngF2mw1SwXSQBIhAR03YsecN7
Yb6sBfVOHPbr4oPD8vxAgEnlpHKl+hy6peATBVT2flhmAG3idg5KHFubwefkLsUTwwlKIoa45vfV
kVXGWKidnU/YTPhy1tkjnlXKz8ks4R23iSPp1fsYIvLuOpSQdu4VaUunRpGSku8zNQC1NZnFsRHh
wGoV32cGwns1U5qClyjaOOIWcG2l1VXu0S9XOoBNSqgQMtDpNXFqQosSzHWBqiOCe26CBUioXfAd
p50jNDVpxDRhgN1Nm7Yt1LoPK3TSHheeDr5b3syEBII8GGkum6g8G8gd23gJVO1x7VfY/aKC4k44
WMnyONNgcgIDbLyzs3ovDYjIM3FQxXJcpbOE8SBm65kjWSHSkRjpe5f3V6TrHHhLUjjB/lag7nUx
Wpbh2WSJNOI6GENkq0a+bVQ7AYug0gV2jAVo/U9/4nSeDL43/+RAhRbJaaxBnWyz9V68+TpdQ8qq
15VDjgKPldthKJYxB4eq0ess3k3VNXu2YnvYCEgAX1JUqdEdxZZfJpoiqD+h4RAtlm9EPcfLaKHN
UIVAo2quEVquXdjumMw12GsaKOUMSb8Z5mO9uNsvR/b9b7qRsXSRyfXoT9s+HulvcdDHElSEQW8V
JSKyRqABtF1j5isbr+MeMS0rfOW+ceIMpfqhdD78CBBDEDaweFcb4ObuJ+H7LYE4Hq2dJnM6TtIO
MQ2KayAIe0evBTIEwoRuH2GSraqD5dItl42wtDfePEPiBlse7ATakMiRkWw1oQFG8z393IxcPOR7
BAEFUinPC4JuLqQSrZttHjDFMcA6whHQX+ydZBnv1qppBsmKYRheXROfKnspzklQNZ8s3WvJuUkV
ddPux36q1dPEplOfA9eMNnh54ZD3bOzhz4F53k+YUK/QprJ6nD+Gja6iqvf10bJGlA0mzutf7MVy
uiViprwbfOHANlPWYzLSDBuAtEO4WTLsfBekifTDH7PtKDyyRf5RyX7/NAiaqRMbgPk7aUwm353p
Dt9x4KBMwEWhrgeGjU2eiRCpx7hHZIdsealfQxu5cLI2tnpAEUigUcHpA01c7XxSWb4h78SxP9PE
1zWP3b5jLlxwpaeaE+OveYAsjAtfy9eoZJI4Oyx/ZbYhrXlBcLk+cY85UJbSbjBEUmXTQWFrf0zC
LUJKpf8ne2eyHDeWZulXiRcAG/fiYlq2jxycozhI2sBIkYF5nvFOtapdb/PF+gMllpyuCKlVq+qw
tDSrikgl5XR34OIfzvmOYYX3wHzYHTcpF+4CbK30N60dpP46y2XRnjWqcMVpqxf9cNGpcMAHyYA8
XHpD1zanVu7ycaiyKoEvmyJgxyq1BJRZMlXWbV6iTA1m4zQ5laysIw45mvmcXGcl2rNe1/P4gqY+
tNcVuGQUxU1sj+cQhH11KVJff9IiCMxMxAPP2SYMviX7W11EYHeaYbgskcpHx6VR6PEuN8kmpHUq
zKs20cbmOp9qfWIkmYUea1lL2TdKQHI7rSh1dFYAgNNOkQmSjLJgqy2QMKsOpv0AxIKOYuFWIqzX
9djqd/bUU7ON0wixNFM2xtrA17i+g8DI2gsJtq+6hyHbJC8x2UEBzhjmWxuL75UiGhfQuI39FqeC
GBP1AIXKuaq5FlHDSH4ekJQUT76Za0/sjOgiK68oTNwtYY9Fw0mbWxaC9bRKVJm5m6is7WEDrWP2
FNPzXZh63AMz9CbCHlMPXwlsVTo6Ymu3uEFREERAJspl3+fFF7/xpy9mHVeXzE2jz0U52GcBduMH
jxv6iyh6TL5946I1nhc+1aqPJ/vZ7vv2zmCKz2Ax7JDjGoAVIpavmOQWhY4wf1XVnsOOIlbOg9EN
bn5mofSrkUGnzbAum6peS4dhNk8Jjhy8W4GxQOjEaQNO2phWEZJkVMouagCel1a0C+2w/SCtTI3H
PYv8+xztd78ESDfeyYIMh2UXJyir6pJNInS/fm7QG7hsNN1VOq1y9gZU3hX7sVMR+ihGLXrWYCM6
yXIWyT1b99Yr23t8FESzadj10NCKNmR6OTmiWLS9Ed2Fdo85Z7Tdslw0cEZQVpKPzn7bhfY8uTD1
FpzH1prpP95VFebys2xVgeqPA6Xj8Y9ydxOlrvnZ8hG9kN4HMSmHylRtcLFDQ8rz4d6UkTkjynXr
qcFudYuFBbtKqgZARYmsSeYeB8QYdq65Jx3TzmcnHOMrl60SBwarIRR5GETSNcKw5HrMwigftjxt
XQhYAHm8e0Sns0nLb5CpTI3m/hnn6fgn2bfun0IVOqdTqi5CY6LZSuOqvjQzLT0uvDE/r9Oh+YjI
jDmoQXDTbYjfFKPZGOm4YeDv41wRBXABehpC0z2n2iXgT0Jaqcxo1uB1ZLsSU9IcI2gx2rWYZGos
A6AwTI8CQ3+2+mEaV3B9FPpo0yYNCthycqKzp4gJcZXy1jFadZvlke9uYB7g4KcZAjuGvpGaa4ic
W9JG8c6HLus5NC0Y2DGBpPpHPWM+jiMWqBKtVhwusnqmXAjDnC4ExAdW5m1bn9BQMsYOiyS6aEmu
6C5S+iG81FHq3/FE0eMTlnbi3rZxDi6NofY2AdJc2lRUfGo1orX1mXe2I2YayPPaOssq6w43nl5v
YVCpj5UdQPwyjCC+nSK9uIqsPmQWrWt6vWBBkuw41IPHxlXdc0pm6TPV7PjEWj7/7EzxxCnUzF+d
EU6S39Lmq6YFHmygoIC4uM2haV6FCGXu6oGB1NJvKcfQhwP1Y+AVx7d91HoxaAxhfRpbxo2ZH5ol
MsQeCXZhN4hwqt5rxEkdQiLkmeSL+zLtctS7Y54ek6I0PAsp8JLQPWNUB/GB3lMhA2c5xH4E9HZp
nzTMl9FDI00/7acpSlZsOq3TKfPTiQ0GtrRFHaDOWXINM1QbJePpRYvoausYHWfjJCkPJoKa/Y1f
DMzwfdQvH6kRUsisOUUiCZFu/QDXA1dZ7bUINQt/1kHUjYujwghZMhyT7RhGS0150l5l1eTejNkM
pySnqr9VURk85IaLcQ6hhcfUKpPBA8mA/YtjR4m/ymJKp0UmzNZdxrkWniEuCa7ZIyMJ8/vevk2L
SOQLnvH+RVg5VbAQOpiFpZsNg1xoycBPO0XgXky2gEUWcZtlRqt9NFCLGccRY0LEZC2Gaq2PkfMx
DoMcy0z1DpBiwQFbjfwFjGu8y86Q/A59Bttt0YHalIve6FlkQ8fT/f8GM/n/rQP+KVn5f2Ib/LMm
+H9X7dP7Hhh28uOMRNYs98iB4GuCnOe0F6gn/qsDtvUjndASwsYAFtuOO//Rtw5YyCOLkBHTtYh1
tcnbpQd/64DlkQJARTTUnABqm4b7Ox2wnJlCew0wyCESHQjXIrjIMMEzH7CNNCdqRlvDaJr1Ir02
dfRKjKj84552PmAj2KcnHC/pbeto/qkYy3bamgCfMGtOMUd30Z3qIRpJv9LXpUrwERKzKC6LMCo4
pQEInpKeEF5YVFuoop3sAytMJ99Ii2729+cz/8xLT/700gP47bePf4x/LB6rp/b53WXIT75dhuJo
RnOT4mRLaXEx/he0ex7EYKY3TP6QWD+0NrDi3i5D+4igUfJ7qWGVhTQKENjbZWgdAZYzSHri74JX
xWTnN6jdcsZy71+Gc4wjJASTV9FNKQ55da2EMVpEEByYcNsfwoGAJKbfM0WXNvTJYIQCMqSLvU2P
Lu88Y6/FfhMvilrEXWCfdKGP0znu++PAsctnC22IuwxKhyMvbPTpKZYeEqBJa9GpDZnzizhI4z2U
DDwYC2hmW4SUkNnCXcTnvg8l04hb0iHv9KtZbPjYo/j+EFsmVJrBxZmJ9Ku6Fx1CujzBN7kYU7my
wnYz6rCUF3wq6qRC1YWXjXMgp/rio1q0Wmzc+YFYs8axL2zhjFdtY/QfjUowpy8nQ7vqhnDawAWb
1nDeKrYQqUY+PY8e/dJPMp4oeuaM11YUBTtPZjEQDVDfy54aMMQFHJfbOmRz9fU2ZC751/z196y0
bx+F9Ro1QWAf8+/3H4VoWfAm1tyHCRMFZoOZsh3ISoRnYy33LvRvA9l9Ct17XNrXl0IkZ8Mk0C2h
nDlEYQ8Fh0wLO2AaDyvLHqt1wkbgtGbDv5QuGiAoRvbWb7Prf58yzTgT/ufQjP/1dgv/MOZd5Slb
iy/vTpf5J74fL0Tj6I5LVIWp07N8f8pxvCjbJcfG0ecDSFd8jW/Hi3lkcSLx/RkzqtKx955y5pEE
Z0IzadnAJCG9/87xwjPx/fHCdpJDRVr8X5Pe1zq4QQXsraAJWdbKJtVBNjss4RLF/t2j0gqXKfCv
iUo/GGvEKgSqL5j11SyqidxA+WwXC5Ygzgvxi6eqG2dMmVtciWyQ23mtjictzR0I9GCjZa7p+N/j
YigWsWDAhAi5E1vivRiwhcyhFkFEWmjlYCqfl7MPRc6gC6Fzl95jspJ3QPbbbQtE/9RljnDmDTPr
N4ZwFS1Txpxr0uSvCkHXtfn3hf3twuaI+vsL++al+Nf/eUq4tP94u8bfrzMsfvztKneO2FUIIq25
WllezFVZj4eMMs+WR1z+uKUcKeeabL+Wc4/I3iGb3oBXCTt0fnq8PURt7g2dJRfZlKxIeML+zlUu
7R+KObYiDgmirhTzamXetuyfiIWWyAjkPcBiUkTRp7cVG+W8sYZpw8Q2ukWtRoQT3sTeZ4VaR908
ZEcv2tZlclYLHdO3AVYnP63NZOR/6EIua/GIs8Brg/BxaiWmH4y+xjNKbTwssWoZVhSFau+yyGKE
ZvceghnZ+IyZ8zKsshM1jLmF9aZy7sJM5AT3jlk1g9mNWTOVOTh6axvtxAzyIlEB34ATn2d4oIgq
7HqXe6kl2XUZRgQ1bes8stEXFrZ+kYl+uLXjWkLib52ULjwdNEDhU81NAj2d3W/L/LIwtWy4RUVh
p8cxKZcD6380SBdlkLY+ium6wOnsBvoTD2nvOUIT2eJZREOw6mTffKj9JLHOMwHBGQFL3p6DQ3Rb
1L9kBSxGuNUMT3l2pxuUetLe1P2s0kn9mu2p8AGBbJj7hukFAS1Nv4IAYID80VFQrIXNOGLBkK66
6szJ79kmTNEjQo2YCsXiJ5kpZwPIN2UywTIsKF7IQ8OsX+VD0wafg4anPAt9vUAe6iC3S+GIdRcE
WigQlmFfPdTA+mqo/1lD4JMW0u8el2i9bqU7xLgwQzfdGSHanoXHGv7cszv9kelrdMkWxH6KMx9/
rWeOzHYhdQD9Fn6kBGvkMbpMCKYj9RhY3NIoHJ0xCAWPtQo8zQBPju5zUSNSuwMS2/cMDrwBPaYF
bQCCI/LHRaShdiIxoJZ0/IWEmoF83LSvI9vNtQWu8s7cotUtjVOlgkAyK+xBycKpt0CMmQJmVpTY
5QbpoXeOyraRK1VU9gtbsSm5UNS/N01H17WLmGJZxwUi+Xg1qQn4pTsgMFk5WOf8TeLZdnqWO5Iw
oUyrqnLZyVH2K437olkhvSuw6DU+y5hIwNFbCiIF1AagD1x8RrtJvCpiI/G2Wumoc2WlYCsR15IL
UWlsQreD0GUKg3QklSBAnX9TiwB7CEVJ/0WkPQhGSyOHETMPXKMdudPlp0g2Y0kFOXjwVtC2Fwtb
Vg4wwhieVatqmHOthc1rVYEIE2z3My9csksvgYtXcf4BpR6grhK6qLtMfbwMizGhuv+EFMVzsDWM
UYafP4YtWVfBrEYYtPsKOSBhIKlt3jt9rz+4XT9LvmKZ2Xzjqam4rdDDiNDGMOIMJameJcszFek8
5dABg9VLq+7JzuLuCpUbheVI/gKzjDpN/6zSvJu9KTJi8UBYz4e+SV9Gr6raLTr+cWDgHnti0eEH
2xIfplYcoFUKQGgw42Uc+PWXptMdLOfMTncF4yMXyHbJbWMDxrgN2ti8QMGHwJkHdilWysayaqcp
KMkJl1GJhhdV7Wy2QALXNJLpazO06SovYoCYaaQV+UqaFX4QTTQxyllaI/BaqnIVc/ak8jl6pnpc
50Nin8NwFIx6bHOWrA4u2N2sY/G7mFBVG2fSN3V0urr+JZVe+4hYwpqwkAR4Sh2VKAoExEJiO4R2
dMeugpRQmZnig8lFWFxYPcnxa9032wfCR1ip+A07caw744BuhuFigWiTSxcffBARX6N6n66Gr4CR
ou/7T74XqHO9iRHi6q0EFVB1sZsufUCV5cLJtdzf4AaR+cZhuxtt9x6Wf1GDi8PGzeKRZpBMPw8w
FP9yUFlJNsJtPQAXHFy+K8CUlWYtcSPbK4JYo/MAR+rSkiS+YWRj5zZlTruChlN8LV/+tu14H8vG
dGX+NRRTfWFCecB++P7Jh5+HeWbSwjikduK8NPjoEvGrkLvD5sbib6d6RDGqXp/z85/vdRxBbSAY
R163hkwkTlHid5/MIqrvSsKfv/z8gz2sWOf04zlunO6bhpIa+f1LZYzrUD2SiZ3kLeu8Tg1mDWy3
51t2G9ikO/ZirrsKUgl+qdX5DxARUBjrf5eFX8tC6rG9b+SHhuf4MWz+9R+Ufq+BanOD9PoD3ypB
m3GKRJry2pqQ4vi9DlRUdPOkhZGIbis5f2/fuh3JuI/qjItU50plxL3X7ThHJFHbJieMcFmuKvN3
6sDDSwdWOZNBnZmAiXjPfr1l967SyakMrXcICsw6TndEuGFO8IvjnuQj+DZExG5+PnjSx3Tf6+O2
ozSIV3uf1V8cC4c3ytdfgZuRwafLx3Rwo8iojPOqJKbFz/J4U5UGbJAAiK6MvV8EDhze+PMrwQDi
PoFKaYJnf3+fmGXFUF/vrXXKcmylF5MJ1CVJf/F+fvxIeR2TOAMkTMY8C3v/KoGTUBu3Sq21LtYv
q3zU62WZ5369wCyOiRQnTnNc8uy9sIbWfMDQBOf75x/p4bSD94ZCCTGU4ghiKHdwILh2VtpRxFpj
rMp6XVi1dY6by10NSZ3yPAVBZ+jer0JTpXvYUjCCRoSF5MrBByNMff619i4mDOZemeiVudazAjlO
DklWP9FUYjSIOQmXWruDqHy84gIjeeASkbDwdJOyyS3i/BIAn7pjbdiPCzar5i5D/IAxtLPKxzhs
0Ponuc9qL+IpfAYiukJcG5HbtBimjFbZNSZWrGHgTRb218x3F/ymotlWTqBudSdPh21oDvjRKuBb
6hlKAq25U2hZv/FAv9wFRhh95MuKbuzEUE+IXuOOqRvq0uM0ElgDrNK1bvBIhp+pW03rujGDJL1T
8ZAYGGbHMjp2wJB/8s3RUxcGAs32DtlEslV5NIFLymLgYOL1ma03afdgvz7JBfC/4gLUgPyAMIln
/Tg/9qGCUQFQV1AN8MSnMshfq4RsLhisMhJfjLmIQD5EPZG/1hYI6akzJqU3EExf6w+FDfPcea1K
GItRodhR4KGMjBoQcpGTJFQxXBTGzIWkuqHcp9LpXqseSAJUQGneY9Zo5sKIjRahSzikqJdwOKSb
0LErqij4Mj3srta8wKsy3PqAFF2qwGlyiWWhELP7NKTKFaHzBasjlRrKP6o2ORdwEyyprf5a1VHx
UOFZ3CioqMjb0tiPfphea8FuAGa6lHOJWLohbmN/nCtHPs7uKqOazF/rSuhdCgKCgwmFlRulp9eA
PCc1TBxXcD3stafQqycNihq3tlxivrrgBYAPNno8lW6zsJ3J+IizoNwCBG22YL2cM9DsdncWASD5
VNItX0mCC+igahyaWQuJg+mwIc+HwZ1T6yfhXncY0Qg8wE6HNZZIqA18rpAaEuvk2qNet1is6QrJ
KmXZxSCCtlyqFLbJyuWxHUK51oL7ghH1dcHWHvKcgmhz7HuOBWCzTnwwec4Q3acdHxpLytCOrVMy
NWjJi6lU2elAZNa0A1sVpasCAPpNiGoAe43m4g/J63jaUnuxwpTkAuL+8NDGraZWmyYwRLmVHyvk
hk+MrCw1G6+iWR5YOFDhu0ZBQsqjL4Wdx8CVwBOy6qeZAj6WWppxGRl9Aycla7NmHQ91fhGpjAi2
MPWmG5rA/JNDC4zsA7T3AoOzdz3mkXOJJ5a0MWEW/l3Z2lzj7L3rFxvv2NVXnxdTteh6DEXjr9m4
J9UK3URUb8DIQWTT9PQzyPbsT3pWjWi6Muk+1xCMnoSvA4gNXPDqC7PPCJmsCd7Tj2nlTfabOG70
hXR1uDa67bctdpyZdcBZniB/1oeeUUIec58I3KJXFlL1ZiW7DHFKCip6KaDUcw2mJpSpOszkhd5E
mNEscIbI9uH68M8l8ZFw9+AG4jozhdyEel7gje5Z+s299PSpxA07ByE02SOKFnR3MmjyCJNDO1gc
ZJrEdt5JjSYEXQtsPccIgpXXVqjlSZ/GcVdBKvYvjaKO6qURp52zsrAFpNsWgV4AilQnSwuiH/66
JAz7YMP1DshtFGUAeE7OwFVaKzUsrM4ZHocWncwqzu1CX+uMENNlg18SrpmrfH9d4ovuV0PX68Ep
vuTYRNVHsgadtpM94o5LrzBfhDBIy0AaC6PKp0sLeQWZlk7nfSHoKwKb4HftJ0jv+m2p0cdwRzg2
+w7Q6OiMdNlHlKOF8FeMjSHZyGw04IFXFdCFvs7M2xSUNEEquRHBP7GcLj/t24YrE72pdYf+35wV
QBmsFXhZsTj++aP0x6ZFZ+imWzwsAHFRpMz5NnsPNWE52KM0OOR0DBpK0Zos5icVdDVn3BS7oExd
nDYnZZTqNWo4HevHOElyAhnJWu0vaou5dthffbEs4fE6D6cZDDAKPKiVphwIjlVH5jpMcu2ql+iM
+l5zNp2RKPqn5uXnb/4vX851bVNYSlG/UoXuv3dwkkM04xmAW7fmdVJf58IzT6MpKW6UzYXy81d7
jY1//+4cNNPmPPtUYq6J379cVWGE40BT8GX89hqBNJKqwGxJ2tIrF0SQGZGdsuyDiMFkhBEeuE3j
aN6K1p+IF+YiNaJbhUxy1ZQ1fW6b1SaiR8P3QP+q7KXqMGluDddnytgXJnBLjsKGyA1bR6syBm1Q
ft1wfZPafytuD5T/B//692nP+/r9n6dH/0/UOMxr178flZ8+po8HK6DXRe1bT2QdwdHnOp7zi+ZZ
Nn/Z23ScwbnFgFtnw2sjONjrigRifwwyNq2ubaH4n3PBv0/HWSUpbgk6bubVLPje9lPvvqW/Xkx+
jR7bvxRZ0wokP8A8DOQONEbvL0XZxA1qaRHhqNLR0WF1Cx+dkGRKJisKrF2RZ8U8F3PFTS70GDha
nZUdoWMaabeJPoJlVHo3GHis6wJ4G0gTguWCyWNeHdi7hiV7ukpdeNPrwWBu1VqJdmxjT8VC3Hbj
HYY+AITY61sJgayLH4rG9rO1KezTwAvSmzGJ0GKXjW2NC8t3EoR4ZjIQRTEpatXEwxmK0NEO/fXE
Lg0ugG8a92nl4szNwCPuEk/mH0Hxu4u68FCb0nJ6l05CZh+JH50yt5qFvWpbmrW4qns9JUnUSId7
C7U5UQduM5ULcjshraZlrzSqImqlBVXTRe4LtqydFMML5js2W2GZDneCLdrxIGI0ufokELU5etpu
OOnFg0+09JM9T70XdBThY4veAx6ojH2xNH1TInlu5RCh3Wv1+xFW/ENch2l43HP4PpGOW56pvgdV
FMJOBhNRwNBYeFBDetbdlvekgV5BaJLPoFGQ4wxwo5k1iKePL6c2gOgUds3TbgzotBeT1EmaLYWH
XB55Wu4vmUVqn90h6gTDb3hhcFY7QjONyn7MSZeCYqKFzUdkhcEXz+P6XORW4V2SzEnGvDfKCqjm
5DafBW2twQSQPKpFYSs17bo+jj5qjuUuCT52OoAkMXD5IG8QnIWdFn6ulFbAv0vNWi1DWs6XrmzZ
P8qZWgBMqoo2NSmoHzvpGcna8hn6a2o0LLKWZZ9tVBOnsy/N7b0lItkqQPLcqWurNoZ0i3a9P8UT
0kNKwig5FL84yX9o6ZlEsWOfZwqGMum43989WBwxCqZTuCFsOVuzypyrWyU3mCeiX7zUj922jgvF
Fmx9Dc4Nk4Nk/xGVtGHiVxRrm8Isr5BDR+yPem1Jn6Gta1jgPArCblfwj1ci0vvz10Ptt873/+/U
afPc4+9P7vNHAooP1/c08983m/oRZyNnItoVjFWvm8NvZzf7eyZd6FqQwzNWkhYFxdv+Xh1xKhOK
Z+iSmZfB9/R2dKsjTm7+iNU9i1KDB8tvHN3z971/cCMC4MnBb4Y+zeDZcjD6wO1CQIjvZmjzaxcs
NUHoOhDh1d5H8u2BsS8nOfSCca7zMqaO9QzBnutYB8+HBDZXHuVBxgCpnLX2ZP4dR2NGWJGFmPI2
7QJ1YrSxvRl6tOWB3/YPFtbrl9QKvMdCs48x0HTZShaRS3rbIMsHYWjbDMDDVQd4+IMCSrabmHXc
hhBI2ZVGybaVPSOcuMg+l22t3+Y4TV8Qpl/7vl3CBzP0jtRzaGSoYQMclaZ3GmhmsLTyyjYWcqzV
BflIHsYCF5Hr0DnimSw08yN3VXWFi57eYBrqD34hZ31xk5pA20PYYpGW4aw0i+RPlpgw5dRUsIzS
ZafdC3ri5ylKOft7bu1r1puQ3IwCHy0IckWDmMzy29wktygBPZNvgN84gMLEuPZA9H9EQBwudJ47
5zlTi89eWpKxXfUDcx8crhty09gQxk0dnORuLJ+TvPO3JWDpqNWvCkAgd1ZWF8+M85t7In7IFSL7
Uj+2ZeZCly/onZKC3Dyq2PLEYhWWLGysOR+dLkhmTXvbY56Iwy+/fyb8M8WFSBb2bpMfxuDnedbU
L1X12Lwbhc8/9CaKkEeCOE4aXQO/JrUVd+/b0SGPWMhw5/Jf6y6DRG7ct6PDOmKDwp6G5ocRo/VO
WMgqlyEc/6VJ36XL3zk6XqNI988OalFua8WTSDEfhtDw/lnSOX1NK0f50lpGjTi6mD4F8bBtwfhC
taxEfJX3bn2eJ7X2NEyDdUVXoaqFMsrqS2tnw65uy/HC9VR6o0m8cFyM3C//vrq+LVncn15dV4/J
Y16/u7LmH/h6ZbHPQ32qO4oTGfXM3jOJXd+RkDxzOIJftTZ8qd+uKxYpqAEhQFCpMIlRVCnfHkkS
vSpyaheYKaZeeoHf6ibmCcH3ywq5jlCzD5nGhMccXcvBBKGTpZfmJErt8No1KzKt4MMBAF4MYgao
FyPkD2MkWAaI5d7t9xdPKT6OgxemkbYZWlCJ8TYPX9h1Yysa077aYYOJlsC0rSXDpey4lhhOf/5S
7x+783vkpV415hZbK/NQXwmJKhhxGFS73MMuFDedtWFIHv7iDb2uZt9/lCb1LepZ7Ny64tt+f4fC
TQIVk5QtQbEIgJgWBZtaN5M7e7S60ybU+w2IOSHXTTU462ZeLYFfU0Gy5JfuH8MBjWyvaiDskyxJ
QSLYjQRRkeM9kZMtL0ujRTsn8iF6LgxjU8rAxozajOOd6Mb6ISaT57kLA+0TnGBirKbSNdGwQzfq
KlbnAEGC8SZKpbxTbV9+anxhn/nB8GTCib+uMgQ5shug9o+EPQG4paH6DJtNy3//u5hLYQOZtGEx
SDkYo5Cfk0rR682OVXN+jIBmWtMQ/Wpa83429PqNcyRzg+DY55s4VGFbka78undqKKHBfVeujPYi
KPtii/6oXv384rL/4uqiKaWc/Lq8c+YLfW8GV7f+EIJ2qnfeiDJo1JfST1clu4sIxnALeXpTzCug
GKoHULbRrDYtIMmaUa+D6dipgEc9xnp0Epb5i6+pddATEOFeGmieenmBd20ZJyPUPGNlpveOmYJU
Txc9fPHe2AlUV+Gp3iyL+sYjqD6AZhw+RN1pDR02A9INNtbW134sofJXSydqNxrxTtG0FUHB1feA
rSbKx+s4bpaut4umCSzX9Wi9eM39OEUk0t3kbUN+5+mrZVpcpNAze2tjOP5adj3/+GgbyaVTyOOs
vamYgf78wzXeLwu/fZEma0KdvR1N7kEp24ZZ1uVQ2Xbs68SWf91Y8Ns2UUy2fZwzI4tFuLP86TEt
c20LP6laBU0X3Io4vggRUm9MD51TGpDqlFcpMb4e+FGXeIsUdM0y7bLqOsJVe+VFhCgYmMAwcxPs
FrDnFTUNrdOL56Qwm5PYNrszN2dtZal6zoJFqINyIftgxFZxEgPW4+vJxq3MiuDk5x/Cwejx24fg
QsrB0iD5IHgW7F9hcST1AiR/szNrgkFsLww3HELj6cSSmDg6o/vT7YH9zpHui6hLjY9+ncmTzECv
xs7LosVm0xBiQVuZFdB4zVFQXcAVLTOTrt7jhDkmyoy/uY3TtVKwlH/+Bg7G1F/fAIITaHCMv3h0
zbfr3i2itQGrCls0u3Ts1TJq/BLDpWttm2JU69rpMzKzxvisdxAiFaJ9sCM5bn/+O/zF44ayjvOZ
J40OwfjgQuoz1cHtitud5rDT8LARn2nxZG4dAgWW/42X4nnKmJCGUT98DmQqKMt6atFFW+mMxw8q
0AIQN4K2C371yf7V4cM8kqk7Klla2/nP9z5ZXTRObbZFvUsKvblIndTBJJoa133X9Gd8GAZm3smh
RaviXYAxb120lUJ3VpqXYwsH3mdLczGNQbr7+WdwUK7OX7lNXWOCeqK2wKZzIGfwsbtgDhblDqSE
ZNgBnN6EK8EmrS6cpdYb7cqGbYhA0PjolfA9DOJVj82s7zdAba2tlfTTsaYlrHCnTr9gcy1/8TX9
WPkQEMqD2mYMhDvtcHeiPD+wgJoVO4So+U2aVfmagjo5taYq29pjwCCwnqydIOLoF6/8w5eGQwgf
Ad0GZYLjmlR9+19a6WP9saGwno1x7cDoigtQySxqf/4V/PgqFHUUkfxHIBObsTT7r1JAz+vKIVJn
qU56rJ6GfPaMITc/f5UfnrTKZpLBzEWnmuOIPrivLB+pXzJ201k6iq1RVNUxKZeE1AmAL1pvfn21
f/RIixN77yP9oTH98Jj9sazCuvnXfz49JtjfLsKX7qXe7yVe/4bvXSqdAg4tnRUbX/D7LhV/mxAW
DadNO2pzXb11qejzOfdoNXiGIHN0+BrfJlw2nYbJH5pirsfn3vY3Jlzy/fUwN6YWLQnWGUoi+tS5
v96/6iJiDVFU+MQ1aE10buUqvjEyg/id1PblVTTEZDg5eXBq5qHwEfNmjECgIJefxRjUG6Kmh5de
awagL734kiPW3+iM5u8B3mUg3nJzvJCNAJbS08NSBim3Oq14siQLCElWAQuYaDMbCP0L5rNfLTiF
wS//vcJ/fXMMcflkDXqmmbP0/s25EBncDFf+qshK72OZ2+ZlG4UW8VB69QzZumfYpqHvRKwuTogF
Nj64TuoKegEve1KF85j3FP9fT5N/9j0xt3t/P+blnoDOtWu//Os/Ht/dCPOPvd0ITHpthHJ4N+xZ
JDirIN/GNeJIZ+ACbgv2lsF6mEPp7UZQRwL9I5WIpbgLXMFX+HYjGEc2xi+b8Q4OD26T3yJy/ejU
kvNKnvOd2hVj6fzr7d8I1Qi7ia4gWYXwD9CsE7xTD1qx0bn43XIwv6SWWX5AQNXsElH1M7KQOOB4
zM+YC2cvSWgSbmk39nidTUjzF+QAT4+N48NqBuexg2wETGAiMAPgkBe0l3KodkbqqqtYk+4jkvrw
yh8RuWhQKJY+6qPyHBoKzgOnsULSWmsNzGkdfAZNqW9SNoNEZJpldw+J8DpkexYv9cQjvBIS1utX
+c++Xmeb8d9fr7cgO8Lnx2dO79v86dHP3120889+v2jVrPKcdxRMBPdGQa/u5dlUyLYIw/xsX/5+
0UKYw3JvuRZnOyrUeev8dtGixWW7xG3AIhhhwm+Zl+fja/94w7uFCgwLKlsDxiSHAg7KS38ofRPD
MUCbbdfVxrofhubr9/+3CvfXdmXvZSwdOh3bFu4Kgzkr+4n3d4bVyWlqa9L1IHy55/bUDeM6qTuT
iBU4Pp/iQGlwHkOttFb6GA1iPXVckAsx44xGE2rvZvLMEDZpAXd/bc2ik80YthiWDAuDSx2Afiak
SrWXaVeOCbkXzvCkUo+ARFBP8dYf0uaefQczfMmjidzyUo7Fsk5E/Wkyi+qqGhEXndUgcdCAmqNx
nYStxFyWtFVDvg32Y1g4WorKSvcj88RLGqc9gZTWXUXcw6TmdAUgKNTI1pqkTVfbDtZYAoH2VLYj
7yUm8SbLWoST+FzQVCne3hKi2fRnb/dgZ2Xk55cEBIX3cJxIWADj3t6XRCFDnQdazExXy8ZdCzna
OBnrSp3ICJflSIzhtLBS2c2RVWZJr4vuDBZ5qOO9yWMcUkuTlnmWeQFy6thE3aZkSWqrHDP7RWC0
M+2P9MPrQoHiIHYs8TZGlpX+wgMuDrm+SSBPh9hIO/KOY3mBhFg+xb6D9IwaFunZ3i30FwPCg6uR
WbeNWgLbLKc0ZfrhnjaGriPxQ2tLY6pnzOYEmMwIvtlF//ZqPOhN6Tnml7EoWfDt8lB/bb73OijS
vpzGBfeKkiHrT+LQvqk74ibyRtVnDiq2Zeh5How10py4bUlD9aJfKaIPaqbXXwGro0kVZrgG2JX3
N4QfFShk0zlwwAzq82SojOOwDiUxwEGxbkNL/uIOfN8Lf33LHDK8ce7F+ex4/3qNIiJUEd28JJy9
IEbUbGDu1TFxOrb4Rds9n3X7Z8r83hDKYCPF0MlHPJer+49BEse8sHYi7MNdzCilhYALNjmsP2pj
Z0mUDVoDN9DIzGlFFhSJmpZZX+Usyl56nNzxxkBLskPLFjjLIcu7y7Ljl4eA4DYuu40uXDYwHZsl
C7syXJWAbUA2OkH5gJaruKkYDO+CzLXPIxaNX2EJv/Uc+2eu0liT792qP3QsJ3XyWP9x21Zf+H/j
H0u0VO93H68//+2Jh8FEzLNR3WDIz+pqfna9iakAwGBLpCmZL/757vuvJ54E5WHxvwYZYdG7OnPz
+u2Jxx9RUc2ACoimrx3Q7/Qr74cAtCfoB5lCo8yicXGUezCmGInn8YJm8jeyjxl5phjnRJ/nK2tO
6P2/7J1ZbuRYmqW3UsinqgcmOA9A94uRNDPZ4Jpc8uGF8CGC8zxzN7WAWkVurL8rD0+XmRSyigb6
odAJZGQgwkO65OW9/3j+cxDd/H1okupRU0ri1H/GB68Yt7Nr8WNdAlQaeqJu/DQA/czqKJBZagtI
wjVOtrlLWmDBLcJlQFFAQftvr3VmSJ/WQlaJUS8FyBqveXoF2cp+GIaZUVE7RPYnj8N1a8Id+fYq
fJHnF/1pFdpYgsKCD6oJTMbzi962upWb6IdRoLVyv2tzME6Bkm4BhBa7Ef7ug1QGvqpvmhYqnrfX
FgbyWUQh1hZ0K7TDOEm00s4iCmPsUY7MWHuC9dG3IngJpOVYyozqqk2MNkxFu//tJV/5gOQJQPCg
YVAVmnunr6sZQQI/OvO3kLbD9FjIGtubLK5RG9GFyaBXdhYLagFJFAEaA/GnSzlOVDUjgkC+1Fbx
jcoYsucsRXwVGFa6l9r5s5HKe3sZsm3Wgdh6+z1FQvRib8mXxFtC2ktSc7o6rayUtQ3JdxjL8IoO
fiQQhBo6kZG9zUcFVjraUww9zP0aslDAHB08nopNvW9Q8m1il7YXybFxYVNe238NvDGPxiARk4Wn
j7UouMqy1CTq1ZmzNusFfQyHUeEw7uv1X98Comt4rAyicKzYmX9WalTCMz2O1kMIcyOkusbXqLSz
z+BZjId6ANriIAYA0WNx1acHlLNkl2gq8eN6qtfL0C23qRJA+/v2Y70otXDqgT8/Vd/oBEM/fboF
LZXckLm1cL2MaH24TWYJ7Qjo5r24Qp2KTC+z32fhrKCHu2jhqhpnWh6gB985pTbuRkSVPvQQ5sHS
CCGq1zLr64ZFUdUHtVfXc6FZoJfz0GsbWz/EaMVAUQNBYRRRspHHSL0C3Vd8MOUc8v23X015eaGp
jxI4cJ1BzgF5OH211Crh3DT4uk1kpWtjWPq95SRMxLSlzDBxUEbw+galuYItcYJCUEd30XVmSICY
I6+Yo6LZeYRHgcigGirnA0BXOILrMIwiX9GQyHv7eV/wJhFDAfGgPWXRQwcPcnZJArvvkec0A39E
umCPQLUGkWVRpKuckaJ9AlvAXYv6X0noo4eMc5G6R3lm74pwsWCPqOX+MUs68JHJDDXhSqEpvwKn
0sEFOEFCsRrTFszuCH8kIxIOw2GTKg00EPXwvqLQfsNviG6bIASwBMeutY+j1LiJJye7g53fhURp
HZIGdMxpdPqGQQt1Z8BKfhebgT25NLrmCx/wpdEAIA3/FeOjwB6Mp7beM/emDcZghJoeAKSKh4es
muUNRJmG9/a2v76KTVTpED7QHjs9JdUSoaTpyIHvhHbrjer8W1mZ9gUDKH7JqW8RWG/B5SVggIZg
/Xnu1+BviJfaGANfGYXkS7JYHxtVy1dhWFDbGaxw1VdjA5U4Lbe3X+88dsatMWqO1aKUylSofr6L
TWTGUoTIgY/SF6PyhRFZ8GKT7/rI56QM9zcGvU1FluBnGHNyyFletuWUV4Y7WoN1E3Vd/j5K5fl7
0gaHekTdSw0CeLrTImveB2oi7eEc094vEIbmK7MoojukIvJvwL11Bnic5Gbq02Dz9lu9sp9Mq9Aa
Q6oEZ2adGe4EYso5VlvHHwwNAvloTik3pGCcG3R1Q+sBUoDoEQUd68J3fOlFHRBagrtJpgBO2+X0
O06VVs9VJTt+VDnDWh9R9waVe4eABybdmvo1B+ydramINEtTemHx1z6lwhgzCZcta7TphDt7diFS
kO8SA0SOX6ZVv+kadI4CCeUdYOHWJknr4TqT8nJVzWPgSUmJU1WMdL1ksnYDE8Ps14X9mFoodUwM
kXq6KthPZavYVqVOkaEda0RQRtWr5Oq3EKKFVZ83Xxi6D951gkjh7S8o5rvPr4SADUH2SMtHDCCd
vkw4TZDADZbl16Fq3S2pRplEd+J9lHcK1cjRqrYzKFwv7gLdy4zauQIHXd5kHaK+/xePApZEpWpL
JZg+3umjQCsLcW1acpqatMEF980X1MmQ3tLgr7XBr1xb0SKvahQsV3XbQMA/W7T0mu7uwoOor+yJ
KNox3YwGBKPvpw/i8DWzESC3P9RAmnr1alkM+UqBPPxAUNatMjov9ILDw9xK+pa6Alo+SYlkeawa
Fw7bKyedwhq5DY0gJCvOnVGkqUEuETD4dVsK6r3UPpoYCHiRitpD4MvaWKHyxYm7eQ8Hdb1/eyde
McoaXwRrie3Sn/gZn5/0sg46aJBYfXKC4Bi0qI9pOUDEp1X+lXz/jQ7dsw1/kXyLduFj/A02h9/I
vUUivmnQLfkeF1/ak6qz+DU/q87k4MBjLUJlGypWptj+mYMLUjvyNXF/fuTZfM6frRJN6JqQEzO8
QJVWVG5+Fp3Vvxu2hjekWCXbsEAofyUFfwrmnntY4dqovJGZ4sY16PVOrw5YjAYJgjb1lAHVQZRw
ChoUpjOAYapQDBSQgVR9kMwp/eCglhCuojKyb4Yuax/kriYUVVGX00s1WJPmt8kmUSTniFbDNigS
x4M8K5U9+Burr4ALgpVkzNHj3EHy7fewCm2TVr2AfVDP7aN4Ieoa9J1EzQvY8OkLxY6EB0iK1Bvj
tvXC2c5v9AoF+iRBLsOYWwip2tZ63zqwZEO3mR21ptVve7tKNxF2k4Fhh8H0MD6WqfEwWdK8ZoYc
0qRIeUhhSvcD2Hy2XdG022cn6ebHlj8fHDiPunluHeobzgJoVIJu7fS5ARHLhjSnqTdrMIF1IwKz
4Zg/jksxMDBdI6yI+PAFY3VefyV9BnQtTKZgT8SAn20W+HxHg70q8ZwhUR/SZH6soFdaITbguGhF
XcOrX/mTCjwps51xjUy5c8FinWFVCLN4BEtQn1KMgcn3KRt55pytmszIGniEqoDpw9Qi2J90pfiI
shP650RdR7mFwz+C7GmjSInkpzOK9M7cSb5pztEeaBrTxVX6rcpHJFOY2r+wSU8m++yKAFHhMFGo
FjQhwvs8e8IF3EbeFxabpD3Gw7EfSui5JgQJYZ0qeoj8gfsl12Ybu8iR7Jh8P2Tad2CYcJTlbhoY
3qxupDDfEGS4Sw9GyCo8zfk0A7VlZq2aLJyjtI6d+6bXf1jqPy2wnxW3xeYi4wAZDMUDWlTn4LU6
oteRq2biUd5iRHxqIB0oiGMdob02SEt19fYhftGkdxhA5vja9K8E8FeQez7fK9sYdKeHv4EoiZsz
2tk+LupvowIXNIrNuY++XnBUe+1r3yG9yUj55PeZ4vgIFYNIC4bswgO93ACeh2MlyvsQ3spnIUrv
2E0m9zyP00yDK0WN6ubRWG0xsKWH6N4fgNR/uca/UeZ5dhZeuMYfdenHf/xXE/5W/Nb+G0IK3T/+
U0yLtSee8fm4mP53DqVAAmiE5QpoqV+ekZkwQRktkB6QYQon90/PaP+d2S1yCQ2GLgBuz0nNGRBm
IJcOLxAc4Tv/kms8PzpiRpHhdpRfxAAaCfXpUZ4REqomOEGozTQ0agB5ukVrroZl02fz78/26hXj
L37XcxMj1oLBHepPUcd4ogR9fm3kNluyoU0o+RTobSxhmPhmDWDQidrHt1c6w7MCoxFL4RqpmoCA
g2f39LXgxIGjMua1ljFyC83ZD/ZjkU+jp8x6us4b2HOmYbgyU1Rog7H6iPyTBzH1TRSH5edc+x2F
MUaWE9+QchndGsgIYdTTtFSFXYw5hSjx3n7gc78onhejizERfGl0MU6fF56L3BhHhVhiRiVjaWvq
e4jFrKyRwmeloEQv8UP+24s+2fSTD0LBkRMGSNCgpA1a4HTVDARI1s+541UJDVy7Lm/Devg9U53s
1pya4xhEYr53LI9RLE3upCm+PpvOcQA2ApOL4dVV4sWxfRsxbetyll2tResmrI/V8DhJ6biOFQUJ
KMMEerIgMQV8GdKh0Pk8GyZybFV5Pzbm7TS0k9/pyBfP0aIzCm5HvmHFm9SQof3Imd5WEENxm8Zp
vRxPDVdh9qEVXdtpiC8EVqIhdHpGRU9IEzMjT/Ob52hwZu/CMU472OJsJIsbKzdcbU6/Q5MVg2/W
oeprw495B82QQsFDDpxd1qCEhUSyeaGK8cLLMIBF2ZnZfGJgUL7CcDy/LnOZWnpOadGTHTEoI2or
c0UdDYltXGydkPFlFBti1UsjBcaWtkMJVIcgwqg/jIPZXIhhXliKs8c5sxSO3pdWOiAojWRVypRj
HXqD1jjUoR+bcbk01yxe7uxoEiliEi0m4sCvnsVs8RTm9F4d20M8GRXLsRuQHzMv9a2e6ggvlsGI
irqJzrTI2R7nejVnCpSRXiZlEIK2jn5U1ZbS5bKZJ1vbVRG1jUAxdrMFrQbgBysytq2ZCZlXq92Y
U35XaajCoAK+pbf9HZZaBOScI+4+OC6jHLqS1q8RhRv8qow3ki6Z1KNahK2Gd9oSD24dOQ+NoVwD
jdD3MH7VHmlKtapDdJ2cuCp96GagxMy7d8rs2UrcX9VhnntBRAEnl6yNKqfRqu3tiCnatnGtLPgi
ycn3tBg/haFcH2w0jCQnXDx7ksGUOJiTNH4Y4hLJFLNWVmbZUpJHBMdPC7t1naG4VLl+9RwzXUYX
gfoUNfWzg4MKYj2aiOB5Voa8PExXqAlBr1MY5bYzpPfREJV7RY7MNYGutLJCD15UGgxDulO77Ovb
Jk9EQuffG1tH/45IF/ioOOTPolzLqaDOCQLbs2jhr7R2NFe5jKiW/M0ZV1U7tqsq6i7F1q8uSr3C
oXkIPPacjk5exhz7wKJFSE7ZOevQHLqV3tTHJW7oa0F8sAqTT2+/6auWjNoIKCh6zqDAzwL6YgTU
ONSkp6D3r1pAjL6N/vEGbrlVOUCNJLX9ZyD00moorc+znMb7fDC2dgsz9IUneeH3sRzcLoIgSgMG
sOHTTQ86YymrPnRQPmE2Y87lwQ1kmG8j+NFcuY7QIKKi4Nbh1OyCJpm8uu1sX7WkdxUByc42wW30
1CWnJrmQjhov/C6PxrHE+T3hYgQV+fPzkFI1hGMDM+PknzSrzq6z+d2cQsXBBBJIToW7I1ebUteu
GNdZzGA+6n2arAYDFfQkB9WShrgnRR5WcF2gbFQ5n9ocLa6sjXI30e5itWndqE2cDfIW/DaVEp2F
XpZm96tgSI61Pdp+lUufpnhGZ72pVmb6xWRwBg1wTseUHdIRdaURyipNCgu3L9FH66Qaln0z+kJq
Iq+iZV63pbIcrPC6ZgoXkSWYL4qw3Uty3XtjLiVuxkaH4ZR4oMQsL15o0it1BghTv9Azfc1JWMCM
CHUBIbNDp/sJBLQq+sCyvTFxBmbiJHChna928UOsqs2P+OVfaQhpCLf1n2CPi2nIv/v+vz08/Mdp
CsJv+Fmc0/+Od6NFRk/iCfaJl/uJYzYgWqXjRJMXc0iVm7v7szhnA+jXwDgDMLaByQn48c/qnIVC
DnNiALtElGQwKf4XAP0vXL2wUVCGUsrFPtLlPD0zBLbqGMLt6DlQTqrxvJnt4MdJ+dMKwQsLdLbE
WYKMmVQcbWSJCf5ntYILs6KwMjj3z77CzQ8/8ry69eL0Py1D0VJmTwSc4fRNOuCKYSfLKF1m47rU
80NZzl5qOI/Yr6u3l3pRURIZA3hdiF8A+ooJnNO1HAPSWHmZAw99yX2kdHuYA5HRgFs7mDd1kbqx
NuxLhAD0KN3F+fyum/XtHGpbsbvOOG9kybzw+i/8nHgkwUdAIonpOYdTKrDeZ+UyQXAXSYRF2TYa
Q3iY+30oPiyqBmE2XZATurTkWfymq+EMbIeOVi6HH4qZZYHnTkXvFkx8S5CwGpNzIUV47bg+f0tx
1p6FEJ2NXFFT85aIFroJtICRnl5wSy/aX+Ljko8DPxOzmJDvna6RWEjb2mHHxw3Km0UuPiP+sJVY
i374EVng42D2+7ZDAq8rb/D9l9YXscFJmMT6NKRFMxOPRG3pdP1GN3o1TZvAM4fPld5cL13uzW22
TQvnYAfxbg7jXWI4d6OTbevcfoja7oIjeSG2JraAWSHIiimPCEad00dwgtkOtSEPPATs1+aSfFKb
/FDRCwcp9VBUCIzG4UqGxVwLUT9Q1HZlq/HOjjKvVwK/gPkzhGwJTO0VR+GQOf0+daBCkdPtUAEc
6subty+kuG8vtoxEQhWhJdfy7JPVTVUwaV/yyWbz2LX4XCn0dRVI7+jcS227pyZyRJfy69vLvmbZ
mDbVBLsCte3zRmmOwvMUIFhIYXn86jQI3pSD35jR3dvLPIFoz1+P8jBwC2hKcAtnJ0ILbSVoOmo3
Kcw7aXVT6HYL25rmV125Rkx5lwz6DvTLWk6lgzAxsAP5ziwd1Nk5jEV2i/rzhoblinF8b7LCWzMd
/Ryt9I7R3ZU2Y4/maWMn4Voqs61T1dcVSYuJOimlek+etJ2MNgeLz0a0efvd4F155dtRTKOaBggL
sOjZt1si206lznK8QnHeR1Z+o07DnimFo9kGXoawEdCtdKVqw3qJu6vJrMJVl36hEuDDLbtLNB1I
TPxpmpgkBZBSAQkahSxygsI4WtUzWIDAcAdphiYU6karybeFNawzQNjRaG7R7LybG85lU64g0POt
FH56iBpVK9tOJI4TDEoQP2yK3FgZNokkOymjthmoWNaWC9GOX60WVYHa2DbsaMi/j5zxnVHX10H+
ubYmoPftVQI+clalNdxwd8xItyIZ9IISxqJ0SNw0zA+ONfhBa7hOnXyaGL8XC+p5ecMtP/Rz6FpQ
KIVT5nVm9qmeu31u2d9HTYKHbdrUMbzTUbJbJnUnBYw/w6vLbOxWYPYMufmi6vEuTgq4BEJ0qaPm
mkrYEc3mzWBGG2NEXoTRJCsM7hen/iJVRNtVM71TR66tbj/mSnxnpd11XGeGV6GmOMxwVjRFdpM4
+haiVl8KI78Pu2vblkDIxd/tIoMwG0HyMPazaoAeT/0QJ3xR035MhF8wALfMjt9ZrtlT59sY2jFt
bIYWAl8YktL8PWJvhd0Ve13NFZMKvl5/xnBXblzwrzTj+xTqW+b0cuYspq1lVndKkh+aIPPyxbqX
xnGfxdK6KaSD+F0lRdVwaa+dNNpZUeC3XXaYhnCXjx1jWMa8gdzvfcx7DGG0a+sRKSvktqTlIdCM
owlBwCQtV4Cdjl3Yw3WXHSpn2hSqc0gKcwvZ7a2wOlIsb0JFO9pZtFFNwV9rbMOU5mUf3Y0QHdBE
cgqXMtfXOZfWyGqJv1bwgOM2W0ZMMueeUskDUDJ/YpAQg8kBGZX8kNTypuqNVW5xb5X2qoXPWQ50
mkLRTuoYqU6TnWmEPrCgvVYOlMdmrwq6q2wwVtSHkIlhYy3zCoXGu4CRE7turgGX+QjuetqMKmad
o6vJz4QcQmvsXKabvrVFnq5KGWJ+tbnqW30nPnXExHYM1i61pUdp6K5GffSVOt3K4eBmtVA+ktZ6
OK0BHtmr1uEcD/1VN4Z3BMe7dF6AtgZPZ4AptR1zOL/PcEPXauBn0eJZanhvAuHTM7wLjtVU39tK
75ZKsjOU0Q/Z1kZ8GpFBNfGnFqCiLkgfOCdDnm+RQXvI1emChXrNyANWp2SBCCp9njPjuzS1mdmg
8lB9aa4t6DLDAlomQ73g9l8qS+JzRRueoSj6+IqQ83oe2iSBnlUIQcI77KS/R9zixgxXYQauxpi9
VtF38Zxve9E7n8ver6XiBvGjj8KnykbwIYLGcdVSEYMO+oNF6gq5PXrhs/e2uX5ZT3p6SpreNFQJ
tDVhzZ8HYFoSFXmAgJwk5B0rRc5Ws7N8Gw19m6jabuLvkqPsFLP/usBQrhvTxqJVjq7xpSLlyxqL
eBTHEu0bvMaLpqlqZGOmZbQZ5jG6izv7vV4sX/t03nTU6EyLzFfr9sVYf4mtzq0tjIUu+W9vx6tn
49kjnO3GNORS3jLg5Bna9M6qQxhayupLQvP/7XVeOxxi/g8gpAkQGE95uu1QHMWS2mmipZJ9qmT9
aFogtjVj2y3O0x0phsC3rJkKeeLWWvRxbq51R1prWCEnaK4keVg3jnMom3iX91zbqL9QoX4tbMZ/
00J5mgdSn07Os5Nhhqh2QsxPFwU2IqZ//KjB8ABrT9JxZaIErzSB30vOgxRSfspxb2/v0Sv5H0PC
ChIAhoCknnf5Ee7VonqSHRCTn6c28u1A/RYTB2XFpfTvlbyH5h+IBminCMvOcZtSBf90miFnpSZX
KDL6ZqJ6CRXGClYTrdKxyJ/ffjUGZl4GSWJ4mXYleb8FjOb0+2cm7IZdzJKVTiCG4+gNekYNMx8E
uo2iRiurlnzxhyLrpMa07jW7Ysg+3YoTAT++q9cU0rXRn/VhnS/q1pizrWlmhwXtY/TArtou/EjR
a12V8qbPB78eBx+GE2/iZ/Jp8C2ioCYMj7aZH/JYeqRwdj+lEYrf7bWCIPhgO4c4xflFxq5rQJSE
xg623F2bA+Jvklu05VcWRc7aTKh4Fp/nyXqETuvQ8NDi57sJzQtK4V2lbTu8DWQAKyp1cGbh46bo
o4jGetYr2n5v1JFfZd3VUITHKYE1q++u9TnwB6LAedF3irxsbNJscUugEsYfNtcyFtPJ9K0Ilsax
d1Gc/xjqEuVNMpYu2QGk+32w061Grqz3013tLDd9AcdOivygWREixu2VQhwsIi0LZ9sNA94t28JA
5EeydGen4cZQwg3eDn7b6ZuudvslnN4J+z03+i5QP8d1cLdUmU/Eu28Rs6kC+JlFKBIM9kFLwqts
OppR8Vnpw02A+FxdBo9ySwhu2gfKEO48gPbmOwRL57YVp8CJbyHC8muiXqsMiWqcw2zpq6yJdiPK
J2IPh66+lvPwzqH4r6jORvxcvBAY4lHlydhCFH2UHP4apfuxjn+f2L8y6fe5/b4ZZjI9wwVwse7k
2I1x+GpKKyZIb1PAjUDL7hbL8ZuO+InpEaHSIwIZPXEebZ1CqBlox1aaPAfgb0A+EjjdtVXM74Z4
2OspDj/hm3LWQmdYyWl+MMzpnZFfL1ZylzQE3e1nWhouyOYbUTOyA8IqY9wolbYb8+GqmqOdhhfq
dFhO4/R2mWM3LMd9QXJaGultQcKaOI3tSQ3bxg9HQ0KQXEX3ohYizog5zZsQMzWMmCfOoHCxudNe
zVYKkHPZ6HLOeR19R++uEO/1uoDzybC+2iybJjJc8W0aqUedxHStSLq3SjZIIu2Msy0SdlulIZIb
33OlH962CC+dnwANUE8UcmaQ/Ftn3WPayUnPu9MQDKV7kQ+oer9fiCrFMSgSfRun4b1lLZtYnzdt
QBioORfS0hcGl0egaAnkGeIlITB1apNKuZYbWZvocaAPMhSdm6mwXxvZds479+3XJdM9N4CiGMMk
ADyLAlxw/r5K4UgFioG2pxvJTlqcmU5eh7xcG91Z8uJpC2E8Yhu3kM76NXY4qZXHOpo+I+V4V6EG
D2JY3QWVdBgg5yaRWUnT+NXUYQCbQtPVS1JObIMCgg9lQCJ1VDIOSRrvBsTaVp0twhyxuSRpdJMg
KjO2ykxSQG/YVsfNaPauKHYtKESgzDBtzGrejCMiVmWeboOg3zMGsystDciftjM06kdWfEf+cddy
dYB2v3PAnjWgw1dRN64QvCH4n3XYPsPCixkib3NrASAYfkjsJVqZ5oKu6Pxu7EQGmmGjNLWbVlOB
FVzyg96Yx7GLPhZafCul5U3X5MXKngK/MUgqKuxln1vYWM4q3ZBZDe4aJbiXU3NVjJKPHX56+w7B
wqyQ7iWcLWIr0V2vhgz0ytlW17uvUhP9Nk8m/FO2tjWL6sY2+6uB6ytRimhD6S5NUlpHQ3Bfmoar
aHyBsJYOeRp+6DQyQjLHYihQQK0HH0uwC+N8M8bJLkCCpTNI6hi020Uka2pBDlwOa8ARE6xi4V3d
wQ83rLUUX9fZB9gw7lPWpGR2qwTdWl6yQy1rO2ZPj3BnUQlyfHEvWqaNtEKHCH72OGa7mWRfM7mi
5Bm9May7KtpVybhOm/BOmFmrsh6UEZHTrneHhvaSXkne0y93ki29oXQF/bdrMbxj1Nm2U3GKS7M1
W/4A8gMXGo57tQKpH6AwQnn/u2XCtNHbxpUS0YHuolrbAkCwV+iO0ab5nXH/Cjp8Pq4eRLtMSrdp
O73T7NkzOgMiguJLmtr3cdMj7yQAIunW6sqDSLwTjPJCIgVB2NeoyWxI1aVmlUrLvKO/ftt11iNM
6Hfwbt7VGGff6XMMFpjVsA0eRIodJVnqTlbsSk2/hr/RUyc652bqV0HomxmesjTcfkRmtyK3LiWf
CawrmTwZ3cnPJrwnIt4GYQeoF5u5QmN+XyrajpL/LrPM9+iB0txfpnepBbVyaVk07GsYLKG//+QU
Q7SG0MzraZHshadvivBC7PyK5RBTIbRZiAkFX9apmeoob+Vzi84j8FKiIzYTx8v8wL6FriGlOvG2
qXq5HP1WStRirg2YFXrgJwmSHJuQ+3cFCVLW70V8EpE120XxRZz0ahovLPeKI4DTGDgag4smFVAA
aSfrzUDcwJiNlldi9DMS7Ca2GINY5A01Gxdi/8/yHN2PdnqIoxzegd6dnOT26Z3/H/QC35c5//tf
4jd/K6u5oaLSPXWvfv3Tn87cn/wQQid/PJ5o0J38A9Easw23/W/NfPdb22c/FkB8Q/yX/90//ENP
8f1c/fa///at7Bl85behBFGcNPoE1P7PW4UCzO/3bfel7uPyxc/9bBBC+MtYiUwbnNlmeLVIN342
CLW/y5AZwXFKV/cJv/irQWghRwIRrfjigE4VQUf8q0EoQHcwtvFfCDWSv4RRfDGGKo4PMQZNZbDJ
DBmcuXlC/TlNCkXxqjqw3NkKXH36Ek5hty2cfnBbAxgaiUUTf6DRLeytea8aQk8J8F5C3ZPwTf+o
jHayDhbra5gBU26y9gaS2FXXl9CTgAJf5b0V+lZY3iIy5HYJ1Kp//YT+T9NK0FARwLq8fbyEYsI/
/uvkUP7xcz+PF2cIwh9k9ijWCJir+vx4KULMBv4Vik6nignwUwudJ2Aj4GbEj/06XvwRbINQtjwR
HNG0/gvt55edVBPstEMnGwAY7e5zGq06QKMrLQ3Ib+kQuUxRUakt1uAuVrHUDW4SKH5aDp8Rak9X
QVm874t5BDEZ6rDmxvDo91mLCLfFOUyZmHy2m690lF8JOgUyGE4LEO5wxp9Pn40Z9YTCGDSvStEn
7dqh2BqNvAec+xWsheTDoPUZfhNlFWXLTVU1VOTQztazEnJdeb6yKKpnjHA2lf2gKI28Gml+ESwf
gYRlIEYy4rae0LzI7ZsFOW/PGq3MN2B6Bm+pJWsvTNHTcewFKGoKw0E7kf+0aO7YiA1I1QJvty7v
iRky7/+D24JzJ0P5b92Wf/v3NUNV3+Iv//HcKIvwgN/w895gllGmZcYOhlP+T5zcX2ZZXCaSL5qN
QMvFOMcv3IYCqAn8AZ3QE1p39KMEFhpcNCwaYL2tv0Q/9zLKYCIachUaNQB4UXw99frplLbdhO/w
YsmM1lUFBFUqpn1RNWANc3WjFfF04Ta8rEGKq8qKoB5EXHOOztUMVDOnxNE8eFPHLbqSecNQlwqf
l6uVkxuOjLoXQ5i4jYkEStWRoU3Z2m54Egp3+qb7PUY8fNulC0LwOjNAchx5elMcGOD6g0j0TzEn
Tx3fk5YpWw0GCiOFhhaZstjAZ9VI1e6sduAbem1pPYbpAhf7YGcH246OJWjDqWK8vuZeIvMqeVa9
leW52CQTwvR5a8srQ9IGt+pTZVVr9tc0rt9bxFVu1UlubtVCP7DXPJjsay+BYSslq1tPVEc2YWTt
iA8nOLwo86ABaXtglzW1YtZN0b/nZjPc1oVxZcvJvmFoRovj73lAS5OHqmjLBDsjKI0fMeJfCs/+
pzk/MTf+53f5xyjI8Us2nM9Fip/74wYb1t8tqDyZyAbMDGPN8+EPwbhHMoAgEIwfPxj3/rjBkgG7
JFhZQcbtPPFO/nJ9koFRgAMXwBS/UtAd/SXs1Znzk8SQNSaBI3p6OJu4z+BbT4F0TMb1FKFnVnVw
x8dGzDHqGu2zDCnLA8zr08c4rVK3jJdxnVcKyTriaq6Uzc5GXqrYH+RAeUwbGPCf7eYrnk+wNj0D
VPx6MoKF59cmkhIZkRwwNdBa59SU5uqQTk3tJqQZR7WA1I8hd4PBcAvCvmHO7jtteRikSFmrcsgo
5xwYsMchEOrJcqauAzWGnB+C9w3aqpOfgaC5u/CkotD166L/etKzvEcuezPqnJT6dqDYrtb0zSqT
oDkAJx99kzM92pv6VKLmGIG5NQI9FrqM5QU40tl046/Vz8pvmt0GzhCBG5Br1VibVjV6EgVv364N
1W2iLt+KQQlBtFh5lTIOe7Omn/z2q5+2If659vn4aUlZZ0G8Pd0uRZgUK4D5FIHDsr2SDOodxujI
d7EWMzLTWRRA316TrOK13T4fchucUlYlRU22Vdrn6zHvidPo8h/LQP7+9gpPwiCvfNBzAU5bNxn3
WWhYDEoY7ZeKEv+UFuX73IzHbQKVok+kOLhOiASDVeXFNl+Gbm2Hy7s0Gz3HEGVmvZiOKDF8LWpT
X5cxACBFUoILH/0JkfLaE4qC6DOfAlt5yXgWkGA1TSYmtWJGqOyyhRhKc7YaSLEdOojpLnSc3LUC
M3oP/jnxQ6WGFqJnGmEOwhYejMzaaOkU7eRRUd9VSz/ttbqar+TW6d20tkD2THN3Aar3Z99N/Ptn
j5y3Ywyto1Fsl4BMLHEQX57QDNlQwrl/+7udtah+Hcez/LCPUiqnyVhus0HOdvCN1KuosKWtkVXT
fsipZMLRVW6k1im9pZiBEjR1vhtyhZL/1Cu3BAgzvcLIuC7Tmrg2GtIPXQG2I6yifmslc+ei6Fi4
wRKiamQgTj1N5bAxIiWir9OTHyCfUevq5MN9pK6hYyr2+tDXV1MF5royeOWmVaa9HuroMadl5fUh
gR7cREcVWvY1hCTaBfzcn+32mV1PZmNJTB056yJYZLesYstDXrxZydVsrd/e7j+zPKhOnXzRurFM
lVYO220hSB1ntcwkEHj3rujfVWH+YQyaT3qHONwIpH5l59p84UOfVZx+fegzi1tJQW/pjV5u09js
0W82Ep1OGhzJj3IYDb+hBA0ew06o+Xk2hKEMk1UK7SYHOYhVbU6GvF3gD7nIJSVe+LXbeGaCq8mG
GqlkjqWocu2AIufAqBLqnNt5NqxVWaCUbocZrTG0L9W+HH0J0RBmA+ppO+h5d8EwnrW/f+6Kdj5f
MhSw/OSyUm5DJ4y3BeSuQLpmMd8fPNQaqi5xkdf+LHfSKhpr218ax97Y9tJf8AbC+LzcBihKTs8D
dSAdyRcp29rjYLmQBdleWGb1vkDZziODCP23D97rZ/sFBhFEKDeLEPr/sHcmy3EjWZd+lbZeN8ow
D4teNBATZ1KkJEobGDU53DEPjunp+wv92VlStIK0yl2b9a4sK5MRCDgcfu895zuHkZ4O8TY+qX9p
1G5Mq316/RN+r23+/UuebK9dcYydbSI634NWmxTdx0bldO9bz8J45ShrS2yI9fH1D/vZ//jjD3e6
NR7Tpel5VQd0wMs3MJKViFskFAipViPa9d5c9XGO3SyIdVcUV4UwQ7UZdErOYuNGBdPVwZ+3xMN0
/gUUPRikE78OUBw/KRgk38xFh3DRUov51bOH9KUtU4LaTehgn/Kl158yeuhE1yDh9LRvdgl7IHYy
1A0MyqchqNp4qbIo3xNTGNyboe5UUkephYkzDKheltm+6fW43DppYestc6roolj6kPOHtIwVHzxW
kNis8mZGSWxke7+yV2sjHUffG3bTdvEUVMGdIB9xiR2Cra9khHMumf2yoifR28ZHDI35jyg0sNCT
ZFsjYWxn8cnjXHEFj3kOb0dA+FuGtq6TKK8UUdw4nR0RHT8R90WIYuuDY6rEzplrMeztrPafHK3A
YEL7X38YqTK+Tkdyup0aIcoAmHQPbbgKQEmRAeRR+dHT0lOJbi3i3xs+FJzvRowlg8ai1t2zF6UQ
GaKMy4t7BvbdtgydzrteCEZyDKyhvV1nB+0Ul4W5GkVczdIq48FvaRhZ5JK9KAaYT44s87u8H5uL
tiqGvSdsY4iHzuPOF4Tao0ssmmyJMQ9P8tAvvTQ2KP86cM1y9PZrXlnPuIZGh/5OHubJZPn5na+C
yLjMBq//zgCs+DGpJrrq2qDBe930FRPvqN5ClBp7VIPd0CZtBZsgST0N6MsiQeypBPnIITufindV
CWMh9ho7rGNflv6zsco6j6GKIK1pnQjPYgCM8XkqZZUigJAuZuEmr5o4s4VRHsgGc54VMWVACfLu
vaqUerFy3/9auobqYy3qpXrPXM3/GsHiY8xJBTts1Mgg6MGXDr5hqzHIU8pVyIHTzu36nVuW5Qdh
15VI1sLOzUPe6paIJYvpXOZnlkfW8Rhd5IYw4EZOHeuxy9tnGTTmY+8tEUANDBsMcBs5onQPJ36Y
OTP1gzsQahpX2mynJJS9/ahdwxawpvD2xdYClI30dJ/46gz/JJKmK6+r9UY5KwQ3K52GGDe3tQkV
xVOcCrV+iha0uEkWrX6VANccHtvGq6rYcxdD7UzdoBcO3WzvzpNuExde/4OwWNaJTkPWejGIH15W
0c1wvWlGRmApb9vVufDiQK/tUexW7uYeM/bdNFj+45DN+rkzjWbYGn7NMmTliI03O7ysEfurhz7L
SGrpSz/6UvOotXFQdMFjqpvqh+H0/tdQjNawyRhBfm9JVJZ4xTRICfKXx/fK6G2FDTaIvgxjPwCb
6Z3qey1c9V4i4VWxMBeCdwp3nrEkO+5C+8LS1UtrCn2rLcf+SO4o0dcM+p78TjbwFlPhXAxhnTKJ
9YzUStLMvg1JrRFz4+Os1hpBiPAa/HahFyPtaS5FscxPg1VCrJtV2b4ErCY4b6TQtAe7LhXN28wp
NkUdOp/GHsHzthI1eg0zu2iHtLNo71ttcwjnoo5NAQD+MLhFYCepttYvOS684bD0alm3tlAoRug1
4S5YRfkubYuZTXNoPjExWcpLs0nNG6md9aLVxE8hrg3qD26vuPE6WsJrq13zYZt37c4Njaljmafy
1kJIt+FGtgcQ6rMfTwSV6ARYiWKQHqwYHiSEd2L35IEBPE2qbo6i715tynRbFpP5tRQFBkDqSS+/
qKJZf2k5sVa7sGHvjJvAQmHtu0Zxs0T1sMYIt3wEq0OjEEwH2Z5WTzjEExKyT2Y0lC9jMbHZFv2R
OBiVrTxaEHPWcz+OKZrYki0zQfbVZbGZZd51NLs8hq+/Ac+80H+mDP9SGgyLBRavc46lgbJ3rcgr
lkA+bvLJMt84HB1LgD+cTcKTJlyDMhRTlqipBWY7dmRfb+DxWZevX8CZk89pzkCYTtlaBn51aFsP
83UUPREBF131xbTE0yLeIhn9uSVCy/f3A1Y1TmHVWlZ1yOZm3ZqDOd0WwrgRzbJel4bHEXixOnTs
Hjd+TO03froT9Ojfp6HwpKyq5nJGKUCGIpF27Yc8lFyQbyi2a6Nw12fpkLYVowISnAQmIce4K9La
YVCADCFJWyO/HoqOYUGayvxHFdb1B8TePZpsf+yMvapHYgqqn6cMY+EduVYFtgvHa+v9AuboHnT8
+NxFs8fh2aa5sEkDN8MHm/L87c28510VGC0jGztcugcrRxUTg4FDqzAzJ3mQqc4/9IFZjvHaavs/
i2D7949yUmC1k6M93XSc+Yel33mVg2Iu9RccAE66eX1VnVuzx3Ljl8di1mVftkSmHvx86fbTsDgH
oZbl8PpfPwFG/vsKToooudo1GAByUOeyLrZWlZt7N2rcWHtiSZiE9Y8FuubdaoP5oJXjJrBm/Uvd
cdyOahDFueXhcvK0FSsXcV/GwW3nrkp+aEbg/miEEWwWvTwoL8CrTKzglpbKetniGLo1O/XWiOzM
s3eKx+hmGXRt2CvObHYyQ6HalxVPQWbIb7OzBG88BGe2qFNPowhWaYgW6aUcHfda9PO46UoO3tMx
Tfb1G3K2fju531W1+kbhzMWB+Ua26yamGYV0aMkutRVsAt48yeyp5b6qoo73YR1dTOGq9qaw0+9v
fIXj6v3DNsm8/rclFzTGEI00Tw6GHuoLcCvYj6Iqu7fyQT60ggAFkgW795UFCuw4DLpRbek9rG3e
EmrB0mzSoty//l3O1WAnRXUFlS715iE/GByY45DMq6Q0vSmui9pIrLJWW0LMx3/ULsFs+Pt106gJ
cjXwetChw+bmizCpHfRFTpfW716/nnO39xQ+OKtpTOWwFgelJ3Vtrh7WK2XIjbKRQct1sba9qI8n
GVSfLSXovkjb+dpqRnv7+jc48/o45eGCLOnKPGwlemtl3mHUS2/mqVHPRmsAxT1yZaRwBLe+yvZq
Fcvu9Y/9yWr5w6Ji3PjbolqCpRgz7cpDqlT7TTnEaOxk1cUW4IfmWjvEU8We0Gkbj205vR88t38Z
aFUwi9DLaKJgzB0276gPohibY7mdrUmSvlMSyMO2Y068AQ3MWGtVkTbqe+OynZltPxlFKUZsEMN6
4zqT9T1D4EZSLarCq2IKagod10k5prnV+MYuce4XPjllVG6jEALyDsuAaVNaZsd2MerwrZ6n3ovn
lhUd+3YjXMBJafUNIkT9V+jV2XnjmR0qOOlZrB2x9L4Dei6q/PKTL4g6Woxu3qhGNTev38kzHb+f
dM9f30gabvNatnwGDQlnt+R+/lDkgUGLnP5obvlQn0MnuzDc5ofWbrfxZ1U9vv7ZJ4DCv19Xp4l4
tEPCZWkHYy9lVl32jYE10CjyG6qe5f2sQnp6fqD3zCCcNE4bW8w0hEbkplYxzkUMg4c9a6BHJAgA
ldFttaSps+m8RR8kxsOdQdfl4JTSapKZ9+CX3AzLZ1D8zT7SZjYkhk3KUdxSEnYblMyzoFPRLHft
kbn7z7a84ORMEQ0TI60iV4e05s8X+drsmn5Yr50CJI+SuXpus0K8cWb98+wGP+/vT6VvTU5Th408
5Pb63XGGh3W1CI7O1G1hjNaerNziMwTf/I1H49z2F5y8Wkwy2FUdMqeqdHZtgbF/MGviC5qMONLA
ls1OwzTeFVH+gjjLeI6Imog1D+v96+vn3ONx8johFqFo1lnlB7eP1oTcq2ArGSru7LJ4Cx525iNO
9ZYdc5dwHqvswDxOX6TSNpOhlPVV4ZdvRaCceSmeyoBIzMvLRhviMDilQ+QyQk5Kjvy66azmYm5H
AJ2Wa3z9Rz/ZUQH269MOOi+kPRKKAwV6Tz616V9EdJ0xNZvBG6+kM4c3/2TTIt9hXlfqTKwOQX1v
rY1BvIeTxwPSjH06ECr2+qX8BPX/4R10ammMhtabjY6dy0r96ko1i5P0Pi59q3bdXUVY240O+/yy
N/WdRTFxH/hluQ2suvmgK9siTbMsqHut7xVnYoTSZF6Eg/kkJlUdxtg30uZQZC3B2CL/uErp79YB
4yidiCohT2WOFy3yndEN+6wu6fo1pbcdkQrTXBrzu8Xyvip2N9oIcuC4bESHsRZObBKeHOuao+bs
Z+VDxe3dpnnHwUdN+VWu4XyhaPY38Ig+B1iydgGF/hu1x7nH1T8p+oYC8xVmR44DwIJj0Ko1/LGh
8xO/qP1NWzA6gC9qHjpjSndjWxifRN9iNykL840C5dxaP9kN69Evo9WxxAHHgfhsB2v1uNptkdja
tHDR5/Q+utodv7++Qk6AE3+/X2DZ/Lbag3Y06oFwOaJtAvMGvHO9ddJqPTR9111MM7T+we9tzhu9
vXGDsYzlTN+VEDycJqRbIEWt30cZQK2+hA+vUeeB/p8JHSdN87PPvOU4J1Qbzy6A53d1iauifoux
du6nOtlbozHqjUBqcQjmud8CokMWNGJuWkvv4yBz+UBwsnzjtpxdGSc76bKIXJVNKw52SfHoOku/
N4th+RKMy3gl8VNdjn7eX2VFhtg7L+uE8Ix+00r51tWeqYtP46ZVHklpmANXOxj+ZpEgIEmaeovW
du6Qcypoa/suGm3BYUBYgha5bckDwSfdNliPYLyZzJPGmO2tXa7qovPaILYIqnrjhHXmFXLq8Dat
VZIiQ1fE9Ap0DUTMbMxcyc1U2V3y+kI/s+WeJljR2VPuuhjZIVgW+9lJ7RnmdPq1D4/sbYr9t5p6
P92uf9hyT3l/4VKhKQKUeMgDFCBtNC8PzrSWV1M3DBu7Tu196BXmbiqEtVnVLB8qWxtb6Us6SH4D
/s1nfoKR3FggIQTO5eLZ1QaLc/oPf+uTHc4RwhmWkNd10VXqAYoGs4XVJmnF8awPr//W527nyRYm
SUjSzajlYcjyaA/iZEwyPGx3rnbf8hyfOcYdgWG/vqT7qTDnAO0eJirVXwYTOWirkUc72yujvUvm
A0gPS2+ZyzVvvEvPXdTJZmOUTrs24SAP3L4h8Wc7v2TJ9onrN+Ub+pYzCpz/K+LNIQt4JG2LUjUw
sif63OV+jDr7vgBTnCzCcDZLW4+PfG57waQ9O9hz1iaeCNddF1R6M7tWDjx2dkEKQipxK1xxtGuG
TdfNb3VjzzxIp24eHbXDxABO0o31aJlPXp4sEJt2tc8kLSDKZ//6Ijr3Occ7/0sbMPVbww4E+3cH
54CJerlcrXVk7TLq6iQrYWa8/jln7utp/FBUVgjFWk/SbtQrvI4ZYjuJCdtuKso39p4zO7d7vMRf
LqVm4jpYKwqFcSTmaB3ArA5ttWz/2QUcL+yXv27541yx6qtD50s/PtLstqnNG4LkrugffsTJnpG3
9eDoAhGTqgSDOzsMbnHK3aFRnt54vZ67CydbhogWHXZLwUVkUXjX4DhIorpb70ewIm/chXML6mTL
IO53xQYRlQdBgsqHNAW93cy5deGbPXE+BbCW1+/HmVPJKQqLr96R6uSoA2LLR79vboUCKW7VRrEZ
mzQ2Mfu8cUXnfrSTI8nq82KZiJM4uBUNbLuSa0xIssVQInszpfD46/zhdfZTdPbL6hqEXQ1hM6qD
Uoj5JmNOL81ZGokaKxuDLalp7XEuZh8BBTK3CIclBOKyK8NgW8BqeeMhPSPYJf/m90UeZh5tgYoy
OqtbHPtTFA59YiGV/5y2ddPE9qK6C+LyNNnanX4pQYJ+9nSP6nvUrvN1WIzpMso9cDUEYITo4wrK
iFBYzGNev+s/v8mffqjjcvjlh6oN6VHeI9x1dAuxYDUfF1ejj1Az8L+8w9VLYxv9Icpevw6T3lmi
hFm93kVCT1hWPGKyw2C5lQW3cSrcipF60H7Uwgr3A/7RGBrcjFN3XDdlCllQCVWTMp9ddVN/3Y5E
98EyZvBKfIvJSPaaPFL/o5+F474UTr7TorviDrb7cTCijSuFfTub/cYiMev1H+DMG/nnGO2X6wed
o+zGYqGgsbAvlDVTp0QK8a3ZUSyu9g+SKKjduy56Y02cWf3O8Z//8oFYA4xoTl1x8JBGJHWRRbHn
LMPO0vNbfYcToP7f1dFPLtyvn4HsNnOyNT90mFE29Vwsu0bwxoMKIL6mHROeWq0Titd23dZVKj5p
n5mVmk3F0A7/b2GD707BhOzXaUAf2UckNglSU8tiQSkpovvaxU1MRNrXzov+s9jrf3/rk800FBAk
1ohvnYZN8BD5mvYCu0NiRyuyrg4Qz+u3/MxO55zsqLkgmVL4drDPouU+cu16n0e9jgPfS2N+pf0q
EEu8/lHEF5zZiE7OX2hzydmaM3WY1giEMjz28Eq24KvxyOfc8dkE2eGF4IiSJjXKG0vWo2Yexmx4
63hSbugVoPHCs0JNAfO8s+Jgbjg+TWoF9YRD/JLR4JjYnrEbwazQeqx4kBJDFNNnbpcTgIo20v2Q
h/2FLSkC45L5/bdsTLsJ/1nX3XutMd7RHnYeC8ea73Xre9+ytsqsTW+ORZ8MvYQLgLBDxtHQ6wxE
sp3elZHh1RuY1NM7gVhh3EB6r/XOEF/RHVR1Ui6pfVsNlkRMVZKuFttreYmBnvSBaB1Ij/ccmr7B
YuJJkAw3560FegKKQghBT68zM0sjMFZgIYuVByDuCEWIQyMsv/t07aARegZQ5NnpP3WjKV/CIUQ6
a7RdxJgPG9XCV1vTF5PH6kNtlu8GP5suvYXpb29FYArHDnHIYsNY6zLdJOPiGwzs+sC+rqfKNOPC
zNwxTqMehQvXJ7/BKbGuUyWAAmICT/UG1Vm389s6e7GDrmfqmirEmZ4sobABDLCevaHFyZ5V7TbL
wr7dm2VFXwpPpaNifIGdlYRN2h4cg8uRE6D+JOSckt2XbP1WUqVaOQk6i/l7bTbD+A6tbPtOQT5B
fBJGRXpUjUVf27QvgFx7MD2F6To1NEQ/hZnQgJ2g6Q28+3aIjOIbDi/vuSAxYwbSQGJgEqyu+hAq
acp4srP84yQzL0jmCd7DRq9T+H6ohxk6zyqaL0ov7ItrXqzkC4llvMDP5WjIKwPtd+G19g7NG7Dv
YrV9hlPoWoqYBTk9L5ZVi0tpjeH7xk7lDwMtoQTPUpb5Jij79DAPlcJZ31UIXdwFYVPsTqDC4ib0
2IJ8MWh3X+TL9ER5WSEK1LJVO8pPYuHXqnTnfT65+KSc0bG3R3enmxDLJG8mX64WZflkPkwiW4Ok
9ocQHl2UvRfY+eRNaFUYYsxmNp2LcV1NiwBA4lC3dUlG0EXbG9UXObg+gap6iD5PQbRLsV6hypqr
5T6MliWPgeMH+xEbtpMI6U6J8vtxjaVV9NcTyab5jhZm+2mBnfjSm6vcGWOhji3LTCW235sRiBDJ
G6ANA776lBVonaRljwnJFeIBW3MTHjjLM1AOOwN7p+4abiivavdLpDL93kj7co55KoJLZVvznOQV
oNIYnjSBT7Wnn1PdjleMl7o0tsMOriVD2uhRyN7IUVgz+2KgGXXqHWOFel8pw/s6+kuzYS0YZazT
EuvbkLfyva7S4FutPTxtgBIJJJ+jHoimHKoaXXyLymQ3RM0qeEWnzY2YZpnvHKPoH4RXmQuclBl3
yZpHRzJd2GnGOphbMK5lq4c6SU/5k9HOqCtp1ZXvEcEbbgweKvwSWjVthdx3W9Kzp6PirceufLeG
R9tGnY9+sVHBkO5Rn0LLMaLUW3ctnePbopxzaCrsIDLOAbiz1TSjgZ+o6NFnYsI1totjNNamcPCJ
bOs1HHaumTZPmKQQ+I9mcJ07Ux7usqgcvo0jsSPxagXrbpGRiUTImhDQuG5fxKtrw82wFashGkaG
Is4wEbTShzLm74WJPafi0KW9si+1Xht3y6Wjw23AbXyLonHSG4Ky9a6nw/wpcjuTrSsfFn6hdhzD
C8dFcYitEDZUzPIdr+Y1F2GM3M27M8HdiDjqhumidGYl4zCS3gNPfYsmN4MFmpSsZPhRIpySeq10
txeMbL543ngTlu0HYfqyI407jK6IDBbfS/57VgLyuNi3KnnnloHzNc0E5phR4VCOlW97FwJDRbBz
MvapbbRKhA0VITUPZBHlclebxxb3XODKJyCoq+Ks0WPKuRbqatpX4J+iSAnmrKVltTGtOPM5XSYb
BkqZ3rXSCe5KZ7SeZM0Qf83NjKBqu/FZiuAtsXzQ6UtRM1budYFSi4XeTOn9bBYgQd2hsT4FdaTr
rdcj3kOd2N71qT3cAOh/jwL4OCyPVPVk5Ctcffrz/bdi9usl6ZFK1qj88/JzERV8uVrmi4V73CXU
oFrLNbFYsiS41AbeTxmaxsYecv0Ojef0LlPR/FnUbr/sw8Ex7K2fex00o1ZOC4VGAWuIV7qJvqkW
5qHiJyBkpKi+zLIbn9a6Km/BbQ8u4kuBU7uCOCg3s5EaY+KzcA5m3S9OXOf1JBIzmDOdSKmls2+w
IH7NeHY/cTDo7LhkbtsgXO2JG1hGqFTHsSejczOCmsWEPUgvXF3R2UUooa+Ri3gx0khnz6jEiJGA
XssRDDLOVLt/9z+ikYXBqSHcj5UqP6Im4qtlRtV8fP1AdBIf//chzz5pKpjIhH2DFuN+tKYn4Vkm
bDKCmTDKAwsSRKbbxDRsDcG9IKG2uCCGxLya2mPggpsTTtcXpBqb48vrX+fM6f+n2uqXg/K82k3Z
jJO/N6eabVKM/q5bq/42klm9R7pakHkh9U7wUn3jE8+U8/ZJT4Jtfsh9O8fKYaj8g42TaeOUM+9I
HrALpvXzG025M2XGz8HJL1dm1RMgX3sK9t7gVtBX7eKGs9AIaxDg2es/3rmPODlHr0Xa5F0ThBCi
QU4NkX9XzAsi53R9S2R17hNOD8+qtByDydbeD433g3Kce1VYFVqmxXyj63Hudpz0ItqyKhjoUY0F
srW3U9jDNJ5rC75uVO8tHb5lhj9Tc/z0zf5yO9LOcfsmm429yGFsuvrCsCbU5mX2rZX1cpH7Q/CG
OOpnB/APFf3PLu0vH+V3RWfiysgOKbBZSICFuA+ibrxjDObH69D7B8fX6JN7Vd3gknOSuhPW1s6y
eWO1nXHgdE7JN3W8ZOWQX4/pbH1Q5eRgQ3ImbPtLsA0Fek23Nkg/0UO5RRZP9Hgh/XtnmJsdHKE8
9umaI6epgovJUF1CjkG5Hccg27VW225I3SnuxGrJvRM0+U1KpnTS62W6Ho1m3mboPy/KImd4XQBK
Y89ft9Wkym2OWWETaDzElE4Dsqf+L97LWT3OuTnZKQW0FSCRkYAb+9avwDVyMNpSN2dwqwlidGEf
b6pwwQuc58ZlLwfzXWaBtinCLHujVPxp4v7TfTvZGVNVeLwvq3TvpR708rIexS0zTKeLO/w0+8Dy
W3sTDkVkIYXq+xc/tTKIb/P0bQqt5RI7hFoOOBCiNyYu55pX1kmngmFTroOSecjsCnM7ISBMypF8
uP/yKq9DcN85/tc5bJ3rYnG9QyQZXdjSdDcNx4l7x4pgWCJATIj7jh4LY80/vb7xnKmpf75bflnh
TiZ6kuem7NAVrbWvpNE8IIOz32jQnNkSnJMtoQxHbXWkBu/Nbh6vF8TQCYfcaWeHJhY5fB9vAHDP
vXuOsrRfrkKlFAza9KM9aqg+tqT11Z0KQOMc4y9KkbqIeii6xly/lYVxbjc9fpFfPpAqYq6y4wdS
mjUPOSazH/T3fXAz8uvrN+bcNNY+6SZOpttnLvmO+2BkGlg5jrmpyyzf+dLqvwx+gI5/GAk3L/sO
pFjpb4ainr/8/PD/iFpxlgX2Gz/s/zW2BTmxv9yHI5XsL9rY7UsJbexRd1Atyl/RND//i/+DtXD+
FYWgXQKylKFhkrH5N5jGgzFDoBYR4LS9jlhQ1uJfWAsfqMWRdUGCPWAUk9ShfwOd/gXLmH//SMPw
yI/6j3Bh1KG/dcg8cnE8CyZORFAFQDr7NDxQ2DZgE8sP8blJK4wbew2w6dsKlW1REC+5C62iobQ1
U5pLSDQ/lj7kGk+kk409W6n04CpLfKDdVtFykn21xmCQCP+0qC532M6O/9P222qrvEGCgsxASWcT
58mqay2g/d6kPitjRalS0s1w9mHQM9x2g9KciRv1yqslCO0Xd9YoUL1oKXXsrEFGEoPd1cGG47dt
H4v34wxIYYeKK6mbOwxFZp0sDXUC6Rpzt6/00VNUyx7ot7LphG14LkaG+UYZBEkRdu4XwoGw0U31
Ch5D+37eXIg+oBs6mkvRYtiu1vyBqmaF1CC8pdyGYV9EsVMrADUE01AA0VYOvk5Aaz5UBBqsO7Mb
Sii+2Rw9ANlPf7hai/epN/XvO6fmctCNOR87LbJ39mzPuL8GXW61YwNkHUNjpLzO0+pOVQy7aNaM
XYmgqsxQ98wyDS8aEcwvdM3VR/RZ/mcpqwb2pSIXOzEiv2k3gPil3jSRPdab3FmdxELsehOtk33P
8SR9N9lz8LEWGgZmpvLiqezKDHhxL/UTPY202zi2E962mTjmhw5h9CwLc3woBrvt4NiO5b5pTIQf
VemLHYFpDFZ0bevLbixkGSOJN6xNis9w3tLo8dsbbF3hStRSZzdAHWE5xxhRu8fQ6luIk8YIc1GF
dn9tq6NkBfIcf1DgqfihUIVnm3auQmfTcq3hVgXuOmzoF7XQQXvsWbFeO3feLZ6oHhwrPQ5PRwgK
uG48gt7HiTkXhq6A5FWnkd9NUcvnQhGqu18WWZKp5wtjSOwCRAk1f0HGYFpUNRxXXKZ5sjqu0cZm
Ufnpzg28XsVpZ+l0U/VmJzjbrV5wlWFrDOMZv2H2UlnakCBS6/kHWQezcdEYAfY7WLBV+SCKpqFn
7BfRw9J2YGCJM7U22jW657lAEHdpuYWpLvy0Sx+HUddwxtzZnO33oUvL7wtYBl9dLfY6PlrNNIYf
K9dzaOhKykxGXJzjDpwm00d8qWJItFGB7jQx7NWxLNqieWf4mLAUlrYqbBOKznU6ZJ4tbseUSX0c
uJbAOtkXeN8q6LrqerKn6caq7YB0PNPMKPLFQF2PQx/xQETuzHCfYp/0ITfYOB+U2dMARuYwQ5fy
a+KeEtkrVe2GVjHsrxZl6ctReE59MA26g3FeVu5M+84TIsF8Nl73NVyYpJk8r00MxEUVOnU7N7lF
vUNc6OKND4iS9aOKSPPcHi1l4PEhFD71zQxIYCiH6Fs1EbG4UVFuvGDYy+8iaZIAW9O4NPgxlfPi
0s/9PDV4O2PQiNNtQPlLhyLN5qdmjeQxaRFrJN2kgMzHRqjRIG6+RnjZ2G3zqXOstcVJ1fufECHT
WGw9b3mh1kufTdsR35GX1j/odGgHeq9HTK8NX1iCv6U65KCLfYWojSC7BrnRdVehk+bfCAms+PUY
D92BbaFbB+a49G9bl94kcIQVlhBd+fCLVzEsSBwRhAtEk6JQFyJ09EMb+WhBI2UhFmZ80VaIvTL8
1PXQ2WFiMPN8amYqxy1BsVf5QPr6hqogX4/tB8/b96ss6JJJQe7wkgX9RbRGBaEVdVPeenbddF8Q
l9BaWkRGsHIkwgBaWBCk5bZ18+ByynUX0G0nKhOGVp9ItkBm2GvXfaZ24d8N3a41ksWcDbldvOkG
L3PpxqqnPzPjpMLZBitcJHpOm88MTMbPuj6S3GFxADcu2kV+ScdIY8YnR2uO6wkZ6XYOy7FMosp2
mnhR7dLuw66jI9jVqv1o93X9ffSr9Rs5Z+YdOuDjnqM6klAWsNes/Lk3FBbTIoX/Cym+J+CGcxqh
cA2ahUL21g9v8hi66JKVuEm5XQ8D1uTPskiXLQJ+WLlVSPoPwV9snuWym8ArE+mBvu/JHeQiwQr7
7qPNHxwP5oxJB119rb9I7ds4s0sj+iKngQZQ6mY22WSSaj7GVc+zufplasSLbMMLe0xBxY2ofz+M
Q+AhHcUsLjZU/8FNWmYCd3VX6kfbcOyAvCRX6D12jfLZT7k+gky9CMfBMmR7TK+A4XtjgpowBKPy
6FCN2RO5D+bHEZ/iEJcVxwD8IQyBH1ylTbjES/NOVPiJMJpaGQ2z0fd4x9Vls6AYorX8XyXY/z9B
/vfjQf08He3xpaxf/tv/Kr938utLRUPr+08i7sW3//nzP/zrHMkR7F8kilDumPbxrHg0AP8FOLQC
GGicLOHO+oRNAHn/+xxpWPxf7v9m77xy68bWPT+XfmeBXIvxldxB2bRlSy6/EI7MOXNadwg9sf5R
PudcbUpXGy6gXxpdCQWoSovkSl/4B8tGm5TatFRXHcN/C89iyv6Xodsm8Scad2jaOuafaIOeJm7G
kxbuqjxqMBINxa2EX9M59aAbg3WPbIXYhbNmwoicYXRnZFZB0rVnakdPGeF/Z+y8JzKPqAhYQq6R
6wsLRRa9U+dLOXyE4wafFD2/LAZQEtlX0KD6nT3q4saoU2zW4DBdlNghoYNCmLHTdEyjkmDo3All
+ARp60HHLErOP4mg/oY5H3ITapr+odHn7Iucw/aCayd7RD9lyvayzePLORmSr5NOU9ujvD5dFZBb
LTieNjjfeqGzNNX5H6Xdv18XeRhDR37YUInXT/NITQR5MOdD9zHSu8YTyhQfg3K2zqTfp5WydRQM
azhmUCnG5E1/Km89y1adTsVqrTPzj4UVd8BLQu3SqulJB1bH0aSHVXndj6E4PFvwBJNzWBbPzUA3
mevvYUlyBOL0OB/bW9qd5PIgS57yj00tEaeLe2uXdU6zAzm9aqyIdFeGY+qZXXRTWNP32Wynj28/
wga18fsRTClJu8xVJNRhEz3P01XEDRpd5PlHWRfiLqyb+DjZxIONkd+VFq8MMGbcV4odHiJ1ea9G
OGc4IwtPTdN0n7aG2HepMh5NlDP+Rv+1QfNVwMRKtO5KDL/0Jq8OM3fibdbM59yoTmsL6HwKC2N2
TB0kERqqvJu1ES69lCBBlftEfTRF6JUKAvvGmaWx3eDrINhcMoDBYC82+AB3AdG8VMHzKz+a8c8u
r47s+uOUPDxNxf+/CP6XePMi+C2T6f7kyv7xtX1+D6z/37/uAVP/y9SR10fNFuFag/7ff+4BfoSW
kI4Zmc0ZQZGAH/2rniDFX9gTq1wP+BrjlbpeEf/SH+dHAmFLFhCziz3un4lkPhGenp3K6C7jfIUE
r0bKS23haZs9O0DqPlfMClXMw6SllwDxaJxhihfA/aA+IMbdZHwQSI4N6XwXYt/DgXbkoVzEqlAg
0m4TKz2uveh6fhgWpHXa2ismYHpUpfOuvQhae2crylVF6OPIH3r3xbEyOKP9hR2FjzRGPvV9cQhq
8xAC/kHE2StGz0rKA2IQZPyYJhBahQkcoy56DPUW1lCzW+ioE8NBUclAaUgQWfImvUxQCUQNhJzb
HInPZvrZ+doeK5KPFGY+Iyj5YYkiXDCUfep016aBTKAk/0h3Pb9HG5s/234vPuwWp6WakH2CtiGV
KrGKSN3R9HXsGIf6rBrvaUnoxUj66UlYQeFHPIMpdATSU38P2pnS6xOE+XSN0OFWTUr1SBOxIDcD
1JaCXlUyNshB3pKaebl9v6RoJQSeqbsplDFReg7i23ad3lURFon5IYXDlSTvOuglFFX2Er5Vk2H9
qBg7c3jsZQuR9QELUajMgYt/IlCc0U260lt/V1fPN46xtvND15LvlRnWJAZ3SUf4PZd7+sx7iAEr
GnIP8seFG3ABDdqVtI5L46qGS//2XbNpw2IOAE4AGXf8A9nHlnjRjl3bw2TvzaHBNDAquWm+owzi
Of1jXw6E7AWkSEpg06oS4uKV6wINPIBe3L/9HJsT/cVjbOrGOZryJsorzSFxAhfheXeWiDbhR8GN
e+aG39xQL4baVMFLvM6cKJw4FnBoFUjWBAReg3rujdaD8Rny+N9f1uSSMjnsCEVP164TNVDJU75s
Kz5GlXGZqIGbjaD0uayU6LFxbkwNywL9qlH7D4tyV2IB3C6Pwom9Bf+folJdDMaCgIyz/Z3f/I9N
rrWz8GLVY3z470fbXNI64kpDm/TNAW8JL5qsXRqhWEemVdThnsv1SCK2VzAZ+ieT/N/DbuIaR5nm
oBqYZCoPO6Ms3ZJ8s8VVLAvaM+t63bdvveHmiCoATlbgk5vDTCoNuswN8zPWeudG2JwcUd+oaE4x
wjh/aayPeMv9k48FZ9fgg0nsG0+XD5JfdpVYHLK99q6bv/cYSLVohznB97fHeXU7rCLXjiGx7n4i
8D+7JbG4dKa8ZZw6w5dnOFb9g7rcvz0GAtivzQcUDgtoO1DVbXe1NUJsR3JWXN6knHDjAaCSG8XU
FRaVnqpKczUAj7m4VDkOsXndGqq7hMCaLPkwhTlnqPVLGPE7YJLA4cAK9sr0aej6Flm7Zm2erQio
ePTSYECBxLjJp08J2nJ6VhwiLfWKKHoHIm2X9ym+wsZRrX6EuN+qfYbi13LXWd/V+ocChi+1qiul
Uq+06A7JShdxCNfoRk9HkWDZK/JHq3/SoEg2l+jzkWSlu3pxMBPk+S12N06KCpTSMi4O4RIcxhzR
u6W6DADnRfgIoSeya5aHWtGuJIDzTO0vunEtXe/RYLsTxU8VpGT5LW6sX4Y+PCAneW8H04fOOnbi
boyn931m/Up6ZxcpozeADw4S9R4cL9qp0XXHh2sjC7IRuQpN6bh3XJxU8F6yduboNxCclfFLk2Jg
pku8m41jWS1uhWhgGt4JlIZZIn7epXdpK27S+gdUEHe5sN539feV3M3duL4ComOHQAPiqXzoy6+F
+T1cvvT6Y5M6XE5fwb76AeoN5txT3XRQBAOlibNAOSboQDp7ClOHsU1ul8m+RnLjOEafxro+1Gl5
tXYlc1QnofWpS3KbzPRb8alalwvSQHWMVp6aHJGS+sD07GzuzJ6bIn+iWCHbGIkfdj+h1xbcj1OY
ebFqtW6opTdgYG4p1JuuQnFVDuN9VY8XvdUep/o+iBB+na9z0WJRE+97MXpCNfEvBBSMa4htXqh0
iMb1eoiZ7alxLQytpDBARzYAtxXWxjclT3ZzxDmuoLf2Y+I/ilGxaIp5Z38DeLs3wxHTMu2y7vRL
K7ymMeMaVnSJkKIEBqyN6oFvXoTEod2trv6OCDLTSxQkjFdLhLTyBLaEeSX3eZnvusH5mA/vWgMk
hgk0ut1Batt3/TcR7ZukcR1xBwh7VH1VBxxArTPB6K7MsT2T+m6q8h3+BJ/ByXL76W5JaXNJ813Z
h24TFgeRgHjukXUIxC3amPDGAfaW2R3Q+6+pmnyJ9eVdYZZ3EGw/tKN9kxPKqvp3LQivMFd1LYLQ
rv/e6w41vOYB9BbJ+qehJnaJKgwWv3XzzxHGqlqBg59gXFhAeTpk6ZuWUg0gJXXxMlLtyO/jxm2T
H1qgu7LjPtS0fczjY8dL4HTUR/rGQ3XUTCJpJ76bFCSGUmB8s7dazyeasppC31QZ/AesNPO69CJR
3U5h8aXit/VC7O3yXSkUnsBNtMQFzoKGdMt3GPc2uFjTROJHiXZz8pCh1hfV+CcrOQvSOKTVl2Cu
/AD31miVCh/nXRNWXtclt7Z9P4pyH+CfrKgggyfgeKTiLaZqazApWs8Ms/dNblyuLqLxLC/TcNrH
TXHITMUz1OBB6hjBJSsFDiEv0INFtM8p1+sIC1EUfpcpVHhLPCbArLkVwoOwZy4da8E0N79YStNr
sgWnidhL7Q4G13QcxJdhpdwU98ggpExONd61ZeHH1I1wY/4CsPh93DVXUxvcoJCLzsZ4nJQbxQQ2
BAa7Xb4k1Dsks2BwXHdzsx8MxDVpB1XlQWMgraoOGGlf6kF2QFT0QgY91oYOW3g46L2zH7AZTEtn
b6s+geYOKiq5AhhpRXhznlyEym4Jxxtp13tMFY5BunavwkeHA0pJu5tc/FInx21VP3L6a2CCmMsh
rxXeGHH4nkbJnay/0DH60PTT5TDcVna7g51EqxI7AVEc0N5FxfayEBXt0PQoOe7GBJ/BJHloArzk
NDhI5vBOs/LbZbUDACwVAD0UgA7j9r4Jh4u3b8ENPZaIkKTW4i9afXTSsYg5vdKVeWmjuC+bgxGX
YLbJAuBGGPQDSttxVZEd8oKUUCS7acaVpcdsTnX2uh1dp4N6OxErNfbgK9FDOlpnHu3F9bx5sk34
bdEyzwjIoDPk9g4VrXdqgGxtsrhG+5Axl06bH7ruz6irL7/HJhJf6aXN3FbNQZmgJukPqDcfAVSf
C3bXWO8kFlxfTtOppMHwXL2iTj87XSQNaYyUl8Mp0ezNC0Mh2u47v1ebfQmJpJycvTaO79YAABDY
fkYl2Fn666G2P4dMRSb3dNugiKSe1V8LOA8GyPU1R49GA3vHxQXr9kmvJUkjREJceyW/tVZ/GJHB
rjEvR/Oh+9DFHztNupMTemmruVLbo6pLSjgA0A4aaAupq5bpXtM/V8Fe6kQnYbvvaShX9niYI3pj
5nxHRdTXQaLb8idkGT9SWn/dc6Y2PBhh/hk16Z2xhH7WOvvMyW8DBEadcHyITG2Pi+H7thJfxnzG
cvbeDJfcnZrpkM/Lfauou2joL1BZephH8zPitR8WUhNVNEgDCi8jG6us5NeEplLfg4LKgSGU6a7N
CTS4SGTCho6kd2bDnJm5pxTrWWzKERg0+Iauy/JO5UyMmntdOaxlHHuxbwa+8fLQX/VteeTsDZzv
bw+/KUCvZSvqW2sxCmCKzj9O101b25PR6IxelkeQCIfqMrqLc+MGwfzfS/T/Qpnx/zEbxLWT8j+3
o35XIe+/ZmX+v/9r41T37yqkZql/ARYFtmHiVvesBqkZxl+YXEkdfzgVDYg1gfqPUw9NKkx81NXf
DrSRxcz/qwSJFclf1A1pOOAHT9HQAMH2Jy51a0r732ePjSiQjpEiJVCBGZzuGJsigADej21HHvvl
NMP0Ap2JPBNGsqqTJfelWlf73EE6Ham2dN+MCCCM1VL6xVQkn5fkrE7k6TH/+2nsldNB4Zz+yhbZ
aOXh1OnOkPjwtqzPgV7S0s2NKfsoyyz4Oc5ZO8L2yG8N4Alrs8MK3+dzJ36YfQDytw1SurWB3auf
mkqCfppQvp7cBPo7Apd6DKVvnhJ0h4usGM/sxSe4+vZDQnNnS5pCQmrcHOIS9I6Zijn2M7VzABUO
Y4XLeFnT488sxbfnCLn1eq6cyyLOhw/g0EuU3EPzG8rE4k6dNPFpqOzpI4Lai+Eyh83PjALdUZnM
4P0snPSXCIb4u6FHy6e5Tav7VEwf1GhQHp6tYP/3Ez/vL52WDX5PgeNQDxKGY0lrdd983tvRoq4h
Mm9i3xRjcmlDv/AInbXD26OcJvVPozgq9XOpihWYt1Xfg5Nmx3U3xX7eKOlu0LUR4lpdXzcJEcfb
Q61By2ZiHPq5WNcSlgnHWn/+7Iwe0tipbPiRvhL3vzK4G25H9tAqGjehY3x6e7DX3ot259oWpH8M
uOF0MLtPDQlALvYHu9Ovw7KfPUMvS3+S3BBvD/XKRGHvRVX4CYpIL/B0KNq9cb4sTeInRRQfRiQp
98tcj7t/MAoEe9reJq5zW5bGnBtqPJlq4uNumhz4LxrgJIo8M0cv34XDjNILXTlhO0A8N++imWMw
LVric0DhVdHXPWzG5BxeetM6XVedwd8UFfk1KsWk9TB8thS6SQf5F6UshcWkIoL19wV4jhbpLdW1
wpwPWAvhogwJDm8q4amB/T2DVV9DxtPViPGmJsgWdHo3lLNOHyExisQyhzTxx0j86qukOUpBXyeK
wnGnLwi2D0MDiL+0zu24l9vAWE1uuXX4xDbXzunAWpobeoCvH+eT+jBNqu4VqfVp6YavGgTJM/P5
2mAU0ixarEQm4B1OBys1HMShhSc+wJhHtXakl0bzwdCUnyodce/tJfraJ+X6pBJOG0/Skj8dbEjs
aG6RSvW7JtP2zdAZ+6Wg9lHbVbSTk1PfLLoOOCo3yzOb46kquJnNtVWIxSzHJaZ5m3WLLqNdjPCb
fXv6gs3GrT7L/UgxxE7US7p7H5MMGfEw8CbMPbDk2+fLfTQnXxvIpNMMBjSlst3/ePtzvDyCwCXg
l01oQVZB8/n0c5hDHQkDZK7vZEr8MJdQqpogmA+JETTHt4facFHWDbVaMgBogde6tkQ3iyqQHcYd
8IXX6y3dFaiY7gqAkofRAa6MH4SFgpyS/K2OwYiUX96+S+CaHiodU823n+TlGjAtmyIxWBMOXnDi
py89anpjB0OS+BHV1IuqkoBpOhVfPswZYMgVOintEtNObaIzI79c6oxscLJoKhZFtKlOR86lRr9k
YvVNiDXgwk4ZKDbplDi5Y7wr4kQ9983Xc/10zQG6INKQmJZynm0HDG30MDo1iP0miDSYNZn5oXQU
+8acjYT+4CgNxdWFLBIvnev8UsniA52A6JxgxGtzT4yKJBGwR6RntuJLwDTlaiOR+BZmWNeyI6Mz
iWLcqm8x9RjS4pIiZHefTCAlRwM/IeTTAQKnFGvfnvsnOYzTLwJoawV8SfTfMBTfdIsw45q7Yc47
P4b2tDYJK4CUZSLKft8Pmmj2qLhnaOw4ZXitKM3enAcb465mLKls6PkMfSZXBp8aURHsyyBPW4Q0
E5XyIyIc+Hm0K1xxbmXs4HcR2DdNV4i/S0r2QLdCx3bzqeg+W4M+fciT3saG3sD6Fca48sGatOZD
npkBzhh9O5sU8qrmV9XPuAy+/RFeLkPi5nU78iebf7X7fX61xXiR6fBYWr9UBuGBtld3rQaUIMLb
1p0hL9+/Pd66szffXOgg6SxBmYhAbvPNA7ylVbOcWr/WayTi1Mw5zEF27tJ6eZYReHCG2VA8LLB3
m82l9VU9o7HMW/XaLzNayyEQ6PepmsVnFtGmG7oeZWuMo663FqqzuNWffsA5zuywXssVxPAXE9AK
c/o24+QXki9gNrZLCvGZMpeH8O+FZv/dKeNeZ/0gOnCgP3aIzOK9odZHB8BKa0doL2hnDppXvwW1
OYdMcoUObiKHqB4ic5Bl55t5Ti+AmiJ+GTElXHjuuz+e3BUniPnyeoGr2ziJCUm4N9rOT6ux2GdT
UVCPbv48tLQlsRB5LB62kgvk9IvbgG27top7Pw8i8zYtqRdXxdnT4eXNwCjYza/6bJyX5iZM7ggY
nM6aewAgpuMmmNx4Ksv5aknG5Toxw3C/LDL3ltE8dye9skXkmsJToGG+nC1127Qw6LNmPMmgU+Te
aCCeAF/73Dn8yrIwOPMAs2Ibh8bOZous5hQgvRHJSeNhBmWdKDusW1YfZ6M4syw2WIynPQKeci05
kQtA09rcshID6UEuU+Mn5awAKA9CWo6delxYmXvg29iziM65QfRz8pQEVgJGpfV+DGuEe2ocFszB
mj6JsZNnNMdf+QYmURjJN6A+qhiblTRD7KVzUHREgMa0h3KAI2GVzW5atOek+J84pZuDj1SF8jjQ
S/LXJy7q8xyi0nG3bwz2RpmED8rcYPXVhjrYqbQZ0WMuJuKNpeB0GBCHB9c7zjnyZIkhQIWPYQIG
p+3aA0qhj3Gv0KqrnTIv9n+8gQkNpPFU2wH/vPkg+RwiHAPNxs8tJKOc1K4ujSnuz3z2DRH4aT2c
DLNZD5ZVIXceMYzWRPbBmGX4To8UqqHGGO0CLFsuw9HS/MpwlHeWGtC1DEccerCAprkRTij8ROeU
v58uns38OLT3hc2eeDrUT08V7HOiAMI8Pj+lUt0keVu7Eg0AODnBMH43tdigr4+CQoIUk2KbB5x1
G5+aU6V67dB10GygwwlvhAITX8SOLYZjkOkgojqUqrFsNPv2EBmKGF0IJnTuqcBU/sr5O2eCLNed
u30TwkpkC8kU10vw9E3sYplwmHJ6P65lu0+jJjkM86q7NEJBtHLYWrmZ/EwsilsB7KuroINeQn8T
tmGCO9ceR7nwsNBK3jXoq7pyFpSlskxQwhXDj7Ggk4LJA/ialnZabBi/oq7XfVsfQgyGE3FTBFNx
OSajc7Rj296NUYsRs3DU/QQpf4fQ13h4e9W+3MYclzrJi6AqRBFgc5RVqtWTnqujryqt4kEwax5N
symBueEu9/ZQL89mR9X4pg5oTpPi7OZWqKd+0M3FGn2lmeUxarOfNdT9i38wiEXt6elva7sLFVl3
TVRgOUAND60CJbI8aofnfLReRn5U0kCRch5RDaZefLpM5o6bk5hh8iMz+WzZygEG1VWHfJ4rVH34
4yCEwQj6yPcg3EKSOB0sGHUDCe5gIkpqcK9YhvmQpyrVVaXOzpxhG1b/ero4yKCtFdV1NK7S07HA
kSbBbKSz34RGhTu2HV/WcSoOiLaL3VAo9ZUzp+1XLTYFYpnILV3baIMho9qWLQ3+MUdoLU4a9AV1
TPbEsbPS8VcibcTq/nie4R1bEhwvApqA4k8fdGyB+apcwr6cx8pTeyfyzAa3vLdHeeW0pdZAui11
QMOs23VNP7t56lwoVq7xPerG7IQbjNlY46KpAx6Dr9V9t5okemxj3exdLDmxPMuq9l2H9MW3Ou1R
lI8Lod5WtY6d59tP9soKpPBna2tNiwt4W4mEjygbGVeLPy6x9tVOTMtVKMi8K1Cd2xE9nqsuvZJ6
OicDbpZ8ZIcJ2mL14lMSVy9nGHhH+AixBws7vJoBRrjQIooLxWqND7x1deiyTB5MtTDPnFivHCOE
XFTU9JVoRL3rdEqi0DJbFMcWHzmz7sLSZnno8W08831fqVvyvmwAc+2NrHn/6TBZbEthjsZCmcmW
x4Gy8w7P7/A6TRv7Ar6avhcWfEnMO7Ur/B6qj5BukzPLb73LT28jnsEm9KEWDNlelafPoFSNXcwo
OfszOxZ56ny+xSKVvDjBxYxG0YwFaTfveY/vTTMoZ0KN1z40ftsQsMxVfnAbdWnU1bsE+I0vluyz
rMvyYKa6PHPiPMXK23d8PsrmO2MoA59lVDQ/N+fsFkgZstiaaFdBSK3r3i26SRklCzKEaEfZaj5a
VvgT91VuHpfOBgkiqbF9DLtMt91ZNQS09aHpdhTqnfKgoLn/3Y4HQHUWqiDqzaIgRuhqqp3cFHUp
Ha+uorDevb03X56iTzQliNEGfCgqJJtTFCjXVEB2ln5jp/UBr2Hl6ERt7kd6qCkwv7Cy3Dnq3MSu
nET53mkr9RGJAHVwq9oOUlAyxnK0Ysf6hVeIoh7UblTuUyx9Ht5+0O0Mg3ywEdER0O+Q34AWcLq+
4tg25yUpWz/QFIPwUC7HESn2M1vp5SgWKb7toN4Am4/FfDoKIn2p7Lqm9yW6ggOiXQ34h1Wx6e2X
2Z6IVMVI+WgD6ewVqW9973Jw93bdNKMPScq6CUkwXSSxnU9KjNyQAvrw/u3xntoGz1cugFWiGLqm
RL10NlYZjud3Q5VpnSSKUf2gltb3Ls3SwK01K1TAqw5D6GXoV4MyIuIdPH6H6Nwwk+AGoVyFP1qZ
0g5o2hCC7jBE8aNV962205MCuYZSazV0BI2VqZETzeSe1UXmOw03Wa792oy/tPzfJVIqSoeDb9G3
35pGCzHwrgBL4VaDlG9kqPj7YfocemYRUDeLtaaNvapsjJXbHHc0PEXaLkTqxoC6aIXPWDTq6Ekb
VEJjrwOnUu4iQ1a3sYLnE+zvqfr+9ie0twcc17duqLYBIUiDGLQ94PpeUxGobHsflSDI7qSuy4Uz
2uqdXn9XIql8Qil7/htNUvPSLuIavfE+K3f0JRLUPvTEuVJRovuBleEq6rgAx9vlSYykQJOW+I3j
YdliimepV9EKKbrRLNx9YwSSADh2evcNAdaqPlqAnS+YXmYmH53IVxuz+RhlNm2EMLNND+kGbKyS
vqvkLeKruL8FsPiv8r6DiwFBQaXCOKdgEwF2hjX6GIP+gJAGBLuwTZRjnmJp4FZI/NV7MxHjbbTU
EuxhObcPwPVA+5cNVQuPEjv6D23R95U72r3xno5f5WCHrkXYZnR67YogWPZILyNhEjvz0nl6ZzXL
tTImmYDCp3efRFpQahn6tre9sAGtd23DyblVwmV4X5b2ggN5qH5hhaH0pUa9hlJjFqiI7cGhBLdk
RaPtpRLH4KMhRlJHHGLKywJ9jo9xiugnOrATjuS5U6VogYWFobmTXuHVmc/YosfU+YG4Bs2D0Mkp
oLBEM0KVi/wcmNoEOlg1GvtMBXF7tKzrx4Q5BhweEK66bZy3+CtjiiF6X+3NDv9T2ewrupB/GHEw
CmUsGrHWyj819PUpngWBVZajMlAg8droduoWvMyl0yz1mev2RcTxexiTF1rBgPBvTocJyi7vA6Wf
AWq11YVqdss+VXBB76JYHIPW8jXA4Ux9OR/sFkHH1knbM9nTetmeHmnsRW4/WpX0VShFbh6hrrUs
RMvAX5wqBy9dPUJAUb2Ek3cXDkp/NM3yy9tnwIt+3vranAIE8gSyBHabMctusKRi14OP+xEGi5AD
kbbI+Qars7Xj/Cq6avjlhCa7I7EW864x5bzHrSt4bPHV8gDe3okAaLzby37Yz9rcoOjw5GHcdSI7
Q8BY8/8XH4iOE4cWGRloitMP1BYDQPReH/xpGFR0Mqv4mGuj46VUVbxUCyvg1OhrGq1VnYkFt4n6
02eiHL9e2TT9toDFPqTYOgXm4GcON8mktMtOqVoJnP9sve2Vl6SwBxvThLRPcWG9aZ+t97aT6TCV
1AQafGOR4MNOdvLseBl015JF/XccKugGFXMd/eoQH63//E3ZZSvSSqo6p548HV4Oc4u2tT35baTW
l+Es4vdGMVyO2Nc3Z2KGV84Pk+iWkjvNB2FvW5hlEAbt3GkIvos08riJRrcIUK09s8TXJ96sGoah
Tw759KlHfPpGHUI6HKXhAg+imy7tSOjXOqeNx4nbXWFLRkNBndN90AkQAgaq6PWM3s/YB+0+x7oO
VaCzcfeLzJb1RPbIQlpPGzLJTR0xawxoJSnPhLLdBIch+mUrFDTqJC4v0qr7lVC5GtrKk2ODMvIQ
pl/hd3foCqc6EsjJdCYPeOXkYXGD01hngiN6cwoUOjM+yoLHobfiqlPRv8vSaUR6W9Dyk+W0W/pZ
3b09MU+/dTMxa6hIEEyN3WbRn06MaWRJJbFe99HAX46x2v9MzRnXqiptj+OiBJcN3chbXdFVt0ky
QMAU4yHSdPZ7EiYLsdxCo+We1jd6YqCPEofdNegg5dD0i3U5oN/5fXbi8VJGOLlPcIfQsdX0q0HV
H+ZFIg9EdLlzRKW53LEKIGJa9sMywg0pipxaYsP2xqcxt7t0X09tttOKWd7q8VCc0YN9ZcfTeVob
NnwM40XCktdqnzIpix82xoItmiBLQSbLdaom30W5g464wC0uVZDue3sKtlE7y9DRVdoIpsYt8ATI
fH7W1F1uhGkfLH7V1Sg5gYPcF11AjCVyaBjIVh3fHu+VHU+sSYUXqQpW/tO2eHa2WdGyLEJNVD8M
lQExsaDcgy845yf1ymHtUEOmJSwAiyFecrquEETQ8WYfGAX5NpYvNkZjLMCkJKp95rR8UZhZv6BJ
t2vFuiIr//TzZ29ULJLIvI00P0BFGJXoMAJzLsN6vAqnaXg0nIhDJhgXGD8hmndenRlWfVBSXa29
rGwgovz5F6b8umKkWVL2lj09lNhU5ArkjmbhTB2XgQi3Puud8SLHBhZLn48ohRIYkhLbMlBp2ImM
rUL4qbEk+4lZqBBtN3Sc8Cg9uujeRY8UTCGdITWxEgErPfpbwTs79NDAp58Alq/doSDY3uHXDjHM
MkfN8XRdCe0z5//LNcejOjSG1hQV/bfN2ZYMDvWq2aB2oc7057qGDQ5X6MxCeLmTKK8DsAOVbqC1
sY2FyeDtxUThzsdeb/R6NEvuyjB3rmPRRZdIHsL2eXuiXx2QEux6SwMA2W4lbrxwmdtF+GZgRzs7
DlqoNJCyApa7NwRZcGbrvoALrFNO5/o/A25Oa3J/rah7KfxCzi5iYMnOlstVrFs3SRXHB20s7Ys+
l/HR0uqcfNW0MamJ9SPlGFQP+rL+QLWj2IWjoV1R2f57Su1kX9MduCzMRTlMxpkZeXkK8LwQW+0V
5y2tbUDfYugg+4Xn1Vry7MZW9APGOak3VZDh/sFcPBtqjUCeHQL41diYo5gC55q821FcWDD0XBAf
GGccU/LknLPma0ua3Y2EBi1+dHjE6XhzG/ZzpOfCr6RZXnaKQio49efs5teNcXo9P+1sZsACjmJu
yRZBhffHmApWmFGbOOHUll+YacK/FUjIiUb3AII5j29/ypd3IS0QtpCKbtMqV7U5uwtVG5zcTqXf
LdL0xi77pVaG/bFng3/UVs0FGpfL1yBWrDPHxGv7yUIuynRWCCHQxNNvKk0xs80S6U8Glt6c2vOO
Ru9yp+eoLDiz6M+M99rXtTmV2E9rmXlb/TMiYl5nGiSdVBslOLvczXM5XpY5rU5dDft9bBnd+7c/
7itbgiVDToFYj0meuamZ1UvGzSCzxY/nWoWs2uj7gvaKG5r2eCaffmWJgksEdgzCiAG39cAgHqYx
NprFT2StHovIugXMWp3JB195H5C9SOciYLZiizdzVshplQ3VFr/vs/qCOC3aLYJeSIB8+j8YykFB
bcXb0g58QuQ93+JOrjVKpSy+0tnind1q/YMVi/ymS3CG+eNZEs5K/7cEAYy1fat0zNIQrzzVz8f2
LoiC4XPV6o9lGkv/7YFeqXk4RC4sPgvNMNg3m802l61WGbGp+malLsd2dJr3EstttLUD9cA+jQ6h
XWtuldnDweia4qodU+Xy7Yd4ZQ55Bkvoco1YoAed7rtC6/o55wb3bSr1h3goEQQyE3lEM/dcK/eV
NUm4ppJwSGuVmNncYMhPdKYJXNYfiAavge4m1Oka9cwJ9gIzxEW5tsdICx0augRip29U1iXqk2vA
gTZx9V0qWFlNqxWJUQTiqlWz6Brr5fEKP27d68ekvYi7RL3Lk1C8UyqpXYxzVRyKFEDJ21/6qUix
OdBXiUAS+xUA8CIutpvEnls1V/3Z6WH6WiMqo2MyoPrNbQwb6wjaKr7KMjxGwqK4sWZkGaqJsi5O
UMajMgP17rhHAYAA7K6xa90rRdPsuiKlWHTmSn1tWTBZiBZKKlN0wU4/oo1dCkxtQ/WtzobwWPX5
h8HSGxL04Bz/55UrZ201UnoDEEnXfTOUQNrFzIxQ87G3jT2DVsLt1GTFXWcmrQfvSVsJWCpXguh+
vD0jr70kVwBCOqi0AW/exA0kJW2UDIsGOwNRIlxFv7SoQFxkiTbs3x7plTyFFJM/KPcLIOPqZpvZ
QbekzL7wF7u6KynsH7Uw776ZOL5iMYdVdoZMLjT2TPuiTaX4ZLTZfCGt+My18Mqtx8FGqqsKJEcA
XJ5O6xRhYr40g/BDgdVdsuh3xWibu55aCRbW9KaCULt/+9WfzsvNsqdZzfWA/pnBvbc+07Oju7Kw
up8CQ/qVhtM5JIkou9En+FFYk5vIW3OoXeWxCVnNxsJKIFrSGBYyAlkR042ZU7+ojV+0C5sI0+1Y
7J1ZdR5NRzG/KUofK9gIh+hB2XFFzaa30mKVpMYjObdb5KFRCspRo1IsmextC41rdKsc8Vnr8/lu
NqbxuMwIWt/qRhtdWfUqcMIy/z/snVlz3UiW37/KRD/ZD5jAvkS4/QDgbtwvJUqkXhCkRGHfd3x6
/8CacfDiMgirPW3HhN3V0V0qlpQAMvPkyXP+S4lcQJpeenEPgFOZorKh8KwVOCblnoqegNB3l/CK
OrpP2G1AJBODJHVHafYsgnJCZ3oIJP0WsVc4+JIxYkrRcz1C7DpHodDRtbYenARrLWHfsFR2mqFn
l6KQZT9heukoW5Nf3ZJAV7INHzLfTYMV4orWmPl3RehF2c28CbXuNii678WEnjdCVtEvT6vy4tC0
voYA8FBZaLb7xaynZOXIhHiev4YA/2hRg8hBKWyunOiWuIi0E30lgLu1cgf85daYCumqDo3pYcqG
9rc6iv1FA/vQNWjhPWWiJwzg1ov6RpryZP/5GvvgZOH6A4yL81oCB77YXb0aC4Ls9cpdh4bugbYg
FELD9Hd/PMq8hWW4q1y+ZXlxfmVGLXuR4Cl32FmZW1Psoo0a+C9/OMgssymBuBGRfNWpy57uFrnp
IyNXGv2uUQNxE2AJ51ZQTZzPRzmLfIxiKBbQN0OTYZEsMtGxjQrKbZJx11neb4Oj7yYuDGlfthQB
Ph/pLLrTmmLjz+xi0mySxdP36XtQE00YC3e5ESk4zRX3sTg2NKdl8QI/LQ3eLy47ppqvoZc+GHgG
dHGhIPJCLV0kpwndVQkHLeFurAKsDEMECo2q6PEiS0nup/SXYOamHWlS/PD5G/919z+JeGDMZ8gK
nD95hhcsIl4JrHMSFEylTMwz7+YqTrCt8ym5bmshnHADngTavVLVXdPZi/ZarWFgjdo70tMQRXGW
QdhQR4X6VkUi6GeaR8a3cGrL2w41U9WxPAS0v1JNwV24iMfM20p+r9dbkp58U+LQ5nFFDMoauTwZ
eYa6HvKLUpfl0jaKPG1doqtxG0tG09pWq+couSc1cPEqDrp9NRU+wv7yNECMtPwQKcgkPOqChbVA
yv5zxrzL7igwWDeo4yTPEcQ74nZtoWqSpGF7F+Ok+T0K3ngMad+/6tXUTkja1PKrZFDZ1Mae6kTT
W5cBGkT1NUE0kna1VI7fG633FccCuuBv61qbJQGjeviFCLnyK6188XcOdVe/QgwQ+ZIZsGmh6RrC
Vw64zB1GLURUFaZo/RqnyUEgMBH9fQ/ejdJo0bQX4ri/GiNL/dJok8BLhom+L3vcBQLUmYxp01qx
vzFSIAd2HWhj4FaN0v7qAsg1qKZ3yMB1stJt0TjL6g29qHAvCYnso1DZUjwxS7rwRtYhBZijtCL6
wo9WSeLv6Sxby9zAmHp7q+iCap56F1dj9F01yxoFFw/nOqftgvqxUeuy3FikW3dmO0VbFRH/Q2nF
8VNStYpod0Wr3AQaFBU7aJLSwxUyq/2VHXseG1i9VB1oCDHH1AFOdyxE+0zPDCU8MgmhK4V17kbY
8+7GWI7tla0yR7PTnQJXE8YgYVUl4C3pjKJQqpnemvERMAaq7InlP0PvG51SEIp9bfXhVvc67RDn
NNODaJL3Cjz6aYqlS6PWw5U75lkJAgYz1xPKLbRj4W7PH+ZdotIK5WS2lD+Oit716L2jTiirHl4F
Q6/aYt2ka/e/Ocqevj0QKRFCI1VRmaL84ktHUs+dzKjzI+L8yJ9gIrCLYhjicQ5xcerM8VKMdXEj
NgjfCIL3gI/ueJ/qTfT6+TScHZ8yVQmV+ztzwVl+pq5sCoFpZpF8NHwvvzTHpLvU5XRcmewPRplV
KUgTZto1fYjTz4tXb1XqeCHdhRRUyXk0DL3AW6ys3g9H4UCjVIpQIB4op6MUFToodTGqd1VKxx6E
TYCLhGduPv9i54eLTlWRVADg09vsnY6iBUM3iVWs3k01/IqAruGIfcYuw25403e5QWGVEnfh6dYf
srmBXbIwdWo7M6ub+8TpwNkYhGkf1ryebFUOtpH1sz+U6tbqrfEi1vseTixdHWOahJXs560ScLpa
KWrPcHHqujKZ1mJ71PKoYZOaandeOn4b40b/arR65HaKFlxIs5RWXo4HQkrg6mpu3QxSdLD0ZNcI
wcvnH/98n/IgFGdmfVZAE8tvoBc6Bi2tpt3VXtfeahO3ZbvoKnkfpdBenALuxMPnI85JyvLVKU7O
rEBKNWBhTr86J2FUpKGi3QHhnxyzDdOr0Bj8Qzom/W1emZdRkUD9jQKfxbbWTjtPs5lzrsYwb2eo
Iii/09G7NDCGNCQlhAFR3IlZWOw7f6xvuwJDbHsaU59LS/09UGsVFcgwLY/Aa5IN8lhrpbGPNtf7
J1ksAa7hQmjGgnaXaeQNdGJhrPZqdPj8a79F/dPPjdoMLjCzGAjZ1RLtMQC/71uUSu4qMcWZGQ/C
+FHRo/RZ4wy41wpwpU4jmonvNEWjPJIgSLXrNTFOs6E8Bg1uwh4OsT5Sxsm27WvUB3VApY9kCEDa
8HLF26YEZlrYUVjHe/JRrYXVqFsQDJpQeATcjg9sTWt2n0gSpikxENSfQ0US8/mbfjC1pMX0fuEJ
MjRgytOpLXH3FqzK1O/GgXZ3XgvCwaor64aV3G4B9co21iWBrcrdTz9vHsainpxaksU/hY/SY2Bp
E5kpCojQ2RdLrJbzvuvzUr8DxlYds8x6ZTP3eyNIzcteHtKVo2BeJ8sJBoFBk4HWIKAn5fS1c3yx
cETv9bsyxWVFE436KhaaDjMdOv8rn/g8VMMZB/qMBAZdWWjjp2Nh8aMHRCvjTi0F7QWwOhf1MThK
oWzdylht2bhLCY/KKNRfu2QcrrGOvmwiS/gFxYoUWU59bePLnhm7opx6dzgI+66ITXboZFI3rkAR
PvowMliMmTtKuFnmQ0YihkVrjvpdb/gTeEUfsUTwhBDq6jXR5/kSspgDQsp8w3zD/yw3WawXOMIX
inEX46q28y1L2glUVS/LRgo2com6URJ1/UqK9cFkwF0g2bBY7Vxx5/d/l2JhkNRMkRH4Ry0owz2g
Ekb2Ux1lNgFL6SCjFyJiakrjOlvJC86L7UigcGQCtkOSBQr5Iv2odS8mjurBsa+Do4yM6SbtyvKC
a1zhYnSLw/rUY483etYRKdonBXWFlaV4fm7NT4DiHuc2BTh1uerVRpPFXAuOXTLTvOHNO0UVtpgx
YcbXAutd+dgfjkdqDcaE8EJH4/Rjx2Jq+CN2rMeIlv9OMet075ep6nSViT7QRCP+8612vqJmAA2M
JJ0zWQMafjpeAL434bIdHkUjQucgFVAiiQ7FYGFOBbDSTgJ03D8f8hw/yTWFWiacmBltAo3vdMwW
BHIttFJ4lJEU/oIgRV7bZZAm6rU/CviDe1lSfIV4CAQ3lhuDQ6HLE9kOSuxa7AyTObp9ctf3tqKi
JtxMuvKaBr0vuvpYp7eRUmVrwIEPTjcemfQFiB+RiV7I6SNjTEsvSymiYzAagpuFAQZ9cSo/Tkkg
7MRMwEKqMaV9IVU8rekVh1gpDcDyivCFe7K5QXNM2etmbO5DqTU2Y4v+iOQV7dGos/CiUcZxA+v5
Dq1EXKDCSKkvjNqs9zr4zAtwRRLCAmg1Zlxu/3y90T9CDYIuHYCcZaSVPcmoYiGOjoryAnK9sacg
NRxrGMLtFGgri+2DxU07BLQuOnKkwW8L410kkX29oygQRkeqI81GEYfGCUbrBdXwcTemwcPn62xe
uqfBkksLigESOnHzlXixzBKK5qk0meERWJppt1EeXeVikDp+XNcrX/E8x2Iovp9Fh4xDYFlUDUJI
T3JYRUdf8UYgc52+G0JRcj9/oQ8/37tRFmW5pm+h8Mt1dGwjK9xzRoc2RnbGHu9vAyp79vIPDEft
f85hMUBZblNx6DvD7MToaIya+qVsi8npxtFAdVOwLto+WCsIfxCKKJrrhoIUA9XaZWcn6bUBzydI
vCkBdwMns3HzQscQRCY71BDdR8jYW2M+fbRI5n4xGPY34twivhsk4i00hehYQRa8NCvpESEKfWOY
0Rrn/KPZo2GAAtKsQgP/5jSEUIHKOrwfKTB6o0X5Lf0hl9KLmTQHLAkfP5+6D9YjPRuu6/JsOQVy
8HSsoO5aTUqI6tosbYxYn74p0rFbWY8LJWBIhmC7CePU72fFfXlpddtkXu0Fokog1yLIFmDuG+wz
MZK0+5hYZYOd0A4iKZlLF5laZtsLGIZ4XVCA8UI3HACUKr62Azyzaepzx/CmWtuYfTRtEQifuCdl
fbxmXf/BPEDAYI9CHp81NRehfIg9bfIECr1dBXg/DdV2O8mBYMsWyusjBMqV4+6juYApBN2DdiUW
PnN69S7oBcj8VKUZx0RYHRH9WWMJoato+8czDiYcBvcMASIVnd/63SixxzSVOGsdUSNSaYWRi41c
tP48gIPBpikIb40yjTbvpnej6OmIE2erpkdLjOqLUMjZoroVb3JxQvu6Mle1+D6ICfNgpAmw11k/
i4+XDtUIicPPjr1EPyU0ijnpGvAA6AZxZ4IO2FVB3h/TQbX2ao5QWpRY2jOey5nLtV+D50SZth6T
YRt1inRVtWZ5o06etfv8638QRXDgpLpEhYWzZokg7Vsz9X19zI5R0saXpjhZl2NVZm6DXfGfLydm
mYofLSeqj0tARmOqaTQ1DJVWkeFWGQr/tV74+89f6IzkytaG/QiOgNj/liCcznQUeDPTLc6Poohk
fyAp2oXH8nqcyu5tN09ukub1RYfe8IZcJ98W4K2vEQWlzqFp5baYGmNrCMVrVeThFrhTtqk8pgEP
qvCgd8mTHGkN4orF9NOH++aowhSs3Ms+2HggEziUEW2iO/d2j3+3WLUW44QUkNhxmurMVuNxcms6
ECvzcSYlMn8pUmiuqzO/BvzW6Zfy4eWBzbOKY9aoMcsx6sIdyvboqwlAOxO3xSD5JYgh8Lql3Cjf
ptEvDLtXVe+ZDoN07HCqfvBkv/iSTbr+4mVjXW8taPrHXJO9n/Dc5IyiYQv3rYoaqUB6BJ/Yz6f7
o081l7XnWvKbSuHpO0xWqZRhHhdHRc0TTAgaD9eFOrWe/nwY+nuzljHMRS4ep8NITaYEiWeFXNaq
wlbbhHt9GKzdGuc/ZZH3UUumeUknhKKnOL/su3lXkjFltrLoqGOShERLMRwiTekcJbLqHWbdv8fM
2LZeUz0oQ5asgDXOWSozDu2t7ofeFzK/i2NeiksxggSXHSulM2BtSsM3JUC0CkqPvosQ647tQsGG
RBPz4LpH6XNT6J25gyYaOXpQaZtMVfIVEdgPDmpiE6pgKiQlUDvW4sxr/cYPAoUio6EM/nNVsxds
BXzV06h3QmoLpUxbVRxNHxU4NbyMykrZqwoUNhx9JdHbhPxbL4khcc0ZwggGSFMOv3EogTIaZZ5I
Mw5fnLXew5tG4elEggqn0kETGrgi6iWnExl56ZDA5+SKV6vVvVIG+kPiz4VBn1YCoknoN+auKeOg
giOdUR5AbxY71J9DwelDyDlOqXltvC2zVn3JPVG6bni5rZwNLL54EDowNHobwcDzBBzJalDjgR3p
rQymfpTju05QIdAYhVA/SWHKzyDnmT1GEJ23iTH+uDXHcDTdQin7YiPBRI7dxorGa1yOfc3NAn2A
fuObrevV5H7gywtB3yrlKEOtMOsQe+YK8Q13EkujtwMARQfBbwPxgkhY76h7yKmdIAB11KVKhTpb
TRXmMD5qcuqIfBdXOaeJjBuEfaCi9OAoJm3Sf+YIpZR4IAvV17aR29iRxaB/FisD43DAmHi1FHWc
/fS8Ln9qkknHKUQys31jIkiCoL+He8RASzchIHceaJ9hELDz6WPkQmrGrhyJ4I0grmcADSnTTDs2
sVbK1G398VcMRah0RqumyxmhJKQjcBeAjWnr2vw9qgWN088DinUWuOatRnV7FuvVqU0tFrYiqFoY
5dp01MsYlA/xAPlFbLZFDANDM4HzOxm6M7aTle0EK+nFh0gTk20nZ8jhAeaQ4ks6eENh13mlvMrD
4H3VusZr6ZBEvlPhRsLuGBsRo5MukX8U3eQ1DlS3/hKmu5g5CVNwH7bVpG3gO8pPodkEqY0rKdxs
VakQBByl4VIemgmL8qAqGTqRldkWTnxGc2T6losJG6fsykJxvURM7iTkpWgNNWOcbFrMGTwnx4ip
2MS43rxgDNTJbi6bjez27HhsG6yxhzuRmNzOjK5QnoYwqw8NIIraRtoyHXda1I2dXakqdYchaeQK
qwYkn4x6BGqVK52lbc226CRbgMrQQBWfvcaMIBM3WT6mbiRHVuIoJeoHpa8Fv7zCz0MwjX6QOGki
6cEFBDyBrD5Sgt/i1Pjf0cqMvkhBiztSWenVXigo8zuqMrsE0m6xNn06ASEDsjvCQFPS6TKGppxt
OP3UJ2RiPYJl6/vPXulDe+8hJdlVDw0Kt6ZeExxBKL3rgJM9v/GbWO4xHtbEbmeOQMO2U5XnXz5f
Y3OKeRKFaN/NoBCixwzAERc1SC3VVcEYm5rMOukdrSiMC1Wujl4d5lsVxYOtN40/xbyQVrqGHyxt
A8IXXWaaKbMY82n0Q4S5rCK9r456gHVJromFK+Wg/T5/u49GgSJO9YeDmcvJ4u0MRIIitHDoH3id
csECog9ZTGuos/NRcCOYwZpAeigkLHOkekrZHWLaYf2ljU6oyD+TXCncz1/lLAmfdZW4x1NQNEGH
LtkBXoP+iy+37TFHVsjlMgCDkT7BNi6rdOW2NZ88p2uCaikQJWaHuj/1s9O56aW6SMnLhmOGeq7D
dpw2cA7NS2NMDMgyAMM/f7XzQjiV4PcDLu5BkZKD6WmH4Tipg7SxYM851ug3jhLLKD1wEO0wxzS+
aRonYhFElU1JPV9JEj/4vhqCF1x0AB1YCPycvrSKj1ddmdZwtJTsd25p8XU2ThIHsGiuLMrzFhuv
K3NpJhdlvXBdPx1Kr6K41CphOA6ylO+EVO8uKzh6m0rtx0tcQE2n9PvoPsu9au/z0A7YrdYVSm3t
ST5YuDOvG7XXmcEA6u70QQJLEsYQUdNj503cqKNY2s8F0pWV+9EoM9YOE1Na4/ISP5h10dhpXTYc
xUnwL2JBfqQrbaxchz6YPj4muD7ahdQIlsk3glOhOVFBPFr6kOz0KU8Tu8HYFf8O0bz/fL1+NBa7
grsjturUvBZLBfG31kD6bTzO3MLZJ0u5Tf3gZ8BFfAWPc16Zp2yi0yPEugHKFdiO0xnSYy8VAl+V
jj1wVa5IopGJW5UMJrM7y2pDN+yjAhnSISVxTGeJvAdRkISrsB4ws434YrI9GVp+V3L89PbYejgy
kJVGsxwnOP7GS5UNeDf9ZfI87TYJOcKcauh/D1Me/yR2t1jv9cJ0gNTKAWcMkxpeTx4OgyubYo4p
i5iDvgGFWJOSHgfC/M3fXWvUIe8Uf9THY+tj5iMEuo+NIQxGrzC+oFieX4tVoa+UAT6aRxqwf2GM
qPQtlr/QtZ0wxsJ4tMZudI0OmiqNfn3jmd0a9fD8mKW2CzIHdjuXJqAyp69HM1EbSCTHY52AMkc5
SiTf8JGvFCb+Fh3xp0TMM5ucKV0Dz30QzQ1QMvSbYZXBU1pEcxpKkxa0yXTUyNGRp6DdVumo5sU5
rlXj8KcSzfMxBZKfJTujUsCQnb4prrFVZxijeLQgk0CIKh+UVGkOQw/V+fNt+EEcBYw2M2rIJLhK
KYvTvcURdSqSRDtO4BUePIvOeWRhs+mUJQQiu0OR9ZALtPzxRE7QA7Ema5Bdv4gBzJS18e3zxzkP
c5T1uZdzRoNW4Bucvrha+h1BweiOcZ7FkFcry7F6+Y9hEQhSz7RbijJzkcFYBIRMtsKylEvtWKlB
vO27ineWwbtIDf58cddIK5frD97K5KKvzckN0nPLnrwp+0mJ0aN6pHk47nNT/JYkKKB9/unOl+hc
XQI+BQ+fFsLbPejd5m+LuhLzqNaPWaVlFzHUi33rK8HOwBdoZyADcvun45ETUm8Fgz1P1FIr2avL
ZBrVUT9S+ZecVDKB2op95HR+Yu2bEgu5z8c73/1QTcAPUaVGh5v/P10aQ+ijm9sFxtFoUcCKYjrC
vdkIh1KSX9AJHNy6tcJdkOSvn497zu8i5jB9AOTQD1WBtZ4OrAcNmhUVHxY/pf63qpbG0ReSaqO1
wgNfuL4vaEm7YW3K18HoUUFUuOzSc1Q38PDHGynQEseKlJeahAuRuCA7mojTbr3GUG3YqNlKQD4v
L/G8YG4RUCBg0bddhMk6xhBqaBXjWCZCttHhpjhGW0dPXo7kl9jTXLC8PnSxurJutDE2XaP2w43U
FAKcs0rGyxYQzOff0Jy7SacnE6xjggQyHGwCddloBZ2Euaw6e9pS+DpaZSlw0RtaIARS0fTP+eCp
R6PkdupM1OTNbeSjKuOEoSTlaLlVPcaqsZHfJvKkw8XBTvkFN6FWvjDxu9lnkW/tgigC7WV6VTja
QxHiRTv6dTm5o2Y1x7HUMIbSM+5xtqhFFTafmpZ+Q8J5utT1rEoRWgssAPEluIC5XzVtjCCK95Fl
demTgXpLOQss4O+aGHqyoSaQf7da6NtdFcT3lH7TX4Yfqs1eFPrsoaxUK9pkRSjfe5NhbMna02ex
zIMKb2VvSF2dl3mlIy1ONiow05OsxDgv1c2ovEnTYFNatJW36aVSOgB6iH6FhRSJHDZQWB0zVasS
TTK9uKzbKvpdkquhIS370/cyl/XbqGzT2M2nWLlJZZTkdoaBYwmqy0Pn2y06aoNTeUWQ7JI+65wk
wII37kvqeACGhmYj4xp9JfheAESpULFvrSM9llYSlbP6K5dWUllWA5Ah6jPK6ZZCKbEtjaQJ7wNZ
q3CSNrVrJTWax1oVUPFQuuaiMgRlk5e0SqZcGlYqsB8O/1YWojtCP2xxmiN4YyClIYb3+ig/BIBt
WVKx7hh9qM/HjbQPwKM7au+nrlU3a6YIZ1ka8pkkL+CMwaQjc7t4eT3EYaSl13xPX6C6HnIDX51A
R3CV0stW8yL/GlKwsLIDz15ZI2/lVGX70cjmanb6xYWEvcmeku/TKvC/6iafOMQ1auNXiYjzcext
C8yk7Cwu8l8QNsuVw+ItjTgJAIzP9UWhPzdz5JfX+6aSpZ4nUO+R+AePNbSmJmwiWetvB3OUbqQo
oKDoIZGlYCHst8BcOu1JqVWzhj5YdoiVV3l92fkp5phdlqk3ldWj5ZOlk9i7BWkL+oEo1VO5srxs
20d+DZQ0DAZbyvrW32iDrkaumqvWISbbJ0mcUDZ3JSkrYANQdsUlFyfrAJxtiQC7bzRVvTIDZ+cz
n54gyP9g8cSlZpEoU0Sp+oqk4x6ZPQ28kgXMBC4COjIi3BAqZCs3xrPzci7XvBVtaM/RhZ+f510+
4AvoPONkpNzXesU9HMTrLN3eN19LMf8aV6L8VOa99oSZXf2nZal5ZKTk5j4nB+ayv5EYfgXPZFTu
NeStXLnGJjrx+t+fHynniSujALxDepVvSW138T1TKx16uSiV+3D08wvRavpvgtLDG/WREUymxHTy
RFOuJOb2B8fco9mo4QHt4bW86+wCND8HUCWul2Qm9PdOv3NSqG0U+q1y302y9JipXbi1CtpIQSP4
3z5/57M8cjHUIgUi0UpVNWqU+9TE83EohNQhX1nD+52HCu6u5MUUrVBFBZJw+kKhIYkI7bT6fTAq
0jYWw/QAZFq5G7OJbkXWlDtfVqDOFl53m2dFs/38Jc8LWeBfqKbSvgYsfo79C9We81731PtCHcxN
ZKa7MIgSW23KS6CcT10m3tRTd8jV6rYz1ux7PlpWaIbRpYfVrNOVXXzjrjcEsckC7X6ahum6jSXl
iFRqcN3FzeSiQdBfxkmR3cSKmP7Ad/shy8NZnbSK/jiNA1Q1Yx9BNgBDoZV/Og211RqTAdvlXqzI
6m3J6PvGRpGjua34GeY9qAnaZTYUimPWqvG799t9Q4yFWNjXozM1RShhG2xFLyvzM3+B96Fcnetu
MH44S2RgSkvQVx37wI+BFR3ldvR3g6hdmf6o7A01V3KsSdLxAn3W+k6LgV6UUSpsFCHOnmtfCde2
w3LrzVbFc/2IU0UlvVyCi8AlhoFOUfWYFXIZuPUoFPFGDkiprbiMMycjmSf2o4MxXVmFEEDpTstq
dHzVah5Nfq/nDohujyCfWklxJ8VM5hZLr4abakKTxxbVWic54LoeONhoZFeekfSGjT66sK8w8/hZ
AkO/oj7fV1ADw/rJ5BRt7Ubpi95Gibp7UdtJ/W6JRXhV5sQoW0GCxHLyDCqYk1ZzOSny4+GbqYwN
oNYovcTyTXPpWGWyTdpWyG7FxULY5XoxDdQwkyyi6EFD0ZYgj6x5AJ0JkM3XG/KEWbCQtUcV93TR
iX6TSX1Rxl98Na7kwzAB2bCbwEfqL+zMWrYJ9/FrF8vJV2xZaopZU9x8kZtW2ZN4Jy+hFKlAckN8
bOw0svzAEXXcQ2wJj5O1A2AZDXlW7BzoVcN4Bu6yvFOgBJXXacSztgOVUTAPSeN0XSntlCy8T8Mh
dBQhnTZKI0Ub2pbJxvMr62qcpQzp83eu1MexQ21wTWPj7AKGdQZdBjAMMzmBc3CRayGlGgLtEeQv
At4NSGLvaQVsJP0HdgOIVOvbWd0j159TKbrRJj5h3u3VYY2DuTz+eQgg+XhmIpcC7WA5k2RKgmDR
UfnS0yF3hhxLw460+yKtMenM60r/EpvDYMuxtFJEPkO7kNlSDrRmYhVHM2H0dA01baN5hp4aXyb5
Lkyua+k2p/lnKq2reoIrUlJVEV2Nonu9sfDMehxjbNXVwvG169Q4lJW5UTPJtuTvURbtxLTavMWv
f4IF+W3xmn1pqtfX5vq5+G/zAD/zAkUKP2j+++kv679+7b/m7nPzfPILlB3DhorrazXev9aE5383
2Z7/zf/VH/7L69uf8nUsXv/+t595mzXzn+aH+YlX+CyJs+Yx7uQ/8/pf/svl62sSZv5/xVz87U8+
/Pr73+bf/vpcN3//m6X/K2gKqiwWADIw+HPLr3/9t5+YwKW4HVPqBprP3P671bgk/SvtT34PaACQ
jDMPFHGbJvj732arcTo8/AZEgmiVUDb6E6vxN3ewdwcQ+F8Zh5BZHxsQI6C/xf5COT1KBq6VO7Di
ttZdRv4+rC7Rj0rTQ1O5OoLpqK9klIRVnKLE/dDsdeUS4SN7zBRoBBcZJ3niYHmHGFARok66F7EV
1S8qE5eCjU7hRnXqwi3rL120U4Sd4O2reJMZjlZepag+SqYb6Fsjuqiyg9JfefqhDzZe62iJqze7
dLgskGTPtx4aQOPXtAIXcR1cGt/qr+mv4Vn7PTyDNFBvxvQYRk+jeki9Nay5fnpEn32hRW6MJgkS
/IEq70xhU/8YX43v+Y/yh6w72nfxtQts40UqXOMl/5H/aF8zTAZje3oZYJ9/4VLibdvxdQzBELBp
7bx1tXzfR5dt9FOPAeyWu2i6rhU6XdsRlbwYxZu91j4lwu+ROkHaB/YQ3fXjym1m6c25fKW3CtO7
64yBB43i+Ux6bzwW1dFM9qJ5qQkPhXyn6vbN9Fs4mo/tVfp1+hY/KRshseMndIfKzkFa3iodMXXg
ARb3PbrEiAJVMC9shd/4bkvd/bUI35uerz7mIn38v/SY6soCWTZq/xMskLWosLSz/X8vKnww58im
cB7PLV7S90XVyxSRSNFTXdkNcq+5SVGgSD/nmp5GNJvWqPRroy2C9P/maMukYw4PiCIieUOVBQL5
0lGyUqfc5+qt7lpH340OrolO5EYum96xNoR4Z+IvzQldWFmu72or4Yl88zzkvn+AZb6VJvFUeGmg
7tRdv0HHDauTFkSeXSfoX9ja4+g0V0DOGnh6X83n4ZeH98XDTHggByttoQFbZccXxReYEaj5+tMO
QpLyEl4gSq947tzqfEhf/WNDq0V3/NyJH4QbxbCby/BBhOZmUNm3ycz3ifhvv1ALezBsDGP6CJAL
5Cbb2MS5TV05rjdRYzeeo3/1r5rfQeoKD8J1dN+HYNxs5cK/85+m52JwW5Tbb3q3u/dVx0ucK89u
r6pveuIUiX1lVLb+KH2rf3W7+Hb83l/6bnpf2npih/cQuel1iJr9VdkOXApLZ0qcHIvKyOmD7fRE
qy1wUZQMfwf89HfxM/tZ/KxgPfjzf5XC1m9+iTcKx+5sfsADO0rxQKEawF0S70BiVmjCqHZr2tkP
+TJ0a9PuYSNSvvvS7DyIn4mDHGBgJys1vPVpXsT3/z/N/xmneS2aLH2L/6OjyaJD8FcwmzUFEdaT
KaLOsfVdrlN2g2QChFF3hey/9rKKjEAZ2o1RYySE+pMjKOradXFtyMXh8B8x5LLU9tdrwg6jzAYe
j5716WvGmhyXAMXUHWVFh/6t8/U7ILkbp13pNq0OtEiH/+GB5I8OPfxFuJRQmsKHYvEVQzkPZLMu
1V3nYZmumDnWGwa2ToAL9nI4DNu6GPy9YdW6oyD2txWo8NiVHmt2VY3mZhYZdOVsTA+jEhQXARYN
jgq+Fz3CoNzqI5G3uikLuqS6SUiOvDhzvfjrIKsJ+lXNn1Ka3ybo/essJiirY9xJwkjdWYqTOkFv
i4MzcWua7BKRGtNJOsfP3CR0Ocw6tLts8ZGqy1DecXB4nU0NyBius+cktQ3Als7aofvhNn3/fIt5
9dNERIWe5xvJ7A+Ir0GeS2w8rqIv1a35qO/NvfxYcDcwb/uX7nrYVdfhSmNrbcqXqjX/yadcW5xv
/6enfF5xi6s/ud3/3GBL1GAepJkoC6R55XOJxAdEmee6tYPrNYLQ2tJaVt//GUtr7V0XfZh/+F2X
yspv23xWZ5cBm83/WUStuguSaELQcff4KDq3tzhU209PD1++rFQl3iZnOXnvx1mEE9/M9M6axxkv
/PvmAMTMFi+8nb9vDi/FoTrAxNroDgnyobYHeyfsFMezC5vc7qq4yezn5wt3I+w2Fzr/kIbwTWF/
V23dzuwbfIVsazWpl2dkz2cPvIwv1WCG2M2ru5ya9j3xz4ORc7S2wR1aKrFT5o54qCYnQzPmWFyU
t5Xo4H9oQK55MA6fFxbWnuWta/YuJ/D/ic+ytmDeztt3z/KPLpgPz+13C2YpYq4FPqXIlAXTbRFy
1i/qHwcOmXyH00SBENaaItfqN1603PqorEW6bequcYef6eBat8nX/8HedzU3jmRr/pWJfUcHvNmI
+7CZCUNPivIvDFk4wnv8+v2SNTMtoWqF6J3u291xK1gqSjRAmpPHn/OhaF2TmRKwIGSQd8hPqA0S
eUpILeU6buE8pAVDMdMZ5tJcysDciblsxIeF/tNPzOyOTXz//+mOTZvXTVnXNFG20hurjUNQSJrQ
zBVhFtOTp6pMeldoEAOokQn/MZVM2OUfTiWzizDhq7/HIvzIgYhsU3Q24yVP1nflFwrKHMYOCWIu
Y48Zecydzt08ogMsu3ciRt58m1SsYubugR4qWyHe8bhFnJoMzFsN9N5j3k1EvK9ZJBJ3f8Svfx3U
FD/83NQm+vFiUKKLIC2DoKH6QSO9E1zrbjOQlgUt/qqW2apa4iDf6xvEbQ/ZOyDNqJ5TwRtw9GtH
IbeC81p4yoPGGmp5J1p4MUH7gpsTjJPDyT7cogR6r9vDEv4Sb4GKM2oyfaEz4OB4JgvdmhgUP3ZN
3D2Cfk6/Cpw3NEex0eeN5fZbuVIBg3a9h2tKsKE7v2WbE1P3NXkTqLuIXcNusYA6ofZDTWJcPqbm
q8nezpB2Ni3JEo3xnOAZovrZdysnxFWRIuCG9GWvbUiy3iOr09bshQUJZdAc49DZmdiVUxNx0VID
L6v4BKrIaeie1ukd8IVsnWlXxpa7yyRXXNxF7/Wyce5a2i8xn5eYvuhs/dCxu61J7uDeonf7q4S6
Km6XkmyBFpUQxu4d3kK/cKItl7ZJ8HFleea+N9EB6ipZbo+HA7ItCTLdiG6vKps/7tEimaxe+x1a
ujsNLVll12zV0NdbGaw/IehozCL6quF76KBslyxdJ6R17lcN2ZwXSKplEBCso/ebVbQoWWHDO7QL
1qt0zS+Ws9IJFt2yvS/Qb57kGenosIzW0aJBQiZF5Ic0y4gCK2kvw30YrYelsuO35SM80RN+bmOi
4BGT1+2D5p52Jnny3htyeyseQvSRJSIhxRpdBrHGuV0x8d5+iBe1rZPWzhYPFWtYx8Zl5xgbLLNA
e7LwiTuQgXgp9TrMb+YkTELj39jih4Mw0eLzBll2KEBTXY1U9hkzxQQ2ziJzQ7LbAHXQSdedzfaG
ixrY5UO1sKUlhugMjk3ZjNY3xymmlUv/LZxibn0mgr6si6JGiTdfH05Up42x6+wNekOSgj5KbGQW
SejyaVhTW3FxBlIiOv5+vVweDzPLM8+0Jmr+T6b1k2n9z2RaE93xjzyUc/xh4oD9I/kn2t79QKtB
WAtgPbzJ5HfZ6oJan8YAfUogm0pWMtHl8rGyW6d1GruxR2fEc3LbO72D2BPl7w3LAlISmHn4nUek
+HtICXSyp3QhOZJjLkcmU4lpjmwHNLFjO7QjJtitZ1y1XusJVGdQaJiF5xAatXZAxEduqFE66W3D
eqqTdcPs1taWrf3kM4uZNpekaF+y6GzhOECKIsHK6fBqThOGOA1sdmgMZ2g14KbbiATk5kmhTzle
5yY+lAb3LaHmPoN0vIrd/ZXKaihGLbnK6FpuSLy2tsWL4o50DUmbkvV+ffegwykQEO8M9eE2IxYZ
L1IbYvp1dYvGXQT+DINAAxyoRg4NeeXr8c4HdHyH+Mb7Hd7nSsXr6+uZRkuKTDHHd85uAuVVJYPT
OLnNlwXJhTcFGxzdSVjucqUARTXs7H4tt7GfM3s9UeVDsw9Sv8zg+cfuNVi9hpr44TuvQJTznVy1
jEc4+Taqy87OF+nCdPNFzwZbcdBV3pbhRMmhhYc2MI8c3w6cCH+l8K8ndsBibLjCDCfA9vPXChdY
inBmRE5oV/SM9/FpJ6OhPXqJG+Pd3os3sHkB+SLukgwqjeiMUEHRNWU93ANpFf/UneSWdudUi9Ee
GDT9ky0T2eltJLpDm86hg2EyeEgYVWifMA20P3QGG9obM6BxF3ZDk1VhKzvdlRwRjqDzonVyBswL
aOAayN7EzmROTWUvpzRFPo0deKS4FhfjVjlk62Ihr2uXBrbPkPdJIzJiONIy9UJCoJ7bhZs6ie10
i3pbb0VHZOkSV9ocGGqGaLAEGBdFi3yQMFc9aybSMxRJKIY0vG3x99nOWI8rtogmI/WZqqDj2q6x
FCv4naCAym5mm7aOHwMTgtLODw8cA56xttah41m0Jfr1sGscEi78BUUbGTeYI59ZVjFxWP1kFX9b
VoFqqa9ZxdTYPTWqEIcmWEXrVGAUla27LRh+75wO/T8FwwlnSQaP4O9o9yeX8weJifaAE3hyRTog
SyJlkZO4An1pYbCCaO1FqNDsvoI50LDRTlgIejZwCM/07C5Zuqk33UK/70HPKjnBDzsuhx3SDhhO
hW+nDtKouX2B0ztQBP9xSXUnkq18H1zV9Ly0FrVbuzh8juIi+2oBPN8FgvrUvJwccDv7a5aKtgUz
6zSxhco2QrllV6quApcAP9ENhSW/6SgXj42tvYxOy3KIxdHR7s+LEVxJBYdUGOeT/KFTiei0cc8M
WbzgmKp9ZpUbOQHWzcfvPjilb58Yksnx7NuZ6y9D++xUbuFKz5z3xuCsKfhrxDI3OPLvJchO4Z8N
DyGEL1LqWLHB98B7pWd+BcmLnALfDxj2xk7oiQlY8HaVuPxT3z5ZvfFPZHgEDv/fX56dcAm0JxfP
uGNoF7RyE4w7xL6cHSBj4/8YI4vtxM4djAlzTCEF0E0fI+Bc/8QCzCNx8bNJXD4f7rnwlxEbvYyP
x+HPGCdmkuFT/M6Xnx2XE/x7YLbb1kvAcjnbNaBAGHAohHQfLxLoDGvgm0F/OBProC2rxfkqulLv
swXYN2Rrva2upWXHegfdztzmouT0sOy5MoNEJSaxxk2xCyoNaAwp19iQGODfaDTuZhcenbF6O9rg
7pRLFxn75XucHnvsgYhTcrJzWtOSigztp640KiGgELPAFvahEzsAr7cZGjhDORGYAPHORVcBgVA6
J3vwzq4PkTY4A0vwXu3Ak/BNwcL5crioDlzup0DnEQgBFIBeDUyia9PJ3zUoFicabNCFjA1E2yO2
u/TZMUPWjwuQQJq65lXkhgxi/gS5dqJQSgacLRsQRVTDSiIkY8ELlFFhY7gatdxiUa2rteEeNwVE
ZQkxtukgQ2UMvKQxu5ccDZOusECVnYPs+flCkzYkP8WOQn0kQq28lbXoyC2foYmFwZAxfOY1HuK5
ELkNDghGy0q7YRlcW7ltHFC5gHtbNoHoawkx4DUY6Y13gpyHXubBFb6oFsqyWkuufK++6C8VG158
UGbF4rW5br0F7OqMjtzQJjKF+pWQFVw5bDM6905rCxtsLTRP31XccC8se/ds03f00KLv72d6eEU4
nR5vtk8RubnpyCu0vhM2jDZedKNv2YprexIZyRV3sVTkmt+lwC8Z7mVBPURPRdzw9fXW8koGNwjj
ZFbYnWftfeywiZUqoE8PIC2+pRoz8fHSgb/J7bxslWFjOC/kq3XC1hSgg4GgtJaAOtgaiVdw73WO
sgy8JXaSq+MZlr+jnJgQLQcJnWhEoSyDHICDDOY62gX0TGq42cJwJSycstTvBbiGUhfToluZaXTA
wqxp4HH3HrEt11bsZOfv3jM7hhJxAu2neCCvDVPgjFrBqxa20GC6HeAywozLQrukv0zjYh8skqlL
R82Bytj2FeIkF29dYcsXm4QfWK6h8kOBCMrFPunvue3BD3S2hfBxfA+IrQ7A7641R2LAul5LYLDN
1l8Z+LteiLYSEt9TKT+7Ot1wNVVb586zRJobcDGW7i6aKrga52PQWJ3UiZeNC9wS8OL4MNw0bnlE
T81N5QIfDq9xbghOvALgosc5cwQOnEFWcV4HzRe+zZhnCeIBM8NC77xdf5CP8jFcNw/SVtvEa3+h
bdu7zO2JgG9ZNneRwrO6t2AbcF7I+bBEMDbOZSEZYjfGudXBC79dW8Bf/lolJSwmFTosyMbzHROH
jO8SdzBCt15Jdk+D287Bp+DObfGdbt9SfdGvwJnd89G3+RhrDw5bBsddbUODTW98doaODb/0XXdX
ug0roHeG4G8xrg8qsCPXBHuJcIgHCO0R1PRUUgq1ugR5Yp+wg4FbPZ9h1ORMPsCOw/nnJlDkSgt4
Q0GFcJdy7RbPrcN3uoSrlYtOzpq5d53/BjcjRH6BRJ4SzlhYpyBE6AxuuBvg4xRwxdRFgS+ucnnY
6GQJ3sTdquBdWIwAVC3BP95ArRbBYS23g7mVv2+RC+kYa+6kNS5szIfujreYTADtjfMzOFwTb+Bi
7bFq/Ou9PcJWsGBzKIQfYX5cLTBsC2aqjxU5Y83Rrm6f3IHNLU40gTmDvQIlJGBt3OCF4YmMUR7A
qHF9bu40C5FQcHAcJ+Miii4r4wm4pPHQrYRFgMN8eTjnZevW1FqkWxHJkultu9Q22C7udCfBk3CA
ILdPRx3BAZDS9sTMBX4upGgiXfWbQO1JfhdjCNyI0LYmU/DDhWt8c1oIVxDMq+Sm9foVF8yc4PgV
0MAIV+RKBZQSJ2Whx43BEYfoGZZ3tahQ/hASyCE8+G5EYNqys5Ydw37hhBxCKejcACYglA4sQbJG
+eMud73QSSk9vzVwVJvY3QaBkAL7Z7EQpFy7wBwoCH0FHWOB+GqrV2g6gnXmFnJxx1cbUhHGDmj9
mosh4Zp/lr9qUoA34ndtEbnyFZec3BoMXJhRsAbxaQqym1EIZ23saf39Txv7p43dJHt0zKyr//pf
0pw5MXHXo2YSRZgdvHERlF8uOCooeU+cTcqbuaTMeeOFj+ZDAsBP4+Wn8fLTePlpvPw0Xvr/jeLb
HxTocQ/oV6bLJLIjCUniW5x9I9UAPumFa0AnnikCnLvHJEHo/+se80bYJFTw0wj7aYT9NMKgd/00
wv58I2xWi54Eqv4jLdqY4cfTEg1RLOLE6hEpQU+3S9wjX/DAebpWdjywyjPHEH8kcFYguqtdYog5
bFMDfuORqbaMOIYGX9MIPwz3b3/zGiFPz2Qvb9wvG9O3zCLi6924hHsb9ZK25nZwGwAigPZIesyY
j/Q37pDhPo9vftYVt4/n8r5mZzqJdfx9Zzob/rpE0j9YRv9Dw19oGvkjhQd9/3hHJjQdnKaQd2WL
LjVtzYkf3jr467jP7fb29Xagz3CqZkh+uMULOYM3fYU0wQ7/K9y1zv198EMtRvZ8NZJdgY9WFE71
a4HskEqwTHfprnLNfX0n75WtsukP6nVu53BoF8gcMRCuquBaIvv9/gXNu8geXs0z2cMVNS7HpbhA
TupydAumwdXfOBm8o4Ej0WwxIJm1YDwlpIdxHTgE327JuHw4E+Pw/n4MyBFhAIxVYK8hO7wjBqBg
DjECe0DVoLc8bVNwVrcrOL7XDTnR19eIIvcDkT94/29LdovQBvyCGp8wUjiRFdLwZ/4On/3hFmtx
WSNcGcgAl0/wpILD69eRyR970T/szMS2P4exFZtxoyJXmT9WCPnQx87uWUbuDeJcoxDnDniy5Kon
15dadhfJy8ReE+S/rJFBc4MaGRuoGgwYLISH7VoEV5wUwavIDhGYwFwi+FxvX5FqM1xW7R25L5H9
PofCw1u7fK9Uf5jJRKnugbKs9TLiAfpjfn96Q5q12y2NY/ikH9Al7NDvgZGTkj5gHH5bp6JF0DFb
GImxMY8oDlSBwhDxapr+OXvREeRjAnKxAcp2QoUXReGgfNDttiPtw9c7oPA0z++MgQ/jnijqVlOh
4+wJZwNdekPEad94CDShLxJiRswn4QYIPDeJkzhnW2DxMT4GG2DMInIXIiLEfdo8P/jrMV0K7L4a
00StB2qKqsQ5j60gQqVSRKIQClGcem0ij4vH85AQQyrvkmtCa5TxS3aGTCDprnOWyF1CxRQim4gC
VpegjAKajzBU5MQgRtQhhHneIGYErSl1tQeUqM5kHqMX0Mya8vc/8OUIrY2NUMD4ebTAxHh5kBZx
gw1P+RkQsuXRAR4fSpG41Nn+FU9fahGJO90i9oN8tHrHs9GqmzOeeXibB5lPCD/zcDpPZ+Lhb55k
z+k9pAmi726Z277KlIN/XVqrQmUFmpXD8Tx4EdKvK0QwKxaue3jpnvTdaHs85cekOcQ9Ar/YRROB
0wpxv9a5hNPghOYjPi/6S1qSxWLkr6k7nq/Q2spShIqQIlD8nrvd6vX1ZL+/36zfEvdqn8YkTQnO
H3hUyPBfgDN4fLdYhQw17h3nPm8u9/n/QGFHfA6doReNx//mUSDuK0d4Ec718hJPRsj2PyQvedLg
rVHT8DQoIPmEiJccBNTrenx5uxvFKwiPnoUkoCFYCRjvcgmOcczpQHJ6I5KbhN3cHDOWOJcZgice
Xl9T1N5xLvr1Ofixhvjr2bwUaH6gI7FPw1ZpMNDi6rxTdWhdyDRzWzfjWWBuiU0a1/LdzE3npOWl
QuzDXX9Ky/8uaTlLD5OU/d+FHuaYsTxx9v95p2WO7V4yAz8Q7k+2+9diuxMN6S8m1ecUJflPUJTm
lE55oij9VZTOObV/2rT2r6v2Gz9U+9Hmk3cU01CYMOGOWlb4aDoCVc88PLbI3NllvbfYpcdqI3lI
8mZvyKSwz+Qt3vjQ5JB7wJobpNHTcAn1wkuWyO0hSPaBeffSU82tkEuGnlWu7oybDJ6YiCBRr93E
l7yKlPIqg+DGguYdxjQ45C6gfqJDWZDDGZYeijVnVNnZ6U3ss7/Z9C4wIN8ZGmjULklooQxcLF6K
8EFimEmVhOjVimLZgabXDVJk1DuD3XPVnOfC9gzKOC2vYX7AAIm9eKVfckUL2mx4Hmjk8DIRoEbq
wDQhAI4887w9XjzAoh2SrJxkY8Hk5ylHDSLkPOESqTxUwZ6idbkL5EySSaTTXU1yrMb+WpGbndxE
W/hbTU75Yeb3h52bnLtBjP1URg9dF24CjawOt/Br3N7DjkbunQgviOvuVXhcWnrxTu7d/SFHuYxE
YY/MmBNcbH1FQ5MjUpzQyeisYSQ7Z7E8fr2Hs9OcyMw/cJoaX9Gv5jmRf5qShXpTwlVT2DyXNN6O
cNI4IbjXM3e+PC+2Mnl6WLs+6kfD5WILlw260+Cd3TOSHfGxjMKHxt0Kg/2ouNVCdZK9vNY9fWV6
ydGvSeZ9vXp8RF+NeCIdgV9vZGaPEaO3rbOCQ+/ry1+gAL+6/sTMrwF8lskGuEcJMF0UAw00vn3m
xWTSWqUinlNkYGoez9DkmehnJnmOtOJp49yCD5yAXVVojv1eoiofHoturVAJzOFEFHq+Gu2SIDmN
tJ19uvp64DPrYk3t314XhWDEuiSHB5SOHeYM7B9LjV8P5xQ/IC/6oFYK3GBVo4oYSBQM3bJoBt8e
XKgCueaUMcL2foZf1VkQF5VsKV7QnGegopA3/Hvbo9fNTUkecui0JcEoUdDGPYQBrPBlSa4gC1Hg
dIQf7x2ATkjLe5/ZXYWvwhe7O4W8EvJRiMQAkwBXGTD4e4vcF3AAc2/x44a/0jJgEIG/8yKo9QPf
PMEtCft6s+bOnTVh43/9czcFz/it526OfCcMt/ndyXfCdP+e5Dth138U+c5IxylC3m+SjnMM+OLJ
+qC+/WUYsPzjVUEgygBkDgd6Ae/5MPA0FqRK0zvVfQ5QnlS5GRr3wNl4B15Hj1BRbsDvGGopeJBq
pnJBEjnD+J6x/XrzSYD0PNZyJig96msTWmwjVBSNqIUd7M2ls9cusRUvRbI9T+e3UEzVo9kU8jyP
Ggqhnlfl0QdqckGAoAcAQlagpotzePTUULyWnR6Qku5st4AipzJ7jzALQI6vRIR/0WgZVTkZU+hR
xK/Dond5qVEEh33oiB5wRgiQWlHxc+SO1siWvRj2T+JEdoIUa7yJ6g8ZCrTMRCazJ65HF3jja2aL
vpszizOxCIYiRBfKE3aGGaikHlBMwzn+KoPoGaBW8j9FsP7No3ippuG1Nag2xisGuf9XFItXYfeo
LVccLiMywmsDHi18s8DLXGvilTi8HpFf7bEgeO/bI9jzz6B/MIzCa5SAIYmfp/nnCGYgZGjLCA6a
BNWGtEd5F4+yo+UW/xvp/qhIQlm4gYqB9lJgAUAwvGOnxHK/Ze9LSwkCqkc/mq+X7P8hn34lp4l8
SnwpabIY5CTCSirIs08WBb26Bt4JVw0rkjKHv8BpJLHTxePj3cDuFIrOdTmUnqenV3SwgQyPyOvh
fRmC6nMagBgSNre3s4TPNdwPp+5/EuH/sG2Uaf66ixOhWpSntM0T7OJFneeeCv7gm8bVt8i5Xlyj
hgi1RCggvyj9Ifb3+vkZ8L/k8H57i9YDb28mej/FsIdPC67hoZ52vXx/f0ct4dGj7wLCsXxzlzLh
55keUaIXokQnRx1e6qLAjcdro+UxsAcyw/NmZzeR6H+v2c0zrYms/8m0ZpnWxDT805jWrKYwsTF/
V03hh4q2JYkSAG0kGXDcn/nl6aSH56GHLISUqnDcfZjwkFYZWMLySXeAXruc4dE/bDlrfrjlZLqh
LNR6JOOWgSG99qKJrhRmCQCW+lkNUH7aSq2bRFLJ4jhJHGDxkV6V0GpUjQkQoO67Do32iyStqCDm
+6SVn/OgoG06lK5mxBWxulacG/EPFYZfR6xOVLkkimPtVIFxohNJizpcpOQENF8oZNjAP1ijsNfL
0Qbk5oknJSy3Pvrzz0jgi5f/O4XuwxAmCl1SGoCgVjEEGNacRV/5Ni+U4+3szoS3heF1gz7yhA7Q
ro7vZ+RCfK0DyFwr+moEE60p6ZsqDgqMYMOt49fDhjdE3Dno6VfzrjY3y4gcZm45t+5TteP3X/dL
J/OvZj3RJ6q8qTtBwKwlp4Amh7ywgsL3BVdHgbSCwh1xXnhjBHTyaUnHtqjj46phQg4psglChgSJ
wcOWcO1Xg9sfXg4kKb3ffr1SP+Z1H8hjItp7sxUEOcUwbyGtn7mGCa0MaidcGlylvWduS9GPKCd7
3mTxRUVjId620d2W3A7hhd2ed801AT70jvtjKArRb2/fj+9fj3SWkPmef1DQfn9Cnt3SiST9k7Z0
jk1y1LKPC/Xns8m50zrh64kfK12cgwYTstmvva/pZubi09zm33bxC9DEF6f8kh/xgSijXtHEUweR
hNNS4QBLaFOCxiQ03kR3NVnzKviQnrcZUqoatBxDfw20+8rJFs0ZeMbTK484PNhfz3juTE8zf/+8
My3NKBHTJvK/hxIxI40ui/dhx34HaTRLJBMem4yhbuQlJxKRopWYj0ReaEuQABXlrW+5TBDIY89g
87sakugGOEBi57RFLqKLXMYjavPpjGYyO6YpN/0rjGnCX3/Pw/QHgGH+n6aqy6dz+JT+gzTl21Pz
j+z9H8f6qQ6rOnypPuNh/iXhMTmjmIPH3DyVmOFT9Y/Xt/M/tllZv31EyORX+IaQKan6L0CnhmZh
AqXZAKj9vxAyJVX9BS8B1gYAmkDD1UB6/4TIlMVfNA0Y4aIoAQhTB67mvyEyJfUXSZJl4JcBHl7V
VVP9LQiZE76D6wPxHZA6kgS8N2BlTiSOBLzlrD9p/T4WSoWJgvRoxAXwYlLRAGJ0OtKgRPDtw2rt
vwmFj8iHXOH7ICpwT0PWgcVsypqk6dKUK+eVaaQKwIP3Y9u0TigCYzMoAMj59V2m4OD8NopqQuyY
wHy28PNZ+kt5dO4SWWr3pRSk6yBKvDGIenYeVZlFQt+SoJL9TdzFiz41j/o5992ZEXy3uLJmShx1
WFI4BPYldvaBw2Zm2wzjOJR7M6sB3JvHltPlmuaIVosGmJUWL5NEhLc28JGdXLTyQogBu6Zk1tmL
pRINh/VyWDWBEm+kWvJXfpv7z4reBjMrNVUoRVHm+MiyYhgcKhWAf59XShwDNdIlNd1HSho4ehpB
0U59we3SRPNGeWxhE46VChiDYhsKSM4Xx/xBCoKIJur4WgMF9yWVa2UbiWWxTE7nfhOcIss7y0bj
AGdccXPfjBzgH+eeKjb7Th+6e0kBEpupWQO2QWppXIvpox71x5ktmIQnMTVTwvJfYMiB+q1P7M40
GYShVdTzXrNidVmkUk+NUQvXYudX1CrPIm3UstuqwHa2g3QQndQCPMPXg+Bq5id6RytW9L1XgTst
yxZwbz8vb1bpHXDso3jfpbW8Op+1uwjQ3rbS6Y0zGDtr9BHP1su5Ho/fHwDNtMA9LBHIvCqHh/98
31q0qlZPE3/fGUNAR1O6OwcNGgdFmsBOUWV5YR0cjZOGmIMfV0woW4F8PfOpxYsyIgu8j8N2gc9Z
pjo5g6lkZWmkp9YO0FaVa/gCMu6L0bjy07CzTUCku9JwVP1oV8kDohrAX63C8uRIjYwAAABVVrFS
BI7ZnodDXJpeECaunApoQ1dL9/VZpjU6JRmjNVOV/R2D0gB7iaCTrHKscE2ciN+4VvOuF2RrV4aW
cRy0rrXroTjNaKcSX/9PdIGrmwrWx1Q1STSmCpjcZ5mfGea4C6Nk0fuN4PYSiBQZSaSJtciR6rJ/
UnL1OWzQhmjUB5I0pjHDjKdGkijqEm5tGnx/FA6u9plKhLgM0jYb5V2qnMTtqUGHc+V8um9rCwVb
pxy4lIUC5G8Z4Fk6icT2WdMKPWBNbpggnCLOHjRtE1RWl1FpPHWNLQIwelGaEXr8B23ee0FdcFmi
lo9jUyqQov+WvD+QJVPFmQ/fNDgWvWRCkInGRH3zM1XXytgSd0GirUsh9B8qBbQVAXMdDaakoUXS
YGNFGwC2ZBsjVI0T6fv2tDBaTVQcNYgBVD8E0qPW6dUGyRondHRSBn+TnsRxTh5MLDCMVVY0yRA1
1NgBbH3aDE22+jip0rbeKVFSXMmaVrtdcTKg/MaSIwg+2uO2qbFKh7y/SbK8IqdEyuACaU2w2iJq
KxqrKbBY8ySqd4KhFE6Qplb77dD+AYre3w31nMMG/pu4OKj6PyHNt08JwNIX1RnaHM2y+JMih+98
U+QESTN+UWQJCIS6qWmq/qsmJ4DD/WKq0NRMyFCEh8RfVTnBBEK6iGpLBRsu66LBt/1fcOey9IuF
Zt2ipaqypEA9lH+LMscFya8MRTMguXUNuoam4IyZoLXPR9nQeq3Ry5NyVQkyfJyxX1I1yAy31sgJ
uZQgbjJ0PZHGcUbMfmaYlxsbBpYHqLoKtB1pwkMS+FW1yi/VK0AVZiwzAgS7jXFOT+FX+TQ96MnQ
fIEPryAfAGfo8/S0tI2apKnFwygoG8Eo3k6SgPojoV/G3auvRunSkMQZJv35yGJmk3tOBFhWncu8
j0TxUAUnkgQ+Wi9WCbrNif7ezMuZm33WF7/dTAXmvSij/BaCYbKMmZCcwHZxsyDtRGah4BPgwPHA
QlS1HhOxC5wP9P0j5vlZAl1uqIFxQgVXVBVzncyubSqlPNWGfCj9+Eo+qdW6PBWLNI4XvtBdl+og
LEIZ7hrVOzVbrR6DGf1gUqpzGYChaZJkAMDUgtDly/9RQ1byobTqTD7gVsq6UeVtaGW5Wwid4XVZ
g+C3XqF9YpvJTA/S+hg7rdzACZun0V0YpgthUVdtvfl6Wb7bczTWV6G5a6YIkwgazOdB+ZCRUn4O
jf2oNijtrIaBIHcdPUFzY/TMvpijse9XATfUTNOAqmHCKJrue9nqlW4Wo75PNcungxkeS0lYSUle
OHk0oCloLY/X57TvSVAIVOvQWbDrAAeUD/lCTjU0+k+yo98Yc7rBd/wE40J/BcVCSxnDAMLs54UQ
5T7uEms09pmIMseztgC+wGMSNQVkvCm5gS6um3KMvOEslTOx6B+uiaXqoq4r4IrmtPVeefaNqmlx
b8Ov1okRvVvQ428kv3cw2v7OsJpdUKP36aiVqq0qqr+wEPXKDAUGVDsMa6s/yey304VlIBEJVpJh
mZfEiQ/EKsjgr34hY5vyMt6LplXQ2m/eYkF9SCtTnqHC6eJzkEXTVDivg4GO5f+8+F14OqmwnbQr
02qerEJelLngtEJx3ffyYzDWN32IdvPpOKuWTpm5BfGmSBBjFixCYApPdr0LgxyVzqN0pVrH0MhI
bPpMTRTiL330NkX9BBr6NjXR0Nn4pJIoDJkyV259ERgfWf1lDLIKaStBrIL0Pk8+80tFHTtZumpR
gQuFlAbKsyo7jb7VSgpaeDd0pw89XQCqLM0zGixOI4nU38qepsOYsKdzGQ5nX8Aw/HdddcoXqfGA
Rl62VDCWekpPDYnQKvtJL5khLdW5eOFEtwWN8Z34sAoTEqgzPzmJA27fobed5Pmy14ZsDAEUvOsE
z79RJRKUtBxvzujheZ+e9xUKit++JvqJFfn9ICbk0ERJCrtOlK4aPaFa8dDKaIZgQlPtX1LxkINA
Sgsu/0GdM0ym0vAye4U7x2C/66oxFU5iGfpDeJavVKCOBFQVOaBw41O9d9vx6uSjO7biQTSQuNtE
VU/K7nHMtqm6HDqnO18bgHxVkW2nHIOGJfkyVBdJTH19I8ve10t00au+o1acFwWSG2JMnZKJJjRl
FivSVVw6PRLMWrLTe2b2NEOTWQQJAQgBfIrYTo9Q4YuX9r1aaCnaiffQy85OnrpFsy0kIlskRS8G
JjrabZWxJqCNQVSJWo0njzOkPTH7vm2rKolgMtAWTWuqTOWBeUoEpZWvYhT7x97wVMprvyVC+mCg
a31CQ58YXqhi8HYR2Wi1MPqHsbvpAXGSMjh4ZrjdJQFguoYfxzPZ7V7KgjQTGowHiDAJHXxqbM12
46OZTujoht0jQBBvKn+hVCzonaS4iRRPGtB8pNn5jwkY0fmQiCtN9MSQCGjCI96FHSkzWy6WBjDy
ShXl/m4eujq8B/exeTifPL0k4hWAH78mB34gvprJhHdZYl03Qo2VDcfH2vIswzkjz8B8aoZbRdl/
fa+JDwHbqIJB6hCTsC/gq5g6WFQh0CwrVaUrqwaAoeIk6Ll/8qyN9WgAZfbrm03Cad/fbDKzDshC
RmCAzhvkTSr4R+rSDnUEvA3byJZaQqx0GQeuGq/alionKkB/6serEDkpQMqLdm2zRRMKMQdET4E2
yBnRDuJ6jIHPSio0kTmTBomax/AIsNQCmQL3qoPCr1jfREEIMD6BKN11pXhjuwkiO1JZMqwVn+HL
4YuesUC4ktPl11P+Tg35tr6Wxh1ZMPmmMh/apiqo6SBdDa6FnNaCJmhG/qLcdzqtZOcUuvCOtwYL
g3UR07KYOaWXmOwnWuLbCyGMJ0gDKMif5aDQnVUryrHi1v9l7zqW49bZ7LvMnn+RAEGAW6YOSpZk
d9vesOTECDDHp59D3Ttz1WyVWLdmO1Uue2FbIOKXzjlftEuh1g616NlbXmCmoObCDX9K7xXbFUh4
BCPbx7k7/kKaZhBeaziquBuQIgiDIUkdkp4WqZTcCYGwkY+q90zctfx2bk6icMxnsgdXkmZ+/buC
uLf8ahdPkeYaRRADOCQ+z8aNXkI/TRSe2myTug5DXhcZHhUiYAKC4Sva+I1j1ZSNzecIi5xDX3x2
M6CCX3S8nicLFcLS7Yy7KgrIeFSoGd93vdNaDgW6twlSy9ObHZKAH+86v8wa/33Q33zQyvCGbW/I
ZhyNJzG5CWqS5JSatwO6PzxAa6bP76r2oU8eeuvYpTeGdUQBo9Mc8sxqJwZ3y3Ky1DHxfkZeE3pK
IXTxRmyKcqIHEbtx4XY/mhP/WXrTU/zIXqzQ4c84XeF8CCwgmXOnEE79JILwq0UcejIyJ7Ic8w9M
i2DOcJL38AHsB/tTCr6QDIbeJZpL8b+IVx61Xx+vxQrr8fdaIHuLCI2j3HSVtNIt1Ki0wXjSnu0H
9jP9ZVOX/ZDkpjUPuhFYWtDhub6tj+x3PTtR6lQPmLt8gSNufwX+vXjRDE/et0/UL0/yc3Vgf+p7
HDldOuprJ9wWRudn8qRuwxukf7VHNKs4FFvRxDqkez1htm4Q+LXCFPoqBU94XrSjjUlgcWt0RwF9
rHbkvQZt+3pXMsfI9tg2/rtF71aFqAI65R8v4ytXe32TlyDPRAYDMffrkXtzxofG1qQVx+Qp/qVA
CvgSQ+l/l3WeDZ25wUFWJh+C3A7waLLU1b8SR9w0n9UTNrQ7yNJTppObiGzu2i9D7AhQEbTdx1+4
6g3810Yz67VYhYALUdTlW2NLXpeWwBqh0S0wyLkzfob9Z49+mrjNpxZ86v/jgKvHrc5lp1nLyVI1
QgnH+q3Q/Ut3JrQNmJz5zoRcPLw6teFXbs5zdRZUpkIhl7MQfpl/tsQZ7rvf4rPxmL70L/Yp3/Cf
r8I4PN1vVnVdgNIs+fdo0SmE3Bg6G7+QXyxemoEnmxDHrcFWFZ9obq24YQjdJnTRHQ+0c6PpoSjA
LphAqii+xlwCCpo78KcK4NT1wNTcUgQJLHD4ueP7gnyy530Z3ussclh9MtWdiePWI/JiD2H1XIxb
uuXvOjBv14dcnro41bSOJnhqKzRtiL3piyr2BdpGJA5F5vsnilMq3Tp4i59ydRf/OenWKpGohja3
ohhjhtgHw5kmX7MD1TzDx9RCn37RuKee0sjB1NmnsNy6aO+ZO+RVdILaPiKntayDFg3K7GZJnsI/
+ks0HcNvtuGrH+WNYTpa+5DIDd/6NY13Nd9/BlzXoUnUq8YuKvJk2T4R3pi5zA7k9Flh7qxyelz3
BJ22yA2Hn5XpVkCKjSVf3o6PvmB1MPvabkzKMeX+c40O0J0Xo09u4kzZ54/flCvfe3Ef8JTpXCwZ
zTXGLY7qYZzCUH8eRsSMtZN3x6kKehk6ZUycxP728XDXeYrVeOt5ZZ3idYLxssnPxb6TftvvcrR/
tNwZjQGl10qPVI859zIEz1/6xwZVMT/JNnZ4a9qrSzSgwBgOPT5DGEeBJiboXdQcjehbolwp/v0r
s5r06vqwtJhFGGM0DRV8SDBChrAJ0C5dZ06Ebl2m31sP8k4A4if8aDzo31Tu0OjOoqhGeFno4FeE
xi2JpxVubbmVgZQm0vhuSYKPt+c1SXhx7FZfal4+LiwLe1EW+NIcDWZaNypvYzRe6ncpMoX3cXOI
ihugPiY0P5sdWu8ULsTYE4dNPyvz3izhY4cJImDp0RLJhPpuQDfU6j4Dmxk9cjTijmj2mN+CJI4K
+q7TY5fBcFnuqOWuVaGrDTo3afvCKFwdgWrFn2X/6+MZGstaX83QMqhJkaxG2WeVemBanHYJwQx7
9fC9tCFbC5U261Cj9Qz9RrODjdB+/pSPbmtt2dErJ3lZ3DdDr/0Fkdh6rGPo2PS5vUsHLILbgcoO
siauArRAthjz18ZiNeTKY1BADfy9n/ltoR90d+yPvR3o1i8OgIN+R22fNxvPtXX1XGNQAiTWgsJi
OmABl4co1vTE0tPJeEYWrq0Opr6rAFqhSM4ELHZs4FlzZzppeDltjyTHNAt4vDOQiRsCAmmNFlbz
INE0CW2HSi+F5KbmhtwnqWcODnsavtl3Ohr7mD+179O3CGcxwo9uvTh3EB9D77J/qlGnRg9G6dp3
InGQZmwMOKyLo5pAwlPc2mXntOZZVLs2OoraHSQCiI2r9GoT1weNUAv1PUKBJVljhHI77UjUavpz
MjsYr0bR+rb/A6GXOeDhgw0lB+XhFJhuH//oAOlMPFyf+jwe0QHYdsRn7QnQplxgAe7g4Jmxr4s9
bYJO7JNv0efsTuJeOiPzE+Hl/S4G7qkJRuFYpROh7dT4xdb8zvzTaUdAdmjhDl0wp04iHLJDqmjG
Yp5jC+n43yFEIhGjISucbrjwV87V6zn4ZwVWj2xrN3bTpTjvDXlsS4QRu0TbW4eXSoJtqh0+vtir
/qwwYavRVo9srIlJUxbWG0mWQ/2TY6sFui5V8B8LsHpLV6Dz4O88dyoQBdWOwGk+IsZEXPWz/p5m
DgxN+CPbygC989ogH71oVqD8AbbT5VUA0k1Psjk1noEVpI3TRy7iko8nfu2sLBNnusXx4zHQOuOi
qiw3ZD0azxwUCjQpBOe3cNpf+Y+IOGnotoM3Qw+odFS0j84fj72CK/296G/GXtkLOlI7NiXGThrH
PPGz/luUyxFk5/48AO2SLgJGHOH4N2R7GsONziFyKvsMax05+gYK6T2j/nYhVtm2yNaLIRkH47mV
7oxeiI+SuTokSiO0D/p43tch0WrNV1ZE2fOkyXo2nptJ7UWGZB5uo6ejx6pxy2HVNQQugabfTd3G
s7I58sqIZHKKdRDJcaIqDwmuCoxYNH9G0zhEKEDmoMuicBi6S25GgctWXr1nb7Z6ZUpklpoUyC7j
2frenepvOGPWyywcoJa0k/Y71t2q8vLRgWeysdbvWey327o8M28SAayRqeAZ1prRJ4q+hr0XVTv9
Hg4kfZhezN/duCspdnreOE4rlOf/HO6l3A6sGYq6K1/VznlL+0E3UA9xU/S3pa42BXW4Y3brTd8t
0Ttd/Lkuvio+O2b6M4mepy9zeazpt8owHGl8GjJUYFCLRSkwhJA2cS0yOTSpXUoaVFj8jxfq/eP/
z+eu3po4LI2+xcjPIZIAplvCzjSH0Dih/NhVW2ned238ktwCAg5AzTWHs821pVFXaTyr1q8siI2V
o2tApHqBGtzGpeaESVDGx83UJ13O99UxfDPw6jRUWiHKjhWYJdz23IENRNmoyryc+ALy16bT9Z7s
vfmMQkhGglZzrQ60Tg/kTRvaQNTv0Ge4A3TVi7PDNN4QFMPbnZkG1Lq1+GNvPkeQq+4P/XBk3d08
7sJm48F+1yz+M4M1s1OoxNAaWeFYmW6LzHSN84Fs6JR+a0cgruHvZN7HJ+M6Jbk8VxYwI2DccmKu
ARq5MZvF0MIji/mBzsyp09vG6BB/KM/MD6TzGjSCRJ9P3a3N/dTIYEQMaFDXgjx3HeTqxORdnt8h
6UYgdJ88jPOdIG6veZQ4dXmohjuOqIkX51r/lqA7aO/P+dfcPNTqQMQ+h65HNt+WMnfKvPJVinw5
QU7FeIrD26R53pjs1T1AAYACimIhPQ4Q8RrgOCUsia0RjoBd3hVw7UyBDpYt0sxiJ0+1feDtY1o+
4LZKeRPJA0+DOUdZ9pE1Tmk5Yeaq0h0Sz/7d2hDRMiY/ll5GvA6+GpwwOA/3mubXSLQrxG037a7M
oRiST/5YBw0/DF8JdElgerEgLXT71OPH03ut4l5cgNX0VgZAY/PU9g2mZ0Kdo0OE6DbQwHoRroYG
4D1kyqGdAgWU+hFZZE6w8H7Eb0yGhFRgotcyc0rMzXQFWj4TH9Is9vAnRWNj4ndYJrorLDc13Ebb
lSWgxr6U0LA21XOtO2buDs2+5Y4tXD322L3krpG6WJpaeCxy5RxY2Yvs/JbcIcXeJF5HPFRsa+l0
oC1XTjI6AI+238fKKb8jfK1JkJezY4WuKYKanUv79uO1unaNlrUClcTUdYG80Zo4URuJAaRNBNfI
9CcS6HHmzO0nFZVOC0gQCOim23Sfouo4L773eLQWzsr/AiI//bUtb5kbV6/V6gNWTmndk6G1Kvh/
It2L6kvZ3nPL5eRmCDeu+HVcuxpp7YmVjAITBWdbD/0WoeU0fTWsR8IPVel0xdEO91l9wxOvKLxm
SxDPuHrSVoOvPC9d0moMlzNZQatucq3cs3EYxqO+UCJum/7A4oCNfhgek3pnpPdRvbNq10bfApjF
rdTZNQBj9TUr52yuTWWEaWw8S3XT8r1AdaLzzefiF3B7FeADzZZPduWhrAZcXUkgesx6Jpg+AI5q
+lX1Bykix6JnXT6pyauax05+xarDdQnH5vDxEbsOfID7IDqATTa3gJi9An41JB/VbGbPkpU9nG+h
HLOVid/a87eQFxDJA4MHwWX3Pars+CZbwq+G0cFrOKIhxRjbTXV4P9RSueY0/REEEGrD0H7XrfUd
Pt+0o3L6GUdBPw/8Dhbr89zU9YazdeVdYhIU4TLYXgzEqrUq3lKq5zQxsudaLaAKqxr9EWZr9/Fa
XedDEI4bFjKnwG+gPPf69298yZaPVEsjHj9Xwvo2FnJGS+wWAN+iRYkpCw0fUOVbG68a4GmonHYo
qtN+a67Xz9LrVwA+CokuMGzEKkEy1qKIonCKn60RpcysiTxRWamrusY6mLVXCMCmbJOCYGO5sthr
2m2TkmdeGV+6IZk3Tu9yG97YEwHGD1BTBIAIoIZAfVn59dU4Vm0chtHziEG8Ksmf47Hhjt5Gf4a6
3iS4rO7KMhwzbWTBFlg/wKKr4TKhmD7bBebe01uLJEZg0DZ2q5Z8CfPIyUsz2beE1n6p5EuVIZKi
eqHdNPr8tehhxcuea45plZUf5fInCqBR17F91VNEm6NJ3QQPi8HAUYstlm94vWsM0PLxSxUCHDkA
l6i+5mxPUwFCGJAPT2RE6WOukD6sDWUGdpgdwja/Yxo3DioaW6fSZOyJSGpBVKOGVFZZ5XCrOE1F
lTmJTg6kFNGOihsrnjQv5WjSwjo08GB0a39XUi9whPRXmBUBrkVHqp+tPOZhAkWF8Eh/Hi3jPpa6
M1Rm6g0iaW7mNPysJZn2SOQcoeo+8n0el8pXDdF3qRjuWVq2N+OIZCHgpbdTIqdDRw23DNldAly3
M+l6/CnEPN2um+EFWKy/j/VuAOtNT91CprP78Q1ev3aYjQUAlm0BU2xZ4OCs3trW6lI7YXrz3Kc2
2nPHWP1IaxI4F4r7rE4AxEq/csvoAjTNid0wApCGywwouAI+W6268ahpA7JRqCyrrAnv0wQpuGi2
AvTEcMFarR5bwgs4QRME4voSLca0OvTAPSIbccC6FgKoNMCioHvh/tl8QTNfBrb6MNq9LUv7KS3r
4kZLhi8Erqa0+D3DQXILq2zcPOn2bEaulI5suJcxAC3UENkxNzK/G7T0SPPUQaBaeIA7pR6hMPev
K/7/7Jb/4nh7/teZu2K3BMmUvOW1LP/6f3gtXPwH1x+ElgVnO/xuWjSz5uZ/LAAv8apzoHLEkrj5
m5usGeQ/IMaBWAgfFGQF4PYvCC1wUWEEgJhaIjNC/w2h5coNhJsLngcM3AKbWLiTl2eqEnnSMpz8
00Sr6WgjJ+ZQBYllh6ajfVBNzR5iquaHzJKTFyJqu9dw7g/ZGI/u2Grzz3xK5ec36/aOE3xldfFR
DARmQwfi0wITZXVnYXHjSB80fjJJSg+tWbROk6fFjTlz2+lt0TqaVijkp4nw8ySPgEcsiRu2mdxI
x669DHzIwhfg2CGUfvirYX5j/sOZ0FDZnXEKVZ37cRQ3XjbNzf7j+b62bHhjUjkwK5gwCNTYT0Sg
66LqlFta2JI+PGkwaa7JKLocSR1SizEH1ClsxW602hu8DrNLmnn4PZY1eoyFjB+sNEsBKqvzQBpV
txtlBDCUmqODGMJwr3qb7Nomyb1Q9uONlWtjkJWVGRh63HyRbSmVg2yZ7Zuqhn2kZIugvX59X2e2
sF8WRhcxr/wnNrVE9qgjnzSlbspOQzKgvi+M5LZSCPS42oMU7VgT88oCml5x4tIJuLkO5fKx2scR
3HA9DPBIOURxcLmLIE35fiz655YhMNXCnUYQPmgb6drrbYeWgAFVAAHJAIB3V4k8AiNAh7YVp5hY
1V4Tme1MZbVV93p3FOCAwJ/kHA7VKgiSY1hYIlHiNLGOuTwFBHlq+Ljhrl0BLF8BUXD34Ssj3w+e
2OUNj2hVxCQn8Rkc3+SxM4DMQJOuEfjRLMqbx7oxKz2gIk1OU112sAtkqO9iodfctcCGrPy2JsPs
hznNwZKaO0P6hWWm6cZ3vrMaxARcAzx5UKnFGsaT5XXeAMAQntKy1HxbA6ybTA3bsKHvXTWcQxML
rpvwLtY3eihrPYpbLTyBGWLs+yIpbyqilyiusRY2nMFXadLGT9Oy2c1qFO7UVuTZrjL1jZFk8jS4
o+5Qx0kwFepXAlrufkA09SltrWyh47bu1FkUFcMGsL25n720tIxg6qTyigzMOjnN45GkpPi3qYtl
m00EQ8QAFG9xOy+3WcmEEGBe0LktzIdjPWEmEDf4ATOU7YSllNsVeR90IzDFaZXVd4oXlVMUufmk
pUBYdjrAqCzJko0FX+zHxdMGtAgIVwSVXbjBcC0vP4uNEdJpaRudI2JGN2NiwDPUdHojQnDPpxqF
Rjxr9V0jm877+FVdxSlcLCMDtY38JfJ6oPtdjtzSubOSOI3OUshb8OStZ66lv2sVgtKWWs2Gn7mY
pPU8EYaiXE+APcR4l6OxAfQEgP3js51nyFQUHIjVgaIFYCEbr6xKZEKTim4YjnUaBVNcyNmLrMTi
QLwq77wxTxGo2cIubHEKQVu9j5OSu4qayiWmKr6CI8r9yVRn2s3zjvVDv3Fjlymtpgw+oQnmCEJt
G1bycsqpMWeQoynxfkU9g75C/j3WC+XmU7ZV0rnKRy8TBV3LAkOO2NB7WQ1VQfyF5SyxT1pfd2iw
WTXWLoLAyY++6uJ9RYdbPgi+N4bqh0Cp7THsjP1cj8yzI/6n1yW6oFKr+EQT8r0bw3mvVeY3OFc8
mDXSORPJeoCClRbkZvYnM+3knprgnhkqY24KeRcoJYT1DevoedYn3S/ttEW+DJUAo9P4TdIUiT+J
uryZDSTTyGz5Ju8+VbldHwqpgXBSJPJlKpjttjprD0U9RMHYlJpn12mDKshMATSf9I2b986J5Avz
xKTwJAkkOi63p+FspFAH4CfwF+2A9MikSxmisWkl0fXVAkC4l3ILbfjOiQQ2TCwxJFJMYHdeDpqy
SC9padkgYhTW7dhb1DO40vYSb+mhmCbmRjPg70B0csAdh27jQrxz5wWeGrhQCI+QnljdwpbpE23z
DOckprrTSdJ+6mm/p/oS8PGuO3z8xFxlDjGIIIuXsICDYE2W1+/NBayTLLXsKbZPVjKrT6LTO48m
VPcaq4G6dsyGIOP14A5iom7WAyZqtcO0kWS49pbxERRCPPCXAUHk6yTDKJth0FihnfJCml7d8uJW
lka1y2o5OiGn9ZHMOb0lUzLtkWqwgy4u4n2jV/FGTu691Rc6MNiw4tCEWefkkqw3R1aU/DQ2Rr4z
4Z86dloU9+nEntpZN/yPV/+dAw60N+Rg4V6i2LrOioG3a/ZKUXGqE4D/SzDjg1QU+q1GJ2uXpxO5
H2zr18djXnkpmJaJeAwWDQAKkJgvN3zIh3o2jUGcGj22/ClRL/WYiQ3LdR2UAf4DWwIcO/Z0ERy4
HKXlCPOzdkjOhYYMbTFXkEfJ6HQYBst6Cnnd7A1qj8dIVjBqdZPsYoNoxzKx23uJdid+j4TFRiT0
zimDHWUwkwuNfdExuvymXFfQ1ika+BedUqCrTf1t2g+zZ2Rhvm/ZpO9iSic/TKoESUExHJvBGHZI
FU4b2/7el0DjY0H623AqECpefklRGLmMiiI5Q+QKeOY8bvegtPcPCGDD75yR3k9GrnYF0op7Fsvs
qHpgkCsVt7uPD8O1b4McNCj2SJThWxCuX34IROR0MoZVcmZaWhXe1GbG58qIAPFt8nhEmxl4fS3K
WVF8bkVX0A2X44rxAFkWRKXm4vUB5YwA8nJ8c0TTt97u+3OYVbNblIT6AxRvXGGiwgcXddgPWtif
kaJF6TubwYIM7QoIViXOaWiOt93YN9+ZZZcPmUmi527SURxv8/rYzDCIgDTLT0kjGk9ZseZ0Vsid
fhrrfZUTUIgkM3apDakAlem2l+Z170Fcx9owYtdPCiADeFHgsKMkh4zz5RSNIo+nwtDluSrC0Svr
nOxESiyvqOx+14xk3FjT6/uN6BreKmQw+CIotTrlrM7npgRI+8xknyD7Nzc7qsXmhpm6jslA9EFe
wcb9XsJLvhrGqnKVzzYtzpM1CSeq2JFIG0SJYh59mk7Uq+YROj9QYnqQbIh2VdL8GhKi/0yzPDmI
VuaBEk1yIoyGG9+23J5Lrw5hOghxeMQRAl25WoXMtVYSlZ1JElFPRUXmFXVBH/US7LZ/e39QbYWz
DGcBo4F+d7m5Ne3KkRREnedJqU9DXZQ/uimtAMMrh13ciOTRIG0XJBBI2HphlwVezxI3F7IFIFbD
bK4cygHIh2YmTX6GXiZ5jhgeCMpBvdVba0IH9KH4kYbAM8B9LH610A71uNAg8NIAp/PxGlwf8CVi
A/8QeAsK5ZHlQL7xIKqBxegex9RZg1Kga/ShdCxQLbmyS6fRyy1U1nVCBg8gs5D0W1CGgP+twkRG
ZJ4qItU5ofN4btmcgmCptzctbaBJJ3j/WBkDLrqs0QG8bkDdQcK+n+rkwMcc/ctCyAPYMSJkFUvt
mJQjHJt0oA7Lk+gORbAOBRWL7ZgUk5eCXO/YUzfeUKusH8sKkhofr961C4BHHCuHzjVLRnwdzUdF
rocgEsbnZhzyz03KwawyI+H1VW3vetLU3sxSseVwLWt0eXiQOWDQzcAy4vc1OkYWQiRxmKdn2Mrs
U5gb/FiEPQog7LuwftS6qn2ppdNNOsv+PlV8i+p2/UiBQ4ZEoYD9w7P/Gi29OTNNS/TBTmV+hnls
PXOCjtUQl/3G2l4/BBgFoDacTdSEYGouT+YkdT5bFc/Opt4AsRKP/U2WlnwHTbctWZ53h4LjqtsL
8hkVs8uh6tji49Dl+TkvCuk0PKw8mtIvKQON6uMD845rZSE+N6EHh+d3QfRfDmUnIMSxKZPnIYp4
YCA/EGhd1ez5QAdHZJq165ruq8ZB2praqf3UZSOK290Q+7VlJr6t7CH4+JOudxOiZUgaLOxc+FZr
BnKSjVptphJfFDb2TiKP5862thWsX98UcNc5IE4WeIewqasl5kZoTKUxyDP4Gsltz3sLvLRRBU0R
y71tdsyDgPzwbx83KKiigGFD4QYEGXSnvVxs9AOg+RyL6Qwptd8dq+OgE7Ppl+lM/azu8g3TdR2O
YTzIkcJxRsUVCIDFYXtzMXQ9Eq2eFfO5k3nij5bd+0irIg8eVeoYQQXS0WYA/GI6dreqQwWzG8wt
VdSr7YSiDF5z3Ezo/QFosfoGsvimIjTJeeBgICjeA8QEhcaNy7n8lIsnaIEnLfNEOwmDoE5yOVPk
gyqla7Q89wRPs9YY7FYfp8ErQrPzNd6hWSNrwj1JtvQ+L+0VPE2UnrC2OrAQSCZDzfBy4Mwwh7oT
dvMlYtat0aWPzbDwUmLjlCj55+ObsTJWfw0GyTX0/eDYVGA6LgebzKmVRhl1XyREiHKHt6wE1KPO
duAQcLct7GmXi9YChBkPhV0b5kME+T8/4xo7FC0JA3Ou1U5PQ8vpVDu5Rtw3u0y2NUhboGSaujJu
4d2F8Hon5SGQSndCTWJXsYa5VdOMG5ZjpcGBCQlo1GHPdORIgDFb91BMcAG1OZy701Rq8ii1DBLd
OCx3YV5JdDNLiG9PgMJRrUKSPULeBBCYBpo0KJKYLOenlpPE102z9JVIewBYYVEzqbKTznO166qh
vsfZFsd8ZMJvmyF71uDN+qIC93M2wchOeaLdoKrxZ0ztcVepkJ5JysF50AFIFsDmA4A/VhCaVDw7
mlCjuhERyuBzzAw/yfUSQM+Be5aBTOPHe315bf5aGaBblvO1uMRrEnzeDsZUCd6dhiZFNzarpU45
YKiPR1k53sswcPlwchFc6yjtXBE1w1jarRnqp6kXBPOfIDo2KtPr+qL/Ok9Z70BCnQVVrbF9mIh8
ORnJThvzxCEIRm4bWcug7iwAuikvN77ueg1MJI7hVeD0QpJqLRQqQq2epDXg42wFNpwxGi5KYPaW
Cby6wliDRUYRAB4YQVSeLm+VSqEHnHRMP4khAssOjxkw8l0NlpWZP6CCjbkaYSx8StvSxbpU33UC
IuKsTeD4MR1tdyCC6IalMCAnwrJ7FB6GjZW4TCMu24Rc2pJvgH41Ettr/rAZJ72eCM04ZSljHsI0
oFWTAXQFg/XAvahxH1Ys3nVa9Es0uCYfn5JLd+Sv0eFaoVSGevhSjbpcoDIsYq2wInLKxZgeOw54
ThIhaykhCraxGdd7sRTxkbbDq6qjDePqHQ/bcq7LXNETIgsZmJ0RenBqlUtLKGdL+OgbC7ugCt4Y
jte5IZ6GSweVNRvZnNWAFHXgEXafImkfmt8madKDXtPywV7QOQwpBS+dINiDSj89aNpsuqSWYTB3
WfYpy+rxXzkIf38NwCyQT16YSNbqgY/1TEuwOPSUDOXkISXOQA81mUOz1vRUx9XGeO/sLE48EuIc
VUaEDssNfOMgENVCh7Hi9IQHPryBl4gzVIzGvcl1ubXSlyb6r7ktRTn9le6AZPTlWCzshOw7nOGu
KfjDjCyx1w/aozVElj+bAwfuqdTPOk95QPPc2Fd2TVyErBOyNvVnAqyhl/5Af2qInPsaMyQ4esaW
QXr3G3HHIE4PFAjQKJffaOUyLufQNE5DT8wnk6rxbmiK3J/KLgoEqr+BTAvuFf2cfvr4ji0r/Y8D
8/fqANbHwTBgqOysdkJD/BSZyjbw1hESDBkZglrM9eFfj4JsBvBswDjhD7Gchzf7zThgrnOimSfR
xoaTCmRTmzjfpEtczwXHd4FvoLIMHZfVneJjnNpxlENTDHr8vlmoz7XZbyWF3zm6Jrx3tDgAOm9J
sl9OxdDqwhDDxE6GFVuHSNeivdkV6sZCJ4HHf79qUJxD9wMDDxM0/i+HmjIgheiMoVoVh8BVonip
qOw2LP47Zw8J3EUb1TBQvlyXLRCIxVZXj+YpgaOzmyPOd7JI2eMwDdnNVJQjCMioXdPa1reu5uu7
sjp9FlTB4Z4juwisx+rcp4XVpj2IACejG22QNEJtCv1UttFLnuPUQzFfQUhEQ4eDmyTp0y91q4kn
pLGqoyUT8RN+cXVX5pZ9NiCIoNy5N8IXTTXaY0RZ+dCWuWgg9MaD1tRRZU8rnoSuytP5B9h4Kahn
TM9eZvichm8BIylcklnIEqB+W97aM4kCWvUpjMBgZOi5Wor6BYrEyEdqCRM3qhfMh5gV6KqCITid
urCMvXYux9qx65b9DJOQ/7CrHv3qmplCIChi7URv4zhBK1iFvKaXs64sfIM3VnVT58inu4mo9ReT
9vyXZrYl88d5HPZQTddaNzOKKveiOGueJ7NNnqnZlSaqekX4KaTNXVxkRe62dFL6oW5N/nMRoQVn
pGwGHw7jkOzSOUL+ODWarIQ4QZHe2CwbbCe0E0i0WMpob7MqBJ+iQua8dkdd8W/TgGOJ1idEQIA7
MQAHmih85TDvm9lv8hESdVVB8/sKnthu6XfDAZo359bpOKvPbSaQkapQE4+DoRpgTtkYqpdZAi/U
olYWHdRAsH4hneivfmyR+YJbh8e3UdZ9hXpeAp5Jp2q3kwP0WAo7TReccAFiCptjPdkTvQufeyw/
SEmZ6k9Rr1l/7A5SBAlNi4clTgHfHBb90Eeq/kXDBd5P/5u9M2tyG8my9F9pm3eUYV9eAYJLbAyF
FAxJL7BUSsK+7/j18yGyZioIcohRz+t0d3WVWZbFpTvc/W7nnJsWeYxyQSeLdq177aucREO2ITlp
Xoty6uNdIzXtV3MwtX0kD5qE+mJl/IyDZHpQhhpR3KIwGmKzPOqYw9tkMWF7OAYIG5ZJCSNMKxOn
UNG4UrupoEGNqtpzlTY7YxxUeT9G9azE3npKCvC5Gr92pSAbjsgIyrvEV/IB+RoNaLsc+UzuSGSv
/CZzHkmWpQax6VTSSscQqiqEpFvUv/t8oLomoR7Z2KI4KW8mkq3IvUyTBVssVB8aXxSZujxGRrxR
9cE8yk3hOaJkBF+lNFUam9lR+tZvsqh1qGXXZGzTlP++/ZKdVz3evQyeHnAArTRx7iKcv2TC1Akd
NU2AdfiW1yEfAbxZ5SAgUc/hh13k+W6bqeH2ttnl9OY5fqX3TmGfdhk43WV6nhh1MQSe5p2Qe9Ie
y9Ar36xMgLvXadXvstI8cCFt5Pp09TZF35abLlG9vZ/K6idTCzM0ZFAAGEtyP66keRfnSrjiGZc7
Q2ORV9ygjanqeN9lrtFWnqzkWdycYq0Ln2K/TlyziwxHnWooXvGsd1jJa9Xna0Y1HDI1BKqK1PrO
Pwca7sCy2rQj2jUiJ5INRlj78uSKzNq1tkaX/bz9HZbR9bxIaoQ0LOePoC3BR10ht+MglN3Jm8pd
ZZLZDxFiBm0uVXvAQSsOTT6vC4MvnyMNXBnNQIqglBnPl1eqmT4qndad+qnrt6o+NZsEfOsxyMNu
H+EZnBpysqtYYYVsTeTtA3I8dNIU2YmKqNw09LEdI0gslx8O75G+oyOAiXeDMKofLc8YN1M7jive
8MpHAcEwRy/vHbYlhkFN6toKtLA/xfKoo+Sjms9SIEtc9kzay2XruUGvrKH9rnwZZY5kqMHSUwYa
fb5VlF/6pCmz/mSVVbkfTUHYd2D+bHCo/SZqunQl8L9ib0YVmvPYEQUmySJ66uKkqZWgHk6+r7+E
kVzSEPU1Jy6sO18dqxVr86//GF5wEJB3M6lCzVk8+ITF6tBx7ylTDae6EqAOBwFsAqtayzCurIn1
UEwieqcKuOQFdwoS8vFQDqesKXun08b0run1F9xBc0+KvnZ5r5oz+FbodEoA3Ranm3BNNPxQHk5T
VKXIHyEApQGLPoxC8ZPCU75ym67sIUUywDVEaVT/lnjGfOj63puy8dSbarAFtJxvc8OXXv/4hcA7
GNasBiLN3fTzL4X+h+kxg2k8iY32l5a0z5bc/fLH4ZcxdJl729Z7N2pxLAD7KjxHtJiZSbHIRvzA
NIYCAMkpNcZ2I8cRQ3kNYXK7qFZ3o1EE+56IyxbMLjx0XYiMaKYMGyPIfKdOQsUpRC3YZMQIt3/X
MrOg4AY9hgSVYj1n9f1Z+5AkWWEiVAiwtifB77ptYUbKBhkacy/muPzbpi7KD7MtFEdmcCbEHND1
5/tNg04LQ89sTy0huA14W/hSMsrqoS/0wlXqHNyCMoAJtVA+ES1pvBvUuth5U5EcGiLx3X/n5/Au
ULKnKURD9PznJGgii7kadNQDhPIwybhe0Bozb0Yd7HGi9lR3uQIYH+ye7A0I4rZTuWmlrN6Hbdav
4KfkyzPP7jCWbj7xc/Cw2J2iy1PfaATKwyCu78UOyoU2EMpaYBI2uowoqRqkFLTHxGRETdg9DaFn
7cp5EpA39pDx4ZMaU5PuLNq5jinE8rGeEtPVCk14aussuZsSGYo+jDUHKOCAAjYM5ybJ+xW00PxD
z0860/OoKyjv64E+cb6vrZV2nQAs9CQnE7Su3FKeYpUUKwga0TYDy3MS+gj3aqSebn/RhVL47IMV
IL/sHWw7UDnvBeAPh1nslAoPnXcnng4kwYVx+gJMlfB4MFD6gQO2qSvI7b1Wjrua8Qu7MbW+hZEn
f2qnonjLtchwBUJCR/XFEJElTbCtWNLcqqfxbSqCADvB4uRqar1pq0Dd6mXnQb1CmnmygvzVTFoT
KQ9Fpv0UVrYUVO29VCiE/0YwuYWu9k5TjcmzIMv1rmTyxUpcd3mEVNBZMt19GmGKskSWxEEDgLYP
x5NmjggVKHlP4hlqK9/38smYp+lQIJ2pC8RYC/zKWOVin4b6dPK1vHWYa2bYIJGyQ9n0wsqTcWVB
8PCBR9DPm0P4BWABGioZcyOKpxZkJ+LFHdoJZrpGh7+2IBQj5Rm+zfM8D4r8WCjyadGSicfSCfQL
ejiQoeypsJ7NVGrd2yf00o2CmAaPy2hJ4hBi03NLsWJU9D9Kqu+dtBdjqXR0Kf1UjNodehxrEv+X
95BGtwQ6DEwmBb6Lp53KrlR5tXKK9diwBX8UHUYJVY+iRH3PayJxP+Zi/paI01qN5coyweaBqgYr
SZt9uaGTULXk8IFysnrf+FL76l9SIIo/hdBCkdcw+pWX/Mr3IygBekzLlcK9uQhOajUzm8IflZOY
itKGwQbGLjRRDpcFvX29/QE5ERevm0rYBfVO5VRQJVt8Qkkf/GqMPOMUmP59XRaZ6YZV4z80OcUq
GCKq8WWImjp21FgwP0tqIAKk0pvSdKZez+4s2QNlno8EoW2jEvSSA2kK9QET5TVryLOAvF6MvlGu
9V8rA8rGvlalStooKvmrE1kFasVtilZWWZkd0hTZgFieH+ZIpod61keuKhBW4EQh49tm1ap3Rh8b
L2Ah8V1yYdk1ncZT04RgFkc/p9pLqApIXdgXtZG/GF7atNAVAg3yStm9FH2CyIffs/G2TF2q3uhT
IH/Vc0kZQAWN0tdALV96bYgrW5ObKAE9JCTfIjWO2p0J+aCxfVxpgojlCKq+CPlt/lALh5ldjqB3
0oQbJv+QDrdi80mLAOdTcxk7ea/iwr60BOo/6UkLz/2QTihmGYX3Oo6xZZG/ix1UcNBbd2KZE04F
QYc0J4B/A3HdCpR+BdzfcgJqWhIuJ2lUu8wt5KiHUGsppcSUXJ1Y74dPYylSmNOmsJhrOH583zIB
EWxjHn+T2lH4wetAAQ5iWMF7muh7KZ549+VC72tby+NgsC05Sr+DFqIWM9c9NScfJ+FbBh70S1Wq
KJjpeihndoLnBB9UTfUr5dseLDxAqs+iOPj3jeAnu2r0m8+1aE7fJUPoq10dZFLBJqkVRTe1n/Sd
Ce4zQm1zbAZXr7tAfc2msPSOnuV3HsJKYXAEdRH+GZNn9qyceiYYglqcYYvLfoZE7bmAUzOdsrB2
GkMv9oyxMrdNoAjbkXtm07hCQUaMVq72pQPQqN7PEFt4TSKZ/PmDWYZangyBYJ1QHqj2oxjrxIir
bInL92pmwVJ4nTui4NwWd7pQJ0/o8kY4EZ41dwgS1Du5zwVkb+Y5Cpq6FglfPljYI/6F+DkncMuJ
Jn3uBUZodsKpMAExezlaN12tPNXQDrdr79XFc4Up2l1QoKzZFcxL/xASSR500aEyhFNYG8F9YEmT
K1HR3IhGQ2unVISNH1n+S9SEzbFRm+y3X/jpxtJ6ZRPphbBGVDuHXs7naP45THEBPEd/ddn5odPX
EibIwqli4OamCcrwua688Q6CAFMsFa/ccvUDe1J97a5Ct8ExOd1OM4VrNYFrBwsFY7wwWSZ9m0UQ
I2VCHPqy77/1ghBvWnWiUIn0wUot4MqHxgeT9AAFghaxJIZRpa7C3mj0kxwEMH6UJHDrUZZ3eoF6
1+0vfWVB6BswGhFRFHCBy5TZ0/RRyL3WOkVJqx5kP4s3BTPdVha0QFm9f0B9LqMwzpQ5etRwzs8T
yu6x2cVwfFSZkX1iiy7EkKb1lid4dGWLxoWeBbI7+b1k1/mkoRMxCivtwwUJ4P1HgKVhrCrIcCI2
fZG5RWUVx4pfBW9e0AHsr43MeyDLQYMhDdXcB7wwu0mZETx0RdridYJai9SeIZivsiXAF7m99fMj
dJ7wzKwXOCjw9hkMuQy7UesQfS/IoTkaKPs4MK78citPhTZPTfFCJjMkbSPe1aVv+X9smiYdvtyk
lEjmsyTL+7I5DBnv5okZmi1TrIrIAbduOXWcfotr5deQq4J7e7VzVeR8tegPWLNqAGhiXMEivYuE
VtSnma9eDqPyKwEYPNMc6vIUqIkAgsFDXoUWAnMHHV0L5djJM6Bif5wYQGgGyQgOFjgj8MnzY6jn
rRWGgLxOkYjqtdpENQPCoCLcXuqVos25mUWFaNIBnkQpZkqroFOlG4Vt8HTcG6UsPRtCmhzjwaxe
0wRUrIzgzIaMxbCTOAyeikqHCtiO5XEsI3MlBVsgWecbwEuKa6TpLOOvlh+hrT1pakMRMU1Zz7f8
15JHFaUcsHhB8ZDok+XG8JM2YZhWTua3CQXdafguyOUAOzmKNpLf+yvJ57XNouw9v3NgPtEpWhyM
qrS8ye+Gme+i9LsYforrzXGugEoEE8w6Wi4ZQwQbs/8Fntg6Fmqvb4gTefMHtHhUs07sxjL7P34Y
yd/eu0D4XIvH6/yo5J4v63SYaAN1Sm9TLk03Bby8lVvxXt9fXAsyxzlYITEAZLJwKEEK33EIC0gF
Qhp9EcpJ+C2HcjG6YSklIoh5dKICWskbv1WmDK3drN0pYsQIpyJQIsuW1dp6tmj3fhJAixibuggZ
nBINItpc3mCsVJuu/VykB9gYyC5Uq7XFOy4FnqFnsRm9KWNsPk0T7TlhjP0nXne0FSYAMooh1C/M
ZQ3vtJGAIRi79E4VkeeNdbXe5qVY7EQdVrPWVhFqmSGzBAeACisX/dqpouaMDgjdNFQal8rYo0Gp
K5AH81SMKBMLScpoqEQu0Y+vhR/+4HU/g6FSv+V+0qDc3RC7azXTCShLVbN6BvRdLaeOQ71oDbh+
GTXy4AKkom1Fucu4YGBNUSuoCKVAvYyZHZlO3wDSoN6qCgxSyq1g5RxfAGLBy0gEcu/VWhRBl8FE
KDCs3Won71SIZnqIZaSKC7XuHZgVulu26BhHOaMYqmCcdrWvpbs28fwj2IEeHrNu7hQDgdVBQqVL
7KAN1lkQ3KVUJF7KFqXZhCjmtSvNBsXaXgQVIfKXfTNyLaNlDqSfJqfbj+tlwEK7TDFBeAF9p0O7
eFuLLshFRFXitxgAxb43AvNOyvO/bhuZj/H5rZzBXsSbBkh04KWLY66qnjQIvRi/BQPz/wI/1TbU
PttNJZnjWqh96RgBANEa4SjwEADEPX9o5CjMRsH34rdCCnS7bEV5I0RZ9VCleeOK3I+9QFz1kBdV
tRGUQbwzvKGjrNgyZ5InzPWnVD/CvZRcM9XrjeFHvlsrFhLCtMg+++K0yqy/coKp+QNRYwIbSgJL
qRPK0YlfZFP0RuioA3r2wuRrisSbbFt918cz5KQ8gq8o3rQWd2yLVpwcuqoeAMmoYwvdRy22xZAH
D703el+03vCYKqRF6QtvyUAVVJviUxd41qc+LeJHYeAtsqeRwoWbyUXwAtNChNAfl0hWya3iPUSW
V6aMRWtQwvHrOvyLGmcaAMAMOSYNhXeJPdY3VhoOjsGfuDPjLG1Iubv0c6WaJfPtEK6tHL0ZGBtg
1TJEKi6wJIB6YDB8JiXtN7H0mT8VJsh1rbxV17aTMAwfAHB0DsbPD0CNEFeCa4zetEwKGKSbVpuC
ytSPPs4DF9vRis+5Zg90PEJRVF9maPm5PWEWapNUIYIKpOsbpUSr1UQvyVHVynLlcRhWkvErwT9t
zbkJCM2CF2iJYM8HwZgKKWrQ86hlijejab0FrTF+6fouKF2Dpv8jNH+YwGmSCMB+xBBFny5LvDVl
wIWI6BwAWRS4kTqhtU/XxFpcbP4iwtql0L1RXKkOmSqqX3Kzt7ZFX9zp0InuiEG0Z/gDop2b/t9l
AH6biRrFVmyr6jBJmu+KI1fNGqSeuDmvd5RGGXvYT9/JfNZmBF08Q4AccREgEsjPJG05R8QEXD4k
UYMyQkoEydyvPJ7sPv13VPz/1df+x8zv/z+rr7l189fPvP6v7a+fv6r3//Tz1389hn9XefaLR+Kj
MNv8h/4RZpN05V9UDmFlEBXOqHs+2r/V2RTjX7gmwPGzsAJzSYjl/q3OJon/mtNe2kxUtvkPc4+z
ztsmQNONf6Ljx6BxUhXmYdL/RJttkVNyvwhVObUAdWAL83fP7/YMJUutIosfUa9wJLNx/ViwO5ES
YirbvvXlw3Y9/+MQPyoPL3zxP9YQRpp153AI4vzSfKgSTeEoCWPUxY+50O2rVoEds1L5ubBAD4fo
BbItfE2S5cVbNXRlCaouVR8VT5SdIO2ZtxImayNsLnYN10uvYwY18yyiDnG+jtQ0hE4zk+ax0BLG
oLaa6pZV2u76tgjccqJ+a5aSuhZLz6H9hyCD0hTlFgxSO5zbnktkUxNmYZFDi3qsCZUeJC/7XRhj
sokR50HUvB+JNhigDtc32oxTAeCE8cCDk3X66uyoeX0XvwT2iEJ5jW6ZtdhlRo73Au3f6rHJQnOb
T8x39ZRK+irEhr/3+sZ3rURWt2qoeBt4hoadUzpx665mIqzYSYdhiGN3TJT43tBmxn9IWMJwuwLp
kO5rnqmMTc57NAHK1txJKeAxO9TV7l6nz/TiMSwpoEedN0zmGqRPCc585RAtX/1/dpqAbqbfcjGW
kL6pFSxg/HL9aObNRvFQVyFcpo7pN/42Qt2KGcVDvQNd17uQkAE4dnNpHPTVRkK/yzXk8QvI/Pwr
Nfnx2UNmY4OoLk0ExGIPSW/qKw5z4aD5uaQtpJ4c+1miZCmmmmYjKhC4hkcULfRdbzDTaMCvUcLu
LeRH6TPevsaX9iDmkXvyNOGn6c6eH/+pTI10EpTwUYi+l8z7kJqQ9seGZviKoWX6yMrOLS0uWi+O
xjDoWFLvwEqLbuDoDnPit5ZLRGszgSyyq7t8Uzg//3yFdPnovs2qG2hgnK+wEAXdHyYtfAybrTEF
D2FGs8cc70d1Dcb13tI4v0vIvdDim3WOebOWdQO5CeIqHuXwsdnqu/Al+mIdswf9jjMvfY0eUlvc
ZQ/DUd4Z22ILI/KX9Wh9eiqe8oN8ZIyN2jra776zvWO4ub0FizTjfes//q7FHY9BGoYlxIZHpb8f
EXYtMt0VqoY5p9M2Cg07AFLOGKjbRi+eb+QCYKchhM3bgsj3ohGvTkIpe204PILb+63G406DJ7Vy
qC5O77sN0hBQbdwbZX5mPzghqa0LMVOS4RENfFti0pbGgPZOfR7iX7cXs6wfUw+dV/MfSzjxj5ai
KAB4XWFJsacNk7X30eZvzamc+riWElx8LCwRpUI3xJtDb1/UxHyI9InuYSmiiaR4PZB0mKjjX930
FjL4IpmH8hgrxcELJ/BuE4LTXB2FVr8IHdRkUrwO3sajlVBnAncMn8s1gkfT+lwnTAMsV17lNXvL
4EFoFKuTsIcwOINt88duyra+9FtvvIPPWA05XjF47TCisqeSgxBy8W/nn0+UO2Mo9Xx4lPpgOPR8
bcdIzGnlOF58Oot+LUdxRjxSbbEWj6mf5G3Sa3X5ZHQlvWVIBwxPs3jtIM2jI47STh4cENFZSSIv
dvPdLNHfO4pYXNLmJ/iA6hCV5ZNghZ9EId42XuhMRu2Wcv4dfUHbZ6ju7ftwZaXAf5HRmvs6IPMW
16E0BAm9LlZawkmhhHSgh7etNQTyxMrx5PRTq2V3tXW4bfXiupMKA7qBAwYgkELkwoWkYWU1IP/G
p1D1NrC9Xa/aGUwTiYrs79uWloh87t9M9EFoQcLR8r+LT2nmSaUGyqQ8qo/CUb3rn+I7yh3yFy8D
o+VIOxjVrmrYLbPvtJXPOf/pj17kH9OzUUm1oF7Oe//hURtyZZStWlMYDqQ7OrGgRq13JAOsUxWA
gvjfMTeXc5BPpi20DEWtrg+VwReUR98Unah/Rodol/TjPU2oWC7JlP53kvV/kTW8r+2DscUX1EN0
+MLi3di9KXyXvJc//fszqW7+Hy45sJ7FZ5ONolFCEYHfsvdat80nHeFFyMi3rczP4fkXoi1O0M6/
0MC+IPDN4JpQTnP/KUNWapuV9fc8iZN9NIbK9ral5bsF3QIrBOEkkLwrxsKJ5kAC0imYwidIR+Fj
AGxp0wXKWlVvea949QEYK8iJyDPV4j10+3DifGmcgYtjdgwEBSm8wFS+TF0h/QgDJtyXYvL99qKW
7xXmSHWhcRLeQnhdRmRq1UXBhNrlkUo4cJbg2KeKTWllM9by576QGLG1cp2vLJBU9f1zUfciQju/
UkUZTGVUdvVRURJmF0r9QfMnkfGoxn3ZGStn8OJ0sDziTNq6CmJQFNnOjdV5zoQGr6qPDc+xqvSj
HamIUVva/e1tvDgbOBswXRroQP4P131ux4sLkJpKXR/bJL8P2/tUtHb/bxYWtwmBuihm7k59LA2w
aOLRzOKVx+fKXs2kB46xTI2L3TpfQ5F3htz5TX00CN4E8U6uD0K4ppOwbH3i8dmp/1hZqjikUj15
VowV9bU4GqI9vcW5I9S29SlEIc1OfjEuKV/rN1884wuji9gU+asxp4xfH4H1QsMTJNejJQbkbc1f
XLlO3F0UlwCi8v+WXrG2hLI25/OWM85WH/Jn1RN6hrwFdo+ylNBIpd13P2+fjKX/n3eUfpjFc03U
Ib+34D68GIEvJagPTdXRHB2ZySNPSrSvkeDwGVno1KtDKa+ZAyuBCscs0YzEwvkx0ScP/J6mVXxA
bV88+5NtbZX76T5+9HfTLj4od9bd9F342YNz/5W/3V7rtXv20fji8VCrFA5Gh3ERzqeSPyPRurlt
4doXBCgHImNWK7YualBe3nddigX8ySbQUKRBmFXxtZCXY3ryxux7noUrj/CVS6HNTxS8ATRmKIEt
zidFPVPuFKE/DpK0SabuGfQVU/vqjcTUsk7uKR+q2yr+Poixq+eW3fcaBJPD7ZVf3n+NkjyVGcSP
EJta8rogknQj89qnoyRljsEclGY4aNbKYb22VDwOHELQY8hfXkSrlTmEbP14lGSbmY6W5KiKLf9t
fh2eerv80Z2q12yt3XDpcljZB5uLU1NLMWo5vc/KoONUCCOk8Gizjuv/fHsL5/rxeTQyywkDIcJv
k8GBWDi/HOUUUtUspOmY8tAwoKu0U3Mj/zS+d0zfSjf1g/I6remiXd6Jc5vzd/1w/z2UUPxYHCeG
fQCfHt6KZk0Z+j3PPQuyFstauDdFoomfgFA5KtvaUe7Lx8EWKBWRL94LB2ETHgY73I29HeZ2eKh2
6e9gZ30xs5WrubbQhQus68InSRimoxWEd/KwB8e6kpq+B9gXC51LJDMyDXrE4iJOshG3ELan43gn
QhDf5afgZ1cdghwstt3vks/m5yfJFT6Jf3utLXwSPkVP1Sn+Um4sl3GS9+1KWHFR6qDvREGF4Qoo
P4ITWvYRJg91rFJLxWN8ouogoS3jzso9nxXBNr6tpXRX7+ZHa4vPHBeIbqOmgrXf3U9NOWjlzqrB
Adqqjw+zwWGM+zzceiuJyFLZiZjgfJWLD6sEptoqPXbT3+GLtg226iY+6M/GffA5fAjup9IW34aV
q3r5zs82LcgchL4QzBfRDjDzYPQFbIq/VeMh7vbpIVE+46yVFUMXxdZ5dYDGAXdyqmYyx/n9bEst
x2vp43H42mzDv4wv09/Wff4S+3Z4L76O1QauAwppOvD4r2ui6teuzMzmom1DGQRJ2HPbmuBZVjh6
43GSdXsQHHlaixovivr/LO8/JhYfz1CTwgC7Nh7FO22DkPB2/F08ZA/yrr7LDtFB3cX7UnWVpyw6
hIynXAla1xa4CPDHPkjltAomYPOJYBeDsC3bZE2x76oRVHXnsJWqx3JagpkgX5oxvOAoqFwHJj3X
5Upcc833zirU/8vCYhlCiqJDkfDu1NVpCuP7ZDT2ZSrub7unK36QShGiPEQ3VBmXOuBh2CJcMj/j
rfVkjdu2f6syF4bCbSvzB1+8oTOSGTdIOgRwfXHeJ7OM8mj0piffV59Gf9tGr+h3fxqnB0tQ3du2
LoPROVoCwkW/EJLDMu8yp2iUIivTnuTIQoE3eGXwlRjeW55Hk5LR2E22mbq1ksOVdxKgECCGWWlZ
oZ21+FrlGDdVVLYtGibSvpimw8g4Cs8UfrfCYTQaN210N8mybVf96GRzg5gNmc6aKujlx6SNBoaX
ARHAUi/YknqggDaMxeEJTu54L4/Gltp/6YRl/aU2hbW2xWVkM08qoJEyzyuYW2ILz1igISP0g+wf
PVJRe2hUN0eMpUmyg5l4u4B61ehFqM0FB9N/6aqWSRtraOmLS0JHB4AmuEfc4dzfP3/MvC6iJeqr
1lNYmtxBtaBzopX+Vo39cKUpfNUUUBkTmDyIvaVik5KVQx8SrD952qS5SYJOplh7ph3ldfynR5hM
+53tybA40sZljyEZGjFsfXE89hMzy+kEDcGvcHhF/PhBTDtmTh6DZqXFcHFrZpNznj8DgeiQLZ5s
tVTkCjDBeKxLZHe0bD9Y0iZUlWcqKM4oN4exnnZTvzbVZ74WZw/DXPWfSY1zZQvW/uL7Ma/JSAar
r46dXMrOKHTdvZV4kzsEgWxHkfiEhoZ06PQx395+Ja4cXixTdoBrMM+oWgIk6HiBhUzKGsvxLg+N
vcYIM0EiLfe14AeNHdePxG3nbzh4u84zJVsH73z7R1xZPXuK+7A4Nyg+LJ7FpK6GMTDK6hhPgohK
T6rGblJbBZhOq/7JIEwmVjaF9NxJ1VpVYjHLlDPMnCEwiICYAKPMWeb5zdG6QGzjpK2OlSaEgW3p
QrLLjdg6akaePUoASO8NK5gY6jSmTgEi2O6bCdKiJVUuHEnGBUbjmxgyTWeqGIfCZAKV0ZT6tA3z
yHcmmHqHuNIH2yjScnd72y587/zT5ycO1XN5Louf/3RkJKagSrzqGPZW6wK6CjeDoFsrN2KJjXvf
IQp3pL00GbCy2CG1LKYhs6gQRZFFmNRIhatr7dc4jqT7zmREvDpNn/wsqZw+Ukw3MqvyD3u08zdC
eRgsLXgm/m0Rqk1hhsCpJ9ZHvSvaw1Ql2XbozWRlOy+vPgXR+RLAMZ8Llct1WsAWTLS/jnWtqy5U
xfSv3sssRx/H/nOcxC0iNm24N7ukf8pLNXm5/TWvXQLuIWIuPDtzU+D8a1ZqXzYt8NhjH6nqTs9K
eGp5p+wKmnFS0UdbvQNMKqjC6Nw2PP/hxdvDcz7TTTDN114cI1PwEHWKe/0pbujgtJZS7uS6bx2P
c+8Ikajsq9j6+w9tQqJAAgWAKg5T5/6dLzalqyUFhq9w634IwmPYew4syY2UnHp/Ta77wmEtbC3W
N/RZKrSFJx8tpuLGpnpvTfV9bqw1+S+28d3M3GlELwk588UhzSfflFomjhxVzdZ/+VQbR1t6bN9u
b9z1xfzHyuKUoP3dNGJE1NSVwz7PDSfs7gJ/WkmuL84ia7F4EcGHoJ9CCfX885AbxZ44obPRV1t9
2o/K3VBx810pf27WZpNcBGsULQHKk3LC/FHxfue2hGZMxMQYWNFXGBBa4qJmpBxu79rF1Z5toF5O
Q5ZRw8Aiz21ICPPVDRt3DFRrtL06fo2ZoW2CKZnU2vGkHO26UT5klb+5bfjSvZ5bXsJLKA610mSV
IvkRhJg2D/fESQ4DZqs0fMlFA+mHeiPrgtsAz23FDYSUFXXuef/Orvf8C8BJg6yZVVuXEQ3e3Yz9
oZCOlpFsDcF3A+tthE3fpp8aX1nx5Jfx/2xtfqVnlRTYuYuvWRGcMmemlI7JIG16Q98VUeLWgbzp
m+ikDl+9RP4a5J81GOK9ENtTi9JSnqwENdeOFAEcyhq0naT3OcMfy35ZKuVxhNjXkZHRm7r+rqSh
bdQ/xXpNxePauQKnQQTFgwVrcxG2TbFlRlVVSUflc8QUyup7Gd7nPxPvpVSPQHxun6VrqwIuK5HP
4IVnFO5ZMTMUpbGOY0k5IpX5YkziPSqOj02Vfq1iY+W+XHllUHr7j6nFVxyicAitQVbo1cgvqIhs
22Zg/vmaHva1ozknLQCViWTYw/MVlSkiDsxb5GVGVcGBrv3V69AvaNT2pMT9vmT83MoeXpZkyE2J
8kS2b+aOL/NTRgO36KGUzVFEoPRrMkqN3VVMDlTkYHT8NK0OPIe/EjE2XCNWc7fPmEYfdA9oDeW2
J+KqvDDdTHlYPo7IETwWcf03SqPhLtTq7u32B78s/qGyBrhD5Ll/ByUuvjh6orLkNUmDl2Qou2pm
30qrKdy8YTClD/ndUQlF7zuYv3YgNqKbGEXnjuXUIluD3EaLwp2dtmhv5Yklb2//uMtvNwsC4ibQ
qyJqWLKyK9xDX6QJ0VJnwslooocI3aBNpw2Tq+gCk1Cjwr1t8h0Ee/6UUbCbRyBClgPWviQbWIHM
9LgZ+Aopx/jum23ws4+b5PPYI5luU4nvvw+pYuXONKXpt7wNFd1uIiGmLEz/5vNQmuGTKahZbeca
jX17RKPrNU4i4XtRilJK2mOADRZGK/yuhNJU2D2HxLJ9T5Y/RUEjAo0M5Omujxrtk1rIQu1UzBo2
0chIgghhr9j7YiKOwh8e5Al5Vl2rnzKhoJwpSWH8jer5GNmxKRjf1UjuP8XSGKNTVbT9j7HW6ex2
KUPHRcraAHcTvTsBHkl/9H1bdXZWpv5x6GlnrNyI5atCSxZABQ54ntUNZ2ARHYmFX4Mc0csjT/fG
H9xRRtQpaBym3N3+ess3ZWlocdl7QexrpcRQa4oosYGmTY6WN6wsZ/65H4/I0sriymTUefIuw4om
gqFF5CKv8xWfvtwxCgTU7vBx0BbRGl2WClFvkZpMirpjkkZPfoAabmhFaBQzDSWNqa7d3rblgmi1
gnTkljGiADW3pSxBlAFhK5KuO4YBlZ1RLGqnNsH837Zy4cgor1JgIb+CTIiKy2LbOl0fOkkIAWkE
nVvVfWB3jfHSlD3qhIo9dhPtSDNz0JL6w1NBnoVhtPARbZ15sItEwOz1ocnLlORS1e28ymyjDO3O
XFne8uy9WwEMQHmD7cR9njsa8jlAbEpGkUPoNnJ7NKXQzkHw3N7Ey0/FWj5YWZzwKPSg6Ok5aWqU
oLhneW/0HtbmKi1pw7SHsTKniFgihVrWkFtt6sXAjMgTG2+TRMaxzCe7aX7Rx3XiqWDIiLovrJ63
awrwWKOtKMPAP+n3hbB2FS6PDbEP3WPab/wu2kXn+zqmCXMGVC94HoTEySwdSd9iM8VApOTG8TR1
WzafoCquXIkL1wMBBiVitLJhBCDsKJ9bVZntMdI6Cp+ZTa5Z23C405BeUg/p259+T1wbpYcZFf4/
ufu25bpxJctfOTHvrCAJXiO6O6JJ7pvukiVb8gtDtlUkSILgBSBI/s18y/zYLNrVXdrY6s3xOW8T
FVURLtsCASQSicyVay0JXm0/Hdb1ll0b9K6yhLE1Zw+lcddeS/2d5FfwwsLzZ5GxQg53ATgeTyfz
Kp9W6Du8RUvsGDmlbQHlo6btsPSlKpAJ495ykN7pX/sJLxbKmzVgnW64+IKfhQ9EfCYyYLr8a61o
C/VTS9wOgF6D4IkpEHEzvhJUro2i+RgIAQLfzE1xO4Zo3mYA+KPTYq3m9tEgrrOwfoIxEQG5Zhuj
Qn/miBzuLck8XJulWTdPBgSst+dNQ78DlhXDZQkuQrALo3dfG8ZH0BNw0BfjEPr1Fn3qHWRUjC5B
Oz/dtn3brjiwk2khxAJbGkIeMGMsVZ1jGyGNU7g1sdrbzBvgmv9s3afzE1psWbs3MQDQyjCEhXdG
O8mIzT1uDmiKrvwsCiniGJSI8s//2iCapY9dDQsA4/otRb9+0X5R86fWX+NV+Hip/p6JtjUQN+/A
cYkIwOJfQfEW0XmKzk9D93qIMY7WSruzWJt74EEn7S14XccD6yMHB7VAlTpKxeY39eiRiNFGW+b7
DsMCgdigAsiqvWXkcRFO4OoSCYzfdKn6IJqrsxoIHRTL9jffMZ/50DqgkscLfWWYtb3RXMCiHCPQ
kgTmmOEbAeCQrj0R1sx4uTreLRahYehA8a+9hZRlZLA73320gj/Pb//aGNpZRP83o0WFMbIJeODg
lbDPrlzJeK+NsZjgu3lQ7s3+PMDECgbBdwvQLKhIrpajV7ZDB5yquS/6JsRMhoCitz6PWmeNPf7E
UR5brw7fq3pMomnt9ta3in3rK7Ql3CobpMjNt/O7ogcFPy0Yt+ci/ooeUR3qaQowZrkdjj2eFpsA
tRpXffUnsvHDh/Q3eWJ/Hcl3Y2mnJaAs9Wu+PGW6MJb+lTU8eSxPzk/oQxN4N4h2VjrDpJWyFz8G
MsyK7M3AiK1/5vmH3oC/l007MEKVYdf/HMXO4wbM2L1hRxg6lvXvmzQAlChvIBGJYjnR5uMZdhf2
hgnn7zWxAyEIvJcjKDOdX7UPfDOSSUAT4UG7UAZr91gr+yJtur69JSEqxnhcg1EaGneRIqiqxsHa
c/ODTcJwiMiBiUNS4qQEB2I/1OMVzLt9AW1VVJISYi3b83M6SarCto9G0e1tdKsKyaD2FvqJy8vl
prkr74spMiGmPETt9/k6v7fXHp4fTg3kQUskhYqG3pFcCmobdi6xX2GVpKl68+SQOFW9kp7+cJh3
+QftuvYDZMhRiUDgUbyOwHpVxk0pf5xfwA+c0FGOQ7uwbccqhWtgjCKtoKR831lPvQANNqtWIoOP
d+rdbLTjBLVpNYge7k6B3MBGOS+ag/G6U/Yzr7KE8ABVPLlDQfrBhQhNFRYXg092g52tXLRrM9bu
KJ+XSKuqxUMVAjqidkIEOthNyMyvam+fPEh/Wue7OWt3lRWU3EKLSnvb52AITOo0Eo/9g78vn9Iq
JixBHYyzmG/T32S6XNzw+23VBatLy6hK0DDDQxZVIqo0Gqb784Zz+jbThtAjVgm1EuQt2lsQHoTP
co6sb2UblQI9Z0mYbZm7YkAr+6Zrx2eWxacQUIhbMrpJOV3btAS8tN4K45/yXH/vmg69pG4J70kx
ErXbjUMv2nLYWuXn8+u3crjDJQB5F8YwJrOu/7lD0LZ05SW0Sg7mmujKBzf/kRlo3jE1etvhBHtk
MrWzhi6avWxjSxUZ5U1nZbvzU/rwgnm3bssOvpuS1XTUcJd1G8BxPpYpMMC7ZuZJ6DxBxgpyCilg
Q2tvmjWz0NzKMP/XoMCxw63c5uopGL/M/UqzhV72/XWgUDNb6IeWeuzx3KCTW9dSIDwXNd+Wrhkh
FR15ADn7ISRyBb+R85fzq/nxiFD+wzsa/+r2zlGna1k14/5swiQtiqumnuK6Bt2kGzyACztuxRrY
6AQ4/muWf4+p3QYio6Hycryla8eIFXkGiXASkAEs5nTLOYgX7IMVQrXjgvx2EysIyRalFHDmovKE
1JJ22RUFNCMaYrg3ynci1cuIoNI1OUlg/jBzayWAPLFUbTBtnkOWWUFdZd6NKb75kAsHfUIEqFWE
NOBNlqLjogsSX6xpU566TG1Y/cxTx7BIimHlnwHI95zYC+JySlSXjNlz+Jb/7nlchgNeBx0zEAwC
Y9ixzZpGQBS0Bb2bMNuVauOD/J1HNtR8ZZL2oFJbcdAfLuq74bQLYbZdhqQghqu6ZHgkYL4Mt+Nr
PUa8jsa384fj1FKXuS142kXj0wYq6XhuJWEkgIqVdzNisCEK82QSSWdsqNikInIT+9rbnB9ycSRH
aSBtRO0uN6sJioQcI7ZTeG/Xj9YMwflsSLr08wxNlfODndwOx4PpJUQzrPM277GWEAGoQGLpLfXD
rt7/a6NoO1YZc512JabE+21WgGgT5ThufT8/yIkf06aiHWwFtDFhHqZCc7azQRAs63BPunEDpcLE
a7sIQn0ruLyTO+HnkCBmQgkARSL9Ag/auUOtK3VvqiCNWDXGbpkY1UW+1rj18S79PY52nmlV2cM8
B+4NzdDKRG4ac2e3K4+Atbks3/DuUlW8mq2eh+6N4I8VkwkYWqMATVO1uz2/T6fBqrZq2hU3pybh
PWpgN1B1MO/D7+JTbUb0yj5U3+R3BfXIKGCRXItU19ZQu78hIjGaHWrbN3W/yTsVQWUBGh5P5+e2
NojmLUhrZQW4wt0bxwg3AaXbgr31hb05P8r/4JT+tgfNRRgmoDXQ+nBv+nozOLdGE4evwQ+8Zrwv
hplIuvWaFRd/3jpsU3PxvAcqG+G9e9PyHQkvKwivoIkAPIPnZ7Y2jOYo5qlx8irDJrlZE4OAMlbT
cz0mdrhGr/vhHYL+j18n96R+ZaK1qiATNgq0ljSL4I+WZu8deEhMI8757z4FjywekKjjsyVMw+Rl
gNUTzvfUcy6a9hte9LHqyO/HG9DEAYIWSjVgFNAzcMwfDMX7EQ5JxsUQs4cR9GMR/REOyTrB6+k9
tYgmgR8dt76NPpPjSTkTQOEdKr03IYHOC3h/cWrPW8MHpwkjLFU/3L0gUdTMPATyG7JYGMHM2xT5
t6rfThw0e37prl26K0PpIYzBvMHJ0TJ0w7wirttNYXcxoX/+S/PRUQsBVHhoC0TKjYngqITIrdc3
MfPXbHttLtpFaBdAKZEBc/F9FTsoI5j0lQ9r7S6neRaA4ACKWrBHS9ugnpzywpmB79x0b6xP7GYh
7AfvA97mTuJCVLmJujaCgC+Ib/6ZNfx7VM3D8nkyOeiN3Ru+AI0ehfvsicP5IZbbVAvAjiammR2U
2Ju8gbrEjc0+M/rarN3mKz9fx6OqWtSsgSzXjVlADAUIAsANVhzOxybw36ukq6jN7cjBcIgpePZL
FT563t6c1lR79Gm4OJgB3ouAJy+c/Dr7NXQpUkGzVt71xVwlaOx7M0ZzrSdQV8Qyl6O/YATB2wbI
4AlsJAC4z6p6a7grjdock2BMja9B0A3P5TTLlxw8pwAQe5YAjUXFkLtkjuwhkDRm6nMuZRvPAB6z
iCoLaPCpstVXy2vcMQZqIqvwDEvDL6ShED0akV+eIgZOrDpiRi8MNMi3YiVE1UP7ZTIA59o+zgyw
Gjr/RihJIzJoRd3lUC98HOp2iIquZUg++nlcQ9R7Yd9cOTB6WPxzTHB94D5YNHH0m5tUkvE2JOIO
Dnt4s1ShYoBWaVQrcEW60F16Kc3haSTuyinSTRDjLqq4izYCRGpgbcfXA4Z0rdY01R0PrfIyZwWw
yBIlADCOrb0/P1jWZUVhhCBSxENNixqmCvBHNbvqLg1AEpqnw5shwwSaTI+CzNeprIaV46WHKcvc
3g+oedjCBW9uS3x1h1JHvlGV8RgyT0X2hM6pvk9/85WB0TApUJIu+kYmuImOV9IKGq/IzFHdhWlu
4x3fFQ9eqj7zyk9/9N2wRjHyweSAtPEBpsZ4ADxoHha3h+1VWa3uXB8kPmSSIsnA2RYzXqaJwdtg
JbQ8iWbR8QbUG0ClAKChxqIjwzLX7ZscOYS7yv+TkuzBBd1m2Tj70kRIltrJ6AaXtmLXRdtcOdAA
Ou/tT84HAG+oUYHwA3ASUDUvdvzu3RN2gWsUaIq7I1PxdXT67DCZmYjhpT8jTwR5zyb3o6JZI0w6
6UrArI/G1cInlXqqmkaCWRfWl3FytrlLLpVho320iWYuoh7I2a5PD4WygFgdCfpm1jIpJy58oThB
wzjAYwvdqQ5p6arANOjse3duaQYJJ26NjNi0VsX6cBQYDbKLDsLSnyvxboUt7G63dJTdQcGn3dWM
QDCmRLvF+X08QWovPLgoA6Jx0wY9LfQvjzfSDziRXBr0Htyx8slmQVBgF/3wNuTjXEYmOmRBIwsM
8RhVlYA6X+OS6nlOnekQok3/spjEIet5uZ0zs72YC6P45f1/i0D9tnmrP4nu7U1cvzb/tvzV7xyk
zDTLxX8c/7L/9evsjSev4vXoF5sagmnTvXzrpoe3HnKB//Fv+EF//cn/19/8x9vPn/I4NW///r++
c1mL5adBy7E+YjTHcfhv1r7lQ/76azevDH/tkb513Wv/j/+Uveheq7f+H9M//rMW/+d/d4J+x//f
dq/19zeA4vQf+Ysk3ff/wLl3Fj4TUO7/okL/RZJOwj9AGwXovb9wMYM+Cjb1F0m6YVl/LJ376EVD
YACu7yVh/RdLuuGEf4RI1oGfGELDwOn+18Lc/YrvsKa/FuqvX79nLdcuFbTAoiUCP2nxSwG6RbUX
b0EnZNvnLAdrY94/Qly1vAXS33sdTCfdVmSpcYjSXDHin42c72JP1MsXam3wwy8AUxAuaF7BGHvw
uTohRBihI9LKG8u9qvxvXXg1Fw+L7xs6gDkfWlFsGO9A1V4lVvHY1p8cWiaDepGuAuu2eWDdt85u
AV80InCH2OkB3V0Hlg8HT97X/bAdUpwNJ4tpcWWHj60VbOoeihwFcGflvHH6MZ5kvRtyK2pMPIaa
nQ2tS+Gv0SBbmvM9ma52ZknXQhoEwm6x/ym4pjfwthHUjhNjy+PuFgiV++ozYjrUW6I1Npm1kbVb
To1oc05HjJx6EjWAUd2m3XNmFZu2pn/K0T04/Z/vjsYHBqUThZ5MVntXcNeDmB3BkM2h32zbzRZl
4Qicclt3l+75wYvY9tP5IU9s+NiadHARHsvKA1caMuQHuqluIdy6VSttih8OAe79heMVRDJ677ol
h9kStoEA2v8+BxRtyXdZ20KY+zMrXs7PRn8L/FrAd2Np1lK5nd8O8Msx6DTrqPkR7Nqnbj9e8p16
rm+yt+wCnZ9QMr+s7/NdJiICsdxIfTn/FXq4snwF3iJ4+oBcDq3f+rvXqXp0oBcVKB6MDSitAmjQ
RDO4pKdN40EEKKJWhP6N84NqMdnJmJq1MqvzTGGXGJOUm4HKXS3mPsrGpahfztvzg31gqIvsC5rC
UCQDvPunEvq7Cxv8HAZkdheaNW44cWZX430WBum2nHIvqTkhezn1YlvPDbtm/iTjcPKmp6nt5L5v
SXvZsF7egvHAvjVoUL5N0PT6PauDe0QBD0EnnOUi0vLTr7z7Qss1LPg/akSOm9O4Q39+AiYhyIpB
aCIOUvCLpFm39qLR4hgQFIAUDpku4oNr2wfNyHGAge6ksLJsNMjK3O3BnJZ1W8sM6P786i9e4N0N
AFI2zAmkaKAwXG7GQLsBqkkNBQSmp70XgIA9trknRVR4tfvYmWZzO/LJv+yYNZkROA18GgMTv0aN
q5s40OdoKED2EEQ5aEDE0/14pqK1FRDKobW3pSc2hTPal/0w8I205yoG3YC1JbZXXrauCdGJzPZh
hGPx0Iti7emjeZcFogY4/pJiQLMP3pHaks88FHXWZ81WEG+GYtTcXhZN2x6cLngj1Fd7gTaMlTtY
j8yXQXH9ouMKPT/gyNR1LjjhhTDqHINOI/vUMGluqQzLJ98uyn1OSAc0G2TQEicD/xkolyeyFGX6
boKe7NA4wIqW9Qrhi17RxTeBTBk4MCSflkYZXYpzsM2cq3Zutzmo/WLKpvIy9dGQ2JZdujXT4Eep
qouQUw58IlSRRNh69+ftUs/3gYQM3gCUMxBnBRjN0ynJ3DltocDXjluvCEFs7ajaAjqhGkwe5T7P
H2oPDXXbng9OE1Enz3ywNgT8Ks279hW0bdzbhjVEpqN8bNNvK9+22MG7Q4NvQ4sITMVBqwj+8bSb
wclUbwytPWwNStS4nZGcfCjAebuv3Z49+K6gbWQ6ICoGV+Y0fheMukFS+WSyohlq3ncBOBcBULR9
g2/8dp6foE2SrZIU6V+JkwSifryE8PTD+dETfyggCl/5tbeHA0ivxgp9w5YCfGVkmRcbw2RtS2L1
UeBDV0qJsT4IhUR3H4gwppMt4zlMy21Om3I3ZkKu1P9OzH75OlB8AHeC6BnoCHJ86MuJQGEGjDz7
Gp2dIHwrgwBstLm9dVk2RWWR+RfcSgko9rphhxQc2xSgW4AECIiHkDtba7L6aLGWrD98LmgQ8K47
/pwG9SYBgS1vD0rkFuL1UL0VEsSxdl32yXnz+WCoJbUIr74o+UFJ63goU0CxnYnM34dz9mZ2s0gU
6fwNgzTjyj1+cohAs+CjcXzhxTIXZnrtIrfQljK2bpnukcX5jibXYieYlSc2qcvIEzV5Up1DvhZt
VcWeKLukRG977ELjdUna5bGvWr5yrn+2lbw/O8snoYkS6ppowAPgaFmdd3epInBjfu6m+1SI4sdY
Eec+lO7BzCojLoBE2BU55ZdVLsJtbXT2k4VW30gVswABDPqwm9SQlz0IifKIDSFJ0NrbXApUq7dl
RduHFvfwxgJ66vC7e4avBkEGXnl4MKFD+/irK9xbgd3TdC8Hf76iNAT2Q7bmvkK73Yp56NchYluo
PKCa5qFFDIIbOsJYTEh0F7kX7nuXt1esrH1gSLtM7pFWalzQtYjsqxuw/i1PCdnahVXuObSY6q0L
wmo/Pj/xnzPT9mvpSQeEauHSgM87nvnkybLsOcBEda/aL1yl5b0zuv19k4+kTKrUyYeIukjbxcId
jB81jhaNGqdxNjPSPf1WzIV44mimDw6DMvp2Nw+Sbxy36aFEQaqw3A5iIFdy6IpX5hYu3/vMhR4r
912QNlvcZSuvlJPLbVnfEMfBQhsXHvb6o1fkSIRnJWaUitzfMjn5MQFp4h4pGwGpJVAN1WYGcQPD
5lvRodiAkEPuzi/rqQ/AN4B0ELEPIjuUNo5XVYA2eqwkTkEbTODBbKoZz1/pXFDcYSv2tJxxbQMR
26F/FFkMWIheDa5akIkVyjT2xSIcJsmQQ0DKL7eBtIxN26PlUHHziwk29RXv8+HAAWrDC+8h3hSa
nyN9A1mutjf2pkuzhINPNSbtbG3Q0lQnBqvNDWtFczuhd3aFuVZ7vywnaInfQBiAXlF0AGs2i5Pc
F9lIs4MjOblQTW9GqZzMu7p3ppiO8uX8Zuphoz6ctpmjyJkJxpXsANHkYN+auXuQplehekw46BFS
mYAvolzZ1g8sCIHqwk2Nojf4lbXAnZEBV4gswTqYQYJU9MYXvy5Q5PPBs/JPTA/8v6i+QoYDb9Bj
W4VisS0CbmF6eJIkrgOiY9OnL+hWSi8IS51PrjmvwFJPNxDuzwTbBB5AyE7pTqd0pkClLSaX243a
YW0fCQPzUacCZ1tKyA+dn+FyuR8fEQy3HENwEeGdobOSGER1iogiOyBzK1+xY9UmteSnhs4VKOpd
Um+CDjQRLJjDiBv5ymRPzQcVTdS0kXtEihHDH6/vOENdjgHKcwD1b30wAoqWCHsYbzp/CSBpk4LH
emZr8ddy+rQ5gzly6f3FrsIV6gnHIqgsawoyMFQ24xjltpTIMRouKWOJDsQ/6zrInmwBOs1DYKfW
RTXhMCP9V2cvfMzXkgC6QhmOLPKui6I5YMHwFnoZCH56rEGuE8IhejxRTs/2eYcg1MvbPnamArmI
ugP+sTLcQ9gX04UVdmzbpF24S32zjYahSu9ZWZqxyC2+x5mXFy16qp+ZX3Sbvjb7DRuJd0lBUnJX
OYE8oNxUHqp6GpMKL7CDmDJ2Z40puRYTqS5M0IFAQXVoL8YpqGIaiDXGndNth1MEZ9HyvILChKs5
KeVQ3s22Ge5HmSedfTN3dgR8Qd3e0GFNFemDsZawBeEtXgOozGrhy1hwv2NdnR0ohXhWK8Nn38rM
S6tBGTFsqsd+rtb4JT64ZkEwt3BZg28ZUZOeNKGVLeZMhNkhK9IfjUWyvSfyMVrc1e1syn4v/TSE
VHdYQumX+Fcpn9KVqO3UjeATcAfgubbUFvXwF5Q9hZhtMLOWAR8iJNpeDdlmiTfN9sZT5ZqwxqlL
hpoHFhfcAWC4AH/P8UEGiL0mTZaB9LWe5AXINVooJdnDFSC2v0laiuOyFAwWuitE0VDf0e7WSUwS
bM81RLsC7yLjaRcVPvMTx+mrXY/VRCSfpp88U3lJ64BJ8Ly//CBEXTJT8FqgVMLrTYcpL/BlY5gN
emg4D+J6osGhzQioV0LSxbD3ed9PzPjWDxUEwHk639bc+EK9wQ9XYozTHV6wbmAURCUVSSCdQtEv
DBR1yoAeQNPRJRYz5hconZHrgTW0AClPI1amfrrHy4CQa4ToBFQUvOUqefd8SbtC9TMSYQeLShob
odNf1lX+3EL9ayUz99FILoiWoNmGqxCBzPFIZRpIowZ/0cFUIeiW/JHs8TppIzKbYiW/eXr/AVwF
qwWJs4/uXT1eAg2mcpRfFYeK98PFkLqPlbkk3Pqm2Xq4fCDyarKDkBwVE67o7wEOFlvG6M4iWYXo
AvXU44k2FpeYbFMc6n4EF2Da8m2bYqLQGzvMg9+vDPeT/u745sN4MFHg7IFyQOXueDy4mRYlJ14c
jJnkifL8ceOaHd3gdUL3rK/TG9kMxQXIpaZd31AjHofJfcyFQOOlhGCGMGUaFZLSb6bspkiU3N9P
wk0TRLfpRtGwOXAD4cKcA7wA6sZsZ6Toek1nI4hT5GBf3UHcg0qve1o5lYtFnEwMjha1yiU/pZcK
stLKe1n3xQEq0EVUZ56VDCBTBkSlzna9zC8DJclBjUIC2OSxzUgncyVW/OlS9W9YJE3hEwITNXLN
MYEWW1oBSIMOY2q1mxEZ7qSxRxJEvLc+A3lV3BrthM3NR+7sXd8QV3btBs+WhcVmXcd3PrfySCo2
g0PQo1HveSr2ANrYBwYJrwwnaxIfcfYFZOmHCAot8j4dAjuShuHUUdCoV4KfznxS73pvXlN+Pr1H
UY5xwee+OB3E3pqptotXyfOxgFCjU2xBUFxv5nbKN0aVkcTuU8D+0c70en5fP3IE6B6CcwtBGI26
17G9OlYBIWgkSw6tJ93I5CNH5leRJOzc30QOL0cReXjAfkIkfoE5WtztO+9Gs15aBejcD7YBuWWa
mtklDKja2iAU2pWFqlYC7yXG0awFfOI4grh7oSawCJq/Hy/knYOKCyzW6i0vIU5Ho9xt1yBGpw9R
zAoiqfDcqPrDzxyPYswQ3zOyuTikyhv2hRvksaC9ivvKH3Ca6/DGsBWH4FufrkTZH84PKX0fJgPV
VJ2+TmTF0BR2UBx6K5DXlmXwz4qH3d15A/ngEoTrtBDMwy7h0bTobspkjkSHURwKUJdveGam19M0
GHvDN8p7L+3XNA0+Hg+AAbxZkMbQGT/Ru806JbGeAy02btDzre1BQxQlMicKxFox8qPdQ6yB0ici
K9TBNHddgnk3C32M5vcWu8yVLBPh1vN+LGfwwU9Q2B2fMyPjm39iUVEPwykHMgNv0WOjgfK416W1
Wxzyxs53ReG30IGtwLOYTsa1T033/p8YD9jzZTgL2Snt6EGL2AnZkJcHt4GoDSpf9VUKro4IPLZA
bHK1Rqn1wZ3/U7zRQzEdp0K/LEhd8QDay+UBiU80RVqy2I89okcB9diDYYIIM5wsjqRrmO+RPcpX
Qo4PnBrCcpAQLtxDSMJpu1qktSen0SsPDeaG7Iw73oxF93VEBXB/fmE/Hgmm4/hIfqG0dbyROWrY
Ydnm1cEainSDVtBu31FUzX2flSvH/YM3D9wVMu4IyReVGf1+mIphtHqB0ALknPm3ksztYZpaf9vO
RXugnmwO2VgH14rPaYyQqH92h3714bW4M92p4voHYnRJ2To/P/KdE29AvFyn1lSgt8RNY9Prpx3C
9XRDWDhvc3+wwBrKrD1sP4uLGt0nmUdAOO6nzT5kxrA7v/zAxJ18z0KciJw53rvIVOnJHMcgaOho
Z2NPi9ayIuHn/E8mHOvWByX3vAPAaXL2oimdHxW47dud56TqamyV+9KLZkS22bM+efXYXYuxm9CP
L0f7S2H4w4WrBvJ5clRpRlMjqjsQL6C5xizzKY8g3jgcgvJlEPWDbXfyVjazDLaoebK3FGRU48Zu
RvdlzEgfwI0UCd6PYKpp5gdbWtVNLap+kyKoeGCO09wZJC8QUSkGNXR0SU9V1DoIT5M29SCbQDNl
lYjLa5EMXg2QE8qRwQguJdLX2w4V2woE1FW/k4CUIvJxSwaEZdEHGNQV1XdO5uAzYxQ3LhvBDBo0
U3UdmFX+xTFmDxwtLEcd2lMEfebSR5E+l5zZSVa33pXZWc312IKMNSHFyJ7tHt6w67LR26HyiG+b
xkyW0eTk/cYK0vC1nXj/mSHP4yeWywY3ogCffxL47Dzqy4xZyUyZ9cLMOvskR06DyBBe6UetKegn
w+WNsUP1Dawqs8x4VFmFe6WCBqCL7LkIJRBdQyMgkzVWtfXcCgoSAHtCGfYGKXf1rTWDalOaqUci
5IsB0c4Kn+yXVfdv2Uj7KVJ5Ji8DJHnqmElEYsjWOtCLJh2dvgTlUH7zc3sQGw/3zYvDfZUlkJeZ
XkJLeP4FKuFOlciB+jfNPOWvbknT8NAZvnUwuo5AQBxsVDez4H0YhQwk8egaoV26q10efKecjdjE
igPwY3gyvQ5Hr/sElnzLjTrAIKzNaKRzEFFZ+7jwDGjtJAYN50/MoaiiypQH5aYU/jDHVT7UT4w0
I5rX3FDsnZzzBzSMeoc5d5FuKjzzGm0IzQO0RTtwDMsWJQh/GIb7poYcbNz10ASNqllaj2YKn7Lv
KllcQcDavPOw9U5UpiP6BjzDKMdo8kAOuWuome2l15IpTtkkga5V/q3jscDZCcdPhyiD1kCbcNus
GCyYmT/yOQUsH0IOgOLaMmuebdUM37K+hCJAY/qQre87s3khLuVvIZoIPhF3lq+zSa0R1jyi8iam
Bh+RqeK2ENnkxv3kut9coTozTsfWREcdoD0KdpgDBTi63SfZ4qUeBSmC0LiWrvfa9zlomyb4oFcI
uoKhHHS84bNd+sWOzov2Lglow+KMLj+nKtBlNgMn5OBFzK1vvJJVBUm2Mr9HuSmzo7rkThGXeNmg
zSV3PlMgkC/qdkILQkUtmcZGVg80orZTfw0VUqxRwKkro4ZOGd0QuyIXOe4PDkRFC56vri2Ju3Fw
LT/7E8uB9A8bHCWHol4VSzPvIOZUy2naVDmVJFLTXKESVnjVHQPv6B20QKY6IqOfJfAD3Xf0ybEv
BilAWslDuwCvMOCdUZ0O/SFUI/k8l/XwQyETDEgXzYYsBn8w2tn70gJT15waBrBleSVfOgUWJTSL
kf5rVpC6i2wFkamtFZrpd1VI8VlNlQftUyRFnSgjFViC8N05S3LgTiHeSZ2pPeCkis99nbObSrVg
aQlacEtHGRPuQ2HOBG/vJlyeu3U33uWOah5p3yhsqITVgvSc2W95N7s/zBSvn2husumuAxe0AVRB
AZEpdAm4sHLa0Dt48Aw8Cy6ZB9jalL0qpN3mGKY3oCoyiPJqgJLvtyGt82/+ZCk7MgfgTqK0M9FE
SMo5fJh6tI4kPQ9qdYnnEXmspD/SaFIZEuXK601rg0M3QlR2kmWM8n11z0z00rhNgcIw/WLOriO3
TQlkD140Eqyh0EltzKQxVJswAFBVkgLwpqJqGJsOACPK87smd8wts1q/3nN7HrKL3sh9P0ENy7iX
M/GKDS3m7qGnMn8IgyH8prCYjxnrr5gbfsHbsSgST+K2idETEgAVW8srsGHM06aAAb80cmhoBHcV
PptVZsx44doTeh5qBgWgoJQ23ciS0scCPIAvIC/PP+PHd36ExBT2aS6n9GLOhhDUoAYOC3ohA/4n
d1JbRuAtZU8M0Mgn2UPjB5OqRi+yptFoktAw6gxSqQhGorx3J9A+z8R9CCbJd9XY2FdVWzqw7dFw
WQRaEKPbBCrssqh10xTGlKPEDpsQC/cxZ8CM5GW5mbq6ATOBjwBrZv3gR2ObCzCRA8iErsNQZTk+
D0JkoufWyzBk/Q56H1Ah86yGWTHPDHUJYyZ55JPGH5JaqgZiwVyMPlowubgREkc8mmqPv7AWokUN
IkQZo2Y0QlE0R+IZbdUlKPNUkwEPareD9WzkbnAdoPr4Vyn1/2tIfYgcxv8Mqd/JV/YeLb/86V9o
eTCb/YH8LgDz+K+J+iIeEL/Q8svv4N2HNxHSzz+LZX9h5S3yBx7ZyIAHeMvjKbNk3v6CyuO3EO5D
cAoQSkAOkR/6HbC8jlsHdAhZUTRg4OOspYiixfQZ0u+mrTJ2q9xGPAZMyn3akeKbNXRdAK831Mg2
+3m4N32zOqhZtaAJGUm2wbl0BSx36vbUvqZTzsdNK8rsgYWh8UDQtgj+xdD+gvNCHy23T79mXJEN
CHijBtfXDXRDpmE7ZqB6n0rnKTNGeQn6QePBsKHeQ8d0fAJ/fwGlEaAjrnIgiL+n5rhF6CLu6ViW
6FLtnMHf2M7A81i5c3DBEIj+X/bOazly7OrSr6KYe3TAm8sB0tGTmVksc4OoYlXDAwfePP3/gdVq
MUEqM/puZmIUoZDU6q6DBI7ZZ+1l6k0BQoFusC9vocmqfxGB/tHEvYteKqzP/2xOhR+vGoX/qEL+
b1OMKBrf/r/P75uoin58b6K3c/z1H/k9yVFzy38owDOzFToCEIDRv2e56fwBMoUeAIgYLGye/3/N
c6b/LDTEB9jgpge0xOX135IQ5CJM/vkvE21G1xJf9YUK5Jwq5LVl9J+7HEOYXJFn46JXtgqF0enl
1YgSyH1B0z1yzVHXQYH/ddKNP7s06n+WJSkgBFsYq8LE0iKR9XoVK+Sn9i0MaJU4xguQyCtQdvo0
eERhZ4QuFgEN//X0aZQhSrPQn5LHPhWTW0natSJn6fNgEFnH2VLtMiXPMYRQ6Mw6U7MWoYLfgeLs
cGT5psU92Qy1na3KzK6Pg5ZW267Sy6upSBovRJN2U2ppv84758sQ4az85rs//n7KtwIbhc3nzbV4
fpXQJXC6ggXD7kAo++nDD7HftBgWxI8Y6tP3lbd53iB8UWp5RRZh8lRUHc3wyW6uG7VzHnNbCTa+
mqTbXhj9TVsH1UubdfWzSP17Y7jOFOXX+Sd8pRksXi/UUlqlSAOhIC6bWV2R6vqQ8ISZksp7PRPd
n5Gf615YmcaaJqBxQ0QZaj25TDylraVVOcHjMcHLYRekq7DGBFPP9P4pD4r63sqnYps4EaWp1BOn
J2dkqEVduivsQH4omza4dQZ5pBE604oHx7+E8Jze+6nEaIHCmaMbwCFByTMjUG9wiKiNrSqRBBl/
mokoupMrTXfHFo942878VRCFQ+8Z4bSvSZ8i1KSRf5RcNh+iWhENKVcjJVITpFsrFfEqQCR9bzQJ
cZt+0VZeOQnpJaP953uZ6TDnU2krDUb+OBHZ9isfa0rsqZnSJ1tmN45ERTB30de7soya7TTpVAxl
Uyl41k8wHoibLW6GUZMxgxFa+hkXNDt2/a68l5xR+uLHiThQTZm5V2jIN100hvk3n8YmVKrmF5+s
VNy0AX1ygWKde8h9as4lJBJf9Gbo137Q+e01l5DqwpQ5xZc5AaHQwlqhmGcbYHYvtgc5Mco6qKPi
MClwi3NuFJvGFvolOvjiS74bZnHc6hoXA7sgxIl6WmyleAq36VQ5IAZF4LvoJe6EEsJJJD2Oa0/2
nPtyfnS09pjx8s4vklfq+ZtFYgGv0aKYmaNoMuT3WRxWP2ClYor9lMElazVzuMc8wVqZdmHftoqS
eWzm1bYfuI4YXa/8OTqFdAu6kN4kFaGisCn1a710CB7jwuHmcDxW0Wg1uJE2OTldpfZzoIzZqnq/
y4Ke5VKZ9Y2SJcrO1Bv0KZpdGG5eTbsURd7nUO6Gu2AYxUNlg4pYYVzs4DbKj07aK3v+DXu/jMtn
bhX2BWBz0YXn69Nhgy8DZQi+KPD/AjIeRlODwjj4e6GpLhTQu5j3UMcpzhhQuHvz2hSdFzTxJuqL
Q4mS5PynWDgrzePzHfDFB2echb3LHDehRo3Z6Im+9ye9vDZ8yeLt9tdmSmxC6Y8puLEfHSIp7+iK
mjZBB4PuGhCtVvx1siOVJL1NkrG/0OB9tyjmx6IVQhY3jXMa2ot9pzHUVgOh2BfK+NlsVOXeiEL9
6vyPn0+Lk2k4D4K5wiygUVFLUAK83dzGkNyXiOvTHnBC25pq7w5mUV21VXNh8Z02W+aXbJBKi0AK
HsvM9VsMpBL9V+vwovdTnAWeVBRh7Za4m61qqEvPWaEOFw7K+Q88/WXs1ehx+HloL6COnv6yKiy7
NlW0Zh/o9VruxoehVrwmM392iD4rKNhwI7ILY34wlUHLaXBSMsFKA6g/HTQWckKjqRP7weFSP1WH
cLS9qWq32VD/sEAKJ8dat5TYchz+qarZ9vzXfP+b8WbEb4drDoWgvgw8jcxMr8E5hn0vhcGKNKHx
KQHoA5Rr+oe6UX/wSOo1rLFud37g5Rqy5ZnCgwZCgaXPZDUWO7ietzWoklY9IHCZ7mUReZmkFNe9
pRqxS1M8w8AxmtbCL4rNlGT+Z7DlbsPlo9yVrd1+5zgqHmO/VC+8kUVsGr4h0KWQZTAXKHAB7xeN
/KSLWNlUxg9mM41Prd0Z11nZq16W1f5h6mvXHPDfbfxE26TCubHqAXXp0P/kqgNgYOXRrqVu2YQF
TeoJVuoqk5lH+BFxPAhxiT+46LzwuKgpqEh5WhwdIJ0tlomk4msgESYM06jzarBeqWtvFePO0caV
irdp0KibXpJcP50ufMLF3IHq5ejIMum4UKtD45vrzjdljh/keVxxo3wY84b252juVBqVbtpj4CtS
xdgUdH92DoZF56fOYgd6HRe9Gj1tC+SOpXo6rpLSWNbDcHrQ+igi87Co15JFTATX80ukp0XpzD2f
hGzIg8gEaeIwGU6HgmqmNFZkJo8Ed0r3Vi/d5pOEHBW6uVf4rRuO+vD1/K971dr9Zxua2TkO+WSz
roLjZbbjOR0z4+oVjX417QnPnlzovzZwYD0R2aZVys5Kp2wNSppdaWVrEdFtcs8GkS2sXLmWp0px
h17qMKCO7a0kk97gnn+8Jc9lfjyKdJzpFAgMc8fv9PGMIYxzzq9xjyvVp0JBxh60VYRQaXTQMmiG
pwZYIMngxF/Q9ve3fhDV9xEc21WCyf+NlUbFehr0eBXBHFvb5ogCB5JA5YZ5HX7Vuzq5mgPl7Diy
PD8yxX2mxtNdleil2wz6l9aeZvlWO1xrdRdf2o3nh1+8+9n9BRoj/ihMtMWmFNUWWGXQTXswd9Nz
tAgfZ4DbtZgGkgbLUJc2aabU17H9o8VRXQ/F4DkO8aJMok/q6NeaF2ZT+3L+nZ8uNGbEfA9G8s00
VDWmxWKhwevpktYflX3cJNpPw27zHVIOyyNLLF+HkTR8taEgbBRfvlTpvHsfjAwzjTILZxZEf4u5
KFuDXhh5oewjn0RVgO7AG0ZHuXDSny7o+fdZbFygWsi9KeWXv89vArNXSrvas8V120ozPhMrZK0w
i5AuzN7T9fx7pPllYkw8s/qXZkkwG2aqTFHtDUjvX4xCaddG7tyoCu3TfgAmD532kvnL4qSbB0Vf
N7OQKRmp3ZcqX7sUQ8dp0O4h4BQbUwrVR7MkmFEtpOYQs/msQ2K3n1vC+NZy3TWeHRJnRpBbBjFo
CHY0bWNorVZ9aaeZ76Ens/31weY1DPecpMnFUp76IUer4rd7tCQUIJGqfKNH1N74vjZdFaPwb/yE
VCHONHgZssivOVpi0AMM4XN/uA25hW1S3Qi2xhSr12nd/CgC+5eeS4nX5KCF51fBqzfg8nFnFhNZ
V5gUMiNPdx41R78oaaLaV2pvbKayHzK3MOVga5Xdxq4EjPWpzba6Vekbx26HfdfZCc0jdQq/mRgf
efyZ9ZWiTOEt0ecBnm24RRtlk22NWdOeBaL4peZRdh1UKH6TMohuHAFO0OkNdlDCcG5D1c7XehuJ
+6qQv8mgms9sDJB/MFOx7jWSMZE29tV92PvOvmuEvQlj/ANa8FS8KPWSVlRuelGbhReK8tdiePFu
2B44r+a9mSm2WKi2ORDA0IXlXvNNzEXGApHXWOrXfWFXO6kQzUOQhtKu69tHo5imzz5hn1/9EXs3
BKYbdl5s/k0jcFUDefXoJOP9KOnhNRFd+Y/zn/G0rH9dDZwgiD24vMMUX5L64jbP2imUxD4d9Wbn
jKmgp6eS9TSkxqqZjGl9frz3S55qnm4zL4fKHjHY6ayJm9SARenTc1ZV+QtiKBeuduJVkQMSMzbm
lWOgPzg/5vsNjWsY+zRdOShwmDaejplZNnhNFZT7YqDVWamRugobFFgs50u80w9eJ2xsrEgR7jMB
3oF7UteZmGmVezuzC5xl4uC+oKPsRWGSX6etf0l99X48ois1QjoV4ES6bosT0srMMKQGKfa4dUvH
XkDPCvxwdEeZPF5FisWFkJt3Z99MpiXJytG5JiHimF/1myKzJsu8iroI1KOvzN2kVIIs87DbmFFt
usIkgiAWxPdVctdeKDNnPP10e5xRBqzWaTvMN97lsYS7lSlik58aOVL/dSij4YdQxPTc5FhWloa2
7dlWN0kkq/dSGRmkCAjjKsXzeC0UqXWlXC1WmD2Pn9N4R4qyA2E6ohks9QOpc1uTP3k1DN8khXPH
t+tql+ua5JV6W33GSS/43OKTmOaYyrCao41WNjkt/G7sd2nftDfFVFzQDr6btPPPnbOi52KDRPPF
9ioqnzDEjpkUhCni+NKPNhk7KDVuOu7Or493a3Ix1KKCR5KYT77CHmALefCktP4C/yPi5uB8bsLy
izo2lwIC5g7c8mPO1DAgWS4OFtvQ6TzSOyUu8ElI98xW+Xog2bb10tQpvphFOTsmRpqnWWG+rnr1
saymbmVG/XhXyTnxNrEue1lY6WuoC8XeiadoI3rN3Bd1VAHdD7k7GjPtXWp+zVeJtdlJhewO1STw
5i+m+Ka0p1U52MV1k+WXftniAsgvmTNs2fFnEw31A9gCVlYNZyChRutTd4J6uHHapvYyUfebPJOG
lTPoh7DTGtrSVX6NG9OFlfJuT5ifgD7pa78UFGGx3aV9ByafVMkeolAYu6Fk6r80JO2bodOV49hn
l5J0F6jJ79+MfQstGYIQEB4tRpRzuj/w0dO9FpXmtd35G43rrTHzcPNeqXaBVOj3eVcFK6FjhRGV
+uQa4XAJC3tf2vHLiUimhYYbGhfxxe5EJpoFPhKk+yoeo23rOOE20a0ihuvjT25b/yIjJdypwWCv
4bv4IPEGEHqHbNVPjKfOr+zvYTw8n19d7xcypHLurXSqgFVg1Z5O9bZWc/hHRr5XcN/4jPgwxZTa
jNZGIilP54dS57ripO5A7kVz7rfCzmaLPh0L9wUALC4Je1GriVvYIQ7fI90VNzDqQMNCKQuuW03P
N3U4x9eqI1JDG/MmNFxQlBQRewY0SeCDPE62igJTBSIadL9aVTBEUptNGJpa6SnQqHa+7xThhZP6
3QWH9iIM2fmQNjEeWuq5dEXysUIHZNRtAqzyIY82gJv26vxrWtpRzGv0lTU+e1+wCS01p2wHhq32
XbHvpOBX1Fm7PrI/FzNpzYgM+GuG1LhFGPlPGto5V/JbZQt3ePyUgOx4qaxeNIT74LvhRUl2HGoH
eNBLrBM+H8GhTl7spZx7dpakzjoZ1fg6EuaRom+6y8cHEhOlG1xajmrWt7vu0u1jRjbfTB2QG6ap
CX4zn65zyOzp1AkkbMelpuifFMCCdduQYqIn8p+ZYWG6Z9XVNoAsvtHyrl1n4FdZ1l2AyxfXHx4A
3peGMRtAPk272fvwbWmhxUFCF0+u9qLpTE9Mfbou6vg5j+XvQS0kD89ZfRWbJXisplyytl1MvN+D
I/3g4suhBIB2OricNkZsmqLeI9f/qUqjfgsCnh3Pzzvj3TueC975HfMjISAvZSamUXWT6M12D55q
bzW9DzYTLWmXz4Gt4YjjNOWTWdwQ84LlQwTXT4eKsZbC0D+aYkr2SWFP3824SO5zOx62mpL4X0ZH
BF+DWo62hBOHGzUc2k2Of+3GbhpjE2JetYmyGrYlKM2u6bmAZHnwQKweYGnb1TdDaCVbSwm/dGaa
bSEKOmt5DKt7MxlrLpa9tB7j0bmZpqG4C4cyda3Aio/dQDq7XKvpJlShsfplp7thWHwry00x3nRj
VG87Sy9vg835d7isHFi3SFhQX/CpgEI4bU6/VNYpSa0N2rQvnehFQ5/vqY4kX6eZExmkvU3qfJHH
MjaO1H7rB6P4FoT116QFJK7SJPohiqy560QlnuywgYcfhvVGEmHhdrFt3ogczqqRFf2DEY6O53RG
DiPbJz20LUb1Tusw5q2rIN1N5XQp2fndHLTRzuCUhPIRsoe2nB1aJllZb4fyngsDPrjxID3BhvYf
//kLpK+CkRWGoQCqS4chM0LHOfiVsm/TYVUM0ToYrTWMaiTu1cZWmkNomzuSbLcR217S526X549K
ts2D56B+yPMscrXxzu4Vt3XyddDs0qo5JlHv4pDmjVbrsthcofXPBif+hfPhg68PFKsQCgnfimW0
dLvtYVvictXY+9YqyPcrEvJp7QJbRF0dIP5pTcRXHmsMW7rCgH1Pb9Ctgri408tah7YInNON6K5E
3E9e2fXXU2i/QGAUW6M1nOuSHvZTJ9NVsCU5/UlCabjhFIJPC49/ZQQGvU1V7XdF7KQXzu4lZsDE
nvltXBxRJtgqCP7pxFZivU/DUJH2Q6KNGx/OIf3g4DGduuFxmjpxV0mh81ybBDFpfWu5vYWXfl/C
8y6gbAaRTvy3LI+lWxJKhWEUfm60jAZzBdk5XZ2fRIuahmfFoYKDem7NgBa+Nm3eXAMtpKawYVt1
XxBUAbpcQG8XU+QlkipduJx8OBQgIVc+sGDWxulrCWDtkyQmq3s1i31uXCVcaxgQ64TptT//q5b1
4++fxe+Ctcm/3kl0BqNR+qkR2l6Lp3aX6IGyykYyqEJNvuHS64ZVEV2l2IBsR8V5bpxR3UF3LlcE
AkwrVWF1yHFxoXxcVPOvz4QY2QaKhSDGvnD6+/UC9zdjqrR9FPZ/UkuLXN12pv+Uar114at+OBSH
MB8UNIg+1ulQCErgsUI82A9K9klyZDQmeWSuTEkmJ6YIuksqpbkaPSk5bHYgNKyQBywaOssGeaAX
zPgpd/YkBBQ/TInQPSWwk1Ue6V1KGlKifBkwp6tXUZjvJt+WftpGZ8OiyWdna5Mrx6MYg7UOj+uz
JFv+1RRF4koB8aTXVsTjhRW6uLPyJQA8aCXRGp4700vAs++GDBBxig/ItTEOmtT+RVOEtoMbpNFh
U9urKo8uBT4v71bzqPDFYGPR+2LM1x3xzVLrRDc5SpeVh7pVzau4oN+U5abY4GswPlQN1I+8HbTv
bMtilaDpfJjQCKx1aG+/P9f/527+L5Jc3mwU7+y+r+r0+78gt6FAyr7XpwxO/sG/aMqy8QfMt1nv
biEm5Pb5N4GT/wfPVnAcBUiTjhW15d+m3vIfGFhQ9OL2w99CC+8Ng1PG8NtSZiPQ10nAn/gPGJzL
k5OVxhzi+WYONV3i1z7nm3nkaFOQJKGu7EpRa9dqmhAGVkqZFa6EgLkZOeXk0lQY7/NSC3XPKZ7T
QLdv7Lbu9lmn9beo4oE0lVr+EVuxuArN4BHV2uglvXqIFAuXXivvwnv8g8dPpdyPL105KB4qUvqP
uT7mV7pf3xVdn/xuV/2jefm/21cn9uh7/i+3rX59b/9V/PmvQwPhljTll/os03j7q6gFf+f39F+v
n379M3pHTZ4f5m9u8v8ZFvWQGs9NWnq4v06m6vy3/5tsDKWYUxuy1Ly50GliY/5NqZcoqv4A3Z2B
ChnTBFyo3kxWGyI+RkHgWuxI+GIxxf+mGzt/zN4ZkEjmmxutPOsfTVae7c3JMPNu5s0WGgrEQo6G
penqZKRWkDqS+CRLIktcOPQkpYawM9e+ERo/VCkK7ho4qaqbqSMStLYzkUVWqrKFBzr17hgNcYlf
7BTc9pUTdC5BGvnexr2x96SseQzlsq+oHEV9B0cu/DFNWfIbKf9H0/L/Uaq7xc3lv1Pdn7/n7fem
PZ18/BN/7ZOW/ActZZBR8EJaJbMK9y85h2n+AfRBJxj0ktvdzEH/e5/U/oBYAzMJYHXWc8zgwL+n
nsofSJcNVT5U8Fci/D+Zegu+kc2iwFBDp/8NSgQuvjTWiSk4EpHZ1aEzBvOzTU6GVyJD30ojRUhj
N1SBkabd1nWiXkVVG99UNGC/04hRvSEqirWEt+SdEVvTQ6A7AuNdbXqQsUzY1jZa9okp+OPN2338
XS+9JZQvq7b5gWkQ4LlNCaVhsntatQVIIYURJvXBH+EBp8M0rbsCXVnBvXyj0ARdnR9v6cT5+obA
LvCn5q3zH3yLt0BNXBuwPlK5PnSRIz9DYX0ws2nEzlfq1+1gf05SHWg9p83iWFG7Slo6LDkV3Tpu
LJvwqe4uaYLai9Penzmy7W3XB/W6atLSk0e7piEYWxt91K1trBsObnTqpYbHsvDkfjXXUqRoQOD4
feq+/QWTgjAhGTPa/UYWIsElsXuMgwiGSZ2ux9Q6yHFVX0l1ezj/6t4Vcwyszi7jXGTwtqSIPH11
0hB32ZQPzaHwceYaJTXaqoGIbrIWY2OnIQGot6T2CjZzvxOjJK1Q0NUrXIcv9Qg+ehLGh7ANz5Gj
YIk44uiuCT8t24OBV/QuTgvtFp5Ddxu1ZbMbsQR4bO1S2TS1XF1ZRtxs9BrLZr0IL/X13t17eSc0
Dua2IoGHM7X09J0IpAaKnIvpkIxF641+OnoOkVmfSmbQ1hrT4VgNNQrDQbY9ZczFPaspWWNlrc/E
eB+Ly85+6jEC/wyhUr0jp6B7tqU0vZcDR9te+IDvF9t8TWfWcASS5LX8gFpmKaToJOrBLvvozgpL
8RIK+LBGHtV3IXnQnjZU5hZ6UH4AyquuzS5nio1TrmwIwxw2WmFOG/7vaJvjlUJSgCR755+RkvHN
2TlvYETIsC7ZEaGRUPedvk+pDUo9yGPtoEe1to3FiDJWpZ8WO8mlxvors/vtDW4ei3XEjjxzkCE8
no6VOgSyyoOuHrpSx4rYzqJ8cs0i7KNVk6WR6sVkKpD41hhkJAayvFeNfrDwlR/jdO2IirREpDlq
zX0FO4WNFcDLvEHNrnzuNAjw51/MEmAmYYAnNDhdZnQFl8vTh62NypgwZdQOaTZF26rzcaHAHH0r
N2MJFhSrN2U6jVcR6OEq033lwnd5jZU6eVnAvthtA1wZGi5n5rwrvanAWz0VbYo5yAH42viajubg
X3dZUMOZz3X50ABWam6do86jXwVH3S1T+NgrC/EtcKZcG99IYhjzVSMU50rxhZG6gzT4nzQ9tV4c
OQSZHWrjJskUq/ZAbwnoCE17gLzHvf4lqky9RRYS2MG6znABYnitpTvUx/VVFZi+cJ22xFmtnxIl
wAGi66dVA3o8eXWRZ5mn+oN+7JzSEG4QwNMBaGuTn2WhOD8tNah9l4Z1kHi2ndRHywhZCojXpl+I
boYC2b+plnT/RoT3gU6C0BY5/FS4hhBpt3EaQZ+26TOxDTogSM8GJ8+9VMWNAqm9hjOa0qH0cAnb
gPw9tlgkbYKpim8g9ErClRFdkoEoK0pyF8O3qLzWwm5lFflRZqxw5j7GZgX30mmDZKUrlaZsxkpV
/W2Hx9SwKhNir65QV+GnJTcVtm9qFj6IOrcJRIPcJHt4Tqf/tFOMq+ys9WPTA9qZN5XFxhfket3H
cWsdzGxw1hL5Wy5eE9Gmk4T+rTDU7BFTdlTWhWEcwIXCn0NIpv35NfFuP+PeCdeMEptNmNW8WBMK
NP4sLBrrIGVlslUnCJS5BLLfBXmxyyy1X50f793mxHgUfTAHndlkdb4lv10DloinsVFD+yBJEdSJ
EDtiowisjY0HvXt+qA9+GiQVOH6QC8Ftlox29thYMvrJOVRFaLlaaAQbOq7UKbUabDLVSTfnx/vg
p3GMzRGJUFbhOM3P82Z552JoA3+wnUMyGYE3lbrJok1+5XJ6Keb0o19Gk92aOdDorZaaj1IPFd3P
ZP/Q41l4BZwfrAIyPXcdB8Kqr/zhgoJuyWmYZypSy5keRsGHVd6MjL35aZlIMFp2cumgp2qxS+pq
biWnyYGMxtzLoc5sIjSNbol17rpMS33nJPEl9+eFBJVzjYeAasjBRp8O5H9RO/mgYHVVSMZhjCS2
vlICarlKylKuVmnk2z7aQdQTV5Wvw/HzcXTvvYZJSIMgt7RPU2MA4FqIJo0LU/p9KYXuiYYE4AoH
IdjxYk5rWgavsfSdgxG1poeA8Ur4To4iFr8gAg6smwInGNfR/G4lS1ZBdT729wQHmBcm4PvCnHqO
vvnMzeIyxL3+9DOx+5UmTjnJMW0y6cVHkAen1tEfylBrfra8jHGljE2E4jBOh+9qwTbnyW0Eyk0/
XlK+OPi9PIdNSvCOZgTPMc1vmGQW1+67pBbyJ03lBwLGWhY8AVmGYyOPGa9ZpLpGqBrhvpfIuu9n
OnNco1kFaMWlcelb11aiGXBQ9g9SiDMDrVHNbSdTgb6Qt5tBqy6t4Y/G470xz1H2o39d1DOtlppy
RrLQwVGrHSakUESSZI8TEUir3V6YOB98LwRVcwuOeQOpe4l/q0pfqyHckENu6+mhoHn1oPpE7xGS
KTCmGbEdx7bepTFSrcKq6VfawL1Aa9WXmp35LmgkPJ9Gv9umqpHunNhEKxriUuFlPnwPmGK1fWVV
9bRORTndjGZUfoFM4V/4GR+9M6Yb837GFSk5T2cdIS6+TP5kQJkX5EA1/rcunn7Wnfoj1S8FBb7f
Y2d1KaYOsI0AApYeavjMqGWPTPeg9YSVkqn5LewF+SCG9vX8Zv7BomYkCHhMBTrO9LlOf1UP4JiN
hhMci7BsvuFWNWHoSffRLXQUHd5YGrHk5bFfR1y0u25yA6yfviGzRCSSKVIjLpDyP9iDeSCKhLlQ
4BKpLxa3njdKlIk8OKZmZe1I7Okfm3EyvL6y4p0cExlBKnl62+q5WNuObz9wLREXOIk6P/q0goWh
QfQGJT+1C7e1xUvBfMyuaVIenSDtr0Rq9WsjInrs/Lv/YBSD9jSXChAixEzzhHtz2uR1VZtJOUTH
KWnCVUgBtopw5v3n0xa9zBxmx02OTVM7HSWrCoKj1Sg+NjU+P7lUH4xRu2qKslsp7fjr/E9aps1w
eHH35AgF9Zq7eEuTdWxjVAlOfHzkxF7lAa5mtz0eg7lnRmOlbKuwMe71tFOtlZ8iFnqa1DlcsAI8
f+yBKuX15DTjp1QVzmNnS8UPNRf6lel7pVVutcxE6JKquRR5RmNVu/PPvmx7zVxfMgmYdFAa4egs
ylRT6SRnIkD7WMsobUzMjkqr/oRHwI1spC90PbMLhdv7RT4PSAOWkefUr8VMN+IwmXBLjI89PnoU
FRL+BymcJOF3zoVJ8NFQYI6AzTBy5mv96SRIcyPINOzaYE6PDl7AOBDAVzTcUYEHf/41fjTUTLFi
CuDAys5yOlSlxjjV1BzO1L/xaiqLYGtiS0CyhNJdeIEztL9YpzrIOUg9BSJ9+mWncgiVONH0pjgi
02qfbLNSvwSTbf3AnkP52iqj9lPrWukOu8BK9xI5rz+FlaQnLrkFSuQSCyV96gpeOzFMFn5WVVC8
JMmkJ14gxdngCaIM1FWLfTJ14NQ3t75A0r5iSmrTuq+j+jFPjEJnHemxcPO0qb6akjB/VJVvYq2n
Dd2c6Ior/3UMrT12JVnpH6SmtK5ifNjS28Dshlu5DtLEndAicbMbK1NbwXPXAneIw97LpklFueEM
6ngjBwh6PQ5P+6nqB3nyOtXPm01F2szk6qYov0qZLixX9cPwmywGDTOquKjSdWmpuPE3Q0xfvQ80
jq2y3cQSiKnbFY5Zu1IrUuxkx7G4ryRRJyvFpJng4XgFsSUzE3IootipbyGDS5M7NsNwj0fWp0by
/Rhvy3G8SRshfzs/j5Y8+HkrQd2JVSXAL3XDUr+kaqleJhDvj1mQhZh3MVd77A66eHAHIof9lSJP
MUEzo212bjXYyQ/frEYkr2lVPRVd1bNjaKX1eaJmb1YEJMsb1S5JkO/8ob7CJlW7ysdA0P7rDE/W
8+g+qcJCeGarNfdd2bfpurG17ikiEO+l7gegXBiJfefikJj8Kg05iuBhpSrZXWGjDOuwM8dfWaz6
l1bUUvs4vwmuk7wLukRAmO+0K44TNzrWc0c9UZ0XI284hqu6jTPYP0J0PAWyC+zP2yCdBRFC3ppS
3xCQCsjveDpZmhunIGNDOGVVM4Mk7UcfWKFwJSvRsC6sShWysiZ/bYgHI2Cz1PM7fhdmBrqgkHdh
nqPRgRQKkN2kgaK5embk9w1fwYVJZJpX5z/9+50Y+2EuQRhOYPkNV/J0CxFtEVt+64ijPKjSRnFy
/zpUuheeW6xDm4BMK8G17/yY77ct8HH4mIivwTvpipyOSbhR1ThdXRwVoOtViSxho2a6tZarfjyc
H+r9uc/VboYS6YdDgLJn/O7NuV910L4KJS6PgZKEa1Op27UzDNOFfXg+PU5rGEaZMUskTyDPS9QF
FNlojLAsj4M+mxfI9kPYSuU68DvygptxP7e/XaNLhvX5X/fB/ZXmFDEZfLhXDc3iABgVXUSZZdXH
mtrju2xN8p1VyOHdaOlM1UlSHkXSpGuTHXCVEEN4D2Dq/IJWb+2iKvMvnOofPg7rhm7t3FB7d6w3
XUMJmZrNcRDKsNWj7KhWRHz6Bs6vowiZ47I9PpG3NFvHWtp2mMbuKfMT+VoVUX6huv3g06Pwx+EK
8hXXmWWIlBnrVY4Yqz7CZ0PaX/bhSsZ/6cJcXnIg2DCg2MFwhrtrweVZXrjKwFbaPur6YxTFyh3K
4vGF1AQqZyfVCXxFkVK5nHvlWi70+jrjWce1ojlk7ZZy24ZuKqecRqacFICqUlvNaSNBkxFsEE0v
bVrX7cowSXHCRrEMzdU0qtBrZWnMVrbP/1ipYSeSHQk4xosfNeR7Y5LoeBOhiH85BP7XGPd3XRWQ
CKYaLxOFMoRuc1Hetord6QFh7kf8X/yt2tUcnRBny6uSzKQGMGeL2LS+5Yt8mvIu/pTlKll36APd
kNbYJgviEdyiLK4HP+82mH0o133gF6ukl4cLt4p3tLv5WUGziFyGCPNB7MeomFEjjOEIxXx8Tsuh
88bZVNWNZiJ8VccSHEZ5N83p0wpzZS9Ng3RV26K4Lq3AeVBDp/kaG+0lu4Hl3jc/17w2WLJwdNCf
n25IomvD2jDz8VjmaCREGXU3rToz09ox3JzfHT4aivmIXghns1nufjoU7pOamTfqeGyj0vGEbJQe
PsvZttXC6sIGuDxF5l9F82POkmYLZA6fDiU3suQbmTke5+PR66ywRhPk217wP+ydx3LkSJauX+Xa
XQ/GoMXiboCIYDCotdjAyEwmtHDA3SGe/n6RPW2dZPUUbfbTZr2oqkwSgQCOn/OfX5RCX7R1FV4g
9BbfNNpfQYLjL4XlR9woew+CVr/8UisSChKH5pcKt44ze8bX1p2Nrc4ApUyRf4cz/6W88QuP3BZG
d0hXcFLsz58S1lUtRyXN+2aMlp1DhzInHlZf570e3I1d4e9tHjcK6+wBimjrQQ+deujxJr+Y2mz4
5hH/N/ecrxaY/+iQBK3my5yh+sjg3XLNezDLKiHJfL7tAB7iaWqsnRhskl/m6dsAz+NN/fOoO96D
CGegIyuA/32N0wkH/HrsPlzvsUQyztbIa+PKLXBfJkeX9aNAZNKljKRDW+/MtTLvEa56GwCl/kxN
8sJg53HmDa55o3pD4sXfr+e0+91G+Ib3TWn+N88/2zFWEZAuoBV/bWoxHWa/HHTr/ZAXzWPZKfvY
XUW7QY/9N6/av7krdBk00A6PBpjylyejs2YKsFtb926g1lNWFctpTZr3zqsHJyZF2mTQwI1zTiv5
Tf/29ZSjW2fPAt8VqxD2f18/JHwSEwA6Wu99vZgHOdjLdVoab39fSf768RCYULeOlvtslX7jSH90
UctcN8y5tXnf9lWz0fzjU2u6TRy5XbXDX2A+DKLRl00m9TcdjnNs0D4/b8gOGdiP3SLm/l+Vbgtq
1bQpHPu+X91lI0PDvW281G8BJRWScgzKifZdcfp+a8eMzll2ap42kgwDRSBRE2xZZJpm0ofaiXgx
8/7BRqe2n9n/Dzj0rvwkt4wunaAbzM3aLuuv2cY7PumNcL0L/ULdTZ3x4nlrfR0O0Bd2PAaZlbh4
c/1yV687iyCUrAdZBNkMs6EMn3Uxhyet36Rl4jSl+4TCmDVqNnbGZR0FnRE78FbEN8/6b8Tk0306
+siYR97DURXI/PK5NoW1Pq7j/OqhHE1xVrW2qTYEzs7nwVLU2TaPamFfGawucD8O3OamIVHTxOCm
qS3E+eOiEnIYkS66wslwEiK1HVWDK96M5mh838zYtq5rXRjx3GKDWbZ6Ji4yn5ruzJAS7gRe/CXM
uUbo2xUtXraLbOkdlijNZGyhfSsSQJ9xzzol1JduK8qXv39E/zK48XDCgAEuhi4LlIg36adOvzOa
CTdbKR4CJ8/Peiya95ZXdkVSZn6bUYG6roibXIlLxppyj/udhKyq/G5JXGEYIu6w7c+TYcmdY95B
rffZXEXbWgu8AGHSW97GZdtxEYqQfXMQVV2/wbo9f3dZTklCNKtyp1cAlCRtA3whJwugsfFXV+4s
om2+mdj/8lrwKsLfPxIyOPh4/z9/WpYYva6ysHvQWgy7jNPFifnm8kNaRO4JT0m3bUiv2ZtZ7soY
JqL4pu78BcxGFIsZB4oz4BSUU19DLV1VqVGFhX6IvGraV10jtl0gq700MW1dM0+dGlM1nnShzWGM
23UydX55kwfNcvL33/xX5SX3Hl+Z31sqeBhHDtbne6HNuXDatpsfELfLl8CaQmhzkiiKpKpCHAOz
3mOJNNu9/byaK4NRFlTZVYsuQu/qpZY3jaODxKyW+h9f0v/SNf8vy8k/vqS/sNsv39SgPpE1j3/+
v8iaUDJZghzFDgQesK7n2P4XWZN/a9Ou09MdW+R/kTXhrUNyp8sL0UrQ14Ov/outyX/0WHrxH4Eo
I+/3y/8/obV/hTr5SRDpWLvyA9G8f1UiIZwh9kB06TWnIX1dXup4HN/hiSz7PrT3NEBGLD1ku2M5
kdoemOdFOL24ZBbHnAWbqMYrNZuG/Mlb4uJower3Rr0LA/dJGVhKmZKkld+393+fNJ40vuj/nhh8
qT702/95/ajf2p80NR+tLORy+vP//ePv/ZObHvj/ib4PpMSiNaN3pb/55yPn/SeoF/gjTT3R2Uer
s3/yg23o59DS6Q6QS7Cq4Dn9Jz3YszGDPz6iR1tH+FJ4tP8PnrcvdnBw5jlZWEaj9Dg6v+Le8LmA
FbXopN9r+WLCZFuTfJkKF7Eyq34cSaYi1kPdtJiLuvIFThyxp27ao5gP0sAbiHoS/k8ibnrI6qXX
P5bjMv9s047o2T9u7PU/eok/OcFfxp/jZUL8gwnAy8eNgQLz+TINH6OFelbuC3OgXW9cT0VPthF5
Z5jCd4+wV+SREtPOM02E171YxuRejp42XjqOfjgyTln/+vtL8j+PgKQ4cSVHxs+RbnRcgn1BEonv
JpwwZC28ALHkuwwN4a+FjoyckyEPx101qJVobWeOrsO2sYiLhBL11JKM8d5aUX8WychWGwN7SmZH
ZWEA15K1N+9hWMDsUMsaXKRzDXlO51lw768eyc0srM/WJstuB9TPt7JVxtsqtDyPTJqadaiaeUtP
PrWbJWq6Z87x9pKex7lcoK71m6ZsTX4yPtdrbFR+mO9rz9JXjJLe1Zz25cNiLfmlNYEDEXF3XFPm
HmFMQX10KNRD8CMfvOE0U9p9l2oyPgAkxQVrE+KGDQeCqDXU601YmOX1Kq02A9FdJv887Aewmsyf
5VPnAvSD5/eomoUpUFkCieuXdnKqM9Jp5G0HMosjwWgIY7suFPq4zP3c/mZi+moIzld3BMvAnRma
0Ix8HSRzS0JBdgzz3Wwd8yasnDZPxLJY15RmbHGsQegmLie9nK+FY12vXpV6iTOEjB3GgMl6TOjh
cBmUWXizLGTPkCBTGPi3sBC6zvGO/shRq4LLO2EDmJb1gZ302h4OztTYt4GvvEtyBKdTYWGp/fdP
5deGBCkLugI+GwpEYB4IRp9fFHY22rbV2rwYObAc80Wfh5Aije4VOzEw/oLombspXKof4Be5n0yV
xue8Ue386mVueuPDXgP3N5iov7my4xz6x5RAq0gWJZjBUS2BTPL3lf8xyOFwyXi09tXrTNznQ1eS
iBlHqLefa9SAVpySWdUxtWTdzcoxfGsKw57ZTc1w7EXowqzNcrP+rwCH/x5X/NLMclX4XuNO62MW
wfV93QYHPr/VcML2FezYuuzMipAtLAmjR3Q4uI1KV/mEoKZeKGKg0OJVs3qji9fdm7QkfJrSNexH
/pnrC/vUfayHVXhkTI36B7uT+qomQErFplv79Tdj19cu+HjpNAFQb6l5UNm+CqyJzAEwmSPxGvaG
8dZi9XGbe373NuqshHLbiIxquXrvymOfHkNDbVSsKyg4MX115X53OV/QgOPlQKJAusJ5ZuG+8aUe
FlGUNbjQja9ijfq7PuoUDx5+dwG+LWJ9sJyqzzaprpUX46feGNtZHh+BoQvnn+RFddgHBZN3rth9
1QkEH21+c4W/D4nPT+BxQIWs8NugEZnu53djcRrGsyWdXuF29zcl/LKnZjBMPFnsSTBo2U0f7UzD
WDcq15B85dD7B6qQ/wifID1M/hr8WFdVpPFEj9nG2RCMd06RBVfKjqYX7SwIixeN4z9GFHOdDGBw
vwLD1PMun0bjYVZCv5RjgGmvKcv5PMP9d1dUXoW0Bt+z2NfCeEpNybcF1WkATZz7/FeEydKVi7/P
Y+U0y22q16z97t3863cHGsxMxTADlsQS7POdmYibKMzKXF/TmTSimKlneowY4a+6zs7fQziY95ms
rFcbTmiIIcJYnzYmqUaxXAPr+MLgXSwAndF7zO/f1I2/XBveoFQzmmK+MTgN9udrQ/+ALaKbpa/0
ywNOkayHsTNwedHiQGKSyONVNvfIledLrOaNx6htJ2hE0NOzuB09eRXZ/fre56P/wf5+Xr9rTejF
Ptc1Yk4QDR0F/aj5afU+X5+AaU6XnrVvKYmQp6oZLRUHCPCu+77Mbu1xVe9UXk8l5GIVV3Kyilfy
f6OnzhqnS1T/ywWlPGhiVQ6mSpz7v799xI5+uT6wYooEaOyxX0Gq8+W9DHDHMMagdt9WhOQ6NliR
pLsgmO08aZxseI6WMaWDWBtjgBfOgnqH8XJaJ/PcK+80LEvsyo2e+LKTPu1xRdGl6xd7n1ahPyvM
yRl3JqmGfVKIKe0SdEDjypszyjvyX9yPPizSBIuBZj6IcuifmwbSUJ33RXoAM5p/6Mo7dkzhSBD6
ql28z5woC6Od7AP52ldKeIn2YDlsjMGrfyJqKG/BBCq5sTp/OsNiCK/7ApftQ8+xiIN7ZLJmxcfP
xSHNqZzippx7oucg5K/v9uJ0p6s/dT8p5V34zCarbLc0JugDyEpRP/zeZ7IiAC0z96zvWnNTtGFz
puhwqeFTU2AjbK/GKVUV7JkQGZCpzvPTLFFlNFSbWSz+Y522NRKIHN+phAWCevB9HNS2R8P58IxD
hSxmP+pLcREGg1jO3OAYyzk0HNcn9ujP7pVP24XPqFHhCzraSv3M0jq6MQk6aOJVTNE+y5ra2CxF
sGTJ1E4858J3lpsykta9JFJxiIUWOfQJ0gXSJAya/jYK8uF24QWS57nvd7dmJYdHQUP6THu1Nvtx
8qxLqxkyl26HZV+8jkRQ7hS9HSGgAHin5drZ1SabbeetjCYinyZi8z5UY4smoe+u863nHD1c3TQl
0qPyaHmIj8DNx8HV3syVL3fSDovTLPfXR54EVjL46IXWiTbb8Br8tHm2AsN6cQd2dbEHRvjewj//
oVSz4HTezMYrlpfVnZl2ProPlvgweVaWy3Gdz5GTBHnRBbGRQfjei6azsL2Zs4BbI321J+9QuhdS
Zu5Va2Vevq1yDYliLkR7AwGk+WnPpHHGAx3j8lK2ggein3piuQeT3OxNp6h9tLztEzCsRsJBUv1P
lw6dRNLRPSehtCNkqvSnKA4DfLSxyYuGElsZpX4FLRRYAu6ajtM3KPCZzkTYvk9BEGA7HUDLGbOU
dDjNn7szhtC60nVE9mhZwLoIJVZJiV3K/DAS2JaSqxdU+YtSyxgdsIwZs53tYhDD8ikLn+TAqifG
gCJ4KrDMu8lBKpu4sPr2GrfI8dIz9WrdNVae8S77vOXESZg6f578ebnNnay9HuwB39ba6M6JKwiN
GDrMoqH9Mz+CURLNGEPOyhucqT3ndXIX5ADdMSyzgqXeJHoy2/0QCJkduhGo9NAGRf5qr0KFp2Vk
FOuVpy1V7Mw5JFyvoUI7d6OVZdgzYuWXBNPCEx55K0mY1hoYftxoQ5zVdeFSW9f6ccLC8lajGfol
W5m3SURe54+C6nlpVZ4ut1G2LnfG0k18k11RvC8gyX1MxEJw3xOCfPBouBFs5v7RCsyD52cv5vgS
WmyETC8z3pSbihdrmXTF3iTF/YRoo5ZbGwSvhuiwlPUDbCRTK8uvy4KpAla+PcBstgRRGGbI17x4
enhzrDJ7HyjpZ0NjkWxJdpN9jvIHNWQ7BvzwwE7Ds2Aq18eKd2qIB4nWlJfIFvvRLdqfy5AHPnrJ
yp0SM+q50DRK7RchQxOP3442flPjEnxlk8YZJHjo50RKOhIOEI+BW21IvAzvMtetr4WY5nnD8Vni
gWeM5oCDkKnP5trPngel8dQzy9QaUfHhE3pOM752W2KAOk6CXoSX2LuRGNTauXhrAl28N0iixIbQ
QtwtM7GMQZKvnjUkI6Gz0VZaq3xKRWkV22mYClhLa6pvBqJXn1onNS6ztCTnMBsBN45jx3hKbTWb
OKiU9Gmu7fDJA0p9NH1hnodjHlx6nT7GIY6ifisLE1ILCZq5G5PynXHEVIt3UTor1mlDkHIR2Rjm
F1k2ZbeSrzVPMNJ0lhirrzklQCHyS5xk/TxMGlf613Z4rByFvxY/eaDkwcxM72Oy5+LBIZ1SxgtA
+lsYjBEBM/wpsmSD5p5jNHrJZKEe7Sn3b/sS1Jb9XhRtM0jjKaaxixmyXGxJam3nST835FjWCdz8
0dv4jT/bPHEF+sW5rDhIh6EPbjOrnF9WM4+uBAeYSELsg1804ca4JcFmOc+RXbC/yMdlwNnZcQmv
8Ef56KQR8dOFObQP2ZxN02YubYpWCBH3F2QP974bRuxBRWare/iZDcf5xHAdD4vZHEQEZr0dXPeW
XEoiwpqs2Nnr0Bys3nSxxjEz+0dUmhBBsE1CDZ0a869p7J+9eTw4JfaLHHfVtG1cL7+IRp/fUwTE
quOttb6XY9o8cdAO856hx2y3DqSQN1dn2V0369CMo9YjXQ03wjF2M4IsOhZdbrKsFhlCRmGzGKna
lbWHnCLzw2XNVYOnDMNVRCgBjVU9F2qbTW2vt9GIaZGd280dGT3jJcJU7W/ZhDfXNAHBbTFVwVXJ
t1smgUxx/cO5x74bnIbucGAcvzV159/zseuV7ICWMEzZrS3+fNgTepFwT9UiJvMyzBsv3zFXG6w5
i7bY1NSXYjOkglnfo8AlvncsM16Zcu80Y+PeVHlxAwtKOVve2+gOtjGLkMIpxwO007lJhjVVnJpM
iufsDUigzQJqmjCy4HzJp/BetX5ZxxF5pI8pVB4WCOtg3vut5z+vdrO+G1NX9bEo+hCQN3dUkWir
DbOnQFVmcXOcdN3reZKFg9lj3hvVhioQ+rzTg+QZ0b6XJ6ad+vdN2TlYmi5opOLUnHDuc41cFDee
1dV7+KtRc964bXeol74EzzDnwD3VmaMkKRBN32/HoANWGkw/be5d0GY+2ioEltHxDMM1fULQ0ukL
aK0IO8KJH4jkxTZ1klvr+BZ2GjXoYDpDGjdC9sVp37ja+SWVWLxHcotHN5FBL5+iHJz0bFB5YO1I
e4jQJBcNHmagmnV5RU5qM3BGsWlhEZbal840avfHvIY0456jL7x6ImNGoWVdtkhz4Ui4QuG26/ds
YkbKq32KstjeAsnYj3peyTTJowBWsLLQvRUlpryxV1nBCxWv8mNM3v1yL+156YgKz515PzV5dkvq
eHel8qhEkImZvoBeM+fd8d52+i4k1To9dOsSSJ5x0QWncHEcd4u4dxjoXyLvvPQybmuYodI8I6W6
r0+lBuzfADcYiELC/sJta39Ougi1FdpnxQ2wh7KdT3SL9P3E6fvWScZMDiZGsagZSgNi7Uk1pt71
2g5htBFwuNVeYB5TnAqc2KYzsk2ChpcDwCgZxnbIzgwPB/ONktq4U7j6rVucFsmbwmenyXaDGXTL
zi49q9w6EL3EPijpQE4FDa67TTlrPBwOnHVMMHOsCcftl/Q5zKblrQ5DApgpeKWZbVtAVecyL0VV
nMgK7vTBG0Rf3FSdlfW71GIUPwN5FledLAlJSq1mYy+ZyBiQwuJlKXI88Qo7rc6aFn/loJMWMR/m
Em2XLOgFlXtiaTykeF7EgYvtGWC2ndHDpJNKXK/Csna0/DvQEeOKTDUiXgSaxF9uJKuXNMdXOPYt
Vx0kBsPXS7ESZq4iUayJDGt5BgUh33fGHMKdC6sqOGkWUz5GYzY9j6PvhqduPqiF/n62PAYGNam4
7jhfWOn388kE2sjxOqV4NECcehrBzKu4To0Ga/Xab18Q3M3EcPijri8iLw8JQlhM8YN08+GdGVP0
u8601tvUWeZy+x9jWUG3yFP9Ctw4V0lkibZJnM7G/uE/KtE5pel3+tWQmORiO/OrdWzu72gM1//R
E9uc96MHKkjW702NdDrdjlM3R5sVufg3oKT9GSrH2pANBxElgGyQRViXHUfUP6C/yNF9IODdvprr
YuwdFRXnVjQv+0FamBj2tnFg2+vGvVrd3YBl20aPQf/gpsO4t4DS9nWdIwQVqQ11syf1tUizrcD2
92KkjHGKj+OZbfTBts2sZStR4W9Mqx12Y+WlW6MW4RMeGN9lfXyRwBw/FP5TJJfgbngUwIfHD/3H
h1rxxI5GTuC3tXQYIFYY6zzywYrH+NoQ+p0J9drJDJdJPRaPtRrEs+fM1PUJIdubpUt/T/VR734f
TdcDhNkfhBkCiPVELnHqhOrHYLUln5aB+uHvQYHfYqB/IWG/r/24sWR7wS6USePLOqXUsiDqKmjf
RMAv2Qgc4VXS5056KqBFP/D3kDG0pmmfrOg/gWER9WBqUEXNbaWb/i2E3XKDzJF08FR4+rZrgvVC
wuaGTIjPZxFXmiW8xpP4qWc3yVg09CbHXNqaENhhe2+rtcGKWNjR0iYgw/YBaHEyY0pR8Yg6D9uF
wiErHW1Ox5q/mJgJZOivr5BP8cHkrPTP8qroHwdmcYGZxlCoJBqm7tqweyY7NwhHgtinsU1SPXma
CPACsRvRxXl5408BgVv+aIxZ7Gm/uwxRHRIWNOn6mY5/xQqgbDsW+axLriVC3TdTp3kFOsK2nnRx
3z4PaCDueZXbLkYPLX5guKwuPJ17V+tks/1PsZe9KENXQNfAb/6ixoH2JyE38nkYivRiVjBjkrIK
1nEjsS8kjHMN9Ycx+gxdQCj+sJv6UG5d6k9B4Wu988AblcIhxJAPOXHxU9yhidwjjYh+FBnOOE5f
6SesQwuCRxabjyDs4m1YnalMdMWLFCiruarVtM4UOIwjvtmpfCG98kgh+zxaLbKhM9HqfoXBJAqu
VirdvGGaIX42kCBeOgSUd45C38kgjrTDk2F+NdYhM6hqAnMHqqKvKOXkITGlQ8YOrPOp6BznG4ju
Nzn4z8fdZuEArOVCy7VYj3xNTKV3NlK/St23UBLhuu34+A+pDW1wNy2+dTUGY+ufQNJeXno8Km6A
LOz9amravM7y1H6SqTrDmXFkzl5dm4OX7f2J4UbhlVCsDNBQEn0LHuC/zEOFBqdGoAwiKfS9EeXR
iSd89m5lV9OuUdmMLilYFFoUAvjIkBWX6yMcdQK6jiuYFsUYxkxK80tDKjCoONTrS+QeSDqIqCs3
A8mkVZzLeS1jyQgskgVXXysOV0dfwu22HwnBljxdgR7ug9xU+LM7iKGgkI2XTijE1ZBndbMZQjrq
eKnoM+J0KqrLhbZnSSQf5nQ13XncMH9IJ3EHdoegCJ686ZnPyImNKB37iX33YzcV6psH6bdG7dOX
9ZvmypY3QJ0BqfHLRpo4KrOXUWr9NM3OfK/MyTrp7W7aWoHqT+tsFPswzetLl+zYJO9c41FUkTxZ
/GY4WHlln5Q6aPOYokle5+IaxPeqabfKZd6aiL3OV3PwtyWhHk5chla3m3RLy0YtYyxCy8jLh0wj
tREuQJ67kGMuNrMqaKp6tj3eKOSBqtBv2RC4m6n37P3fl+a/nJVQOI80k6P83odg9TV7YA1W2TbC
Sd+rEr+fbaqy7Hoc2Rfsyq6fP/pqGp4NdCfPDkKLKaZdautNa9XWLROIgfwtcvVF2jBZb9JwLs0d
EgdTJHKxxI0pggoxkzH2V6kb5jclj++50TbVL6M2rHdZm/Ia4x/zcDwbxh1Q13fxhxBiPsHRPMOo
+Vm4AUoH/J/t6+djc7QjtZburN5cnFpegenzA+cscjsPvPBpEkt4qS0oBElpq8rbRONYOFs6k/rc
0hLGZGbN/j1+RlrvVzxdBJKwar5uSit88fjb95b00jDGBGr0d+2i3AdVRNWDD1v0oMDR6OtdVz10
DlBJHCwIZLysU3sPDdXHaKhlV4S92vUqsxP2x3m2R0uh5Nb0a/OHpNGbcU22hHMPwtEIUOp+uqaJ
DcttOajoHirFbF2E8PkHqMmR2fxQfMwPd26cXwbpJ36ilRdMSR3M094GzZ4xiFrGPq4iW08JXbWP
SsEqrr2x8Ortas9YwuaBcyHG3HpWUSPPcjm2t72IlksPrAjIiQjMj64EpTT9rKKAzZxEJn3jRWF2
xvWw9O5ZFUA8jRuEeE/EzTmMJWAP50XrtPTLQdZ/FHOqfwIgtS9qcSw/NkY2XPHSj7Txmsn7bKq7
8sNZhxCzJ4fYoe2aB32fZKRUD7uhtZfgpF0aWm5nFuFyz3QwoSCc+yFLgAG89NyrPHWlq3SCK+jN
zv3apB6gSFBI+yqFkqBvJJmF9jk1HA7NLmMAGLOkGmXQnqiSjTGxU53DLJLWXvRhN8N0VFuSIbwt
3NF8JkXFRuYU+PV57UfGCYi9P7Gmn1t/u/iiubLWBcVv0KglmcdquAksXT2QlF1e98FsWiR9cTs2
62xJuONj5I2JW6dDl4Q49pYJ069VoX5M9eWK3uE4M2gGRerLLE5aqwvrEyqRFZ4o+AZuzB0LX6bI
69IkhdBQbmYjJLKlW1pRb9hW6StKnH8WGODGB7toW/eQd61dPzVuhCG9pfKapHeCNy9Qp2OuRMKI
wLqincvxCt+Xvo6rjhhwwNiueB/tEFSymNSCuKee8kvgneiH7U/5+Tz6wX51iMrYwfEgTTrKpDip
SiIpTlBnl+uuzqJgr2SWXvuhBqDUrkw7JDNiTE/xMorMk3TJjTERYVrqLXlW9bKduwGShMr6ckrc
NMCRRJMOX8QTI+E7wFR1b6766KEyAJJVcgGesNPC7XY2MMsDj9Y678sqgz/UO1l9JgkdmgGhOro2
A+rybhqnfoh5/llsDGuF+4nkrD4f8IOtzvqJEdKXgX3HpgMJk2PMbFdHgU1N23eXq7YkDs9OFt6H
6G5AsKzMvvUrmDKxHAsNOlDJm2wWw11o5cHBGo+Tmup6UcakLmN2MIZelyfZPAw5gEeYX5pMhWBV
mDddpFXu0BxbzsE0p0DuNCViw3WqQyZXnOUdd7ZvqGBHPXDh6me7IpgPEJ+rmWuWNsc3aj3P+6yf
AWaqumFH1TWXK5uk7CT1NeHpapjqy1qvwV2eS/uiKHFPvwuarj8DCVtNsvyA8MDb52La6Lrpn6J5
nXDEoA84E3DCcb1K2+ZnYSo9bWtfh3MibVHJWNbrdGXNBRsUeEuHGrZCkQRdbRb7FBuOt6ydgsvS
ljiR9yyIN9JWPSXW7YoJMSERuXGVRf1EOajlB/QTeTqUEewvR3Rv+dw3j6klOXd1Po4h6BLi3I09
rxFRCnBv7zMDo62EzgbFqZzzH2r2m92cVRNZNpChL5Sf1XVSRwSkOETWnIxhY3z4tFXFtomGAhsa
KyxfzUY3j0HnYtk1tkbGeNwPVXuDX6RIWcelzY22avWM5ZXc5rWT3S6Fgpc/+DJ7XI55D60Aj9nM
A2kRRFABkG3NysDK11KB+Ah4qtQmd9l8Ja2XW9ETNb1w8KQvG/OkQYTN1M92v7l2jWEGnMIwfdyl
oaeyC6Vz30hqlNIUz8q2O6zjo6XZ5e002eC9Rl/vHTg/HsetjzwGclN3p6t+tl8mK58lazERTXnc
EpleImsY00ujams3ziJP3QqJKSwNnZxuxqblwazq0bkz4TNMO4y0BJ4qllXrg0Ny8YXI0uCNZUJx
3o2guHGR0mRsWYA6WNl50m8SkRuWOAemGg+DxdAS95YsQWrcKL/GPaBvbuxApOkHnDvwg5E6qHbL
WgTtKafHWryz8oenDv2tfPCcxq0o7q2e9iKrZntTVZP7qlQwF1dwnev73jbrbtOIoc7xGB/LX345
utHlMBluECuL7dWOQQ5Kw6TwQkSoarvPfVlVjwLOYrnDFd0rklyJvE5k0+EuOPaGD4ksXbN9LY9K
ENqxyX8AeRAYh8xpsFzgnmjZl00wGNVpRkONTxDvTQHA23BLSUNLp02Bg9bJJJzwwTTHmcZD+TuH
lwJUs/R0FptYwODJE6bKYGUweOyk3K734mN+9b0ROuLOKpb1djQXBVSbBcLaAoCl1cFITYgRTTir
Lq7nqToiiYSoxo2c6h9BIFmojf1iX0dV4b04bYQ8F484sz+bFpv9Tgegs8SBThucWU0vuoVSznIs
HNf+Dpuk7tahRjMmtEgL/Wlp7oogZTcgWgeDuD6sfLTMY1Ed+IrM886sTe+sWSYW1ZmtW2enji1z
Etr56j/pIM1AKzqGWLde630uJ3noi7Wwt9rLi/ypT/G7PdFEESNEz/2+f+qZnB/KI3UvCQRv8zYt
14n4csgA1yDIw09S6jjBpspjfcdmNX9WOiweKH5+AXUjL60Lq7fzg7OM1o3X4TBGeXTdX1lVSNT9
lVEfSqMpfphmXglM+g2Hr4BGNzZbluKQa6B8xIi5qBuO068g0wUHa9VLmM4mPoK7qMBRJ+7noFzY
WGbi1ccQAfi+aMCIDU2O7Yg+1CYEJEJ3QenOHgI1ly+9Wf9/9s5jO24sW9Ov0qvnJxe8mQYQjmSA
pKSkzARLSlHw3uPp+4Oy6l4GGMW4zJ70oGtStVKlPAHgmH3+/Rv5zyrtDfL3lKq9RQVvnFQh/HSv
D2LCY8Esl5ArujSto9lJha6nV1oPRwTS0wN89D2bVvxTqle0eZB4tq7EdCi3aiiH+o6oLEPsKDT6
G9JXF1MKJRnbTZ7PyAcxI4n/tNFM7CM6NWJrWyNonB0GdypAzRNzg842n7I4lWKaElhzmc4TEAj6
ySqG7mMghdNJH81I2gymiMft1NTa45wP09M45Z/jgP6QbU0yR2BuDdpGlbrSdIfBHj6IcdA/1Hi9
DTTxuI9t4rovTm3WxvnG12peM70A/jEd5wiZfhDuo8aA3luU/vTc6Flm7LIh1ayPcT7X0TYNkt5F
/UueT9qpt72UhPNWwWiBbw2itZvVMvhJmA+12e9r0/8nof9vSDsvbpCv5A6LmX/zvx6i9q/vUZ2f
s9D5i/9moSsaDunKEgOCDJPTGQT2bxa6wI7sD4yo0S5J2DAZvw2s/4uGrv6BJMLAIQnuOtaDiz/V
v3noio6FNXcLYJ/FxQlDqXfQ0PllLzhUBALIJqR2LKop71Gz6ys8kgScio5IPnv6WIhtBtBF6Dj0
LcoVNxA4B714Rf8DOjnjgUUv/tpg0iTMreW7tZaNkWyHiifiYtoIEf5S9Ppkp8Dfg/JNktNiV8As
3wv/Icu+oKCHol0p19RDK/3+koNAfgFaDxAzCOSQ287vwmRfGO3QFIVXcggQc0OfOQcVlbMxvK2a
75z1/l4lJwWACdeEutZ/Bc3wMUeZ7HKD1r3cbB67Au07hcAn2CARptWa/EHR/EMbSzSyUEa5Va3W
276VVLcN+ug4f1WI3qLQGIortorqWkyw2PTaGNwv9ssLNXVNAaUMo1k6Vsopo4IOna6Gxr5R/9Ix
s4+anbZ04Q5aeqNxKmNoQ9JS80gydv1gl8eY3q520IVjPBc3WOTX9Z6Ug8biDryl4KG9wfNWsP3I
XDhNxV0c7SwcVcmVEogK8WB19W1wNCpXNZ0AnaZNTBK+gBsj3yk/9QRXk50Bq8ljRyvJN/8sf8OX
mVtr1NzI00lTnKE6Fqkz3dv5kyGyjVr8ReK9YRw684hdK7FZ/gE7Z7N09NS1e5ebERlSHaln9S4L
3a5zZtOF2DmSWW3g14861Alth/ZS+aF7qIOdYW3Sx/JP86v6le72BPjwYA8bqUGnvsuaz4m1sWO3
wO0G/6A7Amj3PwIILVi3bOTPxaP4bFsbyXYkYzdmO58Ms+avsd32CvXCaVadFj/cTeU7gFLZben6
3yrpoNvUiWSHbpJsDydMlzfKKT6ZR901P5I6h1mu/9xgVQo0OG6K2+AHX03/2PBU8WFa4t835ie6
YXt/r+3DfYy18Sn6PMPhnUgLI7llY98PTzv/ZN+R6e1N5kb/VNy2u/Ru/GLLG+2U504buORMBT+I
MLCc6abe6Uf/AyXYGG+S0BnLEwj8SO7bQy84BTc2LIlNcm9/Tffibv6a/chPlr7PSjceHUyzHGU/
/CI0ibCgu8Gx7+xjuJXcBlGdU36bjtZufMId08GFfcszHhPWFBX7lpBuKEtF5pS/4l/2uIl/5fBC
pGNvOfoNjZpdcUtrgMU3P8QnrXB5oV/zPbeVY9W6REh2O9lJfibH4ssU7+0P1t28t0/9djjaz72X
evYjEL2YnNSbv7Ns620AxEF3mivsg7zNH/NHjKbszh01/B+cmOMXPw2qB/3vTe1dR+B9+Zx/bOvn
5/b0vVynhCz/pv/XQj8Ws/3/rLB6+F5238XfOqt9F+XP5zKr5S//S9in23/gnQS6CPd8UfaBKv5L
ZaVJf2DHTmWMd5jO/+BP/n288Scmsk0ORU4506a84Vz69/kmy38Y7GIorOhl4LhA5vk7Djh+2YsD
blFqmeBChInwL0RduPZZxyNMEiM2PncNhgrg9pgz/crBu66gx+fg6u9hdIRcUKU56FHNrw6UzJ8L
4o5L607AIPhTxTHM1eoWuy+Q+89EYmqfi1YoR1XOpM+0FYy/I5X+o5ri9VPaGB3iRCMhSQDAp1x4
2RIVxDU1+O8Hp1ya272cWJmbjcOHF1PgwuF9aRCDz8I3o0lAvuX5IKFktimVfXgCBPcdgTQSr8D6
WomwtKT/uwvxW1q3JMlgiU/rmf9efsWL7q6Yp4A+RxSepJG4B0FM4Ha25swVcNbc9z8QTLrF2W6R
9UkrgjYcZ6Y19JZTPMXdX3ZhCRjViwH4+4chwxml+uLabv92b33xRG1o6ZPd8UTAYsAjA2BTqift
FWeQtSpl0SRSUC2SFHJ4aPivev0RCi4h9/hABXbB/q4W86ZQpZR6SnkemjGlf2VYW7qCFs23sMDR
Ac5hnRn2++ciQBzKSkUFOFZ/u9e/eNye0tUXxE+ewsbsbkIL43T0eP+SWf/HGX9euP6eJig3kZDh
2IbYam1hRvc680dVCU9VIv0cTCi7tlE+6rDeN5NCVuG7PyGGUswTtiqqL3M1UzreeR3ZBudwp3Uc
0+CSWQMC/fYoF6Y+gUUS0jumPit51aHx66g3ANjjkzqP/n6E/O1W2fQ8wKC5Uoe/WsqLagISMoxN
WBQMdb7IsqSWU7ps2anNE5/rP5PnALFRvrJjvPpI6JHoOqEiXfx60HudD+O3RO9ZZsmOAenANYIs
+WkEZbsxusx6BJ7v3/uZGA/Xl+UDycy99XiTrDZD3YTRyZ+5v4QLdQ6JWbZ9+zO9fnlYvWIuhobR
5D0uZ9fLHaqil19ZsZadMA2Rj5BQeqcoE/XKKK/X8+Ioy3zjrsIhicnB+TCY9YPRmX52Kg2IiOCe
khsr1fgzQiS3C9tAuZ/m/pG+cvMLK6Li3gdmcooZpth7H1fXUUQrsGUxzlbWfVHaARMM9Dw8aaE2
bcNO/PRFNL77y/GAXAdlBSsHHng1U9JGKboqYoHZfttt/byO3MnkUvHuRzkbZTXt4cz5TapO4alV
EtsJFW1Esm/VV0Z5PeuxHWRxUXdwLcO/5vzDTYQ8mX1YZCdUddVBICDbGaQUHO2COMkEJsvfAWH/
cSt8tW1whHG8sL5+X/9+i25fbLhSYQ0WUFF2mjL4daoa9v4GLK59ApKEX/reV8hRxjaIqAl4AjOS
84cT+LMiWCqLk9GE423b+tDt+jS9EuH9eokxCmkWLORl51jDEmoyjX0b0Degi4R3Tobyr5mSa+L2
1y+OUSClYKrCJsgUP38WK8zjUsh6cYKAYJVOr4guo5fTICuaWqJYj2+/umX7PqtsYBXIoC0Y9SAL
w9jofDgTznzTz0l5IlJEtuBtoqxI0UT4u8yaLS+AifRzEp1xGksBSfvtwV9PSgoQ6mwJwhx21OvB
UUxqBZHc1anAuSd3k5FgvE2a1/HXkIbNtzCV4ms5Na9eL9UO0kC2MI1MtQWoOtsnFRjXTRVkzSkY
dWBcul8Psx3j+O/L18JNLw2FiJj6F8Nvg2LufCjVDCI974qW2kcennHQkU7VqA77sRf/iuP7n682
PEmw/ASzU1kGhrFiyQwTBgFynvaneSFla4057LMOMm5AC+rLO78ZFcdi88b1CaYg3L/zp8LNodaE
Xnen2sogBfGhboaxEs5sifagoaW/UrldeIuLfyeCRQoQA7jyfLygwDsR2//uJBQeqIEF6OZ1PgAX
jObh7Ud7tRaWR1uMmygKuByuSWtMv3qUkq47UQXJ3wf45I4I+uxuhKThgWhj21TYqArMLNCvbJev
9pZlaApCrGgAPH+nqL48vjF8TqByyB3NqlzaVSjTv+VqOF8xIl2A07PFvhpl9e2MKqqCDp+Jk5pJ
X/HSH7eKFtmHTBT+p5jEOmf24+G99ePvMamv0TzpzM7VwaPmNGYUnzEHKzFdLRJfcGOut8Kfgis1
wcWZYuEKyNUeR5+1bNlQsK5WW7M72WVGbLgakTelZ6qTIOP7J0OxRwOQg4TDYz6flDkMJILWje40
D32BfkWSvki+NN9EjXbNPHZldsKlghcHUsAdHndqVsJqATSKQYIgCe0QiSo/QjNhxd4sjOQG2X1w
krpRyQ9jaerQbCPbhzcdZMozBOv8vqoT+bEO9asRPRdmq8X6V7FPI+6Po+P88UtprCQOw/40DYjD
Zn/QbrQ+8q8cTZdGwe1mYSTjbvPqe87RLNq5ZZS5T/2NqIhQSyg/t28v+ldn0DIvl0YDsA6H0WIP
9XLlQfppu0nRh5OCrMKJOAb3Uh1XR6Lwqi9d08Tv3s8A96GeSrQcsGqzlln8ojAaJjtsRCvNpyFG
FYs2pHZMHE6cWVZK972PxqQhzoJLAXcC/ut8KBR5eTETU3KKpZptK2saRYZlA47himowUWLHY5Y4
bw/6ehPV6KNQTOAgBLtPWc2NwMz8CvGZfdK6EZO6WIa8thcEZtZHyFJLQ71v8/4htdWkOKUALuaV
H/B6k1s4hQvqRF1DHtfywV+84C6kb46uVJwMq7ZuBrOU70kTb/ZI8Rcfl0aMmosuDZnZ2w/+erpS
SnF1JSWGfdw0lt/1YlySe31QqsI/zcyybQ7LGt2pH145o16PspwOIBnkuIKtrXcDFA7TaBSWD/uo
nXeTpoRbk6b3lZkDTMivPTsqCKrFoUqSl0VhQ5hePU0pNHKPbOW+6nlhj6M5YmnTWINuPQY2rjG7
BSSFy1Ih1bsL7FrRbrI6L2i/x6VNUyKuSrwrMzlrhu3sz5LRIlBK4b0R31N2sdd0KoCIqg2SOFLQ
1Kqr1zH8ZkwIxtjVu95/EkYugGkm/D4PCVQMxa17UfAh5aCmH12VVeN2dO5GCLuDRb6pDfHxWx3P
2eSUfjZ/TnMlSh4STIdrR4nKxrjNSbRBc4GfYlnA2OhsJK8lfpW7usdd8nuU9EO7U3taZg9h1yLD
TGK9+aU3NSkWGFeK8C4vLLJJlNzu2scuDcrKRSGftajI4IQe1DaTElxguuZLkM2m6WaI2oM7y0Kz
T2sDF84N7iv0H8IUht1dRBDHnSSN6VNLsom6jUGook/GpEecKVTN30c4jooXJqi07sMmHdGs5bP1
rQFW+iwUAKz9bBMjs2uwMQj2M1b93ec0qRJxN8ZjbB4hrASiQMzm+/JjPECKofOBe/j9rPVi2Els
Vd9VbUIeH2a5RVMjb4rK9UcicA+VWcLarNKoCAiCILxlyY3Q2mOvxah5c9gA1s5XxPhR9KOcuiWm
U1/qNiuRMyGPLbaNxlFFX0nVMjew/eh7Cft80Zjr+Cu1ILlH0QZJ7MrwmZtNOWYoH7PEb374g2J8
aIcRYJByso/upJZk1m1ZarRY2tSaHQJ60d1HLbeGvR8iQ3ZnIji0k8h7fdglswmLamOjYcu3IUCF
eZ+pwmhJOk478wfnIbpZkZhdgKoFhoa1RaejRk4h7OKHMVvND6MuSsURbZJ2O60ZguQxqSNlhGef
Scq3ETgufMZbdFAOAipHsU99KW22Yx+WJgZPRgi1Af99fUe0bCodfQXketdgTik7lp2YKFYA65J5
S3JlNd7QEW6MY9KqulA3emp1dIbsnjysvK1UySVNUqRuM8NmdpqkTdpbIzWRwvRw6rpv2FRVzc4e
BhXfmkSFdIHjUjncNPBZmmYzqfqY31r6QCetEjrTPe6bLLpF35cmJ3wvWvnn4MOBKbexFYflqRtT
nbyNBjUA5wUaq2OL12+0h01eiu9wEot8U5p22pMLJRXpHjGTjbFFkBqPdBFCK3QiAF9pY/hVoB8N
murBzkzLot7Pnd+WxyjhLxNHbEXwmeu2o1fXDqF0w0mpwdTEjpZuKCY8/nbokNsY8BCNjTnQ3Lhv
6rpNNsZo5eW3eKxCIDvaDnX+hOjb8H/OEA6DLxO3pKHewK8cSxfJEjarx3JODBXU3hrV5nuZVnr7
IWG1T3ektkj6PjEzcO+2VMENMBjD+qx2EeM2PztlbJgWeVxI7Fk7Kc8bI7yZdXXCeHH4FfjixxiC
syVy2iqbtitRbyjycyjrX9vavA/sMHWNUv8IoZX55iMfbWpd2iLdyX413Zjv4BZ1rg0Ov8lxZcsE
ejV0TnW3b9rGmxXlc95oTKWI7OYyVu5bXMVoq84J1myUKJsITP2m68p9hiAclQIos4TX10b1g9Lz
K3nY2bOmbWLivVALEI+qyBMy/DGsHtEG0MycZ7rQSCujEt13B1noYHVF7vkRcJ2Y9F9jUA8QKY1T
XAedg+2V+JBVhXZMFftezf1825OPcphl9ccU9oObmOJO1dtma+V5udNBsvZ4OgWuuiTMTOqYb2BE
9l8MtT2YVlzuLBiXn7qhuLPhHm/HibTjaI7jAwVtj42C8jBrxHt3bS7vpz4hj8k3l3+c45sw13ur
mZr7NEdHVhpBuNWMHFGsnH1TM12miz49VijXHdHrzW6MoMMCdARfUIMmbj5OXxpZAWZTpIH0YEm5
McI039dVvJutDKIpXfvB9w9YA8B3xrC+GtG71RkEkoPcqVBXawMbEhiEajsUH8s2qISLnKArHoYs
tudDmyZa+oi/im47oopkccM+aXc3Bqkz0aEOyF5wDGwBcVRCoJojT87n8QHtsqkTorh4YDmxFOXD
M/Teov+VRJPSf8DnN2g9DHhm0HeQEnVf1iJUnjNFyibk2KU+z5+mHJeFGbpi0PQ3lSxZ9V/YfUv1
g1SgecOL3lfibVN2qX2TTdjvb2wImR8E89zcp8OsTns57rLsIMcyV7Ye2EjHSzoNil9ZlSFIdELO
2thyswmkDAXtMKp3fmBqf2HREdnffTZpCNmNVHVbI48DxFC5BaENLl/UqocYAgxoIytKLxEY6gpG
BL6JQBzvH+NLn4puuOP0MqEBhuRkuUIJEq9oRrveAlThgGo2vf2EOY7FgSua4qeNdZcCZxCJxa2d
NTNS88LIYMiMg6VvgSUy7QBl3pZwSZ1L27HDzOSzKVLIbQnj8F956+McNWQ6nnMdFWm6HdI4+rYE
Z9XIcvUqR6zbhTchcmeYhZUKhUOZLAj51ZBKD2PXqjbROR2KKowyhPZJw6PlryqDGevgr6JGdxXe
YByDFge1i+q9k0jQyWE3WzkuAy7vheJtskat5BoQlD9hAPmyW2TdXG7GYKIvhlxeMx7yMZvrgx1N
kZw7o4DDTWxYaE/72scf4a4eQwnaQlHL6nhHEn0AKI6c23AzpZbF0RpJmnKkWlWRY/ckc23mtkpb
bZOlo924AGByMG66KuYAg06oP1b1GAdOIHeoS2wgH05mbInvw4yyzS0qvdE+dHgM1A91lcbYnkc4
EbqxOkB1YVtvCs8u4dbj/DTYXPqRvFWHSB5kfz+YxaDcmHXYC9yOy5H4q0oqIajoxkNIQDU0L2Vo
bBT86Ky2KUX+N6r8xaaCJcmFXlFj0j5DCcbyGPQo66MwVeY9h4UeO22XJP24UWHltogufT3fwz9q
DafoQx/5O66LqdP3hBOQAZrA1OVkxqxBHRvqdGHFdbjDeQxb09TsU+jrDUJE6ZbW2DBtbAHSt6vZ
uX5hDRBHeGHVEb4q2G80dTliOtCPSy0R1mNJTnSZCN/RxmLhQEc6s0bHykh8yNWKYALCszgXoGb3
WBg2csM2wdFSEqeSp+VPfSk0jz2cXoKxozBeHB/wMxhchWU67KtCVqeTDP2y2JVzrs57n+5tt1ey
Hl8XLY/bzMniDHv8esDV4GgTpPkUmaQCQGMqzI/5LEWYKBZVVeytzrd/RpGsxJumVjB4nVuyZTd1
OQffgU2q/DBR0+e7NE6UZqMGbVxv3r41vbqtAbihwrTZVDFzA/o6v2eA10eWHPWhl4dG4CFqgx0+
yfk9B5m/zZQWfxStQyb09qivoKLfo8K4o/ij6bhunVLUJ3UxdaGHH1N+rMm338bRaLpVIa494Ct8
YRkKtiQAA8giuOL5AwKgy3LZzqGHigiXFyElpwn3aChhs684tVJEV4h3r26IDAhoohLrgnQXdsn5
gGYgg8Vh1OchMzO/BJAavqICLK7AJhdHoVNrwCDF499a3XalauzKUTUxiJ2VqjkIvTT8e3vCu+YK
1HZpoAX+lZAT03p85aluaH0NozvyKp18HyUl8FWd4nr//gnBtRqlJTglnoerl1ai7MQqqok8OCvB
wYaGQKUZ56fF7fYKTnBpQjAdCO9e2tD0Ic6/T1pPFOvDEGESVX9oU5ttIl+YjFr3lfbul3/wXMw7
FJasLfDX88FiwsFrmB6Rlzepdi8FA/4RzVg76qRcA+ovfijwLByQl8+1pnrkaZ4S8otbAQVhwCFb
937zJDAI6z+9/UwXBwJ8pdPBtgFUf/5MqRYhzmu1yPMR4XDVEKbxpEqD3f6DKb5wBWAwASeTNbMa
h1MBj8Q49rIi6T6bE9aAbjGXaf5eSAfHCPpg2MUD19GKWwFWc5X7ykxyl2eGeucGoazsJtMKP773
rdFYNXGnxghn+UqrUZo2nDhNq8Sz6nG8S6teuiPkMb1C+Hm9sWLLDVqEwzk2+MY6/CPFo3SU7N48
dWjJHB+ijEMRVCE1SJV3f57zoVYIldSkvVVOk0lHu5NPFb6B9zSnrmV0X5hsS/sOMiFQKrDtagFh
wZMRjDjYpzIW5rHq0AIRbHEtO+f1a4NeQA+UOcBsI03qfKqhotM0Oa0Dr+zJ/5yKDFfzhjCQcZNW
dvz03pmgqjoHnw0nZbFnWM0EszeVpMvswBNpINX3ORzB7ESLV9u9Pc6Fo/1snNVDzcac2aHIQq9V
eguJjdjKzTPJknC7fX3eNdZVV+lLrxFaCJ1zAomXzeH8NaKhsaKlAPesSUs7R0mG7EaF4REdBn0K
/3r78S7MDEy1sXzBLlqFur/8mBd476QMsUgQ23iYGsueKbeJSZU8lr/eHub1MwEXQynDQxm/SaQR
58MsYUe4R6qJR2Isru5RT/BPV3DXT8XcO/93Yy2g8ItHiq3UEtiqJB5S//kRTqnmFo2EcjRFkfr2
UK/f3gIrI8HGMh+GyDoGuQPt84NxjLw2U/0ngAF5R3/VfG+zBfeIpUtHm4rv9KoZkRmlqtVRFnu4
dzTmVsaTs/tAQFbcYxc5W+p7O1bLcHwqqL06VJT1ZiH5cmDqnUoVMQwgAuPYOK3cGVeK16UWOYPm
CRoAl9c4mRbG1zqSXlnwfr3joPUJeOIyCI2kYlPS+0MtWcVdZw3xHU5QwtO0YgT9kDPLv/ITLkxK
i5cKFVZdWtb2aqLoTQwONFWxZzZA5lzZZuTDBLgWn4n11Cz37bmy/NtePTAxD0vXgwJNWu30uFiW
Qyjq2NM6/IW5BdHkXKwoNUSrN0bctbdB3iiH2qbj+/bIF2YpRthLS4cKd/nP+YKI+iiysV2JPcwd
EXpUmFl2gzJdmaWXRiH9FS4b9CWio1Y7iW6NiYTnXexFcB4/G1IcZi7/MAquLO9lY1+/RyyfjeU1
0vJcTxwfqMPXR94jIZ7zR6PVyo+xGSCQ8Ll1leC/9pUBL00TCijWHkkEUB9XJ01mTsMcDCLyygbC
7WQJYo4aYd+0SMk+vv2lli/x6tnYhI3lFEXRtSrgkU7GVaz5xDkHDUJdzQrgjp4QZUpP5Ar3boyd
9D95uuWDUVUZC5v0fHIMoPHEkEUxMmVZ26HOym9MMYpNrZrNld3y0gqgm0kBb7DrohI7H6qOWngb
I/tYF7XpRyOs0ltSubObocWVuiddTF887uwbUgav5d5d/IYYOS0PChxirprII7C4ptt+7I2y0XxT
7TZGMdDMbUlzAVHclaVwcYoSJinpTE/co1YbSxhmGCYwhmd1luwQLlO64Zwk2xxLy1tDmrWv/2Da
vBhvNW2ysgbYAvfysmHS6Manz0En0GuPcXxD4yq7k/FluMLCufRG0VHCJMQYiqvm6o2qeRoOtliQ
Td+fbv04tPBRCLt8MRyUlCt752+V3XphvBxtNXWAnehuYZTuyXVTau6YV92G5p//EHc4K+RxHtJT
BAieWqszN42p5p+RjVyrLNZJJMuxaNFOpk4i9ENHYno+g20/nO0hMjmJhwHEM0/N/GeVhOBJrYkJ
K73FoE+dHJMHgxZWMTzWuuI/4GscHLJSjY9jLc3bENPT8soWf2njUAgh4RhbMlLs1R5lWc1g+LEU
exNGK0SGxkOzy4noxtq5wnMIm0bzB4d9eQWluTgJNCoo/u7CQFlNPKgJvt91NMI7nV5PkatPc+xL
2yo1xJW949Lpwn2MKmuh18MQPH/zGHfXvtWyd6gjzaHez2PXIAd09/ZCurRDAW7Rtv1dmqz5Am3R
JHnTTbFXQJzxpNBoPqZhTwSzNmTkMLb2repr7UGu/OAKLffim9ThJOKwBuS1tnPT6kTCJlWOvcRO
dGyAZ+LOlV69gXNyLdty+SjrtQShhLhkfZEcvSJRk4odUYYnHo5Oz5nNVG2ban5uKlX5CvY37UMS
Hb8WVpE90/NsrnAEL64hlfIH6RhEbv23gPhFeZ5KQcWf+IlXcyfYC5G1SFmw/AsdBW+lj0kZtZ/N
DGOYTTXIP8dM/zrlvbYrrU79WEuC7m+oD/OVHfTSh0eFosMRgadF9PL59EqmqQY6pkSSChXwtJbl
eeeXc/tdGaYeqC7Nv9FVaD4IWTGuvJCLQy+xAKwj2Crr6oycqN4uJOhwZuEPuI/HZDBtipg+mVtn
ErlXQtVp/MoS2btumtl2d2VpXdo78C8lPgpFH+zz1SIWqh9yGWhiT5kT+b6CWvEn+qL4JI8icBvC
AvZ22KvTlbrj0hkJhx/tChDisqbP37hdxSPoWxl7aa5hhKUXWrE0r0Jx34OUH9VcFlcW96Ulhugf
vI23TfWxOpWDKRwTOlqxV6tyRcpEhszcTUeh+xszStNr1c6l16opQKQ0BmCSrdnM/exLmZXaHFlh
bTHOUP1okmDxwMaGZDdgVfEr5Kb19PYOdvG1opZczOhU8uVWJxRqmc6IEEl6XT/ST51xRaRlTs91
vwgkux1eOM2fbw956b0utO0FBaZkXb/XkbS6KUYB6nWjmt+bYTBOLiZpPcprX0se/8FgOsq0peVB
t3I1baLAwvYwb7nc63X6pHewA3fFGKU/akJIw+3bg71mrXLeM5hkAGfZ8PFWb3O0c1y4LN5mU3CP
ETjE04sfgi0d2dkxZFzCUk1+jKQmd03M2lziM2j/BHiIb8QYXmvCLM+23rgh5XFCwJoCbFiXXMBh
nRllCb3XDmPnrG29pAgBJ6l3LE9Nxuq+6xLcmlT6rne6RRPgSpnxWjm1vJAlV2mBIfjUqzVUIR+q
dMFPqBcrc1tuJNwne31yY/yk70uLRAxnDvEPlFvtTkSmvJFCuUOYMAzX7oGX9k0Y0vSBuJIB1C4r
4cU5QiBYSEJvnXhYv1k7gCsszrQ5qG47LOR3Hb7lf+FRmJ7KojCuzYvlu6+/xKIKhitBDs+rOrCp
uylIRZJ6OZkuBSmNQvvSWnH3RbR6XDuE4zR7te9I5piHsi2dNK9GHfIvSuorm9qlXYbbFCgGahAm
6mpOEJhKnOLcJZ7cTdD7opr+koP3Oy3oeQLx37VJ4P8SIpXmK7XfpZFNGnQ4fZCd9aqx0PJc+JXF
WATwf8GtosylcNuJVvuQdlATMFcaCgwu2ukaZH5pv0FRvLQ88XghUvb8w2ujXUwaCQNeqhc4aI4V
ln1SXn3olci8cu+49IxoOJliFGY86uraIYw5jKBy0G6A3L7zxzZ3ALWMI7xfcdtk4VOc99KV93r5
8f57zFWl2+hkj0dlnmDS10cYaAUf4BLkt35RZse3t7dLZwWoJT1rbITh5C+/5MUKKqD4VRJsA88n
f2XcDEoyzfsq7zqMsJSciL+hE/WVaufimIgRbQAcCN3rDQTfNiRKU5l4Q047fqO1My6GrHDUU4lq
b4vevHbsX9onKCiX4op8WX2N0eLc3VWJqiTeGMFbw4JMw7sx96uDoiTG7UDaBYYrnJKusOtrzbeL
84eKClhlqbbV5c9fvOGwh71FIk3iiaC+KSTfMwhrcwh7ehSR37hTdg3nuHhRxi/iv0ZcbdDkJKUy
FrmYVSnwZzVKL7cpKx9vX7I6zabt3dnMv2bKaO+Vtp/3UdhdiyK9dFXD94cWINIKCI+r9QlmCxm2
ZFopWa7vIxufaDK7+isYy8XPugjTfrMSQB3PX206h+pcZU3ihbmZ7HSw/U1D/ivWSn14h71buOvb
ySpxMYF7+/a6ubhCXwy9+qoE7nCB8mWaGXSHxcY20vDPyoLzuJHMhUT89mgXX+fiOrAsGggEqy9K
Okhfa02aepOYfXNj9T2VVVkN4zV049JjQZRbmPKwFEiFPX+jSgsgL0fLxcwq5WITG/rYQv6VMwCF
Gt/qK7XExeGoxukJaQbg9Gr3KUkwjEibZaYadBwIcU2rz5Bgm1/C8Lv0yjF56SVyt1ta00unRl2V
jekYhyKfBVtdl5ZuA1/fmYsxvDInLz6Sxe7GrKd9shbJowxoisCOUq+lpyE5Wgg3dk8Qb/txaDDv
/wc3KEpBlPBomDD2WBWnoqFLbnd16nWFmnxstXb6Wqt2+AVbFs1yGiCEf4AycWHDG0JG+MNddVVs
+Lmc42wxp55uCpMaPyv3vd3CRUyhpjtFOGkPld9Mh7cXwIW3aqNz5TIDAE9Q9mql432dWmpOsaXN
6uJxaqopzUP4aUv8l3LlfnGpwrWhFiyXcYtD/7fX94stmx3bN2oCOYEncnQbvdHcRFqaHqspn/ZG
UCtE/vnZXQzzjICkGndLgVL1Syo3+ZXZdOGotGnbMJPwh1a4h5yvR6PxBTnleurFvTaWx672YRT6
mQRXtCaY6FOb1823t1/1hfMKv6EFnkfVxbRarck6R7DQz7j1kjbZ/JCLAM1KHUnbTOrVeyRf/g4C
vNlf2QkuLE5gy0WvytqUELCdP2gTLsG6o8QHzslScUmKa+FI4u+ZbN9+vEvYEzucwt5GwQrKt6qt
ECGSVJDXmTfWk5Zs5dqmAWcoRfrn3BZcl6H0x4e4r5y41+MtZUPmhlWAwhrXlZOf4tNv5KN4ePtX
XfrOS9dMZxVTY64lV3Nt+xU36MyD/CRv26qP0o2Qi2qPkEY6IkYtv7494KUiAYvDBfzTuEi/EmMq
/tD22cw+RQXkOwQP2s5cKhNKB2lYVBWSg7M5Xmp2ByuWJJP8kySS/MpjX5prbJWUnvRjOARW5xr9
JehBNssaWHX+FFXzd0uk00FovfmxhK+PAzY60LeffJlJq3sbpllLt55UYCT0qyNuTFKNDPgu9axM
nT50gWTMtyTd1rVjgym4GBR9TmhJTTB9uoBMO7IM5qe3f8Klr005CJSNrpCm/moPLQeEJfrIqk6m
ODBdY8x1QrO4Hj6bdd63t/bc6cWVk+JCrcSXBvtCRcm1fe1hVddqaCSakXqNSPs/lZi4Vz9VrSOB
knfm1JcuKQniECIJ3L39sJe+MZgQWj9AFIx3VvencdQnlXy2zDOVvtgi4hJ7CXfbo5xKFfITEX9d
MvquTKxVbAv4ngUNjcsavXadM3+tLhR42qet+D+cndeO3EjTtK+IAL05bbaZGWk4MitppRNijUTv
bfHqv6fmBf5fTTaG6MUeaBcLqLqKZTIjIyOsIjDSpPoG4JtAGnemr+1STRfViHAkTMQJ+j7ufGYY
HW1UnXzKOvUjbo8xjmuVecGXIt0J5G7ePtiXA+4TdgPjrG6fsFIS7m21CEqXNgJcb7wj1Lwp8V14
Ab6i0fsVGnQKjTiZHU29oxCKqh9doKFfNagdamqc7rytt3YjqQnZNGEEYjSrnyRSUU9YYRYBpWZn
OmBZqtmsziAbERO15aUZRantLMStUyhLDzKj5s81ZqH16EHbnl4Eiqi1s4UK6aMHbeaRNv7mPFvw
BjxXwVaimEMkJetJ7G2QW9vS4kmlQE9IsUnL8mSKy5LKc2CbCE4cp4Fa3WE0DFoJ4LQjhShi65nN
5Td0eaJjA/ht04B54GJpfQS4m6e0a8WveIY4dZhbt/o37KOaxiV9yv99+wRt30ZOncxyZMVRp+h4
/TYiDtSauDAmwVDjvebTMaF9MfLWXHZO6jbIottX1jS5HQE611WILJ3RVZH1tb4BuRP8p8VDWA/V
k5Y7tCzePSu6BSEKym3HYKtt1yyDR8uCDaE3N+3o2GAAu1zMKEHm+v6BPMSkEKOVAeSau4F7M2aP
CZVxN4O/aYQVxntg4jujbO9XXhSUd9nRtJ1Snbz+SIpudMwWiIEieJVAAXNr9wiVJBnQpDXirwV+
NHTRdRBWDo3qZeNfb89ye6AY3wbBkQRcHVGD6/HRA7agh2F3BNsKCVa6l5ZTqY8qLsRKW4NH0n78
T6dgTPLO6/uuO01KhRrq2z9ie6jks/rKMdUkDVj+yN8C5yamKpEoUxY4icgxb0AGmEJ8UmWcGE3A
empwGJybXP/+9rjbK4xHDQKCJFJzRtbhE/o0UUW4QmrXznqImm28RKcZswVxsQqGP+JqVN/PCmVQ
2K4meReffc1+KJGErPWZL96iMv8vkODiO6M14kBiNO9JzpM/G2/0dj7zjZlCgKdIR7FFClOtQgdF
iex6GAA+ce3GZDiZXCP0s7yk9dKYvYR2qFx1d77qjXtBxqREi8hlwxNdbS0EI5elotUqoGV1Rhq/
JMm9eB65H6Zx+rSTf9yaIYUNyajkwjMNdbWHQASq0C1IMO3JoF24pMdpcWfli9v1UwDi3u9ZHt6Y
H1VIdA5Ni+sVgtf1iBV0Crv2wjzQ9F61H5debaZTTwmm/ormQ3v3c4vTjwVfHLEOINd1lX8x08ES
ulEGRr5URxWdhWDEoN6PgLMuJpWKL3efDYB5lZwCuhwY9SreFbObla6b0w2b2vnD0hvGofB08bPE
XhITFfpZ967CG7cA3Amo+ZLhpRNjX6+ngrdPmixDGdBcoSvHeg5fQsQ7DoWNz5E1Dt47L0c4fGeX
3nglgQi4gEElCP/WvBzwihgC7VIGXED6F4Wmub+bJhaPb6/mzVFQ3kIEFDb9RllJayMT2ya1DKq5
qk446Iy+q0x7YeKNM8Da0b7D+klK3mpHotxaNmYz4/szkxOfzQTO0WFKrFQ/L7ob6+dOF1q284Jt
B4UDS1cgMj0kJ/SjXH82I44wm+y8MsCJ1vrkxIv52UB44OcSh9bnvBps63jvWtKlRNYHUVRS3det
SmkptWhVowoG21ZOQ02LeDj2yk4t5da0kG4FeadSh27gajeWkWmmse0ySuHQnajndIIXCJI7HUrq
3aIb5/8wK0nlgAYiA47Vt8MR2eldlAICW5mM57inIdOoxM4zsD1i/P2mfH3Iq6Cfry7JXlGotLVZ
E0x5mT6V4ZKfwmgceWcLHcptl8x/hpEbajtbZHtTymGBTxDDpTtmXW+tQ/ias+HVASIq44sVpdoT
5XFEAWzMM5T7twdUI7SiDBgxkENWC4nFfB/q+AcFrT3+M9TFcBHR/Vo3qEiy8+RJQz5wszsa2sOF
N05tkA5YzeBGYjV/ig707/T2rrixCwmtPeRG4Z5uFdlEWJpRDqgV6DotZfgGR0+aq//S87oMZqXe
o3tvh+MGBsfXodpCKFtfIKIyEd7IlimIq+g71nWOr6jdR9tCG77PxV4j4Db2fb3vX2MwsGFjFZQU
fVOq6FvMgVYpNpy1UK39UE377MTz7b0vxyL2UPNqiuY0ld60V4rfHgYuS1qoqO/xsILqXF9cbgm9
v8wawQlH/Ll022+9tnzFssXzG2t6KWu1Od/5NXnUoDtKrgsAA4nZ9YiDZdBy0XjKc9w6tL7P5knR
kbaIS5f3bdHujRheR3M4djAdWN/VDaapHX1otaY8J7muPpCg9bShJf3ywINv14eQ+2FnxM05B3Qm
4HtNBHUKTqsVTeZBrfKGjBM5t8U+Yl6i9Lgc686/rRrP1s7Z2LypjMa7LZMmJkcsfb2aFGLxy1Nk
B80osGyaB+WjOYg90uGtOUmdfITPORDmuuo8T21kcAskwYSz3DHDN+joFq7ypOTldG+QwIRk+xvn
XYrir5+cPLbSEp3kNGiquX6CzZOfhDbpO2V0+RGugExGQWpT5nMEPps2VW77cLTQYwoG4JU/Kkij
aLkmaWsfcEYPy7+nMsnUHCORSIveDUY4Vwcna3VvT93u1sISx1LwYvmQ6pO3w29JX6yoIQ5p8OqB
HcPqNOhN1R2RerDGZ5z0hv+wWaBoEs9yjwIryl/z22heN1qDY41k8yVkax0z3eTYV2Xf77w+t2bF
iyBJdERilCWux5laUQi4NpBqciddDpR73X8TV198LUS95j8NBn8EAI7Ubs2hDvtQo6uDwSCCjqAG
XhqdUAxoPy1FgUfXvZfXa0cXtpLI/3Jbr2KHCbWd3p4UKpRF49FvZbV9gkCEkf5D43jyottFevd5
YEQeIqpYYBPaOiQqagRNQK6KgFqC7NKZnFI543qHQtf9U6MMivI6zzk99qubZEzLMLZaUMU278cG
JRmtwIAFK3RxdMY6wTmnkQjE24Nunh92CbsfAispJNNc7X97IX9MmiIKIizogkRV1LOCAha6LG3x
sNTdd0xqjZ34b/O+U6IjGZcXDBjypoiVUsBIMTSOsYuek1Pf1ub3ymumT9zp6VEJ0WXcmeT2OOCk
JZ0+KIfCT14bAtRu5c3zRPkgm0Eljl7ldP8oaiT+aBWBdsvbK7qdHZUK6iP0WRBtks1dn72mUs3Y
htUWFLOCq7iut2p9nGqBs53bOzGCUVbR7DljbD8j4gLwVSQJmwxoLW+RemZu20WP8c1ihU+oKyPg
lQuz/4TxunHo0zlCqmxItJ1b/MZcYVLCHyRsotq1VpW1S2hsi0PlL3OWn70RJ7/yshy+umbZQOKk
9Pz57bVdfUhqq6RBqCFK9iyd2uuzuMAi7BR8Z5+5h0Jfk3UvF0WiY9w7ewrV8rT99kDJodgrOiUf
6KIOnSnXn1GFdKTWri2eS1wCP7dJZYNCLslOrHJrFIoXeM/wi4GoVsevX9BXKrFBf1bNDoyBO/uU
mka+syVNeSuuJiOPGsgqnA6aKFfvjhVOc1vFFp5aBIaZb2hpo59Kr0UCMWnYxUdv7JzZdxpH/Ip6
va4OUETs9xEJFVar6Bl+16LK+VSpfTOfurIwdBTS8hAppaTLWX5EnBTsvhAJOXQFNNLHSUWa68ms
sFx87kb2rl9hzZ2fqdqa00UXRhWf1Tws7JehnZrxqJux93MqyUgpHpUxqmDCdKLofWo7Xfyc1W5X
nrxatJMfqa3KSpkkPA8qdBXxWHpN8SXLYgentrY25vvCZbkRJAWeSBlUCHH71SdadK1G3MhVn5uh
7Cg71t5JK3I0yry0QY2s0e9rpJHjATRDi6GMQX68RjK0IlNMpZi0Z2NqTF8zauskSYGHYTHSvX2x
3Ra4KhAikKRKN8HVHgfNH20RLtqzmvU95tGwBZYu2nvX5AKtNp8L2ZoKHVsQUdbVApoOqm5ZOxvP
WH4oKBO2M3bSTqedIi1TfF0Mv/pUs6uzGGk9e/u+uHG8WEgZlDiQfjblckOZxiKZ8/m5scriWCpl
9BEXZGdnh6wuX74YUCBcJcAuCgjAd9dXBQdBtXHh1J5RqPrDThCfml310JTxzwg5loMI97KB7bRM
nZNHWU0SDyh7Xg+olMNkt6WiPafI7T10aflFmPVeK9nNQV6FMAAW2CCrWXlVN/SpjW9g1EN9HyIt
PnNfLMe3v9D2RgdP1kE9QWU8qk+reK7P695QqDc/Qx4Iq/NYL511gJQMpoyK624X3o1PBfBEMzmq
vRBa15NynL4JRTiaz3Psad8HFP8eDdrJn6jyR88NLe3nGVrDzit5Y47wSBmWlg/ISWuZK8XSOoHA
nflMIqn8a7pt+GWZEhqj8Btp7uNcsRchQ3PaTOlyQ3VnhWZYk9CSNnXNZ8S10ARXrOxo1jFdWUjn
HUMKWTsnbBUB/G88WbSSGgRgCXIX/ZbRZIU9RSEgxnMaZhgthlbhO3OH9mI1DgckGeePb++X7QeU
seqrVwamBxTrrsdLqoSGOzQmnolSndEPhVH3j47ilu2j5nVO866jvwWSe15k1k4Uub3HLANfH3oB
TBj1gBnXQ/cqwde0aNZzgpSnH85q+DcEYkhG8IsucxuJTyZdgP6sjXviWzcWWbIxobSSNdNdaVyP
nFIFjgSOy4h5NxPuh2GPEKMID7A0XeyKZ/vujwrSwE1tAd7L12G1idC7bnA3BrOJnajEr7LILliM
x76R5NmIj6IYf739Vbd3DeOhFU7yCPGUIP16gsJbYjNPeuWZ1TcPfY9L5ew2e5D9mhrJZmUYWo/k
xKgVbPR95sXMnMxWni0Fn1YzW47dWP81Weovqzeig5v0n5PY7Y6OKl4mzXpw03ne2UQr3ON/P4GW
Dw4ps+Xeu54pfGuIkkQ2wWDaQwx7KrSnz1lFmI7kouf26KjSj4/dp5fF4c9B01BbdFRECHfu3e05
Iu+ieEE2RMJJ5fn6dyym3uDwnkWB14TeQbRDrVHbxt3VrmlcrVM6/sx4xmvz7Q+9nb50CCQtAt0j
XVnL0o+ON1NcLJKgsoX9AKm+EyezLmr10MW6LVCFVO2/DF1Y1qFejP5LqTXmz7d/wnavAf8DRhqy
eMNjvTrGjtOqTjJB6YoRZ3ruMi3FSLaZdnb09siCv0i4HIsiNtyal5TOTpjl8GyDUtFxAE+nJ+ot
2MmOyhO1970s/sacuBJBH4kHTHKJ1YHlsuqbNOqLAAua8ntmlObJ9dLp4e2Ve81GriM56VLE4iEu
hzrWGquO0eA2F12pgiR1F1s/NKyedAUGTLwMg5b8rEpTXY54rtfIdiqIiU9PEUoS09EtUXm0a3V0
fLvAbegzuthKfLDEBBysefB2/bTDwf4oNC8yHrlynHSn6eHWGgHR8vyCtUu8/XrHF+ngVOXgFUGq
DbZPxVzxnQpp3LfXaPvWwwqS1oN06kDU3SB8M9YuwgvLwFF0EyNM1z5OYW77Nfzh89tDbSYEnA7l
Cf4rMSe53SpAG8LFrksnrIJe8xJ/GmPFd1FY3alAbi4KRuGwsKlIgiiarS6sKkyHUsunmhNbJGd8
q4klWmErhzDEpeYAi3w8D7Ye7+y1G5OTQhAETPQ5M83VjjaMKbeRAGmC3u4Xv1MG2lVNbT7dvYQk
WCTEGMoCKK7RxBzH8UzgHhBMoTb6fddH5J11cnx7lM2eQN1NXrOUz3hQMRy53nnIoltJk0zMBe3c
h0XY6XNObHMElNmr1G2HQlnoNdikwZV+sdWyzQseKqO31MEydfalG0wHr2ebfj8lvvsFIQKiZ4O+
BoA1SRu7nhVQTIYNetoEgzbr3/g2GfIhePWdUDqfk0MzDSF6MYt+b4Arh8X4CgPEV/rdaoZqn5Z6
XLdNkOoGnWi9SNE/D5fvYRYXZ6/IlTvbfGiHZEAq/cTSJFtEENfzTPpGQhFlE6huXj+40JsvcZb1
pyFz7qyVvQ7FYkrCJGVWAL3roWZLG8y81Rgq0eoHNUXjskvM4ZQBDr1L0UD9+PbG3B4yxEiIhoDu
SPHwTbkez3Tq1FNCowng9NqnqrDKc6EpdzIz/zcrIEKOAFx5MJTrUSxkuZN89JoA7U71GLlaccgn
ezlbuqh3AtebEwKHpLaE7ytdYNdDOVpmT/3iNsFiaeFf0JOmD10vlp07fnslsmy/jbL6TNSJMB1A
syigvwJHctvpZ99I9RZDCcig/yrW9M9gj+mX//CxkHOXdxWfbJ3ZNU5paXREt8ESudHTJKXKDZwg
7l9Btjs4G4kk4gRr32PL7EMlbu02GNDE5Sin+JDEibj7RiQkkXxgqdlFv97qLQ5RsW9al43ehWnm
m+iuBm4TzU8Ouv4f3l62Gzci1ttUnWTDLk/Eao+PqCrQ8bU0QTR60ee8XdRHocXvIpGMO0/WzZEA
FeCQSsLqGstNwO2ssncaZC/V4eh2iENqcer6IgH6f3tSN/a5NJPi3oViIjnP1/ucMKY3xiJtg36O
FL+o9fKsR8an/zAIUKSEEyhZrkPYQrUHjDzLNtBkat8Xy3TohbZ3mDaB8utOIPaVLRagkKv7vB0R
qK+HkQ3HSX1sagTyG4H3B8Fa8xgV5Z5d862vpEt2iQxjpR/k9dI5CbCWNwhmlYRzShwoBuVcKkn/
MoxWNezsiVsfCrodFC6pvgFidz2aQY9mWIilpW/aqC9JpOLWa2Ga8/aXuj2n/zfKmlAVevR0IU7a
Bl2StEdw/tJvUkxdqjj6+fZIt+ZDCYEghsDMoHB+PR+a9/oFZLINWiUZH9NpMf2om8PTfxiFFJGP
xPbb8IQjvaxQ8PPaoEYT7thq4h+twI7hPwwiVWYohxCxryP1pG0mJZqyLgj12DxGUz9dYmHdH6QT
PPPy8XGg1W0Is0j2ud7gVl0Ay8D9oRmj5T2aOFzql/8wGzpHZXMYb/k6q8XDqbeXsOiQWMWF9+Bl
s2of2rJs9jRHb+4AuKivzVhUQ+Re/A3w6z2rpwsqYdkKIY6kBs4BZ6+7E1rubPooZfsqjay8edej
5IM1J6OJJhsmUcYprDtclxz4C3cvGjka3VZSwwnyv74aZYRQbLU2ym/5qPlpmihHox7uv+EIRiBh
SFs6+edqlGhMbbw3Laj2eDh80JNE/Yf2MeNjtPTZ48wl9Nfbs5Lx1FWWDq7EfCj0gXcBq68eV7cc
K2d2YTAvTq0OD0kxTNmnAqul4iWcRNU8l3MY2ufEwd76gRpxH90dogMdAgUbxEhS43w14algyWdz
rIOs7cBo4yjSftY5dow+LVXKnyjzDHs34PYVIethRKn8y55ZBxSml2IyJUyOGRHM4JelYhZnKAbL
xbBwETk4elHs4cHbMaVglGQ6A90QKa1OgjrQYZnCLQsioU7x0VPzxv6WL8YYfVHMVjH+qrM02gEx
5N95/W2vx5S/6bfTF3XTOAP69kE/qPp7DS/7owWg+ENkxKBvb6PtQZfXCVc9JXcNtbvVV3TdpTMV
xBED2pyU49xCPc6bqN55IG8tIlsVEXTAMjTxVxNKRq0f1a4ZAmFkXwuzGw54T70fFv1xSKu94PbW
6kmbWIrc9O2ig3m9elWlLRmY7hDg0NY9ocT1N3RgcXEXXL3fXrzNSPL2YkdD3KeuxRNzPZJiAP3V
/dwHblUrxxSZTbp4jO6QLKLdGWrznbi3eJGhGJuEM5uGhUI0VWJjkByEJXJZWeoNx7Sv9w7YjQkR
BcKahgElKcerC7lr5lFLcARDMiRp9EPUJ//OWVjgFm7h3X334gGP2zAWOMtUOld7wsRquplcfYQf
ZFe0d9c0eOId5Gm132D5uDe1zX35SkPXuadkHgw2fP2tiJustivMKdDdiWdggJ9X+thM2O0DNl4W
dWPRYUBFrW782pDyDTuByHZpCUSljCXvEGDXhnApsL3gE6uBnefJaQRq8TstHC7TYu0JFWwyVyBi
NibdbZxtCq+rYBve0RI3U2FAjcWdExO3iuzETc94GpuBnrfO37kRJveWP6mYcTfzJknNZFLn6/V1
o7mhlNs6weDSUHChBBRZF8TMNfxvR0XsSRZtzwOoK7rF7B3KZRRBr4ebp2HMor5y6QgeVb+PNfug
6ru34/ajSbcQqvA0lnH21mmLYiAM5hnpEuQx/djH1u3ZnU7fuSWWiShu7Rxyebyu7n0UVSlcUY2D
hy87XK8nVWupdDYQRoCHt3mMKzhPtnDbs27NKnbMje53Q0JBGRD4oWv0vbdgs29Q63sVnqYayC2z
1oWxY0gcxeAsAepobXR2p5YhOqPr83fUuVoLR07ii+MSY9Ryfvsy2JxOhoY1AjkF7Jk0yrieuanF
GFOGlYa8t1vX53Q0Yu3s1XGsnzip43zk2bVc34rnfDnVSmfeqVIjKVMmPbEAInxp1AdWCWNjE0VV
2mgG6YJtm5V57gctHpbneOq0z5iY7lVZNp8a3hmkHHIF/qEUurpp+6HwkmWxLRqLlPZBV8LMfrQq
K6dOyRt5ysoEx7upceBGmL2OZZhJpmyc3l71zSGSP0K6ccsWJ4fQ+HrVFWgShcgzC4ABxRqupPxp
KS19p7awOUTw5tFdJl8BY9VhTF6PUnT14o4uqmJTrFVPk3CyYw3ufxysXf/2m0PJeit8cy5Zb3WA
qJSQtGhuGFheb4pzj/lK4Ud49i2+OSCkerh3/dDiBaXmH8JgIOTrmTlG4xTz2DvB7NXRwY7QKG6S
pN5J+jbBk1SFI9mD9AmKstGUrnWPYlPmOsEITvfiuK3+jwOT5bGeMPX2ilLd6W7dLiKbgmwZ4iUL
yYe7nlU+KsbSD64XxMLN6N1AQ8Cnopt/tNEru/fG43UCdJflegjK5LXXY7W6leOP2YUBDegl8uSK
aI9K3dYntTMtfDbxxoUrqbiFftKU2M5RjTeXnfW9MV+KT5Q8pV66LN5c/4a0tlzqKWyaCrH0h0ob
hmNSVO5pdAbx8e0N89pwfXXD4wUBGA/BA5ySqvxqLNvIZYvClL20odb0h5gCaX1J+fDGS6Y2Q3uy
Ey7cIz6EmI20RAr9WW3b1rzUoxDKAzdibh5tK+poX5iksWZqxKn4gjBK2Z6VNJnCg172dvauXYx2
hLjpWb/arrGqQ4VxgsCBNS/G8WA3NerNceYZw9dWJCajoCTeHtMhH/qjyNMKZSPBaTIPWdTSi0hr
VBn+kZlmOD2oWeVGh5YLRTlMmt1dBAB16KPHYxqXzOznF62Avf8x9OwwfEwH+HLvtUlp2mctatr2
2Hk1IhRzmZjGY6lbVYo9p9kXMOhys/hGU5hYzq3ZhrMv0mUu/hgcOlovbaRG0SnV+245qhZ50cHN
7fkvRFHK1FcNDsQpKQqU9eqUbteTW0Sze5jcxWg+Zp0+4o/c2pbygBxvOPqcsyk6s66qeVoydG4+
DiWlu+6gCTF5ZzVxuvZbPGToXR9ysjED3Y2m6c2XVpma7wPfa/ySjq1b/Jj1YSg+KEkLDhzVURb+
MTdYi+HGHs5x+OQaSTl8CGddFZ88o+oEpJREix6XqdXqQ42uU32B4WQR/xJ52h9hzrrVw9ubbnt/
gO2C5UHcpjBJLHO9vyGfdljsFdkL4abxY2qa5Wts4E5g1G5xVtS63IkEt2852SsFLswKqc0gnnk9
XjlrCwpGY/1STbn1TuPFHo8huuDfAJ/jp4lK7TPcq/FnN2vzTuJ8a2iJKPJUSQ7qOiHL8qjAHNRs
Xko60saHuswRlqQpf8G4QxhOdRE07vdPkzYv3mUB+N5h9W4jKIpfpIT4fvMT6Li4nnpomJ0YFfn+
2Ll+xKKo+qNVUdU9lYOCX47ZlZ4F5p2Of779ibdXGNA9y41UFlvXWDfDoeuQtBgYpS9Kk06zr+HD
5Ouowka+i/Hzzn253U9UP9BiRX+eaiJl6OtJNlVmqgMv68uU9VwEY6Xnv3I6fb9yQiE7tblm1ae7
5wd1FKSQbN5FC3b1TBixjj1bY2QvSrZU+lnHLD0/lfT6ju8XNV/ch7eH28ZFpGLoPUqVM0kqXr2A
SQWQ5KqoHhRoU5/yUWjnsLi3mZ2QEy4CVB4Z9vIv3upclvMULbQxhkFmmP2lhsD5qRqW8UFF0O6U
wdMY7g5XGJAPJqVAZLVC7t7fYCXdTM0Uy5cwoB9Ov3gp5hRYPd3psCinRZ8kTBJe1FdNretRCmCy
0raT9MXjqL8YS2z7jhI5d38il/IorzbZJiWXtV/k6CRETZVRv8RYRJw6TCUPtR51O/tuuxHQ3KBv
F4CTvUC+uZqL1RV1PuTTC+ji8LEuzPGUxvpe6fzGKHISgCGQ/iBeyf//23fJI30BOrCnF1MvxRNK
0eGhAJ25e8Uwz5NJM9nNK7vrepQwA8m3rXx+eSV5NoWS/JzretlT1pBLch3hADxwVokb2WOIfV8P
U0Icoy9onF/StnwXh4rjZ32UYjxDa83bp3QtoCZRb4oGpOXkL3CE15BObVsz12IqXjxLgSzbk8y4
l1GfFvdD3UWteiLysJoPc2b32mGiS2X6KyoUkLNmWsrokFqD4p4wup/eW1OkWP8uWNAUOzvoxnLI
9iKiPbps+ZGrq0Rx8kgj3hEvhD4Sg8zVh1nrhxfXIY55ez1ubCOE2bkkJY1LliCuVz4y1HFY6HV7
of/CaQ9hZDrlSbGntju/PdCtORHikM8htMOFvEp7jDBrp8xKl5cxG8YnWgcLXwAoHt3F0XaW78ac
PNJG2cGOGA2Umes5hW2mRGafFS+qULWHPlpiP8rybGflts82Tzb3FRrxQJ/kWtejOIlqLEo0Fy9D
Mw4PemrWX+letE4KQODBQ/fxmA+D2Kmf3JoapGspLo6ozyZXldrp0ez1DFrTrl4nZeHrgKJ7h+TG
x4J6AYSFvAgP5zo0iNpxSJW0LF+SGvzAo3JxgXxU+pNqZB9MsdQ/BtrliwNtYtMlbKenWTWnH2Ya
5U85jobvKJe3p6iC12abxZ4GxGYNQCelDLEkidB+9ypF+NvNhwix0IUzaC9jUYIKWG53UBVHf3x7
v25HkZg5XFDoPICU64NBGY6WsgjL2ljA0l2STDu5MO13tur2OoIjJ+M+2YEkqaerXZSS5FaZ3g9B
rhfCPngmoeBPhBCG7n20WI36XA7ksA/UoAVNeIvj1pdccRf3qYnKSPfDIU37E57ly3yY7WkEL1lE
sSd/ttkOUnuIQJtdDsoI3fN6q9saVcGhbYdAV/QGx3sDYh3SNwdFz/SdrbdddtlYAKYG2x9weI2O
QBsg46KnOqB00vqjE1cXI828470fVx5ZRpCDSMmX6wmNxVi5ztKMaCaI8lik5DSoP+v3hk6y21cS
caAWgw+ubXxVM+s02PNqsCi29lSNWXFUB6HsbKFNZP06Cv0fAIP4OK7Jyw1dbDDjW0YhazgMqfX3
YCwPVYNFix1Ge9am260AasVGoCAhq3JrXM6aUrLN3NAAt70wORgZDSBW10RA27nx7e2vdHMsWRyX
Dk4YgKzORhV2NG0iChkoZYoOdxubfqXwbng2CO/bQ223HdOS5jNoe8FbXQfvOMvlA1IFWjD1ke1r
ahQek6XZKwtvngw+FWRfWobR6eASXz22S5ZPvb6weLivVcdpKAWAzKB87g2adVqjqs+aney1fd2c
GlCtKrOubXo5227cgRVqwSJEdzZKQMA4G/YwuZujEEnQNQKhmXf++kRpQx91cWVqQWzYhT90ZfPO
GKI9C4jbo8CZQcZbtmmsAHC7n8XcQODEAaq3/DBNm0dF6fZ6qm6OQmc3txAtExs6ZWbFCFkKl33X
Oijdp9zLTa/scT9ubgY6tmSzC+npmn1YiKy0R+CIAL+lxdeL5MVWwz/yyvgjrernsQzvM7UktmPz
/f/x1rh9rKYWTjJ8obTuf5QRpiCDF9VHqxz26N+bMoUciSSLIjfQ0cbEpkNkeDCFogXGhG3lqLsP
SVQ+ODGiHEazfGmW6kc4hB9xRrhTzeF1jqwmva/k4pQx5Zf9LTTo8tbq04T9gTZ4eNGHUUAq9sqH
HFDp3niWSUo+FWwaUgkQ7+uhsp5tsSxsknjwdB9LafdQeQbw49Tv5Sy39iMXLsxvnhEiktU9qIIw
d9RndQwwPfz7vEJ5sumbvrx9Bd66bW2wN8l7A+9bc5GS2Rws0TZ60IaOe8Kw5mcIH+LoRtleVX1t
PcZnggIEkk0hFw4JVYrrtaN7o6vDoVqC0shiVD5nyEai1v28csrLhPHDy7DE8/MwauO51vrwDMBZ
P5R9NIF7Ont6Q9vlhRVOHIk0BtKjtGVd/5qiNIRlLuYSzFYk/DL3kKReSuPuwIakE9KVJOlQsF3b
5VDsaSPEOPWgZFmPUT/+sOZmT5BgOxWuRfYjAjhUDDZakdR4M2BbQwSRUitnLRpxDHN7c2enbCIO
ZEQgX1Dfli3mPM7XCxaG8aDFXuwESWO/F671PNK8eYgRuaLevLdZNlOyKK8g3kxPJCQgOBjXg3kz
optj2lkBwlPmcSpMDGIKY0+Y8tYoNFJKTiHlHL7R9SgwfcfUm0crsFqrOdj66J3NbNjriL45Cggo
narwD6B0XI/iui3sGxoDAhrbE9qEFQMv+Cj8/PZBvjGKVKOQjyRCAFTIrkep4VmYC22hQWRUyxHL
dO009sp8fHuUzXVBDY7mF8RsJUF7E0LPwuu7WUlddKS6/nOTUyZKjKz/ByWUYefo3BoKnSVaMvk8
kpN5PSE3Qfa45YcExTCWh2rRx4tjUlVMvLS9t+zMrGAwSa9QYiKy3+uhwCBzVJ0KSotKFh9xKh0O
QkXFuyuWPR7Yjc+ENZDsA6WgzrZbDZVUVV8oHVXMSMUadQi14Vlze3Hvqy8nRLsQgDSJDqXZ6wm1
MdheYiRMyDO/JxgoPxqDh9CAO9+LFEqpBqhImK0RayJpcD1Q2aPckkRF9GIo2nBya/2fCum2nYyK
zjv+miukkEwA1JvcDexu23KllsRSuj24wdS2ojrWuht9aHB0m/2B4pgJr1mvnBce0yY/xiKboq+J
qGb3o4Obov4UAdtP3/JEzcqTKBskyGzCx9qnqqgHdZuN4TdtmurlEBs9Fc9KU0broKejbTzWluK2
B+T06U059HY3Yy2MMm95wSI0646FJ0R+qFw1Uo46bjKzn9lExOewzzv7oOnpZJ4qdZ6Mc+HR2Hr2
tG4qLhE+gvPTMLp2c/GcsDgnSHs54kCtYtY/iaJapj9ht1FRtZvZfYqy2GwekCr14sfJy6pfOWfw
JwGsoZ2XKXWj914Zm8lZyrAP/WE2FzU5TjUElk/zTNz+MczMOL6ISWvBaJREtO/1ybUwBQCBpbBc
dpmgybxKflTFwIYnQPVUmvzxSTgkVVngaw/j059rU88OFZK65Xue8rk9N2a6fFLzzvmeaVNe8Wvz
Oj7Oi2L+cE3Ag5MrykX/bI+G1cM6dnPdp9dL0Q/oQTRIADthbesnG8pC/W9XDNlHqCGahvAHode5
7C1MZYsWr6mXVENz7Em09TRd5g5jonOW0gj+EJIdIvmASNn4cUq08bsihh5yDG+hlfterITmT+DH
SPXtZc7FLyzNHN1PMezo/XIu6s7P7TR0Pi2EWN65Gc169MtiXMaLpZVW+tDbzkwDflGJSXnmSaSB
0WzN6EPFEiV/e84UZicV1Cw+N25m/BlbpWn4dPPl9cmbssL5qGYip797DONP0aR4uV/bXa0gtKQ2
zXF00kllYwyjfpzmOMZ1k25t812WjZn2VEyhSEgUhZd+6GlLFv/H3Zk0x41k2fqvlNUe2ZiHtq5a
ADEwOEWIEjVtYJKS6Zjn+de/D8ysagYiOuLRevXeIs1SRlEOB9yvXz/3nHNv9CqLJ5ePIVF3r63S
9lIk/aNHdT8K/phG0dieI6r0ly/q7MkU9OdyDXKt2itEHz21ozbIn5Kp1R5GeUjoEcxKUxy8wUw5
8sbMkPIVjUfzadc0ctpg7u+owQdj0pNo1QS6FO4VPZGibcTdUmyhhZjBepJyW12PQdNCw5g/w5ey
UGp1A0CgGp4cRX2xGfKokLeQQlrVU2IrKF0q3M6wpeoajW4QJtN3DPXMbm6MwX5y9dLXk1WIs8z3
TqGvz6qGBFG4yPQHdWVrpWKsCpqnG+uqqWXzRVHKVPYCrVJjCBmOeig1OTQPipzXeewiwaq/xuxb
xTONWKjQxRKl2eS1Lv+6fDKeBnbCC9QwarnI5U7wybYUIeCqQum8z57oixo8S/hTPr1zEE5xQHQF
gMmixLTkwFDQbcMunrJ9J1O7rWr8yC1V6r3Lo5ycvCaI0uwdjzYZcugSsFB6ue8TKa/2Aghr0zhF
eGOEkvq5ajC+vTzUyVubkxUaPcBaIk3m/nh8ftCfwwjUuq72RtGYN0HXp57WKdrq8ignqes8ylzP
QtjNCbKsmmUNyi9aRVf7knvQLRT2Cokhtxy45hvswX+/PNrpnGApgWHy5sjHyfiO51RKji8nfdTu
nbwfcSAzc1cWcrl+5ygUGymeIszkOjoTQY9HwbvAp8TRNfvY6Wxjlfa9fGcMzvDOpt/IoJBzg7yz
8OCGAAMfj6PW2jAWiNUwoUSPWcRBl7qwLKNnaiP6eoBStBFmm4krn2y+DB6f+NTrsBCC8zg38VlK
RpIwGPym57ZRWp2/s6yfkdLTP0zUqHjjjIp+0JiuWrV4Rrz3vc5NPyiMcVHFvmiZ0QgZ46epMM3H
rFCGrT43TMM96ePlQU5nR6bJZfv12mFAdTx+qZU2aensO/ao2b60MSVdu4soK66MwtY3SazeJSH2
M07da+/O18hxue7iaknSQ+52PLDWlpyWWuM89iXvT0Abu6tph3Ylnz7Zb3i6ASpwC5kbwJ30+eNe
VZa9KTmPVetHH5zYijaKXkhfmoCyO0YH0/Pl13laT5mRTrxfkdrOdidLSi4KSqsVhK39KKVZ7ypS
RpupshAoy/1IUVs3tjU7WNdx2qa/K844e6rGkg+HLu7z+j5L4nzYJCVK8YfYSozWpfe5f62KdxpW
eUhgdE7GmVu1FGUqBf9w4Dv9nugrk7VU0SoiFXaDdrjWYfXMUFzwqC6R/ROHlmVXIfi6wSC3+9QY
uxVOdPEzPpnaXZFL7ZXa5NmhQJihKVIxRNt/vKKkoBydPtDbfRWKwfIICkA6hhAtuaJclebmyqee
481RYABEmYtzczsVLh/6/DxvwL6xSBpZHa1+3/AVEbCpgUQTqSkx8IC0aYDm1S2/tsuMylLdXOvk
8tnW6W4LnbGILEyylVDc0DucikmvBOE1LObkpsLjwdImZrIM58asx49n91LTQMTv9pakhJ7WR+St
lNHuQ9VBx2yU6DEH6VqF4cyJAyCJ7AeNOcCaOj/Um3cSaNh6jBRe9wTTFhMdnFIPPu/kyrs//dTz
ucaKmnWLpzfyMcFpM06nYa+2lIQ9TcqnPQ1LnXDVjpMurgTiM6P9KXOxZn7xCVw4puGkgJ1NexSR
400YtrBWfdr7If75eXlNnX6zWRoJzDrflrGhWkRjJ6cFbDr6w56TW/qAO6MwdmDm6ipLbS3d4P9S
jl4S91VwJdE6MzDFdlBkQterg+3xd0ssAdMEauoe+KFYAalLbqBI/aqVnXyvlGVy08/5/OXZngRn
eqHMSRdg+XzSWfPP3ywWa8IgO+/EuM+S0XkKu0ncZZLhYNAXdvd1GuO7fnnAMx8ScJILOiGCjqhL
v1RFb2tuhhkD8vIfhBVhYoI/97PvX+Ubnm4EDjdwSj4kWL+zrFOama9ok5WO+1q2gzs1ivEdTMNr
/QTOvUFOTwTC+JeeQm25rgmF29m41/1g/GwZYb0SipFs5TbyVy1u1VeoomdmNZtFIoigiAhjavHF
aqeiDWaYyfsYGupH4lrqCissP1/+TGdHmS2dZlvzmZl3vC4AiMbMH0t5n7QplntaWGycRr1m135m
lJk8D0pJuZAwuUxA0iQJMnyn90bf6Lu4d8YHYJxrng7nRiEIg+WBHHIXW7yxPqtrKtOVsq8tiBJx
0gyoSId0dfmNvbYKOz6LmAHALm6vxHzqhsevrLdCIdmWL+87yoXayi80OHI5mAuOgfkg/5QGG/p6
A8P3w1gFpbOB5l8LAWBUSM7NWMlq7Km+M3werWGcfqh9lljrTLZaw6N/Zm/vKzWTE082YRLexn5V
/bL80Gxu8zLs7GeuoYWMj1hIkVIzgiDajEEnvbOHOjczChdzL2NIc7zOJWmiwYkt6bJS2etpaD1y
rcFePy7CmXyoKF8uv9D5fS3e5yxsZPfOvapPstOhSokfkazsk1xGo60YkE9ddHTaAYy4qtdVEqnm
lVz1dKlwHLKrAMLmJm3LAqndYFU2DBmNVaRY3ap2CIVp0usrS+Uk4Z+BbCTTvMZZmqsuln2sKl0W
Y8iwd8y8+5kYdbdh4WpP2QSkNQ6V+UWn+fVOGWX9Cs/9NPpygYMvyh0bzwlO/uM12voabKGANYph
RnGfVKPyuY1hvvQj+OXlz3fmVTIUJWDgCaROSwIjZ00j1TlD+VrSP2gsldtQba3d5VFOD02SAUAJ
1KMEEDy/jidkNRhU0ytd24P5VqvM6I1NOmT2w6BW4mMcmsnvDg3WN5cHPZ0a9ts4qEFVReUJw/d4
UGyVkyrPVG1PAcbx6B4YfradwHh3Lj2ToPhK+L9TQV+2EBuLSB9zeivt6XoY3tO6lq1u9+aDWVrX
KL6nywLEBZopQZJ8mv8/nlA6WE4hUf/cO3Lws5qcZie3xbjpg/paKe9MlMR5Dl40pSmsCQmYx0MF
pkbb61Iz9rDAY4mmv4j5onUcYfK0U3QaIq5CvS9QGtF1SLk1g2mqV6VZ5nvZKe1qrYZDMX4Jw8HB
lrTT5+LWoMvRjbC68FCOsRhXYyWVv9MUWYQfLCgi4kbFTiNdm5kcBsiRbDoiK20aOi50ldJH6pTU
47UsZ35hx7GLDY7mDj841gA40/EsMWPP/N7OtX1Vh3/kTal5lt7uCh+xjxrWP8Yu2I1xRdMv6Ur2
emZpzood7tpkIzMX7HhgM6mnHsBb3WtObt5PuiT9SIxKubIBXil4i/lRZOcQwH+FcZZIXYf7SjXZ
lbFH/mR7QP/GY2Kb7UpETfNBsep6L2PZux2NNveGsS8O9BgIV7nZXGukdrpy576+nOnkk1QilTk+
vMlfub+1IZYD9t6ix4QLUCl51VDmAPdTvH7vrp9VfvNm5ACcnbWOh2rMXKQ+ZbS9LtnhWqOTBQUR
qiKXRzkzIdjE8FZA2GZ2yXzjfTOhUciNHZipwfUjaLwpyWQ3T0OZQpPpXLlwnB5D1lzAJ2edgcOT
UjRGbrHTFrWxV4QlrUbRNs+mEneeqGxAD8UOUP8NyhitBi0prmi9TtcpY4OPE7hZrSCyx9N00oqU
D6vbfSHl0YoepWJr9+N45ZOdfZk0L0BkCxqOMfXxKDbiKVpQdMa+L6D0RY3l71szKjdl7kRXovXp
jmdC1swBn/syQBo7HqqspIGeo7KxH2Fj4hPKGfHkhGn9JWDZrmJNS39Pqqj96gMFClcI07nmVnpu
snMHW/pcUnE4OS/0UA+6opB4pTTu/jhIQfeAr6L4wmK6Bumd2f8cuRjzwTKBhH3SmCSvdGwpfNXc
Y97TWTdV2cbCLXyazLiKFUWWlztB/zmvwyoleR2Sbis7dVg+mJViT6sSLla2vbxvzr1/EmZOMS7v
5KmLBaXHo4XbZ2XudVGPQOwJT6KOn4q6XOu5abi1r/ysHbFR8uTdpr7Q5NFIwhhRQKAg5R9/+on+
Jv3cjmZP6mx7XSj7kNFFtQ2rpr0yy3PfePZY4Qzl9SMAOB6qpmYCihpY+y4bVBc6k7mXGhM/ktjX
ny6/0FOGFtPCpIYFRQYC0LMYq+lpWl6K3mI9NZ20aqeuf4mSEkfGVEqnD71Sj6NrTW2yH/s4HFYo
av140+RN+1RHqTlstVgNroEkZ+IGa5vECwAB9HBJoeoy0dRlHtj7Xq70xxwW98MAkezT5bmfGYU7
DmaNeJ/OnZoWX9QMRYF8pHX2Vt8O0E2yOv/eGeb4/lg/SxjQO3HL5mMtGEdmHljtJKU2J0oawzga
x6feUPqNEpj6lRnNCcfxgQ2kxM0Ubt9s0r0EBa1In6y2k+19Yjfdc2cE/h3MOiq3ViK7su63n9/9
BjGtgQmMcoRCp76IvJmUlypwlr03LT9xiyZBxWs31zqGn9kOFD7Z77OlJufy4gW2Xa0Jx46dfZxm
7dq329ZTcivFfFeurqQ8Z5bEqzANPtBsI7b0V0Vx2cLTSpy9mSjdqtMpNfn0IrpyJJ8bBagYeSJ2
l8TVRRQTslRJCB9ZeLFZekYYOp4m6+27b7ncx9hGpDEcjWTix1FkUIKM/CMWh6lojW2W960ra/41
XcuZucCjYhWw3uYucovUzMQ7GEsN7J+KXku8NrTiXUyEvAKHvfZkOVrZ7NNXQ18qxiRnyw6idtQr
VkrP2YOe2u20Ggla07MS11nimgbl8d1MdSlXup8Zv7pUmcxDb6Ty4EW5mhUfMCxXhyeaSkK7IMOq
Eo/cnO7Us6OEFLkGUe5bKOOv4pb0eHVWtHZy+P+4zaSbxAererDtPofKIVsZFZXQMNLnCs+SQ0No
CWlIazay67Q9jlsYKYzJz5yOltVDbuGe4CpCJE9ZG7fjpz7DDz92VTPSdY8ZaPVdUfmwgTQhhZgp
0O/ScWPViH71Mf03n8LIaPKbSs1VY61jYtTfDdhXWa6sgBF/6ys5nLCnUkbzTtJDxdqHTpKXu5Cm
CT4ClB4TqUwdHUqLUz2NLp0vusKVcCONq5WAKaj/VBr67ry8MyhYkIpfoXVi3qmVVkcGgDHIaO9b
zv+VqaVi1aQ4xl8e5STUzaMg6UEbN+cny0ysliRFRQxl7+28jQ4mrYnctBP6XaINw9rvk/rr5fFO
1vlsrw/maoGroPRZRnFHL52cnyr7qA3zTaniThtUuvHuWc1KQ3JMYAdAbXOxmwzkGjIeE+q+Ela1
yq2o2KBFk+6MYpB2hlpe0xafvkWukLOGGV60Aga3uO2kkSy1ZlVre3ot6Qd63TmBG8DS/ix8TRKu
3NLw+PJ7nGdwvJGBOZgZ5gAzBXeJTY210xSx1pHBVWlqrQyrKF8gOEvxVk0bQ90KVc2zG6OmMHJz
eeRXZ7/F0Ahy4LLCaEZntCxbwiOc+885zj6th3Z8LAYn+RVbWfy1svpYbKxYbb/TWogaXhIPYsDM
0cFIpXX89qVo0lraOQltolzNTCRnxZq0YQxq1J2fA9Ou1S33xWpahSG6Wq8vh6b4plmpwDOujUbD
K+KqDdc5YE+1akMjbz46JNJ/+GpnfUFWqnVuOGJG6MpwEH90NUXbK0fb6zG5mD50JWpdKDVm6f1i
bSmSMrYmUvk9bh+FW1Jp20dOb+huNDrGT60bP2d2txqx0P9V5V39Ta/M4loYX378Gb8jpQPugeJN
Ynd8JFUBVC78C5y9FMXhtm8qpaJirIrYG5s4voKCnlx8qZ5owHazEzz4zJId7fcaV8+qdvaOgMTY
c2dy0a1+NwdKHZlUbrNM/SBsDoHLy+wkUHAxRGANgwWOBxKwecu9udp3WoUEBXRqr7KgN03NlTQV
yEXeOwpoCMwH4FDu9ubJm6ysVDbiMDr0Yd5+7aU8cTEuVj9fHuUk87IZBbWEAtGCmSzRXaOcaOEV
Z9Gh7tigVqrI96gn4w0I17Xr1Ukk4t7OQCAFIAagactI5PR1iqMauEvi0DjCHL4NsbA8Hw1+03bB
lSh0OjH0rTO2xTmlYq2wGE0E2ZCLohCHqu8Kr2PI+yIptEclbd/dfhD0A2Y2+DiTAlRSj9dDOgwY
4tGu4hANOTWesko3XdLr7151zAK/RLAJwEgujcejSGB1ZDolJ2HlJx55R7DLI+Fs37seqGZQxpuJ
DpR39QXuWAZWbsV9EPPaYk2sitwpvtsTQl43qrNAXl0e7eSooGbCScuMLOyAKWgcz8nww95Me053
2RCTa6SYqDml9Ksqujsp6vItXNJrFotn1gUnIXxz3F3mE3gxZEtEMqe4iQ8Q3IudbzRUvsZGSthd
jd99uzy/00iBnSHFE477WYP4yoB/EykCaxC6LAr8ofJaPDj4UH+K9DRfv38Uaq8qp/zs8LR8i506
gkgldnrAFRYXrbpx1p0zXvtW5+YyV1+xqGRbAUkff6tAREqGZUF6UFvb36BMMX8Imsh/f+9c8I3S
IUjNnuMgwYtRzJr+F1rvpwfTH2J6h9AvLW7worw8yunBwSgGHwWZGM6Vyx07WfKk5nWWHfJEm7Yp
eq61M8bTBvOmZqdL9KUtsQq/a8rUvEaAOV3yXPRem0dwI5mlHMev0e+VAuZ0kB5yxer6J7VKzegR
VYw6HCracWWfRrVof5qFb0Tv9nR/bb6AZwqmhaBby9VYF0mtRH2dH5LA7G0vLxyaztFQ9/1bjOI5
NSFSI74gJi3HU0zC0bcmW+QHv5sy3AVoFmmk+Jw5iWm9OyjOZgucX5xcWLQuc00tSnO4501+yIqp
3QCOmIc8avIrmPApTDp7OiCOwtCG7AWGzfGMwjrSWklK8kMXxf2NGevxJrAkf8tdLFyrfWGu0hTe
LPC47Q30mFp3dq8/ZsS8K+H59AxFr89Wp6w9FzCWq4e9nQBTWvmhoKvOti8z0037IFtrUuWvlJgy
2uWNcrrpGQ+1PqghyPsJjpGXo1EaIioOfh5GiLTKkf7B2bXE9dysuNRyYM9mICd12ExNdMJXWxzQ
9Qhv0pzIyxwfNanqF+t0kuuby7M6swcRCEJ85poCvXF5J+LqMlVjZRUHtormcTxp65Dq9sZJ4Dfa
k4wDQtmIH5cHPfMqyQ9myHNWPAHiHa8h4raPoeJsR+SrjudjfGl4KhmsfeWTnXmZIFsg2Oi36Ma0
JAMr8JoHY5TLQ95k8h+hmeVPaWxmn2u6+a3VInw3KxWRGEItzlI6IGJCt8hLbLXqidh2cYCdq93O
9tkbddCp0mj618tv8KQ0wEjEFeBIwhcZ6wKLrKoSyqdgZsAw2roWSdl53HbQWJVqjIVJmKTyszmi
2Xa6oNlVUZFfeYIzCwcwGakaLDQiqDP//M15Xrdq2U1TVB+Icbm2Jl5X6lpT+ja9dXKlKHe4GkhP
WS4b+ZXbwKty+ehuN1NnKJByeMwp4NItPQjCCE5QaxySkp4ZFgeUUWCYiu9BIW7x+izDnVNAjLoP
MDOv/iisYbK2cp9G9cfMmhDPuXFuTuYfilnn5Z00aM64bQa1rGdlkpztLn+q5SJEu8BS4BvN/Ir5
inb8otoepnU3Kcmhs7J61U3xrZD8Q6aLL9SO33tTmgeDgANWNN8GTzxVVSVvFWuKskOQ1wrtXZOO
hqvye68vjIJNM0FqpjJxV1pMqU4KtUmzpjrQqdD0DENytiy1Z8Mpcg+mRHPlzFku9nk4GHvc47lZ
UKOb3/CbpVbokDZte6wPYSFZ20bnjEmcTlmjC+u83h6SbT329rqqTOGpYxlciSLLaMXwqPJIkkiP
OMeXfjdJU9QNiVdz0CT6zGiJIjaSicDu8jI5HYV9/GryQFQkJC9ih1lj9atNoj1gUGM/lEje0psh
LftrGfJrWeTt7lFRuSsgItghgJebyzzBrBMpc9q2PwAP0TFH1aLB3tbOJN/iLTtlm8Seom+6IZXK
h6DCa2JaoVzCKhZmQINNki23dQmCoaLuTQoRfoo6TZ62qPOiwbO7HneZscNoBqGoE0VuG5v2tBV+
av6MLTn9FPpgE25aBRFtlW3hfB3xfUXVIEvPmlmb0TuTIiYLbMC9d7YrmkGK46WjxQgWhzIbDrkj
fVc7PdgGeWRe2eEn6ox5FJsoiHsAQ7HNF6OUQrXTsBhBZjtFWVeD0ehuCeltXE1ShuGTMwygYtLQ
ODjzikFkh0Rj928jQ9j1hqbWEV4sFdQ6d8DWRlpRaNL6d16N5j4LrGS2LYVdUJTFba8o7R7QbyoO
nWOTbKeK9SilLYX713X8H7+G/xQvObcAePZZ/c//4s+/8mJE9BA0iz/+c1+8ZB+b6uWlefhR/Nf8
q//+q/88/iO/+de/vPrR/Dj6wzprwmb80L5U49NL3SbN65g8w/w3/29/+LeX13/l01i8/OPvv/KW
oMS/JlD1/v2vH+1+/8ffX/ui/Mfbf/+vHz7+SPm9T3n8kvxoT37j5Ufd/OPvEnZev7GhqJbDbKO0
PEsi+pe/fqT+NuvyIHuyDtnYvPQsR0bIr9m//cnLJBPG/prbJGGvztvXnzm/AZ8AQRERwPNkaN7/
erijD/DfH+RvGc7KeZg19T/+bs/3qP/e8RRlOCPpjATFmqLSjEQeL08VZGikc678UVU+aPgBi5W/
ibIPo3qXq3e92GnyUyHux0xz8ZlOzcciXdfRZrrVHbf64sTeFNwnzm2bbfPiVpj12h9c8Ue+SukN
8Kna9PmqVLwuOljDo6i9NlkJfZ8G3sCl0Tx07YPTb8W4HrT7kvWt6jtz4mSKPDTZUutG/nNQfZND
Wvp55TYfvKazP0lmsWrK0FOiWyM7hOF3SflmZvtBBjeAWr9P1H0WYI+HatY2HxTcdnVoyc7kjvrN
KO4T8TFU3HhV7uvyFsbjlZiyYBH89T6hwvHBOWRPCJq9rNJsI0jlj3VofDU6EdLXVrfuIOZ/twak
WI2zyktp039hwxsPloZCKerb4tpjHJ8Y82OgdKOAC3l5lpcusY4sq+1Cq/XpYxyon5VWsZ8Qgod3
uXZnhNFXqHp0NtefqQtKnmpXW1WedUtaMn6kiL2aOuX58gE2H1BHq4wrEYtr1s3Mz7PMynKE0mLU
7P5jpVbypi1CZ1NP+tdGG7dpZN7OxYMdyfpfrpj/f8ebuY/A/xxvvvzAzL7+2/i3Tdu0GXerP4PY
a6Saf/Pfccf8DdrD3OlzZtWyBN7EHXsOSWz7o5CjaL8B9HDT40sBNqqz9vNfIUfRfwOmmPvWsKSA
wemU846Ys8jRCYJAmTMyCwUPIA7J4nHMEb3VhqEiN89Ri7eyW2lp8ojNPcZjxjC0WweuixsNQsTr
aVS7n3GUWi+2GrxkBJgfdSqax2TQ0if44tO2tjC0f/NC/4qRb2PifCK/XaxzC1GaO/FoXHlpkEFc
fptS9gMPXtlm81xGzaFAQHkLBwgaV5yW+pXsYLlNX4fCogSPJCIGX+t4qKbDRUEYU/M8SmPutX0l
1kIOrnH1XtO24xnRCIubxqyT4zsukaZ+Kmme0qTB5w7uw1YxS91Ng/4AcVT2krouN7hPFvQzbfz4
k5KM9uNUSg9xldxVgW+4piKyndLG03qaAuMjsrBqLSlOvIrGMd5Y/lNslcVd3EXFTSQKzSvqwN8G
bWmsHLw0riA7rzSK5VxmUBoVKTAIRMfjVzb6ulaNaR18tiwp+N1qM+3QB5hZYKCSbcywcNywVW4H
nZIqjmzFtksmT4yxvKKo6mZVMW2TOq28rP1k6B2mnrEI//yo74o6DyGlwTr/ozlOaV53zX/nO//P
5UKs3/85NLkvSfjr5Sgi8ff/Cki29RsbHSrRv+IRu+qvRMh2fsMRkIxm1iv9icv/lQcpNr80txvi
xgp/Hkzo3zFJMX6bDZ9w4oICSZ3Cfk9Emnf0mzU1c3YQ786u+ZSMZn3n8Zpq1VBw/ZLrbSMFOzuw
V2FW3YqrHINjWOSVGjTbv83Nb4mh7PjjYcaJkrs6jfUWkPQub+RNMv70td+1ITgkenyF9PRqpngy
KUB7GGMQ1qHHH48WMyUoq1O9tWk2JuDse2HZfw0lq/KsNHW8Si/WA81UXH1UVpVNWa6Tvit+Cg4S
PhRTsBuqJ90MqHGK+ieF5U9NLX1+sz7ORNpXBPHkGWdjUNJdDvkl51LpNV99tW1AB0Z9STE8rdBs
t4B5SptA6WOglJ9KRb0xhPRUxNwwJ6koXSkaDnrk3MvqsIslkr3CoItEUOatKw3p5vIzvmqgls/I
GqPxMxIw9IELMCvQjXyCnVZvUQ22rg+0q6DG7aKAC2yk3kp6/lUfGtcuSjDZaHgQgd5g+mhtOaNu
qgA5G9SSb0FVfu+z7OOELWSeY11syf41R1cuBSfLGOPYWY6OrgV/0+MvLlFFsRILEwyh6um2SMd6
HYa+cHElBdVyrBscpmo3rrLOnfr31b3+XNy4KpFVzDR+Mt/jweXWLsyY1rS4ZofbzPTZR9K3y59i
uU0NqM4wCVjPOB7Apl8MwUUKzrcW1dtUtu/asb4JjXiroPu4PMyCHzIzLBmHSgaWClzc4NkdT8Vs
lHSMuERsK6d6wQ+7eKjjEMqKBovLSK1kS9tMsQrHRKymUMRuGV2zunmFrd4uuvkRqO7NksM5XV4m
zEaaWUmCXog+QU58D72hX1dp0f2cRQObJs0r6VY0PcqgIpTcTvKVbyKGwFInrX0PHaIIPDNNwpeu
SGLsmKyclnCpNuym0exvFIN/akOTn/r7UPkPfuk8FqWVPhiZ5WwRROymaCpWga64MjYNbtwVylZp
TfzXpXarCSGvegEjO843QzT5z5i6KW5Db9c5B7nhMe4lbKHWYywZG18ZxCe9kXVvsKPA6/U2cXU/
3+OVZq31MJJdI44ir6+s2KU/7X0fS8m6t/Jdg4292+NCjgOM8IImlr5IvRRvZEdka6EPP/W5CI51
8Mr2ZWltdjea2oMxd41zbzjXSBLavHOWn4MaKIoxyjsUJRYrD2swO+nSutompR+s1SiIvTbqA4/Q
8GQRtbI+fMIfKNxiWTZkq6II2q2VVfouwJDpBZbT57bV+j1Wag4Oa5ru6VNqbes0n6n7tgQJUzzU
nYEnCbi9y5SlL0PFDzHQLN2qVMR3EWHqEUbtDYeIsRKYyrpCtv+4vPLPbTCQzJkqywJ8RT7eZr6I
cQZjwlGWAFJLz4kImwcx1Z/KNnm5PNDiPvi6wzA2mK1t+O+E1t5TQMQwt6m2hZzEN1k5YWMBVitR
NpOJWknbN+uuTr5FrIMrV+Nzc6TkCsxJ7yVA8MXlQ9bySqGbVLWtQ6CdsrYfAnNQvvlTFl4ZaXnc
8wrB/CgKQgfAX2E5kj/VBv3G/GI7ZdbBaOkKXiT6R0GagfTwEPrF7+9+qa8oHuUUrhOgTcdhC+M+
P+thgm/lJtTXtWahUp7c0DAbxNnKgx4r8HPTK5M88zoZFPNVmkip89c8HhTCRpQMYV9toXbFK8eM
7vU+wM2PvmxXRjoXlrnR8uEQ4bxaSB4PZfSS7ZRxCVphFS+k9D80q8fHz2i9zqnEyuiHXd82f5Ry
nXlUBX5dfrtnJ/pK1Zzlt+pSiWGWdmdVMCC2lVa7qWE8mEGzwbPwyizPLBoq9IAk3Np1luni7HFa
GNS+n1Xb2fNzo07Z57BKVjnOLy5M/E+Fkl2TxS0Q6tfjbkaIOLNfZTZLqo+ilNU0ICLdqrSz/2KK
xFOLeheEDtF3TJ7GcaA1rWYWO7MX6ppCZvTNrot1j0JwY5j9tAvwyLri4Xn+YzvQ0ij+g20v1xV+
yYWdiYCP7cubxmodKgLjj8L5VQ0w3a1pkNa63B4MB5OGvgEov/y1z34GTH0gP8l0HlkajFm+FhlV
75Rb3P+fGlBKeubcc8N8HFXxMwIHX10eb/6siwNmtvaZZerEJNQKx2t7pGU1nYKMcptMzq1a5l/K
6JqXwbkp0aGCw4urlgoR73gIYdK00J/wERN0FdjoTZd5qlShelbGr3Qku2sl7/KcTm4gBEBotP8e
cekwLBzIhVU2MmJe+OvIl7o9LSujVZp1P2qjUId1ZWXRVs+xcLP6+sYglWvN+FtXq4+JWdw4kTFs
fav+0aVYp5RSyt/XhpvICl8uP+m5vT3L+kDhodIDNB6/mrFWMjnr2nIbS9FnKxkeeq18NKLgw/9u
GPV4mLhtA5MqULk161JeSU3siWSIV77cX/NxM/mXlsvp7YQWyylPKrrmDkyI3rm/Qq1bp52EtYn5
uUmvVZXP7tTXcw5TRrQvrz9/U4HtMbVA+1zjT6fBvc30+xjJh1vFymONT7ZsJzspTm7kUM+3liGe
Lr/Sc/vGnOl2yL1oCraU9vRDGPZywRJLMQtZZ6bd/azTofj6vxtlEZTzJhzUgMxsi7eVB1awHkVy
5dJxJiMCdVUMUAgqB7yz47UxOH7pYwxUbKt2eACm++YM05NSUzkJ/I9ymSYrwxHXMpSz3w7yKm+O
UbHiW8SEzGzVYSqsYutPg7KVskEAuT5lpLW7wSL4+bCZZLNWbiI6RO585ZpMb8EY+/Ps4Txn3tCP
STznhfxm8UQDzlMqpextWijf8zL5IgWx8DCm8xSRPg9l/A0Dqj8aNcnWTYyhXZpf87F5hXMXe4W7
sgMRz+Qx0IUfP0IesrziIiu2uVH526lKXvDeekJwarmVIVluF4yjZ1jJh7KvtNs0jftt06lrrNkt
ClemAqfNiT/Uox9slTK7FRSqvbzuks3g2CutMIdVOcTxLtFHDz/fwqtoAuBQGaK0K32sq6C+U0T/
eZSqzs0G424YnHjbNPVcOYugmtOB3lNwcls1vbRLymz6CnjOnU6EvpdJdeamfDFTmsaVKSl4Fqu0
qLGKeHBHLf7YB0myMnP9UFTWLgry4DZwjB6tia54QZ8+ZKJo7pHGJa46hWsamnwauqRDoqHdDtVw
L+yQTrVBWXqaoCqXYlTrphJYqg62gHZgqmnzFyabTio/mrSo2oySMHf+pO2DQUODTFFyHcR99k2Z
4B3RKPKuTKt+WyMCdWvbvu8Qmm1GWTI9s2jpyKsogt6fjXIbV7Y0AxV/pIb1M6zjRy0bd6EUUT+s
HSwO88q4axWKRrnQ33/yo6OiQAIZGbnN0i7VjzLNSWWA46anYe7UT/T/FcEHuQ4Pwome+K33Z3xQ
JnEznZnW813heP1B+MNTPiiLbYYJlfd/mDuP5biRNW3fyn8DOAFvNv8CKBSqil6kSIkbhCgD74GE
ufp5oI5zmizWsEY9m4no6I6QmkwkkOYzr6lzO/KGWPZDJTvYi0g8dAPOTPFdSYuLGUQ5HlwA3zDg
OgbN6G2cI4BjVgSZjbppjDnzKXyl91Vp9a4ok29Dw1+aInP82jHuiqL4WVf9JY9WXkUqkuMh/sp7
xUnVjZFM843Rl+ULeGBtO4CbclM7T8Yzb+nUSQG6lGOCUwpC+DGueraLbHZwbwm6uri0rfowTFJ/
WIr4xtYo/7c2LsthuqQbp1F/4S17r7fjcCZKOxEn0CAjQkA+jhPrmOKpj41m9YjPctuA1c37htAT
JsNi2Wdme+Jao8m0nocOU6Zk/HZNaF1dD8ikVwG+7M9misiPYZyJsNej/ejYg0QM7AD2Ap3C4wiX
akUzpC3kgWxUH7ux7by4LB/zKt5Rl0ncNfoxI+3O6oxzKminrrrVwRPsA5xFcAdvJ1dmae5ok1wF
aZccMtv4mUNox0H0do7LW6MyMCRJxRn9jXUTvZstUAugLStI7NhtM7Nb8Kq9wmwzo/UQUbpvjMK3
YJluseo+M9ipV7sK4VAI/Q23XiPxV5faMOch+vsOtnWGeSulQ+bpQ+FlmnlRWxUEVetea8z7ND5n
SH/qxdK9QCvAhIlOvertuMZoxpWkK/S8FJp2nV+rIbbcVTJs6kbxjVnNCcuypzOx0Ym1SpFyFTla
vRCcY+vJTHRFZ3CxBWJxMlgB3aWikK7pHVQ62INuEs2ma0/FC+JtO8pLmzLLLmDqCk/qFl6L5TQ+
RdViG40zrbqW9rTbw4vyoXJtojb9rus1tUCp8yNp7BDo1wxP6dp7KzNenKz/atWLtqkX5bOWDYY7
KM71YmVS0CEo49pV/K3WkAykahxRa7QvqNMId9BxukidLPbbrrFdy2rVbZE50kYkzf3Hr0ddA7ej
lbcm8jSVyOpAZax//2oxGLlu1s4UVmj3FwRTlgTOZU3A6k5226UyDvo8WNs6lA/zGh3E2A0+53O5
zbp8uUdVaNMPMbrBVbE3lir1FQtnBEzidS9N9K+mnaLQjPj6tjLjc5WyEwkjIugrIowyBA5T62n4
6sn7CA+CrK25Jcwp8rAeWNwBjvVm7Kbo0q75qkNj22f2zomkEf07au7ch+ibERq+HTXPJ0NtF6MK
2lHvtwMmDp6aU4GouZcpgdTyNlkKDPGwst3WeaJ48LM4SlKEg5xQ+2zYxss09o+DCEd3lJe7tDb1
w9TkjS+D8ztzk564ldYgYcW50lwBbHO05UB/Ro016CV6LxRq+/QBIaweNGTVeo0cofPvNDxmH7tK
XgsaMU2xG9VROXMvvT9wUMVf2Z28tFUR5uhEndKmVkJ7LANpzi7yWb6WZVgB3ez3sbIpZ+dyTAhh
7e5cmvk+f4AfBGMLSh8lGu6Q9UR6tUSMdkoMZCGqIAfT4wIKCPCtySCK2Z4cvbRhfM8qdSdjuMr7
M3N+dxcfDX0056ZLFGBWOVdkP++ycNrPFf2DWpz5wmeG+U2lfjVDW6h5bDUZm8ARV2U+UFztAkhR
Z4Z5d4ius4ESCQGTTwi+4e2LjOTCHLSUFzlOersPEYC7yBX9nMny6e8Fl3BtmUNBUNdr8tVs1MUe
IESnFX2KbKv2+j3KK9dmEr8Ix7kdoiJ2aWpdNG2zUwfb//gkPD34avuKOABx57HKTJ2LnmQgYvAa
W5BBu0Mf/cec9fgN1d+avtlHaZx7dvtQztX+zNjvGjjr+3019tHEU0lK4jhi7CgZtoaT+625dmpJ
+mZzUwrxgKbbl8mWHlDXuYRYcSaee3eUrsPrsJFW3iFIgqNLICqhGYwZzjnCfsFc122L6GJsbtQ8
3SHueWawdS5vbpyjwY6KPzg0SyTQ2MoVJXaytuqaYtiMhkrV+pyJ+bmhjpZtKNM8JDUsg05GNgj/
iojTTxGfVIryH3/B0yNB7OVaWJUvj04aTR/qxlTYIENv6T4WBeXaKppIZZf5Gi6Y+Ccvca1PsCNV
XKSOrqGCjqRBT7sMZhSotomK3lcr8nobtoW6GVCIO7NCT87v1XhHKwTdBTGoBR8NLaZbSxmvurbZ
N3bvASjd/YNXyTmDLysRMd3Gt4cAIgeqkqdhGSgJSIDa1q+drvLavBgJD88109/FpOtipK9A8Rpu
ATSNt4N1klqGiBIwr1nHesos/KQ1rwen97tm2ac5eARJ+/zxBN/fynTuqQeav1voKCUe7QC9lSW5
D9ePN6BDM2MU04XxCzRVH1H1vaQXl03cJG6Uz37ZW/e5aM8kVydujTcPcPSKB73WR3livzcJsJvc
3Ol0KHKg9R9PdP01RzudJUMGR8ma5sGxfG/ewFRKJl5upyjxgdi8caNsOLc0AVy9H4ciIcDdlduj
/IZhvb42un7h2M6IYU1Vek4QfPuko3i2JSIAPlj63SjHd3M9jf6szd8RcqV5S8lvk6mJRvFLvs+k
5pdd1Y2b2KuRnZ22+36gvpY39X0Gk3prLdhhqt1FU2lX6aTezWVdYbptTnuhxGI7Jgbi8KIZ3UFM
skeML8EMrD9Tn+ou5wp2f0+5exu1pX4RQj5aIS8DEIg+q8rVZi4paZbjI1priG10orB/VdBQdm0e
G5eVSHailACja8VFxkjIdi6OBwj1oAyaDRhauwjHrN+Kzhlul1LyR+FkO9EqalBazB5TgB91n+nX
WDd9iahvbSZ6vo3R4ulU9CKwdegraZ5f8pGeDQTv76HMaCgGQuVXtXrZTVFruAtk4J1ZV6UL47HZ
j0IaNpLUV57apBfDMu2qGu49PqikK/nQ3MWpbgdDicKjrhdKAEoudzOksj3dIGsylR7jCyNxk1D+
WnfDwyiFkquV6o0VKvtMqeea3p5qbNuuNsEbqNbXmHG9xFC7y8LSegp+0nwFbHLcxNkS3oEDxR0s
SdsDzXIUUNlhh7iVTddYi4cIIWQ/pUVrDiZ822u5JfQcejy2hgjGeNob+Jyp6aVtRJUnF/q+lWNk
nJCK2o9ldKlIGr2fIh/3iQ4nuNSUe22OvoXFmLrpCFxfGw9oOuG8U7eV19vZ91LP62uxtC+k2QvT
djYa9XOc5Jc+0LQ89Ue52o1gC3wdQBh3IHyCFeizgziI6FSq7ESNXRhKy57pzJofpamxoW2s7SSo
BFTe+XZjKOIgmXrLXYbK+DLXSKC7U5QOF4BzJhiFWrjN034pvVStRh/W0mFsk+6zAsjFBeonXMcq
1EApInNjLXp1wAlg2hXUEiMvbVo/jaovld3l2wizd5hq43iHVF1IdqgNe6kLr2pzlp9GKTIOEbow
ty0C65KPxJPlds7kSrMeXpq2pG9CXR+fjbJNg5IX3/kyKABtK0pTbnZiUqQrU2+QuerH1ihdJZxd
nM1c1YrirdCW7m4oBzWwFoEgn2lmXi6MyaOeW7rGUtcXyFXJe0mefKPrcD+rKpMfrx4tud8pxVh9
Mwaz2oep8Yk8Onukt4lmuQABuW+E2X+LNegiKVTE0C3nbvyJTruqu7k+iubgqM1ob1bVMS9Lh4dk
VnYWBQtXhR7Sh5Nf4+xVaE6/zTE7Okyq8dWKoY00sgLurs4td7Ss5QZQYOuNkbQdWr7JgsKQrzTd
0CJ5TMbmVjMaIOXiiCBXGokjRRrHSzWKvvXyaPphz/1aaEaqbZDPXm76GnhZENkz8ELSnmur6ELO
jBa2c63MXeRpxaJu5aWi7GlH7eLVagdECcMZNI8syJxe3U6W7Fu4Wd9IUimurMIRh05hz2yVdCj9
Au/F+wSf6L2eVzpaPIWefJ+q8MaK7c5bRGf6ldATT8ihfCcJ2qvuWHGSzYVZXobpuBdjd63F0eiF
TfnDGKQJPaU4ify6cZbWkxKDmmSYh+Ze6YyoC6qsHa+N0viEk5PX9WTQDlUYqKzx6BZ1qG8aafLk
TMdcIb0FqojKpb6Nw/qpbtMf7Qwbz3LQ3MrzazuSd1YyHvSlRgUzwcvdslC7HFrlCeYjZRkZCMZg
p1SS8/wwA7MJlq66sFH/X+SZSkzSlv7SSfmG/OMLeIRuY5Zmv81k5ckyuDEaAh9vjrRbG/kbdxKD
Ekxxf0vN7kdhsy4meJwbASNJifXR48p5VHP+2OmtXww0eDlQtr4RF2GdfC4HbHO1J9EvIDHb4akz
i6dYJicXtkSSLNefRqe/xxbpCsckfPL66hJzRH+UdEBPzSfR6y9oVyXuaI5+uMw0pZNdxJtRZudO
6kO22KMztJ0rmbKfV+XWtoer0owOll0aruKMiqtQi0Kbj0Kq2caXaPF5YV/8TAUv0HmMK8draudz
WSZbat37So9/hWkUpEV3FeXxRWwM/mQPP+W8/CxGfROPynhY8PKkWEoUjy6nnGr3liJdcPt7Cknp
nBgBxfNrLfqqTH3ONo+fRG1eaRmWjyzMxkNG71bVlp1jchZMUY5Nn8JOz5biEcErd5ztQDGqG3rF
nilWpPwkfY9FKDhdo2tdKTbI6n3FT/BOz6ZqzznjDrb9zJ56zsTsWVbm95NSvjgU/KK4uJDb1g4i
55MZmltJmexvRZVd9YV51fZK7kELLQD9Sbs51w99aCg7jT+YtLC6TaM43zS6MW0sufUyQ/gJAcmm
dPp0o89m7+lQRvWm+5SV089x7sShoXffH/JujNBgjfGm7L7M8SSSO6PQy7a6Cytrin0wkuY2SrLl
QAXz18dh2KnMdgW2a6DIIXMgXvA2yA2n0BqkmUpZqraXlojBA4Lzs7+qeHKp8g1oXFho425AR/vM
yCcSy996k/QjgMrQtXo7MuxVgd0XaRE2gnh+2ru8l7xMuq/y8RpZtVutlvahTEe1a1jnGEYmBlai
1l2vWBdL903Opc1Znvn74BeULsYga1FoTS+OQv5Rr6QosqEERiEUbPzHlqL0JNCgH8/9fVCqMGno
Q2D5YLYfI6UyVC+cUCCsrKk9hmKqK0mcEssnMeauLHAybs4VRN9PDPVnat2Q22mYvGPJ6nLcgA2m
ejIa5t5WUA7PhqsF57qPJ3YiFVwBks7qN45W1nEFNE4TGQFevqnohkPkGEERS6Ah263cqGey3FMr
d03MCH6gOq0alW/XD1LRY9pbjGUVWNia4dacv6nlo97Vi6dhJIO3qL6ZKS3X9rm+5/qr3yUvfw99
DI+sijYsE5yEgzmfL6KE/oGTr1d/vR/tzF0WLsQhtg5Ct/881X495+M900mT1KIGUwVa6Dwobbc1
yno7NOW1Op1TJzi1YighQPpAiwMo6Lp9X9XbpsXIprqk7CSVpJqackeK4lX2cEZN8MQpACcPs3i4
XXzH4xZMpFaIddHeD4ZxcE3nSc1HWk7aLu4yP5OsM1CVU4sGoiC0HKDpUNu1ow0um4Ol4kTHPpi7
gymLQ1EJadfa2cvS1pQQeb1uOGufoyY+mNY5HOiJd8qgdK7RKHB4iqNKSRbnmaiKis+3FHQEejho
qYVFczso+pmd+P6IkeEerfU6WPz0nY92x1x3IpnapgpisRgXtVEs26JQBc2HMdllBiAu5GQn3156
80zb6ERm/2pkBCbeLpwanTz0lZik1dn7tXsY2nrwx8fMWgPiM+KHAPbo6CtGC75kS8L+M+b+ojR3
tnatkU4g+npmoBOrE3ARyBqUmBAFOSb5FMgMx9hhVIGdtV/U5lM7Zz8q1AybLrqwunOCC6eWBzwU
quiwROhJHt2Ii2RPbUZ0HdAy89re3LaV6kbTubd34gOt+SGUSojWtFzXx3i1s1ucm2fk3qsASMJz
u0ITDf3u4w90cghaAhTrYWdR0Xo7xJSXi4wEGp3DZL4yiwLv6N5++N+Nsd5Fr6YRqVNpxg4HVFoY
Hm1Ht8/ONR1OfBAH8zYKgIAZuNOO9iuol7GmnIFrvCM/2lXyQ9T6Lpbnf3A78/tXPiCJKpjho9cl
JruYZJNx0PF5FEX6IrQSO8hR8j9+Zafn8/c4R6/M0iPRGDW1PaA6krtkYjPa9kNDRf/jcU5//r/H
WbfVq0+D+bkGBo/5QPG7w0HlTir+0IGa2iHoi1UG9zefCiXgo3c2zGZrOuF6P1mhP4TqrmnPhRgn
pwGuyaGAiCT3cS22tmd7ApZAAbiXDmlfXgqh7z5+UycCJkqNgDqgERrM5eiwlIUDOtGh3Fst+S+0
/a/mIn5puuJycc6180/OBuFPhDJQCXzXp1PQFDX5/GUwEZ+48cKUxB9jVfgooGNg3PPxEbFan+HV
h1ecCldrpMgCcEjXDs4CrrDFVkfzQk7tM4XqU/NZgz8oddZvHdi3Y5ljnxtOJTNWL98t3acoPHfC
nNouf5n7wN9dPXLfjlApbWVGhuDjzAWaudJ3XDMoMSZnBDFPDbNqrIB/URW+ztEwOQASOwq5ZDQr
dXW0QpqWrEdrz7ShfhtKHUWtXJcW0TndEwUs/dvpLNTC7TBnAVCEvqlmqonxFuUEt66bjVUbWykF
gYYDTt8ae4NyjhKpwdh9zczELU3FTZrSy74XyxpDLK7eFO6iOkFW1Rvi4UM56vdltfiSle1aDU8i
7VoYxpnw98R1/GYGR/d+F3cgARytDPJeo7r80utqkMrVlaq3vq62wcd78+RoCGmuIkt8n2NlocgZ
5MSqWczYVm3k5UbCRAXbZHeqfiXOuSbhqUVApPGfwY6O5mKCvmcj5RfIMbVau8Bd2nIt8+mfTAl9
0DUwBEV5FGGUcdZ39sQLRD/QZcN4kxwHEbj3mtj+rHTn6Tn9PdrR9SkENee6YrSlsrboxQSG9Bir
Z8LN04OA40BdjNvzWKQqFFaDCy8wFluafam8w4J3k7XNmWzz1DlNxP6fUda18upgywUSlZhQ0pZD
s1V2LhacSW1KvYr+v5zO0RKvAUeLWWMgoVWYXn/P1a9Go545Ck6ubJBK6HaQQRNvvp0Nd50tikFZ
44AukMZfmolGkWRtKHd5UuOcSbpOvru/Rzvm0oBdSIZuZLRI7/wpcjYLfNDZVlnifww+5f7BrBjv
dGS0caE+2kVmI9eY3MwsBln1oCJsC+wzPt5CJ9fbqyGOVkI3RLYspImVYGGAOB6wrtggif9P1huE
XYJPLjcw/m+/EP2cJKS7UZKnXhmxDHOj8muZrPgcCfLkx0FeF8V2/vWOzhrps1UiD0uIS8ttskx/
VnqvV0tXLx4+fnHvR6K2hh4zwQH93nclqFKtHTlNCHVKw9xqWrPvOjokzXCTknh/PNT6dt7edAwF
eQuoOLaeHHVv355Q61gZoLwFoWRt7WZ+BP4QxEp8LWVxUGiXtGvLtD8z6PuFwaDU2BBJBagLVubt
oNmC+HFRLkQLyM3I1pNT5ddFN55Zfu+3LqMga0ueSNxIUvJ2FEcZwGwXfK8xXXwoJTQACz+TnxKh
UlUwz3yzk3MibaYiCiP4HXK9gVRmRA37qZeyDeLgQS7RLxwn/+PvdWIYzGcR0WAUZOGOVQvoQuZZ
nM4FgZbqEXFfMnO3GcozB9H7iJF6O70zZF1X9sBxyiDjsdkleOgGUSdn5sau5f7BTs30HEr81HTg
k6E5BdgeKe6jWzYqRZ70DjoWRaXf60a9UUbjFnLLHwfAK7weE+Q1jwefcnRGKEuWa7mlFSBIs9az
DTCSiWScuY9OrDdMUVdjVNzVkN8+uo96OxX11C9FgNieb6jVZSE7l2JufBUNllIvXz5eCeeGO5oT
qfUY0rctgmact7QkbhCeddcugNMkG2SLvv6D4VAcQb+HYjUgkbe7qYwxLhGmYLi69VDYCUJjCbDc
cvPEdlN6gx8Pd+JcAvLCCWjCjCDfP1oYs9PF+D0VRTAuhTsp0TdjaXzgfZ5lXCfzvBtma4cd4ZlR
Txy8b0Y9Og0Hs86WuSqLADSCVycLKLfJn7skyArzr438R/pRwc9q1ZfsPpSP+p+JTD1UBf8c/6L1
af4jRPV/Q2lzlQr+79Wl/Pz/3X/LxbcfVftaYmr9ob8lpkA/c8hyL2q/JTX/IzHlyP+iOg7fCWzt
epmteoj/1pjS//Ub3e7wQ6TbHNN/a0xp/1IQxgRz+BubC6z6D1TvgLmyD95cqMhbKeSM/E7oEu8O
aEtfppnbxdimInwYCMLvs0mqvqmtuezqTnX2XWnkFzp9EeQrcdzwB6cuQrdrw1TzhLCVy1Yp2ts+
wn/NTOwcd3hdlhK3UyXczErdmL9WSjdfmGZdxBv60dNNhJp67MlweGBr9dOmTJTys2LkyXNoauWn
DoV3YHBxpdwBV4KP4CjZRV0V8c6KIuA4hjohnD9BS7Cogm8wEbBe2t5JN6qRLAPIcmGmftjmrT+s
nRwCLFl7ihNJs1zDyOYvZdrV8yaLTfkqDjtoGs1SSHdpO/d3hVIYP+qkbPSNs8Rq7Q6YUyMN2SY6
YkVCbXpYGl0EnGPJq52Wq7gjhMzD2uRGgiF4OtHodptCNWtXAQD/ta2s5XJSlWzbUFJ5TnrdsT0M
S6CS5rperZqihvNUj5H+LSuM+RCigr7J7XJ8Voc5dNy60yp+n75JYSXgDmLXP6QSFwHX0GakZrJ6
BVbxAQpA9VGPzCgqeGE7aVcK6V/qQ2qRD8DPg3LsD2XmmJvFtH/JkdE/RGqhpW5Pzo3CN1rIbjOp
iN7QNiqulFxKr0ucT3SwwD8gcUxgnlozxf7KqUSPUlcXQTWTcvlzBHs8pMYwVN+qqZPBrAgn3vUl
bGd57r9MWVO7qb769BVZ7fZ1vY45tpswVb8Weo9LDYwOyU0N6To0VrapECL6FWLgBO19TlExUj5n
Snvdyb181YaDRg3D0Z9FGz8DF1m83pASy01xEb+wpCaOXJGjJNaMwGEbKwm0pD5A4i+3IwC8K4p9
V7M5IPoKa8TKCoTuC3vqeCmUNigSofRSSPl8FzayeZWV0GxXLN8DUVn23eghOhvzWCSBUQPhYAHZ
9tOyKNomVlLFxRH9YYmraAs0v971WPwtblHakF81Fdhg13eTH7W9FrtpbABxy9N7AdMrmGzDiwr+
2LH73C+08pc5gq2RJlX4ETZ6Pw0FTs7UDd/aEnVqeei/jOp8l1cQjuQMv7NSEcNlDJkDkdSUws+w
WmjVbsisN6WivTQm9r96bKKbrEI1sTrLH/D+tdzQsKVdmg/zHpEUZIvQK9yWTtduRkB/CD/fdWHG
/49zzEPWOD87hcVuVyrGnlV7Wxt9tqlqpXGrjnUqKVK0IISA8tDSk37iTmvpwqWTL/m1rkw7HNyS
5wrb4C+tri7bSB1H1UMJsQwyE/svPVfvKjmrvNpOSY57BWeOSR5veh3ptLwwH2cUgLy+mrQXCoam
4Qql0760szBYQCHWbWSdGXq8ZerIoLpw6S5U5bYdDHZTJums1VnbzAaGyK6ErkOPaJanNKAHW3MW
3mJL6gHD7djHwTd303rQ6TOrzicrHFrXaioUsmfd8RKpdVDsjbptFSpVBHzFpLsfl53zqE6WcinB
P+IAkhfhT2FuaxsNZaYHHXyksVmaxI6u5RHIrT4TikhaouFeN1uf9HopiVitsL+djBgMWtN0T2CO
wvsJr0EdIXABEEkBgBVLyUumU6Yb5Tk7OOM43eZ5at7TtzLSjTbq022WxGa6iRSAa0vXVfdR7YQP
vbCWnZ71Dqp7fbfJdAsWr1x3m5RTY0v/HTHjGe+DUWDz5mYTHUVYRSh8zwt4gnIuHWh06XQjxkm5
rKa8nr0mnxyPvy7RIgEE5dYmjMzFmELki63pdk5TsPBpW4mfxrDuMBgM35JS585wpjL8NTh2nd2G
kd08tSgjsIPN2rwvG6tTLnOrR9Dg1a18+9d99lo99VjdFfiLxl2Ld5RB1xQrRe7T11UeFTjKbCTC
2IoYYTEEQfEwG3y5zw5Foh5MbFGw98wAk9mRn1jIt9S4i24zaB9V85SVhKiowne3Hz/V76L528uX
zIhKAP4b9ATRxnj7VFpKjToGJrUdpFjzJil8MvLxcalG062TRgNnvDwoWIPKQ/ldYzFiHFF1YGil
hywxr+kE9G5YpYNXrZB5DDA3ulEUrkxDTgM47y3d8Iue9OICkzysi+fjx/+tg3D8+Aq9U3IVmMc0
0t4+vtlaXR3hpb4dBhJJh8Y6vferCASmPQlInjBo8aPG9KKb3FpNgjSX9b2RTi4K9z6aKkEkwmIH
gOgMXe99TKORDlIIohVqGu+cCXQJBeyeiuzWyuveA+vwmMeF5vaGMrgRhRCtF381e/4oOj4d0r6O
aP///yw2/u/C7P+D0TGJ1as1s+rcv9Gh31Xlj6H91r2OjX//yL+DY2LZ1RKGyJP/0B8nr/9bfxUX
V+pjoI1WjdU1pf93cIxqK6qcOugHOrc2tbS/g2P1Xw66ojTaWY5rUK3/SXT8foHTJKH0TD2B5yPd
P0oi6bYNeZyZ5naax9kn5HJ1cKsXvZzeaRJaE+DmN0NoIhhocxE3T+HYmIclKtS9AM7jKyFajGWh
bQsl+fTqPZ440H5n52/2HjIJbD0Ke/COYHmue+BV2TqxulHtdczDl1EJv+KCHMoeBuYYmtaalgX1
2EWTb0Fg33Mpy/llDfEDNDXs2b0cSvP9ksy132hD9yDFoltlMTp9o0tKtauVcblV+16BuBjFyW1a
LX29Bvw6N2VVqFCmU7nfDFUY/sTJFYOING5JCcIs5ArUYQp+PNVjcWX6wYhBUH/DvUdW4JWsRZlX
U+1itLjjaAq3MaIcD1M59OM2DKcYuLECPSEZEuD40rLHpVYKWmlIvhZGLQm3m2N7IAhDOVbq1fQm
AdMZ2KFj/wCxqnhDVP+VI7OFT/sWvL9lNIpQ5P8r0Z3/HDdhYrtRhewkcZCOy3SLQnjxGTcivwWi
dyDTG/Hxne3PUzy126UV+s3i1PY+XSz6GlUfDV6I8s2+x67rwlzmcXvmPa6r9c2S4YEonNKMBKJI
Rnr0Hs1qMnN7QrehhiF8X/XNxKUm296o5MWuSDLxSFiBwWcTgg4nsTMo7Z+p0/1F5jx6CE7llZvL
c7xXOgRDSJ21jTQCUVPKrxD3ibRDVNi1n+rZlyjV682M5L/X5SkWzhgNe7ZcZa4VfV5Iw+j/lMpF
1iyq31mjfCkZcF+bcfQ0sRBkR6L6RNxbG24lzTuT2uPWLA31VkuMMZh0rIPr9HnuWgW9Gzl9RNUh
dzt8ER87bEO8wgKRP6q610rjQ2zGNaY2BbHprC4C6YIheYi1MZZcaCN0jkVlfaOEqsREmGq+DSUV
3yhTCDy1wyHGxaDJA7mVL2HpLbY7Cp2gqtTXfGCOxL5qnUxyo7mXvZTW59MQIplKB4ruZ4GIQuLm
ona2jpB9R0kfQDJPm07SVEwiJP07vpv5s61kzS5pENbplN7caGYE0apdJou9THzvj7nRVW6NoM5P
3O8Ur1EyA9YX73fs2xA1npQsXVB8e5TTfnbDCBHWBdGjZ8dsdYxWVvwjOImgV4fQr8M22cfGVO0k
vem+hcAg0yIpL21QZttmFsVhyFSYDFqXusjntPuiq1DPz4pNNzXGZdmLFMJ+bn5SDLQBaiHVPloL
eNvMSnmJPEH80+nzzFftRuwVqb7XEKncFK34UpLRbqkXjIE8zMsXK68wlatM5yZvnJYmjUhid+kc
57kfw6+4wN8usywaTwyG9lCRdHj0wx6ScarzTWzPzkOKXuOvKK/T+GKSHPMaiPfkOZCgXEstIwDZ
wILdOePdU0abriM1Ju+QWrW4N+ca++VSMQOjrZJgmvr7uairLTrzoat0SKICacl7l+byQxynzibK
cXT2EOea3LyoJN9J+IiTWsXbRpmUPQla8pPKiOE5cpn71Wh/ndFSQBpj/JrHjvQTDWnIJlMX3xpa
9TzFZFVmxUte4D/5ZmqGga4736WZ5CCcnP2Uj+1NOPcvSqOq3uTUhgfzRfIqoXp4zQrfkOA3IeTY
+NhtdZuEhYTTtnohFukubtK7PDS626yzN3prDvs8WzSP3Rhu9SHsf2S5cWso4RKMTXxd1NG4jSmk
Qq+yvkuihxsyRiuPx6aOlBTo0DoJX0xNWk9Fp8wN41CB3tOpF5MI419aO3fXnDUyieMQq1/HBXJc
pWTmVgkrsUsWiuxetbQKer/RvG8hCflS7fzkqu5cKCS9x5ocb+rV9TNLk/4BD1XHjapGv22Q6CjJ
SyB44SRWtwYI4kSZtUujabPCNcpEJpeypmfoUs6LtponpCI2v0gU755Rc9Dd2dGTy7CgloEzTAb9
NEEycGd0y6dKdZZriGYFEiqaeWM3JbTC+SnqyH8474zLrlaiHWz6cCvVlf6IO1Z3H8fhYQnz5VAV
RXiXTdSD+mJcmXbmTlmVlNJwNpFAUdR0lzmplCFyYydUfqp4+JWxR59V8GM2/Bm1uMlxYtqtWPBt
3o8wf+YUgYEx3yjRkgZ9C9/M7dKpfhrKVNunxch2g8sw5PPwSzaW8brS29Y3lrZc/CrMKa9EZpbe
YqMuebTAv6T1fNmGo7WPO44xuGSNi8dYc4jNArG+TMsu5v9i78xy40bWbT2VMwFusA/ylWSmMpXq
JVu2Xwi5Ixlsgn03mzuWO7H70bWBbacF6/q8HeAA9VAolU2RDEbz/2t9q9PyG29N3OcMYVUVNtNc
nRQy0L1nZx87sh/zVksfwGQ2N3aSFId1LIaUmMvq0hBU1YQ3+U9ThQKZedd46MiliXSz6/aum7KF
0mdsuVTO0jpykuw2SQdrr0T2rGhgZREs2a6OynGAn0HCWtAno2YGdmW0F5IwiQsl+vZStzokHTQj
8d74ZUivSCWBlhRkIPfQ0rKujMBKp8fSaIicIZbvnZ4TtVgn63Ttm+Vnmn3ZSRAMd7RjzXma8UhG
VeKbR2OS3323eRyKjfXlDx/WHzuqNKmrfYoO8joBz33MabkGyqrFdSM4bVTtGN9Kt7wv1/69hCkZ
QFd6ZJlKLy1rNnYTYL1j4ft73SSqyG2nK+l2t2JxrB1KuxsiaYxA6wimzrO2PYq6HKLZboxDnq3i
ZCfrZTzq99VQDJhYpzpAOI96oW177X6EK4O3YolDa87mSG+zdB/L+HOFpTNKO/htZeMWh2RJIHuN
9XPbJOrFaJr6XWbKYpfZgwp8a2yjfLCdC47E4NkLW6LJtefQwpJGkqqf8IHa5m4msvFop424t3sv
jdK1KfZlgRTALIcyKLzWvh1K2RRhYzO+WfnGAz60nOAf13m3+BXUoVJ8nU0NI072bpBoFYwlvmvG
sd61eSG/L3aJl8l2y2sZi+zgzU4Vij4mF3GE9fGt6rLiu0iG6aYZmyRq614GFRUNqkSVfjdLv+5Q
nGulikz4J5T+tFqKYzeSUhzIhBBpWHaeOQReMo/w3xIFSl8bSCs6tRku3F3lJVQzmnHRbSpEo2bA
2puVXlIengvrcclES+Uxi4sKVF9DnN+kZZUZOLCkk6BwDL+4GGqr/FKxOBXXzSgncXJLC/GH4YGr
+4qfUdZRhnRbD3UGkDpUMH3ti3ou+/yxrkR5ZcTFwPzkVzVORnKvb4ARKfeQNN1WtKT/kBx1fW7c
Pamk7YR/cqHwquEUZcsjOuu0wsi8Nuwp+T60C/UeP02nR1Oxv7phmA8cYFogZmShAyrvZkyGM8/D
hLILN2WIrYkNmByvNiZtGa3m0j3bRmG8G9o6v7DHsbipK49Jd3G0SGSl/6LnvXWgHGjtKukJNInj
2gk+2DrNd5UzgP7H6txTg0Uibw2pvRvWhdbB2CULLEJLQFg1qAuFmj7OVtSaalW7FLMjbkolIDr0
fS/fCRTV2l1pDzZuWDe5G9Is34+UaHfMMvppHXTrmrR0KkqTij+KDHD+rjdFXkejGNWyI5aTuclv
JTWLuabwF/d1fKmVenyZmwIdvWt31bGu3OnRGu3m0hwGPNGmToBnmpH/0NrD8pknwD5tqOKaPah0
H1Sj4ss0G9mbrSVQRhOXJRjv8TPNlOxyWDWjDds4y+5MM7aeVa1bn9hrWzv+l/UzPYp1F4ukwqil
KfHNqvpUhCLr7EdRklMV+5QMVfW+bFoVxX72nPHcUOHPgWvKG9j2z92aeuFqW2xYRyxf6BnmnZl3
D2MzWleqWvqrdRJrOJC6ERAxm1MxdpvqATtaJg8SFEvNIdZQ1aGOx5gSaVJEUgNFEFZgNx0qsI68
LAlblztbDGN5VRe4GZ04TrHe5gO+3jTuO/M+W32SKNaszb9OPtZjne3l1zbRmpPuwf2oDLM8trVZ
fEj9TZ7WaXikRIbT262fNOVqxMEmzWU9AmjcZI+32iizI/tWEcqlnlYauMswB0Y7jxeu1Tg6NVs7
7fHnLBVeZbN6maap++z53fIBDKx7tEXTXXV5u3wtpPw452N3qYzVbIJUkQCaAbz85GaKA/Da5gmK
wN58kfRijovZJNc96olDFo9YR1rnndW1634aQONvTQ5ja3dUPzof0CLVi9Zv/RB7a41UhAvgb3XT
qQ/BS9A9QdVOJ8Xamiol3RWq4/KG77e8rn/0XoYffRiCvS3kWlt3Zt0aNQsdGzBgpFTTwxnp5ZRb
U0f/0d/xt1ZPvjV9Uqfpb5utEcSToCdk/+gPxT96RfPWNsq2BlJNJ0ltLaXSUpof5Fujyd9aTrrX
31txQkupyr0x0mUVP+c/GlSkQfYXjs1HQ1Jcebuo+lCZK9sRwZIKhKil71DEgTeOWgjyCwpi07L7
9IiEtBIjNFpfC+xa+1aMw3ybd/LIusssF1f99+xHt6wWo+cfBtfuRdRqvYvlsurVof/RZyuKyTdC
seTgmo1+7Y61XXfXPPPvlZ4tVegvzsFSnR5W2NBbUk8CryzCqbPSo+b4/b2vl/dTT2xynnvPSdOs
od01bCat9iXpkonQFr4vZ6RQGc/FfS5z43qGd/LOM1dUsPbWLkx+dA4L344hi/nlHifx/JkZZcUJ
l0fDMtGh1CauVxh1KOvJCXyXM2o3eOkxYQKOYriWQwSQhsKRncutKUOmgovx2/dTakhbJzOTQr4v
plSGTsOWk833eKW2lidbuvxkb23Qpp+nJ1IgjsXc03NtiscFJk1gFuWyi2uXwxzl9updvao5Smcx
jjSaOsfF2K5Zj/2cZ88T4ZklLVm9bIO5NdtTCuUtMBtmc5+Um5tZ2uYGfyae2cSzy4qTRr5EfdSi
E9mrDNwr1jzxog/t+5o4+BuiVeTnMi+7Uzn5085p8pQta3dMaG7Zmpd/jMFjOBd6IZOj31ryC226
7jmdvWmfgW1/z8aWyCF/MK7qcpxehrVrb9el6SLdQi+7/WZ5eqz7jHR2ZHNsHzC5f9GnZIRcttTe
vmxdMYY6iwHOdfovmzQ2Er6hTpk05bcf5ZP/LfG+ETWKKO2nOtNvJd59+1LJl//6+u2/Ll7Wl18L
vfzBfwq9lv0vSnj/TgYFKL0Vc/+p8/ITlIPkGIGYdQVBW6iQ/l3mtYx/Ub9FPb+VYMmu3Eqg/87+
40dbGwcQPzm5mHhM62/KvNbWp/hPTWqLBaJgZ+I0JX4Dk8O53KrqelfENfW3Dnzqfhw0Ud2MVhL4
SkZoluZLLbaqIqSXduzQTxIVOF/ShGwPxIWMc2SQp5KEHfMwcSlmfnIaX1v2xlSyCDucAQN4gfK2
sxa1b9MK+Mg0x5qK0O6UkQIYq912epcf40Kb83CpMgdoRidTeLaE3B2ov2w7pUoZQUEXVP1TFfyr
Yf3/15b4n5YLh4TuTwP32P7f/1P9Ml63//+f8epa/9qEkbSO0GNSAnWQe/0zXm37XxhmUTPy5mg0
I+H9z3j1/4XvEwUiwGQc0qZON+/f49V0/rW5wk3c05jCtz/2N+P11/YWkFHhIBH1CAVAbEa0Fr/2
z/XwapVikRR5OJIPbFgJJshOqeyM+DB7o+V/cpSqxYFyVq9rwU+P6JW2w1Yi/ulL+XFp1G2ohZDV
MZOeNUTIxMmy3I71nT1kMtIquTxN9ognetTTtyy157cJuwB7q2vS/CGBDkTur7c5ligOUOkskCbK
ad911lcSXeb9WlB9MJq+vkkTOb1Rn371miQubD4n8Kjn2GtHy+dZlWKJPHuxAkGf8hs7uuRZq3Pt
Bi3Lg9t69hvX3F7Xz890u0/8lHAWkXzBJtikhT+1NzglCr2z/SWyabfkHEKkdZtjFIAdUM3FY9km
6v7Pb/G1K26yL3+b9LZgnl+vSJMWoHyqlsiZmvxk6cCcXLFBZBpreq9r3XDx19fDmbQlSjO9Yh47
ux6l/I7TYbNErZWc0pHc0jFNb1qXkEtW7L/TUWODw/VA92VT3Nk2nvozXWvb+V1GNMIS6TnhdwoS
uEGjISsHKvcV20Uvffzz7f0qPv73Bbfoa0DDoNJ/C/9c5sQDXb5Emem+60bpXzoriue/vwiBEnDj
SBzGHH32DE1tpm/SteSzxwZ52N2k2LutynuLQ/D7FwBmnwmOB4eO1T5XODd53eicmZcomVrAVYiH
xuzWovCcIFJAGL2rpUqL0yq7cn6LMXF+baZVxM5ik2egixTW9qB/+hLMUpZVk7ZrNI6LFo5J3b8D
tKbv4w6dUZJV6+Va8aDfmNPOX992VTyNzM2s/7y+s/GyQhITALDWKEOZAlIGOkwbph411f3fvUKc
oKgRtkgjOoTc6JlGuNfcVqXCWaNeSFBeaVrdm7SJ3sAu/HY723xJ/RmkKdpRMIe/PkThaVOhYSyJ
Ss9YPuXSp6LvJKnhhn++m99eFoJ77Aqcffmitwv9ep2xcetEqniNoG3lX+memzvdMcpb3S2HU8VK
Ekovoa7/56ueYR4Eo4Lj0ZbtZbEsY98/a2J6Q1wkncTf7JoXZDsGXr4T3QwD0Dp0mnOYpM9piKYg
SLU/X/m3+7V/gNrxpKJU2L6RX++XWg9qvLxbKB9bCZmAm3TR29LwvGq0Sf/jfBT1WGzu/nzZ8xUX
0ipNdFQSWwwDOuCzy4rKHyciKPQo9trF3dk0FdAB0TRo5rColJa9oZ35bfhwPSiVIBFQzqNlP1uN
CHGc9CbWdCDnjREVrlKH2M/lG5/Cb3dFZuGm3AC0L0BD22d3NVWpN0P29dDkTc7lXOTD+5L23B2d
nvjhLx8gl0IJQjQzjg2AMmfjVGttNc1UxSIr9bvd2m4wKJFOWRvg5OjeCq/57fFxNbZ3OpVr9mi/
ZSQM6BU5r2K17YSeH9vei4OVdv8bLvzXHh8BdzxDh7BhGE+/jsU6Q0OqrZ6IOLaIL5Wu1BdbdlUX
FKamRX///Ph6UJsjnxP/CMh/mpT7Wcwk2boiAv9W7Bq6lteOSylzHefljbH+6sMDvLd5Xgz20We3
lYh8lWAuRWTiLj15uQ19Dq3x306Q2yviezLYdrHAnaNazM7xp0HmXkS/Xz2NVU1FkyDLN17R+R6L
Jv0vVzm7l62831kOw64ET3pKyBS6W6h0R2uaWBH5wMW7P7+mH1rBn7eR/1yQY+cmrkBQdfZJUfyK
R6YuimhuP71DaJ09wke1TnkGi8aQrh3wU3Pv5Z1+2VqAPGH7WtTyhymSubPXkzG//POvtF3xt9+I
LRjmom3o/ADi/jRy0rwWAkYgoxS6KcA1o70qlSH2HZ9/2OrDV31qzfd/vub2Nf92TYcweQ5bMIfO
jWADNj01l4aIZtxVgT6htPULjY4tLLT3iaVgCQzTdV/M4vDnC7/6SToowjArkwd5jhRO23gRGsFA
kUWl/WBQF99lw7iGRaa/hTrapuDf7/E/lzqbomkZkWSzco9DOs1XaWo8mEOWo0N2cB0Q7+x1Okki
mWbulaXUGy/11W8UT6nLURfn7zmbS/mdNU8aL7WVU3Yx+at1sXR+9d+ZdP5zlXM+Q0M6RzqNQkSr
Nc4ne6CZUCEZDp3afstD9eoNbVM2MwLFJuvsaRYruRVsmnhxJkTOSgj1SUC3fPzz8Hh1XKLzZUnF
6GOdnxEQpSVOInlss+NWl761whCjf/k8+8J+UYZTXXKUdy68xjbfeJSvXxkylgtJbRugv64VqVfp
E4YULCpTbiwBgeTGwdUzbe8MdKHnxm4j181oabTjW+mkrz3arboGYsUEG3L+FtdMr8lHHrm0lYnH
tYI3m5lz8sbM99qX9/NVzrbVC0pImv4rHvfakOiwlI3WCTBdNvvDX/kyeW1M6j9fyvz1WfalXwov
5curxNgdZSPjfdfTfvzzWHlt6YBJu8FWwDl47vbzn+ZNUemdqk1uaGkqP0IROYadz2bMEGNGU8hD
Av7nC776BH+64NnSoVut7vSZKSIUAcUXBHP0S+Iie99NgxX++VKvDQkqVx5FAJdjg3n2shovsYcZ
JGQ0tq31RbTjJu+Z+zeW+NduiEIKMg2dVd7ejHU/P8GmQ4yArUhgdfDnkJNufMKjXqIlwePx5xt6
9VKbHc/mTG5Spf71Um2qE9igpBc1RLIHWampr2JwysNAS/SNss2rz46qDapn9rK/jQvUFyvRpBvG
BfhkqNcNUjjNyd8YDK9fBc0t8EocBOcOe8/PoWi2iYeMEXIMwogamPk0HP/82N66ytmsRNAbRxiN
N7S0klkeJc8us4gT+u9cBfwplUQQTOewsib29GwemftUs0KoXmYTBq58i3f62r3AZyVPgKohzY2z
FSQf45XkdO6FQ7INiTopmduttwozrww06q2sukh3t2bK2VU6E9mEnGqDlhyClqCdjWHexYvT7mm/
J2/lL/9+Nb6KzTzNaXsrWJzNQSsd3yFHLx01tVPh3G+9Gqtl6VrFlY5q5O/8+9vECsN087zzwfKv
5wcaw8y8BSuMGUFpRC+xiDaAxmG9MbG+clM4bbbtKI6DrXb+67faeQNR4VuPEO1zsQSNqK02wGOK
VwVQeJ7v/nb0uVTJKVFQR3OYIc6e4Vg2bCly04hUpjtfqW0tNu2deXqrEnOWTrU9PaCCWzme9BzY
l+ds25pc8qUmY4pYgCWfPsdV4zZiZwhNX465v/RLE3idbeXPIEFscaGP1gR1ujQhYkqSrB2PswA/
eaDebWZ75RVegwFsk2ci7UPTx8+MqtzHukjNXdyNaxGOo9G+hWT8/fVgZCC4act08BlyZyVOUtVQ
wSP+iVCWuGCFBHmk4WDBGNvPeaUe/vx2zldZ/FbiB16M6dTm8z1b9HhjK+ceJ44qh7IV0HMt/zg0
KfFueAlssnhiy67/cgByzQ3OuJnR8K/458WroUsyVVS2H/nd6nunerIsgyqSpUlkdhXK4z/f4vnE
BCdn62aicaKQQ/nI/HW8O342N34+xdRyUkEhAnLqx9YdzTdm2d+fJKw2tisMPuCrv6FENA/Mv+rT
ONIK0cjILWrxbSklgEsnrj85yIKm6G9vDGrX9g9rPDWJcwQqReCJMrEZ8yFPLTb1Sh4xvLyFHNoa
ajyhn49aHOf460kXgRVKOfU8w6xrcRPQAFK7ibDf/KVAsdAchMfm5SEz127aJw2aVRUs8fAhlQW5
FIOZ3xZt6d0mozUPUMVWi+hbRI5alKi0f2xkHr+QFafBhtV6FMmOrT6seXLyE+MJKK99MEwRe4Et
YwvOfunHN0bJzpyQmumOjS4ZA4gPl/eILPsdyAf5SLJW96CZPukIq5G2yUnqW0jC5GxMdfZW6QGt
FD263DCWm0ogiQ56NyufnH6YoA1n9lEvmP6wPUrneUz89qKIm+WGyL9vtalldeANKxqXODW+IuKE
yk4A9CcD4sWp7kRxN4GWolWl2vTJGrISGlg1RDG/SdB6cY0jcfmczxXm6cFe+sfZJ8wz8MelMqNZ
VkYcjI0mZmKabJlFS+KRpZrkk5vs9LUEZlivI/bwwqvRYff2enCn0js1vYbNsbBEgSXWhifj9CtA
HoIIhTMQOIBM2AyWttGtgNPPcm2Ng9ovtp0bkETjcg0su9RRsHWFB1cl7q4XHNgy9BECfxTxOKPU
pSKSmya6Wwf39VRLf9hraWp9s80R1C49+3TjuBEo2yIgi8aEPCSkRJb5vq+FloRg7LcnVSWJuEnl
NKUhyE9yJcuESuQ+dkus3F6WOuKZZBAkQ8pv9PeTssWHKZ1IxFCk1uGT8Az1Usiq4eV1VfK96I3q
hB0qGZ40o1C9H7QgHTAiK0V3MQlcr4PmN6ZDPX0rV5Ead13CH4ys1nQRFRt+fMlfC62gW3NyHtLZ
Nes9rSs6YxLmonGNHwzbOWr6+hAnBei9puhBOFkq2bS8seGeyIST46Wh0rFGbsZaDqPbyfSv41Bm
NfbxRjznVqpdtma/ZTd7SflszvLBSBcVLWroPpiLKchZ1iaBNUvJmpyTnuk2nEflf1mNPr9b6mFF
hFGkRmgaSX49aWY8B0K2dmjrRb/ct52OyBoMrTtFFD0b2AVVliQzgPsSxmIPbwUZvnQnh3hN6TaO
GveZMFJICjmW8yOG67TcV5lf3CQKN0WQgy6Ywqnp6hvEi/EcTq7KnKBRHsox6Zp9HirW3eVa1hmZ
FWg8vYRay5zE+fzOGmaD72iqFZ6YwvNgCpTNkj6wQA5yb5rT6uyEL2v54DpryZc9eeR0ZFFiF6O6
9RuplTdJ32kZNl5ZQ42fycgYorX3sDH5OSJXAi7b7j3BJI0Xis7Xkk8IN4mFQSeai70rE027VF7f
3WruQlyowbzUEXWaLDr6MQ9aR5jpGe2SUXTrGPlKIEPXRD/yF5vxEu+F10mxc71k0SISN5G3Z3nj
j0jKdXNv860S1KZXUu2rxavvvJEvaZ/OxUr09OpVUeyOFS2meeGoZTXoPMu47axQE64P8INpzNij
GEXa4jXE1wR1shDAbenDVEcgF0xvBxB8fU8+nKMCzdqSb9CiJoSrooy7zWpZrYHXVvWLTSjTLQ7z
KYsGvdGWCK6I7QYt0qKr1FhJdSKuJj8OeefOp9pf/A8JUvMpajtkrdG6yDljP5MUfiArOfmRaOP1
8yRzjB6ol8eP42rm4sKWBv0VTXXJiwvTx4Yvkuh0WlMkDtAoMsnva+Tps9tqoPytZgLlS3dfy/aL
Zc8XkyM0ZLcZmVVBPyu3xJKlN7iCrGY5Lf06VmGb0KAih8fKx12td5Yb1olVotOtetx5EflSiNPF
ZEzuNWs7NVrGQGlcSgNvzsFwxq6I/F4bpt3gi3mKbHs2n9Ok8bOL3srmdTe7MdZ99MTLdx2JRHoc
8drPGN8T98rPM1ar0al1c2d5s3FnNvWC/L1dN8QUYuPvg5H7N/TfLHDI2eB8dN1+1S+tvsWGXiOl
lwcbALkKkSEzhShpG9/qKRvXnY3p8qMp2Hvi/lkqEl+qOvP2szD659XvcXd42ZqDxmDVuM/rzGRt
UOvgh+1aoC93YuHHYc+R7SqmZfNVy5UA82JMkx3Ipu+sIMHrVl8YarG6sBiE+4Xx1SeRxxJsAGQx
uIPaWpAqr+gN7ED1diFhpLfWfaqIUtqnDdJuHCtq/qqUZPrx3KVLo6EQbb+37SpFmpnMkwjrUiAG
pzdE8jnmlIkmoy3ZinYMhE8WfyOGKvgOmA7FbPW7tO20j3prW5+mIqMAPJal9UHaZe7wRLs8vzBo
Kx86R7RWYDTzNpjKSfiBXpv+FX44JNZZ3cbfGs1GbS+cSQlE6bbThI2b9t0WRgMzrcTneusZhdsE
At5DuqNo16mdvdiFB4PGmr2wwiRrYRNc8nckjxV61JZWnrMgTw3xkvY0f15j5ukbF0jIu3jNCZ30
gah8ssWaX+V9oSO2zmrGR18lmAYHpsWw7snkvsdXssrQy7QKTsjSlUUwlP2kQgvHgBcoPWVpI56J
F+iX/gRpY8yFBvItxjdkVbIBqajWTMEJKATZQPnCLU6k3qHbngt9xf3kuF8c8KXWqREKVm5dVQS6
V5a3+pcpST12mE+Fp0K+riwLi1mDLwnkGi19MVppxyRAYFVk5oa6IR8mN4Oc4gImqhXzFgcJ31kO
7aL0vWpViZ7Yx3fzwcRn6xzHOjdkRA6UY77EwyKN3WqbXX6jqpU2faDStF52RBJOVZQmhdXcr42z
5sPO6lQqPwszy9TXftYIqYBImA3FBWugZ3XvMq+zqvUTfrMp1qNxUYp2fzetkxnvRwcHprGL53aq
OcljCaDagonUaYNuKNvqgK3UlvLCKMj4/Y4c3uWb71fiY75mRWrmH4RRmQVUmKFknhTsSURQxvMk
wTyiAd7XpPEs+6LK2jiC09LhDkrKvr6NUZ5fWqhi3G2GR5Aed3bxjem6T3YoueuB2KZ0dYK5pAq1
eUOB1LfZlH7rZBIXgTLn5lEvUTHtbWd1LioaDcU+pb+ZBf3Af4n4iM3rkq4Oa+rISw0s5r0krGr2
QdeAXyS2yjJpP9r83drOS2vtwmr6cbrQyh4nmNeyJw3KAevSLi7n6Z4oM9s9zVOufRgNFsm9nQhD
RcVarRhcy7w1/H0jnRlLBXaSR2WVctghF5MLABpvGPfFKpNLPWmM6jioel7fte2YdtjQ7Np7LpTW
FhjtRPYyogJcQwNEyhQQzLX6+5wXYYUTHhKivNbFe5yLvmpIfZYOedjDnMf7ZE4h9VhmjMvcyipD
7jxz9B+gKjY3Zu1K56Rl2nhCL+POAS3H9OOSW9ZHUqFV+iSxHTcXdrrK23TumLXaJusv22UiLAOi
BZJnzS8kO0aqNB9FMZtlaFKuSPatYeAS7QfPrva63Xp3hJgV3428XERYdt2gB9BegLHUlgkFyZZi
fihEXX1mVjSfyspY+tAx4xZwgCWJbUNv4dJvXd0prHCbfN/0FTYeA3P4uuA80znBeFQ3Y8L5DovE
ILNDAVd89xXLfkCdRpfkc/bj3WznXhE4yoi/SdPtObrULjv3Zlnzbwi+jWmn0qa90kcsGuGgmSzM
qi86jnCxAWO6StkVjp0l6n3BqrDXcspFkWVIbBC5b9UYrzjxTIFOJCE7SdzLUxBbIGzYGiyKgVx9
MeyE/PFk+Y4zKr+EQoa/Hq/I/WAOd2Wr51GhD/W1R+uMrU3XeglWy1h1dynf+VM9zdl3HC7mcEzd
AfOjGJq9W6Yt+YwbxYnYxrUDDDt2e3op2l7mWINZ/tfy81CMzbPU7MeZ808aTLC4yakbMk/A1DKs
i3Fsqkjq3bqZ8Ah2B8W0bOUtl6AOHExhOmYuGmIZP5STpy+sqY1x5cXacZWY6aZlNp5sUruv1rzF
G9Uv3rWH72JvLr7/3qfvePJ1ZYSdqOYlGPRJewJgpgHXyqvHqR40YmJb+6k1p/F+9EpTBviGPlVp
SfHHWbUJ6LXk0Lq9rjaqV2+9TNnWX2QxeWcJo+c58brpsQQMTrjlOt5AmCG8rmnZS2k6QWJO+bTO
1cEY6hKJSr9emVAXQ2K0yh4S/bKGo04OGjuegZwzaT9nTZEdDFXKDyurx07rcz+0JwDkTjx7165G
hYQxacZOoMXclsqXx06wFqbNYIOXyfpjSuE6mHv9ql+Lk6jsi16A70aV2gdVbCuWQSp8vosnMods
ECBYMJ91TtYHoeb8QqnZ/LgiRqfwV8j3VZXPyLQTXdyu6Tru29k7zUtcvVsIXeR3z0EOkEdwim3/
UqMJ830Zuy0IM/vgl3Z6Y+laGda23kFfLKZgLhyNTDeruVrINXzyHLt/WLR+cfejjYE3gEumH+wC
y7a+yGtrHa09YWgfR06ZZG3qR7pL6rkdqOauRSV3Zo/xdxmb7sTZM1votur+x6yRIt3bMw7OtCP9
ETSfd1gTmUTLpLIjEj33VHTl+t3zNOuQNwU7aTJPI3IoD+ukfwK0pD0Ufh4fzKTXTjJLs0NWU4UI
IATJ0JiTO9U73Z1dGNlTlrnd5qbPr9N51o6UI+YDHx9z2Lh8GxBo7Fl3DCzL7vCBMlS5q4ccJpHX
5V/iHHsqbjjsd456qdh3caCwID3Vth1145KdYLJlL1pSqieEvuZlpbUdVnYKDcHiujxjT8fHVDfj
XrJ6FmGMq8rCwd3KveQsH3R8MkfEV/er3/one0ToGtpuhUVwrRjAVT6ZO5LX3KimgnqpV5V2iaD+
ciym+Gi7Kj8NufPeji3tbvWMOag6uz45eqozHtdZPcN/EDfCNR8SHJnfSmmzJriJdSfy+DvmpOeB
e3jh1EGAHxHWGPQLPy0CG+rszsEE82iuJQFwWOAOlj7dFUSL890wmQZLE0v0xa51hwqDLZfdTx+z
MYPRvHLwnSFBLKGFqSlhPbKMNCxrtM8B53sVM8rL+INh4Yvh7ER5LFyGrh5D0+xdH2ePsR6KumGp
zua8Z3eetXN70erdOMMuq4aHtFL4yGLPeMDkSn4mv75DQltFMQGOzUAgqd2AbAvYvncP8+SwY/Xa
wjy5uNWNoJ5s6wN5QwCltMQ1P6PBLvep7XfxPreV0EJcmPIGDDgwLapCmyusSaaE4DxsT2HNFFGF
ENF6cHRT7X0xmGIh0iSuQ5z1YBYXxTjHaLPynL1W3OU6E8hQETaZ2VUswymlyAMXgXiljDHUQMKY
dHtvl4Qm752W41FQFq3ES1VbA3GylTcN4erw8IglnTVW4HT0QCbq6agil6zOOy3OXFJjVw1kBrGL
y0dNmksagi6LzaDQEuyZWmIoctENghIaCRMn8HRnulZ2I5ZQGqX/tVVa99nFgXRXjOXUBbGG7T0a
mbW/VFrm5RFrGgAgoIU45VbUdRAppDC7HWGV9ruq1pjaUFFmOZ5hD/whUDhVXw9UT5Yw76e83o8c
h/yoW4pG7mTndo/VqDICT5FhiIBVt08jm0DFT9S0Bk4cZIRDupr6OUYx2zvUwaYqp/xk4D+778ln
ve47A3NJRa+JZLpMEsnn1IbGnJ4M1JlcHOCiXygX40yOn7HAYcPV2yVLIpstGPbh3JGhKsf6ReVj
Ux5njDoou6fYFNeatZ2VFwBua/j/2DuPJLmRbdtO5Vn1QYOGo/EbP4AQKclkCoqOGyW0QzrUnN4o
3sT+QrLq3swsQWPzfbvVKCsjKzMiEID78XP2XlvVskY/7BZsNDZ7tL3TlP06XmTbfmhGEhF21UKz
lFQR6IestFw9O8HGudsgg0tkz1t6BdQScTWqUrxd2zHsDlUuC6z8fkfKejBzBI8DNzNMkl3XZEVn
0E2HfC4YUCzdkOcHS48skZlCyB+j8ZiDY6iE353bJbDeY232pD1K74PjVXa698qEpNCJ7uuAArlc
2mhZunE9UWUPw75k3X7wW0d+SwjY5QU236zIsj69tCnmcAptAxpaPaX42jCRBN8YDCa3YJLKt7Uc
wdUbtr2u9PoQ6cAGdiRuRI5a9+UoaWBzA5KISWfJT/cIvGrs2/SH292UFBBE3MHteDrtxSkOIIzG
q7XuOIyFY0/fqBFVQIy1qQzMvvSNRNQ3JqDBogq0fVcLQyffIUkXwFvLyoa6Sq/tSi1Jo2/JjXWb
o1HzSHESaX0PfIbLxTgIDi4NjZF6rGLSLdhATIfYjzhbG7/GohlmInLkZFwEASPvnLnNFJF6jz3K
6nJlxguqkOu2wDtmzWEOKSJLl9f2DJJpp30T3zWmaNXuoccN1yTqqSxOnXLLSkwr627UQRIcB72M
boySz91YcmhyIzeR6bIbO45j562y+OLjNp2awQc94mp2n6GZ3fuBwU9x07W9aq9y9Dy+G6V2Wa6U
byXDX+FM8nu7lBx61rCqoZNUjenvkqrR5dbH1ss9KE6j3MMRqmjTAgflfMPA+k2tS5OCGPYh+MDQ
nlrgpdqd9qE/lfKqXbzA2tENJYAjlX7YH1VT9MjVEc/bCLKaftItJcAKEGXJNWC8YGAd3bmjt4qo
WgGkvllgnVpX5qIqk+92qDmNVJ02aYk7hT76yK05hk4t10k6SRWczaQMYWen22q8W+gKjrGeqA4P
Xo34TO0kNiHzYc4hv3iHeWYOcBEuQT6f078chzd932TLniXfHm+9XnCe2mvbMfgmqyrLAWpksmvv
8tJzgX7Ch59uCNAzk+/AkyqSttGCNeewGJD0sbC03e0UjjaCNOA64eeamGWfzFHcLATFWZlreEeP
gZA666lyw5IFyG+AIXlV1l5ntPrqahc26WhtYdwMjzaiqp5qMxrWulmsiERk//vQu/NnXw4MU0I6
HN4ShzQUzO6gAcIVDo1qz04f6HSZE0tZZaxGEykSR8m95hBo0CIve6v378O5cObXBP8G4dustOn8
WFk2UhJpN10SZsLg0vUZlZQVnrtTbviv6ZvDVDJStzeqXWvlgmI7N+CYXBsLdVS3h8W4QtBcSqu/
rG1aRRFud4OzozeNYcahcpl9Cj3FlGlH07qfezx9Xt4em7QOFlIFOiM4n6Q0jGbnLE4jCdMo6cPg
9Z8nfQzaeaTcNtjLeRU7SwFpYOEx5nsEx3naYtmuhsqIgDvU07GXoE7fVHCdlgtZh1ly4XO6B6qs
R7eIHSYEGYP9scsBz9CwKU5G2Q3NW6ZS0iZ4koDb69K3awbwoW4bcV5IhLQruAsl1OtmqIP2E9SV
StwupdlWHvvdbDTN8XHI9x9n4m/WZh74e6j4Wd99+lY+tybyA79bab1XvkC4jNuHXClkLSio/m2l
ZRGEU0w4JFEIW6bdH1Za5xVeWRfhCPJUrHQ+f/WHNTF8tYXVEpjJu0IgiP3lF3jiP0QNTyamm5cW
M42//SreCiqL5zNnN636LAiGjhbpTOrU6pXr+05W3Y2Y7fW9rIGJHBw59t+WwGkelG0shM1P9hTc
kNzdtRFUEyvdL0VFK3Ol6XloU6MvIl9W3rU1hGxDRVjdgYMwm13Se2uzn5mQPZhFdwwYG6p4GB0E
DR4mxXI3OkOPYqE22vpAQ6hlsQ0WBM+DU8/mZZI70xonHCzzGH+8YR0yIWCdW3V/Vga5fbWqTtOM
Y1ZoxJNb5Wk04rugA0L82Te3d3rQF1BK1MXgugaUIw7a4dGgk2VTt1RufWs70k7OpjptSrD84XDF
xieJpkcwazHnHeDMOI4elo2coNddoiyy3wfFBHE7krLK14Vv6ZNj1Lo4m3UukJNPeft59nU5U+Qr
DxJ4XcLLaRImnfGIUP+88AFynYVLX7RR5pLZvhMNreJIVoItEsL5tlA25XjTdi0c9mQG1ZX7JXbA
VclQR7PWPViq3CxdBNSKqSDdlQcweUF1bJZw+chRKiDsnPF2NGYr64ItKu/SgU+gDqE5OfWVdPQn
xqHDdDJlnrKpV17HzMkVQRr7eRY2UW8qhCV550AgmQKnzG4GWppfQyNY31YObbsdkx952lLsPbBy
mbis0VQzs60ppSI9DzC1nUWKi7EblL8bqoTORiMzoHAtXlhOKJm/2Lu69pjmwPuo1hgyDj9qBx2f
y6KipYLv+Kj0d3TN2aXLwm/46Wry3rvEXqMqT+qv41h7Yk+aq/GR4yXihjKol2PQDQiSy0AUVxWM
JHqAyjK+hEPaA+KgA9edQroD7rFfPfG+Gd3mfMrHfNyly5Q4O1APSr2BPgn8Izcn7kw49WCaDAa9
gFIs4/uyuPWlJrp8ObptCscIUIdsji4lLY21rG8ZLuWod02xm5U1fFE+7ZorFPHTReYOSQLkQXaL
el+YrRYxnmCIjghB1p52jQrNY7MG0j9yQNYz482URphtrXR/mU7P5yPj3Pxt7sy1zncMcgyenCFd
zjWUuvRk2+xW/Y46XeUnyygYm3cT3CQeILrsUe5l4Vt0T6o6TcqGZxfp1W7UpVOIpP+KLj2L1ZB5
cAthtOA+rYGt0NGyOZC11hoVudXe1dwJ1yqbs8t2YCS1S4OpO+J0Dg8rgqooHMPq1+SirFlYntjL
WTxNC1vNizWrqkMHtpgzA2XrybGaUpiK4QLt3pDWD1vIfza13ywb8czfb2rndff1E/2cZ9va9iO/
b2shOxT7BaUfvkVMyWjz/rWtbTRfRLyYxUxSq59ta5tLlPkN+x3iyE2l+O9tDXMZyiA4pyQyo+b6
lW0NX+NzIZAdkMn0+PocdbhZHmM0nmiywYyFbCV6AJw1WicPsNllDo2EBantwuA0dEY5RFNi5mdu
T6f6YAQVmRDG0kV95w4XyRpMZ73lPCDFp32YifmGMIkPus5iB438tRqz5d6oAufOhjEPEknP07Fx
8vnA9PUxQYIMr74Z3uCna696r/L7c2eywmRfzj3vwjb8qjuEQMacc1IFhs3n45Cdt8NfnxHMYXb9
lTZ9PehI+CqTSEUsWXwrva03R7vOxSTqYELPdmGSEiCbgSVP9sss7Z7UhrzC9h7XbjLPHO6RzSAo
AETmTG5wMbWj3140QSr2a7Pk5q7iGd450uMkaHYwD+M6SbzrspumM1Er291lDKF3wHwUnuwtmyCd
nUwTVZFZwzZvnFb/mu0qtSOTlGv7qPTsu2+l0TW09nJT1DeJXLKzfpjd5HxaMwvs6ZrCQ0SCHWTJ
Wec04Z3Ta2lOHAH83qXpRIF84RXwOMgpqD601TwHl2XbqOu2nRE/JugiXiMBKaBL4Z0SZmXlV26Y
z/q6DBt+L+2UgKOKCr1Pjk46PgPKuvJuy6Orzv3V0I7kKtlpg+kn0XouI/YJmWN1MqT04w5Y0Ttt
tal/4WurMj3GAeaSnGfat4w4zyyQNylntHeZ489rTDNWtIDpRO9FxtomzkXpS/al2guZEzlF3xPG
qc2C9k+5dGW02p3NHtFjjN3101gUcVOYRR/Nee0YH4op7NbIGUyRU2bIuQaP5DOI4+jqtftBN+2O
VmeVROu0ME+dMo9jxFRUCGCazCsLxE7rl8HOsZ7P82p5EU128wPNwSzZVxyNzVu7K5fkSGkqHyD3
J59Kl74/festTNTLipBZfJ4WtzqZPAomsbD/4r/iaAeoX9dRSoAsE/Wm1hfCnye+JK2D157blFW8
OWJf90mABoQDJKdGi254G6O+ygCoCvd74DqVD6iOSgDVcE1R8FgguHVTEH9iuMElBypKiKwNwhOh
WhQWaTFRY6yoYxmLukmzW2Y3vCq4Puuu5Mx1VnROxnxlzd0OGuu63HUeBOcomwr9WWTABdFTusHX
NOh1SBUwk2mxDsu909S2hL5NIBPi/Kq40wpMBU1YqHj0VeuquLQV05ArvaROeITSQc2IbFKpi6Qr
qCXbrazUjxXm+FhtDi0+ndih/UQV6nrWFbxvbCdbkWpxdLXAjG61a41DZGUDXkZqWmEOUyw7ZBhc
FR8+7coMy967j/Vw/1gbK58uagwU7GgVdvVgdFsVvQbj2jBTp7g2tzLbZ8B47ZuK2nv01+yQKcVg
P898E+nBY6XueqYObtYmmEtUHhTzQZf033SoQufAZGl+n3VV8VYw+GfUMjsW4FKHIV9aEx4a0/6D
YtoGwfya3q06jXTecbgsFsmbtkbB0h096cIVXeXcFwfHvrRn3N54ljixDr44MPQk6WAM3OSHavs/
O/RvuDn+aYe+0NOnbHi2P28/8GN/dsUrctQ4OSFgw7a9OWp+bM+uD9ppOzty7gy9ALjTv0+d5iuL
H/Gh4Twyb7Y9/Y/tWbx6tIUKSi7C13wk679y6nwkQzw5dWKUgvQREEOBITHAxLcpoZ9sz0sRaOZg
SIqsqZ8hNNHg1BFrz4xdMNOEV3cINY2GGaaHAD/qtD/NO6Mx23anZWdaEfdkVkUqKeolEkMtcctm
kHttKBtZpEbZVpEfznCzqyxtsBTplEMXQ4dEXunCL9rYpqmjToyD5i9dki/o3yQxWFGH+tmJSyS7
55tMZgSUJ6wboDcJvWNUrTR5UJtEoduMyNy0Jju1ROTTEN1soaoFfV4gMxobpENBq84Q7s7Gzmo6
88qQwhcn1ZfpZZdVLs0+MNo06Wc3e1PZwarOJjxkQPLzviMNXtUCqo2Sw74ol+y1uQ7X61CIazim
xpUdMoXhA3ZufoMvJ/uQzIaX7Gk5T6BaGcfOtMSyN+kcygcHaxfT2pX/VAPt24ghgLu85Tn1aV+2
wOakLxP9NdS5AW86UWVwnqrJ8M5Rs07JoSTdvd8v6yjjdmFx3BWBJF1LpEvXXCfGUns7bxQgrFOz
tq1rPaZ0R32mhKxDVnhC+WGtHAdSJ71RaQgF0kyc4dS4nKHeDF3r6P3kMHlzkkCoU+7UzcXctsr9
3Ovael1NxADyNQuPhTvM35QUo01UcZXR3WX+rbSs8rLv8hFd4bwu/OnYgZtshAPkd52bL8Qscy5Q
duC+9wgxOpV0SLeVtrn2nOUT40fMTBWXcecM4OA9l0SvrnwXFCVHT2qtFYGCU+6YkpjeXuc2IoYM
aDjCVhKPrGV+PZQhjGtNETTGou82sSLzF45YzNTmAknaMa/nn+EEHtkVzx8fGvtw2HiOtqS6rcR+
+vi4dRpymxCe1iRZdkg4Ox9tEI0tKEMTHGHBNANRKAXgjqPnSGu2xxuilPJP3uQ0JK7WwU0T1HBY
RZNeSWUxP9+uHuO0+WfS/5cuEawhPOqAMHC60+p6CS9yh0WaBcCIOEEECvQwdyRJQlkvBN92Xsy7
nHY8iqfZLLEG2P3HeV3N+cJp7CLcY8ofyRDAg4G+z13hIKK3/u4PfvI9nD2EoEaoTkZYuLd2WrDB
5FVHTRTkeX2R2sqPVUo+Vy6unCmor2sexgNKCloRU6+LOLFF+A0iZX7TNOvwsWL01O6IClgqdKeW
E0R9asmHyiPUa0lkfdO6ghxZEnLI4mqdBkpqz6+AW53Sgp4xdR11VaA6TTlbVD/xYVovbcHbZWSL
hV5EPxCLyPb3T1ZMGMvBOKW2xvyfeW/JeR/f69a/L9LMPi1JOZx5ZlJEqkuXfeszcjeKIcD/oPs3
gTFZZ/6YDfdA3Y24KMflQlC+HoJ2KA6LYY8/+cr/4q3S8gQayOoOycPZ7ognbzUcVYpmAVfB2tn6
Xcq3sZ/yZj3U2rSZ5/ntAfsLHgIep/pnl2lzAb14MnDgWpgtg81JGr64TKSbpKJa0GMnGLfPVIHW
wsq7EDXe0twJY7Suke7CDMz66gCdjwlbXROTEtLVqVfCgovwm6wS45IQiWrPxN4+n5He/4TZ8uia
ff4uBbssF4ehP+i5lzk1IlczoQipjkuRs6V0JZjgpJe3qG7YP9alzyPC4ReiEhZtA3WRei9HZ43a
oHgfJv10QoLkvsfw3++K1jauO2n0e4skcdJVxHKag1IfE2VbN1YqIV3/ep//fx1bcMME/H2z4/J/
/vvzJ1U/r6X4id97Hf6rxzij3/sb3mOV5NHf2Fyd4dO2vftqW5DpSKHw9UIwmP8qoBwHomDADIAJ
AAhM/K2/VED9qb/h48h+rJwwORFV8NJR1Q0jPpKqsKLZz5hm5WORfC0fe5tokoor09ioOflQfKi2
BqgRYNuN9WNbVHS+2EN4rb9qTrJTNDZleZ8Rx/G5CNkmY/T51hsp8TEgMDTgRVUY3T4mm7yDKfxc
78zCKC7hMhTqkHTVqnaA/2iG0yxEvcUsPxz5ndCYo8S38AyYoZy+k/7h3asyzO/yURV3Uo3piGDB
CG7Bg2+6dJqul1Wlp7tqGbJrY9TLEOdjllzqzhr8A5uyTMlM0TK2jNnsdqO3dO8Hx5Jo0JETEeLi
6eQ6BStAzKjPyFCPtinizlBqPtIrxWBlIVfZh+68KHQqJRk1wtMNdcMyFR+SrPlKHge0X2qcPd+h
jZcGvQojicoUSeS2IaurnaDH4rDsXAU+iiMnta5L8qXSvYELQUWFLJaDcHSwV60ekoOd1kNsiKEl
N7m02elMG+silGIST6N+Ns1zuvqK8YpdpR+90oRvrFicQ+pKazAQOLWOsXNSUTqRlZCSHvOnDPJc
piNRwnHSj1KrnG7HXNCZ7j3zNeq23ODDLWhoyjrMC/QKzUIsz2KZ8gh3wXub9Wr5KISswiMgWXcm
6mPNOcqGijRxQioRESY6eUNKgF9EkN8kjf2imZjbB076YSZEaomUT8tsh345XCKwaTTj66BqT9rS
9peyHoujSbHZHhYsqd8rOE9fs7TM2/O164m1IabT/2Z3TX2vHIkav0y2CAAqVkMRiaerz2SNNPSw
+3npTj2K06smT0ABEOnK2JdYVcQxyD66m6zHQrAbJJKo2KuH4rtdtIgwPM83Bmb0zOoxgxX9He6h
6hb6dV7G6IUqa+c7TXveba1+UsI894h7hwnAr6+R/59SWn3Oan+/kr6uXlJat///xzrqha+oWOHt
sDyybj6ivX6sqdvy9vvo0/ZfOYLRB6KabWNksfnXGmqxDnuIRSl4twbzL/aIHyump5swLuzNlApi
LAxgJ74sU7IB21KV48K2DLHBgyHIFgf0rITihvNivWFWZgxn4yjG9gqyZ6h2hZ6RjiNuxEVlNDQu
d8bsNN8bQ+I5MY1GXud2PUoCgDV6rJbx0ib8JjN5p4DFfBH9MC07Y5hhFyLsTtXW4yxovjKhvSVg
Y3wwlzYl9Ak+xbILOlsBuA8bimPfbM2bYTDS92pdSX8QqWAO11NckJmxJg1KIwgkxQlkE+HPNLpT
m5q/mz9UOAO62J47JlBFGOBxzNq2sw6eZ/jlfhisWh/sOvfOIV/l8li1tNKjSTfrCnOq2wSaS28V
+5BniMMCkc/FoS+yzLkLEZNdzEORBhjXnJz/nnMUU1nCwJHciJZ1TvQaBSsEKXfn0iQzzmmx2kVc
TKlzO1p8yKgmEIgspqD7CfPo8fzz7KvlrEE4IXYr0/LYiF9UgaW0qHxBaBGNGzY0qzSyPRJ2q2o6
+bL0b3JWx5j84ioe7DS4Nkkr9iO/zFAZW1MgTvxi9RNWGlv/s8JUWMz/ERAzKqH1B6/zeVFslU1S
pVPIQFgXzrVlkERYYxHEhToP5zY2qsOTx+7Njw/7X0pXb+pMDf3/+e0vXg+5QeDyohxjbGcrlJ8U
4ZhYxhIoPq839+tBD132QQr2o2qo+y+EF3XHf369l8c8AZEJCSJdJYoR23nJVdFNXwjwbSIG9zsD
TEumc0B+eSSJWfnJR2MBeXEpeakN20V972591OcfjUQ6bLOmI2ICpwVN47n+kk3N+jOsz59ehuUH
dDL/tgMBWmO7wk+uYDYNdb4mWRAnm+kR4Gh7SJkL/aim/zaDENbY848DKNJGxRHSBIO5xOd58XGK
aXanbJ3caJCwGsK9P3sGkPJkcpZzBBFZe4/Y1vQ+EAxgGQCv7Ow71YDd7FGL1UKin+88NvLS9UZW
oRQi8ut5wo2LCG5y5YfcpbjZJXaNqxshZmPLHWebSWIhNhN1Krza+Bbiuq2uwsQxxpOeV/+dO6GC
3xMNzQ1UsEiSi0M0vN0TkNRjyFoHD9LQJKa1+pBaLpVSlIYwdA8+abEBPfQRb9UBZVp5OzkGa8Qw
dgWmitJuwmPW99K9UUbLIB5jnW+OKPpSh5wab0y6Cw47CP4iz9AGCvx+ZAH20EKg1duUZimh64U0
ZkK4Cz8oySXyluSgLGJzI0v5Y3Vtrayt8eDrXG2BP3SrLjSIOe7EqirMfWJaQ34gyrsp1Y42ySIv
q9H0s72HJLW8lhM25Xu/kuMYCcRw3mda/cS9tQzW2mMq+l5dmLWS7xGPGD2p8wj33s9AJL6sCDBu
vKLA0rnrWysb3qyqMPKHimSV7sZZWj3emSFGmJPIijq7WgvVkHlZqqrc/BaTn7VxDujaOri9XPRp
WJuxxUQy58VDki1u/ra1h7YhRaxLs+tVK8OG6jsTaeORJspbGUQbvh7pxYM8rURHbJ3mkLBDD5xh
p81c7/NSlCX27GSZdvjBvRErW943X/HYFqgdCGUX+sQMNHR2q4/sziOcozOMe2QyPqlXlTmsJ2tg
jzrMTUv2okvO53Dfp7p2b0cAAvMDcs1E7ftEzDhrqxKcniWMZST8b1WJsaMtW8r31GaOfw5woxt2
+Ecs9ZHvAq/eKR2mwEJ+DkfE/mQnOjCGY2MRcfhlbfBlY3ga0ApHShBWFzkiJ6mE1y4yBo81LhQn
M9GC9OyQfO0jRlWcB8Zw4SWOk++p+cQUV2k1Vedou4NjkhKsdRBhilWeCD9WKj75sKL8RlSzGwyi
ffYD7x69hFpTdWi7VdunJizqD4vNnRmvuiDPSg+hIq1rwhuFVjGRcp8VGiBAPi1EGaOEkMO5GJgD
7cuGHuzepck87XwpEK0uMrk0FX7Q/ex4GcMsPnC4H0RvYXaZyGUFHN+4cdrNfRgbUtEb14Zlp3Fl
OzhjZrXQT0Ocg+BEpSmeGr9B7XkJgGVODqawxuWU2o13kcMKU8hH2vBjVgdJc2DCFCQx6ua8ObRt
FvhnftUSxxNgCDDPAbw7KHQCg0hWUE3qyi7GMHk9on7ySEok9utUO9ocsTuY6rofvaBhVWrqAv+q
TO7ckc8bod5kixHsNqQLWjp3qvVqcbumNIAZhIQ4cvrz+Yp552XA62iU02nGafJ6NnKID9XcZXZ4
mtk9WIfclQneETWkbyftOaqSloF+rFVZ0p8WGeNYdEhN5R6zSUkr+UlT6cXWxlGHdq5whGWx45Am
8EJuopQkVrfLCUqblPs6nM2KaZucds5qGT/Z2h4Zm08ql8fXcgI2nG0jpch9sRlQrTU8eMiuzG5U
B+afFS6caYpdu/YeFggxbxu0pvyZnVxLYZj7mh4/U4u0Ofvn/fxF/bC9EQ6AW5EuNjCu8+JDw7fo
nWGTedtAiPwTS3ny2WW9QcYGVyi8FOQL/wyM9HIndDaCleWZHqWSLx4DGZ7uuDmNaNdw3Sm22mmJ
B8XqVc71L2KeXAcNJiuMA7MWjBUNm+f7+oh8IW1GPBD1tIGgoWIfxxBV3D9fvz9/li3qmiu3pS8E
j6O8p5+lrakryipbaEEPJggM1z6bjD748s+vYv3Fy9AT9jxPUAtBlXpR6bLHDSTzSUA2MxJ1hfq9
kO41rL622OsmCJuHuTKm9cz2cfcfTSOxPw6OqMNLVbfjcNkWYMWOrZqJFabPsoTQT0BJ3P/zu3zR
lEV8zSXgwGYJj0eIq/L8iju9PSG/KOlAtWWw98LWBQxaWoewDtknNjUaWJjsx1P7n7nwbwjfnlz/
PyX8RKS6d89amdv///sR3H7F4ZtzL+NXAVRtA3n/fgQ3X6G8p0dJUI/rsfxwp/37SE6kHUdyzlQk
/LA6/etIbruvCInYThnQ57ZB8y/NhV/czA7D5e2VN+UYjVLeyfP7JHC5Va1G9nHfNe6VFVT5eWba
N08uxl8cjP70IqwvHs0xl2WGde3l7Exz6DSE53Txht0/93C9n9p2kb+2fIJ449dv8wHUbExCXtKd
c9EbNetrF0PIMC9o0t6lgOsO2WiUBya41o9+09+eIrbH/Mm28ePlGOhz6aAoi+0berra9G4m0djS
6ktqsqWzNpyiVSxkkabehPFtyc7BeokdpbU6/vPl/OtX5tnm4Wai/xLXXg/SXCg7uliWY3mZwJY5
OoiaNv98GbfrOCHtdpez3OuXX9uWHz9zwMvCU3d9TlHO8888LhZsqJJXDltsqtOE8WmEz0IUxJD8
pKHwogLgpSxAhOyJ2z2+3T/PXyoDQl2O4AgRny+0LUxqqDbsu8jDsBH/8/WkLfCn7xLlLVQ2bkK4
LWBXn79Yxemi7zNaTCXmqClqa12B4Q2S28xKfbWnEOw+CprFPb0ch4j0BePkWenp6iNJ8NjXvRSw
RA73AIfTKB/QSaZ13C1F9h1QoIMCWQXv57ao8erOZHUwwcxtEimzzoEN0NScxaK16fv3C8k979xR
jh8NK83upM88K/KKVVuRlMNgxnbZuzLqZWp7+9SdUUaLBOlaZbnmZSq8TEb+KodLzpqEw7m6RZ5l
4cF58Cg7vsi10+4eq03Z86c2dcWY2uF3KvnQiPy2X2jFtz1JWqny5UWQWwFp2ubyAamC/DiN5fAO
faf8HtTJWBL83KivtK1a62zKeyiYw1BW97Sd1zIGBoAbtNPrfUbP927xFvc+7Wqm+kr6M6fuwF5x
k1F5fMiFtXyxF5pTceWRNUydW+XXmT9tma15gGN1GdJS7QkDTHTskYrj8Uu8edg5M1pIDJj9EHuD
T0Hr+isYDxMP0Keespo4CD9F+OhNvnGhQ85VsWqG5Uvjq+SbGRjt1VjkLTEYXZu+N708uzOnrEfD
2Hn+3To4E9VuHpRfoSHQoqfxZV5hcwJbkS/rfghMJORYElS0rmn6uhtC87xqbFcjwiNLftd1grM/
VQRRPhPyRx9u0zAdAEUxpVlqC4nFiFxQe45xaqvSv7acvp93VZiHX/FR9TeZaYLyMTFeQRUpO/qh
UESwJwH20BEqyvxBMkpBwNcMMmTYyxiaYGvUxU1TgHzCEuVdFA4QlYMF8MeEqtnMr+0ewNV+tDCr
mRkK/lPqu3WcyBYyNDKe4jSQA/EVMKEad/OyDqRWWSUz0WXy5++j6OqHcsqXTz2j8HeG2a01CocV
Ay2rMh742Wr898Jr7c1/WI86yoPRfsfxu4ycxiqrQ8ZKCU2mExwFs/GzFoPztjMhVGT1On4fhh7Z
4ASxCn+CMm9sbf0UompvK9TzVTvcpFmCHqVHlJ1g4vh01YabVjsDHVbA0QhNYIC1iwAacK8SGyPX
vGd+t+shFBnahyl227RfJucCHV3UhtdeeDlXrzGXxIyjhLyjXUOYxGHuyx8L/C/VUf/bxr0Yp56s
un+qkP5v9+lz9um/bj/pr//z308rpcef+71SwrfFP0jVhU39Sh3/R6VEBCJ1Cu1OZBh/SN//8G3Z
ryxaNAHfJf1Jzwk5vv2uoGN4AfHVo4oiiM6EW/sr819/y6Z7eutwBqciI6THwQe2pdi9OCcmS5Bg
jXRBLbZWbRwlJpJvGSg4EasuIKHFYw2zO5Q0kW3YJgHozrA8kFdbWWcjC0cYmX5Vfscpv9wmjNec
g+0O+Qk5W36007UvkLLhA8qCCYd/FiYtgq0EUUK+tPWO5nHy1VNJe0aVc69W+nOdMNWFxezWjBxH
du+ynKfYVpnxlax58y08G+sweXMecaE/0N7LI2gL2FWEnuj7tMohKZYk30+zXfoflqToaAYE5VvW
YwUAZSiKsyJxoXtx1/O+w37Hg0U7pEMq/B21LULjsqPUaLVy33jgGnHn9G7UEIR9gz4FI1ihE/KK
HVmPx94dtQMtKXVJQhgGpsHMMThzDmsFlrStVvdC9ghkz4uixMIp0i6/zZLUHoEGzgu5ur0shiv6
rNmx5mhzlRM2t+JZD7z3JjOl+d4GaqnOVpmDO6HZ+U2mfgk5qDTxAgvCZUh9act7HLQZT74VMg7B
uwR54YTBWhZfGGMW7CBARHVZPTAFXsIxlpOs/PYoxOrKu5HaLmHq2bDhpXt3HHU7fp/SmdMo+dCm
aHqwBV6l8SZ9Q0tpaLBxHh6EkC8sscM9hgJdd0ZcsTE0Jgm6niiqKFnp3l1nBrPxNOL2NmoExInt
I0lxITuq0LpCyozIbB11h69PuzKJbEUuyMQGyRvmDrqi7Oi7s6nF4BuNXl6LS7H2Npg0fxzlHvSo
/06CUzR2vS/akQJxRgQ/TSL8pCFSWbvaK8KLoBu9gajqwV1xTHW4+g7Q2SvzMBJClHHL2+wFmlzm
K5hx7vjWd6uRW6tyfPeD56GA8lZZAebR3Ri+C8NC3P0/6s5suW0kbdO30jHn6MCWWCLmnwOApEiK
ErXb1glCdlnY98R6Ntc2NzYPVNX/WJRLavXZdFRX2OGykgATiczve9/nddjvXFoYnbuNGsn02raI
XrxhN1KI3RBU4BrBOVgPwewmf0RqYZjHuuyrx3FKi/gM6TnlqpGIa78eXbbWRA6KK4cXXup3lZIj
vq7zNLpvBzudznreJLk/2MXww2pEGvopJT+KDdjPfrT1Um60oUZG54E+zoOPNJS3rxRK6+4JfJjR
NAg2bpHWhuezPlQ43Ck5Zp49xnq8bgoF0R9Ut+FIrEE/bvuK3t/Mac/dGGg8rqu80++FoEK5CuJ6
+lZ0GFVW8B6jksDTjrh1kDDwThyp7dELTVThaGmisu2NuzqegtZH7ureJ9GMSYWdTLyLNdGowC6q
kJp8ONRASEI88U+qMzTDmnSrEIW+DZtgHyVp3W5bBLcwPbNlM0miZQUDL1Dr1Tgr6XyHMIzOZDkx
F+HJ1Zp5xM/fSU+dDPuPZiwyyye8fArx/jXVXYdKRe4qpOczCuA8IlkSx0hOjKYFIFSDdUvjAOfe
WpLTNniVZkVPVZqb21IbouMkIGVv+kLaXzj2JJjgCtdUWn/QdL6UAOHxOa44Hv/Ejs2fM7XTq0of
9b2LRDL0yrBOnm0H+t9myMps9qSrTx3EhEiFfKBkcbkH9FRBwFUbazW2dr7N1Q607FSGxQNFb/3r
TIETdC/5D1/oZYlvo9ZJKAGNBZpDK6ah9ioRtB1TxU7BbEKmkPSWwzBaG6NlYMWPTeR5tdmF7J2q
AOh+WB+p0LpfFBbWyhtogzmbSJr5rrQrN944tYYvMV+q7B4Bzy6U9KSesxLqSA8OvCbpCulrXGSF
PwXgUja2TBzOMHNkxOdwTEJ7p9du2UaYMReRa0vfq5AeNBv4Hre6ZvdfYyJzgg3dnGhGMJ2rPdaj
xYYCUsix5mbwFVXtrUNVWglWqZBiEKhu/DrDY16H7jrWa8OK/U5XW4XY8jwpqwSzB/ExSlBd2YNu
pGbv1SKve5F6Q80dbXlEBvhPl7hYsgLuj1qozI260QGvYFFVIoUWh9Y55BGwRc5X44vhqXgxP9WG
qJuUw6dSJ77OS1E7FGox6ipZPxo/dx2F/eLonMy28Fh0yHvSBXGimEXTMB/PIKeBgMUX1QV2vwph
1nbdGvqFMZznIgpAxMRGao3plWLOARrlynTzGuoL7lJBR6vzmiEc64OZ8HWiRNIegUVO6e1kKzRs
hNNN7ioEiHbLgd0ufQSBiKyGXEwWgeu5bK4TRF7dAbC5PWwTQYdtK8a2fUZ01N4RMCnHtUR3G/IB
q/xnlEeUw4H+ttLX5qye/BI+/CO9lWi+AwaRFyiy7HTwemhu4izn8GYf9dSIq/PQ1BvMVKOKLSes
aOXB/uQcyFeQIXLzHaXV5Vm9ZFgmHk9ga63a3OnF1x6GKKaYqbFmeZScDBfQZIhqqkqA62xs9tkx
fcK6mMGBJizGhh6x6zbmycoPkdqFuylmGTmQdI6+miMxaI0ztYgz85KO5KhfzWqRG/6IxDbd1GNh
0bofQwT6etzrj2ELfg75/Vy5NMWcpL0ckAdtnWFyjpIrch9oaJUOSwrIjssMSbe5z9Se91PapAqh
5MRyqMVRphqyDGdQxVEtbEzYcyeBoSXLfuwHKb1h6Tso075ltRLCjurG8FL0ynQrqgAWb2SyaILb
iQDhmDpQB83T9E5/1OImqpYlxywfwejEXzNNxiGAltTBa5XQZN3lSljH10A0ilttQhv2oNA8nVR4
2Gmm71k3XHOd1RakZz/U3ObZLLmoh9LJC3ddJnkf4QmStUBB0TltcN5ktqmekWifzRuAXrgUZEAl
JvdjnoiY9MHarI19aKrJD3RnVrXG+0WvLGIuTld9PkbhYwco5zGhAW34JLvxQRPkG3ynGVFV65IN
b7ybjL4Vd2GhiCoHniJkvmFniGk7H7txU0kk04cOhMd8ozkziPR4wi+2nuvStTErurX+WOgRquR8
EsUV+Bf7MclMtV7jGtKNsw4QquEVml41a1pgNEgXc0DKbZsHpIeGlsf9Y5fATWB1aDOxmRy367cR
dk7DXyCm8HfUcHK8LDGyrwFzW72g6deIszEVWbRL9FDQ1rQqXgTWbCe57WW95BKNejlkidZtIKCG
Ahp6rEzmhl1XdKGNg/6lyMgE17Ej3jk4MybwdyRxrGVNl95vrZ49uNR4Aaslu+E2mqhDWU5P27zO
TIMzWuo2X1RXVpVvRl0HVWkBD6+zGS/KMRWVTI9Q/MBYdWnhbucYlON+gifpwxkeiVNAzrIP0Ps8
BcDzex85i/NYL9Foq5xJY92CUM/TlRrYaClJtu2wobK9t2QVboNOoYqSdGb7XKpivK+6Xjvrl2yI
babn1c3MozptjKllisY2XlGLS9iFep+t+yBWrwMan8eYnt7z3CQDxKtclMfaqqJ6qStUOB4VVTD1
DVP6MIaZNApRqVDoASayTlDPcXFnDwCM0YTPoY1gKQitDcVM83ymbKRCF4cJ+0eeoj7aYGAM4EqZ
keBlm+etu6t7w/paKmlyXoKKwMqOUVT6KdZ/sIWpOj6Jpp5Mz7BrKhKSLWPkaW1m5Wytg8Y+oE+M
LhQtQD1Qtg2yJMy4KmS3srOv2Ki7T6gCShhUchKehK7foo7oeGiMhIrWio1ufxfNwM+3M6b6K6tf
7EEToMUtqpuOJ2AhB63hZ4zfUzVxy12OMy7ziB41yOQgPQ+9rBi6ci9HnKTrAeMtWPOR1f2DftNS
K/illqBTfKOZReWHNYse5SKb+7WWUEJlLusCYttIOicWkFmEt0kRUEXMwNxFOVHKyHKV/MqIZbkF
pYOX5Zcz9NWfY/2qODoprC+fAGc3Bg9S0yxSW5Y//0UvwxuzhlHMalnlanAJd8ckCHhqn98f5bRD
+nKhxmL+X/T96pvy6Jwt55EBjKMYKVOu7LrNK7+zYhfH4VAqngt8A0XJPHIX2E7xbGu1hXY+okN1
h1w1qj6oQ7+9biKkOYM7pPw4NjGfr69bJkoZZGZcots3zI1mcY4ugin8XNuCyyYWlQaNQ0INuain
o6Tg8HuIK3iUIN/uOKGY7DaCj1IwTwrdjEK3ElIr9QsMJ4RWvb4WMTqc3xIHQ6zFAZq1lBARjg/1
dJ9MYVh+0Dt4e+ds/L40oYjIoBmjn4xmOBzVZTAU7I1cHpoJGdNaDaq+/WBmnvSyuSoHmA4UMYek
Scs47VHQFeh48/BsBAjPk00Jub7ygqmhQGtUxZrKZPxR/+ekiL8MSekepT/dCTzPiwj214fBxX/J
Wy7PF/t++9zE0CNFFPXnatRZd+o85D9Y+UdfVZinH8zHpdfzaiVY1lr0cYQWwmdgurweOjXJ9xCo
oHzC1Hh1ppwrnkexaNmpELB6SdpIIy024PYffJ9vZg83mS6hzW0WWJUWvMOvF11aauVak0kpIc1o
T2DBUagWtfBSPDyW+uMHK8HyYJ1cKD02k+8TU+rSt3w9nF7FVR5rDhucHvA4J7SRF0OSTdO96HP2
WoxvXwciEg8kMQTFmWjs4DKu0vjr+x/kzfSi+cSyq6Fe0F1bXzqnv1721KqJbigi9xNJT4cUkZlz
hNawofLVOoUfBuXnwzn9m2+ZqiBWTiKf6Umdzuk4QFGTOgPLoBTiIS9RTml+nLgCjkWh9uGZGzoz
3Mi0ccP8g1jFN9+zUA3ihUko4nniwT258RiqlmNwlANzR12nipkGU6w47XMYmZxjPnV3SZYX2tIG
g1diMdxpKtfUWp06mnBVM46o513X2ynpX9a3rMWtQWQNU/z9AU9WpWVAXl4stdR8ucLTASs3kZEO
6cMvAU1vu0T0q+zj9fxk0lA51m2bZ3SpCGPCfrPSElUSVS7ZEzLNq3XjJtpqNtvI9stBT7aWOn70
4jyZMH8OuAy3OJNQ2J8stlaOyboPKizOoaE/Zpxav4DCWlM0EZjPKAVF9IM+itc+mSkMisyGY4eG
rpW9yemKQPOioUeziBaV4Y+AKozvlt0fmW6NH3xpvxlI6DZyYP7hnWKeTMloirVKb5LQn3gsPHRh
k59ltE8SPf1s33npAi9pZ7RnbSTWp/qhQR0mNeYkgOWzgiK6XFTG9nTlLr96fyq+EbIzFoIIthX0
RNkBnIoVsgBBbWvAZawMrkgjXMWh5jnI/iIh1iDZB7MdXhtlG1zOOectj1aehFg75nNw1puZlV0g
oASE+P7HenuzF/8P/gsN9hJNkpObXUgSSpI2pko8c7YL1AaUr9Mla3f51eeHMpg5nJPZJLy52UAj
o5GcjMjX6v7e7ob7Pu/uVX79+WHYvPLuItQQ9+jJFRETY1boqENfagk9XS3L1mayhEPKJvsPbh7e
PSwAQJC4h/rrt0Xc4XnpwWuBdYGaG8VzcIltAODz8qv3r+rtI2/iQ1zsgTgA0LydDEWVJUsb0AXA
8INkS8GZ53vsu3lHXECCS9QILwS+kx/vj3pyEuGZZ/vPywEtCBPEPn0z4e9TgsQAh80K56LZ5sB5
OYiuO7qtZJ5G0fAFyjaSBYeODqLl/IOd8m9mp838dDgaGDh7Tr9LTswkL0E25v3fV/qVrWb6Y5kt
e4PcyvlA71/t29G4VLQ+GA5cgGSnp548z6oOYw3JCc1ChFKofVvy/t9YC94ORLdvEaJgE+AtuFim
ft1laAlCuT6aqHbO48uTQO/sP3oSMKdiMV+24+RFnd49OH1jvHgpCbMhfCrmO3qox66nc8WvPnvr
LPblS5Yjl/N2CzNI6YSGVnHr2mS/PNu5Gu//k2ebibCo1hC+sWLbJzcuE4IdcE2r1DGj8pyi6x+5
YRbnSST/eP963mwcYGji70Uru4BNOIe9/oYEPP4mkZQ7ElMjdgmQ7Orjq/nNIKBbsLiz13beDiLt
fIqJLw6I0yuKW1NE7TNPlLn59KWQfbn4mxEDcuw82SzkQ4kkrh0B2PdGeM37pTivZffRmfbtlLaX
+6Wj+oU4Q5fq9Q1jfxvj6pSBp5eWbqxMrq0/g5DE9tmFnfFJHTcLE2MgfERhyFYE183r4QK8AYFN
W4jhhuk+Q12yqydKFZllj+v379/vrgwRMztJDtMkDZ/MOXJGJqz3rAoglYJxlblxea6mHNzLeskZ
eX+wN1OC8gPABOhKhorz6vSsiT/HRRODGyIJAOwrnP/WasTk++Qo7BpN9BAsDMwHkGav755CnElv
MowXL9Otpey6qibn0zeOUbhpi5SR1zHvrNejdFXSK1aTAsPn0D5su8XGwCk9t2/YS5r1n3THv5VN
vtmEMxo6Dhahl3lxumscO6N1LHLKaGqk8QMhDsgXVKO+mbSelntihR+AH958U4y3BMoi0GTde7PN
UJPEqemqu95LXVmxQG+MrpNsP/1NMQ4QRWaDarzZMwUcbcikIX0iAtA+nav5yHHQCcZ6+gsF8bf3
7+31OKx0WLhRtZic+U8ETPhlEOrGeMn0vO7wx4+6LL3Eyd3mgyn+ku77y1nfWKbEsjMjZg+BDf9+
PS/acBgI4+DZzZa1u3fT8SIOAv17jiDhULUGISQDkY7HirxSuoKmQSxwOCVIPEg8InssSsnYo0sC
OqDAJn+uThAhkTiQFqrJHJYPnOHLTvbiUZSWgXU8ytpLW8vnh8glXuaMwud0b5kSPFEddHSj7Bp1
Fr1bMwZrxBYH06vg8B8RyBDu0tZwgy1NzC91MBjJPg9E+K0VOH83+nLKuh8xBl1SWCcohA4OBBIB
ue1+mCsnvGxlHpg4m1TjqoYvM69aNA0Hl9TKJdguDBaormFRV8Zv+XPuRzILWcvJjgobayRZZiqd
Sxm32mNiK2x3SEai6PPZGYYZBpq6Tu2OF+vpc0MOa4vdgEy8LmQP26ZKQffpw3n89ul0Xt6ltBgp
9CLAff2dB9wOcJi8HkynpJxkZGNwWbgde8hBIWV3qubd5y4LtzAHLXRVC5YME+vJgGUzZJSIoP+B
b26fRxdDUVb0H4mJTx8aRmEhpb5KhYxq+am+N3EUhKgoPjwge2zFY7ZZM1bk2/ev5fQNxCguMjNq
jywElOROlusgi/WujVTyesEln2PzA5zYZgEngBxV7gcHjd9cEic0HlC2/myET7cLaQKsviw7xesG
BXpkzmshpHv55yLwKSXiXZnzz/9c/s4PcgQahFfyhUT3/37373EXzn6Wl0/5z/b0R736ye3/evnj
8Ge5aAhf/YZ0z5js2u5nM938bLvsz0/x13/57/7hP36+/JS7qfr5X//jR9kVcvlpRGYVr1SJixHi
75ELt3HzGtMLMv5ffg9TR3W4VF4AxUMDYJP13ypG8U8aNgjM8Si9yNpZu/+lYrT/CSAQZSp/E632
C/vmLxWjwc9jq4HFm7KOofKDPyNjpFxw8ozjjGBPwU6JpYStJjr+189424GaTKSi+7GhwDQd9RaR
9IKoXZdVlLmEOC8E1NmgQEYx1WhnP0tMoXzLiFik7/5CT1VTM2R5IJt2pIVX0cKEzE3uNjo1Sc4p
UWqNTxY0vdcmVCLjXDF0KWiH4wMFbiKmmeIlMNdimBq4ri+MVwNvY7h0YFvgr3kFYO3cGKLkSwpp
yYIvG2VD5tVqRYANcjQjRDAErnckekXWWh2vJ03WxQ8rL3h3kqokRao96Foka0o0pJV2t7EtR6hz
RTnZAO+JYGqwXEaRiJ/p+8vU8F0A4Ou6M+S4zTO7a2/GoMZjCtReGKu6afSR/A2ZjuLZ0DqCknxd
EnJ40QE9VK8cGp7fE3Y+Gndzol0wet0IQeahzvKu2FnFCKh3kjaoTy0JwDxkkGqd2iemEx2Ll2Os
f0TsMt1lidUe6w6CA2JCHxtXuLUhV/xoFeuhDIxLGfZeT539oGfybCJsJRmNn6TqXdfZgN4S5zTG
8Q7NaFFrKup5l4ZIUl4oGNDvZ/gYVHLb5rDAQNaiRG+Su8oBT8BBtXUSwwWkMjFV38kHOkDBOaPp
69Wz/RCVbECLyfSbxlQOaAVW4ezGt5bkc3QLMr7dKKjIPM31aQZ6tNQV3+yKL33ufGsWc3k1ZeZw
oEzWrnly/Kl2N/GgZOOqKe07UoA3taGmR8QJBcF03U6C8WvtCcEW0xXe0Eg5aqLQrw3fOWkU63hs
1l1uoqxZ0Fxat4PcsXf4gdJLE1mCZiOYo3T0M+HKL0gFSXg2EJ2zNpexzs6BBrMX8YJHnGbU59B+
10KZ7qehIdGOibx3oRw5ZWSaftkgF8gs7ZoUxVZsw37QN2TvkHQcAmKKAkTzHTl4Qz9hUKY/Hflt
XUQbQt6+ollGyBPMj4lbOztyr7Yt8csEfFlip5rI9stZd8/6WnlKaiwVieJclQmRh7V6R9Tf9UQg
EOE6IVGJ0XBezMD2NNncmvVj2MgtgPpgM2dIu5J2FXBb4TF49Ii6eV0ahnlXhsRgrysQdQ3Izx7l
L7MIe3m1jUVzE5tz49l2UGz6ZryMbRKjXKaOB8jksjdUXN3SXUWJy+VH5VZY001fEw9YxXI1zLI4
oyl+Dwlpo6JX8FLiXi8MSSBh2RnnBDECqVbkXYtielPX6EQhxYvEW6jgC5JZWNckwTVPKD+tm3E2
BFs08EjKDmDvQZb9eR/XF51iDMmqiqPix0T+it8VJCRlRoguVI8DHr5GTzcFZeMvYgj7a8B22ZVN
UMRWyaI7t+9r4U1usCxnZolW2VkSwjRC0b5MQVXGG9oAEbb/YfIrKJuiSdc9YZ1N8TNO1xYpBiUK
nzI3tslgyZ/pRCUKwgKTA2zpzp7US8Oaggszilx9D1lJmc4q+zyNsz2pCxdUFqeeVg2miGRNAhOi
t8IMtGqNjxjqOZDVXUb5umA2J8MBZLpDABLCAZC/I1rVgvA+1RzItosJF7oUDgxJiCNW68OmFOH1
VHJrx95ZYQy/S23W2IUFFklJaYoMQIfQ4IMqgj3+7a+TXWTK99yoSeK0HK9xyl2ioU2PHTVnGx4U
xg8yN9jYDgWcU7jqF7qjXYKxJFKU8Hea+qVyZVrRvomry5j8v/OQW9NVmXnM+oT/iOAsljtusNpL
EwV7MqJ464iyM7RnmJfuysq4OqOvfzZDHjw3kf2Yucra6AlPd40098ioh1Q8Bl+CfrrgFaDsRpnP
93qBglkN3HqX9MYlfhkj9VmDSsNv4UY/lYFSHMOC5DyNdKRVY0LVKJIrYBqXUxo2CF7R2256m8AS
BbLXiuaSQ9uHhA2A3aEHFQTflSDNMx3OtWS+QKBurHle+CNrVL9oWPR9Uvsi5VoLa3FOJSDzOFBw
5Ul5a8tg5cwqv2lheQjQtApeIScaqC+rZ4ZZiUsQEshoA9muLCtyhm1VJ42HqYmuMFmRUy9Wc8vb
JCxbWqmTfRtA+hLB8NUWpX2Y3AdydLelA/Whr5c9ZHuYWY+mZN4h8u6+kvCmerbb7YrmIObd6JJX
ntXHtCa4low4EmIEnOqyfggbFbA+qaH+gspZRzqk15YeeBf/GKew85IoFBegNMwbA1T8H0b/MyOG
Bb4kd1Bp2/Qq5uEHYXHtSuLHtfFMBumB4wle+ao+xnTPvCy31EfRcoB3i0MWGTeW81RJ0R8A/SPS
bbbNHByxlV2QcdpulYmF2CrrbEN7sfzuht2xwjsxRNoFMr79lGTXqb4DpYf+ijzBYE+enj9Clh2b
chWpw4USd4dw0jqfOJH7aRIozJVjLXnawqLZ5Xr4syITMNyR3lH4uoiOlLuyDVuZg6M8V9p1twi7
22zDzuFL784UcKwETD9rsVul7lKUODPzOItXQ53+qFgHy+pON747+Pv6yPSa5A8Ux7TZyyMswI0K
KFltLgCi+SOmq6oI76iu8ZhpmIlQgCkkorear5AfasnLRrnNleZL3e1iegE0AFlyA96jPx2LVKoK
GZitrLqx3mTJsM2L7tKaL03ncSZqpotiHz2/11u2bzuXnA8veGSv2IT6WY4kFuZmPSPE6waW+cmr
42SVttVZGPf7Vh+3UquBz//IGnF0YuMqyst1WhOoBl0Gvzqbj29COeSGCTykhvTsJIBEe/ci7/q1
yw4ss1dWrlFSW+vmH43K+1PX4yuww9yvcD+iKCah3lo3AWZFqJiOUh9cnJReEA59T8q8W17PpOuY
kQnpQt9EOpuT0T1WkHTaNN921lVNUqngccDvFyX6BVIxJMoDmAVkOdV1AoGOABa22v4gUDyDl21W
mFQNsnPy3WycCQCDY2+cUUFYaRWzBRlphU1xP3RZurKD8QzdxnEYAW5YtQbg2a2qcm+Fc3s914q+
I/m92KNRibfhlI9rBwV63bYXZSJ59gv5tZ1MY4c6FT2lBTaa5TqIm2t9iG/y5mhHSbntc61edfV8
1J32XGv6c12uGwOetA7Fv/eIGWSJLNMbQeTEw2i4/ZYimOPjOkFJm9T5qgTUP6VXrjvuQv6KN/C+
GvL8FkG36U9CdFsoueTZTtqGELrzBniSN1TTwVGj29ogyV6YCHMjg1fLWUmiHMDkoVrzf/yjxVez
GKL9MLTMbiwkaEOsXicpAi+mo0dPkW7tbDv5UoaQS2HY3wZTtI7YgRk1OXx2uzNFdqczctHEjadY
SF5158GMu5WLO9Ob9UtTXtdEfxBDlK2qzgCFb/sdjJAcvjcS5oMWq4j9Qm6Ml5bJLrKVhDeGn1fO
lnT4aTOHct0nwJQL03cHJms8bjPSn3HwSG9RgCOlXkVBvqkU9atBGDT681UwVbdESF0mQAU9xTbu
W7X5svwtq8ke1DG9jRPl0RXphd3LG0VTn6XS3w9uTRx3QbqiC29a1qlJGclVjvOA228KNnWWbPKx
vlAzba8YOVEhJMhGKoLvUb/VzPZ+xFNklN/bjMfLxl8LO+VczSxmgPWoteM3F92y09gXYaeurbkg
jGhkE6KHZ0Vc3Y9lcGl2YtuV6DGTzs29qinEOpSqcT/Y2FIsSwnWwhETf7dmzYU2p+Bo9QWs5Z0e
m2sbG4CqdEhBw8qaVnmI/TLBsyPmcMOJIcYvM54hGXqUfdxAZB7rbWOTEzRgVpzidScJtDAyAkL2
bmF8o0R5njJP5EhSBaYpci5UPijC0axxN3iJ9iFIJyWvamh945bI7vVESPvsWBMxw1O7LSr1SQff
N+qkXWMXcVgZkwAzLpkeS59EmvvSLlfY357sVrlzA/suzHpiGjUPChP6SGv8LtLzQNFdz6zwsHJk
g9/hHq2kH1e5S2K2MZ8nruqFsxB7ZUCUao015mZRbTELsgIZ2KgAGaU6WD/8YIN6Bp9nrev5xh4q
wOrlsLHt6Sa24x3eUrqhxYHwB4z5BOa6wbpuy8cstdb4aFcDvXWOMit7QVGJ7ABCcB/Nx5IgNWjm
dObXhnwOS2XdzcV1PPVwAzsCtJq9HcrVyD0yi6OKByEvZLniKAUAjx1VqF7POhxw0W9N3mxpSM5X
KldqntAkbS4US3lo5ZFw8ttaRBdtiJo2fBrsUF+Nk7sJLesijfpVIoeHkpwqH8tBTwqFkt7RDODd
MDrIkPTq2Leon4JYebYMQsMr6Ea6BbGmDadzSxtFtsoAFqleP9XZjzR0TVwOtmCLp6ZlFJwFTUsY
WAjj6YvdpXRnHHM0UXnOZfAji2IszSj7x/lGIWRR+pUWWsGZMFCQc/bQhucEXWHh2aQb7+MKo4kX
aLH1FFVN/uiqbW5y6JH5c0QmVrQq0fxCnjXc6dacMtsATz9N9UU0uMnOkAs9FV5WQaiGK2qEyS+E
VQfw7pFzHja2SWit5SeW0aB7DWTzBFMNUqv+Qm21g5C2YwrWjZLiC9lVQ0U58MIC+Jo5bOk3rdmo
e+OFCKt2lB4894UUi5lBUX2K6mBkOUjYa7UMxo1tNaD80xfkrB5pl9YLhXbh0XZ6pD4aL5DaLl+A
tbD/UL6OCom4a4wT66hhh7wyIpMwUwcFNyG7LwzcUVGwhld5EwDSgxFzjrUoY2vVYyNcKYi/7gnb
ganLmo/tIe7BEnQv1N1hAfASYbzg+F/gvLrRtdYmXZi9szOMchXUSXzJBxvuQqWrDoOuGOhxOL/f
5rbNrIkXEjC0/PQOMpW4nxdOsCI0kMGz2riZDyBzYXtpC9EeryvHimFUebeSgZTA4zIzdm96aUJI
mqmKz+ACkID7YY/xcWWzYti+2XOW9GrZWDcB+K07EmMAcdFkxMauVWJQDkmLv90nLUhYm9YqBqgg
KsGua2MuCBoSViwGz6bGejRf4m2CJenGIU8WePGSf8O2kiicWVticdKXiBzzJS5HhgPROWGsJbea
RLLEfmAJ16mwlgOHw3fxFJN2+qC9BPFkL6E8w58BPUtWD41JYnuIicKTPxDmU77E+vQvET+LY0Xx
p5fon5ei4aeqq/9e6fT/Ozf4glz8+/rpOo+bJ6iX//g//xtf+M/2H/dF/EfZvq7A8hP+8oUvfNpF
YI94T6NruOSn/EXQ0f5JqxyZMbIJtFpoNf67ogrUFiUw+QfEnlH0dxeM07+SVfR/EsdCZ4vXoA2U
R3yqorqUS39tk1HmXRShiNMQb1NfOan6Y7Wc2a/FOnCb2fI7cmDXulV+xDI9Vfgso6CxI/+HRhyd
oBOvgWMMsVE1kOnxAjSU2AbjkQyokveeGh8020bR0VvNCseEsTAayqtfvp7fGA1OWxsMD1SH/9l0
BRHhnQyfzXFeBuiMVwNO+7WSqyy9WmSsjKZyPug7aotm4+SGMhaiAcahm6qfjGXgntB1ZTRXEMw3
Zj7fuXiGMXGOaMn7MwyM2KHtNsZTR+CH1ONv71/qb75PbvTSZYPVxD0/aXs2faOILFe41CghyyZw
lQ2us4902ydFeGaqvSCfuFDaURDRTi4S45U1OwFh4SqHw8M0ZsWjwrieFufmQU3T7sf7V3Xq4VgG
XMSDqGstOE/oWF5X/d2qLrVusAEty370NUxkOyUh8t6fA72EmUTfuvMtzimbTtetZzCjjzHUzQ0Y
ger+g8+y3MKTb5jPgmBMs2hGgBF9/VlaKh62FoXmKu/7il2KvZrG+IjbHhRJT6EWaIJfBu2F4DMT
+q55tLqsxzCh3KOoXe2//3F+M7dffRo6Ob+qvJy8VWNsysZKUCOnL9g+qUGo7lUa1dEHc/s3c0sg
KXUxWqER4Dl+PZQ0l9rE2CyPETYriEC3WdXqHygsfns93JVFFiVQcC8SxV9NQTblkaJA3OPyyO6R
K1CcsJNoC/j5r/zpvxUjfDTUyaQyA+mMVmIaK6xt7APsiApKV13IsP0kQfDP6Quvd5GuYZMxl/Xx
l4sCskmxiaVpVVFTwhep1ueD0Tmfngrgw3g6WODQPiAiej0KSFZpVrbD3j0w1F2Rz9MOY2i+YxPS
/gdDIR9CwEG3kGbLMlV+uSAQnGgcTLsirTiXD9AolO3s5PoDmSTNJyUwC6GMHY+56KeRNZ+uNbJD
mkK9AOf8ADc0KjmEc7z7SEZ0qnzlB/PzyeZ4eUfwknh9QRPZX6pR4s/nNa79tFojObSz5fqqRVF0
gOryPdH7YPvZZ/f1oMtK88td7Ea7zu2A/asVaA4MgLqnOKTa0tMIiTp7f6y3D+/yVSEGZRqiDX+B
Sv8yVkkQpikI5uIbg+EkRxcsqimDw/ujvH0xIDVFyMjsc3ktvLwdfxnF0Bw22b1oVxQ4ta3RVvYW
ihFmyyHnNmqK+EBH8JuvDULkwv60F6fC6eQQxExGYOcp+LX1Upeby8EP7JFCMYXEfZ1Y3drFj/3B
Qvh24eAZJn592bppxhsbml1GoeHmpPGk5Nb6VtHk+6xs5MpJtOaDC/zNDV0yY5iYYDRUNMqvp0gU
1QTXIcHmiNP1x1I03S0Zy2S1VlRazch1xg+u7TevWt6ygi0n+xedL/JkVWzDtB31Om5W2FMNzFiy
wJJl1fDwswFsHpQQgritshFPFebh3G9kJ69dbaivY/qE/QcLzTLa65ctu1zuMUsaCFbTPlk5Y1mk
dp7JZiUyg0bzKDMNC4qUKfYTgEI3bTJhyZ5Gi3DpJNGSj5juv5lgrMtMZgj+C3TjZF3oi1aHDcL4
nSuDjVEo1QqnmlxxvnzqEjfa1R068fcfojfTi7IwWwjk1CxKKKtPrhlKujZLSSQVDJ1k3fYxQRKl
wyGuLH6+P9LbL5uhcMOhQ+baWMhPhqqkEToWfjviAzlbrnJbD84cGle7xpIGFJd6QBBH0O2aiCnT
9vUgsnfOYHZ7OxvqePX+p/nNdaMEsmHSLvRQJGiv5/pQZPDjdSDpEv+9Zyt2fSMyLbpD75Z88FJ5
81ghFV78DZyglmn+Alr7ZZ2aC1jaGPDkqlLLaN3EiU3PNxzvA9Qjm3DqnK/vX9qb1ZfxkHGiwEYg
DY755DG2lD6xm4AVo4n+L3vntRy3lqXpV+noq5mIQQe8uQWQlkkjkRIp3SAoQ3i34fH084GneoqZ
zGGGdN1VJ6iqIyl3br/2Wr9xnJ8p7/U1TBFp93Erp+K+SHcQD70qeio8QV4lyN5eKEkfBEDFBrpV
pcGV0ixGzCVqQH4rQUDao6ctVunYNQvqIkIqJkxWFrJU+6Gy27tcgpBNujrUyce08erj73ZuBAx9
8dgA/7egTY8n11QzcLoFKqoLVRCbAm1cz2UWXYgel/V6dFxA7yT+4R+aAFm2LLE38xp3yNRkxoxM
VhpXkRf1c3qI5zQM/Kru1I1Gife64Uj1VWqwW7zsHenCIlaWjrz7ChDbmYfl2D5le4W1kipl0Dd+
GKUqMFETG8ygwJS5VI2rLsMwOG4qis8yGesn1qhz1wxdvrLR3/DVWSjbCjnHC9fy2WGBZc+oLLH7
6YmCl4NqpUXHzgrKmLpKJfNWmAa5pR4HimYrx3IABkTO9lMhz9thNEr9wqH27iBlZsB/wq9BdMCG
i3A8M6A9MamwlqWJffhtxWi4Zjqluw5k98ss2SNrdFYubPN3vpek2gzkV0k5aBpV9lOZWxMmqBSW
GYbJlvaoi5uibNE+lHyMo90FtQulYaeZwMiiCRccxJ/SHcJSPfL5zRC5BuXbPJxvP94J70dCo1xN
sgUtfBBzpzK0kaOMkSyofhhC6w5UvNWbplLqu1knhJCSmZrcZFU/Pm70/YHHkoRzTCwBRBbO8fHw
T3UxdChbyH7RWMnV9JI2K32s8hVXW34hgjjTP65MmLfcm8A7X5HZb/ZgPugFqLB09lElFZ8QRO1W
ME+K+5QC7haYqX2YNV29ILh75ibj3kAAgEzPcoGcQnEVHZ9tWL4TDCSGES/PZE+BtNm20DYwqk+D
aAvGR6yrKIfuqYoAJEc33bTqRVDw+2uML6ATOnHFkO8+zVVQ2DJAesczivxd4OFREV4FVtl8G0Sm
Xjjw3x+qcMiITSCNLGP9OihvhrpKqiUymzFuz4zgV14E8dei0759vHTeNwKYeoEdI+aNAaWzzPfb
RoLJTtBpnPxpVpTfUhlpP+OCUvfHrbxfoLTCU0CGn48eySmuc5hwrVCiZPKVTmQ7s9ErxKiVmIO7
QakniifH/uMbCQAy2idYL3JhQDo+7tdgzxMYzHbyA1uRt5qosUkeeuPCuXdu9Dh9ljcXwudE1iet
yKHotCpjt0spJj0JCBoEdNL1x6N3thWCZCD25KUwYThuZUa1bxjjZvIz/NXxwkvMqy4JxwvL7cwc
IUOBfDsAcTIz1vL7b1ZC2snUFCxUrQeIG7uyrBdJqqD+rAMl8xWkIi6M3fudhAMA2WnSjKh+gLI/
bm9MuySPUT3zczuW9loiSY4r9Kyw0I4aL92R5zoHucxaZomY+1SAvclactANWCgpaCM/oZKcyOGL
LCd3rJ7iwmo/M188rnhOLKfVckEd90xBxM2sJ7sFmFs7PJwwQGmjutt+vCrOjN+ylxQQ2Qtf6dQ1
Flkb8pSSgQWwHv7OMaIm4tG+tZxGm79piJcaj1SytKeLXOrwj1AqrfMRFi0+10MBWZmc1yGYuwuH
0bkuwf/ToLaqwMCXYsrbJSjZeR/bgdz5sqNUd1ppaCvJkqr7sRq1C3P0qkpxHMktCe5/t6UetzXr
kRraFm/vurLCQw/GSXgaEGio14USfNJSA+DtUCDo5PeOmAtiqWpE9q6wiP7Qxyodz0J1A89JCDsz
NTi1bUF+9dSXxwLxyodBKqrfwuhVFQ2ufLL8fEbJ1f94bt5XJEz8NKDowu4iFsIJ7bgbkoiSqJfK
3sf4Sl6Ba2+ukf5vnybIBSvDQd4TLC6IllyfwUY3cbCdLL36i6W4DOYivkIK7ZSO1U28aicVn/pS
B80VqgS7cHW6zcKGvNDUmY28BHuEO4hWEF+dnBoTjGTIytAZ66xOrwvQxIAPQ6k6CEDkbhVp9SUb
mrMtUldAkxuLhndWdkaBUlSftr2vkzvZxZrZbRFRAXSJ9LxyraVVdPfxnJ45PnTwGhR5iJSo3p0e
HzMsRF2dMHFxyhIs2QSoTzWTCyvnTLcgNlFGggfC/X+qa9JmuDD2A+46dVLJfjJk3b5OE7Gd5Vjc
Sg3Csh/36txK5cBHI4YcK+7vp+FMnqiJqZbt6GM41rvhVHdAq1RA3tizPwD8kJ5zYNWSj47A8CkW
jvPD7oh/Luz7V5rYyb4nfCODyU1A7slYRv/NNScjGNMIMY7+BCTJcDUE+A6jnkW3WmH3V5MaqV5p
Aoho0b/0qLfrLkwScd0uGv+hYqFyrYf5dViMBondNlrzYO8uvCHOHINL/QmSG0ETzOTTNc57BeCL
NPiVPQFhL0xp3Dr5oNwVxTD8/Hhazi02Fje7d3HHhCR4PBzOEKLRmueYlkWAPqKyqtGjM8L1X7TC
vrUp7slIhZws6UFy7FmtsEajYhdssyYp95WDYuXHrSyf8m5qISER7lE7t5yTcYvBuAyV5gx+M03F
XQZByPKo0fMcT6xh3Jiizz8DQQsGj2qKcyE58f5hRG5icclaNicw5GW/vVlXY2zoY1YykGQp5t1U
xfkhC0UCACwINkMGnLVTKv3Hxz0+u1IsKqeIJqCJtGAM3jZao+7Tl04JGq1NHwV67Z4sA80LnTlf
fdzS2XXypqWT7jWkKBO5pKWiL3CrAA19Hc3ZcCGVcb4/8MyoO2sQok9us1zVC5K9gv4YuFQKcIoY
nqFMBh0kk5/+okc2RqxoGgC3ON1lSRp0OFVyHqVDqqynBUgnGrm60KNz47bkPclVLOn208CztkbO
eqMZfX0YupUyRRCQqvGSMtC5w/xtKyf7K1Xkpla0inHjCXbflYhUjQG2fdXkWLsqVMD9fTx4Z17k
sKaXPCsLD5Gl09LFoOiTjB73wFJAdjTUbVg8SMcO+z7M7cdBOMp+1GzxNFZy9gWBYekQtF18peeT
bV7Y9ue/C7Rj4vqFNGierM0eRJYj6c3gT6qScWaP8SqXo8dRscQGj5yXXov9ogMOHrfN7JpjHCIU
G194zpydaDI+SPkQKFvWyUM66YJIHmdEQuERVlujV/A9RYzywiPtnQTUYpxGcUpBSQvdADAoxzse
B0gb0CpDjqi/dTXnYfopJfa84a5sbF8NzHYfN6G1StCq/4HbfI62uWU/qeTlnuF2KJfi6HM79u33
OdmxepVaA9Kog28HCE51ggGgKIE8MI7xF9bcuRHWHY528uwqSIWTEU5TwgrqGXgzTBrC2IEOxLhK
wwsH3blLhEthSSzyWsTU43iARTcgOz1Eg58Qc3duDP4P5culgPRJl1Og3j38gYOMzJ8GNyMp/1Rv
bplgijWYI/NW5XV3spUpvIbWHBqDX0ZOvoehJjxU7MXnj/fvuWnjiJWXNB5qRadeMyK1q8IIsNpz
ukLZkbpBsz3UUvtumse8vzCkZxsDBsdzH/GYdxXVvk+QfKdy4c8k7tYwWmWvjCx1F9nqcGEXnt0f
JmAwYjz+A2H5ePrUOkq71iYZI7Qpes5UI4x9a+6khwnM5VU3qMaPgcwais0pxE037AHt7OZWkR4H
tdFrt+lCCKcfD/a50IAFsmAcLNL02smU1mkN4r+XBzIrsrZFEX2C1NZad7Nt51uzNEpX13Pj4eNG
z10JS5CrL+kpKCTq8UCEYRerac4BPZVZvIqj5q6TysTrTOOb0kpfP27s3Na0GG4KI4T4kMSPG1PL
DmraxN6nhK3utdrGxCExugvjeK5LDCCnn8pPHr7HrUxFNOAEzpOlKKP2MVeN9CEoEbgzw6jej4rc
/02vUCzE45VDnbV73F6vpIaVx8wbDgzwIIr8bm57cf/x0J29vdAJXsqHIA5g0h+3EoMz56lBiSS0
0/DewXcT7gni1YmSSysVYw/U9OZmX0ii/Q5P11klgYbjjTwofzO84DpQ+nWoHJ8maSlZ9kkJasqH
yRqSlBXRvq4we1vlJnrDbi7n6ZeP+3522VDWRNEQOKNyat1el/CzoUyP/jA4jg+PUvelPk7WH7dy
7vihR2ALcZ1APfTkyowjodpDrIx+AB3gRmtGZ09xqt3J8OUvHD/nLg/UxXQOO/JlYG+P5zITuglm
PYVrEmrDTQp78UtgtcV2RGpglbMKdiGGz0+FGmh/MZTkn+UlR0wM8qqs8Ob5UclWQ5Yap/hcG+Ov
cVlpXp7jT/zxUJ6bMBI8JOd4K6IicrIDZwQA4j7TOF0bRF7hPufw3tXS+ZtLENGVpaa5oDCd5Xu8
7Q0RTWHiZA1rfVRWzuBMG3Oqav9vevPvVk72NwrWJqxtWpHNVllBO85WyuyIv3gYUizmAQByiqk5
ORvrkHUvdBIOhh4M1x0W1tFq6BSS3TLuL1gx5rjzyNlwAVt0Nt+yaMnS9GIqd7oWq6KFuqXwJhg6
HVq1UdTWXdBOzReuAHMb9GO/a4DebuYy6W8HJ+LFPNeXRJmXBX/6JMcdjUCDl/EiL3I8kfqsNKUy
sveyIVDXmeL0m96Uq+ekCeLNNBf6L1mdtW+F6jT4ejTQUcKkNe7CLPlDB2bQE8u++Pc3OTlmE9xC
qjSaeYiZVQdzMlLXiSMuSYid2SCA9rkByd1QTTmN3rBu0MPYKHkRzX0aIYahzfBuskq5MLtn2uGZ
wYOHmIonz2nBvcoVtcqbVvFR/MsPY4KRmaCgdiHidt7PHsV1BLYWWOEi4n88e4mKF1sYZYo/1JH6
CepVtEZZdPRSKPBeh2T6HgvwGneaaPLmtKrkC+2fCZyO2j/ZoJjz1MLQIsXXbQnmVW9OP/FnKDYC
XNY2w/QMTh44l83Hx8KZ+wJ4EoleWAULVOukVRFhLxOFoeI7Siff5bxdV1YhpnsLjvxftEQekiif
ohsL5nh80cGZwwy6vj809nSFt1O9mtNaupc1/EM/burMggGhhFLkUkO3QYseNxUPSTUEsa2Q9kTZ
YLTMAbZUFPgft7KcZSfb3eaxDbAFaAaA25NNZgsjEAJtOJxxLRBkjtlEjw4M4WnTG+gqHMKiSIsL
PTuDiyJEe9PosorfXBZm2kRm68ByCUQtXuA4dre9Dsd5jhcabZnreBB3Q77SJQs5odkelQ2ONPpX
NZauEAxflTFaNyGiQT8/HoyzQ+7IC8CRuJ4H6/H3Gop+TkqS4f6o0W6WZuEKy5TiwpCj//Bu0HlS
APvhvQgqgSfrcTvIqgyO1JCexg4OZyhrmuunGfqprszftAmGYGaLdGP0mLZ4SP1ED/iDlanfKJED
5LoLiptQonDltUj4SGgiKK3x0MVCCm85gorrsZshKXbIPZpuX4e2vK9zB7Y6ao+2uQs1NanWsRBW
6JthGFfrEv7e92CsoGPDIyzxUZEm/F6DaJy289xNJF/aRg0PeQTnE6EbrnlE8ifs23IhTekmD4Cv
+XjIQSaKxQhaR05Ie/iKGjYAihrFxATQbpyVMmQQSZVCz+wVqnzhYTKq+ctQzgkZ0AJRYXe0a2zP
7B7FkhUGdUG7T4epar0YPgs0xwhpYj6lREhJHSxym3KXDqGLD26u+gguld8EonzqtsDpqFg3CilQ
7G0Tw1o1ogggBUtIHq7H0EBGBoMH9FHoUmDhqpdYmywCPb9Xq9oefD3UtGQlIi3srjqt7h2P2hbc
vwQghCfjVlK6WSdBbxQkGiCH2k6MYzd8TkQUJUmvvy7EH2WTJDVDpaSm6qd2M39SDTSqgJOjU+Py
xpTqddThv+byZy0cnLEIfFTJEsHJQuTkuqyl6skwGuzsVEvsqwnSBZ8WV6WXDbhOFuScUtgFUy3t
pZ6oCQmIbsbpMzAUNwknZ8JcK7BJqYda0l9lKh6asDabBi3OWG99xU4pHoQtlfxN1pkpbkVBYB0S
0xIMVTCr4wbfKflRDfNkomqaajdxOKEi5ETcMzsydonmWa3aqJ45Rll9qGF2qRDeG7Ewrbv6ytEC
0I1oMc4ownYw2zwl6K1629uoSt+qViF9xS6kf8LdGvlJa1CyDoHfwvwxsYSfTbsYboUCqdXO55y6
vzyoLq8qeaGpJsODrCMHjVivGPZWiXSBC8JJwTsND/XWAYScjwgO2KF9I7eNI20HfFDHb51tt4ab
IKoFH7VtMcDDnytP/KyXtZexwI8O4Rkt2fSSkF5KDFR1tEpgCyHiULCE5SKbPnNkIl8xF3P+aORo
4mCUSJbLI50bfU+Syt6hi5v/xq4ovhuUsU9ug9DSH9MYyUk3AxWmujgsRbKPIGwgWDw5OOncaaFj
DyH6LDsc7Bp0yYwpfix6NNmBqAxBeTeqmDD6CCDXmYdelvhlYEZUumlWFNihWFX/vUXbtdrWLQTn
lZWExiNOh0O/wZohUFHJ6rTbNBodgwozSpYRGCZp1WbO3LiRPrFLcRnMu5WeOpW8soSFX6Yqzc5t
GmYSLPOALxJDDAvdjElbjC0n5ZfgWYWoo9b/QB5GkpAYM+IYM8FUf4zhUoSubVWoY6VREqf+CPhH
rECqKfbOgbUu+7FjE9ah72WixdPM8Z3K5ka7GhHMzusDiB4eqgKFhMxZVuwcPcY2J64KTVkJ0VUh
0hNYcbrZWKMApIYJVtedpFK5H6O4w/lZTovKH2y2+7WpSoPhxbNwEHSTIrxjJDTT8PdqtEj4PJOK
J3WQ8XDu+rxMNpMj2J2qHNk5oPseYS52eofemQrvGkcdAYcnLoIWWJ2jFZ/G0TbupWioVTQfZpGD
LjAHZZEtjbH46hDxcgMQ0JPbLPhvF44EYkBGmQ6b0RQonWEca877vG8KJfFzxEpAXHcGrpQY+Y5S
oDQ/ACkWo/RJlobZxCsF6WUp+1KOqY05OsKaahN5/wfVvAjBOlP3+yYubkhaOvcG+h0Phiok8qB4
3q/M2Mz2CcIUCGgMMQeLVHuittQvU6Qk/LbTiC8oeVWsqKyUiguR2js4rg3IhkIf6CtymSCXTt6j
IdDSHrkW3U/M8J7hQg9CCSZcTuTMx96C8LAQta8F6S+uKexZEwlHDeDQroMJo1d1zZfXK/9/WNP/
yd54E/2889D+9jv/XRxxpJc//y+OtA4TmmoeYMkT72xd+S/q20QtAFde5Sj5O/9SnVyipX9xohVs
tPntRQAa6sTC3nqV+ERc8+6f2BNdzv8vLfAfyfq3MSrwlIVv8xp08yx+l1uAY2rEBqJyJUJr0kZL
IlHdzakexX4Vtg5SBFk24qPnhnUjxQcyyLmxIRE431ozh9jORAtnkd5VpXqjakVNjSCZW5gjak6s
Z+VF/m1Se0rPi7vvIzeR9c0u0znGITUtH20NaqvboV+sVMgflJKFfhxXjI0oirboAQTC1oknCKOL
OkT4fJr4kCjo+y+KGZbpOszqSKu8uBGJ9JJmnZ4LT+8jBfaOzDmVcoJLyUIHgBQAE1kOFQlpIo2I
72AHCfo3dVNEh1bupOE6G2I0L+ZMVtEhyaYEjUVttps7Q45NfcflHGmFO83CmAgX8Ex+tluZwpkd
mVqIcrIV29FKsaQ0c4WVGtwJsBEidZMM0NAOUde2AQcVeBLwkUNnPBMM2vJD4MQG0IoUs2AN2Qcj
loroKhFJibu1hgv092lsRvFFpMOoeJUYc0QehiLIl0ABowrfcQCp5p41mdp0g7GpGn1y5sD5PoJi
qHbog/bR9Qgp18zcgRJIInwN/cTAgPkBwEX1CMEDuMX4IVUo+gI+RAsoCKs8XAtN5Qjp/HLgSEdV
JKlEmN9zLyX6xMRYVonBiavOkFX7FxlHSCNa4cLaqQSnRRVFX6R/bLkxWmox6Q61HLCYi3n1qLWH
7B8f7/LV1Bs7ReyaDQxc0KbJW0x7txhsivgFcU1JvecxUmzm2BIRolVO+iWQq/YZHFKC1s7iG+4U
bSAhQYeleJ11VbIjhBX5tUV+HE2NxXocpobQtuAAzGpfDLkSbptInQKvnHXu/87JPg0I4Put7tSf
qq5DAcPEgDxymwE1SU3S2l2r9sOqxur0i1oNzlMr59UPBMlukRS0HuUwkSYg/pr+qdRE/lMlLqo9
Xet06GRyJ55QZwJGNCZ69lTJo3xfh9Ayir5yvoH5Ca/DkGjNNyqFGL82nJKwpSvWQyzda1U/88wo
s6spzszW1Sej/T4YY/UpQ2j+u6oLZPxUhEsClEQX6+Rs1tb2YCs8M7C/ygc1vkoLWVoviikaDog7
Hh5gaBrkouxRQ6snN14A45crRE0Mv5nlhz5rEQbrVPOAWR8foavic2gXn/vXUDnTxxdUxMTVNJXq
qiwC3WNzpBjC8Fq4b/KmLD1nNBLEatR6ERZLk9xcZUUqm1dWmWH1m2K3ku5rI7acqzhWHM23xdDa
694JmvQmk5UxWWk4aOZPrINk+LWQxhwvb4ZAvun7PKtBQ4SS+S1MmonpnUakVNGKM1AoimYsHRf1
TelmHgPkcCU0kq1bR2otc6W2pG3cck6jl5TgrCfmMqvPvdk7d7iIih+2krbWIlFuRXgEtWrLJ8Xl
F0cCvoqKFm8AtFzQQH/CVLsoVkLuFXmlpu1c+eWkJyrUljbC5TNR2saTQ1l9GhR0KFdAfmvBi6rC
0CUVSWqtI72Mi+e8iVKxx62xTLZShRvsCqsFdLPyGcYlttTOEPWPmlnb4yZM+1L1tC5MokNdLQXD
YBTN3LoiqM3stzUUanKnV3VVrVutFELezhiuzPeORm0Lsdxaza5EgXJ64TewGUJUHnuC+zc33L+u
lg8cLjUAHUTXmARhc0ca7lRdA/0qcA1WF6C81+LcVVgAZOBmifYP8wiv7cA6IN1OMQqK7/H73iDo
ny2tD9wZIbcfVTRMPxQRXeJiLgmgt9fi0goh3GIUQK4aYYPjVmZ4qJnJG3kRp9G2EDsQIi2z4nOD
MaFbV2lzPQVsio+H8F2SemkVvBRkLrL9FPZOchfZUDg2M7RYBpBSbKVRQ/JPRnFNt+ZkhflHvCG3
IqVgKZwa2aNKw02aOuTXj7/HaQpl+RpkYkjRUwoHQXIyxLgEWHgU4ScQFuGjDbDlwFWLrJg9id3H
LZ0mhRANoQpAjyFLvToEHg+zzbkZlwrijm1YOA/GHCjruZkulfLe94esMJazAEQoemHJcNxKYeVJ
j6xh4JoO+6FxVJSswyI4TO1Y/fEuAHgMdx9sJ+l1wHfHTc2TwcvQLALXINlzZfOIiwb1En7wTH+g
ly2COaAiADuf1FAQJZbbyE4ct5YCgp9QR3K0DaA1qmnWTn/eI3MpMbOzTZjJpxCChHRiH4J6WjCq
T5KMBu8cpvGFdXCuR8Sh5JmBelC0O+lRZdSaFOuD485aUkYual9tepX2BdLHRQmJ8UKW8MyyMyHE
LhC0BYp2iqw3kUBYtPodNzWbbq2K1lkBU7xkZnaa/kWABzyYCQNNX6wGTikdFoU6+GG640ZGGbtN
H6VXZsfmFlLf7ctC/vXxXjrTHM8CsKuv9j36KYjFam0cvRsT0+5Eih/HWkfMPXPUK9E55Y02Tfof
VvJ4YkLn0NBJxwmSt8xS7HqTaA7nIZFrlKNdkn2mm7XhM4nfyjV75WYyke1T+/xCi+9XCS3CbuTC
55gDh3DSYhxq6KLRIvoH5Xq2yP9xRTiekDGm/3gw35//NLUcGvAXAVid4qINvWh6gAiWS/SNEGA6
DGuMjLoHyxblOlSS+IvVDGS5Pm71XAdZ/OyCBYoNVuW4g8LMQk6QznKpA/UblAGblVql9bqpsuZC
suD9FkBjgdOdn2TjmcjjpqyQA5CgN3CVnjRsLFlLnNn02487dLoml5sEpA/YVX5hJ5yevK2NiLGV
s+azPvqRilSCBZEXq3bK+tvckIL1X7RnoZ9CDYQL/PQcSYIwg8GHZ5FjQa+LdDL9HZCSp55jpXN1
K8wvDOP7dUJsgOAZKBEubowajocx7mZpwWzYrkKBg/yKSeitRlb6oOO0txeOg4r8ZNbDn9YCuTgX
XAooV/qJnNoy8G82Xzv2ipg6dJDrIdcfsmpSvCJDvbcQRvtzAvxzL5Wk/D8e3fdrRsUlGkdqGGML
sPRkeeqxM1lSg4dbGwMeR+1a1n6opG79j5t5vwvwf6FGTr0R+1dLPelbRuz1avTnmhhS7GDy/OIM
KjeJg+XaX7TElCxMIVQYTin0fSKLqRaAD0pZab7xnBaVq88N3DEELC8BNt/vBWJjEiEYwWC4ja3I
8ZSNZig6xSQJiiP6Rl0k6KTG+jmEWrMhhXGBI/x+qiiDL77AwFygE55ykBKrFMGMczi5lV725DFA
2dUonQvj9y7juLicqJyU9AiAD/np4z5FUTVmUWHZ7hTMQ+B35oBIdTep3eSbUlk4KKjbjGmCO/uT
1NsCIUq5QQxOkyKrWk9sD2MR2tBzzJIK+RId7OwgLCEFRKVF9OPk2xm8NINGo9dWZdaeGXTyejKD
Syoy748AXPPgXnHbA9ri7DkeA5tKcmR3ue1GeD0dSpi2d6FM7Uixm+p+str6KSZfe4Ht/75r8LpQ
9OAMAPdM/44bHSQr6BB8sN2GYd1ExpT7jZNFF0635Xg+egUBEKERGZwq0kP2KSlA5+nbJkNnukJB
SBjP0pQkVIyfWe2LQDWkm6hOUMHDRBJ0faxV6e+P9+e7LQMdFgglsRqAuAW4c9xLa27ivDUr2keE
9dCFM2kLXSjjdiymlOJ1G18idiyfeNJjwJSLZSBBNEi8k03aOZhARxzzbm1FevFFD8qAwmSJUMhu
xgPCuXA/vptGquEmDx84A69QTvW4g2qltcAgTcNVWjzKnADED6ySP76kllY4UQniYbYBST1uJRND
b8MFNKi6pw3CPqWyMVK98ZRSVTysHapfdWD0l86GZd0fDyXnAcQjiiKI2xEjHrdazEgQ9DoSyqkT
UoRRxqfYVL4WjnVjR82Dkfc/9CDydKt/iErzjxkZyIYuYTfJIUJUBGlONkjbzu2gTJmBzK8hVpKO
vWQUJp2XzsZ4Z9ak0ay6TT7VTTdspEZttp1nDLX+6+MFfDK/xI/gjZevQUSHUOQpACpRyoL63Zx7
iVXgaNGin0Qu/A/RLK+tYCq8ECD0xTTqpK9ZGk5zFWMfZGBj6MV1hLTbnCoXJvTknEOqANkkZhJd
SsUENnNyzsWFCmB7sYty5t4J10VgOs9tE9uZl8ad6GQX8m1hr82+sS8B50525dI03K0l2iES55m4
fLU30Y6hhpUdzUAVNNT3PnNpoImPzd+oriUUB9o/e4zSGtca8G0gl3Dk33EiTbJjEBrN1mtDKhAp
o44lS5p0uWtag32Jefq6Et/sE5oDqgJYFboGwDIyFMedG5U5ELFS9R70BAmAiNI7xeCaorGGTY9N
S7vvEop+IFQQUnkAiKEi+l6QlN+YTibVN7pwKGFDtOt781nIEFx8vcfU17fUUHnozTKPhGtXo2N+
yoh3+p1hVYOxT1Klctao8aFE67ZEyuVTkMh68vy6A/6nBvifcDfeHAbvaoAP8W8hnv/j1+//KJ5/
xb//43+F2OGJ5//9tiz4+hH/lAU1g7IeIsjcBIsA3uvT5R/pZE3/L1QGODzALhBoAEf9f2VBTfkv
Hh4IEajU9ZfsDGfsf5vRvRYTbWQDyHCwunTrT+qEmOYen+YqEQDfiRcj9yLL9VTWM+sHiv8GEHE0
S3cJNgVCuwmr8kdZqVgaqRnnQXxHGPClC+w9eck9NJPrKnEzPb2Ci2diHyR/syrF8iQTSIQ2/g4p
VUx5eNA9fMpnv7SDtRI/N636nZr85OlxiYvPlFUeBX5BWrA5FAZmQMgUeKpeP6v6RlW3yb2T3GKW
IYAi6O5UrQN7ZZZeuXcqUNkbw97X9t1tS+nEstD3x+ruAM+l29T6KtdAhKyC1lMV7FhcqV1Pies2
Fr4JFCywtnHHaiXruGTcOeknLDTi8nOQXIHpqkvPCPyl7IlHFmXP9AYLBkffZffZfeIDdwGT8lJ/
0eTP9bUhu1j38RMJBTebD9k6WxuPUuDjmJZ/t7GjuidXAhThQVI8xJprjGji35HyubjHA+mhzm5K
6StlBmAfsxtSqHMlDc8/ZH2q6zrZyMLezInXSOMGtxCvijFLy2d/l40HmHdbs/tUSqDa1nVnXYGZ
yIrMg27sKhtkK1sVLSive5p+St+l79NP+fVX+fXX5Wf03L788zN6Vn+2L+rP//5v/5I8UwXe6D/7
F/2nwUHkDpLKoTXd9M06mNbOpk4PqpW4uoMdDMYXWgc/bJ9V+ffsJmnWMqk+tfxWqwhEoy3sqk/Z
s655fZe56QNU/8+jvEtbbJA2ruKVu2heYR84hBtHwHS7RYlRMdZD5AOUMctbUXvjfAvIBVIan2Up
G34uXp7lrS22FsWUmeqcm6PC5RbGOpJWUHO+jZ7dgzrPXA207r7mby+o3fvRG4XbOa7zvff0W1es
+HP2c6mvMOuxvm9ysU0qCny3RoUBzrTS5E3YeZblmeMaR5Xpjn5GgVeDM2x9rN0GV3+Y7qIfgbx2
mrs8vrKK/QiG7ipAIHcbddi6NIvI6+dQ+hk2t7l5UHdZtw43/PUy+jqOn0ftu1Hs70x5nUhPLNVQ
52RHnxC/JR/lB48bwrOnco34FzJsyMUs1kT9Lk2hOnmxfiUM4WrjXdRttX4jz1je+rW0Kuhwaawt
HHavQb94Et5fXhVujOBaC66rA24T4xpHkPZgf/pukIZ1gB1HnnMr2n0UYWDKpvYm9aGR7pq+8/Il
hS/8RL6j8je8RA/xzbW/9u1sb7+s69EvpZvh+Vpyjdgl6ep4mMfM8xorxKrxe91rbhDraCg/rhzt
IIAcPEi3fbTiE9VpZYSrZlqN+KK1wT5TD2n+EsSPQJvcdALFehg8vX0Gx7NqqIPrsrZR8dTSJcM1
EH5D+xyPpcITsQzxTdo60VXWJhi2/cAkA9ervUgOaXsows6t0oPDWzWgUsp3c9pVdSc/E7nGIAS/
Onhcfc7rlxSAUTh5eTauLGKQzzNhQlQh0YKBgc0Bc6vq+6SRt8UvTM1Vwluv7T1sIxZvJQ9UKf/f
/nULbIGvxowm7rjDrkmjyuMp1vc0mLzI+u0M0mObrDNjm1W7SbtaZEuyCn/Bh0h51G2Dnm4KeZ0W
Xwv5q5ytKpQabuxnNSHLHGEUBVJs3g/ZlbY4s9krXuVuse6yO3l6oOKvV+s+PHTX1iPOdfCpyk/5
J0eGQuVOiy/c8j+K2+66uX791/y7f35H5njFVqtw5+VAw9Phn3+Mxmt+l9cIxTTDjoNxvpofJ7yM
Qjel0EyNzkf5Z3Ttu1q/MQJPmX6w7GEgSyPGPDmV6BtjylhJj5K8Qmc87thTNXoTMhg4QByZ/EMp
Zp+ozxKSF4a7sJJ4AmJgUuwaEH+OYeFtjYPftIdREVU7YXzJV/+Xu2tZbhvJsr/C6E13RwxVBPhe
dEeIEEXJIiVZlOUqbxhJEgaSBAEKD74mJmI28xG97lUtZjfL2flP5kvmXECQmSBMSsyMktqqiKqi
KV8kbmbe9z13sGwvG2dTRIonmwgjeQa1X4MS5CrsuPkduOoiWoa5QsAGqKKY1x02WgM8+QxDfjZN
3WhEHgYMNjseZqZFLeSwm/NfnWXt3DlzURtZn2O+WKvJat3JMFoaj9PAqGAkinddsx486MQBEmXu
BczEOoas2ueb6/kacDMGJgat9F9dIIqHcAesRRE53FWbN3B3UKXQ0Dft9VS/DTE4a4aqiuIjQ1iq
7X6o4tLy8HOlumrP0ezWDKvnqJVtT7zBOdAdvlpVx5hPIGIRQZlEHoaeLs+m+qeBNh1Cm/82cZB9
WGEQYwV1KqjyOYOZfjsDFM4gqhmlyrq12XwsecjAWwvDapZbjUgzoop2Gbi1dtGZX9GIpuq6cVYu
Ai/V89vL5del1W0En6fFZadWAzAaL9loHLktlgHraGsV3kIi+6yy5h951a20ixhlt+IbROjRkd7S
Agzbat7MVn3NWrUAgtue6hUUfT4CJ7OOfMHcmrWWi815EUHb4upLVVtcTydaFwNxburO6mHm1MaY
Hdq1Kje2e4SV+q82uQMBLWAllBHjw0hJoPDBz9xnj/77Xbvfvnton/1H4bMZhKbvFvoofwCjkjnL
l+O//SmX5LN9inKBUhldPATuiuhsOtoDliuQZTELGauh2CYF3dNhyeUTNHI00e+FvwXfhgI4qX2q
nyB7ieA1slXoKkEm/zX2aZJt2vKi8nix7SICmbnsY8CeZliYJ9/yq5j/qtXsNlr/Nhc85KhsXS7s
DqAgelWn+HFSWTzgDpxFFg57tTL5UCpjbp0fuR0AN15Hi2mrjghe1Ayup4+B86XRWA2MRRGzNmcI
ILZ03dI7mC3/uYzGvxZ3gN+y1riG0aXryk1p2uTtCd98dTDWHhXP7vkaI3+6RWcASQOoi5Izu1vO
IUVmqGP7GIVr1GYvvMrlXIOp2wxxp9boikAHqI2sSZNDTC08//HO15Fks1caasQivuqsUVTWcuro
PgJu8rm3qrcxKa0XzBqV8+bC/Tyd2PPbCodJUwW8bQvV//depcxsn1+7s9pdyUYlVrUEiK/HBipy
Jva1V65fbzz+gM6Rj5Oi1kVMpWdzvYNit017Ng2ibhXhWwN9K8A2mMw3RlXH6EG/3uxUSpHedoNS
rzyffUUR1sDwrYlmVFZ6dxZtuutNCS20FcQlZotG1FqWSmZgOywY1K4texXAnC8W8X1xiqIbv3q+
CpeBMQkalxhJBIAQ9D103TmEn7aAZgymV+W5NTUGbrM/HTiXXrNxE+nWpjMLvZXpB49fkagMDLtq
UahrfRlqzlkwBT6bi0mXg9XlAJNcB/oZamkmiFsid9hsLwf1G5c7X6O1jzjfPAoBcT5D1Vbdn9/U
Nkj1RQ4U32SCwYpluwRFE1hhcKmvSyj/94uVa9eHMQov3e9g4mm9FWFkVXtQWl14gVbvL7VhHdgw
mAkZ8A9rbvdtS8eU5oY7m7eq6C9GJfWgFaFD4zPnm08zu46WAKDloSsdw87clXe7RqlQN/SXy9sN
lWguisvih40b/BYEdrMzA2pko+6MFm758RzFPRiVrA/aleqi/qFR3UzOfIy2ugq0dbdeLLmd4mL1
KQjR6Y8yp0bFQCcG9BFGok1KrbnuXDTrs5vpJLhHOKCN2e6w5DBz1P+KorJzwIQYmFLYeUQbFQAB
yhjwa7cXc96yrfmlB6fDX395XGutafQIO69mBGv3Y+hqHR+pgMVsfvVo6YZb+m0BddqcrNpVf9Yu
DgBDi2JKwJgCcKuKy4EirIbTqfu3JXvVWYYfJk0U3FxPo0bLqSGnXMYMw2rPBZTJoIEJf8WidoPJ
KXoLgKPtElo63AU6/j4pjFxQ/GPkYcIZt+wQFbdP8RCKAggfcobdb/3qzrfPtbtE6BZlYOG9d9wv
pUXA+YSeZP79em7+7U8jVBOG/vrOtLgnVC1DBWc0SrykjwhkrPdRcBiOSDQG6WLtpIHQL6kn4E/Q
DyKkjuda6ff16gnUBvAYqIqPfvA9plFt8ehHXNj/gndmEDnh/t/Z9wqmi1dYk06Mo43CgKzXMqFS
Oimj1gR13TEKB/4j8qB8gvAM0uP0G/EPVOv74gGhNEixoEhBLJS2IUdWSvYZJ2v7HNTwPdDSKe6V
8AAx7PfFA0pDy/FAq58AaQ/3AbgEyc8uD6jsr5bEFd/RHaAKM7l3R6SyjkRXmQDx8969rp0g0QdD
kNLi72vjaT6O3MtrEADxT/bmV8sniUgAgkT88+52Pi4ulHv7sn6CWUaIYFP1wPadr2LwH01dQQIk
ORKIXr+vrScIFqmXr5zQVUcdaObV6/oJqq8oOYhGH/p5d6eeYOOkXr2IG40RiMDOzqr85gmUHawC
1C3EP+9P3TXgp8q9vF6GPINNg77D55cUzn7jhE4FYfC8t0OPtLnk2zdOgDQPONlU1zezyr52Qt9B
IDzpgldc/BdoxWcjGqhMzjg2n7mJ5lRYrYlZePAXUrtxl8B2sAQxEBi2NBGuCnDzJkGBC3+RrOvk
UYk1SZ//LhjbsZ279WVq98bPffrrTy+8u5RnK3n3K9H6ff33W2+pI9n3vcVwe2HwgLaWrvK9QBnt
jMKyU8ZeIKvK/BEyK7GB/rTQazaDs9EygXBgbsezCKLl+xp3PJ3nK76PquEFISvc8RFLaZFXQAXB
spTbTqHPnAUbe35KLAnCpZ9y3bMXLboTsdCcMUdYcxP3WnbNF547jnwWpJRowcDcTz8ev+JrMNhn
ViSsGH1E8pRvGZqpRLLUlrGfE3m37g+6cBimpEkLkj2XM5CUOkfeTgPbMBa2oazgPHZ803Qd5o7T
DaUDSdbW/u1N3mHfte+ZKz7yUjrxMSeTSJZsnyGmU7il2hCzgGUXevwxMmEZpKTpSSjcTT8ef6Ew
qDs0x4V+CEkgXFf0QslTN8AInzmF05npZ0RjojF+zCks5kUyzGA+Hw5NJrAGIRLq/UPt2Q93IqH/
dhcY9ZqIl6QK631rTET8cSBTZsanHLbaD1n70p1bY8C5cOYIhUmWaodtGI6zz+cprXi95FPLkr70
M6eMcljSRAOfmU5KJ14rVVVJk/XZY0olJkpQhrJEP3j+OMMCinfJkgWCMONhSideLcV3ZMl2zSFz
RZEJV0Ke7s0swwMCfZVd7EdE8gX7LobqlqXaZ9GYF059NhQzuJjlIb/knbwwpobKU31SSLTmQnvG
/R29pMJap9R2ocXcabpeOnRx54csx3+A6RK7Icdr6WuvgEP356CQtWGS0lBJ6h0PZAv9aDjmAQTn
SLiKNPdFwaW5j9xh4TKg9QsiH16BBsxPBcLpdBgVelEg2I5P1BUcy+PrIvZuztvZH8g1oTP2JfYH
XsDFtdjxB0TnwRvBBjvwO4L3/0YOxunXrCWK3vhUDKQ39OmVX2jInLqQ3aMwY+Ai6rNzb15JN8hI
bXQ6yq20HfneXIh9oJq8snP5XrfMawxyt3NN/NhHzajG19E+jSCRmJPhA4JNkozoe1H+minauGN7
vG7NN3QTxBUDIwP94WjrRAYXCMSYnr5j4r3uGbcwFywv+xQMiULjC1pR0H6D2nwA8GePS/Q9hZ84
QIddXJwZljmIaBdAhyqQMtBroFHj3V5z4qUPajEHdyjHFaWRHtkQauZUHfFePTPw5l7IZuJWUQMo
8NPRR1TCQBqaVrtzPY55GLNs3xym20HmRh1pTvqnUcdpAK4Jclzp16kYOuJBz+5w4doMbdPfUbjo
+wJeDQLRANqvU69ftXzwsW+npRLx9BIttcWrfwUt5MA3EQ/ejtTZeqMXKyIEiX3BAkLOxIRoCdc5
Z+qlVEkGi2sleBdZsojDWzyapYRiC3zfDXjhalteAMbGQbML09+YlrcATJbwFAW+DxbPMsGLXd38
+g1sRY6FeJawXJqgIsvrM9OdMV/wdmKoScmTcemDDWJQlQZvyq62HYRZ1UYgLrJkjY05skXeUqWx
LNlzvhNZpokN0mSZ75l5HtNeffTCS3KOSNZIsANRWC295A4fwlbLxDFooKQsLzpIyrqBuU4pkaw4
nJw5bNp0TB9utUhWBR+QbRC5S13tskwwfA8Fk4JoiAedydK9iFzIHIEJyLrLr/dytCMckM5XQDdk
jrhamu0uy4UPKPwWDxg68RWQRWClx9YizG+M/yO74C4LF5nTQNBh0mR5aEdZ0wSIJfKU+463YNPs
khXwuMsh10PTRbdKJklBTfLSDIlW5mzoRb6V0iLpgyFL6cfjDaue54zBk5RQTJdGzskuuee5LJOU
pOHB0mRJtqdk4sUStJMs1R+4KRhLqYC25y+ZKCtUqOZbipeO0+XFnFARwLxFHCWymJgLUpGkvvOg
5cSLh5q6dP3Hn1+60WaWMA2XlD0T/Vhq+twVMutoHlNAep7JZMaF+9ILXjA4dL5wJlC3qGC5S3Ms
Kg/gmqggiwHQSXAgJUbHGBgl6cfjT8WnKSWLBeMScSIFdJNKhSvuWmNPdBt3A7jR9zjXC03iBxhX
I5w7A75yutiYJ3vjIy8kDokMBWVavnigVXg1fdPPJvfqCriNVI1Z8L7CeBHz/gD4UiOYEX7tsZE5
znp6AJ9SYc9deYG3ELiNAusKsHPSvT3+gH/7LxL/ea4Z4I40YEGjfaXcQGaOUEUPPe4NQ2uUn/gJ
I2u5yZjq4Vqpt9sJSkD9hBvhWCj6EgxGBfr71LVgfaW3igT0wSt2OA4AWI1gicLDbbKEqi5rFrRg
HQnikzDFpYkCJQ24ICkhYgENx5Yla9hMMF9UqOw7cx4NHeR0oEiQjCgYaOkUZDJh0Mku/MyceSOU
ieAxh5+n4AQaqCL3PbGuiHohZN8DQxU93wtSQrSvBLcsTRYE4hLMOO/tPvMopRw/R4GfbLC5WXgw
/bFg+e3NQL7QeDqbcPjfoXDiqflRljNtC2MLUzLEBhrfIE30ETX1HuSeUwBmtGsKMqWm4Ji0fR76
IlkV9l47tAFyIYrruoLbeY9r32GzjIlK7UyynO6woXgJqQ1dmqidUQOHLbjD6mX3IKA+WX6txrf/
Cc3C+M+XC2B0C7dOU6G8rkx3LZzenOqT6NVuVpcPs1YBkHTlmdFFNj+0BeUCc18BXT7McKGiQNn2
0ONgsQC9LOkKSf5g0Hn68XjvBNFmzNYUj4MSFxZtQktBBmsEMSl74Xoo7kmpxDxQoTF6UKSjbARU
CW8jSF8uFq0DiiB9AZldI8rZKJ2mQs31vA3JX/SPpMuM+awiUYtZs6Z4glWojJiqqIk0FYnaRAwX
WzwIWCTwYrfi6/WC7e7b75GbRUZRkfe7g2cidkTpBI8ie/H65npkm45jChanTtjT0qST4rqdQktg
fCkgTnE0MUiuq0gr9hMg3q7pZWKXhEcgzxF0WYpHGgMeFNCNMv0YqOeSp3rviV4aBpDKE+1/+6dX
uPdm336Pa3Nu/W//7Y64WIyqlxXwGpXmPFOviEic/AvcM3eTFdC6in6ST9bOBVeRycV0+Skqnwrn
LBDMIsz6kGcGWql5xqYH7Ls83TbiMCg3F0yCeBqt7A38suODYLaK/Hq/8NmQDZeCatVV9AMlBcr9
nfutIi3a4n7hHsackGlEUbI8O06Ha1PYuzpAymk6CKHkA4ISBSsH5dPbxWExmOmnjIh/teDVorVH
TOUoOP2nyCEOGZ+IhBWIl1Mfk7FFfanAuUfDl+WwMZAj05NOlrCKnGdvzajAUiCrYsEY9yzyVoUi
I4BS8ZaWFawVYdGhNxb3TIUa6/u80EWnnhCKUBExQMu1GPFXoRcBfGEVruhf/dO77eOgqbDZL12k
S82McaMR7J6segRlceswb1ie6gc2F48vYOvkqV6tfUyqyYozaBl50kkr05WXCbBiupQ87USj59BW
YDZdoel9au+yRMG97jIxJ4HUtjwvkPln3s4VIRw12YOMSgskCDNnWYVlikDVmC9EbxnQXQpWjMDa
OnunVaQirs256CdrNFhTlsG3zEfZhpNX/hAPlpGnP90xVTB9VMHCAfPF53PkZIKUWKz+97ZdvTBF
1UdREptDbAiUNQWn495mPFttqOsK7vU9m/BdTsNcT1/h+GDmPeOIWaV0EhtLxYrh0JJZmBVzugqJ
9GkzNHPYoaLM94GbIbClBH6oEHU3aMvyFoXLEAUB88IvhTbyjl4YPd3M7cdpVb2kYAOeHngVuSyw
4UP+Ukj/l+c9FMNfFdgQ/Tly+846T96gK1SF7dPj4zGK3doYGrXNtASg58fyElLkRQBFT1zr23yK
blMXXHv+3wQPYfuhqMlC0+lBH/lwzhHqiq0ZNsjnzv/95z+CKX3q+GsknrCCC+ROZyzdNUEeore6
VlaRObvnqGcoIi8nJqPqmNaL0XnpSx8vZfomnIJpetyDX84489bwl3jhI+pjmBDzohGo8XRbWe10
5k3HHhh4z6ZwI7kIGAcYUzRgK9i8KxZxnwvteloJWBaYNCjPt1tWdHhxhE64YhBEKb04J5Q8Q0Ec
CAXcVg5lBTKoy+ahnTFrkmUfVFxvF1h6hiOTrfLbfgW6OcAN3f6jNvVzpiCmwrPSb9I/3Idpd+pH
Q8HbVmCWAyKDA7UxDv23mD9EXHP7fCjwClEYGHFHLA1UYYDRaoG9KchIFQXKVBjTYjYwJwXSKhxk
g63R8JGnMVWYM0bmdKioAjjzZgj6i9ipKoyHlG5+2ZsK7w3IklnAShW9QEBmHQPvMRLzYyry1BeA
WhNC9JjWlF7F45XxB5zjzP5hqLw83R7zKR2ULV5QURhJPRkBzVoVrD6Nxr/LWgm36FcOPUIDFqwQ
zD2Wp51Ag17xMAxiaXptLrgoQVSY+slTutFIjKToSiQfGrv4mI3j5d97QwDZpGyJfUVdwQ7cw1dM
+GPgXHpBnjDUVSA2JIx64GinB2Ir9YVQoXMiFXZCDSpKx1pUgRTYhQfuWzxXyGPIWcrP4y/0p/7e
Jyg4yC10qWbqFvW6AroG8IoQXUxZEB8pFWVJfSZaRTpNLJCVFAgchYU2AFaQ9Y7Ea6yi5Ck5nTBh
Qvvb7445W6crJq5U1ZTN4AV6DE8Q2xSR81URw0xeINEChb8ksBV/3X4Jmpxw0GHJs5H3WM6KcfF/
ypwyYQJlS5pUtP4iA/PVc6Y58aQaWg+B6dzETBDMgWwAW+6gO/l2+57AyKXelkETJp78NYRuvguN
A3Me9vzuW6En+hatXkycqgjCtZC0yeBZqGg0bflsI9a5qKhlo/00t6WQiniZ4Tletk9CRZi4PYIv
Ic6OUAFRfw7HZ2RTk0umY0JFhdI5c6Y/bLJVEGDrRCjYECIQiK+lG3q80dRHtBWRfuFoaCrwmijp
hvCJoL41Gj/0XZQcN7bk1vSjlEocAjwsVA/Hnj/5UXax8YAw2cU+oPR3gzEIwsbFc4j2U347NZCH
+/kTKoVkugMgpNnMEzZHhYXZAkhXNlyowMHpk7j1ch0oFZUkhkde51+uTEwbcq2/5vmfKrzBuGCF
hnTDRCZBnPccFZBChuelNpngpajAFTrnE74tg1RUKZwDNoWg49PJJjGUBR/5u+VTe4eEvDDF96QL
gQu03inPUjGb6Il+XEFEm01hhmfQaaqOGwubokIxIAApZKx3AYujV/f+XZiAyHk6ofE79EZnCAI4
6Z8JLwHk1/RQHK+Qr5BGG8K1TinFKk5Fk4GBGehBiNh9jqOiqUDsvDaXBYM5OfgoKkBjrnmmG0xF
C/EDc9H7LJoTKmIk1wwFDsIOqrizxOAvJrLkGSSvRjl91PHH7paHI8S2cpUL4LIVPIDNkUyjV8jp
LVaTJHayPXIKriOUVIDkbX7x2C5a/uslTBIuujAdJGX+rXAaICgboCcviTTTjUVaDAUQNHtesFOA
Yi6/KffeFLapcFJ1FabEPUoaxdWqKEe9j4BZllmsgpP5GdvLk8j7eRSiUijlaxyHVZEr3DEydRUl
FwbVBlLWJr202+uuIshYrwM2HdPnUYZRqapAEfy0PXkNA95czy/cRCh1gr2Ya8bVqbykVMIwWETB
aBT8QUf4DR2fnFEEso7P9ts8BdO2/6gtFj/88CuF0d28OQh/7FsmzngcX0zfP13AvhKPjukheyTc
zcbB+pnDjv9dFGQKmXUVyeX7b/+LVsa1uX0lMeUi/fgjPZ13Av6YqH/eDIl0W46NBW+/zfs4/XkD
LH6+t8ybl/HO3nL7aKRSQJxjTb8xcuB+/f3/AQAA//8=</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txPr>
        <a:bodyPr vertOverflow="overflow" horzOverflow="overflow" wrap="square" lIns="0" tIns="0" rIns="0" bIns="0"/>
        <a:lstStyle/>
        <a:p>
          <a:pPr algn="ctr" rtl="0">
            <a:defRPr lang="es-ES" sz="900" b="1" i="0" u="none" strike="noStrike" kern="1200" cap="all" spc="50" baseline="0">
              <a:solidFill>
                <a:sysClr val="windowText" lastClr="000000">
                  <a:lumMod val="65000"/>
                  <a:lumOff val="35000"/>
                </a:sysClr>
              </a:solidFill>
              <a:latin typeface="+mn-lt"/>
              <a:ea typeface="+mn-ea"/>
              <a:cs typeface="+mn-cs"/>
            </a:defRPr>
          </a:pPr>
          <a:endParaRPr lang="es-ES" sz="900" b="0" i="0" u="none" strike="noStrike" kern="1200" cap="none" spc="50" baseline="0">
            <a:solidFill>
              <a:sysClr val="windowText" lastClr="000000">
                <a:lumMod val="65000"/>
                <a:lumOff val="35000"/>
              </a:sysClr>
            </a:solidFill>
            <a:latin typeface="+mn-lt"/>
            <a:ea typeface="+mn-ea"/>
            <a:cs typeface="+mn-cs"/>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Balance</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_xlchart.v5.12</cx:f>
        <cx:nf>_xlchart.v5.11</cx:nf>
      </cx:strDim>
      <cx:numDim type="colorVal">
        <cx:f>_xlchart.v5.14</cx:f>
        <cx:nf>_xlchart.v5.13</cx:nf>
      </cx:numDim>
    </cx:data>
  </cx:chartData>
  <cx:chart>
    <cx:title pos="t" align="ctr" overlay="0">
      <cx:tx>
        <cx:txData>
          <cx:v>Ingresos por país</cx:v>
        </cx:txData>
      </cx:tx>
      <cx:txPr>
        <a:bodyPr spcFirstLastPara="1" vertOverflow="ellipsis" horzOverflow="overflow" wrap="square" lIns="0" tIns="0" rIns="0" bIns="0" anchor="ctr" anchorCtr="1"/>
        <a:lstStyle/>
        <a:p>
          <a:pPr algn="ctr" rtl="0">
            <a:defRPr lang="es-ES" sz="1000" b="1" i="0" u="none" strike="noStrike" kern="1200" cap="all" spc="50" baseline="0">
              <a:solidFill>
                <a:sysClr val="windowText" lastClr="000000">
                  <a:lumMod val="65000"/>
                  <a:lumOff val="35000"/>
                </a:sysClr>
              </a:solidFill>
              <a:latin typeface="+mn-lt"/>
              <a:ea typeface="+mn-ea"/>
              <a:cs typeface="+mn-cs"/>
            </a:defRPr>
          </a:pPr>
          <a:r>
            <a:rPr lang="es-ES" sz="1000" b="1" i="0" u="none" strike="noStrike" kern="1200" cap="all" spc="50" baseline="0">
              <a:solidFill>
                <a:sysClr val="windowText" lastClr="000000">
                  <a:lumMod val="65000"/>
                  <a:lumOff val="35000"/>
                </a:sysClr>
              </a:solidFill>
              <a:latin typeface="+mn-lt"/>
              <a:ea typeface="+mn-ea"/>
              <a:cs typeface="+mn-cs"/>
            </a:rPr>
            <a:t>Ingresos por país</a:t>
          </a:r>
        </a:p>
      </cx:txPr>
    </cx:title>
    <cx:plotArea>
      <cx:plotAreaRegion>
        <cx:series layoutId="regionMap" uniqueId="{055C4A7B-97E1-421E-9B84-360F58AE364B}">
          <cx:tx>
            <cx:txData>
              <cx:f>_xlchart.v5.13</cx:f>
              <cx:v>Facturado</cx:v>
            </cx:txData>
          </cx:tx>
          <cx:spPr>
            <a:solidFill>
              <a:schemeClr val="bg1">
                <a:lumMod val="75000"/>
              </a:schemeClr>
            </a:solidFill>
          </cx:spPr>
          <cx:dataId val="0"/>
          <cx:layoutPr>
            <cx:regionLabelLayout val="none"/>
            <cx:geography viewedRegionType="dataOnly" cultureLanguage="es-ES" cultureRegion="ES" attribution="Con tecnología de Bing">
              <cx:geoCache provider="{E9337A44-BEBE-4D9F-B70C-5C5E7DAFC167}">
                <cx:binary>zH1bc902su5fSeX50MEd4NSeXbW5bpIs+Rrf8sKSZZkgCBIkAV7/1Xk9r/uPnV62k5ERZ5xhpWpG
L64sii2sD/11NxofkP+6m/92Z+9v+x/m2jb+b3fz33/UIbR/++knf6fv61v/qC7veufdx/DoztU/
uY8fy7v7nz70t1PZFD8RhNlPd/q2D/fzj//9X2CtuHfX7u42lK55Ptz3y4t7P9jg/8mzbz764c4N
TTi/XoClv//4P31x34Syuf3xh/O/Yfl5ae///uNXv/XjDz/Ftn73d3+wMLQwfIB3E8oepalgqcIo
/fQjf/zBuqb49bmA50ISxbFAn37or3/8yW0NBv7UmD6N6PbDh/7e+x++/PvVq199ha+elN7tPqOw
c+cB/8+LT9/wp69R/u//ij6A7xx98mAiYoC+9yieh8zZciz/ylnA8hHiQomUf5mF9PezkGJCBPka
/T8xkm9j/9uLEfK/fR7jnj39D8C9v/Wl/RWBv8D5MXpEP/0gwPWh13P6iHzydvnF62PcvzuSP4D9
y3sx6l8+/h3o/wHOvtOlvf8LMaf4kRSYUknk54ATubrEjyhWUmIqfv2rnyPNdwfybci/vBYh/uXT
GPDd9b/fy5/d9rfFcLv8+u3/Aj8nFDAVPKVYfg7iOHJ39QiLlDKuIsz/zFi+Dfs/3oyQ/8eDGPxn
7/794O+cdfX7vzK2s0fnkH6G92vMJXmUIqUwZerznETQ/5mRfBv6f7wZQf+PBzH0u/+A6H7w7e3/
/t+/MKsyiO4pwhihz7E8DvL0EeeMCnH+jU8/wIrPddXngPMnBvTtCfjtxQj/3z6P4T+8/Pd7/uFu
uP3g+l8h+AuiDgRymkohJIs8P30EqIs0JV/mJcb9+yP5A9x/fTHG/dfPf4f77t+P+7P7/n//31+I
ungEZWQqUsW+eHWMPn+EINBzAvng0w88f+j13x3Pt7H/8lqE/JdPY9yfHf79uL/qh784y1LySEnO
OcVRqOfiEYQgzClinyFXX0P+J4bybdB/ezGC/bfPY+Bf/Qek2Nf3zf063Nu/MNKrRwhBzQiB/DO+
abyIFY/Oz2BivjyPJuBPDenbU/Dg1WgSHjyJp+H1X+L/f7zA/W3Fv78Nt4dPrYIHa9x//vTT14QG
RvTqP+s4fA4flx/+/iOGUP5b/+Fs4avQ8rtewa+v3N/6AL0IWHUJBvOkECFMwHzBNE33nx7Jc7JW
DEIbVUwKfl4IN64PGl4jsKJQKYQ7yOMSQTUFr3k3fHrGIdpxKUUqJYdiQBD+W4fmmbNL4Zrf0Pjy
3z80Q/3MlU3wf/8RQmP7+bfOI4U/xCSDvy0QfH53+wKaP/BL+P+wbnC5y7U9FHZ4s6bL+3x4/QCI
P2+Zw2LooWXLCxTYAJaxkJkp52ztVbbNNKDy0HS5LoF1M60OSyqfIZo8s5gmG20D3x7abgdJmrzK
qwOa6HrjOJl3+WLFftvIoTJ+aD3HWHpbquqAxyNyfFeU/WdCfW4K/Qtw868tO4PMvChcHda5Ga/W
Bg17Wy3p5/LsX7Z+dp8HbkLyfp0a6eyhnXq5K5lZ9yJhb7aBAjnmoXG5aDkxMVeHoa7ERdGE2wlV
aiMuwK6HxlflS9ZJZA/Ud1lerNdlX1xsGzdEiIemAd62TRmvDr7w5InnzXBHTYnmz6XZv4x5RE3Z
Td0kbGMPRg3zY2cGfJOr5MmmsbOInTxINvQLjF2Tu64tdqLg2wjEInLmQuSzNMQerGky0SqbsaS2
G41H7CxHX3nmZHUo2+5pTsbigrczOm7DJCInosq1Hrf20C+LvVv7urj0hqSX26xHBGWWVbMbvT3w
t2u7o+1GRCJm5lAOL6UBs5Nvm6zHndmxFW8jD4uY2VAlOtmAlxSzOfXFRLJ6nLeOPGLmWOHQdmVv
D6MsfGbnMt9Naug2wh2RUzc2X4sJIq1K7Sn1qtzBaq7fCHpEzbWu16nwqz3Ioqz3jIsmW2QI24ZO
I24KMgz16sB6a6798LNrrzZ54LkGeRivGGGNWZPFHkoy3tS5NVnftJ/bJ/9qsKIRMQVdNUpXZg6K
0UtX1fWtdpz+sm3gETE7obyfJ2oORojql14gX2Wp75ttvKcRM9calV3JhDnkvjyuk2MXC07m07ax
R/y0bhlwgQAYYq3b57ypLkYR5LYcQSOCGsxQaEyd7/u+zRCbdmT8sG3cETth46wzugzm4AfmMz6w
DzQft9GHRtxswmoSq1V5UC3a13P7i8Zm2mg7oibOuexW2pkDJoJlZe8valm3+02gkIiZYZRh6XsY
eDUVVzXlJrOmer7NdsTOUemmJhwGbsAsos0rX9fPtpmOyNnMVKaqAdO9DPIyUHmF+lluYw+JyFnZ
RbPeg/Fam4zzfc82jjqi5eyZ72vIZ4fFTjtNIHgLafA2NyERLb1x/YKEBjfpErbzGrGDSJdX2/CO
WGnzpG2qoTYHYSyzpxynC38n3eTabdUbicgppQutDtYc9Bp2Knmje7pxNiNqLjIZ5pyCZZcsV6Fo
cVb79edtsETUbLk2wyhXfTD19D5Jhuuct922QIgjZjokh3nWVB9GOosXBs2vGC/I5z2xfzW54Yia
edOVJU2H8lBgfdMkARYRaPLbsjKOyEkKhs3SWX1ApZr3tGnewYJIb3NzHJEzbytYSQWuD2WomoNK
fJq5ut+W83FE0CaBPkeJwXhbvkt1e9AabauAcMTOBLXGFJRpAHxWWd/iFJab2G2czoieoZ+KZEjA
V+biFnJFleVDtRXwiJlWlXga6vNsWuIOqgivfZGqi00EOrekHhZw01jWhBRgXAaeGX4ibmNGxhE1
B06gpF1gKicTdjxFUzaIymzjJoq4iaH5FPQIeNeqQ5mpHdkVaTJt85Vzi+whKMbMiVkSog9kGesM
TYXZtXM5bivfUMROPo7DOCuw7tD0xFbTfbcmYhs5UUROk/f5SHStD32iWJYydqhWn28EPSInK9Q0
dlrog+iI2YNGKuxw3eltFEIRQUlfDAVaYOgqaXdr+0y0bze5OIq42ddqDUUh9YGWicnMlI7Px0mp
jdYjdhZuaqaqc5CBOrNf+gu7rhvnMqJmv+Tp1KVguU6czjR9Pw/Q/tiGSUROKdFik3OGqKYe7/XC
m90w1zdbjMPG2df0aTtFrXMeHHxI52xcx/2YKrJp5DyNuKm9FbVOOjAersvlVI+bciY/b4o85Lwk
0CMf10EfgluuW2tv1vGwDY6Ik6hX66zSACO2GS4yvylV8jRiY8OmwWvfQx5W86XA4THN9X7biCMq
pl1olNYjMGYVV/V0Q5fy8TbLERftQtE0M0gKnTbmhab+VTM01aYIwtOIinPdF5WcYQqdZS97ddN2
+SaS8zSi4syoDD2DdMOWn4vh0OiNThfREFuW9L0HGmKG7xa8ZutKtzWUuIpYGFJRhFCD281tPpzy
aul2dEqLbTRUEQ3rwlYezWendkl/WInL92pINiUariIu0lrSxXUNGC+a9laqFl9rviZ+49gjQtpU
9KNJwfzQrSob9XwKRUI3jj2iZVsEpDoHdSav+u7NmrtBHKkc+LyNQSriZoFQlZiihQxvzfMKz5lR
y8UmcqqInG6U2o4e+FPX+ELbpdmVdbWtNctVRE7XiVH205mc9Umy5ekyt9vSjYrIuRjKS0aAnLRR
F1WzdidEZ3PchknE0KqujBcUouwSSLscZbEuPpNmmDc6o4xo2qN6gfUO/IE+Yevjyg4fTEfYi02j
lxFLh3ZtKZkQxC38M5c+w/O2XUfYNP46XQ65JRM7R0Si052mud+JtEbbCCojgsrOlck8g3E7uQtd
3qxJedoGSMROq0iAPhiErUr5Z1Yl+Cj0IrelzbOS66sSYlkxyZtBHsY0jNcDQs11BxsR28oIGbFT
oLao6rCKY2n6Yt+PrLlcpo5vtB7Rs2qwgVQUxLEY2/qU9mG9zEOxbIQ9oqiUbZhxKCES5tO4o7JY
DlqYeePYY44mal2mtBfHKvXDRV+s+DjDYnxbQBcRQVFeJ2nfdOKohrZ+kvJi3dvFhG1jFxFD2wm3
nSsAmTBUyV4yXu8WjNm26CUilqbFmKAVG3EUVZkcKMnFZU9V9WwTmURE0zY3DYhQFD/mcwlcRap4
XBZiY/0i+Ndscosm87Q4caxT0TzvWEcvK5tW20KMiLgq+hyjPAfrqBPohWASqqOxERuRibhaqpRK
zhpxnAYldmYM6m3NhmFbwjurex7Gmb5e9VwNVhybhZiLpNL02diF8HzbrMZcres0kAA+4yrisgZV
9c1EeLKtfInFQUmT0A5JQKY2g3JZK7r1BgWebBt8rBBCPmfJkoB5RbA7donC+1oV20RCILH6GniJ
F6VE2cK0dvp5l8z1dTuqadt6jkdcVaVfCSphVqE1WRySCuOsIqPahjuPuMoRrtOmgCjG2dz9zF1D
PmpXym1s4hFXBz/kdTNDBE5TS/a5S8dMpqXdFiN5xNUkVGPfBhg71VVyXVuX7LAti21Zm0dcnc2i
p5IX4riGHB9A7iSyBOST2yIwj7hq6tBR1eb8WKOgj90EC4PKCr5t/cgjrjJQY5meQdYOpiJHP9Jw
8Kze6u5RXp2FwnnvNHC1Z8tpXpG9kAUd32+KM7FcaFRNu3I3gfXByqyy3O5mTN22WY0lQ6LqOm9k
Df7OR3IBBaTarWSpts0qi7iakt43ekTiiJdkeDIHlGRDwZMX25CJuNpBUeCwgdzkAuFPTVO9J/Oa
XG4zHlG1K3DaeCv52d2bPZ3IeODM2W2FHouoygeI7d0wQpHK2TMi+/KGi0ls8/ZYOpSM6ST46MVR
e7HsbVuuh3b1buPQY6biDicpohDccVNcoxInF2h1dJvMjLOIqovXKnQjuLsSge/GvGOZYzhk22Y1
ouqIBzIEkvDjovLyPmWOneDsluu2mY/lQwWqOtAUQycDWqT40I18uZzw2H4naX/abPq9YpjHKqIm
TCmxFUDvhyk9YFepzFA0XMicDZnUnGaWe3+5DP3jFNfk1FeG/FxBib8x0sVSowmWC23iIPfm62De
ukX6j5ZN9TbKnY9qPqzXBjbpeqgxPw6Nr656zQuQXrbqO5HuHHO+BV5EaNtZ6j3j/GjGpLkMaJjN
zqC6KTM/dHZfjUu/t2EqthWfNGK45dUAqywIrJol4sA8KQ+gWSXbFlux+GjkuaslSBuOWBG/Q9yz
3cT4xr4ijSjOkdLCr7DYSvM2fwr1bbMLxtNtASSWIOmzrF6WVh4XvghYxSXqQiq1bTcITsd87UQ4
5FNZGChTUKjbD3PrxeOpaJafN8WP36mQeJWP+FymBErIgSRTetGHUm4rPklUN4+oA09OoIAzYVzs
PjGyv28LR7ZpqDg5U+OBlHyWop/4Avb9shCWqVXKUz6yZN4W/mI90py0VQNLXVjoFm14o5Avr1fr
xot/jv0fEBgOXXw1etAhjqU4e6Wn1VjsLMTYXZq69GlNS7rPK79mA+zXFdsoFsuURmjTGyIreaSk
NXvP+vaJm7DZtvIlUTUNyoRVNTl0qQrbdRkxTO+gncG2rQRikZKYJzGjFuquBfbOXzXl3GcgMmAv
//lEnEPYNyIpiVI0B4dZ2Az1hUfT+Bi21sJx7cM2gRUnEYFVivtqLjis74xVMuvTgPyBwk7Bxsgc
65Uw7DzbAkLPsavJ+npQOfvYp2reNrGxYImB4qcdCVgHAXR6UKR9W3K7fCeH/QHysWCpaug0jlyC
8XGeX44Nw0+ZL+x3CPZH1qP8WxNHKpkomFeCw7MxWfBOwipy21ogliwpxBOdNF4e0zC5/DJX2L0M
wIJkm8//TrgEJ1laROr0yPshzXI47HNMlkZuq6nPhzEfhk7TsUGx1qVH7w19UtsaXae+km83MQpH
CZdVXDVaq/SoPBweSgaZvir6dtpWisTaJY/g+BceaHqUrDOX7aLrrGjncaPDR3xtcrcOKhEp1IQV
iIA4re90Qd39JmRiAdMCkvB0HAjgLpLlNQijQp2ZsahfbDMfZVwhdZWWckmPSUW6sOerFdUuzdNl
W7Mq1jD1la5nX7T50fWmz1BTi2cSpEzbNvJjFVNN89mMfZMfF9yTfSn8CFKm1m8LNijKtw4JI7x0
OfRLOGikoPGeTZSOG62fg9CDWsSVPHUMTmAeaRWgK1Cj5KINNt04rxFdiwrOg4ICJoemeNO/aI3U
T4aQbDuSx89XQDwce23hvFJR9flRt1DWC8Tok9AMbKNmAEX5tdR5Wis95sfOIXRIaGJu66YO77e5
fMTXnvqlGEiTHMsJRHtiNOTIR9g/3GIdTqZ/DY2cU5cb5pOjTmv8SlBn9+2k/Ydt1iO6rm1FEdT1
yTGvl/kwQN/tNIUEb4rxLJY21U3SG5/a/Fh4a3dJv1TPJK3o3baxR9l1mV01nzfJjpZacqNx0v2s
69XutlmPyLoiXQcxLMlx7Mb5LZmL6iqXaN20MmdpRFYmTUuqAcJYs67kOLXmSZnX2xpK7HylzUM2
5fWEO++m/Ch50h7wMufZvGq9qSxgsdgpH0XTJtWYHNnI20NIkDlNpN+2+cZiwRPJKfQzV54cQ2OL
9bKzbfeS5qKlG0cfkbWoA/W2oMkRy4qCYGOaWrwjQ4m2ESoWPxlJFe6gcXBuu4s9oyp/Q1lZbiNU
LH6q+NDMXkOoGZa+e6yXxVyyYv7eevDsfL9fhrBY/YQ1S3XS8vw4Qg6/InBY6rVS03clwmdefst8
xNe2hUXm4qbkqPTAi10+zOgER5yGY9XpqsyEE3LdRl4VkRckaMrWbE6Oi5dT5gpK4HSJ8xutR+Qt
nUCwC7RCSKYzvUKsYFkP7YVNxSWLxVAlaKHSpC6Kk5/4xK4Q5eKVg55Ov2nZwGI9lE7dEmaFulMY
cH7klE8XpvUbo0OsiQoJYdBIc/7kqsLuh2Wsmmx15fpxU1RWEX3ZwHWJ4WTzSaZzvw+a+32tK7Mt
OMSSKKOXRJSkTk5sgNpVOzudOsO3HeuBUiwKyzpN8oTy/MSXZtTQokjEPRv7YlOvi8XCKATSfu2r
UFxUJEHNvm1gg1tU/bzR62Nt1Og753IFFw7IlqFsJONwHdqq2OaVMmLsCldUlQyR/sIPgSX71hYt
XMug623nYuGCkK/Br4aG1tWguoup4v2uVTCrDdz8sNFxoozbwY19KK8KfgEtlvQESoD2eUXDtlUJ
k1F17KoBgnA5Jxdl175ZJt7cWzn5d5sYJaPauFejmeqybi9HyuwvHJv2Qxua74kvz7H9GzE/Vrv0
Eq43Kcw8XaYy6abjCM2n+cLneProUMDVvoJzHN8plMWnTf9v/DEZBYdqQGRhZGgv9RJo8ZhDTy3H
Jxko5c31QvSQpHBixxv0uFVOsptqmhJ1Ipgu+f1EKKJLZhvTlzpD3rWDyXSyJuEmYbIZm11SLVQe
pUi0ed8101JnkqB5oVmy1IJcaTdUbb2ja56ioylHWr1PZto6kq1MTPidPL8yQ61adusLMS+9vWry
tKxvpJamueKFaot3QzN0Q5m1zs/9S9R1g2131RICMxl8ibx4n5AJF3lWIeLMh2RKwrTu5nSYi1c5
qAm6MWMs0eDfbulhnwEzM1/XYV5Fv/N4VGGPWV3lL9oRLkO4cWhVa7I3IC81L2Q3VHjMprlAs9wv
7cL717bvrT7B8YSmvUzVoHhWhLEe3X5E1tbw/fWwdpdrz1I4X4AS3b0lraXNE+Vw2pW7qWciXIMk
g3T1bppmpT7UrMXdE9hY69DbOtiRoP2I6xIWem6elex3DdFFAV82qGoZLkew2XV73ymG368Wcd1l
k+pM2e4WOueozkDeTKTLtIKTA33WLQa1hyKfcvfELE3gz/uCe7CgeJIQDpt5JOXLoVCQ9Z4a31Tm
SUrW0V6ksAxq4QvlzC3H4LGyj1elSvvczHU7kT3UEm49ab5wf+MHCltfWZnABv/LNeUk2F2AC/aK
LuPzWrQXGu4YS97VNCy+yUoQIEqdjTPIVBw0c2Y+TVlQ7eSHPUgfaT/t4IzdQunjxdgR+oMIL2HN
8rmR3JzgKiBb+F23+oTn2dqoXJQ7uD6Ltbcj9dP0aiiJ0q+6nHdjDyfQ4V6VcscEmeFQfkILqi/F
4Lj4pfTEmo8ByWQ1R9Ccr6TJRpHAazuhRzNfmBm+FT4tde5tkhk4hY9RhhsJf/fQpGWRAycmN6iP
yBeamqw0XQ6HDTs1NMnbZA0DN7ter3S9w3CHR/KBIWnrPRy4CN1OmzatD7Sdurl53CzVmWCyC7o7
wLlll8573bgxnR+z0lHcHw2SIjSHJNWBoh0fqAa5gFRlPd0TaG0MLwICafS7rltbdO/6ktgjyVua
Z2EyXVb0iX8zGCgtx4S5S+WgTBDVLNqs5+Os91CfAM1Rj4AMfSfLcIc9IPmhM560BUBc4+Wqgb6S
vIYj1Z68UF0n4eQwLGTt81qI8mrCFXqWktSyD93Q+qseNBnXlAx0Rztpjq2AuyhwiaF+KMvcvGQV
nooPhRCUnQqZarlmBZ11l9/M1oXqegrVwqZhN7M8rYq3gwYfrG7YqlNSXjVLXwN5hCtc/9pDMGHu
0JtZlnoPksrJXVlTLGO3N84Uptszu4jpjUiQX+8Tmhf9Kz/KNjVZ0NCZR9lAWVifa5xDobC3kLNw
s7OTrMyaQbBJ5i5zoKUs2+PIqronFxKNcIvRCY46Cp9nNVyG032EY2ftMmUFXBQSWhCnw30hKgts
UQSkV4Mx3Tu4tCtX9DhDmWnTHVxsU40u8006FGm2JqxDXYYWuMboLYfIm77oSTOJd3RJQkGydATJ
D4xtGif20Yaeuuel9qp7O7va4TpjM2uHJzkyZL6ditGAgMcsqC1PNudjD7cXdW052AwNui7xcSqE
nEeIoD2tyHU1YjTizLKmg6Zbr3JazjtLEo/fzsO0oINklWAfhwSWh/bSuyJ19igr2D05YkR8/6Qb
zdC4rCrncT1y2F2SLzVcGIDew7QOU56pWfGyziCTTOmzuS0Zn49eh9F+WM3cJb/APWkBg4uSrmFN
lhTNTIZT1bUh6eCem1YUT4WmSbcnga/oEpUsQHaRYlRFBskz/7BUdtTPK2mn4anLO05OAE3B7qxi
NYYDhoqr4hVUIIOpMququhgz7etmulQdW7sZhPJqQkUGe24thInAxoZMOznYoXgFC3EXLlBP/PTW
24k1ya7jpa6mgw1zF6ZdO81ofD50EJVuvNH2fF0MSFV2WCpU7Qu7pqrOvHP4udQsDFljl5KYrGXT
bN8k+SBW9xwWHQZ2bnqeCtM+XmS7ysOEfTs/ht3ThKOMkMYPJ9CBY7ZkOTTtrMpq5Jb6PbczK3nW
pHqa8r3uetaabNBwT00FdwYU+qmRQw8BPs9ndgv3Vtmm3q+jCXjK4FBP34qsIWDjjVcy9U/rqjKu
OWlkdKVODR57hQ64wEn5mLgG+eXppMbzJn3qF1KsN3RdYa6yDgfbl9BVXVCO9o4ktan3jahk0+y6
9rzqz8JKk/Z5G5SXJsuXdSHdYZ2g+9hkoedFo57abire5YnjUEDMfSDzPYbvvuaZpMSMH9g0paAd
mz1upswmcxMuGFET3RUJyqcug3pqUi/QgEEdW6S+HNMMdsOg1/CxzNdx6Y4t7MalryBeIlJmIyvT
5IiIGAZx6kU7ViZrGk2W9wuEz/5xTqoFXZlOrtPPjV39eMPQ4gLaha4qOYVKZIUYUGUt0HHVr+bJ
g4PsiA8S9zvKKfyvFXbLTOr5NeQAk/wyyEWSIjOkzuWpMCnV9ya1Tf9zrwbqihNzVCu866zo0muO
OlWI3TC4avS7EreuvFiauUTpPh1x045Zl0BwejElcoTQzFjHmmcUVF3DZZ7OQTxfUYXGAm7SKPlq
diSEovG7HjBRIKQsqDyvoJth2lW6cHBeSWJC7cu0cZD4M8c1D78k8zQW963JmW9BcVxPw5KNoHAw
79KqhftLsmSyhr7BY2qozrrewcoqy9WwJi6bNdxshA9+bdoK+LZA+ciz0bLFPOZi7MUL2PCm6cty
5Z0NMBMEd9AdFl3ZQF9OCbAn1qJqrxTLuXlt14E3d5KULVky1tAZAoVNeyzuQCLqxjkjpbDlm2Ip
8r7ICpVApZTN0KzpLmuvTV5mkNc0ee1tV6IqK0ekEwBQhACulS+lLE68hKqX7Eq4mRGuHrEjTzAc
GIGbSQaot3pYr2dlbdv8UuvBA4LVMuNrqFCYek0thMZju+Lz5VbNCheXvV0crarj3JGprzLmYefk
Xb2mzj+HofBCwzUEtvaPJ+Q8eSZqppIsFbPAmaybwe2StArY7gzcCJe/cDmb+0s8W0uOK4P5gfJ8
dOmrIPXcw1lKXyzv8lX21ZAtOqF1yLBGjt0kK3DiOVpMa2jWdulauQyOAXBbwjkpG0AK3C2uMByS
xtjUDRQwrGTVgaa+kPe+gju72qxFPIXfrw1sWl/wGpLUm3XJpbyajXL8bYEhntytDgB7XvWBj0+1
q+n4ZE6gfrnKbSPhHB+s6yd1FRrfh4+4XZvxgFAq+ZCNA9buIh+pGd5WLdyM8ZJ2zOoX45TQwWUO
TkAvr6vSV93/5+w8miO3sij9hwYdsO8Bm1kAaZAki+XtBqEuSfDe49fPB6oNE8wmphTaiJUM3nz+
mnPO9SlDR6Pm2qqQ5ZdGpVT8+5LbWqEdjWaYxOjq1EbHT6lT67j/QzhW1mWukzGWfh4mGYzWOFL6
3NWCqrf+0Po0sXhe0zD/MnKJMD+kCmOLOZiUgFXgPNf1/bTk2fKbWlXJ+5kY0HqQvdLAm+569d1U
9rBZjLiJnc9xHCdD7hFPNdYbJXXS9LuO5lHyNiU7op+ahHP4W9jWnEkvtQLHgu6lOQbkTM38YwhK
xXk/IxAwEWqNimr5hYp8zIXau919KjO9i/45O43N8Lnq0/mtHIss57Rlc1e8CZU56V09jMbimzHh
dLpVJaR6Saqwqh8aNZqM89DHafrJsqooT90hnfXczyoTDKKCb/eldwZRve2DYUjPbdIpSu0OamEr
n6KqDvU/UiBq/ZmXr57cQtNnzeVZlOxKLdHbg9oNifrQmH3gfCmqIjO5s22rOmhxb1efp8Lsswuz
vHAI2kV28BZ6gUf2XmnHjpx4nwZFchysWkkPgz108oMStpN+1wyhKf1kGbMMtsPkZI9GtqRL6OYL
t8+nyZknyyuLpi95bcKgdReRtP29qo6R+IC6XD6kXlDIrAvBjdu9+SHtVJEPh9FEWexkLtJSz1Wb
2/KoVu0QtgdYz+Z4RKEhKh7wOuVwJ+1QE8e87cPwlBiczbt8KUQAJndJCIplrNUPwZCqq9JkX8bp
fZybYwayRhvT7qLOXW8fdOLi7HFYrKq99NFCUVlECPeHbs93E76kf414nCzbNh5ylSrNwRJKUp2S
CUaZdI3QXtT7oBFp+TMUud1+6yVY2LdaZpgzgR6sJ/E2rNq0OTZt1wwPYtRFdTGDuuO21/pBvcRm
o00PkFKRnnBF0pnOj7SMq+lkx8tQfEo5v+g5JItWnxuD4OetGFqzwqmyKWAOJLF0J3+TpYW+PA6C
KS4yr1cmVU8u1hyaynIYRBAXsRcos3RQgdSFYrh/K++yZXdZOajfMjHDCyyaInGd1LFrN6dQ/uPv
/f1NtrHWA07U0ESXbFLre/AE6mNalOnfq19t+V163vUSD2m5WGXUumOr1Z9m2AY7uNz/UYjY8ruk
tTR1YZTjpRaxdqdHWfJ19ZV3vvsTvu1GnmhL8EosIy1DJUovZRRYIjyaYlljNrMJLhbILtWFQZWE
h07oCtt+zhfrpKLe/EfspARZSRlajzEbqSOHi9O1TJ5ZOc3sKmYzGzxBNozGg9nnNr/QVmYYnPW6
dCo3SStduoFhqeGjLft4uAuHWIvY1i1luqSP510FnP81gZt85FSnhjK0c3sZEEdT7rK4dBTrgMCR
Wh6cciGH4lrBYloHUgGK3XtUfoiKQQFqikU+a1Fnlwt8bI+a1SnNacqCtvGd3NCtBzEESupVBRy5
/mh2qeKAlK4bOnY9EooL/CN6dvV2hz5t21bNWzCRI0yFKojw5cGi13crhK6EchikxLjHOFH61Dpm
U5nIg95E85h4I5eBfk5FqE/nIWy08VNO2y9NcTMx5NHkBlmQqSmxJdH0fK4NSyOLUi9hG3lqMNfl
QR/RADrmoTK1w51pT87wmNsi7NPHdGzHIj48nbF/KXe/+2vP/KVA/bOs5iYOo3+1CfvPj//3zb97
jz11tPrvv6+Nxv7709vqj+Jj1/zxR/fmt2r7m6u9//wq5v5lfxXovvrhhVT4/xAD/6uf2f/48P9P
Kdwkkfu/lcKvev2s2tvrr/9LJVyIf5i6atPgAMbhfwTCkQ3/h0kbM5OOHlSutJUO9m+BcLpr8Ykh
Ueen8YTOrz4TCBf/4JchL4Jq06QlqSv9e1xXy4Mi+r9+fi4QvhYT/nvwSWvYNirkhkNvI8PhfzY5
b0NmRqJo03LfzpNqLO4YmHP/Qy9IMXyOwqTcAYbwva/M6aqpSc10LGmQYORB5vNnyBxzrvJ6cVL7
bjm9fet458fGdf7agf9Tze3pbzwf0tbG+h2e2Qj0SFOTMrPv0mA8VOVZ5sTgS3QSekWeuvECIz+g
3eXIj7AcPDUfXAUXg2yf16WLa5h3ae64fdXvfK+doW+xp/WsWkOQ8bVy90fkfercR90tdsqwT1DB
V8a+hc/O4t/z2x7ff3vz6V1yeLd431V3j7K7N5hNHcaZB7MSFuuYut9+fArdh8DdqetviCiC/hNX
W2WLYo4nK8yDkPmS7tvQ/fD14fHj+71hPAmgvTZf66vxbK/UZpPBFGAc946rHT5FBwZCImNnWda/
8swK49BtQ2dIkrZKuuZsqjFVGCxT7sjuTKllPJIAsy91qMh3zy6c/aP8ZEVoJq0RpWYbHOvrsVRK
oJNlrLuzscj++zTH3ZfRGTu3S+s9UYjrGpYwdSpB5J4FMH/bEnJbhiNNmyypsHK/brX2tKijcK2h
bw7o2BV3OR7zDp3jidHyfAZXg+ss0twO2oWz5RQHCoIcjU40U+c9vgbllKNZNMIrrVQejNGeDyi6
WecuiZxj1NXy3rKaym+10fZSJ6xPYdqNv1WV2lRep2m9F1SFfcjieIrdPp6WgzIFyQcFz9ttrdx5
I4NQgBuMSx+orH0G0NodYxLIF5KD+b2SpPXR5Io+GH1dnxLqqI8iNTRvBtJ8rIbcOr2+stv9o7Oo
pqS6p4IHtMnNXK9s2aF1m/dOeDKqSD052RoqlePwq1YAdzPLjiWo75lUV66tzHS7CFJ1qU+zyHVv
tILh1Cj9HtZi8+CYOq8MY6ExpGmqjti+AEsDGpaEn3nqOqf5UtkFPlltjR97IbWd8ucNU1CU6CNn
ajbP6bYIqqdBDgY3ME9zKItDiuXPM9760V7M/sPrK3TLFE+5sHjaaKezBTSU+WyXMd10TosWWse6
sZKDuRTRiWjM+cXLRF+7wmgWbgPLpVnbo5DoxVIFMYxgCm3WcaF+dugyJdqJxa6JMMKkERZESzyM
dSs4+pYJH7R93EIJXPl/mv5nUWlL5DWZGf+ZBQ532NLK6qPTDk6280quDsDzg46jhGkEK6TpqJyh
daKfXciqHqk16fjgHIZhabpiyJpv8N3G9FSocfy1s2TzPcanIiWotfqe77C917jYcLl02tyZcKy4
cK6t57kOwcJsM5/CVh16C8lSy5/aUlIcaFL1gz444Z5U8XamTTwhi4OHp4dTZ249MDufmrwrFHEe
kNzxuXDDb5UYc69tpEHpdSmP9Nrtdo7GC6OQX21dE8K0pM6Z3PhISVlPKPYWld9NtF04BEhgRyd1
GBb7qISN0DxKZsr3sKbv7i9uXxPLNPsyV8YRvQRfiCDkwYLCtl36eTGHbqRa5RuUG+MdxNj2PD5Z
oT+k4NllpNvxaUILZ45+6dddm99reVC6IrO6U9pOe0TGl6Yk+1QyKvr50Bpx49KioBFMqQ6WY1TN
jGS6Ed3bRh57pNuzX9KF5g3gVPAK2JxLevrY26O/9EpXRpaYfWRTmkcryJqzWjnTjue1fW1WKw7P
Ov3YTOiYWyawYjtqKPN29rUczG83xo2v1MU/X78wbxixVHJvxM4Iu/Anr0/auFAltGEr+F3cDzyh
5UwZ3tK6318383KfY4Mww+HK5BXdUjxKe5pqU8tGH7SZ/rad7OSoDMVwqtU4+VDN9uIR98w/Xze6
cY7XZbIkMH2Va5NC4hYepllZFfZzOfmiMMP3Ag7CUTPSBsBNXh9qZ0wPXdXpRztBCqgz4nJn/W5s
SKnRnJluter6+q2X3LMrNDW42CJ9GP3WQnAoqGIldsdIndwM/bfPrw/1xjLS9xYjDNSgc+X6+TNb
BDU0KB+0kfY+cZq5c+bonkM1dC81eGtMYDkwIfGBsHZtJ6haI0kMZ/ZhBxa/MaOy9e2ijbVzibHy
8vqotrGHib/F7NHxkdCb19za7M427iHeGpniU14w7FNEkc5+pyph+aUIFeWRGmjefk9yx/7ELrY/
FE1p2MhpolLsln3mJDu32ZOe99WriKfNA8HIHd3Gddo4gOEkEjMZVdUPmYeBXNs0OGdFklo+6Qs6
/Ye6A49DAxA80wNbQ9VOaSSGyjOBNMlzGkxdccosCRs3B/eSHSKy/1+0MJ7f6VNhJIdfnj8iAx3v
RGg8qPaWBjmh6N/nxjL7idTk70WgqKMXF0vu6ZYVImUUJicKwe0bTdHrhynoovdlPFaPnSn39Mhe
XABPMQr+jCNYSEpY1xtHdn1lmXk9+7NRB65eOKanIbh9NvK8+QY/OX4omIad/XPLqI1MBb40yRVg
PtdG27qpJLLBs+9YQNho+xIXYDPi3ncY5pHK43TsJjPca8304pAw1udmN7tk6Zdugnwz+62eIFBe
J/bkhWlbUiXTinYPUH7TmiYNgb/GjtwKMVVjOjWDsGa/GOLhIhPZxi6VL+npka7uHYCbxvCuqWfh
rOAEXc9opBnRIttp9peyA9y2RFl/1jsjeGfE9miitVD42TycqkqmX1VKgm/NSRzDwkg9gyYKdCEa
4jcasQbUmyzs9B1v6oXbyMTjbGi2WO8mklvX306JpZKNaqL6MxRdLyra+RNIEmV0la5r7g012ws3
bm0wXCiVBoMEAtoW1B/IJLbVMVd9KxOZl1KsfVMbbfm5Muvw2DfgqxD12ZMLu2nUpg6Em6MSu20u
RapWg2JF+uLX2ZiBIknM5oiwT/0xd2blXTR0859JVRp7elY3lp5cA3kTVp+k0JYEQF2dQKiLVT8e
ncoEweC0yjELBvt3gAPN19dvrhtjJAImBiCLoqtos29WcnKCLJVy9qNUVdhEXZa5Viz6R3hmxZHv
0buUldtf9euEZQC2o1MTd4Wmb7UTxACVzWjE4qtk1YDnaWZde+qY/KJuJQ7kkyGxwtl0C7WYzcWE
oLQBtnFa/DyBC0wQlPrUxHr39Ul84RRgRfBOMShcDW1Li1LrQKI0WWp+tzTlcLCCsVAPvLLgZF83
tE13Po2H+IWNYa4u3jZ2KgT8kCBVNF83etkfDQ3E0gFhOAe/LohzKiv5GH8unXi2D+MCRMetwHWF
HsBgGXndmKnSVSsrjf3Yjq1fI279NdvEBiTKDHwuXu7rzRQ4QVEBJ9d8xAYq51AmqdWehBkteymB
W0fkuaHNI0d8mQWzgSGrmIoVuVkrqltNdfZBa2qS+q/P+vq1N84I2ShVJQLRNN72zRmp664vx7Tg
8lEU6YGBVb5Sb9Yv7TTlH3OrlW9jgKAHamSgpl43vQ5ka5rRqEgJOwbnc3MFzcGYzpnkLpjh3n6y
aCqgek3tTB94FkBOg3RRH0IlmO8MxwIYPWRA417/Bjf2Njo+wPKEtjr3WxWmVaK+dkSr+iJPslWa
sW3Hu7hvK+eXeNdPm0fqeKAklIgquf2uN08xg4Io0k76amiZhyyrpkM7d/mvv1zEKmThuGCpBW2F
91qjHztnCqQfWAqqoU4+Ts5hGOP8JxdRlHrtEpjfXp/BG5tVEphwZOnMJ4DxXA9MT0vQJlEm/RJI
26EJJQocM9C7rmuDnUhIe6pfbzYMT6Sjr9crTsqWI0/e2MrVJRE+HMT0d90pla/pxKN86rSufq+o
oSkeNbUxijNQli45x70DViWddOtnF9Ke96SnnUjYScVgHQUdXr8kYURVteUmLS9xos+NCxIyso9D
YnRfiiJueg+wsx4fwsFMMk8tluBjqWvZVyCV+SMgnbb+ZixpY4C016a3uZBj5dktiZLDQGpEnCMo
/dVJAWxneLOumON9lNYd0nlmQyM4Z5hl4ll2rv3eNEMHMFipy4cIcdAW/LKefqmVKAdhlndSHuOs
LT9Y/WACDW5RoXWrtpXDsdQ78+cAAnYGARcgelAXGlMyzorzrXdyOXkIVKbNIbUGxT5N7JDRU4DG
N16eGsFbChlD+SExbCs4SGNwFhckU2mdjKRu6QpKWER3qdrWg+NSmNMPrYuU7m0S982bYQRv4IrI
an6AVJN8Y6kpv7UBUOvLnMcjgFhICV+6oeo/wbwBC2K0i/bJoDD+x9zo5k+gO0lz1jJleS+cDMWr
dErAsCyB7syo9BDr4GdPlvE+0wQCzcOsB++bWFVmtAtC8SGorGTF8ofBz6iAjOAOSUDUoQaD9BnT
8Lnseyt4K/qQW9QSiVofs7LJH/tCq1ovJ80zeY0xIrYPmjL/Mao8SWejtTPgoEDMjkE99uD9hzn0
e/5G6uZaG2meFajWTzBGI+Opq6K4h0+tFp5cpjpywzIlnS/MHoxq0POFTm0e2vWJcCnJ3qv0Lezd
vKg1nVzo1PaenRlqcAFvOw9ep6uj7kbGkLZemEe6nzZVqZ4n9nnglXreGoewpumuOw1QzUsrtBwX
TdNReqlshvyOLi/Zb1PeTz9xpZbLLFMbUKymN6Vr6TXNxxp7Cv4Z2mr5T9Pocg2liT5TPRmoSnEs
Zxu+Q6iK9pC2WQPSdwSCrsI88lP2GXAstRsBkCiAJ9ghE+WhMZty8xjyWPz5f4Z0Gqc2qQ2ekXb9
07NoHDec42qPtn7DOydiMMibEaWgkq5fXzjEKbaWdZpJ7ajrfuRpCHTWCZTh4NT52lu1lM0enubG
E8nTAL9Zrt6k9QJWY1ROrQSt6QNCayK3UbM6PaZ0MvvWhIBF3NBqCr+BloI7OXTBbvy9voOba8+B
24IbJh1BNmozZKtsKhSsQ9OH61DLUzuju+lGdZ6+a7Sovqfpc/UhrMP+T7MzRuBiS6y9L4dM/Jry
59MjBusHP9oG4AAzafNe54YSFKNa6X5Hk/LHhkTgIc+yvRYpN5x2CklUxhjuWuzZFK6mue+M0sh1
X2+VoZxdfARef1sFlOyqvKIg2YDt/jOSc1v++fpjdmtvCZK+oCdIlOrbXKnZlyHugtT9OUvANBex
NZ9bQ10+WJUtz+hYfX/d3suhCrrDO5QpCDgtY1vSQjKvULRotPwlyLvUjdAWj7161ITyEJtmzFXc
Wst0ihYl3Iv3X5omxw2AhZ5SZKJekKVVXNwYYgwiP2krFm/QNGD7dP4L4ISVsuiPPYAP0LkRIOAd
Hu+2TI+DTw4OL8Wiqk1otj3C3RwJcxZJfhGxiEI6rdoRpNW4ANhqhLjZxw4ODswkJW4Nf7Z7Y7yf
4B9MrqkWRbpTwXjpwOAw6TjA5FepyG4TH6kS18aUxemlbsCVrh1rnfu51ay7oYnt315f75f7C1ss
N9kF9pjcbu0qtOqiVLP0UthGf4yMmMbHmt6/icwRMSp7iHbGdmOR16rimmkke/2i/DbmogZ4qdp+
nEKva4om8McAdFvVyelsJLN2BqO9VwG7MaESR1BlStnalDevL2hDnYBNWIbj81Zlj7gugHxnsRzD
XlV3xvfSfUf/kdGxHQSpmi23ugkjITurdfzSqvSTYvbpXZfMezXuG6vGn9Z1ZpA9L7ZFTC2gFw8A
IjBGaqLwaAbKxzYah2M8qiNnU4t28gdPmnvX970EDsYRZKIMnrhNSJZMizFOxGvkh/UyI+dlc+mR
yTBAto+18Z5GPqO4wK9roZ9qQRCck0iL3rZjI9/FkAMN1x4nynFA05VPAdKr4QG8eJ69SXSzsABq
xkt/biure58AAw8eZTGb37tgdj6vxIM9uMOt/eBQ5bJJLBJmbg9Yb7WpswSp7euV0dDZpDTNAsle
M3pHW8dur9vGDWs20YGFNChlZ2MrdxrPOq671QU+YOdJAx4S0NgMrJyU7hxaU3p4/UTfNCfXfW7p
wna2LUSU1naqRUkDv6p7e3btosiVI8np5pOZ5aXyy+GqtHFBqHeSV6J+stkYNeJdioTl6Hd5i/se
DuJ7L/Lm3etjunGqwDfpVEFJgUoyPtcH2GmwkGVz4JdQwnH2Umgen1U4LvaOoZd+FcPhAVLttd5K
2vnaUCrNoRZmFfiLjOVyIBzR8a7tlerU55bbQAQ9VvYU0ZVuyfeSD7dWjnVfK2ocMtIf18YzPgJJ
rAe+qnTxJzIMnf4tTejorCtw8D69PqW3jIGAAOkEDAIc6GbhQtiMozMNiq80SJgNdQJ1taxr9TJo
Tnx63daN68qGo7lWLdHKcLbX1TItRWqiou6HmZMfsqHrDmqoj6eugRzH8di5g2+8MZSuTUCn2ppq
3d7Bltp1EwJeim+CjnmrqzW05EVkD22aFS5cN+XSaGjZvT7Gl5kjkGpU6fEjQFnAR71evG6Iugkn
QeFOyYXqhrkaBV5aa6117EULG1rko3BcIy7G3xQIA2e9bWdzx4+5NXIQF2B2pS5BXayL/qxamhaT
yC3RKz4J0rW9VxkAGhtCaxxPRjbM6mFxQjjudjA3H18f/q0TSijA2062R38hssVRjIa+zRU/qxdx
nyeL4oWkC3bGd8sKvjBVSjCI2FqP77Pxgd1frMYuWdl0jqQ7UvgzDgVa1Xsixrd2LOARSiAU28Eq
bTwGMTjIWgYRw0F22E2crvKcGMZoSG63CaE+vT57tw4jGBIAEQA4eV835jonTrLKsB0wK615MI2y
PU6yE+6cDH/jcKxVezxsIGsc/I0pxFhmVe+zwO/TDuhYbyf9e/TXzPqQ5n0OYtisGF5SO86vXwK4
syAxcGglLYM2Fw4q+5DVF8bYB13nU7bN3EVbxOdsIP9FUrc4/vKcrhl7pLWoRVCM2NizMpL3Nh/7
mWZB6Qw0OrdGtkGSs/21tm5rFMqyrTcNcDb+W5H5z7cl4IHC0LLaQZLGih8zndaRPdqE59cHdCtI
wVMn6l7xOWABjWszQhnGrLA6x2+zBd2KvNON3Ov1yFyOc6A2aGQpeVxfJijvwyUP26E8RgUaKCTr
pnmv+cONLQtqDzwZmBfqptvANAQaMZYU5/0wzaZ7G7bfMay18A8ntIrDzsDXPbnxPh2dZC5HxAFq
sz2NiuHEZdIkjm/T4fvOJJuG4oGeIPXh5NV9Ro8LLwt7oITtMLgViJmvjbGEZ5nUy07C94Z/gGPF
EmvgsKS17YuekcHKm2l1RNoqpTBqlxWiLQ30IhKmXqyE2TFuBI4uL2u9Mw23Zpw6D+HFenB5266X
PwZpJpEvCXyKS03ygEo2cDCbtZYXQSe9PULTbXMOz4lJ3VBs1eJjI64QcrJwWxUHmR8xGfaBkzC+
G6vZ2lMLfRJ/3i4xGRx8H9BUPKObmz0ZzdZMoGf7bTLmpueQc6nv0rAPvprpqmlBNTrVj03ZkGSG
o2YHx5iWO+pFzKL/FqEx1Lko+IgQYYg40bijtTw/qzDn7pApMmhLDqE/2LlhbjwSaxSBB8VptPEa
rxdkDBYH7QK2JbQrAQ93Ulz8RcOFNDm7baY6O6/ELXtSlbjZwE1U0lHX9oogDid1iQKffkBo6ztG
/F1N0/I7ED2kHopksPSdLfdyu4MxAw5uQyzgGt1KdkN6DaxIy22fnC3pJqhE8acAHrx6gE/cVQci
66o4AgEyPy5t6+g7A16v6OtNAdrkL4AljzEmrgccAdTtu9CWfh2G9lmJsuLSd+ae4P/LjY4VAImU
konbybFdW0GicqXFtlhJo+ykLYN5yBug1SAUp50r/OaA1to4npJO5Ll+/sx/ieayj4AVSz8LwLE4
wPn9Sh/6Hf/35oAkwr0SigDoxM1zBDJVXdpZSD+STXFoHa32mkE1LlKBOv361XzTFB4ZPqcGdUBs
7iTdCGFxViPVDR4gzy7U+Vg50eQtc6n9nVGR4rWpVhJHb32/AoY18AZV+jTG+6qZwQhuemzPdlqN
O5f8y3MG822FS+P4kTfaIojh7sfpIiYJpKvsLrFW2Cc1T0dvcgod7paxlyC4YQ/Gmgm6F0wnGdBN
6BBEhl6AK+KUoXZ5V6JuByF/aY+F0Q6eJsZfv0fsFQayTqMOH3zL4SrSIuL17GyfSp/6rqfK/Z5Q
qm4fgnywfqpBmeg7wdGNbaIxo1RJ1zXiTrne9yEEfTr5VLaPcMLsxkgSuBTvn7TP9tqD3DJFip5A
DO8PSO4mVSC7susU0JL+Uiz2HcIj7YGq13RABujX1L9Xt88mbQgjY3UGCPw2pxmBCEN0vD2+MZCm
7RqEnqZGGXf2/a3d8dzKOuBnd4ahJYB559b24faDwHT0mTLnPMABjzt/Qibr+PqRvmmPUrbg+oDt
tXVmRxwZVPAa1qpcCuRRShQl0NBzw6ksTqaZqL+e9mAaKSI5Dk8blM3NABV7kCT5ShrpDEF4lK3T
nwRQPAp70x7542WQTsWMc0Z2QPBwb8GaKKe1+AV0kLYaVfc6mpseUpMdmeZL6i2jofqVTcG9Jt11
sJJG//31qX1qhbB50MArrcAEgrmVgnK9ll25oEAgmNtRJmblx1qY/uHUS28e0tiWmZfroi3fzXXa
jGe70elX6kxG+xHNw/YOQvtaYB8jhJBe/1o3XnlYukQWq++Fd7zuiGc7rGiQ/WgmQ5IKsuYK4nep
vUmaQP7W9zUSRFTanda1jaH/U6stqt6vW1/HvJ0TMibcC2S9KHlsbr8cfLSoHbwogZzcYcooC0Dc
3OuEd+tawE9b4Wmrl7nNU0ahNKdYWdhkaT0/Nj1SIckAaMueqp+vj+dGmGbDMRI28TVvMAnf6+ns
DNNayLnQpnzSh7djQYnU09CcFN5UZOK7WbQJygVOOF5UlfjX0UYK3B1E/9e/x415heG6ouMAypE1
3XyNnr5CsFJmx0fIK31EMBMNDsRwP/8NK+Qqcf9YOhA+14NthJkiS6Q5PuIrcfCUsBi9aLa7vZZ6
6zbYbBOdggo3LWUG3v/NvR7l4QolCSkXIUgUHLKWHrOHJmvSL1mGUuPdmGT1G0NDsHBnf964Dykw
U2chEgJ5u1UZnxvABkWZsT+zVHvomO07VCbDN2bYdF4x22LHR7y5fzReLlB9zKrYxpiyRIRDSzUS
F6YxfE/toHojEHOgSEI6PxqD6WjF+KgQU51zmyY5vQxRZnt9WW8NmuQp6RFd4gZtH4EJ7cKljSlj
ofSWfp+SsnXOQuaJ41aFYRpH/mFJdx6eG0cUF5x0LcIE64OwWWFi/9HIHR46u5O91yxR7BpoeZwS
lCt3TN248UCOArPj9TZIEK1n59mNp6rjVFgzgYXoI9X0FBzj7/2StZcJGEfhRkuovQNyYku3BK87
+a9P7q2BPre+fv7MumHNaM9aES8sMI7PWeyYf7Q8DZYb5RbKpq8bu3UNEDGCTQGNSw5+c0B1io8m
8GnbR862fESUa3wArK/vuMy3hkQMRWpv5ZFw7V0PSU1NVVT9zPWKmO3RNOLQm2ZhHqO6Cv7GgCim
EQFzuWnUua5N0UproUktXlfQJ/UlDZb4YCNg8zesrLoY6lMl9y/c37M16rpkVM0iFX6EPtaZ5kDl
YYnramcf3uDdrGybNV0P4p3K9ObpJac8VYvIhV/SfQHWndZ+mA2kkzngIc9gKrwqmKNzpU/xoa0C
1UW6UT6Al6OOaPbKQVVGdN5k3TzmSVi6wZLsdR2+de8KMnw4uWQ4yIhfTzctKFjaCJaqk+i9p5Y5
+sOHo1pE6nFit+1M+83L77m5zdmAMZrHahgKvxoG7begM43fIfElMPgmWateDxLzjOO6fJNGnVn3
I726zcOEaFy1U2q4taOJ0dlna92WMPB63KVJG7RKDMJXxqT75kSoeAJZC9+mVvFr+v1PcQSkewLN
NZMKhHSzo1n5CGHXWULwVAwvoeXVIYyAeb5+Edy60h0LAcs1h7qCFK4HBIJ6jG3uND+KZnlBzVQ/
GIDFSHOUxbvaHKKdCbyxcQyKQSQ7WA+87s3GgflWdZUTIE02LP19MCCc0Cy58shLO3mTZRWgxtq9
i/3GqgHbZi7BKqwV1G0+InUC9BoxanQZ0t1FpR8QHrd8vbfiHfz0TVNAMEj+UUWRW1muTO2XZEgS
6YciBskS6/ojvRgmPPY62Xkwbiwd1e//mtrsxShaBjQ2IjZIXDkeQVt8GCokPiO7TT1Ig93h9a1y
c2iraBBFNlhH29RvNcmsB2IMqLlKaLcGyvftiD7o51IEO5ZujYxdgmNHXCRgj1xvSscw2hpQV3gZ
y3hwg3is0Z+zu/tltGlwCwRmx7m6EQAi3k4yexUA4GBvDsEAZcMA4hFejEbK7NIFQ/E5KTSt9NLS
GH/YAn3A40r4Dl0q7/o9XemTy+uTu+77jSO7ppUcSsTAkQCNXw+5iyakoHU7vCBorR2tiuCPN2iv
8cW6JbZWoPrDe8YhpSK9yU1behbTm9MI8Wi66gFZj+GNQB7sjWyEeAiDrnQQapdd6MrOCT+8PsJb
ttGoIPLBGYCkuJnkHuy5UVkO5X4kAtAf1xV5CvooepfFS3fnqAB+7LRFA3rO7ePrpm/tXKCDK2WY
6hQZ0OvJDej4ltkd7RvUXB0PTr/o5yC3pkNa0hfhdVNPoc12inmqVtIY6EF8q2tbHVmLHNHg6BLJ
0qnxdwDUU/3JbfOhb0ew4xpdPDQP4VhUZK2hjYI7KxsosQ5KXqGbFvTmuZmEuZxWEYoFgfdE9mfa
JNjpwbKrBnkIbYWgyxE13m+vf/lb54AcKuVmOC443Zslkhw6ukcv8aXoaSJ4rgFhLB7g7qz7IQJD
/2EPhvZ9UkxAIXFk2g+pRgS001bw1lpxda5CA0R1L7hiRuZ0jRn30cXWpvjo2E1wnGX4s52jZeeW
eUrhb5bKJKW7gju5Y8j+XC9Vai8xPoLFUqELnv9eh6kW36M7B9vOTI1YcWNDD527uXOK6dyrclEu
ZT8iK4tqP32fQsSMk6+1aUaJi755M97/P9LOa1duG1rDTyRAvdxqqsa7udu5EZzYUS9Ul57+fPQ5
Fx7NYAs7JxdGgCDmkCIXF9f6S1gO/VM8Jna364yhtnbzkjoz8Fy7ny966tTNB+QKU/uXwiHr/LGo
Jz5nPUdbXPw7tywYBapnOuABGVKuZ5ZmaaSacwKMx6t724/xSvJ2Cdqyyy4ueOD5g41l6SERY5/u
Xt9Dd2I3STivRB5rkha8upX0UUaAoVXOBqX5/rEYXDwBmqGinIHXsPWhNeNevP3SJaqhkMjLjUqh
tbovpjjRay/NlDOo7885RhSf1bz4XHTusLE5760raAygJhwT2pGrKJ07Vq9oehWe87yZMGRQCl6F
EFQvYnSGxkfHxCvBaFTFVrnhzqkwGRFQIp/Tgnp4/UFnVev6Lh/pMOdd7O6zWikRa7cRh/adqXl7
P1sSfMnO5JvbAMBzPVqmDDGhwA3BY+iKXEfKe9pYoyXRkldMDz3/e3U23bRqArGMg/Ll9T10Jw4R
P22Pix52KhjT6/GpRVba3KRxkBaDM/yEnoLWc8WGG/aLPsIjAeWelrBJMlS5cKtrasQy23qrafC7
xrwOEDwl6VGQl5qAmK5/R1UiFbIojnJuhK1Ej15tROoRRkCMaMhsmEHlVDVkw15pUUSIbbVov3qI
QU87VY8wgxdYKaQnB27kxZoUpX83Ksr8NOFgYL/9oQ3XgfzBsaW6ydqzD4SemLManBVym9G73MU5
x817OGJOVPyHs+bS4oDaQvkAocjrNbGKsVa9JlLObjL2FoKFWfSXMgyNuQuzBumk13fCvWgii/90
HEDLQra9Hg2rHOS0sDo8x6XNo8sSFWLibrwYQWTU0Y8ETaf5+PqQdzIxWaogBSOKEUtWE6SOhZwB
WiKBOWvFsa2d6riMtn54+yjctGBkTOIhrMTridma0qqjYSeB5oR1kAi73sU5eLLXR/mdbax2MGBw
ZCgkpgkRg1XAGk1tyojWSVDraRsGBqS3iWoB2A5fzLMXPfb49TQ7PUQ9Zdcjr1UdC8ts9aPZiPwv
XaTmFo33TiSTUmW0JaidAiFYTVwI3UWa302CAiOLi0o++pJ1S31yklL7/vrs731J0j6o0LIhx569
XuOlwEmqWZi8HkXTaQKQsNOgPG5s0Tt3AruEOggprRRHWE0oV0WmUrhLgq4H66w4LJw/NnTzqxqO
Wm3q3WOkxfXpP8yNhaRgqcEyXdtr58tglKJjl+qRFhW+N5tKuq+Em2+s4Z0DiGiqFH4iDMve6fUa
RmKpJzNDqsScG94lnm7uRCHqp7JRw3PZdfH59XndHQ+ROWAQQFUB0VyPh95BVFNSjIPC6tLjAlT1
bC61sU/meP6qTijRvz7enasGALKrcgzJ2skEr8cLR7et7ChPA0JNox/jKDOwjEqXtNsljm7UfpGV
4XTyQjepn2guDJ+RdUnfDoWGai0VOqmlAYdemyoC2XOA54uIX9HWB4T9LX9Mk/KEitJ0VkW5dV/c
WWXGI/BI+A4JzWrPpp2jmKQxUeCYS9MfhjY0Gh8DmT4+kgpPzo9SgaSyJe535+jTQdalJrEFmWft
buoYI7qqYR0F89AABuny+ohDkX6ELrtFTbk/FPVgkkKd6t8qgyCxT8dYZEywpDG6NFP1LNRaC2pk
xYLXd9DdocBpMBi1UAAG1ztomVItr3TetcMIu3bBpepdKCL3ohT9uEG4uTcUTyMwIZLCfhNqMrg2
gDQG7zwK7FsjOGhn+m/5hWx3S17uXsmVZvjvqj24F31dg1FMuvv0KD0JlNWfkkaY5F6VdDCIql0h
MDMei3Y6iDBJ9qKJ1Z1AUm3/+tLKr7S6vZCDowpOv0nmGnI9/ii3t607Ym3RyDZiPfxbVdNwQe3B
3IdIae5mMxk/uFbxK0zF8PX1ge/cHGT4DAgLjqb8Gi6yxFaFSCv9y2wIuzMiF/aLM41b+hn315ju
pSSPui5s4ev5zW5cVS05zBmJDhFBk1fMcI+ALsdQL4zmO6iO9GsxGVjnFBGwo0BZYtzAzMykAfb6
jO8uNeVmVT4wdLLu65+C70hOcgmMtJlqPTp5WL/EvjvjWHiuUqup0BB27V+xk0cfSxw05o1E5V5A
kkh3Q7Y4bSRAr4fPtbyNaX4DYm6a7BGvnOVf24sW9ITm2K/nsP725unyiEMZGe0k0uZ1RSgenQjY
Iu2isaF14dn/OlryHDf2o4jsr41m/Kgwftu4au4kCvJFxdk1aJwQmq7n2I5A3RusRs5LZFTfW/ze
d3jg6Ydocqh0LvVPNbPNt0cMkCXkz1LeFLTm6rPaRhF3lBegEHjpd4o13Q47Mtq1zdJsnNU7Fyn1
NVJNmQKB6FrNzm4sG1Vkk95wYg7JTul0yij4ONWTLwRMbb+yce/ZV7Em/o6apQ13XtEob0eUof/G
OwGglzxUq+lWTa4MiWAXa7Wi4yaZqfZT61ghdBe7E9XGpr0TjolNvA/lmLD4VpfMkChDNBVDeE7a
tDyJXvlu1Ol4nLVs3DidWyOt7hirnZbBNHn+j3jrARupoi+NFae7xBjExhLeOYkOeReYGI0n0E1M
KlCU0NOwhwlSTArPhlh9IEWIj+5cdTt3as2NRPbu1IDEEP/g10Hkuz4VtWFQtMlFeDbUDCk3JI3V
/qC3XfHL0PCz+Q9nkEIKR4HeAsdilc4mpSrUtrOJuLbVRn6HkQ8OpFwE2V6f55o6QqprsY9kRbLV
1b03UQDzgDfIkinkrEKcZ2Aihb01x99NMajiQngqq0LdGZUpDq9Ht3tDgZzTqOSCk6KQe72mypTY
3C2weUQVLceeVuWuNSP1rPXuVhH13lAU1umtkflQl5L//Y8ruosHtZ7oPp+zasxfClWLOHuzsxsW
vJ02Pt6dO0oCzpF/ogXLG301rcjMlGUsLF5WcRiqgS7Csj8uPM5/qXkU/isQUW730ZgbX0kQ8i1E
2r2ZSnoZcg82zZO12p5HFwoWtOecnWIunrvCno6126JADwr669u/H5chz0pqTry6VrHUqUSc4DXs
nit0DnD3Mpa9GJLsorb6f0AZO55EacmBZEnn+vsZ+gzmU2Go1nOXh9o2kHcBprWLRYoPWdZs7Zc7
14SUJ7G4JljKG0V9pBOsEMAdKONEt1rpxbN8FuDwGortVfTdLnUsZBy9SP+leFBdvLCff76+uHLx
VkklYQYlQcjJLPE6X5+jrlmMCuiLXlvOrmm7fD8g2H54fZQ7u4WSC502Jsl9ZK4CjeGi4afHAI77
yXWOozBjcPCY6aRNZm8cizsRGwA8DxDSNhoZaxr03AxLimWqe6bKoOzGMa0DxcBfsCitJRj00n77
tcd4VL8pDsO6WjuKJCQUoTVCobNG1XlfYU1w6WqQKIPq/Xr7IpKbIXhFtgQQYnWddwOaF4huRkFs
mVl1dPoyinZ46rntUU/ScgsUJePHemfIbFynPymfp6uuySzo/hLrlHMPUuLISzb6ZM1Ti21UbO9T
0zT3QOPGja93b6Pw1gDpTzLKeV9tFGE3okX6hN7FMLYBHy98QkfJfoaM2W3sybvz4zFMY0aK+eqr
q7Z1JnMe2wYy8gKkf4+HM5K8rtUktp92/aI+ixbZsH0ag6I5v/4lf4MD1msrhQ4IMeCZ4AJfx5ki
aRyjQ/333HDBzh97TCb/op/h1L7ZZDhQU/DHHKfXwxLj70RJH6KOqjZCL5n9rdJKa9hZC8D6Xeg6
8bhHw8qm/WIBgYAeoZjpe2wnvXKHe4uT+ErcN59FXmbubmw7FTEoTLKKXanNyQ86rukXcoBSOULF
0S74o+QxlubIYzVRmPwHJgzBldRQQ2MTIZnVloIrXACTp1RWx2P0Gaxkic9w434pFL3dOJb3uhWk
UDzhwC7S0fRWCYZmZUK3AI8H1YIe8wlsNzpPk+tVP7FA1t9lE72bY7/g4LgH0z5Lz/S0sY9OGWMY
j8ll/V70vfPQ20ZtHmwrTZ4i1TLjL6/vhDv7HfSBLHZBhycLWm2EibCioLqqIFJSfM4ywzvVs41U
rjoZG3vuTqAnrwRHR8dR412ySs/xjdQ9GO8c56zLESQv0Hmr6mRr2eUnXO1sGMy/RyDluimxV3Vt
ek1hsrMTc3oQlYGugCXFjz2NTZeWpvl3DZn5MNnZNzxGE/RltI04eecG4CdIsgS9QUDJ6y/fU3kq
PYUYAp36rJhZPvqYMC4HYB3aUcvKaKMPevcjyg69A9VXNjCuT3O72NmYt0g3ZICR/TIc8p3pKcmp
V0J3//p+ufsVSWOJybS4AK1cDyWWyUit3lDOFm4qZ3SY5vPoNdYGLO3eCkqyItFJmqLdyF7SMx4k
dCMY86j8kBTT+NRaU/JDN8PsU2EW05aG7L1psf8l3ge9TYqU19NKSoHnxxgq5zYy513bgJvWOyCe
ry/enYiPYgwpKwozVKvXoPHJGwtMWhIqrtkUn2fYfzv8ktIDCRdivN7UnwyDvsHbB5XtUikszK22
hlUIGhaFGY10COMINWxVCS+G1paPOYKSKNuX4oPei+74+qB38kpJFyHbAhYFEGC1TZpWJPY0oQER
xUn9RUMn8xB1AvDYYiT7SWmKd/gJm7t44gLXyv+CjEd5j5YFRARYsWvCg4qcjxTN4gTSsnksu7rc
a179K3QpX0ky5MYS3+4eIr2UeZK1e77wavekWqfVut6G53hx9E8OvtOShjhvnPKb9xaFAPSvGAGZ
PLqE8lf88babddFhPD+gH1+37vtmaDDx9bDkxa/eeRKF4UCOwhzXB3zx5vSZoanMUYIgaQAIsJog
rlMhxsZOf56GuFcx343FXy1On7PvlFa4xSi+M1H50NJ/71cemKvR0rSz1SgtB0Yr0RXNgDAXh4jx
v6aoJX1zVdGbx6g1nNGfY8vburnvDE9hkJyIPhS1unUdqV9iYxjp/p7Jkoxd1VEfwMbexug7S4aH
tgT5Vee5c9H7YuOheW9k5GkpsCPAg8aRDIt/fGEPF5kBNa6R4Bo26BbU+Tu1NPFhNotyPGlL5L5r
GtHvAbWGwesH9vfuubo3EaPBJYeKM4kRT8LViUU+CR8EzxoxYcYMOWs6M9vPJbJ++hAvp0lrlYc6
7Y3v3twPNByS9piqRugLu13g0qO/gjBY/E8flluSJLdlefnLpA47m56U1Vql5NHsmgtUWNxbhoEQ
IvpKyZEITZfoeXAmYe+1msXcSdv52Rdanet+ro/l4vN3pekG3uImhEvNHno9/AEJD5rT9SeqDAir
caoP535U7C9uiVpQWS/OCWz48qnxYuNzb+bj59c/zs11CHCMQEXfxaWkQen4elChUB0EJd2fx7RH
uVcJvTSY8Xn/NJnlaBwaNF7LjavqJqQxJFwqXl38wztIrsMfWxE3O5Y8qoezV9YdoPpkPqhUPA+v
T+z+KABfpSgTXmOrkNY6nZZUbstJ93Lvb8Mj9e30Jdq4jG5hF0yGvhElaK4/+imrydQigdcIb/ps
jo576vUqavYltu8vueHwr046dqo/tqX1tCRV9YK7YOXuydgMWI55Z477t8+ayhXAV6kuACzvem2x
vHfLJsmGczO61qkdpgr/Fm+rHH5vbT2ppgjkUN7/q53azjVOhugDn8u6UvAnTu3d7DbORr59szUp
3VBvxwVSOr1AXrqeS+XArcakfJGk8Uz3jbKDEdblahX7tlfpCi+e6c0lIzkmjTFH8t6QSFq94rq6
iocW5OZZIRF96c2ufSrqcNzYm3dnxv6nziF5P2uBAZz8LGtIzIUUBhXVysQFD0tq8YE+pH7Sktjb
oljfRH8au2gTAXQi1lGkWl170YQcNAIO83nJzfTggUN9cMom/TgZce1PWuScdK0S56hLore2peTI
8rXEhceyrh8sdkKHgQa9elYUUR/NwkjemzMFattTsOx+ffPfvFXkWNyugIrJswkw1xuGl63rdLWy
nMFlmocGf/eHrrHjj2NjFlsstNurg8EkmpjIQh/zZqdMtJ2czsasZMwV8dUY9fgd+aibHIuxGTx/
MBFI8rvW6v4ZI898cgdvek7TyWs3bo2bs0ht7jd6mh8ixedWcU5RUnDM5mCcSyWL92ZMf97s2y2e
xu3SMgpM4t88MNRuVudCVpPAB6GljQGq2Olzjgm4MdUfk94sN9KF28NBIwPqDg1UYFaQXq6/Ijej
McGGNGgQ99lpXlr30BVFsjfn2LsYneW9+TBKmQhZI0ZjWaoQXI/HpYAudR+bZ93OO8uvqhTdx6iO
kkOa4+zqA/lSN96g91YTJhapAym9RqP4esiqr3AHKVDPBnAV70GVDLtcoyVVKYa6cSHIX3+Ve/Ei
lDVVQHE8q2ETXw81Ol6ZLSrUodrsnReBanPQh6b6PveqsvArZ9YeYYy1AcKT4/cRnsiWQOjdH+BJ
7D0XMZ90NVcLIcakjqFJjXrS/EDV2BEXWIoAa426qFDXRFPbOuVNga8TFdmgBK70z+tx4Tel5mYR
2DiAAxEQha5xvQhx4faV1XveeehV7kZrTCT2qyNd/RujiNH7SmZHOSPv+7z5FSmd9bBMZvKk1aFR
f1lMhOcP5lA749OINv90HDsx51+UcXCaIOtmR8O8oIqKx0KLi49VTYXBT5tmebKHtld289hky8NQ
a+rHCXB3c1BwxuxPyxzOP720RmE5CVvdOOrjLPY9YgDlbpy56oIqx+pVwo81ylmkjvFlHkO/IZ35
pjnjPL1X0ORKfdHFQvXjthi0fZm0+UdtaTEXbpHxHPZ661X/tmafo3FRt6RbaVHquJvYSfdDqYQe
4o/R08R3RRt/sDN3nvzazjjTkWclyTtZDvnHyENF89U+JZNBDVyMB62oLXLg2jWfUm9Os6+Yoxjq
xrlcpcM0fejBgRqlbkLpibvr+qNBvwVdkXR1sPSZsm/7YQ5wuekPY2UWe5QKOZ9TZ2yczFU0lYNK
KBSQdFxggCKvj0taRbhCDFUwRqpxNMK+8r1pfCMy9vcoQAlkVY3TTyHjemoGEqTUv8IyiLXc9LOk
rk+1oSPuoSjDxiremxB1ClvypSWSW4aiP5LtqYijftFmhhqm8h+hjx2MHjQHNnK1u8PQuWHFYHqi
OXU9TD+1yGrERRVkom3eR2PmBBhoKRvB7E7c5P2oAm75nTitu0ShPrZ5nZRIQIWa4veeg/9gFmoH
103frNRF3ORNCMQFTAAvJDnhP9ZtZjKlHkHMRrcyPsEps/cL9YSNr3PnrmPJuFdBSeIeuAZtGw2e
VQN1XvIy4RAjLMQcaqvfA/+vT5hZYKz5eii8853YcRKWgOIvNdDVoXII/SUtvTyghuQ+WCEaxp0Z
b72r74yCAgoBn4KxbFOu4m3e9DhptnkOqyMrn7A/bPZL5W7RDO8ECB3fNkmgh6cN0/j6EzmmyLKa
7kZgamXv532mHdBw+NsZtIVe04z6iR9x/W2s4Oo+k2dXArFBBdCrJM1cbYy+6zSIYE0ejFZSfsIM
pr0MId6hiNGmledXmZBE1j4BUIzoi/GSuTQw/8tvQGRYngSYUOsXtGKY82SaUx4g6et+oLA3PWOx
5PgiCtOdnSzNo6J4wrfntPiWm039+fVNdG/h0cYGacbiI3u1CpJ1zh00VE0VcN8htTiPxvfQsYXf
1UO30xW9fMRziXTmzaNiGy8DNE12UEurz72MzdR6s6iCBUrS+6hT9ZOwp/ZLq07uY1pnvxIwFN9e
H/PORobDSsrgIDRB1Wz1otCqMu+WZigDrxLGs6gU4ceKmp9fH+XOlqKMLU0uKUMBmFjFaLSCQH0J
pQwAGbh/uSJNs8Moxqw+l2ATo32hR2WFlVCU2n5WeQhs1G3YJO9f/xWr4Co3NjAwmnLUgSSOYbW+
Y+d6Pc7CVVCGYfstNId/5nK2fCXp9U+vj3RvVRmOyWL1CJRhdYRirV6wyuOyEGHYHb08so5YaWSn
10e5Ox9gH1wVYOpvINRxm8SN2Sxl0KY8suk0N35lhA5vMmUrx109r38vnWR0cxxhFhhr6kRrWVVa
4n4TOM6kfxmNHOJer3B2HxFmtdog0avBDqI0TpHMxKNqq8W01hX73x+AZRxtZ5SeqPNeh0L4DGFr
RWoZWF3SCb9V8et6h4tI8ZKP1G+ONSjnh1ZgPbBvwsUd3unQYZUDbp5TdhwnbYp3RVO/lQbAswOA
L24RgETJp24gQKqTERx6LDBEVfxlWFkjrVNs/FvzLRrs+mP/HokDSukUA0/KJNcLoIZmY6Rdl1/6
vqi+dJXb+SnKdZaf4/PxNgre71khakH/nVuUoVbbd0CNzehzkV/c2l4+ItxoPfNhsSqbcPl6fQ+v
qwz/NxbVUgpFJD1ryWfkG1UQMWV+GWJ9oMgYR1a0n5XU3ttJjkidgiKr5ltlb2PT1XQNjJY+S/J9
kQKJ3gjA61rn//4Y+jSQZ6iN4T9wvchLZZaK3Rb5xeJFUR8AlPX/Flld/d2oon6AHREeQXeL0xSZ
SXIg0g2BbpS95o9kp/vXV+beBwcJRW4BbZXHpTySf+ZnbVODLrCyi45fz9e+mXFBG6vmkufRfPj/
DSXD9x9DVaLPhgU9+Es8h8kOBzexdzjscISKLSna9c0qtzEgTqnQwhVH/eN6qNboEvyVPIaCcL+z
ndg4T3GaBN7UZSeBcvx5jqM3Pnmk1SagCYtqLg8u/aZzrCMsnZZNcYmncH6AKmR94jW+KV68jpG/
h5FlAHJqkEnrOlVmtrU3x3VxsZUu/dnRbgt3TqdaJzecnN0UZVlggcH6gu9wtJWzrdJsNi5T5E0H
SZ2UjQro9bIaNMGtxUuLyzC48yGJEuOxHZVyHyql/ZC07dZ9cG88wFfUK7h4EBxcpQ16BjYEbfvi
ksS1RvdKCx/1ERE+3Rhsf9KnLWkf+fv/qG/8nh80SwzIibJcAqsdWtqT17VwkC802pyPENczPAdR
/X3rOQCcQaKCXIuBouDa8y0xC7u1QYxexnpp/4EbGB5hZU+PwLk33LhvDzcjYSYjwdOUANb3qRnG
cTHrJd/L6tSXSJ+zYx3P8xENHGUjS7i3dH8Otbo42jmZDdyHiktlVY50mNUeEDR2N5bu3oagBkdP
D8d2FFFWkTPtW1qfGEpevJkaTDkqTupruPO9Qy+iPbX8PxvJ3G0g4RnOo18qUZK2rnHhdmto4egY
+aXR6PHasWN8cxcQ6WGXYRdIbyx6GerW24pfa2Ta752IW5206oFyeMMNAQFr9VNWFcgxzl2zq51+
yP2O3gK8jCkuP9Ui04ieqndWKK5csqlXHsSyoMWq1fHXFvjlD0PPkR9wpwLpIUULh429dZMryWAA
9gcoE01a8t1VMHD1zBq5bfNLXVrWhyiryICaIfyEDNvwMKOfcRZ10vlTTs4tCldFqdgydtHQuo95
hanz64fqN2Z3fXb5HVL4GVIUyqbXsclS02hIuqG8SDhv6WOeRH8+zQzzMhaj2/h9jBz13ovyYj4q
Y4VwjIsgf+EnmpG7O7w9zcJ3w8YGATlE87IflWQKn0c8wBocOqVwr1PQv94nsasgytc1+pbl2fr5
IhdU8oXZ3rxJ7bWWTCwgtyWeXVw8PbQPphbaEBHAqTi92zzqYV6fwlz7McRlcnGqJtlIke4cLV6g
yJpRDZRbbhX7pN/QnMZ6eYFsrjyP6tAdecVYpwbp0x2vnXDrg92JGBIjQ6sFuCE9kdX+4VwpgJP1
4lJSOQoKtcKWNTIfKGkfpjw1Tx5qM+/KxRbHfl7Gd2XrarXvDGPZ7FShpy99rTYf49DtNn7YzWeg
HQVBCWiHxPGAEb/eSBV2J+08h3aALt43QcvrJVNmWzpGWuembopnY2kWEC4LCIe8toLX9/FNwJHd
RYpzFNhl73RNCqt54LhNPtmBp1TxoWoj97mLhuGRZURiDgD+rl6izSbcTVJBfQkCOWJvspcCj+l6
zpPrQbFRUy/wzFJ4D1wordi1Y2Zm70xr8r4oaepejAU1M99uXPEysPi2XxR9Gu+z3oye2VcqbkkI
ZFaY/GZQHtnNT6o9pZfFbJd3XOX6Vh59s2P50bz20ZSFtsafq+wgirllcmgJwSDir6kRipPpRNmx
JVjtaOVtUYTuDIfKmGz6otQIRHn1Nkwi0GOxOnqBvZTTh9BpMRoWhkmFLFL+dkXz6a0bQVbrEfIm
/ZH4vNXsXCdSB5NKTQCexej8LAv7B2PQvyl5aL4UmdWctaruTq8PepMwAHqElS3TLeoJdA9X+6Co
xYCgrhekUT4HrincnTln82Eckcx9faib489QWKQyiEsiCXTteqihr6YobCe2nF2hLe+mOX6h5qyG
P18f5/azQf4GBwt4G0TQjbrYYHGaQn1xAjHmLpyEXAmcPhqBOSbJsauFdnh9vNvwwWuKHAWJSABI
rNX1vDp9dEWht25g9VHz3suq7iwstTxHVl1dtMkbfMWpqid3irodtdUtFvpt/DBxGpEurLAseequ
lhXgiqcuneYEBe7Tz03Y5N8dcglGtUrrryqKuaU9R7yR6iXNbSQ1GMlh/g3iyWq39k1XRhldfjTc
lOWUCbw4Bi31jrwltoq2dz4oCoeUDKTghQ3o7HqBI0y3J+B/Csde/RxavR6MieocSaJK1Byn/Mvr
3/POcJQMJOwOtDMgrtWCVhjgVGDYORJ2gwOzOg3t99HNkqcJzaqXbpzHjcTq/oAENaqlKFevid0z
quYjJQEvcMfS/QjaQ4VOU2nfHA1dskRr/n19fnc2DLgLmoA8lQEWrq/hPo8VHq2aF4TyeTVCwXqa
s157NhQHFTJP64NFNfrj64Pe3jeAPQhvbBSy+BtQWY9Yg+MujRd0helFJ4z10hp3rdjBUFZLnCxA
AFT5C+sx7UdVNJ21ccXfxh4JtAYqS/Wbp/SNfUyV96NtE8obJn2cXSM7h0xyo751bxQeKbz1eH+x
gVY7x0XGEIs21wtEI8yvAhrOpUqiLey4/Fuu8l7UGWmjEEEl6wvOzPVxcBsT5Lgt4gt0oPYgvNra
IwGDcSJSfG8O2ddDyZ37RwEHJ7Qp8lA6u6A8FB1apdUPiFltZfJ3lg1qCHufdxdfZ12CjCq2vRkp
0cXpFrHX+lkPjN7dAuLcHYUsG3cBXcqmyh36x1ymuPZGRUMkzWmKJUDzabxY0WJsbLR7HwdAOARc
aa7Ol7oeRYs0rRBNl1yMtPyydGF+KhoEkIVjb7mbcMXwd603AkrbhEUMBJjX6uLRCzGibl2ml3Z0
nWcYsdG3wVDsZw3YSur3RhaX+6SEceOPiE+n+yhx9fxLOVj9SxYOvX2p5jgOzMEckzPG7Hg7m1Qn
n2MlT//N9MitfY70VO4adyoRnLCBaO7jtFf/AUhoI1ygxfoHp3OmHDH/MIl92v/mY+wWQCagg8iW
Cynt4OPKjWJpFy/JzuuSQT/mWif0TwTeAtpZ1C64L9ORJtHMC1UKNNHXQCMmKUp/dir7xcYnXvVB
Tjr5QRlNbjbaLe5P083Uep/PEfdN1kzmizv3aeu3yDhidDaKZX4iybXeWW3jDbyhXfVHNXnpv9Ae
nPd6nEUhL77UAxI5aPUv+pLlhzzHUuRUEv2fzSYMq/1oO2MNgAPb3N2AVOnXVIGT1w594e1GyypA
vgyAHPHEduJP+A0sy74zrfpghO7YI7M+2Y92OZbDe3txjY+15cGRURAS+pZ2btJSdzasl7yMM+Uw
9sYU+Tbun8oRiU3xAL2mTXZjpmR/JWFfJufSbpLJd1qt8Y7Qc+Ny53oK0Os8AS6J+eTUoE6mW+K5
lPoR+3Dq0PLCuFiYAbCW4ucSt+nXCj6voHEUo4el4BwtfKvtXNu3s3hQ9kmCHOUurfjHdxWrfgYV
r2R7EdbesLfJ3VS+lA3Qu+u4hZ/mBnT5fnRm451TILH4iJ7E3L5vI0P9VVaLZkgXV832Bwiq4kUP
s+yU2hXW9BG9IMVXF9H8gwFbNOzGJaP/CrVyZg+6U/V+QUrG8a3UEw3y+7r4d1ncPA4ahuR76IWV
+Vbipt4L4hm6+jwMNsUaXiftAwG3g18vdUN91JidH8qEIIzvpUORfghhvlQbOM2bU8h1JjUYJRwB
1e41Ci4042KIzSi7KLnb+vaihe/bsO8/vH5/3h9FJj9AJon5q0jsGc2igDLirPd6vVciET8BJB5+
vnEUAhYZiIRFIk6K2Mx19LIToamz7iTouUbjOw0pvINll29Ug5KpIxUkKR2oUwHhGrseZebymppM
iS9JPyaIZubLwcj6lAbbOGykHffCMcwYWrNgRPBaWYXIOF+Sbkny6KIsSo0IZR4epi7JTjzrtuCk
d4ZCEZEGhHQ8oQOxWjtVb6vRSoUShGmHFr1oimMt7OjB6AZvy2NBfu1V5GcbyFKhBi0FgOn1Cnbo
yOgu1n4XcLb9wZ7V7GBVVv5DKaL8gb7l2Lw9EeBulqLHjKjxerseMC9JeaqhDIPFaac9zAaxx/Nv
s8J4s8t5MACUZWuAQ+bpttoZXdw4uT3zGhWkhvtc9N7Oaxrs8YAw+Paom/9YQ5Od7bkw9oUdVe8G
Mf+Nf0e+jxa7PCMd3e+6phrOrx+LOxmzFGIgawUFTuq8utSxVc8NnE3coLXxAkJSLP6e60I9dI5b
/WXOtnWKq7x6+9blsWNL4DDNUgLM9ZKHBNclL1M36KkK78NEE8dhieoTJtXORgi73U7sJNkmpZvF
yq8BIvPiNlVh1XqgRVHe+3E0hcmXRq2N81iCBvhRjWG9Ab6+PS1SWYqpYUXNN1/XkqPSzNupHbQg
mUZ33yBCeQh1HL9RLHij2RzhhqwSlDL5pUSKrWcXum5HD3JRA55f1vcBCfcv5P5bo9ysIROBA4g3
Gi63qDutIo2dOGVfdkZygRKXdX6kImDjggQ9JpgK+x531caRvFlB7h0a23Q95esbWvP1/hjVeLHi
rswuUSpVehTVeJcV5rKL4rDZeNfcmZusgQFFYIfwuVahDXc5fAEbNbsUkSgw+yyzQ5N33UlUar1D
cmazOinj11V8k3OTdWJp7EKDVb+eG00Fy+6SMbuYXYJBq1DqUdlnaIm/L5R0aX7pei1+ucrUf5qh
nFW08Sfn3DtNt7z1EPJDAMlRF+OXSODf9Q8ZemH1dRknF5BTy0Mo5p+5M5eghY0tDyeQdzeTlp8T
01iA7bL5tNpBdV+L2RV0CVNzcMVBJJON/kIU2rsunuPcn6fa+TcrO40MMe9S11fNwnGPRhXWYNfo
X37WadBGeyrISbifxqjofV4NE3kaIszSYLcV+7h3smw3VpX+nGD3O+3xBOOZoOejmR2VdrRevAbg
+ylr0X3aO62YHyxvjvSTR7/HC9RoMrIHg0vV3BXAGkjGvEn/aXeN1R7dNh+/OZU2zWfwmK1zCCkl
fy9NN0pOhpu3y7Ez8vy4/A9n57Ejt9G27SMiwBy2JLt7ukfSeJQsaUNYls1QLOZ89N9F/YvfzSGG
mNfwwpBhV7PiE+6gjQO93aa0nCtpOQqXmpdhKGcPNA8elb4lzI0dqCehZWLxFODU03dBj0pFdErK
qZt8jfTih/SA4pz0BKlRf9XxtMLURVHNb5Aa+NS2wzASprrgOqYxA2hewqbxyPypuwYlQuSJr0CW
iHzFs2fdN3OE7b9PsrTLoKrbnAMsjOynlTZpFBBBir9jmp3muUg97xt2nE38wYuR4QArHjWXhii5
DHITs7FzP5vdTyG1KD/31tR91ESF0nRRpogKFwZu4mCpeuPduCzj8mjACkYzW+DkGESANb4BsLdJ
hNAQxNLQE8tjos4jAiTF2v0c1MZQfLOPyl9dJFj0qjRR7tTSCJh3rhrVO9fLxRAU6jSbfjbFxj9L
LuUP0YH2xlobZUo9jxFrcZwsrhFUbNWHAk5XByBYAoYZC+WXjiWL72qN9WMe0esUg57/7GGOf2uK
tvP8ZPg4dGHZR6mJE6/hfeqXqk9PAKHm7LS+16NvE5euRmDZ8A+LXr/PDGDUf6j5gt+mqw99/rwU
9O3OQz3WTVjryvx5SKfeCmQ+DBclm1PjZEays6jtpd6T28z4gbdMjBN09tKdpIt/Oe4LRlQGINKr
H3kuGNZMG6s7t96iigfHjsx/yqny6pCyEAL0Q9LCnM37RT7Hk7Cic63GVRHondmnYdH2MVtAVaZm
9kdtaj9GQo2QUTdKo36nxmSefle0lhOOamQIlG/TJvOnRekesJ9Y0BfVAJ5cp96RT7WSmJwGe/yI
LK/3vi1N9RN06A57zLjLU18Odv6Frm4+s5r44J3qznXjS+sY7Y+Yjn6JS1y9DH/F+jJqofRqjdRV
zFZ9SVKv/CzTFiPiBZm+JEg0txpDtxrkw5RqVYNTh9Q/dlpiLR88NM6/N6Xt/US5pFQekcZTu8cE
zlzYKXFaPo6Jnbiw/7MR3NNk5Joverd7aoSRT5e2Gm3lMis4GwWtFXlf7Myaxk9OGzOVesYO53wS
hjyVBLndJ20il31e9KKNgz63LPPGquifo27p/owSGmYXs1iqz1XZ1EdKWb/bVPcPBVE9xENwl9qq
D7q+XP8p6gyDY5VlFeUkLE49XSQ2Ep5v1KpXnZwqKiLfoKLoPMNoq/5xu0oTYedRFwmKInK+yFy4
uV91ie34saYgtfV62Lhe2C9+HAkuNEwI60Qe9z+uQz+vpLCa30xFsU7NHNEpG2v7YnAvXjqKeF80
ahWBGJOLlizfXh/85Zu95jsAK3muEUzeCns7xphjIbfkt1qxyi+aDuszzpTOj6QhhF9qaBa+PuDL
eITYGAYtrWxU7oi07r/WzMalHRJH3GC9dP5QUL1YZK34aHgcdZL3JpY4hDudSQVMvolHOlAQqlnH
gEJKtX+I+8b57uG2fs4V3f2zLG37C2/2cK3SGO0kBUmfg3h571OtVY2WdIVwbtupg4roGa1lE57E
mXbDhs68UBNSLuXEY/b6rL5IPWCe0jTnbwRXkEfaBAWwnmeKJXyqjSr9GYfh/INd2MIfR7qQfhJR
iMJQ8qgruDcq25ami0HKA6z5fi3VMVEjpQM8OVlW9HVIYiWobU6T6Eb5vq/g+RFHHAnx783qfwbd
wqjLLnYcNUvz29KU5cXqm/xxrHM9rGpHu7w+qy/yTGZ1VXxBY4lWJEr+998Hog7NitoVt2HSCTDI
6J/wDm/epg2yssgZBZUOigEAebeSGUaCPpkd8UFULfWPVUZFoB2sIuiVwdT8EgfqS5aM3xStPWJm
7n0fugRkjRBCQYJtEtYqoVgksTi7Fbx7H7J8dn846SH/c3cUWjosC4wV9ODuZ1EOQokcqlK3gWr9
KTWbnjDZO8L47+1FBAKoF1FtXtPv+1FcCYAldcCZIV8TTNGUn3StN0952kQhVqv2aSjd/+HQre04
ZpD1g0F/P6RTgigCdShvrhzHc5dqEt5Ak4SAaZqrszjo+JnZkbzz3myujniQvQEJg0e/HxRBAGtc
ItBVYmqjr70uzGeKv0n4+s7fO2RkNHTCuCPB929AU4NmQHIRsbzlUy0DIFRaYNdK/bE3y+HgkK23
8Pb5IyPmjoZGyyu9uUTItleJRN5mUoch9cceEw1chzuiB0WJ/A6ROpDQZX7GRyo+eP12N81KsVlr
s1QZNytYpvT62h7AdSMSJ4C+6dCEN6dT7nQky1MqlIBgX/3x5snF9/T3e0umTLnsfgmlTCatHHlz
lSp13+VK3/m1o2Q/liI56vrvrCNHG9QgNHoWc6uHkyhuR87L5C6LKYJhFu0FSaki7AupHGT/OxuT
HUmRAQXGtTi3uUwMN2phTEUAxgvtKaX+9tjU+nLQA9/9Hl5UqFGIYlFJv5+6OZfsIUtnEOH+a+Vx
8pksrL3A/S8eXl+kna1BARPMIKA7UHdb5FOlWGmc64pYdVOb94ki2oDCOumniP4Retp+dhT3SMhn
7+vA9QAmwr0Yev4mYIkEJ1vkk7hFnZ69n6fceo7kMk5+J6bxrUxFnh1etbVaS+WLjvf6Y/4TEzdq
bmCRLjMA/kJFbCBJz4bWHAll7nwSAiboh2tcJDBHNnt9tsVS0qnNbmWu/BBtIVEQkzrmb8n48fUF
24n2kEyHWcuK8aJugxGwgiU9iTm+tZXd/xNTOFl4PBsN5IAOPNhfu1DxZ4/Qsw2XRF+mkIzQri+v
/4qdUwDnaiVl0tyFELx5hrTBqMUosani/z2HsZbEZ1Mp04PreWcU43dkAul/7exu1q5byokyI/2K
LBu6R2+cEitwsso9irV2x1nVxJmttROzuZsBfUwdXlzM6ZJqN9fO4yeE7/Xg9TnbeQHAVFLUok9B
MLllLmiusPVRKsoVVa4ioA3s+XLUFqoKtf7BrTI9QBobmDrgtIPQa2d38raQjoCtdIBXbgI83UrU
IR1o9qdxlPumpUQn5KPglsVLcpD37EzlCijg2mLJsKLeDBVDS9MJzpNb4mrKH83oaH9BrXujxNUa
S4KAArYAc9UA5rW5QXDQxpqwj+Jb6drJcNLqWP/HErbX+nLCmvhMmbiarmVMofntNzN8ghXdtvoF
gL+8v07yYmhKVwdu0o3UU7xENBgNLVU4FUpyfX2/7K0aJwxCMkQ0AEGbO2XU2jQHKpfc4iotbw3l
3AIYZJyelajQ/4fPYrE0+gJ0I1H6uP8sMYjchdQY36wq7iOfbNl+mIc4o2mdFuMbNW5/Lx/5KnAr
eIbrpXk/2thYXqOkbXoTNcmbU7tgC+rICl38EQ7et739SHIMKGRVaHtx6Fxd69xcX2hEFFH8ngLU
fFGM8d/XV+olvY79SOsR2CNYslVt4v6DSuRFR5tyy41OdHXKDNE8Y36IgHCD9tmUdXVIbuBd0kyx
T5gTW5epmN+MteE3gASGfAWBh6hhs12S1MGZLaI4P6qyvuZGrV2MUdXCGu+Vg92yN6kkBOttRsTA
VXH/uVADPDUrJOuXJ92DO2XzZRJuekAo251VC9AhjT+DS2vLKCMdoYsLa+GmVpoeJqXunMtFLgg6
llnQq30ejnmZBwjtxH4z9/K5jsw3k5XWWYUbD8IfSS9vO6vpPA95rFbpzRZleU7pPoHpLEcfXE1+
MKt7553olebcqtRJ7/x+VhPFGioM4eIb2Njmr7afHb+ZpubH3B6253aHWvN9QLpra2mzgLVjJKbV
DAyVqtlJr2lgG1Nq+jI1jpCxL9meNmyCtfZG9x2W9jZgLoqEikqO5Hs/R0tYICvrTxLfqxobj9Ap
JoPCqaX6Dm2JD1HaQwClr3ixF2s5eH/XO2yTgdEZBPjIZco1t9WBc60YSR6jg6BouInfRnN505tM
ufAIu5+kFc/h67fCziQzHqUAAB7kfduao6r0WayrjNdXi8QaydW7dwZV1j/Ai0UHe2ddsO23AbkB
DLMi12lL3u+dwaxQ+bBX8iVAgCy0CAXDQcOG2HdTIfkDU2QXtVucT69/405MA+YZ3hFyNyTS29KR
apVGVeXkeEPVIRIcJYjBG2r+ZAyt6hda1tLY6NWnIpfj22OatVnOJbA6GkIXuf/iSUoFfoSV34pu
nEIrTpKwHZb8hFJN9z9cRNQggOrD4iDF3M5ua881kIakvNEdNGvfSe3pVOnadM7wGI19cm5IOnaJ
3qoC6Cssp7q3H2vP6P98fba39y7hKbkaiS652kpD3XwziE1sVNuluSIpanymkj3eNK8/ilNfnNh1
mFVJ9zeAnjncvGaoy4It0WVzjRVT/eIpTfRUNapzUcgygkqYSDV2pPDDsHTnvNO8QBdT/dlSpDgI
Jrcn6PcPQbJpBZSBld6aqtEHa/QuiakyyaL4MNhW8ScUm9p3jfioPLM3tcDVEFODk8ENvInrsipd
Ji2z62uPcvBpKHozRHzoCKy8PaYglEkQscJdlTEAYm0WEO/fSEHOTVxVpxhLP4e8zdeM3tDSd1pq
9QxWu4WoGo3x6Y1bZ32qV+003lNsCrY5d752NrMa10pUIeOPRkcX1jLbI8j31suem5xkcLVJIjdF
jXmr6BlVRas7QCuvRTUbExpbKgjF2Ywl9MEJ35uTKqP5WjXl4vgJKJC/jbWYAqwfhMgjwcuq4NvR
kVEbDc2iyTba7/RS1ea8RDL5DFlfkDnFIn0rouv379ZBqf9ONEkP7m+TyIPA4WoiA9Pk9H6BWapf
zPWRutXLk7VOD0kDd/SKn7A3T7zMYzKXIUqv8VCjajVLjM98q5Fe9WEQcoy+6Em3qFA49dY4DyRt
GGhJq1BO8FoW4fqml2X6G9OM9dOR/lk1eFAQ5B/vPx0EMd0hQtarWZvTY2YX6XUq8+i5yaV3cJG+
OM/rUGvhbDXuYy9usgzFQ4pbeou4GqYQD0ub6P5UCuchXfIvr2/3vZHAUVF3RJaEsTbrGcuyygYa
uhw0afud0XTXPJoMrL9z5eBk/U5p//v2rhNITxP5iJXIRSntfgKHphUx8bC4onOj/0LcoupwujS8
LwoGkLOfd7n8UTMxP7JMFdnNxgzW9bW4V7/jidnkQd30puGjDqH0761qsJ479COVkwOUuQwm3S1+
qlFEi2RoJ+Nr6Q7R4uu5RGxvjI356Gt2Jw4FdcpYtISIvu8/Rq8x4ULIOrs6I6E1/kMIA6pNHQzI
1/qvr9GLK3edNwxs0HJEVIEG4v1Q8TQmBZ5H2dVMNfNh6ef0HbiqI2XlvVFwjl71XFaU7RYqjB5h
5+VAPK525sF/S5o4KNPZDt/+LaswJn0tirYvat2tMyyD1Pv0asnZClee9pnY5aiFvvMt6JgSidCs
21EVTLGaS8qZGRshJPwxufAGLbuXb6xws58ZBT1qwla0E7e1vVmxx8LoY0ZR5+aEW6E4m9H41nR1
HYWIClO93yJc21EaxSvnDOW1q1HUs3OCudqWfjS5buHbVe9m59cXaBuo/r/hGHC9dakdbS4EIZPB
NrsluyK7Pj/0g4tqqQYXPvAGb/lz0pL2RCpk/KXm2ZGKx86jT82PbAudKi6KLdMzh54JObcTV6pw
8mJMLVcQiEkXdEpWfEpEluq32mzfqNi6PsVoC605F5VNHv3NvW5HliiKBijOUMhyPhPsuQ3+PHnv
Xm2POtL7TK+b5xZAQn+a58UwzjNCf0eYlJ37BPoXwFZWGUXsbYdNKd2xhJMlr/ZoGTNmTEVt+SlF
FIojaKm+/YHBvBmE0coZRg9xE8WVhtM66BwU17Ie0S3SFrP5WAMN/zUZs30UUu2s691g62n9T2dB
mFFtWU2EWlcv5KPiZnFodaQ9bfZFydRvZWQdgaC3Gey6pHTvCB2J4Ux4yvcj9mk3QnAzUbihcwiV
KM/Gz/QasJeQU6q6fqvEcjrILF/oXKyDEoEDt8J0AUGATcxStqpiDFUirtKtl2coQQAtUkCNVj4Y
YQyh5zzktQinzNYe4rYcAtB0zQn8RvOznYsj67p1tM1jS9+IegJs5hUNvpn0NnHsVRkxu1JzM8LG
iMHUlFJD5hlKU/leS6bxa4Etzr+dIpxftWr9ev0e2Vt0Xixi+N+ctq1fLLs3nVrdJbCwwJy26tDf
Js+t3vVxkoURedOZXnX5VrL4ugYOWYO6ug/Cc9w8lWguicJWSnGNOrk8dyWmH7WquD9f/7a97UWL
gFwLzh5l5/Us/2dDNzSLxq4jkFnQ+DgXStSeMfyqPzVO0XwUaX9kALx3NyBci6rMel6Bm9+PZ3dE
ua2nMJcGWpfDAoDVinv3AlpDhq9/2u5QFJ/W8hpbb8t4VSd7AqcqxdVudMu36ulnZWpLMIN7OKgy
rRtwu0F5M7nvIPPAHNrEuFmbKvBqUm77PiveqY4y3iJ0/R5e/56d54wyPeeRR5Qrfkvf9NSm7Z2R
fAXI6zI8FVEbQ/Dy0qWGk1ZkzdVOY0MPvWiqnRugx+Tf18f/nRBtPtMk3CVlIPQFFr65aRG1cJx2
IZQXhVugLq0m87UsncIJczPpnjkOynzF0N6rHg0YzfmfRV0WIgB1CBI5VWYZoxjrOeWXOc1sM8zA
A7XBYmVmcSqWQthnr/K04e0RJz8aHUHuzlVzYVPYwNipMJKGY9S2JDgiT+UjdY6DU7SzAX7zuFYB
Nh6iLQjTBWGpYI8QX13ZtZcoEb3fUVY9KI3snFXq0sQzFJdQatyGtQ6OLgpUu/iqlGUddumiX7op
nt+7yvLdQOz+dLDeWzg+NxAamEgA0ItCukvd4HFQeUxxyajjqxo1ztWDbfVA6dZ8GmwRX2FyLv/m
kEog6KuJ/JAbPR6peV3bz6//jJ1jjNowZrqrPg0rubkxSn2Fz1sZhoWziSqHK8YAKz8jjLr2qHq7
N8EIdADnsqA6vcDr5FS1Rxr+yoM6acqlt7voU90OxQ+nb5YAxIyeH2zO/QFXhjmiAEhfbd7ZiNky
ZdwrD6PWO2FcGh9izST7MtsBWItSHdyIe9uUPA9EBEtLRX0z3CKF2g8qLnmRqrZhaqAHWZXLEbxk
bxRAXGDHeLJBw24iFlwy6Q3AzH1ojbwLIAbIi1OmxeX1bbHzKNN9+/+jbM51lVn5Yk6O8mAoZhVU
8aj/tIZae2xl036c55aAvz4U59v9NOp4FNVYLTKZzetlL1MyrCcizpvGFxzRC8q62cGn7Vz0xHuc
OpArhABbJFCeJlOumUV8hRCB4pvQlBMWy+k57gf9Ju0mucRurobI1aQHBfa9/fg7ceA2W0Uk1+//
TzTQqzCmx4iz1k9zit9gLC7lADTeE3zuOMgjUQpjfTI2TwrcprWxTokIVYrNjqwit9HHckgQxajL
Z8NeEtPXEQCzQlw0ik/aGA3lezdSbdwS+LkPY78M6Aqb43yz50W3zkYPJTgsVCADf2WZNCQuI1ky
h3YnB8NXZ0juARKVkxn0k64hX6Wh6HiyPehLyOm6BkVYPGQVv5CZpgQlX5wRzOZudM5VWZ49J1Oa
Wx25RkdjLs8gXWZOI77Eo1c650abDvEvO/vaImPlukXdiU7dZkY8/J1IWZ3kKs1ZeTZbzT0LiqTn
OUaUsbWz/MEa56Pm/O6gtHXJk7mLuD7v171DEzrPLDe5jpoencBqDUHfJNbV7XQnHEqre/CoYh5c
fjsXO8UZSk60JOFbb2FoTmvXkaK0uGnyfn6ohN0Ryjv9V2XwjPPrl8XuUGC1dJvS4MryvP++FVw1
uOv7XEDwp20DIkbCFP7g1kf88d2RKPIDYgV+g2Lo/UhZ4UlLVhWRgFXXfaClOQyxFA3j77KPxiMz
qJ2bAvTBqgm27hferfvRYoDhdYl8wjXVaramoDNP3Kc8yakeGFYr3cC1JDcxQL/T61P6olPPE7Ly
r1VqUys3cOteNk9xUnUC+Yy26/t3pquIs4PYgkHTM7Y/IciRVidLLosMTOCTP8yVSlQvUh4JWO/c
WWtQRJaEehx4lk2UQqOyGK3JiK+t6HEyzpxfEp6f79nCIleE2PL6d+8tMPKsFM95AFaMyf2U5yVI
9qgclAdlrf/R9+tT3Fm75GeHS5VxMNjOe8MLgNDk77D7BeRuKpe6ispKeUiBYQf4oza3Wajq9X/4
JLIWIp9VVG6bac6ytnsLQOjDVKXtEAJJQCtYYK7pD0Sx318fbO+qwSwQeOYqnUWJ4X7+khEoRanj
+zo0+G37cVnE6C12U9BG2nzVyLDDGBnqozRgb9iVqoIYNuEPIrT3w1bIuNCwx9WcxMaobxiMIBc2
9MlfsDVr9Car2rMCK5fOkcLl3hKuRW8mFrVp/rofuK4Unvq8j69ZmnEU0H7CtM0+GmXv85DAWfH6
6xpuC38RXo9kJaQGTaH0yMXbRlpfGsRkz+5gdI8d/YrcX4zEury+mjunAfIZFGUAUOizblfTGymD
JQUyiKkFDyhBzPMkDHRLIpKHg7PwG/qziRVWYA6gUMp91BU3wYmCTs6MiEl6hY0j1YsuIzBWssij
JehHvVG+RqNV22dD6nLVirGUOohg5C2BvkQI+KuZ6n5SXQyPzjBbywfRy+FLLtvMPmdWZKkHodTe
zPz3167//j+hVKPMGXpCEismxGpDcx4Svxoh5/LyDwflh53FX8nZVDp4veH3b17vvM3YgHSzqRQt
w2d1WsqgLGgyG0pbP5V9ZYZt1/UHK7/ec9vVAD3ugZ7l7SFQuf++YuibumwIGZzCy567UZt9W9GS
oIdlHQCnVUJKM+Z3lkcNB9i1B1nhzq3Paeb6XauiyMlvhh/A03RjFidXWy+MIoybnO6ya3VSv8ST
Ds90Vp3+KD/ceW5JnVDVs9d4Ep+L+2+Wclaxi+kThEr19FHry/ZsjSAlFyXX2EQUg+E6DxiaJG+0
QlwL+8QSAJ9JDDgEW6jCFFcZ5P8suypVZD+VjlrRGky0QM8a52Bh92aWwwUPjeFon21iJWe2cRSR
a9cki9Ykpza0i7SFfrErapyxWi8HJ2VvVqmukgas6AgS7/tZzXqZGfiYZNckHuI/x1ZUOGjV2amx
tNm5pW2PeAxXpncm1FfkweC/P2e7j1dwmEXDgtbJ9gazei2i/10zsz3KXtgKK2YdAvlVk5vRIul0
irNyoDM6xElodF1XnuhhqpDsDbd4UpJ2/BI3CuY9Aq3U4mniiUauNtaim0NBRDxHUdo911Ve/Fk3
7aL6FUj25dy4VlkcnIidh4YqF7U59glclW0NamqS2sxqUqm6yqYna660GAHo9ogZtjfMKrNJekKP
gJxts1rZJEDsokRVDMr8zu1hSBemk7w9YCf1Mak9gU9AhXyzJ+zWWnobeO21ssxhCY24QrbaUyos
z0wKyAespZ0dCAqCp5O8i+tzW1ir01xvJq/GAmXwhOEjzmzaoYHSr3bu4mS8YR85KX42KNkF1SF5
JJ/6u8G+2YMrTIfPpcsL6nVzgQ9O2VZi7SpFRuvG56itpsFnHP1TKs2xD+ykKmKfU9JxCrXRM8MY
g+WrqEjJ30vdypYzs4h1x5zN/S+k15YlMCe9yR+c0uG/n6TSrRIH8Jgu5RJPzyO+lOOTqSbx+KkD
ziYCs0ARIujrKFZuNVuJ9xKhgkcz7otnK3GX+u0LjJ3DWpRFgxmvzs0CY3Ige6c35BXJ1LyhLxjJ
hygGyI8xVGsexg5reLedYWzqsfta5ano2t/vWmSEugEGATOcDpob4EeYa0Ev1Ub6BVyrnuqeKujl
LV6h+3bspGqAL0vr+srQaD3NA0NL/HFBKzh8cwBF0MadDokaS+RtSa5QNblMA0Zk6Byx5mrVn5UJ
DTgrz82Di30nIiFGWx1P2GL2C05nZ5ZJkue4j1nC1M7YVXZ/RzKCjKsvxb9v/yqKZNh80QBHz3WT
k8Vr672KhvyqYqdznoVho7qQutDMis+vj7R3dHkVwduuLR5vm2+PkejFgq/MlZLYj1ym7gk1E4Rh
qEw/m944gBS3RDhqVfb99YF37kFgHyYjIk6Fndr67/8T30UdnkkSoWU6IB1yh/PsvJ8BeL29ub3S
kwAQwKmkMreJIvPWzIu2adkecZo/LEKpTsm0OO+VXrMPICA7USRDEU5RdiS63u7EFHEZqakZH+TG
UHnkiOylTTqY9rPGm6ckQV6p5ZfXZ3FnT3rEUiuxGZ1hduZ2FunbWAOegunctCC12ugx08YfbokC
3+sj7dUrWC9k8Na4hrbGZsG6VPcaaCmAT5YkU68mtNHCh7etfvNEVpW4oE5zBUJ9Wpr3S1ZO04cB
TKz9KY5d/Ui+YS+XoVfE+eDBXtt562L8Z/d0My45canicqia6d+RQn3xAZR89lmz8xwTLseWn3ER
pzhWZ33WfFTmClx3Q8Bt+71lpk96l9vlZcAd8hEwmuuQXMSx6efRII94jjsbg98KOhiEMG3HbdQL
/2HoM0HbryIivEh9sv1SFctDaRlLkEvSiyidhgOBiZ1zTbgL3IHAEGcAd3Nhu1WJ1IwziGvv5MZ3
SHLm53m1qNCWuMMTwmoeJb043jf1yI1gb2R4Q2RS66Z0tk8FyqFzAclNXHVnTkp/Lmf1qtVu7oV5
VHD/05LIczKqvqhR1XH7Jnh9o+4dibXqT1GcQwgu+X5rsCPzgSOaX2XsKA5iQpb+LY3NWj8PUaMc
iW7tXGOrH+KqXUAREXTF/Wjk9TIpK94fYIlO2Pat5ks9KsK3fxPV7JXVQ7WSm/p+lJgYhXJhzyg5
WjQATwwfWafiFPMsnl4fav3Bm5feI6iAmbDWAhFQux9qqixRK52Ns6cViUsrpZMGxpQ4fyJ3nBj0
bPriy+sjvlywVS2UfhrgIyp1W6kJpIaxbcch6loAdy6CKVHoJOB1TKOiIa48GG3n6qDUC92SSjaS
KHRG7z8Q2cByVCKuDheNtDLoy9/id8WYPMUgqKeLKVu3DjqMU6tnrxyT2I8iD2j73FjKfLF5h2cf
3tgSncbKK7OTXZtjcaoLvYt8aRm1+eYFoSYBLpegg6Un9rr/vXrb4h6MnMTVApl1Sr3Julmiqh44
R+Kp87rlYLyd5YA3wDW/auOQpGwiS7B+FZWeMrtGDVRGog4scVw0qgrj2GLv5dXI/UTaumJAieBf
7OuuttFO7vIrEzC3oUJwrQf0lopL1YBUC7xelcKPMLYrL4vTpITycYN8G2BrkeAOX1cCD26Z2I+J
KQvhy5pWd6jH4xiH1PvtMRyykTf49Q27A0lfa4TOGnWCq0Lw7X5JJn1hxyIFhQMNlD5/jLgN8fTQ
FztoIsv8h+zUwzsb8S39LBwz+ySFkPM7u8iziZpwVx6VAF4eWhgEHKCVSPBbs+L+BzGFvea1/KAR
g4/PWqrYvjF63mnAmPxL1U9/vj4BO8MBKKCiskZVtKk34WmqqOOYD2mOiegwXpK6jD/0GULotWdT
OTKX7CjDe/mmcFrJP2hR0o8wt0qmmdkVhiIsoEhpl34cEyDimpijEHtR74R1U3LC8yf9grVGdhD2
vLzff5vXIcBFqIrew+a2gJxRtv0gkIISan1aECgMmkJ3rq9P6KrGxBLd37ss4MogIqChsr/VLrJl
Gqkwir1rGzdGcrZh1sQfitmxTp42Kwm0d2XUgjGZnO9aN5btKbGmFkG5th4QS3eV4ZckD9FXR3P7
WzdZ8ROiZuBKrBoF/qDR5FC/owvVtcFYTHMJrqBJYrBFegzgZo6cEQfjbhr+aMciB5Ky9AV5r4jy
7nHhEDaBUTreXyhDKN/M2pK4yXSwuCh/Rd/cOE4WpNeJoEKgmMq/i0ybOSyWofygybj7a0auQr7z
lmn629KGIYOpYg1FYAgoGwhJtihTZlrXiQAQW/u18SYVuiMFWOtcd1YyB4vnzOKPwqzzz2ohxTcn
08tv2rRkzSXR8/Zr4lJBP2npsix+3oxjJ/0eqfB/cgUK2rWnCqX4SCIko19ZVd59GqOik7mPV6ww
L+No067xlH6u/sL/gGrkPNfWR0Ut3Z8pfHULWSJHHy9YNdoizDTRNe9QW9T1dxIKVxwi0ZiLx14q
s/oIkN0wfg65lyJapmnj8vegVqILLESogNBrSxEFqTfn1BxshUZfwyWCentUQ6VUoniAvDN56q9l
qr0C0fJ6NNA+LCnj+oMyqTpXsqMUpPjoMgHW/aW7CY6uAMKKidDWsH7RwyjsR5L1+SLmpW6DHjSo
8wAhNhkecnfIfyWR3n+jM02EIkF6fOmhCasPlA2SwQd5OhZh1s06OpNd5cQIwXZeFegRWvgB0Kn4
X7eoDDOoFCRUfXRi8h/lHI+YXct4pD1Su+5HzFi1HGiaTP6sraiqob1hJ9M1qZkHutsSfs8G+QW4
O8CEp9ISsvYBGWiLL5ecdz9vCg9ldlxufkVx4yWBpgG5gSIQzzFiTQKhZgKl6Ws0J9oHWsjdd7AN
XXFKqlY0J3jHCFc3ujsgXJpEUR64XlfWQWMt7b80YVCEBE/zPLdekfrp3NnvlKJ3gf9hJBvi2SK0
gEaNCLIIoZBg8JL0WWkbjAWwAFB6H9vz/lFkbo64fV42X+Na5I+ZxXOlFLL6ORu29C66mLUqbOGT
5YE3Rs5z2pV25iuFPkwB219kPm+EavjNYjn/oAoSfVt0hLjLbEqnE0wfFOAKFFjysFOXyHiX1LUO
4UVU5i2hMl76ajW2j32azaCZnTh6xqwh/eb1ZIHBPKbxpxIl/M+qVS8/EiVrl8BKE20OMj2K/zbT
MVH8VB/yNBCJLGNfmbtpDiPhFO5DpXXTV3iZxh9eBRzNT8tYfJ3EYn3xYrMfg6We7Q+9BO0aJqk7
/l2aCqqX/VBSKW1ct0wgZ/UGVuhtlcWB5shUhYE+zL3vlcug8Oc9tzURfxQMS5k9AX5DPKoWqVNn
Yd+WFozquU3nv6EScpRbL8UcoFxcM39Qutp8J2nOPS1R4oWoAhaVX5b9OCPxb6JZ3A3ZUIYltRTp
S7tw0QJtx4+KYTdtCDXCfFInkX2Hbx1loZcXeR0Ip4sUf3Cq5ptTO+JfB2xSjAUKtDrfnWOnYxcW
xR81PFYnsOa0/zOJcwQq6ymGT1+MKgdkaKauCFKrqH8KS4fiHnGZybCtKRWeUYW0v9pqNv7b2m7+
9f84OrPuOnUlCP8i1mIeXoG9t+14imMnjl9YOXHMjAQSSPDr77fvc85JMBat7qrqKtJ4e3vS8UY0
Tabi5jmSTlxf0NiznLRP80o0xrBEVyiN/ryk0c88mhsCr3JTO/4lVP1Y49ULXZVvtVoebO+7PZVu
NG+V74N5TaHgtYmkC/62bls3p32Zd3Xu+z0F0YHn+R0cE+lr2B7vbb7i3PemnKZai7GNo19geVj8
dE69CAzKt+PLmbS4bhXa9CBhx9l/CWsI0svw8LxZQubnwpAo2eWwhkQ8xJyZjGBNOT2zcti9o+RA
ibcpvdk8y1z9UdeYHxfuJNw/MUjsrwFRB5Huyu8/hmiP51MdDpSHzOigYl2Yf6vo2vYqVWcDLsq7
qpVfpkW+VS5R3I2nbbNJUswpm9M+KxLfPfZFbKFt0+gi7prgJ64dQI9uu6byrdJujJVWuE1/jquS
hc/Rc5bTUU9de/YTGZShN2q3JHKO6Exid+xPyeaQKrllcd6s6cBV2dOer2WyLIeXH4tPXgQbR3a9
xNNxJKfUMQliH+zsWNNcRIUlcCgR+LpVVF2UkNcFzCRseSm+hVsoor73nWKSPt5wnXH8nyABYs4R
kCGTXIUIPtWYZQ9sRLH9mWBvtROJKdaplOGwfw/sJu+jvlFJjgkswjKuyP5p95f9LRT98SaGmbNa
2zb+SiuauZM46KKpHb1/Z7t+dbkp63Q+h3augjyTq95Re7kYjTvdGA73wbyFt20NwV8LykJuuqbp
i73b5jcVBiSCdRu7AhuEgrhrcQucIZpCdWul8v7Mfd0N5Sb5G1bHVy1lfnXr07Qk5ktuR2AwDw0J
Yp9GRRl0lcgeWPyoCNfGv+HiYQM7FwH+3VOBL5P+hwvJEOWHdJvmTLJpMvKV1dkXrANuuxPVxMkP
wW1ZjIgxMWWO2nnIYbvHr7WNt4PeohFA0GII6RpRMejCq5d6yD0zZU9N3ai7zd0jW+xDNi55GMzd
+zaszT8hfbOVVTKmO2C2E3+vA1fw/UdOOMFtDRENBqG/KKG4WPuZ3zPOypN6OlJ/VcUOV/dSOazo
nRW1/3aNbZWVdqzokCU3kQ9EuK8puu42SeEhCeIBq6iWX34o/IPllLp/XXYcM044d6AK2lonfZIy
8LcysRVnUvjaqpueDbp/weRMJE5OwZhHGFubok5TiUd3l2223Ptr1YKx2L/bGlu7m87v2ockCzRr
N+0yR8WErcVz70/xftkFVstnqoT7nK4OkQlq9/aTWEeZPZIi1H0n8LNrTks4J2M5RTuaut25CjO4
b3Yq8kG85cltXeyvZe1y7dQBVtT5sA5ue4+PKjgh6QqDLAwLINyPm5V8olT7f9Ohu+dD7TrKvbAh
eGYFI/NvDkzqPkkUw+E4nqKM70XbVxHv4luzB/rVdUeuQVdNncmnWc1VTu7qpgvyYkZDhpDL5e/0
vTvcpAkKh3gx8e8h7fjC3GMJ7qpuJAt0R2IS5dVCUS68wZAEGzrNJvLaF/EDA901NKdKlSxDnKjd
09EL3wemmKmLS2CjqEQYhHRpmJFO8Ilk6RPCo87jf2qqPnfMXk0cv8a5J/SXODiJJpo/bLfsSQwg
eNwzyejklcmMuWwadhKmbqDx6pa6+if9aG1xC6CJRco6dlE+KJ+zUu1r/7nybFVO/pr3Yxxl/eZE
a/aeKJdLvh6o6WtnI/diGgz9z8uhsXNHo+0tANPSEcWibIwbOKcH5iSexPuWuZssMOpbSVVcmulm
sG3wOi7rEFxtt9oglwuB0KQnLd50dmcnRGcaoQYpr0Yd3BVmqp7ClOidvAnhpJl1o0bmTFjDksvd
b8y5gaHRuUDrde12E3fNnTjq/1v96VhuprBxXsbRbbtcIdF/865SlCJaDoKMuxhVK37sq3+DQaGF
q1vavsXGzaw/slbObtHrdPtQrlffNwmfXdEvwTDfXMMWuoI1D24Sh2Gnpz0cw8clrCZSn9LGuzO7
45nLiMhO5UNq1lcbqYindqPBLdiBcz962XV3Jq5MX0yJxDlbz9L+mpHo6bzxVGzyjM19WzTrsukc
N8tKFjj29c3JW2nEi2xisik5qt5UwCAtf5s+3LxiyVqyqLllHPfBc5CcfGM4SAYMsn2a3WDzx5e5
bYXKxTT4f3EBiGhBsmk81cksx5PpJg5Z2Ord5G42zc812kmR44ZQ/Resnv55yHGxpaX5mHhP10lg
Ge24lHg9ajDy1PZLXkFQovOZ5/YHOdnZE7IG7v8j3hdzVkc64gI/Z/VfPQfVHyhObyyidHY30gKw
T6GpaPdHAX30uYQRHXbjxi+jw8JwPjlL/1hLV3b0NpH9M8C68po86xMPKqQy5Z6t03/shi+/QJGl
czb0I+/O4a1fzMhX1MeC5FKkx50kU7qXP7i78+P5at+6YkCe/Fixxm7OvjO0fxnR7Ncgh4b4rmTg
iIajXHqmCTzi864JKcKVjXhgY7yLDAZmjFH5v6sq0A9oJ6Kw6Cc5/A1SsfwN64xbYwiNGvK5wd6u
1J0Tvocrs1mBZN68M9BSyChYiERTyvM9dqhhW+xeuzUlbZ68vp8RDlwfw/4R2XiW+bIdzJaRfwQf
7NvR+Ti4y9myx+52YadqE+8tLlef0ToiGulGRqccGYzzRMceMb6u81Bdtnn0TL6u2vJrHqK5PQWy
VghX0Xbiyw0B83ts+8rDGXVxnYILvrurMtLIcjTX+3+Oqdtvwreq+z4RmPBdOGP8s2F5nYh3s2es
hAiZBd9Sd25lmaqxvhBurfuSvlMilfH2TV7GDeeFHJ/7oKbPrgT2arO/MjmPoc9njZVc4VbxFSgm
+m8u2iVZ/nU9Rsm52YlRKvxaz8Ppeml/HE5oNYFl5IuW1Ojq0c5B+xXHOsR7RznDy+a77VReD/U3
MWbJQtsfu3PBdoePKVCXgLYpjU7P0D3+SPcYKkEZY90C8YnD9ef062dPZitxb84hQJObzd5MJIKR
HTFmy1ud7qnFHBFzidxZFufPwKXxX2Vj8dEHmFVh6Zat1H6CkZiIY7ouL7ReSvmTTlZ0g1S/9iGJ
2nzB+D85c+/vPzpXtH8Q5Mzfk8SOHwtpXsnFbt6sC9g1BiWMcYhbxPhsFUVzjAnlf0T8m49MOAzH
fRP+WYlGfQxa/t28nart02KLNjB1H6bC24CIyHzgro4Kd7bmeeDPXobWyZxLPHr772ocs5dq011W
YsBtOr6EeeFmDgHuc0RZdFwEEdnbrauOpnCGNUB4lh6RXxoztW89ve8lG9Psw2BKTh3Ppi6i3mky
8qSssn9t7M19TjO4LKdswW34jFdD2hX4Q1FQ98qMv+gavXsSGY81D2XkMYAlnlJn4c7pH1t1+0do
fH0XeR2yn7mO90/KNWcl1RH/YDauE1USbWKde0AAn3qP0qc1OeajCOKu/Y/+KAvzPXWmO/ZVdAJK
sSI0AA+Yq9tGHuBIanYPc+ky0wHVE6MzEKq2JBkDbTBeOiZzSyr31jgs6keOd2rwiX1AIbPvRUuq
nuBimoGgJqfmt9/N2Ijnyp8GrrNgN+k3omTct7VZ1ic2Z2mGjnBs7mmaGdcIWaknFBFqG/N98wHs
2sMJ6AvRFA55Q1K3Oo2RX393Rz3cTL4vXvC8V07pZdOU5ZVHcl1pqgbT+SMlthzTijRti6bZ+TpW
1lmAyzZ/P6VhM/x3bF724Tp66Ypmzjy41/nI1nxLd7/OZQo2XqyrDF4DdxMfnc5sx+eYGpM3Vkn3
lrlxJfRiNUtb1HpxPfIgfA5olFr5ow4l80ZMSvaj62RMy3R0jXNmWRKWg93M6KVrYm8qB389EEoC
cO156MX4z3SJFZ/xsGmV11tycNdnqfrZd7Z6MTao8LqCuPin+Gke+8xnsTHxhvS7bbXlGcmjY0Pb
Tz4qxF9j3ncMZbiOgWzn4ZLVf/SwrHUxillyw9QNGTdSOsE/PzBpU2opBNeK3oIjj2TAqqrI/Oyx
Ckbu1BmARp29XabDnT7m7YmISgzGiODInmW8rBRoxz0ANpIl0KUD2jqdjkgQTW7FwgaPOx7+nVhF
HPLAVfyOtQ5LNlCN43cn9JoHm03wuulixa9kX1VYuHFrX03nE7xe1Xt85yzCSe5YTUw9CKW1tgWX
fBLfVcFiv2Ts2B6cIhNfMtyBZerQ3bA6xUeMfkUP6+e0pT3jWzWqBzqzfb2M1yXHPGvBeAo7SftE
ykn6MWXxim0QvPtbdnRrw0BONjC5LGv6IadseN3GmaalspLlnA7a2OS48G7PGUxWw6QtfO8UjscY
s9iWuD8gAp3llsCgas6zyo8fh6gK7hI+XD9Pt3r9sHU0/kcH538F4w4h0LTh5hRGBnj0yCqBpNH6
8JZLNbXuN5ZZMfAOR3IIytTU8k8brHsKdZbVCmOJLFYnfdTLzw2szad5r3t5ohcAWoRuawm7HJv5
a3BnV0H9VOPfbakpnwOYbVqaVDh8eYcdn1XvNV8Ic5ix/XndXg9P2ac9bMxvzkfwwhpy+F8Dytnn
VqFDzcGE5g/STZ2HuhbkFB39Vv/Z6RjTYul2MKEsYRjLj94Xv2qzTb+P3nPft8mTP4i0IV19VEt8
MSgVn/AwSP60OMbKk1R735UzCNxUHg68IhI01y9oMv1/B3rz3wp/ovdhsqMtcDFicKVT9T/HHZy/
xN0q5sytfCQrScNjubpe/xqHlY8+3K/QkoTc/26eNVpl+T4O2VJErrX2ki0gLLQtQv+EsPa/d0km
fqxRI755MyHJN3p03abs8SsJC8NlgoF0E7gHvK53qHw3Yf1aOTPBEDbxu18maxzKpjVucBJiif5N
TrIDp8L7vB/tOlIzhlaGQNskqZ4gfsydjI1NEDgk+qdX+81MUauD5EKMwJbmnEvE1fx02C/sq3tP
IaK8tZWoYFylt30hWqSquHuTeAUMk3DOvK8ryccxf91lYpkXNFPObSCtiRAXwB/mMuttenWx3T5m
lhSmnISmFCyuo5fNB1iBKZ9lG67lqqkw+YjUmxydlOAogC5/+KcAGMCzPRfZ56KC6RwiI/SKUK8B
43OzdMAJCNjqfHYGRuJD4vRCYJj09pLFC97VUA3D89rPFe/DjLHgzhVZVtTdvNwZH8s5HrHbunJM
6uBhmMcsLoamd39Wdom/FPTFj6ne6DF0z/lcUx+eV5P8ElKelJOVRF5Nv3yCM3D3IsfgbVuDLXgz
iwlfZhRkcjqnErL7F1y1+reSh0SNV+kaCIZm7rroEredfOh92NQimMfl3mvRbtywg7WNp30T1cdK
7bilM7TjuZNJNBRDrMVn2FbdcRLVkC55vMdAz70zZozOYlvfZmUaUFZqdnPZEr0+ZFqzlN4m9fbV
zOY6sTEgfo/2Xj7vrZdgXukugaH578YHIz3/ud+s255mNsHIixJq/+rGOPgmmmR/jSBXf42c0qg8
ktk87zZY/ohujn9OEOwgaG3MuDkF3fo2IOwW94ma0oWJaDCMlbNP87yNXgcktG0RswSFtJ0fJejq
4t0MIg22HhAm2qMAaN/dhXYRLiX+GAMWLKo+wQpMCV1Ot9O5u0iQ+1OzeBUzF+kHd3IeQJ/dqU6m
3Emt55YL9fWtI+P3OQU5pd1AdfPPuL7/a+2V805WOpPa5GbVDi+kSHNWTOufiQ5YvcVpWsJ0C9Pd
aTAtWTZKXnFAqsyjdv2BjKrIN/Opq3gcWA0b37GEMYVntwky73PwWKLMw25Z9Tklw41OJqOhxCWM
iZ7igPpMJ2texW31GNnQtcW2j9mPycx2vvFtlewXcm07Jtt+dOWNj9u7e4r80W6nIZjqXxN5Wlf0
jLg+viVSnwpXZFFXEih36G8uzpkEogZHkpXTFKc6b5VMTCmQYKS0JXp6YTdkx2IdD0JE34nhRfTZ
Yn4ARAhVdNngpp+NO0SwgmmzuKTTekeUJ9yeREfJgPZMp9XQ8zHRpl8gho4bX60MDnMs57Gcx3He
wU9ZEjkF3uQyALboOICWdoQdZzF41ntmDWNDsckd98vfSXPERye6ypBlGIzuibQx+3NLVp2VJkg0
e+QxVFYeIro4nvj1zX6hYxi3Um+p/MalPb5viwlusm6Y//bcYM3Npkg0PKdmH7tzPM/Z07ipsSd9
awBC6PzkuiHVxX12EgTP0ZOuEQ1iC8Auz9fr0butTSuSh45B4W81hBgDzFvwW5DaJ8pu8CYi6HCs
EUU2sBWDCeDhfUVTSGeTA4fp+OIl0tfPe9Suxzugh1UPBxB4fAppYxr0E6b+xwpjvV88qLvx23ik
wDIY7SfjT8FSlH/2ZlwMSkDBcL4N6rCrz1uyNOIx3GVFlp45kunWAKcvTKLhnhR8FzTBoNHtfjcG
ofLeKVtMNJlk36HNW7OsMbnS3MGP1h3a6NnJMGMJyMrbrT6xpTq80lVV8a0PjF8/xfPGYNen0e6X
oyuOT9ECBf5Zr1uiF3K/UV/7rQtx17Sudwooed2pJe2MTG3dDBVVdxq9M+KPldmU8wOV6hmM5doq
3DT/pajCOxyyYgzxr033m/Gb1P7tyNdQfMEUn7xnfOR9qVbZxyFMV0qbcLulYGYNgofE2ri9Y9od
+4LIyY5OzBDvEuQVN378V8SRzC5A+WNdEOEMP9JEdUZ6pztkP5s9c5D9zYf/N9hDZV+I9FHrSZi+
z2BVJ60eTLixTt1k4exehsb3vQdvCB2PKLsWUs9ZKL1n6tz8ZQNncc/4fmNYoeFCz8PhmU9Zd+Ag
fbVbQ/OSeV8bf/l2DwQ392dSd2P9hvfZNOS9Wh1730TdFhSSNQiaW1yJgoIfet7esSxa7z0cKpZP
LpLUFDBNk/fsVHMaFE0qM+c5pGGTZ+L41u0xq0wKJcn3br57Yl3MA9h0Er57OJEkJ6JZQ5gVchfM
XbenRj9w5j1NTncs8QrVfABlKIg+yrdNRe5fD157wcwcKP6W4LFB3gLj4umAtp5LQ0epT5THyOVw
s0RaNmUUt0Zd/BXZUE4Y5u6/DsBBeNn3xgXMcYHOi3kXdnqYEkXtH5hbVWmWCR26xT9nzAd5UKkR
RrjfXG/rAJnaYNkLX4aZZhTCpJXYmWT+POQOp8xyotInBtUqONdzhRshKwRmu5+ymXMDpU1ohKbV
ET86fAF87qYWax672tUpRdyHPY+5Vl12QgMQ26ISevvw+2MLC5ZrwiPngOn4ph6SjgjC/oiZGjJ3
qE/+tE26WMJu7UvlQwWdKhxHcPbW4bz/6sk2ciEnwzV+jZT0krsMLpWhEG/FInAmHrzuJv22zLby
CXtEw15sXsADKC3tUbYEJsb06LvW9k5VS7uX9gjb7sS+js+PFR9s6jTOYsRjZqbohb+cC1Hww/1U
2iivPPSaYSoCj//J5KQeWQ+p9xvyP2E+W+I+82YwqXvvNtY1Z5kZOonI0F/C0Dm0dU1cj/KuqzX3
YN84R1yi+Dhgu3USyL0ANp2Du8zR4Y+QcRaVXacx2csBJ/uJMaFaj5/IS2cyBZEOVdAJk/GfRLZW
1dlF8irfIB5Im4YcHutvABew/qrVGkwZPis+Dbbx+IYHpaCu68HbfgK7E8tx2Arj0Gs4ylzKlOXk
uyZKtX2c1sR5iJBTpLfABzHJcNJtvW8RWMcbtxGJjxpcgfoOhvTD5y2AxIV9uN/rZIKic/s1XYva
V7O500kdj3nXMjYS/xZhSDz1rfcCBMss4e8ZCywqdli75HfQfTShJ46SYCCyRMf4kCqvZhG2ZTch
1Pktx5EWN4CH6vKEuMLhZhGtcp+ynrXM87iNqfvgkrtHqd7ABiAvIURob5D+B9EJw9QOz0xoruGU
2olFtXVRbAs13QCa6yHndR6DCnn59+hqgPKr103TwPpu0LIn2VUMuCFq6uiHjFt3K9cNd+PPTlfp
DCtAwRxoxAFqQGFdTjjuYtV8CRewycfD97q2dFC2BicdmUzfTHWo1nOGXLn5sS6WkMwFSdZ0tpiQ
f5PDtosbY5R+HZEvfluWLl1KnyRZ6EMEHWXQeNF0nwSdkLdcZ2N1E9sWLKTVCkZwaYPNnk3Qju8A
W2TitnNaYTFeRevXeOi4xXJgWMNbWS84Qm2senxK6aknA8v1jieM/T9AQtRpo/UenMGEHf+2bn1v
+sFr01BaKkzm0pcd0VTRQe9rcWCG3UJGEJynCau1V7wzkKEnIpj+dauyx91E9TMnx7Qpcg9q3e1U
SfgZw3fmvyC0EMItxh6c+58YzNBdMAMhImGBsE5Kf0ri7TyH8PFsqllnnUWeHF3fxrnrbpt8qJ1t
2vBKBou5R9Tabue4E/MHZ5ReDhsUy3YHjqIVRbCu60L5hw8Dsh3LLwaGcXtaoqy5Z0V5qS/Nsm/B
WYADAwRsPdQsOanehJJmCqpS+n0f54vRKQKeeAH3UzMrr3nEituYW8IjHlpoecIcDPWj8BSsYBGN
1t9v/HlhYFsd1a7nqZ/lRaOnqotgYMvg3ocXI7h8Zf34JsWXC4HtPvV7yRbiKgvh7x5ppHUk1gIa
gUuZm7wNoK7D1Sn2KKkfrJyD+CwnkwLeZX3zqJFqIhZq1ogfrPWOU9x6Orjs2bT87iYyeTdWoJG7
tDy3hwXzSNawH/5smjl+3HnuqciqdGXAJgL1l7GD/wdvhf4FT3X5UVcekfPpdoTH81Vckz54wQau
ijxJ4RYEri0L8Cdx5Abj2o+gJ+b7vBC3ezO4aAovh3Wmf17Lt3webKWn87S0UXTh+9MpKcXJNpzx
gEAApcW+y4tPbp69xKgFVKHaOonO7Pio6nVbGYTLJQyvxX/S7i/+Mm+51zSj3h8jdRZdhHAIhxCN
OZqzTGNFqnHnHfJlrbb2LexCvtZWLNXvPs0U6IQNgw+oHDRa3dKbH3oHDDzZ2kQfS81SSD4zvMED
05DwlVOLfirwtKaommX+wg/KHcsW3ucRtK9HMhPr5BmXgQXhQhpt3Rnm3JKa6zeVm7uBaNESidWd
MEesY1BvYg/eyGzO3ro9ll8IgcPhIdzdFkHyyAKDv4lhLBLRgJ9FbivZTZt5sh86IuH2BlmW4L7f
QKVf1+RKSNBFr99jM+//eehsRsw1U+bR1BHzJ+Rb194Hk+Zyr+JYhd+CXSv1btBCJueq91V4WRpK
yt0+ibm99KR52HJWAfm5uPCMLLJWDC0dcJG9XdtE/8AKmLPpOLH8GFlP+48QkPS7k+EcXUw1TjUg
wk2d3HQE4axlnBhp3oJ62tBOBWu73zS7s4mLs832ZbMGtgcgH2cZDfuelX66wwvVzsBOfNq0215K
yeiKUMPs6gaR0mpK/lf3Gc96kDDBSiKGpsyyzRml9PhPbKmFeNoTiOYZqcP87fB9LYp4VdXLuOrj
s6o2O98i6uNF0DjIXE3TPp7Tfp86lQON7eNPWGzUESrtScleUwFXnbPeIXBilr5qTivQavfQi679
2Zh+6MtZsAx/mq7xNe/DEDTvLBlM6NaWOOvQB46rV+yVV1HLsbDQN66nQ4N50+j+pyuDPgetfXSg
nDLbf0o7B/YMpBppTCm6YHxOiBpNQRY3ykLi99GTmzSL+SRUGihlDWDhCuMqVpIHgodEMYO+tOcm
vEq4M2xfMAYkmOGn8THZPi9mWcwNdakPTkQa72iKDjcbChV7HG01j9pAdsRS3xMPvMYIOH1kApMV
tcdp9wfSoDMnvvOmWtgH6te17cTtE4+MJEL1UbOnDkJauxWyIliU6XYaMkzptimtAUe1T1bk7Pnx
iG+RUkdeyRSIbxfZjBIYOAg9IW7WUb5K9r/g5iFwS7s1ED2oJV1kDBRgJ7e1PfzyWIdkuWmhx/8c
qgUAS0B/NzqzuqeDaJv5ddvabLu1jfX+xYqgjdMCgv29OxQyIe7A5hY2NYmvBOO4npCvxyyD2CYs
YQSj1xlBzDWXm/A7HA5R17B+7z0fsT92l7Wt4uS2SZcEFW+gAp8bQM7MtNHhogJiIm/ONY1geon4
nX65yczyVt3ppL0MSI2HP2rBfz+nl4BVZuti8m8A9us7tuid9Tb0Sc2+KlkOWcSjZUL3ARHnFxGD
h+f+lALTqS717DeqY2eKKJPpKb0ueuUaTsC7ibCjHS+MOg1renXfEDRp3d4iq4wIuh8SsLIzp3nq
HzwkoiPfGTjFieX+6m5adqL/dFzRLcar+wP6a3theSP7WNBQLFcirxEuCLPbhCR9G/erXTKnzzXU
ZFNC5XjBuc8s9AQ4+oCmywJlr3O7vCQmdE1Z8bLZxVwnmeYa6ZtBeqyMfwI3J3za8VofBTgoe/ut
35yAr2/xdA0VDzL1nkyBcO7bgFz1MpshcovQ7bH98xvfOb6jugA703OVxWQBudHDgIqredkFT9zl
+hjVWqAraR8Gbb3pKTjMAk2n9ia7BE7bXqMJlPfiskCJ65fT+vb7nIma1HZX6n9WEAj+zYLiiid6
jf3qf5BWNLqTK9wL5CndRhjr2X8GWxIgASgSZBH6dr4XyvRhHlSY4L4eILj0SX0NulvRKDi/vHl2
tvt98ODXDpE50SMA1rCRZwx5/+aI4QhKhFkW8Ddug/Q6dxhWMJAdkXFCx9rmvem0w2uS2XPHyAUA
DbXp3iBJzn4H6Le7s15Dzk2WDRYxYhDsf9ct27np+hnyuEYLw6GqdP3lsJyyvdSBA9uWVv0YPIdN
uqMDBe4xz0ewbh9IYvsFUSrau3zejni8hBo5E3npmaPK4NiVKoRNtudj7fyNDrUSvzV9Ts0aiXB+
ExhPFzhEPl4OWTBu5pXAi0z/jYF1EYOHRrPfIg5pfxy4dbnPGsgH0YO/huF805qNa6hG0/bdT/Yw
BMmIsl+TN7h/5mxJfgZo7dfr5Db/Huuhy374VYf8m6WWLrs3rqyHZ3sEV8wpbdP54teEuwOPogYu
pA9d+/1owYbul2Wes3tPJjAEod76HwSUefGjo1e/u9DgVP7J76FCbmtkaA5IlVMtzKpx3dr7jqDa
5GTWePubcaFuhWqkpAor4U7nkdv5KCrPU6D3uOc9dagKxzxu5YqAYmK2fd6BgESJLRiJ0vQToz6H
BJVvOcLWBWfPCOIe7ePV+YCBaqM3kQfp5QuxZjiohkeli2TZBWCW8NegqHnvGF6tsxH0EDFRieyr
LdcOlY3OUuyw10DzqCDvKj7BrNhbUMiin0cy2Gwn56nA3JknTDPpLl+H7QK/uSqc1/3EFlPkFx7A
9u+2N4PJ2aAN/NOaNEn4oPBtqstQYUn9gAcGImiZ+VK9DqCsx3kn+eR6GjNgNXYruqE4YjUN5xCx
yY6YkrGlw/UDVVMAGEDdj6N3TwIVFTSy3njpHSWXb2br21dvkaMqNtXtTrladLZwqgGq4xAE+ukg
HsM54y44BqdJ1rW8M97cNd/CVG70o8GGypJXQ5c5tWZ/nLA4wBhsHoS9KNuJjmlSTYrOOtvv2Ojo
hndWlZMbrAjXl/l/pJ3JctvIFqZfqBEBZAJIYEsSJEHNsiTL3iAkuYx5nvH0/cGbtmmFFL5di9ro
3koCyOHkf/5BRhCAprqqXkZLZT/pJjoPZN4AavcigEC/EAOLCjG9yZAs345F2TXeRK8BjibRoPcZ
5S5daxrW9+bAIURXErskKqCx6bZBJiAw63077Meile4lQKOhdr0Ttd9ZDfW0y7nU09w2RrIiSmrN
b7kzDMgd5gZC2xxazs9wckXoJXGbTluobW11dKNa/sw1CKqenUGL+BVCFePCWyeVTUc5nV57SPxf
p5YzYu1K2+3eXOpUvzFm9vktjQjR+DLug+WQmqH8Bs8JGYOYc+fBUJ3d3FTQ7DpAKGWMICdOUN70
zswm3ToDjnfD5FgvUZwm6gB4Qb+rDAn9k2p2kSVg5Z0dOdQ7yKMq1D1Syprcg5UK/a3NGuNiqRZ6
DAnepdEpxxnzruza8hgUJZQkQdSb5c3xGHReUOrmyVE5u6xsyvbbkGtC36soYX/nQs4my4/kDpTG
mV2/GBwoj1Nkt802wkpHeroVSeeYx5TxHnoms4JrUhA+RrxkqVCuVHDDEnvM36bM6b/Os1b3J03p
o5924WDeV4ZVzeYmyHvxI1SEZQO2C8D8EfOxb8MiwPFqHKG1/cL2hSdumRSoarEY2y+9xSULDHaK
8r2hTUaMFGHsbyNNK37g0sF1d9b15nsZZ0m5h3IF7zgZBiD6co3HphYv9K8xnYfoAT3N+MhtBIHc
5Mzubl44PWE/SB2VTMNpPFOWv2ZmQ1SWVvZsZw0+Bh13FAcac8498jqBO/mIDSVtM7OO6je0BGm3
cVIMnJUsS9Nzgh6spl3S+AJkg1mEoebUbp1IWN8nI0ye5tiJ1aal8RFtiOODhhDn8TJszCyK4VOt
TcBLh0ifyTOCFo6F6gwY3wONyHo7Sk0AkLQzfmEdRhgP5pKH9B/gO7ypHrWyrwaipP1UX+xmrwSE
722gT7I+SIq1YO3Pu/F2oCHh1VpEDYY7f/kWsxxJ6iSHDESgEyLbaaNkm+210gSN4oGSyzynNQEj
v4YjAjMQInwh+mHxstbRWq9yw+kar6XRfl14k3ijUDfqF5Uyc9ROSS+GfRS7vfTsUc7pMVOTWfO+
LHYKUtE6lDtDNMU7rjB4828mykmmg05PA7C9Kr/j1oV4i08h4x09zpU4VOnuq17BoNrAAM/i60Vv
s9rTbAeOFnWJafJyzYIduqiHoN83iF7ao6MBntOSXWC/Np3BnGvhsLY79J6lC3NmhqobVxKQyw3x
r/FwCxdQVKLuOuWmdqUUOeA7FXWhurTlbLzKCWtUOqTDaB7Ajab50MbuWL2krWrFNh7gup9W1le1
w0UJoAMEzxl2thai1qLAcJxja4xJcrXURvnGRXi+Z1dL4wOKmPhKa+2+OoxTGFsXkL3dBwyt4jc1
djD7WxrU4xVlahxxbccNfJOrgaMZXlQRe1MEcXSLXABBEQ3YEPSIfNR6j7uaSfsslhzNUOms5TAm
Q2feIo0y4n0guuQSf9el81pK3fS65YaxL3qJR5er1Q27Zaw1P4kGMpMT1MHh2TWD+FoMtPZ2bW71
bzB83e+RgpVwSajfOJzyCYbzS5Z3eQt3wKlthJsuvGQlkIDsuBIOLkdUNimfoK3iP7Y943EycAum
WVcE5pZjfkk3nH095qNcllpcfI3CPGhjb2o7dAbFPWB0/LPUBu2tgoJXbLi/wN1qoj5/0fKC2hDb
gHo50u+xY8+KiBXs6mSKPBEna7vKIUUeeFWvLhsQg2JX61BsN44pU9NLDaVZIPCLei2miMabMaDy
oW6p04UgWxSiJMPHcAEHzNrk0dZgfxySfhHfVA8bamdAqs4Ouq2CV3vkpzZ90KNmppd2g+IDmlQ/
QWlZDWzg4XR5MXe+BY69Jyp6qmErMH9yxGxF8zVKBk0coSDiU9hIa5wONXBmzUaQOy+IgOUd1Ajx
yn4+2CsPKiVm2nbq6IsR6X0FL5/TubuL0rGkGwNDNPCSfJpHDh4rTo+GCAUVtj1zreRyX5Q7Daj7
uawjsz/ImUsW/aiwzK8iQY4Euryg7G/1yKrITqzn4ZJU3AKuKMRGLk2SLt4VoolSh9IaLzTuc1ml
2s7s4n46agaI9QbQ1DiKKrN1OFoTyhwEF22yw8OnuLCSojZvyNCImr2trTBLO7jxLT+o+A5HmPez
WehxUanNRgROUIiw+iKDiQYGPscdFF188VG0jOXcnhJVurmHjZr6nqKVg0eP/7FzYF/Th6MWQT6F
2OC27Ijg3w+Qy2cqZ6sW4VXY9EV3PbrL0oNRKGYhetOQi1DToVdpe+Txh7wJAnXPjyqAZJHdBNsx
0OVjUNKU3VZGzEVXRZEbQKQr2IDdCLrfrPfoxgda/5eB0Cy1LxAsXKQpk/5O6QQnHbmhQ67ndgUB
zq4NLXjO0qkH6CzK8acFiWDxuXA100GjRStPUN0pMe0ilXto6hkTKYnTq740Rpil8NsfzHVBbJeC
veiOstN9g66YovlVYV9vkWMJ7qpdGUYPdh2FL3CE1LyvcP20uEOQ9YfaylRiX+e/Lpz46UnWHTD6
mxirZtzAhU2uhgXY8kRyRD5spzxtf04iArhOFbAke/rKZ9Dqgq8dU7Ive90i6fNUspRDUhDi+DYO
c1K9J8VSfuJELuDx09UPryKYzs4JUngsd32KlBSiIy3YXTB39UWeySTYgtA5X2vcctIDuj9qmD7H
mcZXjZFGJ0PE5bgFtM8Q19AuwmMzBO/bhAE9622TmW31dSxTVpkQCdaXeJGSpWAVetd5wNhOdgPJ
lowAe5pRlsyiCm9I4Ss5aYds8sD1zcDLkxHsutKk81iEcJN40nkMrlhk0CPWa9wXPTSN/pgtDtVK
oBy2CNtCZGQj1HV2rdFy3LuyKu3LflJIBhQAANuuMaqrMbWX57ix4Lq1oO3uNpcBHTQ31bnNiGSY
b3PG4a2gMohZwBV3EBDmIt7qtP4tT5LkMXq5RNPnFYap6RSWfcm+08CSwlZBmOkBKk3q7EXs5OZh
0mh8YqNVNAfdIdJ3W7ezjI+mHcTmfogjuXK/rOSm68aghJ+W2tXNkjdxccf6LW0/MLRx8hFBAAdn
Zn8TKVSw27KKBsievESqcBynhF4Z/RVGPpNzcqumuA5nxOi+O+MUAnUlXbg9xLMDcyVIfi6oVBuf
ViUXJ8AoN9ZvCTR1qg1WaKnJbEuWbJd3kVXuGlqir21OG95TrVY221qBHlFWLeFdC6d/eqk7SXpG
TJWWegHEDvtQDTSwjtXQKKpFTCx/Sg5H9BmK4KedboukOAy9OYy3nVGmNsK8bH5SI0kIDGHnDmID
2Vw45RTqB72Ds7rpl5C+A54NbOxFiNYQBKrm5MlTaCybKbUNfmiQ0NAAlsugGuua/cONVNjQJJyi
eOs0c214Ob7X/uSyfW5hSmKGalEhN5xfU9M+tkO42JuxJS2qpFAykVeF/fzYpoFzF9K7MSgXoOPv
dLMLkq0BqQiuchkhWS6we0aRkVntuLECVb/Q46AF7xau5PZqRtAEeTkxaAW1YHqECG6knpBqAaSx
ezOmsYUg2MPyJlR7owHc92doMMBVBdRRyq5Ub4EBocbtajXG2jZJW862AH9I058WyOBHa8qdH/QU
EFJpAUIAT071JL2lzOdHVjEdQoSU88Yx5pJg7gLHWswQBvOhhjtYXpbuOHekh1vDEwt8Tfwb+tDL
3bL8ITs5/4RqG6P+qrUZPpdDwQy0LRBKIxbdc8zmsae7ZUf3GkGce9Cmdmm2UxgEi9dIyc2J6X5b
wm/6SUPc3cHfW3VEwM3N8zIPS8KPs6l/R64YyEKGsL6h+1RTEk7wVXyq9dGhFm8aZ1MGC7uedLFn
2CKbKUqP6BEL7sp6ydlNEd7xGwrZ+evgWt0XWRvttylX8zHDWig+1W0mLhSZ8KsAdUQ4k5HGAgdX
kZsAmhUklzX8tWcRNU5BOVkaFRRqNm6mvKonD+upACyTzBZ1dEbNSXezjJD1uKPpHCIH4sKhgqSH
HYNWO7ALnLC4JX6t/oYpbnQfz6n2zegLGje54jS5xMIqkx4Q5WBtIa07lyqZEIGQ4GNCYtIJCZSp
guyQB2I8rn1NenYQ5scN/ubyqjWn6pUA5Hj0+snERAAzBPTeyilD+zARCeDST4EudN/NtsuljrOH
MGblPrXw6GI0L0Fv71y0oQ+EnAfJAfxgeqAurL/aZkqMljTK6KVj15u8LNfVa63B1tpAEA6nA9b1
+gtTAn9RriY6dyE1TjeYQ5iryd1imUQTNGnqtW7ftrdF3TUQouVivNk1B+YGET5M3lLhvr0LF1V9
icmxkV5d9eFtjO3TDw5zZe+0PkMTz8UUnwRkW9lrQSdugj5eK+4yy2jCkJMpLatmKKECLXKGhF6h
N4XX6qTWUQkuZNsIzjywkcCpmUYt3hJbYUS0KcwpdPGXiLEg6iBv9Yc0LIeAY360n3HoHNGmyNy6
CVXI/cdIXPk8BErQ0S/VdJfEWZhd2JBQftpqiJ9brWIt56ytX+Do0u8wqcvVFjuj6EmVZTIc63hB
a6FC5R418ubHa7Rd5JYN7tTDhRSxnE+ODWOU4nEABylTMlE3aTfZ3+ZxovM/9W4XHNKeW4uB4C7e
V+TP6JRG7QoYI2Y0D4u2zJd93Y29L5DPuTs75aKKWnB01QVd0DZnEdb8Cq0vgaDRWCYpPU78IHaW
0SXVdREG2FMwe/XHlN2iOEC3IjtKk+nc3qd2n9ym7by8GSgV/MlAEUnXrZ+REg5lHe5h1FkLwiIH
qNoNbFdszYoqwC/s2tShlWhYw5lxlIYHC18F+uyWWYa7yaS+PIDFR8b3qZ3Gh9IctHaPING+Wrow
bw42dg7f4p6bBcBqld9DxizGzWjx4pgGbgHGyP6fIfawl/sy6615A3gww7xtNIeqxLBhpvTaDMbE
DX8OjyHopCf0KWb6xrlhUrgM9Y9OOFwSOtgC3aYb7cnktrMEd3mfS20vIf+/6bTZbN8chfyvXyor
B06x9dtgSXPo8qXTP6+R1C1cr6aiVDAL1zotkCRjL8Hx46bAb8pEpB8ytVZDk5vahX7vzUSuLns0
4wWEV0QxG4vIspcRHTzIuWO1L66dR5rfg7F9qZEZJBuUzfF1Bxk42RmyMm8N8HAm3CxpCIi5jIMr
ZIQxcs20cW9aI8umA/JKoo3F2paBH1N/0YwOdEovhBt5VpfVrCSt6fobdwyn0JvHjJSyFqv48shO
RfHl5gYxyczMjGCSyUkzppbCEiQuYIZEIS0yNqXOkYdKmBZ6yF8AUb4KPIE2OLG2MzLtC6ucBiZf
DjmJGiqiHYMVSw/Dz6Bx9Zo2kXuTcNJh8sKZ8t1GpdWc4igIhadNCvgBPGKUnsIqJN6hoFX3IlgM
mOuyinLiLRp120U1G37bU+9peY3IFWebiq0cZ0OX1oCbhXK3pEEFyCYqtddpTkFdKiJpbXsaMICQ
ul7eU69R042lbqBYa9mxDosl55vMYDvdDDO9tNFK4rWabgCdl8FOAMbKONrGE3TezRAQ1XIhKz1r
V1UJVeUr1xulMPawxA3vmWPFsnQSyOgVz3cmvlpfg7Ju8VCIJHT6JWYz2U+62zUnncvMfTgq5KWm
VcUQgNBFDZsygVV+BfYADhaWrfkUOGlw24VLcKXTrgkuzNJe1BbrDG30XHc08s0yG/Z8UYUm9mdT
p+c/CVasvmlRHzzNcEAXf3XX+kkHJCYgrYDtsHG6ZcBGvI6AxozAzS/bZlWVSXOIXrElitSB2CBy
IOc5m21uuLgb+Jqq6psgqg1geJs7mGc19Pv4DFGBHMmyA3lUGlx4ZPXoyHZOUzfrLmeLTYfA6GQW
OdxV0tssspRimhbQYJJgZy7KgZgGa5kQkTTri3v0C/3tnPTDnczLlm0bcnoLsz6avjbmel9BCzKc
8FWAGeakuRov2PMC/QtTElGEPctigI6GNacXBg5+DaqBm7bhorra9evdeBE4EzxIS7MwuaSNl29t
JzT0cJMSWvVfTRt95aOhGt4A3w/fesOBzc29pbmPugr6Pc42FyVEKMsLZppxeDCFaMsCGcY/wro3
ph30b2xcVv8LsVmgeAR7CxymQ/wv3a9WIKInDN7LL+kUs3pis+iOs13qOg2ZyLxAbBOKTcLMITCA
+ifxrFTiEDHHunso3URe0p/tCoLOAbxvij6DfANkbT10rjO0m6qXDasBnk8AvBBygpqUk+31EsS1
uwkxnrK2rVGsiuyQOsfTQiN5ttukXvY1LZf+lp863TccVtj5g02BotqW7LwF6QBcSc4ym9dl0evM
zaV9wr6JPlCWOdVb6w6q2Rih7XB0ZD0qDEgbcETMptO6TbhGKmwTGeTxodGnin5B3xD9ATok22ux
uPEDoL9tXTMbM6w+hd0HnlFbnHG0AWiihz3MaYBLqw49PR1xd+H/OtQeDsZ4ECRqafirC8Cx5d2i
nwJOAnzFpkElu2YYu2TfWsqNuHBFw7UQg74aAjjR1bJIzfkSBub8kK8rErgi4dZbla79oDeAmVCk
qvQibJxM4pbjts8D7c/pkKOXv845IEhsKgjfDWlAlRwV/fi905LxP9wPzEtTy01sipQTONvQhBB9
QpWmY8JclZOP05B1ahoiHTeIVMJuu1BpMV+591vfDUDRrwbsS8ooOEaAmlAm1RdbZLLyhmawca3h
gN62CIZ8TCWG+sDfonTTjhONgkzYlb6TqIRgopj9/D1TI+j2MkRuuBPciPPvALOOh1x3hXgkzIMj
1z1NHuEM9qdBDuBKmlNbrGBluS/00USGoN6I1kMCg2e0D9koH3BV079MrcjeNObJtzafyqvIDOdV
AhKwjVrBXLwhutdXtbEBfObiSvdflGvkZdGJsafNzCF24TLT54vMzLNbLU1Sa7vA+U02loJ08IzL
RYhyjWhWlGY4LIPdL9wcOWxoO++6qRrvpyRZuvuSxh0aKLfpnnIwStiflmk9w7UYnQN0MVnD+inY
LjEqVdamrrmIHke91NrvtMj1YivGuK4uwTnKU0m9tRwauC/Ci/RQQ54AZQvDnXyK7lb37u9GGFCN
FgsEEvjYHWS3RU/qDmsc8iI2NR2mEoBZVslhWdwZdViRUUxXtu4y56LCpGxmA5z2swu1Z9sb0dzd
uoWZXiOMaZLLscosL1V6DskqDWUBEzgxQ88CVa4oKYe1I1oHyrzD0QwZumXETuFDlrHlFh5W8IKb
VpjcVr3VJHsCNEThNcId4V06or4m07auN0as86sRzQhxEg7UbhjYTnbIjDyLTgCmJXUc8UaQ4It2
1p87p9J+cDsveLtjqe5mOzdhV85JY29wgOzjL3W4tHsZTnPvZWICAVjE0MJxlUG5h0WX3Bq4FmH7
VJbVch3XtSTWFtkM6X0QbMP8+v9AAbS1Lu5G33aG6ITFZqWuBhEH7mZR82Ts/o8IZGPCe839JRiI
1zLyoiqwzzGLzBsx8532MMz1kv/UAj2hTKr5WDVzobys59iaez4cIoh0PH5sTPiOGahtK9xgsdIV
hinP/KVpg840e6re14ZF3xpWKWGIQNEV3Ds/8e011mCMcwdEBB0kL6xmpwj1+Ptvns7JhBkx6pze
77E82AUYGHmxLZzrGaOXLYiR+q4FC/cLl2KQ7jaU55LqHFFfIj9xDX/P9FFJAg1oDSlCGs48cDWm
NPCZ3vutWrp9j8HlKWrj4fDxu33H/JRXC7AnyF/Bu/7MaFULgXVnriV+HzRf+IDhVxlxd9Slo/ng
CVyq6gxx9ceDvv+WzfX4kjZpuObZsxXIGccAENIfh8G4hdDgHPhfa1tTZcyxQMOFCKaNl7f2sqtG
NMedWtxtNZafhf6+N7XUbz9k9fz87XPjnNSoxuYlD3mOkx6EK8cx4gukn8Mnua/vfk4IdQRCrx6b
5ymhyp7sTJlN79v0kA+SqXdtV4tz//GbffdzAi7zSJI8NXW2VGQX2jClpt6vkB77ZD6EnkMf5yt+
V8UpaeAxUo0N/8tM/W3QMyfaAXpMb7SSuzPBtkBkpnUsx8byPn60dz4V/uXOaj2tK0OXZ6O4VLkA
j2bvK7wNPXr33XWfjgFGbEj4Ph7qnW9FJB4ZEzbEJVeYZ36rPcZJMEOS3idxT6CFpcG5hzFJA/1f
xxG61B0b82HDMNX5MogKtnPoLMy+pJXX5SLggy5T+Mmc+Nsol1FQKEjyncgPk2dZQBgvQgC3mHkB
1ol7p6zFY+BO2nRa4kT44IKB+CR6/m+nXFKsdHyb1y8F/eNsREFEicJbqPUpEfqnyOKaoSVZ6k2F
HfabZrXoT+0SJ7dAiE9MbH+5Nf+5gdM3kQ4vFOGpzow5W9F0YRB5xYvfDZpt+GlQIJGh1eByC64K
UfqDgoHoNz312JEugV1zTTGsU98jQ9inultzuQrQB9Onx4PFytScb1E9BNaxQBoLkSDH05POq+OG
p1xZdOKrFmu3DHl97hEi1eEiin8JnEGybR9Us8jqk+3z7+mJUzXL24Q7g5e/XP/+26ZluFkZx7GY
4bSm9gOmT3AZlkj/JIro7/W2jkIsBq7YuEyfn4RNqqUmPY6Z1hWWAZE2dlttiIQ/Vkv7ySH07gO5
QJWuucYoi7P1piM7XZxQMdQQ0OU2QWpXEuEnq/q9ByLu0nI5TeFWyvNDR2vcpnHN2V+5T9u5tbAx
WLjUoVH496BCjPV0g4Mb+SdBk2d7FehmkvdmPflgFhqQXk7/tBwhzHHtv6hrPdnZsqw+OWHeWXWO
YQByGSQz20TM/zktoFYXCCGdyQ+5lZWbLB8xmOrH1RMJB0QRXeLTGr2Mbg/rV2TaHH2ym73zfh0D
MxAykISD/+3Z+FVQxYnqmtlPtDg7RfaYearpR09iYfPvn9LBG54dxtSFKc4DY0I7wQg+ZW4m5vQM
cbdHwEXvly0w/2Skvw9UvuT/G+ncZbyrNexg+nz2O4rQe/hb9nXhljNSGDH4NY4l9Ggde//xufDe
m2RhC9Kb1/yI8/Bt6GpC2nFGw03YNS4NubaLYM3sSZL5X56PFc5uAu3EoBb7c9KgruOu7qAVaeGN
vEqYF295xT0pipPurusc4+tM0/f135/P4RoIK881hPqVjvDbBoaPNFfUsZr80cTgezRrxEbx8F8/
je4nJ9E7n4/oEQd4kE2Mf87K23o2y2Iw7NFP2qG7xRFU7ud+KR9p9daXThBCZIz1t4+f7t0xTeEi
LtMxjP8VFPbb08UzsKKxtksHCMI5XeA2u8jwjN/FEyZI6P11rHxmeOXm8eOB/z7opbHeFsixgMND
ifTnt4QPV6R4HNUcelaENJrme2YO2Y8y78v/JIYj4SeL4+99mwEl9buDDBXHpLMdtWHhjRFKUnzp
tZY7I75weRq3n3zDd0chXUfodD7UX5k/Rlvg1Dh1tZ+XE3QSFwL/nZvY4pOH+XvR8TBU5w6lt7AJ
pPzz7RlAp+YQdI3fjHiTweZpl4MNnjjuIpyIf378qd4ZbE0womhmqyTp76xOp9s1qzqOOh/zHO2i
I7RwH01Bfj3r1WeZSX8fC9JeM0VtGyYR8bJnOQnuaFl0FYLWt8HQZmxB9Akvd4wG4U4PNCKHU4E1
5y2hQxm3XINj/uNHfefzYWZE7hDWiVTVv+6Cvy0HnByXIAVO9a0g6i/1rof6guTo6eNR3nuhrG82
a85AJDfr2vhtFCdeSsKhyt6PchHtgyV/QZibe8qEc/zxSO+sMtY1GwrD6ZbpnBW3dBfGyJhU49vJ
oh/6yQkT8GtMnek/D/0B69Tu3+OquQ9yyum2bvAdz9OEqpJQBInlgK832nTL9ow7kL24FwLd7f7j
pzPW6fBn/SxB7xXjMF1Yc2c7Jqq+CE4M5kYmOs/8tObNNXTPEels0FaYp9Zqyv/Qv44vhAoIjz1Q
fxDYdX+yl73zPZkwusU+Jilxz0NZYDZPohYrhwFO7wMetLQsnbjVjnMOyf7jZ37ni7qc0pJiWufJ
Tfnn3FEqz+w+jns/hul1oY2V9RjUfY6irwU3wc6RiJfdvw5pQiNnHpn822Vd/DkkrJ2iyOKk9YmK
wKHBsj36sO1Ox758W4wI0j8e7u81yHA2VTz2yJCWjLNTfhkBJqPOafzIiHofIwsUnTzrJ6P8/c0Y
RZF+iSKFINjzUTJ4xWYwBo0fd+5yjW2Oc8hCF3L1atny8QOdD8WXAkVmokJ5sgEH1wf+bblrtYkD
f6/RTMdc9dSWsoW1qsp9aMX/GuX1ayiqFemAp/Dvs62a5guMsibTfRJBiiMFyzPywXHVZoWfvL/z
r3Q+0tk8NGbppmlXEjQRVeN+7AN7Z2rYcnz86tYF/PsCX0fhzEFwC8DxN7gxJLNhQOkzfINKBOdU
y34CelU+9bry8E1IPNwd3SuyT1pvwqvws8V2fh4xPvdyrMB0foFw7bP3Ca1Jxq2KJEHXYTjvp6qJ
xZ3VE3J1gTEwBjHYNvUXQlf6jwJ3A7Rx2IBASG3TByzu9AfX5LzaNnlSQ43EHr+ItlCCFaIivLYQ
6red0eySoHOeYC/SzzQiUfxcuC9/GSrufPsA+0TtAivI4M3OwMc3mhWFj6CPZX7pwLh1NkmvhEEy
Br5PW2cI7LesTy15IE8mfVMWTXw0mJr1H06u8q3B2O0G303ntUO7RaJNtHpvpIOoMMarVXuI3KpX
D+CXmKGkUBOG+3bKkuIiRd5/txTWmO6DoVp+4LDXkJ5aIgDfzSNTDZlGLR5GOq7MbdyOyy07RmHs
pzHFKYRIyVFuQvrPb1kaRINXzkkHG4XU26uUTAd9iyIVtoFmpdOA4LNzX1PEMHfwJ5roHwu0X1+U
qx9TyrZdKrQ/F2NKXjbZUrh5Cjg1p0Jz+mO86kc+nrfnu/Q6isH1ne3FYRWeR5Dhs2abMYeFX6QW
1gI5AuNYX0YifmJ3a5HU84+hS+t4yEzY0QRBbe6vrKTftph+0ShuA0336fPqwxbef/LcNAqrwI+f
652tjBD19fLFQDSpz1b9AJlr1gpbIEvqofQH2N1hf9WByyOewpfik+He2WQAyISx5tWul6+zndMq
a2QBSEpAQSzUZXWSXJKMpz6B4X71ZM52GTZmLOtZqGQTnkcDi85OwEYgWbINtO5TXBYReJVZtg91
pUHxcwjci4HIwmhfmO1MMEktBBXUgoEp9ORBbDVSUKJ95/Qq3oeu3hzZrox221DjBsCkESu356TE
VYD27F3ZFJ22w/vIvl2gYoHEZZo09/aYxu43PLPn9ntUiQF6PUIRQY+TDJrTFOCGg6/Twh5CgJKO
NABC7/xJSfXeB3ZYFUxe3VWOvv79t4k0hQKLIAxl/Uh3En9BSLpJtKwEpmGRfzyX3lkjoOCWtMmz
M3UgqD+HShIMSLD6X3x9ioavinAhH53huOvNvvpvmofvHw/3zlYugZapSgXEPmmelRVOM/bFojMc
yYlYQC1h/pO4T+cxJERkiy+xuMGThfjvnCiZj0c21lVxNr+oDqnaAM45Rc53gzwLk7auYdMB1YfW
RVWY8TP0Fvd+0BxrTb91sBuM+vCGPnz9MOLVf0K2YT/UQSm+jt2Q3wwgwN7Hv+qdL01zArgB3I+b
3Tn2nE+GEcapuXCra60jIYHtCb+W8hGCZPLJC3h/KLZcyiCW2fkp6poL9hOazZfudOw8ywYGlhUX
V6UGaeh/eCpBhSwsRcnqnE2qfBB1QmqgTrpojRwN//Jul2lRdI+VQHf78Vjy3ecCBOZOzH0Hs5g/
Z7Ad8kw6KnW/1CZRIRCPzZfGJYzB71TtNAdCQ5WzJzAnjb2xSSMkyjVMdnhSk/U8on0ubiCQpwKH
5xhlQlCao7OrCE4iZg6NcLpvkW7qx7Ieksccn6LV7SJY87qhkbVQ4wUu4pBql8cEN0BIBrNlQwSD
fmJ+70I0lVtEBt3b0i0L0m+HHv8OOnz9MI+JwinVqSdotj2uVBcYYEhCPD5+PefQEmfS6idBKeuu
q85Y395vW4mL2x9ChHzyTXS/EVpj3dAgRuYkz+G7l2LZHC3LZdLOycvHA7+zsUiDiUYZDHLOGf/n
wPXM3T5pncWHhrOkT6Gl9McJzs5Vn2Gv9SbErH1WJ76zwA1l6gC8Ekf4cwg90vI4NNJi8Y2xUpha
4MIK2ZRwpD6k3ZGFn2W4v/NqOYVpSLNzWkC2ZxOvHbRK1Wk3+2kUit0kkBkPFaxFWFA5BO3wTXel
ffz4rb432ekukj5qc7ng3f75Vt0I+nQeWhyMhSrv4WAhoIZ5fyjHLP7/HOrs2O9KaCIhNjn+wgyP
vYK8jrs8hYK30TJdzJ/M03fuGFzZJSgk7UYHNO3PB8MBoC+cmpc5Y+97ghY0782Crlm8qH5LwyR/
WtUrx3CpqicWq/jyP7xXxU0XZSf78XnxsVJhqxGwy7dQ/V1PuHMeOq4ZhxVH+aRKfO8IFKiwDCAe
TDr0syOww7830eaCoWDlbutcQfpzZ3xxp8I9mpPR/xiiFipNY5fFJ2X3Z0OfITVJ2+DuULgT5hyC
hmRY1kdkyQby6BQjv5HSmDi7cFNAvv9k5F83+fPTV3Lks+xs9lv3DPitrWqA8ZLOvjs0TUmt1QUD
POI5HnZ4bCfONu4Ds96NOQRNPLah7W1wpHOMjY7uJto6hRniCo8dQYf9g2k9WZiAE0jeW0hDEacY
j3guuuFVP2Ks5f373KA/xfEs2MZoe/w5NfMoD4wZC0G/zpxsP7qa2uHakVHf684nq+C9TdNawSsq
bRyVzpFXfcAf3RyXxR+aet6HZdQeyZoqd3o4L5c488yHjx/tvS1sbbmTiMuA4JNnjwayFYY4J/uD
G7hib/ayv4JMFoS3gyyF4+fBauhipG13//HA78xEk8PIBFy2f62CPweuyACJhk4bfdii7SvLXb0g
v0t/0KhHPB9J7P3gWRo4k7fRAMz18ejr1nU2GU0gXxwemI4msdH/l7Pz2JEcR8LwEwmQN9f0qapq
b6bnIrTZkfeUffr9WKdKpZDCzJ4GW0AzSZHBYMRvbkdHAdLoA+T8r2GOCwYKzsx+Bzs32rp9V74n
JSD67ablGWQCixjahDQdxoZpTqYTkBpogOUFJ+BkKeP4uVe9jWVduR4QpkMwzHQBZvFAvJ3YPCSt
rVo0VHV02vHXsOPJO+J5ZPTHXrf0jfbt2uxMtJXJuQhkRO3b0Uw0kKYaNtu1FnOHtJRAWdWMFX08
OGJGLsZGAX7jLK7tG0uFkaTzxKQSuhjSLaNQGFE9AwNDp/RFpJKjbUepDc40/4ny6ItTOMa4L1wR
bMTttdkCE8FMxDVth4z9drZjUrQ2EgYjz2DC0x6t94yiUBoNf0M/SLJT23VxfXq8UVduRRNXEkPV
HPrk3E23YyJzV6gtD9crGWh9Iehkx1yAxGxcM7liA2xebLzGDkWTKPOu6utm4wuv7Sfbs4EHkMNR
8V3MmSOUk7ZrzFkUH138n664VPyasc7ZCESvUIPlkeStwBOU4EfnYhGJ0qKGTFPXE0VFSMoQGjHg
/ATNRCkOCDPR+kK0y6WKh0dP8Xfd1sUFIJ77Tc0LA6QpbNZfZLq17cdgk8QV9kJQbRQoXov6y5/I
LUCpkxYtOJpF7qXoGl6MqG9eNa6A7Bz0eVc9AXoP/Q6nJWjj/dAYsJy05MnB0hTVrbCYf1BJL/F5
HVPYRdAXirPqxFAuHKfR/rQquHo0qnUDu5hZd8QeZTelOKObBMuHFyGmaUE+wbhJPC9xftlKi1ww
4tqq/sRzLpsubltjX43bezqgFJs76C9XYqoOcZxWWBkIgudzP03Jr5Ey40czDsN/9MrOxSEYpGFs
z1YHGouhHfyBvm98I8Qf9pAr9lTgNTTovqG2efHj8a5eCb9A+yklmbpsPXuLQwyiSzhePs5XM4L5
rHcCDfwWDv/jUSz5zyy+F8qEwCd57zsO0PLbw0MESYIyozhOUyBtzqKHvYOISYcNLqVUdUJm1Nbf
zXjnffaSCEHQ0nSn75DccTIBhhDAvXTdwD6G8+y6MJ4rPKhQhRsghgyijXbVXI/xbvKGRjuAcq6a
YzsgcbhvcQazz25ajlItYIb5FhqB9k/uoa4EYSmcHCwWK+ezVuEWtpvB6L8LOs36J3U0JTpZI5Ta
q0Hd9ksZ4sa263FpYHO33WdvAFh18qhYQW8RloJzfTMhsto7WJPAZrHTK0IaUG0tOm5XG2nS4Z8y
grhxpSGF4xTKRlZxaCBSBXsNnesR85YccvE+rCPb2giXr/DUxfK/wunYPKw/B+Z2+VE5LWlZu/Z1
QOBe2UNgtt4ZYP/MvVnr3pcu1pN/eDdjqKrV3lTt5OHACa0ZChtSG2XG3WCHTnUC6aiUZywiBg1z
1jBJT73bwWdCwKxxD6FnV82HIRd6d9CkYceHAskR5f00zzQieIRLyjlddTg99H+GvTPb7hWtYMwA
qiQ1flNe7/Tfj3eetrLz5AXhyLev7MMu8uwMxWmkWUKLqg7T/G2aXjX8r0NU7DtqDlH7QTVb03ip
88gbL1CKkJfuRtSHC2rV0Z7i7vSPAw8lPzz+WSvBHDgnBwKkggdAbxG/XA3N3KzWzKtRQqzZhZb2
lcqT+QGr0nHjObVyVzKURHXxFqc/ujjhqtcUQ1lZWPEqdBjRjRQ1ul2JgyV5KKCqf6KbGW0UglZy
WUp79BQIWWSVS9BqOMd6jFOIgQBNbtsXrmMvPg06llV/2YNbQcKKMS0kWQjHP48XdnVkmRZQJgfG
tiyQR+0EnGHWjGtuoCBhwJE6NzbmIXg25N8hiwynXK0+Ph5zJRFyNcgG5K+w1Ihlt6fLpcrXiyIy
wdA4oN0RWNPb/eDmw4eG04TWf08VNZzTJwQYwi16xUoAdy2wwUCquQYBi9wOziMNxQ+cWsHAo/UP
uxLZPhwZti5c/pVFAGE1KXXQeqSvskRFDTGuS4j22te0swZcbZ3skERashGnVk4F+EMKlVTawcAv
y4eJsLzAJE+/jhhnHDw0BDFpFMrRKMEqPP5m8tgvJ0SHA5wEDSlyCLmsb2pxDjJYqEO3Ni//cvJO
CDB4/UlBkC9+3zamp+wIYM5Fs5EQRBLAQZ8MXcIk2Eq15NZY/gyPzcrSevCxl20quEeoF2Axf216
B4UNO7eeTVfEx1ix5oszOVyMZi7+MrveOESKmxxmozc2vu1KgJAoO04pN4ME9d0uhQ3vCkW9xLla
UC2/Z4klMGnQglPpDtb3qcXBYiMbeD0Qi1mzX4lGFjAVg07A7Yhum3FRQJWXT7Hii1pYUATnApq6
Z1UHeuj4jk7Ye6XDiNJ0GA+Yy87ORgRenTWvztcwrPLwvv0N6aROY5SpDsLEnnlKUSbY4/aFTh9Q
qkNpOMlW1WXloAKgAmNBKdY03GU9AfGPzE6CzrnC80xcRJK89FijKXcQLtZMTmV2e9rX8SfAXjR+
XbXdew5NsclKml1PX+RAI909x+hwfXt8FFZCJmeO003sQntpSVWyEG7LYzW2r2qqhUeuyb9dT+jf
x8H82SM/7reDMDYO+tpavB1y8TbWSlw8BlWxCFqu+Yk8BAvTrg83ltxY+8a8v3kvUdgAqLe4ZbHa
gOTgcvdXTd4pu8pRuuZUFmOFnROO5juBDRXcxIws733RRi38zAqRtRc96QrjOVVF/wOp6umCS1fQ
/4gzxcS/Ri8QIZtQi0IoCXQqArPoFIT7ZhjST4E94MaW6r2958KQiiFKNn6j0ang4BqGrYW7qNU6
h6AmHT4YuJZDsMaRBLerJtGCA6ZKVvDJDUZgmKUh67shzKPw0A5I2+xa2zK3UCsrIZduo05XwADS
y/e/PQZe3GnSI8q+zjS/jokdYqaY6FgBerm6ceJWrkmGorLFkcf3xJFf603ITa0UIiPl5msfxtGf
FBblzsVR85iHzfQCtXa8dCif+GRy1kbAWdtuwJXJLbknPQCii5HzuvaSabav7YzEZGHp/d4c4632
7dpSwoGgRawCcwAgejsKUq9TGjP76zCPWKuGWk4cSYzviGJ/fXxi10bydB6+VLFosy0L9Hjt4Chl
5NzGEGR3aRqXP2XR9CUWgLYeD7UWHAhalMaB71IQWKQXSoGOaVWxP/LRMfzQUuovdp7rzzEVpmd9
xMDBsZuNfGp1enTJwNfRMLuLlGEyGmkSs5COEXbOUYEWldPW66sjik7Jj8cTXB/MBD1IKRzslPz7
m11pNl6dY/ZlXePCkIexlI4IWnJBVM7cOAD3Q2mgt2hrkG/Q+H59qrwZaiLpxbSdQOvp2fzEexFp
/MCaP1dztFW8vt/xDAUshUMtb1p7sRdRmEkJYbp1tZDzQH+BKzVHWvX0eO3umKBgNmiUy6Ytbwv6
vovoEQtVxbMjNa7ww+LgZyWrkDu1jghWWJ9r5ktfGQMwkDTBKjWyvQyVfmq9yPEjXIrih1t5zcZt
tlK9AkKsQh/TmLrs5t9+0BHDhlSALbo2ZfLRrtIZGZoEwTxMqsfmxZ0ccdQiVIsI6v+jz+EdIjNK
UMQyDHo/SnrQEzF+2VgnGWBuEx6Q9iYueDLNI+FZpFhzXqJ3mpX61cymLkXKBuvp57hAIwagmhd+
5yVsepexiE1116LIn+xzT50VH6qYyPycdU1OZpxjf7rxw+5vSJqmsAs1VyUbhq1yu1gY9wF9nkrU
1KKy7BHNC6rkmE1D7b1Mntr9nBUvnXZ9m7rlHrVRVeyxAcNIbWdiUfdNz8WoXhSkyIwDT8+sQqVE
iJ/AC6b3Vaz1fx7/2pVNzdODVA2QP8xEd7HbLHxjcdttDJrKufo5xQx33E8GOqMbqyK/xuJr6RSr
eMDyPuBlt0gb+g5eoBupxlUdCu9H1oeYhoArfm+QRSC9hEFSjvb4gD7W2GZocnGZF9pGA/0+7mLB
Ju9KeZkAGFjMVUGKABWrmgPMf3zm17sIGOc6EjhYGYSoLU/eJQOpu5EyrS2x3A0GTxJ6v8toGFeI
jLViploy9zruznniwxXTN87oSiAk4+DhRS2KR4C1OA5BhrAEvCXzSn8ETxpqgd7vzqvCjyag/WQr
SK0sJW9WuDzweeBkLflKahsnTQCr52oMuH8cOOh28XlIq6Z7cgtlhMI0Rl6+z8aq+9IjbNwiI6ci
FA+kIBY/Ijilw0EoSNRd6K2gH6jC36yf6mRwjOOkDIiWaejLbvWHV74Ev5pkguyVApG+eJ+QJ/Zj
gcj8taxy6zoR5z7OIgk3mgqro9DVAMlOiQi64+35rwe3SNCiNq6kTqEf8AjesRfrd48P7toX4DxR
ZYYEAfB78b2LWTiBMdQD4Y/q38cCzaMRtRPdTg9wdEyUZVuix0tBO3pj5JX4Rm/T4WXNNUjEkPN/
c+UWsz26TlmP10hx6rOLmyECnEXyrCtFeJ1KzC0fz/Q1H1rEDvneANkFjQuo/mJBWwMn93g0+muf
Yv/zkus1GEW8LuiGASNrPrA+eL7hviukLnNI5xohPesYWm1USdcFKG5DFWHFE+d5oh1ChErD9yNS
AF+HeAYu1JlZ9uJkdYERSBpV2pco5F7fjRDhsSFPuSh+GhgRpT8qihg/FRFp5SUl0LWnFrEQ5zRk
KfrLOSlk+Clz+9zeReU2x3nlgGMGSACB70UJcEkti7BLqgwvEVeEViFZoiaDC8hYTOEPdPRb/f3j
RV/ZXrxbSUBc6heYa8hN8OYjOxHoN7MW4pokxvQ5UNDgj0Fs14BjhH4aufZwNtLq4dPjYdf2FnBm
2oH0d3lHLkJ0VNSoMJoQTzSYjx+yEPMCCzvSPTx19yPAArFxLd2/nzResRTv6UHSp1+m4lD2O3JS
GCDxGFkfh0Jrf6O+F+2ROkE9uBHzb5t9JaWZi41dvRIlJCkf+DYMPlhvixzZqvS2CrDZuXYm1gG0
DMTZCq3x/Hg9XwPx4uxQX4RPI4ORri4DdT27yVBXNsTSuENnSFiB2l7sRNOvdkX/geNRpjNtH1dR
DhnaYfOT1bInPne4AKe7vjMC8WfMNLs8dTgANx8CvdHBDpXK8FXHD97c+L0r284iOlO2Q9kGYOVi
VXAHwjy8SWjIwnAB02dXH6YswzujF0ba7eImyK7lKDLv8Hid1sZ1IYlTcYa1SWnjdrtXiYHaEx4d
V6V0qkvWifij2ZSYcvep9p5kokVVuYm/PR50ZbPTQcGyhNgGBsNaJIp9P2KFIEm/hjtXyJyqGLG5
vXscu/JbgBHc9fFwKzuOmE2fkCwEFP+yadEUqWr2eMle27ZDr8fpPVxUzCrbAoWsvWAAQdFF5obg
f8urabZqusi4yl4tEO/zYQiN+KdTQ0RCBsK0xGmMGvOqIcLdAypI48+qEpn6uTdr6xlpL3P6+Xje
K9/W4fWCuQrXlYYN7+23HYNCQRRaba+8QevRd822piCo0zHt9PIpRRtQP2pZVP772oUMYxAKINDS
VTcW2cacpmpMZR8acI+afxDgapqlYXvpyUKOj6e4kl1L4qwDRJjclofa7RQnbwLIG1fttZwjbW+F
trarG9Xbq0nMchtVcNYCVZxiztIpwuryy+Ph164mwyStoh9I2d1YbOQR6hAaqdDcRnzXD7YHrHxn
kgU2h7YvG3VjH6+UuoHBgnCXIFGZgy7ygWSGLxHrlbii4TMHB93pUC0rcDP5UAac733l5EF8qh3u
qKMRZyZFyUQLv6sRYuEb98fKESbXBlgJK5N8b6mLk9cCLL5oIWUOJag/EXUXHqPdzsMC64DPRbFR
5L3by4BxZV+KCg5IHV5Utx+6BKsn0spSrhqPgHPTKQ12QVP4FOCnt6PdYfhji3ri4897n4AxKg8m
QiPbC8S1XIU3yUBUVT37PAp9DllinNrStaT9k9dRtAW56OwBLHd+54ajsUuMqPndwUn5DdnFG3Y9
FgAjWqipqRzsskH3TyAtiAyHmzcyi8Fe5+iiM/pxmj1lPFhNOmLHhRFFQp0Wn72dRRUEClxOQf0k
Sqv9K6ikYSmShM0PFb+87gNKkP0V+8NAuyRVQ7aAVjPad48X4S5TYA1kvisfsZLLsNjjjhJVqPVV
wXXEpHLcxaOTPtdT5bHPEh09HTfQzwK/gp8j2qrnx2PfRe7XsWXsculo2d5i7AzJHWTeawT4dT0+
drUhznmMG+fjUe72shxFdiIlpQFNqcWxKnPLCdRhCK5KnWQXS23U48T3OQcV9qFRaaQbe/n+HC8G
lNN+s62aCtlOtPWAb2BCcG1iTB6Mcg7fhyPWD/wXBnYTroxZUVg4/KHK78Q4+f6HSfN8ImpRq7mL
nFXkVDW+scEVEeIKoVxLO0Pdt/dAVdsXzGCLjeB1f4BtWHQwhCRtBODZ4jJCMpK+fWIGVyCa8760
PeUF40p0KqfORYFnMN7Bseg/PZ7kXXymZPl20MWXbV1rtlNcWOmUaMOew4zyRgn/o++yrcfa3U0k
h4JwBaBOR6hVXdS2bfosWQjui8dhE34cA6yscoTJTlA50YHO7Lb8mIYIUOK3iC+oPfQbsWptqsQ+
8kdZDSGHvN1TrK6LO1IX4d7eWJ+jcS6e3a7GkAUrxFTdeOmvDgZSAClC2jxk8reDIWXZIppUMFjl
Vb4zS31zJxg/TGm+peK1NhTsf6lhR5OX8H871IjGqZk0GRYutlcdROLiV8WT/9imZrYR6daGkmhI
wBco7ZDA3Q6lNkWlhmIOfdDrytOkKdmf1ujFwZmMrSLufcih8WR6wE0ZBhjbIgKg2qtM8pXto+oI
/57rwjKG8JQGQ3qgUTMfH5+D+8yU3YlgHpx1sJhEUzn1txEHq8U4HOzYx4bN/QLyLIAmFaT7Usm1
Y991FNpb2zh1CTL2oRKnz1XVZfsx1YyNGsr9bYJmBe8NOgowuyim3P4QGy/JvsLYxMc+Ofng4QS6
N+wm3ht0NemjTdYuRmcJ66Xe2mgE3YO3WIO3Qy92klKkmdXj4eLXswr4dte1lbCOmD2mLzM+sJi1
NXPc7ygX1/0Ovq3hdyhWVn6XBSpcsbgTrF6NXd3Gt5En8+alyu+SupvwAiByocB0uyRjV9gyW4x9
8BvRoQCNfMZKOj4lsOsQjc+qJwOrzIPoqdiPcxOdk3JQ/8PWJ59jbuSXBiTd29+ASlGroxAb+6mw
nH1QNCouGx0yp/iWbXyHta0vNfkoahmyKr3Y+r0a1nGu25GfVvN3Lw8Lde8CqD1gD+p8Lqo22YhV
K7fta9+KkSh1ACJbREYjMvuazDHykXHMTnqEcjwGQjl2Bjz16aqiM2c1Inkq8bR4b9UxzqQSNPr4
K6/N2qMLSc+BBJaccrHAqeMWuBbEPjgk92+1Efb7HpeTk8AF/gkTI37UfxgQsBg1BbwKWefbAR0N
gFHmETc1lAx8K1ezT5OS5E8OphofEeS2N7axnMByFwMo5wakNU5DfnEllFGXGhV8Mh+FqfDkDAM1
hGLEJ6zoEgxbkfM7NPhTfvoPs+QUEkgBHPDevJ1lFJL6J0AAfByQxx+onQvg5FHybrAgfuhh3J4e
j7d2y3vACohcNI9oHd2Op9eIDYjCjXyntuddNmTirOX9j8kO6HIEAJBxMEDMssAnpsimP48HX9vJ
8tzw0IXXo1rLO97qS0CpmFv7QJbhS+EZkY8nZBxc7hCBRW/eIylOnco5hVSMXyjUG5+Kfo62KP3y
iC6+NXhMiatDFPWeXWTXFminsQv9DP0XfArt6HM1KOpGmrw6itRq4/Knd6Euzi2OjLOL5EroT3Ft
/KEs+xVDPvP74zV9bX0s5wKIiu4uPGPAQYt9awy2VeNLqVzpPGJVYTfJ/KtCLvFvOhB4DsRzLF46
tULDA2O3xFfdyPmLM5ylWAKOwH5ouDTmLrYFH0SJghmrdY9tudMKnHj2tAzK4pBGtSUOXdFTCRnL
NFW2rne57e4mYcqiAOBcmcDcbsuMjNvDhIVJ2Kg27RVky54xkmzdcynyZDxhkQDvKrN18VfbVbVz
UNQ+ecIDsvoZii54tsvMRZ6uoJ2+cbGsxD3ASTwy+FV0Hpc51QDmJCssRbnqyPydRlzOThEedH/w
3VM/jjRzNsLe2qYBBI0kEBcpCniLOMumcZQea3Bfr+fet/QA+9FOn7Ywya/1jeWKW5CRsT3kcUwX
+XbFXYUHmjFn6L5mSeaC5zSin1Fgm1+he9QpkvkBJuUxBOKfeudo44syGfnF7Iqm3891gBODgcG9
c9Rz+QbKC2v8ETkoUewMvXDDQ13mJoVKK3Pxm1L66a8GE91fDdLx6lnDlwpmiIvCzQ5xs/wzls2Y
KO9EP7niMuRx4R3LrmxH5Pcrftqsgr08DaNpNRdIBdO8QwmxfKLd4AGs6LX0cxDUQvG1pFHPos31
HyoadBUU/y5szrpeDX87/HPpPyJSieSt0YTOsa1Ino46yufh58cHcu0DkhmDQkZ8jNLlYmEdfU7L
eRKRL9TJ8NXas98NbVtcHo+ycltpfDyULoljSP3JbfsmH8a1ExYkPp5+lZTqU1MN9ZNdxK2f4UP0
TlW8r14ZaH89HlMewuWWsaWeIHx9ycxczEygOaTn6BdepwTxgDE38yu29NEhAOG+ERDWTh10ALgK
YGooTi7SOQvV16yeFfc61eXvCr8SHG3S6TOkFe99EHoobT6e2sp4+E++PjEM2ZldPH5RyQ8LFJsU
tMYNJOM1Y6rCHSZ3A5UrsLn6vlEMNfn67wcFW4A4BKQHAswi6GmzlWG81wdXESvaETrWLyeapX9N
FZ1xIs02IsvK50MXHxAHlUDyqSWQA8PGFr+iPLh2DYjT3RjKaE5WD++ljI1k4wuuHAPZCJTfDq8D
8rjbDRqaRhWq9UC9s8RYCqcF54qL7hZ0Vm65xZaE24CjAKAAhICWz1DDLJ2wsqUGtjob3WlsIRJ9
Az0Mu6BXzeiY4ZD0NHmwy49Vgyfe4fEXXFlSoCFQ5ikIMcVlPjMlvQUGJ1OuNcKvlLPb5Nx5OLEN
yMf8+6E80n9EgpGQQAFzsZ4ZOhiRkWiZ79V9ecI+KX2hJ6Gh511M8UYIe8X7L5YVkSgJg31tqS35
swk0MUWfjcx38tgrjn2goeWHmImFgavVNzY+3s38u0HO6G8688CAUDkaU0yVM/N/yLbWL8Teaj4Y
Df5nxyrVM3ZAGLknbNBwGh0KKWdiuG1OrUAawXPfi/YXQknqH8MN6V4mZTJ8dp1kjjfOwMquRLaI
uj9lPOC9y46SOeKOFI5K6lex1xxsjtohcMtqIzivjSJ1el/xbZI7erv3Ta4nawx5qFvmnF2qwZ1R
MJvmjR2xNoqHJiX9VElnWvZuphCMsmv0IOLySjzHuNHu21JsNai2RllE4q5mmEFvMz+2cvdgjHZ0
QshZ3YgWKweJMPHax6fPAy/ydsVSRoHa0mR+hf7LfgALfraHpDyZ6iw2svL7kIGMJ40fkH608O8U
3rDnGtsWtRxfC0IEFnlyNMfAzt1PPRz48GAM0jdaVy+Gk/5bVXF02unjc3ylTqYF8eF2lmjdc9eN
Zupjol34FlRP6aM2+ZHSbVGU1mYpGw5o2Mne+FJXH8xMDrEyzHw46SI/R22CyUzjoPC6xy9b6X7r
To/noYnpsS/GyR42Dtrq+AjBUCKkXofe5O1U4yYdYBuxyqKyCijBQ/gONUN157ZWdMmjEUes2lNP
Q5q3GyPfbyUWGX4nLTZ5BJeJrYCsHIvXkWdVm/corbm/IJNa4c5FyHBj396fDp7R3EC8p8lW7owF
CsyXujbrOB28tncCX75nUHvd+fE1c5/sIdZJcR6PZBg6d7itxCgGyHZF5qsoKhZAXEZsJ6W3eglr
tya41pEIXmyqM1udpZW6K0PLHYvUKjt3ecE2alh0rZHmfmkWE+7rzfiSZYmtwlPQit+RsPqPoi2c
w5ha3VOKREaKIWJWwmZ0BwzPHq/D2qeVzxXAVK6sX8hN9ybpDS21TLCCzCiAVl/qKHeukRXpBzWN
oy+PR1pbcepO0qSFshu37u1IRj3porMjNIPjOLv2lad+nGiL4+5ctV8aTMRPjjM1G3DTlfIIKH/k
DIGKUVkEbnw7aos/kdXnYe4XfVmdJgTEDqVmjR8GkGUHhDz/THXnndNGdBjptQVOkcC3H098bUMj
CUKRj+IKAKtFuI+VIYiz2Un9hir6uatddAPo52+MsjpTBvDA4vP6pD17O1NgHaGmBlbqj16TfTRE
0Xs7VR+9ZJdpVYQw6DRMz6UIo6NrxzlueZU9fJ31oAg3ttR94s8FSg2IFQdPxnv79ocgiS7MTksz
v2lj4FSV4Qy/qtTD56QeMEHFonvrMK+tMDVNEPAa2lxs5NsRqVRrtdUmme+WyvzOHJCGGN2y2ShS
rx7ct8Ms9lLTFXhSkX74ppEZ7xPe+H6K8uvPcbTcJ68Zmj8u1/rT0AJKgFsY2HjHpHGf7hu9b/41
5UjynpF+kYqR8CKWG3ukshrmdcDnbj2r8FEyCmA9xGG3hQZb/Zw0Z8khpDKwJf/+JkJE6iD55Vx7
ganXJ8v4g5DgL73Dhbjw2mrj0bgSJEAJAz6jeCtxvPLvbwbrhDqGTmokfjroevIlVXqR7ioxV+5z
ajvB2YpQxlTVbrw8PqMrk5S6mFCBpDUW0fB2XNw7TPrbVuxnLTioXT/zZoCuScks1tP2SS+6/sPj
EdfOKxc5Y5FN0IFbfkDe6QjINZSp7WKgML8DvqxjOqEIBcaaS9t7VvXeOIXVHHqnCk18x28FN9Mp
x67S/LLxawwmePs8edUMpLrCdUhTZHmEalMgSNEmft0XzsexNJPfuGm3PztENfoLz5TYOmeREiP8
PFf1xRNOfORJ3B3ssY2/IFtDb6pttrK7tc9CXxCaBMEb7vsilCDuoKesS+y7s9u9JEFdHiq96dEw
K8PnyOmsje230g9kGdBBkUxlW3p03O6DnhhOy6dnQKMrdlkUVIc+nsznhj76uXHs+lBHaQN7GAK+
bSg4nRYpqLlQ+0Em2m9syrXDQOIFHl4iFXmS3P6Y2Es6jAO82Adu3VsgUnE0PVmtN32rGzc+9IBl
r16l4Zn1eDOsJJpS+wyaAmpW0K8WeyEcEORKc7pxIZokeAQX2aFx4SAcLTvun3vhfTAS51/TEUjg
qRZBAXx18rg7+TA1XVCYtADVwDnalXDeeXNpb9ySK+kOowBppULEflrW2yJPzz3edrGfWIoEY4TY
smpTcJhy19hYxbWh0KGm9I6vOCiZRWZVANTBt6pIfA+lLntfiwbN61R44Lfy3sxPj7/Z2klhRry9
iCj0vha3P3SdsWsjJfFzFcIJBqz6XgCMuHhz/GsGL3b4D8O99ptAUoNuXW6RZC7NuNETX2/z+kr7
3j0gON5eedWmR8zQtizA1haTDwe3Q3KIURK6PQpFjtCzrjBeP7SRHw3BfBRa4R1KU90Sblgdihqp
9MpBPWDZLci0cVLiEekJJSePqmaIEOnYat9xUt0SFZW/+jbo0pTgvqHgRXxDkvl2Vm0bovRUjakf
eCkpMY/loy42GdgrNw3D4AYn9UpknUvG/jeXaq5RYQAsxzCNl+31JknPvMDMY+WF7jnKDPeDNHM+
Oxj+7bCpM5GYarZsEu6bpPI3oF5C4g/BYCluNsJ57FRcjXzL6tgwRPHL2CvTc8L33g+VN1rImuCI
G2M5ehynZEsS4j6myfFpzgL2hsSxPB8qzpci0l3SJaRb4UfazVPq4gwf0rfcdyCadqjsTx+Fk8Yb
J3P1I+M8Q9kPQtod4lpoLRh+N2f18wgr7yQuz21hGsfHB/J+18qyPqKbNtuWDFj+/c03BidbxDW4
Z3+MlAAonabuh0ZzDmHbKBuBbW0ptddjSKQB1r7YtUxUUzxRMVQgysvgOOIkLFTLHRUT1mka1RPo
0OFkiRa5p/8wS+QOKQACqbvbRaHR94ViWKSHoV1PIL+S4NM8K2N7UBpk8TZGW/tyVDzoGWKqTvBZ
nJsxrDInTQk6AaLKxm6YQvdL7Yp2yzJodUHJdUF/YYxyJ1YeYzQt5rhMKAh0TX9Kyir96vb63COn
7I7Y3ec8+/l5WbjLTCPYeNas7RwIARRXadPcM/QsJw7yskgTv1H13M/TcUQwxMouqDpuLaiurwQ8
EjkeLlBaJEr8dpc62I1VwoPzOWN1kX6S9F7E8IxwDg+a3nTqd76D0l3Q/9LwndLigVVPBn06GCDv
jJ2uTTxnY9esIjCTVvpzIpPX8cdp3faSzXP7lxj1qt3NXdVf2mkKbBLnaYwvqtobwW6ezMj49xkj
1HQe9VAbpPintnjd6wEqQm3fJ34EIOt9HVb1yQnQHlMKNTpVSh7tU3wl93Edjy+uNUy7JI/z/7ki
At6nNfp/2LJ0+x1SWFJG2Du3C5wIlMwtawCTEArxbpx7ZY+GtLMRbNYOhgyiAFtlurGEFiRZFBXC
BfmQp3V/tZxGuTSxcLcKCWs70wBQKu0vSNiWiNK5d/tSsycaso1mHyIUZPat6NKTl4XOBhv6Pn2i
2g95F70BcB/Q/G7XjUiJk4ozkFrMlXjRhK5dM5PS5shGRBLJnQ6PA9nqnSydtOAmS9u1Ze+pS8e5
jYyYB+dsqL/w8Zn6o3CK3nzKNKfQIBEPVr3LPLfJdl6Rls6HGM3s96jLz1sc/bVlptfGUxQsLbDa
RaJKbTfEcgNly8jIlINrNoEfJZ5zSnJjSxNpdShHVgFhzIInW6SNmLZ67dSDES6hAfYHDSKS9jJU
k7sPtJ5W8eNFXvuoPOYouYGC4XpcHIYoj8gulJR3jMAnZQQf9RQmwBW8ODB/g+jcwgqvflSmRu1a
PjLcpeieXpXUxQxW0g4GPdtV4ZQ9GcI0q8vUgmHYDyUFhcCpwi8o4iX1Ec5jeEnHytiq2ayss1Qa
kXRV+gX2Ms62UFjhDlo8poZ53OfanHo7UAjJpS+G+t/fH1TqZS2dWh+cq0XJRs86PjXWsT5Yaf1i
e0lz9JxB36calJbHH3Ql7tAT5hFA7Qt6xlJIKhwaM8pmpoXLgHrO87Y6BWqwRW5ZgX9J4V+6WRxL
buOl9it2UTDZYGP4dth25m5Ks/G3loTa32CjXGQtizLaQQ3Ri6eu7Csr2hm1Pv60Z07NMYuM6mvZ
2Hb6daiSIYWIhKhCdkr0obokoB/7XcJDt9mh5JNK9I/rHM0JX7eNi2BtB+jUPXlcSIrGUhAEX1PC
XUlXVrGNdG/VroaMVJheUjuzNmLZyjFD/UDKH6HvpQLsuo2deR8bvT7g6VvmE7FT6YS7pxha/Yg7
ZTwZZjBpGwd7dXK8rGlYUP7kOXE7YiRmfZ5ykl2cmaaXDo7uuVZCAc2i8zay95XcDJqBNDEl5wR7
sbgYqqmc+xLvS0B+YfwBSWgsehrcyc/ylfqCzDZVuTmpT1Xn5Fv44LXtTl9TmrhQArtLLcYwAeeR
M3Y8Dzh4gOk8CgsO4+NDtbaY8BUBmpPlwlhcfL7S6LVAyH4bOkU1KvskO74+KMk/9mwm58djrW0V
HiegV+CO2WRLtx9OU5Ik0VsUZ5LcTo6xHlVPiI18qvS+PBSOO2zw9teGgz4Nb5/HPI8j+fc3j6Ih
FljxgcXzC7Bzh5Z75lvYVfpOMfv0nBvWVotrbSl5Z5N9IWQlGdS349Ho4R7SaCqGkfNpDtruyv/z
1cN39PJ4Hdd2hiz2UDLjKcvL9nYg3mQTLsEOaV7QB08aYuDHJMy3Gs6r0+GlSFMFPBWH7XYUMNpd
Z7rUlMQUOihex9O7svLwsVHM5uvjCclNtqiEyF4RmgNcFsB2F0+ttC8BUlVZ6rvIDJwUoiI9ssh9
Xyhzfm7bNr1mdaBuNAdXVxHVECBcMkouzzaCz3VdhylhBGOOoxXy5lCb6s/jma3tQWDRXJG0DFAJ
XASQEcIXIpy8D3AJBqZToTztSbsHXMkOilZsrOPGaMsmIFbZLcCWjjpZGVvPVZb/TOo0/SA4ePuq
ndLj48mt7RDqKbSxJQOZN9DtDvH0CXJGEab+1ENW6IAk7JFm6hDcEdrh8VCrM0OCFoAROjt3Md9z
wfElI5vRVBTvFBt6dtHbUOzjJFaPTTT2p8fjrW0O6VLPg5znKqWb26kZ+uw5hUuVw0u17OR6kH4C
Jf3XvjtEQ8rR/+fsPHfkNtZ1fUUEmMNfssP0jEbSKI2sP4Qk21XMOV79fqhz9oaaTTQhLxgLAmS4
uooVvvAG3ikTtQV0Ka5HKc2myPBdTh5tt/eOFlze40RZ8EF0ev0fvhVdDeqN/L92k3EgTWOkqDxy
OcV6dCrCSBoHBV+s4wBgMtsZbOtrOWDd6KJATCAyvJ5XIWanFkaWPipS7WlAyyGInDp/VGdad07R
7CFUtu4PKjRAGExzkRldNupvNz2oFOgrOY/Y5GX55zprG18MRXRCBkD9rObzfNQjZQ/hujEoYeKC
pqXhvnTOrgdlH2Z1shSlKa40j0Uqp8xPW7sNJrsVga1k9hR0dfP1/sbcHJU+lLe0MOCbLH//21QV
Ry/Q0JrjxybvnUNE5nxGK9Q5pbV0npxOy0+Yj2k7D87GQQf8s7iuYVS4EF2uBy175LpK7AMf4Xgm
b7H1kx9iLUoOmT6aO2CyzaHojBJjAwJlsOuhdEeaHsL58SNCe5p7CpExfycSDtGlsElpdlKKjY3K
fYL5OdQzmBJrNvmoiyo1ZEgenqTOt0pW4bnvquZsRYPS+PRbh51HZ+vzkWmTmv0ifK+FMFjEOUfs
hM6JEitBFCHmr5tSPBhS7085SPrAVLu9SsoSeKyeV+JRKiicDkhR68+nV27X25jHPla5Vr53tPEt
6at9ihynChxZRedJ5ON5DJv/EBExJooQhK8Emeu+jZbXXQIwheKiIpo4aDWTfn42QIXqbTv8D9/S
BIG6jAdIbV3IACYQSpsy0WPniKw7TZ0wP5RGKamBFdCy3kuQze7Os7TxTNCYBvyI8gav0vqZQOs+
o/XnQqlb+hq2l6fPrtgF4G2Ngr3FUh0GEU0n4fpMxHYFtaql7o2UKALW01JuLPt859LeALgsZmyI
ZSwoomVGq2FEOpSWA8KwN5rC81t7NH94GLK+rzmF+BMjfYGNfV4hRKF1kXkQwrTkYY7AnCxyVDuF
he2fg4cl+umEFlTlrn8OF2+RAXAkujAWP9S+yII877M32pzbr6VWlF9zre38WFOyh5Qe16FLqvZZ
jIXYuf02YAEsDFcMF8UimbcOT7FuSDm4Gtl0mlh1QKydPeBpZgfzUBgFC5V6jyKZ5s99PYiHqbCm
d4isqc+yniLXt+b2zwmzS0XLISin4UtkuYpOsAa057ygzovH5c+09wbyNvSi88rTz4hBVzvVhF8l
j/UFsvR6KCVxTwICvf4UDe98IVI2oFrM8XichUPDx55R6j3OVVHlfh+lcnhEV7fQoDoO9gdU3iWs
YYtafjA6pfaK+Wl1hNsz/KsOMq0OaqP3bdAqSYMjdYhQHVrgVeTXWC84534exUukja15TPS2fAoR
5lL9An3CGPZIU3xFkEqbzkRuCT6/ddx+pyhdYaii1fWX0Zgj00e6bJSHKfUi9yG37Ck6ZJjgva+z
DG7eJB3DfqUIRygJ/Xw+zm1nioexKoT2quvt9Cmjf7XXBL25hhcwB9cEySGpwA1mCyuhsunsur1E
DTzqTtG8oLG04tKxhU/OOLWPIx/8pUpRdr4fNNyODLACjDbAgCXeXDOo7HjixKvadIngjpsfw9iL
vX/nqenkOUlsjHlkVuOKTACK6bCJ2VSx8wNunr0F2bG4dQLg549r54VKyFaVjjJdQuFm6iesefXq
WVD8P6MMH7/F0qh5N5WF+Hp/3jfPOwNSMsRTAh47md6yLr8FS1GD1v2cGPOFaBDLdLq7B9UcHX9A
ReY0DfAi7o93E7zgG7gEZawyxTfurevx0oTXdFkGvKwBk0IgsOCRq/+0fTfsPHYbC/r7SOsnfdT1
PLJK/M7bYkiO7eh1gVv11Skv0ghCuwQpNE57ugQ379AyvUVtiliQbHZd6mvjyYThxPT0EHuuITLc
R0gq9eX+Im6MwsotXieU0EEhrZ6hqujnaZCac2mrPH6QtSGeZjXvdnbkbbWeKIyrk1rNUrSk+XP9
rdrcibFcshjGnsdLHtfR+26qk7+q3itKSJetZvh9n6LWnwDX9vW6onPfdsPObDf0pMnKKA/Q6iLN
vPHxc0GLRnEauZeQTkyFixSsHjPTze9mNdkfE3MyvpWWlT7XpVE/R5FwT41ALMZ3akt+E5SUw+PQ
Ctfx89rUvt//FBvnh6eXHhWI3iViXd37ih3p7tgpzsWGEBqUlo4skOeNT7laT09qn+8B8DY+Pd3L
JX4jVkXedPVN7LTM7MIYnYsascG0RkuepkwXOynG8l+5es2Io1C25z6kWkeddpVCdTjTgsNigymQ
1VOAC2o4BnqM3lBumMmXupLwKzAxfZOOcFm7Igx/3l/WjcNLx4QLwgIXsoQUq60n2lxtSz55jDLd
CxwSOfotqOKHUC5mY3lke5+mIuy+3B9243ZaCG9oERLmEbWusjiaU7He1gw763Z7aAwL31WBH9So
DMXD/aG2Ng6tRAJj9IcIGJaf8tvFq+IJDhBNZ4nRrfRD1ZE8dYrmq2njvdVwON05zZtTgxpDaQO5
A8gj1+O59N2pJJvOxemn3DeBhzy6vVl8KLx+D0O4tUc5CeDQaBBRal1NrQCZkujolF5wqcWVLR20
t1Y/TB/uL+DtFiFLRKUDHiYtTLqz1xMKJ1uvem10L9Ah1ac4FsrJhJzAKrblA9rARTDo7Nr7g96u
orFI8KAYZeEgzqN5PSjiClmUoClz0TNpEU3O1ZGQxsJnsNeO/2Uo2kZUsdmS69p8G5cUdIfavRRT
JE/FopYnTWs6Z3EoT/eH+gUTvj7vy7QWABYECZ3L7HpaMEcbp6469wISo33G2tJBq6/MmhcEbvht
QdgA+TuoaqtXxJhFuXh4JblxSQAbQb8PVaH5Jc7z37FeRPQBVz9h+E0Ra4WPukmb+cCD8whZuFpN
j24S14/AVxUvyEi5nwnJownhvq7+y+65jITfSdLxA/kXnD/MLREH1NqKco5TGW+9DEijT6NeKYLW
jkvjaMy5l/gj+hM7l9DtPuYuYBSaMbR/wKher4rZlJG04TteKomVZIUr3XNpUmy5v/i3FwGjEPTS
gkcKDQvA61Ecp1GoL3Iw08zq1SPMKJH6hrCcJ9yKXNLJSfH2dG62tvFC46TF9EvdfPW9a+COBRow
3kUfRx5x3KMbjTrHpATA2KsdLaHbx4QTA3ufwgOtYroY1xNUMOWsEAezLu3cFt8qMxTyYajSGLep
QejQuEbDfRntEarTJHDfOWh9qe3Bfze+JZztpdMLQRHNwtW3hF6klFhemUSD2nyMYkjMo9DGw/1v
iRUCk1mdJCoDIMWWC4LxViubZ9PQdiw6dmJxPnwx+sGNvs0d5YnvThkjJQRDXB/OCf+S7rdRnU1+
aIVxcajTUFhHk0SyuiCBm2AIgcFt7Jf21M4HhUc+ORfglC3f0NoS5IvkPQwAcpXxU+yl+JdAYi47
v6OfEh1K1aDa0rBd+/do1s56gK9Q/3dpkm8eZVS1eqChu6L4VqppuQ8bs05PWhrmyVkY89Q/Ttpk
dO8V6aBojGinHD/h2qh8tqO4lL5IRSeerN7Nc98LB/FvaDuJczBLp5kPVRdhw2TaEpgZDcYumOM8
is+qapdvsfeK0uPi5zCf9DSy35kkyNK3IWP9LBAcPplWqL24dJve1/zgJ33wNHkQUqg8kbTMm8M8
AxM+KF0cV29qEVqq74EX+6K1mpsEUg9rFDzQHH87tNocf21mzq/v2KJFEzScHA+p1awuv7lx59Y/
2rQIcRTtU08+WSLPp7ezqsRf2mmS4aGqmqE4WdRaz72eG+1Pz+ijj2jQZcnZtptxeEDAdC7eqwX5
y888dpKa+SqlCHRpN0sqPusfx7oxB4xQuzg9lrgbFO9jJEjnQIUQFX0HC17oj41bI4GksDBGoGW1
LnzoSr33wDUXRhfw3nMdzKMuH82ibN2TndTa9NhXWHQEWHS3yru07e0hQD02cQ+uI7rwL7uM7ce2
1U0sFGAUYGmPwcpXxaobWg22loyf0rnUvYPbOMJ4F0axWaJ+kmdJ4ExF5H4ZhNMNb+aqG+wvkDiq
4jtNQGIT3anbB6PW2X5epToItcZ6KN4obYj+AOeXq3vGv8t8QhPOjB9EBnXzQoOBkmY6YJ5+QKzN
jij3zFVzAkSCPSxiLd50UGPLKF/7JnKGV6KgRvfTSte/i8qQzVMR5SrbspFmFYwkw+rDBJl4pGiy
iPV6rVG8g5RFzkqP0QFb6xRqcSrsrn8Zs6aSBz5EXh9aidpPw3HSzPjY1uFUYwg8A1soUJMJZiL3
bz3asTF2MDGy/2baTi+JGZqp7+JM+MObk9Dgj/b4XGTJhAHznMsuSHD2+hGGNUw2J8ni8il3vfFv
r0F79BiDb0mPuCuMxhPKocjwOq22dEDgk0anGTHPEjSMI2xeMyttAjxs9TRoerfVAiN1jR+1hUPb
sdKwBvTDsPHUAIB0kx2EXqvRIR+VKHvQsk7LMBMNixyBBC/+UoxF92Rb0tCD0A3TF9Vqbevoxlap
IQ1A8PdYehoSX87shBcS4mR4R0QQPcf9pBZnGmAt/HS0uFSf9wDvp5GmjXijau1gPKSpOnxMgTL9
tNyiHXwzHWs9mC27k4dh6EVJ0KDE1iG0qWoTNJSpdfZUOT9PtVs9sWosOgZjWu9XQKQz5IDVHBGS
2KurA858dvdlVNva+RssVWcfXbBFePKOU1ijT61TCJmsPAnihqTlMBJg5n/nZW9rP0dd7b+MUZu/
11Jd+2zJJhTnSKbRZRibTDtMRVsZT1VXIU/Lf8K49C4q3n5RW7gkoSi754aw8aKT+hO2L522W8Pb
cG51ddR4A0zZxicrnYeTOhgywMx4pBNbae/vvzobbxsVq4VQSvKCPcEqEs7UeuzNYXAuCU4lb+dm
nNBqddydnHAj3jZAOUAURpFqURe+fsa91OAZ7z0Hb4DW+6to4Wb4ZHBBN+Nq5Ua99hDV8Fz+uF4E
+WORn4eKtDSbV6O63Jpp3Zn2JR2HkW6lgmnIJGJfB/ywE3BvfLalwQzRY5kd3aDrCYLGxmwoVz2c
dwaK+4OSJP8qhjK+xQRbvZSda+1gajcKLNRuQCEid0Ome8NJGkXFIhqo4/CgiuduTpy/cXsyXjny
3qcRE6dDnrRcISY+56E9V1/jqYrL0/3d80tNbBWyQPGH3LmkGdDuV8l+DDVDzF6lEHA01k9puTmn
UXHnS69lquMnA3rxvuM26j+q4iTv46zvW59bO3qnmvH8XUdTaP6UySQOKXhni1qbbs3j2wIOdeY7
0RQ3ARamkTh4kFV1X4XkrZ3aVnPCoNZiaKR5JzwuGlQz52MPhu5Ng92se0BMVRv8xk4VVPvsyR2C
Hsmu5E2f8s77/TSo1kMphPYJfJo3PICdKogtRG98aIYmfK3tIvrQ1nmqH5LIKpojoYxszxPWwC+z
luTSb4cBqcWWXA9VwqkyJ39IwgZAYmSOH+2kQxw/KU11RLSu0955o2K7vmll6QcAupl9CDs7/9R3
0okC1S15itpQsQk/6PaUQT1m0DCdqnWaQ9Z7ZUYhvytsv0XapCXZUaIPnar1ie+WskYwuxvpEXjF
mL9YhYyQ6x2zrgrcPB3193lso4cnTSNv/Dhxp8fcbqt/qb/r/3YCS7MSbHJ8HESXfUsSiOT+yHPS
BCoO6z+wXzY+1SDqf1DfDf/qalH/dNNInx7jLp4/Yz2p5QeXqda+kB0k4s7C8jZ2lPSUygR+SkhB
Aas2LSlTAJKxa37OFMeWOzW+jSvMI0PgMAACguu7yhG6wnFTpZbeRTRALYyumE5aUez17zbSHk43
ZDIgyEshZJUEtOocgomtHUihXfcpGWKib91A9I0wtdprKW8MxlW51EHgP3A9r66TQelsr4486wLP
cQ7aJI0cv4wwdZ+rVJ93rsllfVZnmOo9UqkO1xTEkVXaEZfCbIWKB7VCrBt03jh97ecli4dHMb03
qZZWATtVfRMZMCB2Bt/4eBgcwgb2VDjB7roSY6i9MBIbM+HK0ZuDmOwkaCdrr0ixNQpFdbI4JEvp
d67WM+uzEI3Y2L24qJ8cp2Q0HngN/xjrvyiP8JQirkK7B3T49SNQeGpoI9bkXCLME4IRupvfUl94
F1fTsPOgbk6IJghoAywaKL9cD4UnAEryI+UFO23kMTFjiBR9PO5oR29tQ56X/xtlVTAmC40r00xY
Nj2awZ2V2UmMYf8plnm/c4iXL7DehNSPFoAic7oB1U+J1IzZEgjoKXXyzDVdEcdrTU+LvKH47o3d
Yefpuh0Qbg2Kb3Q8fwm0XK8gJPWirh10Kwu7dIpD5sTD0xxPY3/IoYp+kbRJvIB2QQIbSs+BF3LZ
lXvyXhtHDxEeRJQW5N2ijnD9I2jwS9B1nnJxoRJfRmx63heDQMg3muqHSOJbThIDUmYunZ2Xe2O9
GXm5MAEmo8yw+rSOzLKcVoByaTV1hrWhKtmE/6My/ZvPIScDrEexUxLb6MUwGvZqRLeL/vYvw+ff
y9ZttIhDmsrFmk3qNZin+J1tledEm6Sv0qqeJ7X1I0188RoSPqftDV/rAfKEdfiCGNe30Ir/3NUV
WielmAVnCS93rS+MF0JjILytXIwieu2aSNa+YqXq0TTzaCfU3jhNKFuZC3sF1oy7tlWrCm9wsQXm
NFV190LJRnnr9HN5iYQjjvc398b1QAcGONmiDL1IwV7vq2Sk+6a70r20pLsPSddOb9H+26PnbY0C
QmIpatPvIPC9HoXgTMSUStxLP2njRXH6/jnVsUS/P5eNnQr5ARMLYBAgK9c71S7KDjCG417MXlO+
lpmhPtNpSUHJeEMrD2OBnMfOkFtfirOxmKDQvOR/1xNz5aBVwLfcy9Bo8yHps/FgdsNPQx2SnWtv
eyR6KqhEMT1Dvx5JwWw8T3OVnoDZpJAZq/RMPh4FAHP2UIabXwuJxP8dapXpmbaS2rbkazkxBsmG
EqUHuwz/vInNA8sh5l2Cs4Ks7PWEurxyk156HglAZx0bish/N4oT/7i/JzaWDaM5zsqCtqDFsdrf
etgnZd3yMAEeCw+gYbCUa/rRD00tDu4PtXFFe7wTNnKdhJgoxF1PSNg597M+UWKndKsEjZZToAsT
NzZ8glJwCDmvmvSB6hpvNdoYL/eH39j9i1aKo+t0vnjqV1tRGk5I4ZZO1TSMmY8Isluip1aa2LCX
06fGNPbgWBup+kI24k1a2G3ciNfznSFBa8B93IvE9lj1O8uuzaMY2/ydkuImhpWp+rbp6/A/BE/E
gJgF0DeGrv0r3/3tcZhtJY+6pRCBUd38uEx6kd/U9XcUnE1954BvnAWqEQg7gZUBbrFWJGo4Z+Hs
IPGK/4Z9rA0ve+tmerozyu0upQvOCi7VfL7cOmXojW52AJxjpkSx9YG6auMjI1K8Gx1hPtzfJhtv
K/UNhAMWWSe6tOsTQZSjUSOT4SWv6JkdSNextlg6cBHRg+F+JoSph0AKxx4OTZs1Y1Bk4aKmXpq5
0P0h7YCHVWVMcVAB6/WqWnNR7MT6t1tr+Y08f6Dc6EmutdoctJgTu0L5PRvGCRxN7JC9ViXIqSBW
m9YM9EnUEcWT2tjTZ749xQyNhKWGcDFh35o8hGBZoUWqFl6irrOyQNIk7/06wtPUBztbPPWDarwW
upGGB4pTuy/l1swXPMzyhJF/rDtIuigksFKKNRLn5CBs3f4QtY156GO8ymYlEp/MctwT/dkoERHf
0TdztYX/cLPedV1VgBJwnFKNMgrwYspU32bDn6fOyINOa9WjpcVaoJfu8D6WTXvqzKH8cH9nbh0C
+GgQCjneuO+ssku+St80Xq1c5DgYweSNySlM2/yo5461c95uT/USz5LjAR1Y1GVWj6mTNLYohgLp
+zFV6S8Qyzt6ticGsrWVeAnYx3ReOUfrUQAzlnnuLqsaTydVS6szLaj4OCaqDDrYjIc0GYxD5Izj
fzg/lDHJkSAC0yZcLaXsADSEM45eZWTZ5Ca2BwOiHM4iHWffVRWuaByx92oRW6sKxW9hXXNZ8ihc
PwgxbOosTIR3ScLI1Y6FrB0wn2rVNXt32BKBXOeAJpwE4gYs/oASrO+HxERr0LJa7zK7VFipl2WJ
/m0uU1F9sHrgsKc86/JXp22Nz3Nd1iLgoBbREdlUcuA5ygTCl5n1YhRNvofduAUp81KAZOMfVgCC
wSp6shJ3TuGvASpKrSQ79UOSfFTtWHd9uzOqL0Yti+FUYtH1DTF7YfpGK/IXI3L0+jB0CEMHlVJq
yc6GX5K09YLhgUnWREcAkbtVEtck6HmQxDoXaFofpi57UwDiOUdeYz2itpwec1n+3bn6fBBplX69
f643rrSFLIYkJDArDJxX28LOdWnYGSV9odnPCLXhuVEHNGDSt2khaff13rSzPzZuEo38CUV47CF5
61YHr+jiBrnWyqOcb40HWlo9FV9P/IinwdwJyzf2PEMBNMW5cwEPrr52V056U2oMFTmZHiBF1x0q
vW13Pt/mhGAt/v+HwVz+/reQJ4kMaoeUvi+0JwWdXidpA1Uvhvczal97+glbgy2UuwUevYBLV3tF
LKDHcCT7FDa5NT33/ODkoeXbiJTuzGvr4QESDPxoeWsJ8Vd7wxRR5DYKB7nK1C47tz2/yg9HI6aG
LeOxCFQ70kL2iCs+tlNn/5PWsXidcPn8fH+T3kbP3BhoJlG1BQYKweB6haniuoR5/BDVVeaDix3D
cTba6lA4fRpgAT3t3NBb+wbhFuAxy8kAb3o9Ht7xqOgsuWrXWMPzAhd8IKLZQ4pszcqGmr+AvQGW
/xIC+m3fTL1C247M6CImD2M3uLXFxywyuPnV0gm7I4XBP4deQ/UGKge+nrcVDuD1xJBGdhtd8Ag4
g/GPrjb1mzKbw2d6Iag53/9mWxt1UckEukkD/IYNNylZ5w3s1guaIsOx15vkVNMVClRZi/MfDwXY
CzQ0TMPFCn61PdQZcJYx2cZFOoC6cbSgUUnTwlL+LWWT7NE2byk3BAssHeBQuC7cYqtF7COkShWa
pJeER94Mwkykfym9TK1Hx47r4sWoh3m6JKIuiQy9Qe0PCGTVC7cYV/gjZY7M3kluN/YrPq9UbsiG
Fpz06p6LYVglmZgt9HiU+nVWxeto5cqH+6u8MQhFB95NYlEe0LXihypDQyvD3L5opS4CjSf7okxz
soMUuz0UC4x6oaehgkeyvgqOmrDSOjMhT+/wR3hR7M6bcJ2LbF+r5vh7NAlzZ+1u40AGxFmGajWt
AsR9ro9EElM3arTYueCHHb60NqqT0xA3r+AxKGTK/uvcZLiPxlazU/vfnCmKIEvRbanNLy/zb8e/
QVHCiNUeNC74hjMAz5KmL0ayOr71IAaM+PSn3+9XmZyoh1DDY22vx5sSzwapWQGhD/vxXIyYH9f9
4Pzx604RdrGq1VVmxU65HqXTZ1qxtJ0utaDMPqmGeJPX8w8P9Yo/Xz/mQgCxbHp4eMuH/W39TKfr
E30APS2yWX+L2DKIkLYZ/LpWtNOsAja8v363kdJSJNVQLqLibnO0r8ernT6WdmxQ2eiKLojtqD6O
pdUHvRKOuBMO3pHecvwflhM9RrJsuFaLEdj1oABsPX1uSrAPtWfjwSuqA7iF8tjCX955ZG/P96IL
bvD5OHvIla6GAhvZ0Qsbw4fRjuRL3wz1xS21of/jd2EZhrcVqhUtr3V2MBmtXdrCCB8K11TKQNGw
aUbchcaQqsPsv//Nlt12HVkzGNkkcHfaUZTfrpdP1wqTmzELHybVTs9NV1Lts6vwQaKFvnOP/AJI
X42FAg6lZu4u0NpEK6v103KrcTO7lo/K5IIVllPjOEe1S/TEryez/Tll5TAe8COvbF+t0wKMs9Xm
3/PZi/OjcKwc0ZBxrF6RxM3+GZBRd0/d3E0F9Y20+CEJgqi1gKMNA9PqnDSI5wpuwmi4ivPOEHwz
3YdrCgYsnWPT8Qslwom2yAvbfsh0qy8Pc5eIEPMZfXo1qrD6Z5iSGL15cLCI4Wa0ArnYp87Pe1c2
gZErCn855wOl0Y4eTlBi9frOUmbqa9ksJKjk2che+RfcxJ/rvP93jkX9AD4c0wCZe1oHtrdLwbqp
c/JhnF0QgPc/7s2GXRYcviXHAkgxydz1x60otOaAyNBksxsnaKPZe+grCJb3R7nZQgC/OYHUIUi6
ll7b9SgwnhqrTkflkktT+cCrBxaEnOJLQttiZwvdTmgZCmLxslWpEKwm5MpSzpaFd5WDK8DR6Gv9
acYe7E/fgWVCZF+0aCF2EZtdT2hOu84W1kyrbEi9s4Zl8zEHurszl5vb0iDR/hU7m4uW7DokKWev
jnsXB3Fac/oxdNoUxKuiBHhYUGaPXT0+VKM3f/njj8VOWPRxqOrY3GLXc6OB1dhzGYnHPimUoG5U
5xwSf/tS9rvZ0XLfX593CutMjrQZOtZNGAi1Vq+kStM3xCZRMkQ9hEFbCftlLLkljhF6UQPI7nng
qEi7fcytSnyI9Xj8oOej+nG0jFb6IVur8wuYye6Rg5v/APVT73VzNvYwtxJUFXyD4RqtuR1d1rZC
cQzlMthK96IAG/oq1RoBxTGqdm7cXzn1elk4lQjPUiSk5bLaXppIlLSyPYClrhIBgpJi8HiYDRKM
qQYr/JD0ozv7TYiKcTCJsFceBKCp9kHXWvc7vl+GfDFyofSHTOmtr5ZEGwjWSOMZD0me1JNPC691
joPKDfrUJ9mIcpu0avmihZjBBBwYO/bbQm+tM3FVk3NZxYP0NTG7Hz1zauJjnsBVPFpOV1UnaVhh
QZkd40GMQGbATrpI6v7n/W15c7AX70JyLmgk5JTgc663JbxsjP1shJVlpnvPiBeYz20Z7xXHN0fB
Lge7niUHWNPJLKXsnTE08D4aS/vgIffCxLo9AYmbvbTM5bdRVmFQTg0qVkMEB3QUvz9pajecdDGF
b0xrzHfukJsTxlCINTMfgJGgilZD6cbU19AOk0czyfKjkXtOYNMbIUJWNT9iZP/+Z7pJBVbjrT5T
6dGRa1qkyZJhyL4TkIvPul275xKw1sVcKAx+q1kAySu72xOlus0ql8HpmRlLOW5h9K72SBUjG6Og
cuSiySF9XRfpJaY3+moVRVJQfUQh329aWR/UCeUXvyXJfWOJYn4mWM3+uHXOr0HT6Ve/Hqn8dU0r
NmdSQMVDO2HqEINzRjd65sqtS3x7h+7T/XXf+s44SuiwEpeiy7rckir6aHjjjIaFVn7L0eU/yTgc
DgMG3Aek5ovT/eG2dvD/s4tAzpXJrcpannSqeFawydMir3yUptkEsUMDRwrb2kFebe2oJT1ZHCoA
qKztyHSkcgZp9MmjURul5wsvlC+DUswPquxgHg2OmJf4zg7HA+Cw5PP9iW6s65LVojpGjAQqy7je
UgT702iVUYJ/12yfkrT6R50qcYSg3L3EOJ3uHJ+NdQX+tAQvZIDLHXQ9nDYgAZyamOn1dd++96zO
/LcSQ/VX2VPe/i9jwZfjQv3VJFpPzZoT2WHT+9iSPb/JQ9u6oPluXTpr2hOk2JoWjychINBD8ubV
dslDkII0cbi8216+nZVhPtkiAz2nVPr5/gfbuMGpVLNXOHDoxa1RTAmaICp8pOSR0nj8frRQ5RDo
nv752hGwOItznAM09eY7Qbi0EWBAp6qr5F9T01ZBm6rGc4/j2s6EfiGUrqIBQA86LkUUbVFTu0mK
lKiCq0qG84gZpaNA1Cqd+lgMXCWnMUv7KDDqLO4CqxPR6NNLtH+EZD6pH9eG+q2duyE5yKJAk48C
dfKpyRBYDGQ72OmR6KDx/DoV/Lm1JgjU2QANBiVvNz4ajT0tejtN7ASe9CCuGpNkw4siM/6piNTi
E4iTpgP164Z7Cry/YtvrScNOAeu0gNGoFK6RuO5kGXUE4WuhayVfld5MLX+IkHMHjkdLnOqCOIu4
xkWhbT1l8COEzL6ETVO8rfJp0MG7q4UOCyiVeyHCxl724BvQuNfQ/OBiuD6ifS3BBWf4rSQmcpjl
mE5HL5/dd7IZ3t/fyhs3H21VJK0ARZI0rbnmiguMvq7w5bEaPQooFKtnd7STc5tZRQBPKguMToy+
2pjh8f7IG7ceem7cC4g6L3DM1dVArlqHmY5TgEmr/hizHj7yjsM5bkHdZ7na78x049BSF+W4mpS9
UDTVr9dUSNwXlUKRj51N+6cowvnr7Izex/uz2vpyAFAWvCV5LZSi61EyCttzSMz4GKJXf4kRE/6g
DHV3NugV/IehwM3So4ORQiC/CoMQI1AsIZAIG+BPHKoI/58YSRxYIP1efWZrl6CyQP0OzBybYD3U
1A2Tqi/KcmasDGe7Naqvddc1r5WptsekApvoZ2OcvfRWDa3yz5cUkyPa1B4BJlJ610taDZozixhZ
slTGWDjZ5vhXFo5vu9CpPvyHkVw49SCIiHDWDd4CXkNUWzinOQosjViniA2x3wwmjb73/aG2dj+P
Pv6GoPdoma1WtB06F+jeFD3KacoCGx7t9zRM1YAO6/TGqaCZ3h/vV8f8+rJbYG0LHJ/KBaCG1YB5
C782T73kEWcA66sx5fpr5STJi1pa2atVZhIWU5XgSOFADfOFHur/Fko8f3RnmauB2qF3FBCPpeXB
6av8MuLMTMW/kekjFm4ZWJbY6b/31NbKQ+tVo+0no1Vlh1ovLPxdc3OvCLNcgTfzWUJeQI+0O9ZQ
TgAwtDlDtAfzzu0fOQvZ36VeRj8KJ677wJxNd/BFrY+HmejkszG4zXy+v6RbF8oiWQzkDIQI4tbX
+7Kx3BElBoSL59kqXg1baEGRiHGnrrX8V9bzXCzjwOoh+UTN93oUPUzaHjgEFk41YiB6HDXnMco+
I1yDc50+1oHnRfrD/ZltXWIMBU4fDApGEqtLbAZb18CFRTvPUX7EXqU9l0ksH/Dp7nYUJLeOAZcX
eTt7knRqtYaz6BsgKkRSCnzub66C6A+9+ET4cT4XbwZ0JHamtnWTIcTE93LwwuEhuF5O6fXwDSxc
WxxZl+84ElPgRUp7KBXXpJ87tF8MRB4whmfv3l/U2w9JtAGDm94VzxCN8uuRG2QIh6Lgum69AayI
VqJzZ7jj0a3COhi7zg0QRJR/vHsYdOm6LIBxKKGrQeOeNBkmaPToVfCe0Qgzg3TGT02hDfrOUhuY
fqow9jBMt/AdYhc6dTTMl2rWTSFFVFS4SAvJaKzY+eJUI8asVpP+D2fnsSO3sYXhJyLAHLZk5xkF
j4JlbQglM+dcT3+/0srNIZrQ3RiGZLi6ihVO+EMS0hUZy19Klauw79Qs/SgINL45iYERYZiHGVBs
HaWRAG3tYg+S8fq88qMwk8FOhqSZp+z+A2jQrZV8IJ5WiwFuPGDAk91Ge7ZOr3c0VQ0aQcCqJIB5
bfPolOmgjBVhjRcW1s0yBMqOQxG9nzJjmv3B9Iq9Dv7rLc2IOqwSWZNA6mY1L0jliYs7AcFinChP
RS6FFtR8xkqoxlhCNZYT1EPzyXTjaucRe31PyJG931V9Ouzru6nBSmroBkSDp8lULyUw5UPb8Fqg
Bb4HZt2aJC1zRJioVktxkvuP1xgdZNZCxlVRXFzjFn/ToAw9xTzARixnH4Mk93MDj/0pFQakzsdn
d+ujUoPgm7JvyPDl1vpPDzMCxYnwQo7mrLF0wZIn2V9O5MS+QLbyjIRSfH483u9+4f2tD1gFezke
bNRsKAzcD4hm1pKgHRffutFI3yR6P1UBps9lj+w6FNFDzxvQ8nHbsgtE5da1n4dO9M3JvM49Kngx
5ZB9++VLPsfek4vHe/03sGQl9+Mpmd6Ohujdv0dkgftjPVFEu9g01b/gVovfWjOEhXEg37NwQrKz
OTz3iINkVIIXzYPaShP+NON9YxyLEcEA3HpDyK6ULgbDF/3YvJnsMYV1LJAW8CkmhU8FkvhxULnC
/tvm94GbiZtSR5KgMt+E9RAjlmCKsfajpK9ecidJ7cM0K0Z19KqmSI6tyIXnO3lLDS3iHRr9Ga0U
69ybBmIpI9UxhdknVRXUddcKfxwWYw6sxR6/Wwq9zcNkzc5yVtox58Qn7uIEZSfQJNKtXvqvdko5
HYTa0fhK5jGz/VpYow7DIbTdkz4kwOty/Hbm26jEZn1T0mIeTkMv2uZC3GR8KspaHd4UeH3W9EpG
9b3aTk7iD6E9IijbT5rxx2EqbEnQHYBpiPpfqUrjSeLxUjTxbUkj40CZJzoqhGPnZvpzzBwXOVBm
in6Ub4ABrt5nzNOsJrFzbIc8AQxT4ZqOMit86ir14+Mtv3XEKCGT7GrQIUAC3u94SyyOKBLcalWv
tgx0UO30haDfPvez23+3GlXZOdNbzwGeODxThB+vg/3eEeNUNU1yWwqntHwlRD37GEqs107ovTUz
Hl+wAVjxSKz0/cxUe7BpK5jJTahpG0yh2RwGrel9wDUgpsdlDzy7dSsDiJOLSJMByeH78Wa8reMZ
X/SboYr6PM0odlTZ2L0M7W5euDkUnRKyGMehtbsqJUa8OKOK8uzNVofxKUIh+KbVRndcFvuPmYPs
xN91MAAWrOO6ZVguWizydGYVy9I8Kl1m+gixtsfYxFDw8VbcmhWuAhLJKOOENZ6yt+3ZiOtM7ozZ
dgNlmtMLGjdhSL6Dd+LjwTYeNvgCmuwoEDAhmXD/tRJTW/ICaPMtM5BFMoTnDn6BaI4PoFMEOV7z
AZjN/C159R6h8HUKJWVk6XhJMXWmu3pT6xzx/VAlcChmM/lOW6WB2qw1rt9as8C+dTbQ2OltqWlD
Hmt/irAk2suDXzNp8NuQvSOg3nxgypD383fUlnuZ9+UmYc/UScpGeat4U1T6ddzkzw4eccVLxAq2
/jJC2goWSo48HkipvqN5mL1rDDfSj4iZVl8LpY93OgMbewGkCAE0tTggretradZwvLIT1Ob5GeI6
h411teI2O9p9KE6Pd8JGa0m6A6r4b7D16MquAjmvmZC8d4gyYj1FcQzyxgVtYReTrdg5ZFaTXWyn
qk8mFpPHTIiUMu0Q8sPwT3j8SzauRnoh9LZ+E0A52PffRBstNSlckqQ0z4eLE1rJX15hhnvzlbfD
KshBUBPKLJ0XifxZXYwtjbvO8jDKSd1+PA0w0g6ut5h+7QrrCXGlEujDOPoUKNsTXoGfES1rdwKt
rc9LnIWAAGeAxs/qAstDs6qcCS3weZmjA6ZZ3CpWJgIbBv7OQd94BuBYsIlkMZ/CxeopneuotPWa
Rc3qxvMLtS+ChS/+NiXa+GlHzvjx8UfcGk/C7WRSQKRgrU53oVWiV5qE8gSEp/hQ2E6cI14aGT/H
Uu1eihEXmMcjvgaic5alSg5C7jhG2WuoZNElITLRRnIzw8YYfbXqXOswqXr7k0ixfjdWbvqpSgbr
gsvm/EmIyLjmi7PnQyMXcr2t2FUo7csnCRu3+9076zZzFTXfFLnRC0FYPj7R7xre20MynEmB28/k
+VhDP579xrCSeWhJXUhe+3X/KerRra6oYV61crZDvxIuojQ4YZSnloJEGaDbWap+V7vovfzxyBJS
7clUgeLsOkirnaizxz7zrqbVOycdutTVm5z5rJhJ9ZR2oXHC+TveGXTjjkBGmb0FfgQIsLo6vMjS
905cMmiiVdEJnGJ+tEcqC4+ntnE+If9ILIZFWwrE0P23DLPWpXMIczTVHBTymjQ6tKZx6iY13Nm8
G/PhJpKS9kDvkbVfvUORELFdgMK71iAk/Nlo9fc97kI7o2zMxwPuhFyJxUUPnvl+Pspih06Igfct
JFU7VUVlf5oyRGljR+yZs2w8J/BhpcENHwcE1BraRTydl2WsKFe7dMRz6YViAZJo63/b/Gnh05VV
3qWa15AD1iL8UKAQaAYu+qnP0UCWuXP9bVwOv+m5sGWJOTgjq/sI/boYBaZaKoBU4QEZgSRoW1AE
Pg238JDpnXbqABEFeoJHcgG1w9eRpvz1p/uJH8HFQGGTcBxsxP36L01l1fVYK9dBreFp8Xv8md8a
NBY01cdDbU4YOgw9PBRwJBXhfqwan754jNASzJD05yqIGkjsSWWEKDsCZLjEVq/35ypGyNJ3whEV
nsKK2lvTunq9czdt7gWQl1xMPLMWyeP9b2E4L+stK6JX1AEJRX3O/pDGSv62iOrxR6oYyYUui/my
5O2CU7dTiGOmQHdHOzGO9jzCX8edYCb/82NW4UWtqbyAYolueqmWLzHPSeZP2uI8o5g2BYgOukc0
xPAKdqP3WLItO2dw88NIcgRKwRxFLs37xWi62hhGsIC3lBQQk2AyiKBsJ+P7HOLEScxde28XnDJP
EeDMF6dXvBtroexJXL2+cUA8w9qi9k3yhFv5/c9ITTZjZA/RLbOc/lJYNpq+IsdO4/h4I74OBBgH
zBJmGbKL4Mo76T/Fq6p3vFiZwN925qz4kZOi8GpVwwkxSPRhqRn+9Xi813ec5AVzwwEoNaVcyf14
MVJbwvRm7riiVg7dXM/nVowo0GToxf35ULQ+aZ/xFIEmXT31pTtGpTtxp6SWkvgR/atD5Irqa1eq
iLz9H2Oxjnwwg1TEWl3dTmqVRVlm0a2Hu41yLX60VofinLpYe52lrRWksCOLf7I1vw4lyoycdI5t
5TrmavxXjHjqp8Kexrfon3pfHs9qaxPCUyRU4png+VudxS5UwI7DUr815jgdzTrEvCXL9ySdX8dG
JGjyMQJnqkpk6/2WqFJjIvBRolvi6QwwzB9KkPVfAXhhO0R7y7cmlHx3Ptjvqux9IMgJJ6jHaZF/
AnG4H9UoIqsKpwVBiGSYk5OT0Kx+s8SLFr3vLW34O2mzXAsKR9DdHeum/5ZEdAXOY4S2chBXXmUF
vEoLkg6el34slrlLT9EIb89v+kX9OWNSJ/w6nKsuqJw2yQIb+LR5bokjxGGUpCQJKI7+RWAXQB4P
IEoz+KTPaVC1OZbhfaeglygcK4kDkMvuv2U7hvqB+3t+D9R9Dn3KXvn8rgkrzpDqzmUfTKhjIQid
to5ziVy1MYMR/6QySLXcQE+AjP5oUXBqD2M/z96RQkY2+u4sxdvBzbqfUiSFi+el8/orjfW+OS5m
ahWHLtPMS+4AyvUbp47Ti8Cl7qudm/BGQ0Qfw2M2j4U4OzlWcketr4b6Xa3WuftMYL9comguM2lF
G781lArFlgVNvc+tm0sNBqNtf6pq4cVHRa2zN3rTN5PfTwUYYUdN++HYqwrqtWGYDOiMF1FT+R2d
qQ+0jQq0FKNEb320tqfEL0ttqcGitBQDE8WsvlH0T/YUaDYOH5AbogMQMTCJLFmw+c91GSbsRz1G
1iA1p/yJfSUlJyNwFYLq8u4e5X+22qJQLuHsEnRKIMwqRgjbtjKisqU/h/r1kUbC7IskEYChwVXY
RXooizw5aA7A9cfnfuNEYmIEWM7BSo9a4epsDPj4GigLIFWtZtnndGyVvydtSt2AlKq/zkVGANDX
CB4/Hnbj6ZfkTy41emQI4K4W18WecGgyk9I1UPF3+Il6FwS7300Qh5FGN3+AyVLOaORSeK+GZue1
2AB8QTpg2lLhh1to7eDnWUIzi35Ibhidlx6uWmN9XmLKWv6AsNala03Yb0YX6h2qx6L4CphneD8Y
HqmjPaI/OmutgVrxMF0er8rGlgNaw4aj8gNRYa255RRQ45JWBZpU2fGR95psMR0gsNAN24lKt747
9TFIFyQgBKeroCMRlamLFPYT7hj2LU3FEORe8Qv+X+WnEMuOAN72Ot9b06NhK9t2iPO8sp+N06XI
JzckIPBq/cQFol3D1lCeU0UbTn++kugHoJArc3Ey0/vDm/VgvIjq2NYafVaLXs9hbLXxNGflcn48
lDwhq6MrNVYI7REt8wAU3A8VTp4L+MPk5UwX9Mar3Iuep6EaezCDaX9OyiJRd07PxpAyniKZRn+V
+oZ+P2RUJV452C5MqqyOjyl4xY/0m6KTFzctBcJZ2TkwG5tFmkDIBEbCktcFuhyTJ8eWeol20gxB
O+r2OwVDvACt7hxOiNsHc123O8zijYiEzUIhHPQAdjtrGScRT23VNW10W2CyiSCixolhtxuHez67
W6uJQDZEJJmTgnu9X00NISIbuywIVp0ofBomcWCklYuRcLucqyRXjo83zObE2JWUVgGzvxJvDrOw
SJ0ehlqb4WvgYPGLAqS19802DpssqMtuCTA28s77WSnJKDA4cJVr3pX4Jy5DGVSidIOuaq0/PwFy
MoCfCOsAl6wWMAXfa9MrJZmOPRxjYks7L0bZH6w4148go8r/Y/v/d7zV3bXMSFbkHlMzUXh6Mynw
TArD+4K/hHusPFDGj7/X1koCzYMPYLGMEPHuV7JHC3Rxwtm7LqaYfF0bqlsczWYwjEr//s+HAr6B
bLrEUlA9vR9qqWFUaK3pXbE1l0tX1RcUqpjVEI87u/A3vWh1b1EM4tWnDk2xdp12dq1dR1j7QaQv
9fJiz1M30M9Pp+uMiRxaIVFpvJuy1suOuWelP1tzaCd/ot4L4HlYUnSCjMUVl740pEECybP9QU08
0X90utnsj2YaAWPU6Sw1h6ISqvUe0Qf97JaZ9XdqYvAXWGBknuK8tD84lbD+7lOXMNrGuNF42zeK
E554caufdW4UYxCObv8mJBeKvqOIgcYAFIwa+4QZDFUw61qcHBzg5CoqZqHr+bUJWt33wDW43zsx
orgVg5H9mgxtv/i5Nanm1W1LdQrCRB2/ZNikDWeV1thnqnK8FyQLeXow4phMSIEh549Oh4GHsjjp
v8UU6jSlHn93+V1X30J6w8HCIH/lMZdXxn9iTWHb8NNr9NxjPbOfcjTND2h7qkd3rmzyAJJmBZDG
r1y1q52zu7G56bvALqDTzrtsy7//z8idRiyjNhqXUWhVpwlk3iGPO+o9izW/PJ7kVr0F0UhUSxmO
vb2W9+lrpbfLClqjIhz7spDbwhRTsoVQlx2o5Ivik/5NcBBt851ZGt8GVL7+uCghywPOb1ktbsd1
IbkwkmKwStB3RV97gQ1iFZlbR3w0+kzsvJqv73lQ0vKV5k4ElLXm9xWFWeIUQit8gll/IdBULnnW
DP8+XtWtUQCzyUYStwa85/sPiKZvDh6ISBoWq/ZcSVEmE33TPdzV75j4fovSBQRdRnkFSQUCuPtx
SjoswI9I3aNR67+N1MoKv6KelJ1DY5i+YV/Sow4AxAF/l3bsPoCjoGcHbKT/ZpNK9s+InS/n2exG
E9gNGfZhFhixYD5SWO9iFxYA0nGLmE84B/XUcJSqyfxmNLqPUV4kf+O4AyvUoEF4WfQ5zQ9pFGoy
3a3mr4CiGrzLdCR/6BkS7B4MWMUk3YrWFEEB5RTbxciqLRgrqvGtp+ZOoS/HBcgfuS3+nacKL6a+
sSOb0vOSNoEO5zWk7lglH5oYavTOcf+9y1aLSaMb7zYEQgDW/sZN/ufU9XjyZgPAMSCI7vCXRtPv
GzRbYQdWOedjADQbn15qGv07svT+Ux5HAsURkR8TodnfcNVJfqRT631XWls8JRiJvpm4Gz493lkb
LXnCLhCM6J1InOraWhEEZa675RTfRhF1t4rC1+KrQ1z8OypudCFdQgJBh/L4vCDUTT5f4CkhsulY
p4pzsEaMfUZnsN+N+DpfH/+017cWPSc8LqFdyVbb2nA+HkQyIwUb3TS3G8+5WbQXK+ytoLS1P1YT
BSWKKAVkMix3ZaB7v+9dxaWZl/fxDTMI9aDmQ3ZOyyY85ka2J0u+MSuufiyPbMrR0uD3fiiFXlOG
UGl8K/BmCfRZINcIRPmv2aj2sEGv829JMZQ+obQcuPxXp3nwcssIPVIxUaZftcGIz0Kx+sAtjPag
4xvy3gP5fyjYE35S9svh8eeTa7ba/kjnkU6gyMTHW4vdamAY3CGnMtwamXooWq8/QNFtgsjzwjc6
HAgghU26cx1vTRnSCnck9E4u5NXqRpNTZIqZR7dZhbvf0oDBJBep1gCCevhShuEC4CUswnNcV+T4
zdAq+v9x7mHp0HayyLrhBq3S0rbtp8ULdeRihz7jOvLy4kofKPT+XTDo1X4gR4/VA7IISIhzfyQX
dKp4FQUNbOXYlqYOfDh1P+uitP41p2oqDqDG9QQVysI8Pv5Gr7MifiRocfoEjizjr0rqRWw0vZam
BAZoZ+kHS/HilzmipBNUS9Xqp3wpnc+Ph9z6QjLylUWh37LP9/vfa0yQaU4bXgtMO3HmdcHIHdw6
Ie6sLdDtmO8lugM1RsztBVGaWP2ELZbp7nyljRdVqtDQKyUphOW0SmfKRCUby5BObQ1vCSbdzt+b
ZV/vMB5ejYLghs0SA48AmgCg5H6yipVqVtRQlEb9JUbKpVluRtjg1Pd4TV/dKXIYsIYUeRiKlsv9
MGOnT1Y5lOG1oXH1Y7CM+E2t5bPp28lo/7HzE4OxWcjWucc4Z6tMSRvDUlGnPLzm6Zjh5yZ039Lz
4hk/rb305XUwKceCvCHfAbB562DSm6GWdoicXd3Is2E0VNWxyHL3uKhifO6ImM5KmTUHQakxgH/q
YddH4vZ4cV9tWH4D4EBmDHQPcs56p7SFl4KMBvuARlzi10tmXRJa1mBd4iZQXJI2do8WjJNtPXej
+sc7lfElpgd9B/zL+b73H3fSBKDfofOuVhnGt4l3NsgyBFsfz/LVbS1HoWhHQ4O3Fuzl/SgZvoNx
q4feFdGh/NPcQKDKSe3/SfH3vijK9A2Y8x6UZWvbAqAhJ8IHBVXa1UWpVF4sUpeugTUJ41wD9TvP
eFhhRFuX58fT2xzKo3zPrpU7Sb+fXmeO6lTKTRtCVHkuESl6KpvBObU1kerjoTbOPNuVd0+23kGy
rGa1SCFQI+EJcqem+9wYkE6gTow7N8urZBLGKcgryE1couT2qwnZVRQvs+lEN2N0s38jfZzOY+4Q
khlOR3QutMJwfMMq43OR1Xtgvq0p4gjloNAM6ZW77X41YQ64bo++962uBuusGoMxHVQTA+bD46Xc
Ov8SO0BKgjSZRJLcD0S9Ioy6nllWZdeNR61xujqIks7Ig8aZ8MX0Ci2xzhrOtH3QLY2V4zdcFi9m
1pZ/zPVhxeWDQSEdXXua6/e/xetFViKVTDSF9fiRHttFFOPRS/r5Qq1gD8Sx8X25WwnNZfBGDLxa
4sVYEpDdEfBQo25gqDneqR4W+1jgrfzJaPTmqrtF+6XHqXfnqGzcBL8zFoluI3Rchy9zVnkuQkQw
cMGZ0QWR5Is8zz6ai2E85aL9Fy/UcKcMvDkmuS3hDkB2mDf3a9t4pTZMOV6qSNiiS10Irdd8ZHkm
y+8ArdiUNhM3Cea0aY2di08u5F2YCr1IJkDsMp5O1vx+aNEpiUfPAnyIM+T9OR+zCH+3LjKtlyrr
2jf08abvip6Rv47loD83c4ju9M4+l2Hp+kfI4jtbjOILOvb3PyLyMrBFZgGWsukG5bOM22N83ooi
wq27nTx/mB0hAiXUou9apFqfhr5W+4D905H1Ns74AcPQEsBR4VTXx7/tNwB+/dvYB9Q2aEVQyF6d
QWEkNetGX8Bz23m5JVWeaD6wLqf38TQq2ycEZKCBD0ljaX9ZdWUqgZFxHv3OklLxOip0hU/1rVCC
Jc3mD2EkTOwDsS8BeTeo/W3QOnM4TO7oVr5eAcw7eQNafEEKhRkGyry4b2jDodi32LUqgkHNkh9Z
bw5sRGF/LwZhvFiURPAzot6e0DGOk/SY6bAiwHwpVnfocjepjtrQ2NCDRg73CYDE/LlqjYKO+rRE
l6qyJnQIEk392tRJ+KuoQ/utZi+F6TtQFD4mU258J+R37WtferX3FJbYtPr1VHfhacnE+E8r4kLx
sybBMCePlHQ6UoKyvGcnqqPFryaMFw5etXif5rhXspMwtfi6ZLn60w1LZ6Kb3vbfi2aEHl4hVRjh
uoj/sc9+TbQ3gIfmz1pLH//kohMPyjZdjGRnD26dA+TBKDHJDUjSfb8FzQGrinoiXdO91DlImfdj
Wi/h2zxHmD4sbMv3lLI8JPNM9wmJ/h+Pt5k84etdJjuUSGBQIgUqdT98CASLWkcR3UqzbXxXWazn
EDGxj49H2QgD0L6AJAsJiCd6HUstLvJ3GPExSoTMHm4zeGEzymlqxN41uj3Ubz8uhnwFwkMgtXNC
DwSRyHTv2A+z+ZeRatMB7+I9ebftoUAhMy1inLW0SR0NxFdpBDCqmPpDkqjmAVCK8Idx2FPF33qR
DSJR4EqyqQxR4v47tVMe00nv6TgBXHrCb7w8KqFhfTSUsns7J1V/TdQSWUFHqKd+1lJ/McL88+Ov
+JpxzJ3NJoVK7oJ1f9VBacKxgKhHiDUAJPwHmfck8usGinen5ikO1qJCGX0GeYCXaMbz8WbRpkoc
qsiY/qHQo3i+bpdGunOCth4xckmY+3CW5CLdL42aFcLhlo5u3KLj97geZyxU80j95IR995QPCMZO
+jTtoSx+S3+sjg6xIOVl1BWR2l5jWLRQGwG4KLBl+wYie+N6/fcKP9Rv1byo/5T60LyMi5OXL3o6
VjhWN+qg+tFip/iq563SBV7fOy+zBV5fLFWT+4CklG+OMY9lUIpB+4hKFnitpGwaYP7GpJgB7uXa
cHBtnFcOiVK3pxGkwZva9Lreb7gUaRAiEfEhTRwEuI0GIziMlVoAJ7GIu69oN5f5U2Eb+U/Qu+NX
3IGc+mhW4rdFqqD7jPN7jF0qDZoXrHWbn0qa0Euq8J/FmBWfayvQijg1jhlOjbjYLkv1rXO1CgE6
b2kc30mN4j1dfKX6AimheppCGKwfIjFnx8LsRPfUdHP6o4EW/wu2xPTz8fbcOI5332N1RLjvXdCP
7M7Jyr7pY+Icl9ZpgtLMxOWPR5LBEn1Z6BdIGq1Sw2EhmZt6WB+L2cG5H6PpUk6jcyiT2dppWsr7
d7XJUMUnQvutjY0m3v3mLrvGdSqlT24jULmnXoRzYFdttXOENpYOmBK6JSSFFGbW8tEAozN7MSCp
oQc8/G0iEfAWKHtyKqdpT9PclIuznhGAL5ZPopMBXt7PaClsXJSdPL/hkFqHRywcFNcv3SrqfGdy
h/nYWMCGT8Sro34OZ60bbwVsbFx5xzj6G8HFFCI6HZMfndvqlj+aSVkfcdcQL7nuDZafdxWnwaC2
N/sAiqOzpsy24bdea7lk8Jb6rkZccHyCqt2Jpy5uw94nqHL1IFEL/adbLO0/tuIlGK8Mre7XlZe8
bdIq+mKLcPoSRur0bxKpYQUSFjdCP+49/Qduavk/ZYGp89HuBjV+a1lL95UqpPnSI3b11iFhIzkU
qg30PhfNx8f78TXyXIJ+kLKlsgbMguT3fk3xRYR+bkVoBChe803NjOYrNGrxBVKHeD/U/fRuauvi
m9aMSX1JVNAf/jgZQ30EExZ+ffxjNq5jCQM1Sdmk7s66dhRbmAmPTYLYlWm1b10kcXw9S1xiP9s5
WlWqf/Gs3N45JlsbGGiXvImhonML3i/AFLt6XyYCyFtf6DfsrttDF4X1TWjC2Dkrm/OTou70Hgk8
13G5WlkDiipQmtMkoaI4uWX6IdJKhAomtDf+wUIC5yKTmuMeiVUe9fXBkVhl9JmwIOGc3s+xV+kN
6g4LW06F+KVo0xskn52dePA1fI+t5FH1QuFZcgad1Wu6pJ7WO4j43nRjMT64kaNovkob9JL1oZn4
Th3l7xUqzD+aMpyv3VjnsW93rVcep2JCPK9XU+3UiLH5P74webEMfmT9WF3NPtKxrGwH+AS9rmVv
J8WZzhP9xedMgL19vIM3Fhq+AFchx4a2/fp6rxCKcvMW6v+se8U3p9WNU4XgyA7pdWMfwU6SEmaw
/8nyVmcWVzr4GZ6EtuncV7MhDgn6tIuaLkGYkaMNTrWXa2ycEk+6USHvRWWDMO5+B00zO8fqPcJw
K88R+YrUs61NmW/rRfznTyS9NvDuLlkFpE/5U/7ThCWwjxFrAAU62U79l0hSlK1ykM79SaBAkO3U
/uSmXB0N+iT0EwhL+Zc1RYF2eV1oUrikbMrqr4YM5kPnuMsTyinqLSaLfbLszlWCLKy1PXL11qJS
xJU23IAUKVPdzzRSq6V3Gju+1WnjHWVbmzzRozi2uP/PxmQIRPwlnlhbe7sAW1K7UZ7NytbTd7bq
flNxrdipu2/tflngpE9E85dL+X4+YeVOhuCtvWldWj7NXYgRWWyYrXp+fMq29j+3GHVhx6NjuK58
d3plIvlCA3wujckfM1ROlCwyar+f1DqASYW6Je7jzc71vfW5SF3IFyQbw1r3bKDleTQMeCl6xQzf
t/VUBK42pye7WvZAlq97/KQGBDlwj1B95MDJ8tN/DgGWo0YXSWFW/KfnEJmTrknf5aiAL0dn7iPz
YFBKplxsm90vOBsQ0Ns5bj91uMv8UKNo+FDmfTei02jV6Ep5tbOXw7z+1jSZJfsFzj3t/nXxQUsS
s1uKJb/VBEN+NYTasXHDPWGfrVFIF9mxcHpgqKyeFNcbyBGciIhvgn2eon16XJqsPj7eT68/rAw2
6ChK2hDFzNW+ReKGEk/f5DdV2PmJ3Z2f21arr1mLPejjobYmhIon8GdpQ0mR4f67Qh5M9W6a0DdT
MHys864+tpBC3j0e5fUBkULFuCoh2CKz7VWFtFh6JK36FCmtPtbBRvaN6MFi2vmboY8McukaeNlx
xKZkz75jo9oAT0nm+mAy6aevi7Nt1/ZlaSGNqrmVlR+SLDZ/pK0dav6C32nmq94yPueuCL+PXU6x
FJEU54ceNd4ei3Hro3J22J4cJdqf60dSd7Guold/Q5UpBYsi6qOOjixUoMzbufe2lpv5kpWQ1Esr
svuPWqNcOikG2iezFAbJetf+TjsDSzVnbD+0TaMF7tz9se0ZmnGUL7mNKIpJq5n7QUcoEUZD9fKm
C127dAuepmrlaT7uYMqhqua92+/1Qyl9BoluYLJzxa8/bJPGME5DKQBUp2UYjOESfaS4nz91y1Q8
273aXE29BYtD4rbXoNv6liwu24opywDkfq4ttjOLPjF2medeIN2efC+cTN8S+R/LDrGskJ9tzg67
A52E+6EypSEIL/iWoSpwJnLL+lKhCbdz47zOZHnucXODaidtSrTVhPIFfn4ubFRVFMrHeVGcobbG
vtrMS2Cn8068+BokKKMLcMvSCYyXea2YY1MYip0oKW76pCP/gKeO7gajPrTzoZ4layrVoIROfpwT
hGO242VPql3D5YrsUfwEHqt+L3NRj4QnA472grTYDKaxK340Ra+ZvtJEUePDnRujZ69KYswM8f38
RcI7o2KowCIENAJ21IuTl0YD3Ql/x2sB9aMjjQJor+XFoeo5N0cngvd0mOJIX86AGZB/ZJ3m4r0F
0jgP2rkz26DVII8EbosNFyl7YSZBVavmZ2FU5uKPsIh0P60WKlpm3rpPbmnxx4/v1984rPuokTiA
SiZ3OBVcsFr3uyRK80yBo5veIn3QTR+fYxt77tJ5n5STmZ/k8PPBijpM392RepjfNpnyPBaY0rRJ
kgelMjTVxTJQ2Q6cymueUjUqdoBV+sapoTYvg2hphc07cP8j54glBl3Bsxblwj0LyI4YqRhJoh2i
fnKTZziJkXpshnp4F4WAwwN2z1gdk6HOP2qLyH9lbdLrT7aaVFeIoz2akHlrfgVxmjpHO1m89KCO
iYt5dq7W1TWngqjcPMwkx8BFerYOQldk87EI7Q4F0TQd9+AIG68p9x+yEACHmeQ647SpWyTLwGfQ
Si//aBam5xupWe+8pltvmqQayuuWtIvjer+Qix27onZb79p2yB6YsVocoP0lV4Q31LdeBypfCfvy
DfJGw6EnfwkcZ9B3bozftej1lgOwbBNbS0XdtYtHF+lGkU2Ley2SwjCPXjTG6NmlUHHeIoDkAUWn
UJs9ZZ6H5mHR8/oFIlWy5NKlc2v5SKRP3hnPl3A5GcaUfukKp0FpIOoRV7Ood7vP9CKW4Zeq8dEh
CNjUkgs6cp/UAWnQS4fQ8HTsItSgglkZ1eqlRti3PlV9Nn0vcidHJIEkrXrjusJ7YwupMAZgvH0P
9Tv94taKxS2T40DCfzZ3/PK+WJZA6RzsOBTd6P4xMAhwLiI2i+kF9gx9yCVc2vI2LuCDpi4ZioBG
JoTu3Fu0d6ohOtd3PB7AnYRw49QYrqsiWczjSka4elfNMHTmPCrlQV36Zwst0o80nLqrbo/ZH2e6
FlhDomiJzpKP2/2+0noEpZwhU641fddfltN9o/kJfHXGR3Tnxtp4cOjTQ8WXxu+y83A/1ESf1KzS
wrvqHYlCYGOTdpg0TKOVrGsOBJN7KgMbhUWuBDqztEyROSKbvx8xrKSPWau411jRFz+1AZxMWVEd
knqgzzVUOajWDqenjntdpY/55GhTeza6ZU/TZSNwAQpGRREoFri0dcjtxEuBWvHAD8Fz9zA1mXiL
U0p/ZANYb/tBBdruFM7JsvbKmRs7iYHJT6G304m3VteGQ6nXM2p5YlWvPIVdqgbk+eZJHaM9g4it
Bwm0onyJ4A7RJ1lFu621OGqvj+FVZ9Q3ZpnEgPBdrOn8zoBwdrBhDP+VJngo+E6j0uNMjHlIPg6T
Ir4WahZHvFPQaz4ZIRaw/v84O48mt400DP8iVCGHKwiSQ440yskXlCXbjZzzr9+ntZchBkXU6OD1
llWlZjc6fOENvKf2HCjRHO/yFfjqq1uMJwl9c2JI8sY1rwUVL+CxTeRdXKXJjmmcI1A6jfnl/vu8
EZBLKzFJEif5eeGagCZ/ngPWdfAUy3ThT/pc/odxZyMBB713nfrUQbbNQltj5/L4Hbit5kdIh2cF
QS4eJ2s0M4XGUYP9xpFeuMdAk9I6tpKspRev5eabpQ3Fh0yndwaYWX2cQgF5HniodcBy1nyi+pMd
WmVQ3nnGpJwWt1c/ibkdH4DUKN8Ns53OEcIWO6v1G/+5/tH0ZiWOgByYpvTtUUVFTsGTKFIurpUM
HzuEccqjHcJ1o2fnobY0u6Nj4r7YVRZGbMP8E0uV6V9ehe6j6Wj0jot01hy/iYzOO9paaKG8auip
HoRONXybQfjRq3QS5dTNjn7hUYrEg1vNot+5TzcuOVw5eKcJ3wkK1vW03luc1osgMnG74Pq05NF5
rMz832Sa0s9xrmgf72+zjQNOgYWET5YNQCis1i1Kaww4O8bDazb7lWHHWR/KoW/eC+oJezaNm4MB
T0TkjgQFIsLtR+rCiDBZio7MU58E1F6iAOkFlCCsxTrdn9dGWMU4smJO3oCY/Co7KdPRK5WKedF4
ng7aovdBOVt73ZDNrwUYkS0iwexryhfqT4BxIvnQZkBVqhoajUlt5Aw/KcOtZldkaWsB6RnKGq/U
Dl3TZhR8O5sqAVA65XYfWOByjsqgk+O05R6hYHOoZw/76uafQHdEkwCk3+uFONERgs2GN/kXEcba
8f632hoKhW9UywglZAP2dls4tD1H+MYhchhqGPloKzcHvY6nh8GEk3V/rI1rlaISokHUq2U7Rf6W
Z0VJpen0BLSGd8lhSR1bc0meonxIAsda/qr76F+z1cbz/SE3pncz5OpdG4vFSidrQbUPIib0R1uf
PpUDOQYRarvXnJf7enUPopQHchuytEnMs8r9a43oX53L8FK5dvGkuGH2mNat+ZhrCVCzwbUwdVU+
O0M+f5v6xdmpIm1NFYgTPi4y1YAJebu6/Mela/vQvSglLlk2FkNg6xb9JKxx7xXeOHqwxPiMngcW
Dor97VBz38Va2xGblXClg6UyRTAaXXjAGzc+kMvZx/tfcWs8UHeYEHpIMbzg+GA+HvZDUXuXtB+S
U9yNyz9ja/0wu06/xvbg7SRsGysJghHJUJSTgMSuFfdjLS6UDEsroPdR9ob7tDzkcVecke8od47E
5lAIg/x+ckiz1ye9jPFgqoinuK/GN0ZhzU+UBez3vWt0wf1F3MBQoQHMZ4PJL8/6elqWnQljsUOu
ZSKP01x22H/GaXqeaNOfFc2ZiehhwjcY4D41RtV9zce0OOhapTwKQQ3m/s/Zmjm9K9QSpcAANYbb
PWTUcw4dQFcui+OiKI3B7gPiqspRUJd8NdaYBoM8GPKlIItZ3XEDskujM0zKpcvK+U3VluJBixX1
1CwiOzat9X5SymQHi7DxBjImdoqAfCUuYpWbqW2eYVc5IzPUFuLozUX6gRJZs1Oj2VzEZ6OsFrFS
UZgc3B4lMTuJyc51SmcYusR+HQ/gg+5/sa06Bo0aasVIGFNAWPeN+zBbzG6hBgWvxMGMoEiOtbN4
gWm29XzovCo7Olq8vNOQAHIO8WIA1KrD5HT/Z2yuLMkVZXkJR1hr+hoNGX1iEMhUs4rxoO1kV094
/c5p2VxZefyBWyCxuS55KmriiCRHeq41rOnqZrXhu3Chnzwv/4OeDsvJIaDdYlCkXkVmI3i9pK6B
qLpTBMBR94qHbMg/3V+1jbeXQegtIEIF629Nh+mMxGtcPCSuSPMIf3bmBiGx1AyUBILmgCzhoU+j
v++PubWGNJIgZ8Jhotsqv+Sz9x6sijY5FlIv5izaYBxgr6MnMl3TED/yPxiKJgaSF5w4un23Q5Xc
nBkuHqQg0O8O85zmh6xV80uoiHZn/8m/avXKI3NEtRDhPkrwa9AneVBTqjUpGppS2bnvXfXijH16
GnHOCPJ+TH6Qd1lfOjH9QbnyN9KIQqVUmV5HvONEjWL0uFPCqPLOpZmngRP38161f2N+NPBlnV+C
Wtc901RE2mi5nHJgvfZFaxT1kur6Hm5ia29wGf8Ol0jmdfnkP9sbur5EE1xi/NwHdUbkvMl+eYVu
HG1n0v5g60tSLvoQLln9+trSZgw70LJTLthOuoFEqPixrfbnqiuGU5piu5Vj6LPD1to6bzS7gGHL
KIJ34HZ+oMW8qFFB8ijhOBzKXJso/BbDEQ7qB9udgdVDI/qDQ4AJnExdubVABq/GpFiBtDxKoI4m
zE9p2cQH0yiaX0gF/7h/3DbOAMUioEMqjSHo3quvlyeLVrVSHEspdCEgQZjNI4bB2hMcOQ/9Fkvk
n+zOrJYz/Mo9ObWNBwAje+D81MWADqxrJE6CwGCKAOjVmgCJ+gidAIZL8nlPjmtzHOo/NKMlmmgt
j2WWoR3VLaK6Q5Pi5jVYo3NCQSb8+fq1JKWEy0sFAPDAKluO8kqfF3OgpJZZNUq0YX+kmRf7tCnD
a0PqcPAEPLs4q/bSzK0JMjsOOekf6cpqj+oVetVtOIaXps+Hj9BwamgRzd7z9lIVgxiachqHALcw
gL6rYZweuY7OM8OL0liL8AvsmCnOO2ZkHRMMZ0MJvtU/cnbp3zWLNlVB02I5fs6zxZJV3gnvIPpB
nRewesDSda3Q4pMdcj1D4Mn1vebqVumZGwmBMhfPXNVdV3zDIqmduZballFi43zZtH0baErEJlCq
WTo2jEXlHPPEy0MfzgfGX7C3Rhomi9E7eOkWRrUTwm59KvCA3PnoG5I5yz9/dl2W7iSspPTg0Jvq
/NQq3gTUftqLybdSBA4o2jbwyqVw0Opcl50QWZvZ3qVghod6sQpUmJrq6hZTGQgbAoWBTTgAwVw8
0Q+efC/qh4uKI2Qw6Yk43z8Zmx+CAAyMImI7QF5WF9po4bXGVeNeMnzCeVzRwctgfVtxHRT2jNhQ
I6r+L1VR69lHvimxj5VWWM3JoK/v+qlij8nl/k/aeLbkdcf6wIgBYLX6Dly96JpaaXhJ5zg7NbSM
3xjJpJ0omHd/8MnRaCBxgVaMlLz8Kc8+eb6U4YAqKqfTUaOj1dXJUZnqPXqP/KKraIZ4kOuUmEma
hq+Cz2kuQqOtkaiyU3r6UV2Jh0HVUrAuuL1VS/Lr9etHcVvSiWQAs853PfLoMisd6P02UmtqY3cP
VTEkvj6k2etfYAxlSd/5Vjov1aoeQmmiRvZSIEs1x+G5xWFO8U27qd4M7YIDVbVEmuGnVrR8vT/F
l0eVa4Mgm5wPhBbZ0u134wC55WDh+DNoyfLRcur0XSTCPfn5lxuROJfImlYmwSD8ottR8ji0ZzEj
lYOwIX1Vw/01t1F38up5z/bj5VtPjZV6LnA9AIWg9W5HEmk5OE2uS73vbBqJYspkuuRumz0hYexV
aCDnBTZrNe3dWUviPbbu1vA8vjQXuJGQBVodA7G4VZvVCFQpijv7YM+Bv9dtedLoQz4QeNhnBJnZ
r1G51/PcWmJoIiwvZFcp23c78V4Ibca8KbpGajofE0dxA9wT0nPZdHtOi3JP3J5CeifI5dKcByIF
K/J2qHhyMjVuR7Til7a7qmrX0DDHnDtvxfSZBmGBmK05n50IgKxPd2xPN+jlLQAcHCohN7+0ov/N
nHl219BbHOF+qYhyDulRVPZyWrrFPJRdi2V7vSde8jI2po0sLVQwB4dVv1ZigTKHloGGIEyReFw3
ijW8cWmzHhq1mQMcCbtjNKri8/1jubGP5FNCJA5rl+bE6mualpPC0UpA3yZN9rTES3sWqlOcMqVK
/k2qQgsA4ETHRWC3d3/kjelKy2ngjHg/6UBFbz9uFGp1U4yS11BFJREdoYM+Rf0HL6J1PQ2iIVVN
1Z1BN3YUEKPfiyxFPNcQzjoD4dB76FvlvaiO3pKpQUoN81utG9kJybHqPIliOLSOlh+Hqex/3J/z
xtmxqLcRnkPpAviyDiScIUkjgrvr6KTqKXYKQFaLkJylce9+2rhvaWtJ51cuJy771VBVDl3cm7Fz
Q42mFD7g+yEos2LaKQpvD8NLwo5FxnkdLCft4k52BIYQ6RKUJvJZ5H8XEezE+wu3cRJlk072/MGO
vKgbiskUM0wJYKeRZ72t3No7I36BNifk3KAcF2VnvM1p/f5OPP6gDeSHfHbyjRFEjyeFE4tOqaRT
V/YJqbo9j/ftUZgSAhMgGtYV2FqocPjpYF3b1qLhI2bVgh5KkHC4v3pb204qJ5PDy0RjPRsniXMt
0pE9N0azE/6gleCCS6ctHyGx5nttkK1ZUcJGQJlaKK/jqsYblRoaB3UbXbMCJYCmCtNr1OzGgVsX
F8wLyQsiUHPM1Sh21/cVchkoRQhDeeJMOUGC4cGbxU1bso/JCbhWioOmTa+vgaJu6UEfwOkDoYD1
q7AoXgW2w4OPsTTiYS5VFBoWpf/gJMv31383nLW839IvJk2s213IVjCmJkcNA87C8KO0ipqZxe3n
CZWwnQ2/dcC4LThbvLTsRvlRn234xBsMN+5gYQAwL4Oi8a6dnmUHu1i+dlH37f68Ngf7zVonvEYT
QH7bZ4N5pXAVQ+rhj73o3no4Qfh5r7onJKX04wSx/HJ/vI0dKSMW9LxBNNJ8X8cRi6lno4HUIFrU
8wnfw/myDI0d3B9l45SxeGRlXFNkDOs+btxl44SOLXr22Oi9m1pa+zacgTd9O74eNY5OCxrsEIIk
mWVdtrZVgBD0qBF8zzPPvCZqioKvvfTNQ+kqnoXMhp2cGzbpV69e7J0rf2uekmgNKEri0Nam1IVR
apEDaOI6jVmTBuGYa5/CZEyqQI30+XR/UTeSXZk16Gi5UdZCEmO1V5QMXxK7totrxvc9aqgoBKk6
ZT6i4gqKm3r4EGveZ1lI8hWr8A51pkWB26c7R3Fjy/JVccABdSdZZaufQSsAw/pkyK+ZXopLUUWo
wAsRnqzcW47LkOwFKvLvW4W+LqPQbpU2FS+M2XS1VNA9dYrraExqEzhuHH1XJ0VvA0cLZ8KX2H7X
YkQbzKgs/3N/zTeOC8UFGtiU96hRvRAhckce89DMr23udi0fOLTeExR2ewJ6GxEg+rRo2sFEoqe0
Du/1fOkspbL4tOMgqB4N6ZXY2DkWbYp6AnXiQ9u0+cMfTI5wCCVaHlJCo9u7RySV3cSNVuDWqLaP
udnkl2ZM6h3UwdbUOJlk2VSnZH39dpSutcwqxTXgWlSt9asdFv0h1Jz0h1eVRukPonKToB/T9vz6
yVERIrakCcjwq5gaiGrVeWFUXNsi7Y9p48QXpdbHV7dXuUv/X3xCFgvbgtvJhX2x2A6UzqtqVKXq
h40wfjRJWw5AicUuQmvjJOAfysmjGiwdEuRSP3ss6o4IbVDC4uqGg45b6WBEQKtVe/jeelpUBI6x
zMjTJ0qPyEo8T+We4P/GfScV16QdhLSlWuPfdFgdeNnZ2VURVu+rwp1PjpGZDyRyexTMrduOHQNJ
kWoQirW/JU6eTdYMtZQd6jLWMoV5sPRmqvpmEzZ/t5GXAAmsrWp5GLiiIt9N0g4Pv053k4MTdULz
FaWfw9cHBphrWjxn1OGBM68uPqVJUpi6ZUYMV1eBtZTDG8CePfguSf2iMLtz+fwOelc3n8RC0VtQ
yc+oNt9+b8XKRB11Q3btvbB7ahMbLX3Pqt0TaPiZGCFCKhhPpMFzTy2VOPtqZHbzya5qWgJj5+jJ
ZUZb9dHuIm+PLbC1E2hJg/WGs8C/5Z8/+zq5XjiFXXrwJku3OEaTYjxRQEyOWTvtkdG3hrIoBlLJ
Ajv6opuj6G42EWdIImj8nxWa3hu36YeToXfVl/t3xuZIcG4g3khW4/rOmMbEDmPdyq4UAspgVuOY
rApJ4FyfnZ08ZAMqAUYCkA07m9PE63a7gIkyICUS1/m1y8LkL+w2lw/dmC2hP6ZeetFGzzzbTY0d
l5nk5a8KruNx7PBe2dnTL6dM2oCIC20X2cFaU44TrVC8pDTya21oIwLtMTrXAcJRkCmMWW+W42tX
GMMcTvPvNI82/OoxQPx8cNUID2RUR1S/TOfs62zbf+NOa7z6cZMjcVtxWdFaWid6A7+hCOkJXHUw
TVyS4XKpy2yvE/Tycfu/ARDWOID/qZHffkVaRKMxuJiXz5ndfmGfqA9lNCV/0SAwxUGN7P44qJT+
d77ayxAMeC44GynNKkHuq2cn5a1O6gQOYaza9dOCn8a7EWmZJ3s2a3EejFjTT/c/3MtAiBGRJ5e1
TpjF6x6kUzb0OiyTck0sEJsbuzxQKkfbebS3lhNyAfV4WRqnpny7nEbJZdeOmK23dSYemrLUjnPe
u08xaLcTpdHuE3JwxeuPIq1qNsrvhI8lXR3FKCZB0Ray2DgpdD8NOXqL18NhcZz5U9O0yX9jAVlb
65sM8yoVXbGxTfecQH47n91e9kybEjbFVeKIF3RbILbIq3h80ySN0ThMRV6/qfMxxyXDqNv64KQC
4IpwqlQ/JZyez0C7cvGzEaV0DNPbb8g69+/UrsuboLMxUDi7TitkVi5lbpYIkTMfvz7D9IuJGtvJ
7TzrSCOzas8I3MMXQDs5exARhugnbVrUAUJBXDqHMq4S0xcgB5Wdr721p7jYf0txUFe2V+teuebI
NoCqTskbfmrkhY/EaXsVn5d1TnDSYB54r1lB8qbbPdUDptVoQibXSlHmHjcF03tQiB0+Cz2xvZPe
Dap6aPQo+wjeP+4POjio968/PMhjUVkGECuxHrc/wcsKgfRPlFzzcBAXw1C0YFTbZQeWI/+W9QYC
34NGq/xfUFW3o/RIA/edFEzVXbEc5nzq36fIsl7YBD8TOK5/cJVTH5HlOl5MoDO3wxXTDOPDQiND
Rd3kqjQGUqNWhH49VNWd627rWkBaR54L3mZKM7dDDblucOJwzUijrAp6NJoeDSsk24wd5OZ8te3E
w1LM/df7n22j2c0E2Z80CQnAKHDdjtvPSjWqWDBdhYXE68FdMv0wTaH6RtDk/c/KkSI4dOasnS2R
zp5PWmyGx3pZ3HegvxT6MIVwf93/TVtnRiY0snJOwrFuUuQ9L3kzo4DSjrHxMxVu8R7TTWdnwTei
AmBJpKHQdQy6TvLPn0V3iqvA5W1iTAKtLrw6YzO99fRhfmvjURi8ekIaxEQJOya0RpjrdqikHAnw
FBdpg9L7rPWZ/TbDLXUnB92aD3hQ8kDcamgErDaQMDLsSjqI6YM7YE9m6DQA9KV+tIZRPd2fz8Yp
RJ2KMiXSJdDA1s1dHWe+uXaROzNHVQs00LDvxk6P3qICqf9dqNOe7s72eGTX8ktRn199qsEpdFyV
eJiVTE2+xLH9vZir7GGgVPkOyTp357Hc2H8gtGhUYZEA3GId8CiVN5QUKbOr06j9w1RrE4aRaH/c
X8St7wWqXhaXqI3yz+2mqMWitWXmpFcp9/io9XYVlIqOysVQVjsZvDzDq1tTZtNI09G3kdW126HQ
KxwrlH0Tkjpr/pXC+T/0vHUP0Nr7Q6W4yRsH6M57eoJ7sKeNSerSJwqIHBR6Kmq3I1uYqEWVbqZX
UJSD4U8ABlKw2VX6ZIrC2ztnG/uELh9FHlk4JL5YXdd2Y8xRNpFLxuocn6JpKbtDb06VX6St0vjS
Y+TV8BSILjjn0WVBsAW2y+38UsNYiimu8usSKeUBtrdxLvMlP756q4BQIxRGI4KL+oXoPbTvoltQ
nmhak4I2duZXGBP2AWuD/vW3ItQZ7MugAFoSJX07ISvSew/Yd35FUm/5G1SqCA/03+zveLcU/9yf
1saTp1uO7KqQHFKcW8VGA4EZvszA10t9zN5q0zg3hzBv9U8xti8FhFOtvFRhmZ3/ZFjifAA/eCCv
E4uer2hVM4oODWbTuOJysVT+gCgqKb6pWIcGsuJ1VkdvD7K5dRi4VKTguQQ6rpULZ5T/Bn2Ms+s4
9XYQg1H9XBjg0PNJ1T/en+PWUBK6xomDGE/n+/YzKqmlT2nu8BigTBAMKLClvlOZ2TEfDYgR9wfb
ul4osfKwgcsjqJc/5tlLOsJVQVUUkSB1tOxvbTZpaIcYrXOxs8aCQVoZD1rVO2+TIjH30JtbE+UI
ItTOohIsrHo9pp3Vs9mRUVguyNCyNpejWsf1KY5dsXPWt26XZ0OtW5AZSv0CySeaxG6enIrEbU8j
78d/KMV7vllHSJLeX9eNd4jVlHQddLuQQ1xdnobSIspeZDFyz2iemkP4JmvjvQSFv43Ps3od0B8j
3OKelpf16vN1bh/TVQDhE1aRZX7OUfVZSt8xB+V93Pe6esqWuHX8MNRxlkvV0OoPQ+9pV4HOX+Jb
RlHkB0frlfls165d4ZlrqR/aoTW+OTCuHb+bsVv2dZFPFm4ZWWu/n5e0+S81hzQB0tp4n0VqFcWD
Z6dtClS6BnvSorbd+spIMzTTNOh1Xp6G6iEqpvE/W0WG3Z9KV/2u2YWnB0Irqw/DgNFVOthLixCm
ji+FrU9a6XuJGN4oEwLNp9pLjO9uoUxDYEK9RJk4M5Y8yOAke0Fr1UPvQ2lQFMDqy/I06QbC1dXY
29QZldnLD56+pL+sluTqYwiPlDsjtFPtrFdNq1FIWqjiDkZXHOD7p9mhCxUH0rfV0YFfak8Hpjrn
aIUn3Dwo92RuVhFflNPPPMqdKAgp9IBGKcT0dRJT+oVbylnetZ5DGwq/+C6z/kFYf5qDrtWiH21S
x+Mlr0zvnA9Lm1wUfWzFkYhWS3AhUN3sGKpZah/VXJipX5hCN7jXYkM5lEYSPy3AA7KgTOb2X26P
yX7UsynWj0JRGuVNOibF8CWZCfRxGDLz4v1S1u0n5BXtt0JDYsdf7HFq3s92FVV+hkvfd9dKvV+j
vcwnbwJD5/exY5GBanbjnAu1znvsSofhqU8LPX07tuMw+rZohRuQW42k9rmVigBbEbRtUm80lwcV
pKLwhcqrh9VI7mSBNveoFlWjDc60oiTVPqQIsua+yKoakZTOix+LeWx7hABS7zvlwNE9dFNhfak9
qy18GTi7b3VlHK9WpY0ZCrGUgNDMiAtYvlGJulChucgg+W7c5prfUdjE5Qi0cxdkYKLqi5ZGNr5d
PBbo9A+i+6c2Q2Thwkyxa38waDDD85pz9bHqFutrr4TRQ2FZSXHI+qItjnZKS9qfUdEU7wcSKhDV
rl0rX4up0e2DqEr7qlTt8gl35tR5X0DVWHyitmRgU6L2dpniuvkyzK3V+WbVGd8qzNu1k4keXfkf
AGE9h6OYozZz/wp6KYlB7dtGh0GWFYgf16Gjbis2cuojLSZIy2Mg8/rHufHan4tZuP/akcmWwucx
1X2c9IqfSuXyoIWlGYePswn7PbAVYXTnfqhBTaphodLfGAlC7//MF6+A/JXA6kmxdETV1jW1xutx
4o36/FoAkb5y92gXJVG1g5HRyXjlUAZEca5KrOyJaoFc3T52UzK1S4b+yRU4Svlhiqb5ounhSK7V
pKc/GUquP+0HEi39dqhkKArhqWl6Dce+wNpALD71L+uk4zywU1fZeGpYPiDWFOnhxa2JOnG0lG2P
ffFVq8f6nz5X5l9aT6Pp9RNCI1ai4QDwk8rdTkjEgxfhnEzKYyAb7jfLlHiIXCXW31GHxdDO87n1
rpGlEp0DikNIZDWa2VXG7BVkPakYmzdebGAVpdv2dEbJjUiz9uLpYg6FdixVbdo7OC92JNuEFJI6
EAmJ/kKisqiBx4GqSK5WW3mnvEO/1dcZ91IoXdftzHRzMOq7IMkpAlprye/CjtUuWij/6VriYQHD
reJ207lVxF4rZSNkl7USWSeiRUuD9PYLVumErXazMK0+N95ngxd+9mrP/YXCSfapbrV/mqna04l7
MTtIoZRPgJMj8USJcxXitSnCKXWzFNe0m+NDayHrVMVKcpwV6+f9/fmijMo1wl4BYsMZp527iprL
DHm2eXJzLNCzgZdg8vIP3F42mEMv6b5XA4TDPm1LnuJ5+pplw7wn5/Fiz/ILwGK4tIOxNnxxQibU
gsw48vgFYYMLBZJehd8uoxFklfc3/pHG0XWn7BCGxbhDFHgR3corlCIypQig06z47ZcttTgaRc0V
OqvhdFSMIj9mVTWcrdRZ3uixNe8VdX4XpG7iTjki3Xw6crTKXgCoDN2dgedCXE71JRx8fRSRA9Fm
tERgGl3DAxnWWCMRulCnz+oCadlxTpq/9DQpP6il4X7Wrdicg2VGK+lh6IuRRD+22ujB8GrnS962
Nn7vY5X+BUog+5HpIZileeKhOELC1ZbjWBvLr2JSeutQDSGgBj0etMznoW30r5ykvvMBvE7Dhyai
aHd02tHI6LIVZe4T/9jU10Dn/UC1EXUf8gInPjgxdCjEQyscxERpNAIjAi/91MyhHfoIUo/f7m/Y
F9c2S+jIbhXHgtLxGiwRqghtamVL2xjw18EkFHlwl3HP4GVzFMkFQzWB9GCdY6lOMiyRmuVXNet0
bs9YedvkUMHvz+UlGILJ0JrB1I/CGzzp1Q6MkySzM7CkVyym4nOWhSOKAYMaTHHS8/218BBluvku
irv4sdRRS4kax3g30rcO7v+SF5ec/CEUJQgBkUt9AYiyxxBohAEqI07N+RhmGk+I0tKbVtHZTF2F
PcmVuxNXbJ18uI9Sjxt1Nf761fmbVW+RIBCKIaL4V1j5gMaTcB2fRNM5hWZp/lXmbfI2XCKn3Vn6
jRtWrjiT5s7h8pEL8iyBZ2tVHLKquNr9PD42ajaAM8OWIxq84f39td0cCkA3FkqMxpt1O1SiVOR9
ErKU4h5ArVMR8CvE4E/p4u6ETxufkYBQhbgqhYqoDtwORTohjFlF/BADsfI8m2l1rVLHPmr0Gw9V
HZWPqhMWO4NuzA80FvJIcJ6leJp+O2hj1DYh+pJfQ7vu/kIItDnHTd/1fqwvzh6i7iWplFKU1COU
aia8/esjQwWNVGJg0zTkj34zWNrFbpCE5UqIj2YMGRiYfnJs0t79b6RvFlQxWLvUVtuHZBEOLrKL
daEc1h1FbS3SIqncCfk2nlSXaiyVS55umpOr7z1UVqRNE89KbDlAmaK+TQWqQ3PyiJVK+Tk2kvb7
AgP/NKUphdpFyeaH+ztu42GDpIjdDWcKJsY6OEJPPUZRmdtr0XHuUnvrfVbU06HHxOO0iHjPtnZr
OElZ4O2mjMorfrsBKrsuFtrO+bVyNeWLi3dToFg5xnbVkB0XZ97lu79E2bAJuDOR6SOkRktmdXNg
AYJua96BVcXQ5wkckcAts4oaaH1p8mP2mvGU1V0FJbfw5s9hlwyXodDLX/eXeWvj85EJeWFrQtJd
RWn6hFhQbgKyye02fszh6gZ4MtV+p+R7NhqbSywZadQbSVjW4PU8U5faTcccQRK7Q+w49s415Y4H
rxIOFk2N8+P1U6PID2hB6j+ziW8/qR5N1TjaPeq7AhcvRrKWA6+s+cUahsbcuYu3JidrEVL4ENbB
erv2dbWISS3JYpe8Pqdaupy1Wq8RurDsQ+9M0R9MTsITwN5J/Nmao5RpReqEiyXzWTc8L2HxcfCm
6RgjffX19cv4fKTVMoIq0cRCOHTt6LgGwMJSCmAU4LTQ3qucbm1GOpx0QmUszS5ZfTEINpGnkWjO
bVX6ZTSWb7O2s/14iqMvfzAraV9KWZSS/rr0MNMaGlQBOipRi+4aOxz2oHTTidqwTm3k/mAbkZiE
akvPc5IwtuPtvFJqZirlouTaR6I/jK4xP0aVu+yEIlurZ1s6iwfFC0jHavXG1o7NDmjqVckX40uy
ROlx6qzlVC3tXm73Ev7J5cW7RdlG6rjDwL6dUYiImigi0Lam1+nimOgh1jt1lpinIWlI9+j+54UP
INhGULXwmv5clnkOZTntwzempeW5T3u4vxA8vbomIn+aDB3kLU7xS57UZ1HRkHkkuTXdxFZkOGdF
Tn0FZbOHrtuI+9iksNxIN8nc1xTFKdWQqq8N9MVtK3vocHH1TXduL9Zg4/viUkOO66E9Y+yxd41u
fWYJ+wdBCH+aS/t2frmdgYDiwb0WZRLDIVHnB4gu6SHDCvn0+n2L4Tn4IBgAPFKrpWztyc5d+ZUJ
/eEPz13me4OzB7zcfAnJXiXcHx4xCqa3M6LTHE2t0xC4h15/TNpkoZqrRp8wCkhOlDhpV8yYeB2N
dKF8MKJn0SROucOX2fqgNGsIdshh+Kqr57gZBM4OOt2AArj042jXdDNsR3mfx+XPMZzUv5Ez6P4a
6D3svBxblwMEahl0SATW2qhbD11bMZAfu07qYL91ML77JnnAO8nR1vTku8RzQ0UGOtftGntZqRdp
lYPptZv+cy3Cdwt9hB8xTk++hd3bGUwNihhTWp/v76Gt7SoxvEgeI5XE/7kduDN7LXW7JLtauaW+
zbU5r/zQczrTB6Ok/7w/mNyQq9oE0GWOJFUIUsG15obdoNSu5gzGj4FOa8RjdSarCYmRm8g8FyFo
/J3PtzkkEjSYzVCvcNZQiajKhJb1XDc0lUwMHpR/0inz/iu9NiL97Yc9d6St7eI9G28VsDVRqA+e
bIN3mYblcqF3809v0f+geADmE6o5SHo255q7RgkdRmNkgAApS+WtUkNRJlXbCWJerB1dfFUWr20H
6bgXXWBBrWBO2y68GKntNkGjYJ3e5sPsHZ0s9j5BdXS+3N8gL3ajHJF3+LcKt0OWebsbWy3sRYnF
IapB/fvayIdjZ1ipP2XpHoPpd/x+sxe5zSS3VvYBiDLW97SV1viBzlgPmxPUO5LZ2DokTrqoh7ia
pp+AJBfNb/VEx1WhKvL5kiZa/HOsnaQIlKJq/jZoVxKIG7X3bwgZsvRNxdbeWulovQd/QF+m1epE
OyyaSgam5IranppBKazrrFeCTnALSuNfrVUByuoC0iN9nEp4D+jtNx/7Me5jX6esVp27VK++WDGW
W5S69ShHqH02iuMw1AMFMp76nzadP+NIrmB+HrQF0/Km8or3SqIYF5S9keK0cQXzPkKGVB8Lnjwt
MAfTLt/CAZm6D6CHwS67fZIvQahlSuYPZr18oLReKwe38LDRbfJCaR7itKgK/ksNN1DRGxPb30Kk
58hxy+ljXoYwh/SShm3QuB7mTapROd0hptXdHygi9u9qpCdyxCYc5w1mueqXvrXVT1CO7MZXImV4
G2coxPgLRW/7sEyAD8rccz8ZRmQLPwsH58lIquirC77L9ctlcsIAkHFtIpGvGx0peTItAUbVU42q
0oAZg5eW6B90rMvgL2JuKh9zx8gNeDLdiHHCrA+Mbkj6oFcmlbMKktvyU6qauN/qQlF9J62KH8qE
vRBcijH5en+zv3xYKTNysCCtQ8iiPr5Kaun90cfWhX2pyV9HeDe18jHR3LY5jKOIFT+3NJZl6PpU
On9VdeUnlNHd46xWwt6JTl+UdYjoaX7/1tD6H2fnsRs30q7hKyLAVAxbkt0SJVmWo2xvCNkzZo5V
jFd/HvrfuFsNNeaMFzMDGSqyWOELbyDR/oMx/zssG5TwGsD1sb4iuK80M/9WwX096vWUMCdiOa65
VV259V7DZPdROZSh91GeI9I/3e+7ef0qxODEeA/rqLTbvW1Evd2uAh/aieaOQ7X339RDcuFAL2Mt
P83kQr8FDaZnMxvW6t4rilJe+TCvT6HTpzq7E3lMlgweaDSn6zRq8B85tE4PqVr3kiszcGHa98CC
vgggU5KD/VH+mnbXqdnus2nH2IhnYU7t/m4UbVYHRbn5x43t+05Z838m41HTQDjNBoKB9hOdydNR
K0V+gCybFU8c5jeJo/fRVmZtOM3pt7fX+IWphJoKrJV/ANOb+3X51/vldHnyvJiMGGRIhbGKKD4q
PdPv+1FkV4Z6dVsBBd4rUnQ9doGGc9xbNWt5B7fRjztT+4gU6HBnzPKzL3NfwoNIr11Vl4YjW0SO
lrXLf5zNodHYLcL7hR8XaeIctkzZVC80I/SLxArtervmXvdqJnk9QLMU7cBX09Y5G2/uh0zg++XH
RuLWX5JJJV3gaq3xrWs2bbiSEe9RysnluA+2F2Vo2Zm0Jc3Tz2aPUyoqQoIYy5c8uW3MxMYGojHr
Q286cgy3tV+QwKj9PuXszqr3ctya/woM4xkg7hEEECvuEq+nz0DMZKe0f9zYk8b6Ll1tt7oBgmD2
B3h2DXgQc/n89mJ9nTYz5J9CABWpvUexf/O/VqvNnVKXbefHWek58rY3ZLVFliWTJarTpDciayyG
PoS52VjRimoA6CNg4cNd5pXpl45enwxEJ9HOKOdKXeP57C98/lH+FBBA5RGwnB+WmrdxF2pYPfVu
1nw2W3x54PFey5wvrbM9CoOyRUZAanA6B77ZW3I0SwylqOf+6OrVCdxk1ei8zdk11uSlN0IweOd3
s7KBGJ+O1Vr+nGwQRWI1ZcvBSXG0zbvcjN7+rJfeiP3JYUdnhCb72Sj0Zes6WT0WczGXYTlu9U3d
bnua087/j32DDdZeH4M8Tbp4+kLOjJJPhdlPLA0UrwJXTNa3jiDiwzjWyXPldlkWIpQ8EEdj+JMH
TtF614o/lw4mEOkoqyDTQbPk7KAwKlzeVIG1z7ptW4rRltO7QdVJlPAq0aC4i/bCtffe3+tsaSJI
bu+MebHjY8+ynrVqDPIEE0nfXHoR0MX+1qrSLH77Q/5piZ4Ps4dMLAnaMgx0Or32YHgAkFKmF1BV
V0SePazyhiZc8alGJ1IdCnD6yPDKXqrIa5ysO2yg0oYnmnRrEm+5aPtQgsMRP4ZM2k9jUkKAQUU+
hXFpbGp99JvZyR4TN2u/qVYo7R78hyrD1XfTfybbrvfKe7Md0y3zZaiL1LyxQSQaCFw3wC4baVgV
6MY2+aoat/gHBY3yE8QNywOJCGr/1rTHCnWioZ9+6O5Kbt8Ovfei1UXeRk45uv6V7PfC0qcduHcv
/iBYzuEH4+JXedI0flzVWCGSCWfRJKjkgDq8dlzvy+rs2+zxCwwjDm322VnQ1FRrNjia6ccr4X84
sLcDaWcF2qb1diPMmixOX5PD2yviDwXv1ajUZUCn7dTg87p+21E1EYbixFazdqRq3JChQIz/1MIg
vssJKFOYydP2bpl68X6TZf1Oq0vtvXLKInbI1LdAcQ/88Adke27ffrgLm4JCL1ZS++UlOEpPVyu3
ltiKDik6E7Tfr0QT24c1Xfrj26NcnHe8R00gpVQCzmldOyJc5b3nY81hbnFBGaQNkyqzhwc36a2R
drdsf/VFaVxrb18cmB1PVwp0AUfN6eslKMbaU4Gt1+Qjn7stPjbvTtEc5qLV7xRFlkOKw8zz22/7
GjkJlRLRUozigN9TZzk7aVDmWL2kwSkHTQciIAronYwyVQgZNK4uwQaXnfq32OaMyS7d773I7Pui
ULNxo1mbtdyi+ZP9SBKb67mx8/RpWXqEJt9+ygvhEwZffHQ2Hx3Lc4j5JtMVBQrNJ+oVY8wz56FW
VPVtNYzdHUD+6mHw6/Egx9k8dpUwrxCTLg0PppQ7jzI099BZ9LZS+66MPic0BQf+lcTTei+sVmdZ
uEaAu0oT9UYlA/LtOVxc/T/Lh/KJIHqhbg23DPzo+fBDiUvhRKTa5EP/A+1eFzfVYqUYMFvpNSrU
hU1GtQiyPugyNI7OAR5uuizakBL1m3OXhsJV4rez6NckBy/cqQTz6B2QpQEKOK+0N5lR6ZrWenFa
bs6tT8XoC+V2ddQTW9ND5HOvZOOX3gooB8IdexzK6X26t0qAWt0fKzpcUtCXNWReHNx6HOqbtxfq
hfuBnjp9IlpSyMCdz16O4Ju5tD0iyOOwHjfkmT6YeZUeemqyV0KjS0f1yVhnO3czselKCmKj0W71
OgD7n36EKZctlISs9H1jjNYPzVNa+8lP1umnNG1ch0GhqBezym0tIP7o6wNqj0gJul1+DTj3uhrD
IbrnGXuLjkbgeau9txqIA53uxYudjDdzlusBlIMpwAO3u63ZzWFpSgvCBqa+KluomY1NdU0y+eIH
2UGZ0COQrDu3u+Ne3koA68T4sETf2Y6GYsLQJuhPVteAPJeGorBLqRgVPmD5+8//SnaacRtWUWN3
2CJn+FuqCW14uaivrtN+fnuVXVjNu2IJpipE33gS7z//ayRDUNjLq5mwTUgby920/QhJ2L3SIbqw
R9mgfD7aL6Sm5znr5olmFQNx75aht4e4W3E7++n8lDPVKQSI0fn59mtdOGaJczjkAVvSDT+/31VR
K3w0G5yq5AT+BFP7+QeiL+76LcOb0A3s1s9etqEaPy7VyBUw+ZV1bdVeeoadZoQdHjUraJpnU1tI
V/bN7MZzZs0/LLhoCzQKqymChPA/CwbfajaohsNwbzfWdrd6Glotb8/DHtmdxWDccsAY+b7UJc61
b9YtQSEMZk3sZ9Rh09HDylLM5aEwsjWqu0p9WMdNC4VM2isX3Wtwo4vMIvAKQPY+/zqnTIN9qlzw
tU7suR2NTxsP7mNvJRSIzcm0poc2sTuqyzpYlnkWzXOm3ORz4bvb4yrL5Nrm3Sf7fCLQ4SB1JjWB
4nwWAiekVxkASxGbyPoHWcKnCWZVZJGTIxdhdEN38Ophe3l7+i/sLrSACIqIvqkiny9DUsHFypD7
ievR+dFvBPZuWWVXijEXDguUm7kgUGYg1D6vGJJSVjqWuCJW4O7uan3p9QDZhPXnBs6kP7z9RhcH
Q0hpb58DxD3fyUmRblVTrNSiETCKG19adx3Q/8iXs/3fY3RQvghEoHxBefJ8AQ167SSVs4iYCo4T
irpTR/RjrxnSXFynKNMSKnNLwfk5S1wXvbbmZC1EvNnI7B88HUuygAJS8ZGqEpJb/WYUD2PeFmVI
ryB7HDtQdaitzKiHNnqND/V/n2ECaE6vHY9PoHZ6bPhuK2W1lqxUs83uJ4pKbTBnU1pG+uTZ17Re
L61QKiLw1XfaLLjR09EoT9rL5kkn1sjtoY8lXThBWbySCF1aNbQSwLxg1QGY5yzstBfDm6A3OjGY
RczDLTGHpd2vRyN1/zOdm2PH9WGtghhCbPxVWk38IbqGoTyL1lDlz0vsF4sfJelgXPlSl+YOmhL6
9HRFKXmcHfBZPmhbB78m1l2tvkO2rzwM/dJdmbsLwQ/dcR3eNnEPO+68M+9TJvF8wHCxntf+P2pZ
7SRMNqVmWIkrtB7EjuU/u/XywYeJXwUOssBlZNm4GF65TV5f4zzJfpQBDESW+BxfLNMOxGtuiNhd
+vbdVJZTxyHqAGbuGrd+MFdlXsshLg3JgY0knS44bc5FYhy5unlKcBiDwUhvcR4o6MAhg3xM26WG
VTVeq+S+XqqI36E8y0fdSzP+WY2VuvlUoxTsxpoxTlFRD+mRWhKaSoN1DXV/cShmjFK6T1HwHChg
LbpVzaVwsDlx6mNb69U9QHxuSSy/ryQtr2MR3gqcPXE0xVa41afbnNiLjjdo2djqBvcA32U6rmp6
MfLFPpRY3gVu5iVhbfdoXq4Fhm1vn2mX1jAUA2o8tLRoap2bSeiFpWWL1brxIvwhxopu+KRPuXGP
15EE7Yn/62YN7YhMV2PmgdVk8+PWNN3ntx/j4oQTCIGX2HUQzp8CfF1XCDt1Y10a9dHsizW0rbW6
Rc+7id4e6kJKtcvTWUSgVLVZUGfH+NbOnpsvlF0zudoqlOAQflVFtpKueNrnCijFDcBJHyWyxYmX
pcmNYATO/YBiP4QEz+pvxnwqPrpjufx++9HoFb0KhnbkPPBeNC/oxp3TLGvN1LfJM83YFpn20i1O
kgQ6xPs0cLbBqsJhQLY9xCZtmkJgbPoWlFLKhz6xdOrizTzXhzW1VRsvvp+V8agK78WUiRwQOsms
IrBTfeqjQZ/HNUom9N+Cutf9l9UathxSdt+KCBkYDMQG21TPdjppy/Pc9JjNdXYjvk16aXNBaHm5
ASbonHvZwk8P9Brn4KOt1Wg3boOClNxPSbILBEOOgwPoI2rEb0m2+87mtAjyJDWGKOvo75aBJ2fv
fULFb/0oe8SGD9pUd97N0lfZ09Dpq/1jMKzFCobKFNqtoZCqCDsO3SHDu0DJdKejaXWg+7mZ3LRK
y9RtUzfDne/LthzCtLGN6rGojXG5pZBkNjjHNguhbl9rTqjrKhkjyOhoFXmFrhk3XOVLGcEFEc4x
9xejwbpgasavxeT07W2/IHd6TE2z6B4nx8idO6AtffHFFV2nBZ4AUnRv+mvfHdzO7vIw06iWH6jA
ls4XOzf199BMly0sHGWhdjMW2xamcMRl4EiqbOy7VX9aam9CgqSsxScgykUbZr4qt8OUpThDGH7a
dtHiTEUa0PES9m03tdvLsmzGV+SwB/sw1F2XPuAeC12PHAOGoo1wncSAtM6HG/oo/dPo2+0W5BtQ
kQBT1GX/i4s1HExXW6fQJeDIgjXRNo8cLO20g5qGXIWuPc15MI2ikGHT+fKDZnm1C+ldI/7TVM8c
hGW7Wp+bzqlGpER8Z1aBKseqf6wTmGy/i21onh09R8YgF/bq3eeGlz44tZMlYVF05RhSM03uetzd
oNo3GiKEUq9a+VDPphS3q+aQnNmaUX/1m6p3wPSYgn1AheR5QhzhrusW07+RmN7cV3OdrsDJxIDF
ZS6S6WauC2NDqc+rvo35ggPztk12FoAwtT6NovO/j0lWfFr83rxPSQa1cMxEXT10Hl3KYGjR7bzd
UbjIZa2jHs3l5ha31ebLJJQlwdpRVQUUfIg+oo0M0YxdwFbV50D1pvdYZgUbp2qaDIeAPsXKqxry
+tFrXOeDhwD+EAgkDvTITutsZvdsnX0oNFcnM0xTEEvKyowNVn1fiKg02+njqDd2+aBXiKWjHbEm
z3aN1k9IuyT/hj65i34+1IDPKA/4v6et17dDn1bL53JbuhFr4UVXh0Sz9t+JrGV5LIfJ+Zhuagfx
6K6aQnZ78whNpG9JQYX1TzX1m/Zunf3x09yM+RhMDdo8h8rLMcDSmtV1bxLEO6pA1vUojy2Vhn+1
yulWQE+LjVefVVt14FZi/eisWt+EGae9CZhxG+vY7xqoSbL2/VAZ0L9DffVTPVw8p27uEYMQdjj7
es4nGxU4H8QikS/INCs55GWX+IGO7EF5xJXIuplSULZ8Wk0crXlXmqmMZLkfzWksQkLApQ6QsaWs
4LZq/jzlg0ey6ZvyczG0rhlR2nGc0BBtHpMDVGOwLVX/DaS7bd6IPl2ipJg6O+jhGGWhSiVGnIO1
TId6GLQxLFeq7PFipm4eGFNSPDmIFf2ozTEbriRgF64JjGt2BrIBzJ9Y6DRomKa9M5WVRly7tR2X
WMbOkdJLoD8WEqzsST1J7yUGWw8FAnbXFMYvXNbc1IDxQRcBAzwP5AV4mypJGd2v/PWweGn+JNqi
DjqnqK+E2BeGgpe3U64ROtgLyacv6m1uXWkqt+NEdnOEGEkSukkib1fVNYe3L9/XOQMOCsiU03/e
1bbP2WGtpaPsOfcibqQlDolB4JdyiHx4e5QLUTNIPOSTd6DIXgI7faFW4TYxtrOIa1HtioVi7L4u
85R9spJ5wEJRT3+9PeD/gtXTAgsxBR1GgIrMJGjH0yHtwiOcQvwtTsrUn15an4LXh1lUhhZamuX2
R3tzkE53E2BnDxt1TbxtVm3FwK8bM+O4ZOMAW7ARvS4/5uXiFc4HLrtGdg+itEX5RP1Q5gfcGTkn
p2FpuSPcsv9ttIvX/rs2jkqPvVFb+YPSm8J86H1AYp8Fl2EaoCIze3ecZ6kWbKvebt+zypdN6Eg7
LzFV8NfiAOQiLV5obPdzNFnraN1orlUbt8ozlBX6aMnZYTbMY/LbrTKnhry95AsHmI5d9Ds5zQP6
/skklgiJHEGKa7fjS+VkRXlUs+OrKKttaYQpumZr2HhjrSKUscE4AN7P1vdZYU4AATRfcrQhAnw3
rvmccHc2HmwIJ2m4uhfLfPLyFkTGIHv0CHCwNZBAsXJJPavrNe+2c5bp5yDayQlzMxuzSO8RYgmG
HKU712z78a7MIRXfApfRzQOm73KF6YGwzNdytGrTiVya7e7LNg9GemxsHC4PnTVp++bLUTQK4Pdt
1TPYU697WIrcaO7nQqztcUDg2vw5t6h6hXKxnSlsFtNuD3kzljZt9HwePuhVp1VhtW3rj6EXjR0l
uEF/Uogaaj8Nq24f07a09Ghs3UbMsUTWp1PB6KS6/a5a+1EPe9taHqbBIOXsJyV+uqMpkifDkRg9
103XPwvUccvIbEUpAkNlphPUHYEunEDCjsjsGn26wTEBGNDqy/SLqiiZgQFfloe6N/35BoF1o/4o
2qR+ATPh9qi2zGUWTHpmfFsTU5PvUWNY4JwajbIeAI5YjwLxpTm0Nrv4ZxRO2n1FRaFab2hdzw/K
69r6aWPTZAfElc0iKKYSDRwlnOWurrUpOc5ozX91KSH4xLDa/NFIhLjX9VL76q/8Ce1tXUnsc7cO
xzVLvrfUikWgDwm2sKiGb1qBmG8DMAHxoWwL/bFqX2owYWloI0TzNNAzme6dWkePSV95x8CqRwsi
sNVvaZCRtHxx50a9KOmNJnJTBVAIHTTyeF8mQ23dEIBb422OzMC/KIxzMDaqKX/W/lj2QemLAS9F
yts4xjn5Sw5a9kftGpoIHL3ySlb67H/JZQZJ16HBjZz+NC4ftE6jwEQQlsuAKGerg7F3ckR9sjbz
jxoAj8jX6ANFS5IA2som16BwnNdNrAoat7elVXcJD2nn7+BKJf+o2TP6yDC65cuYrk4W0bbxnpxE
w5owcobFcj8sRlLboZUnoziC0ktLkg7MTSj5job+jAdmTv5dOWl7P/izlmjh4Ch3jayJazVEHgwc
edMp1tRgu8SFMzYFSZSOs6CcNCIO9BEqee3eE3yrL7UCOPTirZjVBKsk0ntnDIXhfF2KtbylAlYT
kbaZVDl8r2VW90uZWsl718zz4V0hOrcN01z598Ih/0Cayl/fdb6+/MQLlZYf6iTFFBZGb3/oslLp
T5vrdz5nYUpuJNfK/mWApijDZOz95c7ypD3dgGySDwvdBSeo9AYEd0tCSGY0EfM95SCWY5VMfR/B
gjCyILGMCVz9UDTPc97n7XG2xw0JmZRW5NNI4POotQmQwynpyukw0qBKWXT1ioygnbcfu7YxPqfV
yoxBre4/yb5s569GNibVIeV8eU9cVbhR3Wr6DweFxfeWVsBlsaTUjbifWyjjI12uNRAlN3LgKeU+
uYvNtUwG7Y4PBtad6Qcxr+rbNqBPFlqpN7wbHNY2ypcEU1YylF6oO0tfIF029WvoWNXiRI1gIz1b
yIOtxxSVLee+3Yx8juZ0ydvnTJPKuLGNYviUjWvjHvm2nv9IBWEdQydzpvcoMqZLCONhnt91qwvQ
Xpq1qyIrH7YySHdbnaDKV1kHdq9nFVEfceyxKk0nPXYY1u533C6nYSH18IEqh9EeRW0ORZinE9j2
qTTFr9FelBE0o4kPBYBrI6AvyOJFZZDazFq1H9HcnH4a2pj/67oDQjQ1ppKBmJvin1wO8z86PP8i
6qYU3bp5zTdyh3G1P9GCL+yIc1sfA43198yNLOvIH9v1u2/0yafJWeR9uzTrb+LgBRhatY5fJjnb
nBMoiqsgL7T+eYbdhdgbscRwJChsvriW7L53iZF/onOMp1ZeVt2hRxcR38h88n4gWZNz9FPWKCPU
Q9rfjgfg4C7Rs6mNjbFps4hwRH+Pm1PZx8iYodA2erMTlr2TJoGafCcLiUizLxUNSpdKJ6s6LHS3
7mIFuaWIANI564NqHfGcAS1OgroZ0WHLhm75PXsALJzSHlF3Jk15N+hUGMl9hI65tCPSB7tqujKw
FMDqZ2tVA1UKyXm2K7/QWSbf55NBfvhQLxLHpUGlZNNaU+S/ti7Z7AOVyjw92sqWP6a0NbrnBez/
V2BKsxZoebsgDSYyTloo05obj2uXxV6KWiLnhuX/mKe1+2WL0SaL5uzQv6/T0otjMiTGcKRCpNsH
1XfNIwqFw3dr2/1AzdlU70ZtML/RpFBbKMCBYj497WWO1uT33XTtmjtRLxfgs4Gqts67w65ttELe
bIIYP1TYXijhVzY+om3zYYZzLeik1+jhJlJPYupT7jeHCjJ0SHdOPntNkU2ht/ZyeKIuZXK/VHk3
RKVf+LhoIIT9q3EnHSuuUYxpNKAsQkHadVbrbtkdWyLXy1bjAEl+0W9MkG230lCuiLS2mLKHynS3
j8OEeuUN+G3WOPDp5SvFFwv9WmW6Y5h5PkUFqEBU8csB4hGQZtj9NwQM3ePSj9t6K5TL9VumyfZF
pRlv6cMagu2Sz0Zoo2lSBMtq1VoWDlOyOf80SvbD89tx76XMAfIVMOxdaxj8yWnUO9lDW8+VD1qf
YOFgTMp8mBt3Dc2qtK4U3y9kY5gEgeLD3hME07mI6zLN62rm0mY9tUZ/2JzcOyQdQn23CC/KG2dS
aCDWam448DoD+6633/R1SmHqDIx6LTXknZF4+qZ1KakPYt1AtS+1j66O3J1ZQbywfQRrKKdfE7F4
nSjt0jBIK0AFo91w3garjFnXES+z4m0PeugIy8icUv9amXZ/7NO0hWHAlcP0oAQPtOT0tQy34Rjp
CzsGHDsWwSykfO83RTNQUpqbf6mgNu9X2YibMtMMI/CdooNU3yjzTpNW8f3tOX79ieH5GCY0O6YY
Vuu+2v4CY3hbWRcuUUvs0y178BNuFM00xztCdfcDUXkRbhX6xyhUljdvj3zp60JSZsZ39Rgqw6cj
q6qXpiulFUMs9T4s42JwKqz10UYi73E2kmv2oxffdIex+7tRDkopp+PZmTd3c9db8Z6/Bq2v2sjr
rfxYJe2PxK+dbxxqNenFMP3nVB+WNMBPwJFsJHhJpwNrxQRJEo4VSr3YKdSFGKPFLD3iUP2as99e
NThfWpDNAQNBXbDobJ4ORTBSFoVIrRjUwxZVeDq/Q5DGeZ8iWXosLTqfk+M6V7bphW2zs2kNNMYw
q321TSdnle24FXqs7L6P/TH5JVb9mrPxhdUCbIRNSXseAPM5sqVDPTSHR6vHi6FQCPVQlvnpu5Z6
p5LN7w/Sy8UVrbbX5yzIL9pGO/kU6MF5MSh3Ril8LH/itaR8pwv0wBfR5MdR8+orwJV9qZ99Nrg8
gJV8yF+c6WfFIKxkTcTwR/Q0/Rbnw8Exf4KPSm5gs9l3KGWTTLjGcKiskXtZ2tqVE+nC3AL6E+wJ
emUEetbpqsmzEhswKizxLmF9GKaJ688pkCSn+RGOs/3/2BBoSQMF/UPyAKpzOl5d0hCrlb7Fk4kf
YbeV7Q093ikWYqquoMD+PPvZ1O7gPZeGrgF48lzGZhDO3IjR0eM6adnZuubKFznBWg2MORt++SjZ
E08XVgObsvC1IqSOtSiYq4PxOKq+hO2IVV4bDIvf/OeK2a57htcTiZrjIN50Og12r6QzUv6PMcIU
H7E9WX8a01KU0ex19q/OINS5slMvHA82yq00CTn0d72m0xF7tBR9xy3hZQC6iCddLtG6WSvtnW68
szfbQ/vmGqXxQh/WpFvDDkI5D82E8+sOJqdpT3ACY+Jsd4f9D9SQqsHbnmG8gijo50EkkeTmPXb5
st0qQ9V1VDbSzQ9v3zgXdvSOjHKpJELGoRR6+vqaAnNv1D0XL9rYx4TIOzZ1JOeMXl5DUFwYiq4z
xwcjsczP1YwaV6kcnWM7tvvuMck99VgaSkdeVrvmn3fh9MWNxAfryCu5YFBOX8qQCr8uVNJikwSm
j7REkLiLtjaunFGv34icknDM3IOxXTbpdJzWbxZDoP8Si6RVyLs1lPNmCjx+Sw3kv36nXWQYiUJa
AXuB92xjAH5x8qQiMjAakVDYnMfqpuxHZz2Uo+lXVzbF6wlkNJsFuN9faK/sp+NfEVBasFcKzTOx
L4YUQdbmvNuULa5M3+utBygRqJwFOwWG7R9I2F+jFLYu+gpz8jgz9fzdIGiX5WbtPIgVmvqk6yi6
W5Xx8vZEXno1jtc/rBMANM7+878GRRYuce1c12MgfPW9tPsybv3xmsfPpVcDKwfPB+berj5zOooH
I8q0N1YggoTeexPUCuVNJZ/KMrU/972vJ8GKUNQ1MtOlYVG7gcEFltgFUHw6rOIKybd81GPD6vQP
Wl7ox6kS+XGi/GiHRtlkqHr7Bepo/3VS/zcoRwlSVPSpTsc1l6zK683bYrEU7QOw/yZaJ1O/sgf2
pz+7twgGIA1CmCAkOw8aadA0muhsPXYWLgL4NBglH5e1KMyjXiizD3LPpBa2lE6LTx/WtNe+6h+u
1PkT7FpzIAzh/L7S+YGoYY+psxqEdSSZgWxGeIJL2dB3plhYdYHQ1xmhcVheH7ndfPQoesv+pYnU
/+Y7nfVLL5f5W1KTSQQD5dHHEVtVtGcz3U5Jehzjh5chZvc4FxkEd6eeOwQjjFF+9AfK74E+oiUU
W6gvvLfIjl7KzBPfNXSt+wOqGdsauNIdfwyi2O4tvI01ZMfgfkTdCoLgyhe/EB8ReAJmhkJDA/Sc
lS8KBAZLDuHYSulwrNTvI11LKdvS9A1hnI23b6+w86OW8BaAFlRnVsDuxHS2bQvwoYaEZxBPi9N/
9GFp3lQr/2u0CFVdGep8LGSBEbblLvR3bxFO1tPVnG9U9QDJLNzOBQU7mRjyscJUwXzcSqRmQn9Y
1D0KDOkUammefdctB2lWMfn2e0IX72HZ6FkFsMoWHXGWyTHDYsYK6VthJ6v72AMTDgfwyi8oAvv5
P4Oo/Ad9VlIHl95njgOQYRZ9VE/CKCNUNkT2XmYLnqHz0I1tiGtTrYdp5SQprHNX/76tPh6EXZtX
6rhUuqdCs+uHJdKkU8lQ27lOQbZVUK71bejT23HRl2ehYaYVurXDC6ra89IoK+aueZrnWR7Foqb1
0U5qWupy5aC6tWdkzJ96My04o9OpRJCFiLWLgZzk6U1Lp965pc+2YgWBVJL35e0vcn6s7TrNe9IB
gQCSIPnA6QdB/6XS2CNjnHudh4bkIiljDVvVP0iP8ukRFIz5zccbNL3GFH4VqTH0HwYIRSVwc8hO
nQ7tJK5pa5ozxZY3pGXoZV2+Bcj6pT+QSnSnMMvNVbtzlGHXsaE046uHX+gaaOW26Vek8i/Mwr4k
SYqg9UH5P3sUdyxAyoMGi3EPGsIC4BAer9L817dpSDhd3YW2K9Mrd/QrXDYTsPsy73xCBvedfbP8
dV/CagSC0rVjPIOdY2wrtR6NWkdsUFGar8PEmcuXbE1apLGWFI5hn/bKibSik3TcjLS4BmJ8vTs5
BLjgaODv5jTnD5Q1eZHPZbLGdtP679NRK2JPR6h86+U1ZazzWIEMicne2QpkB3vUevruFecEifC8
Uesbi1tb1dCC6Z7fvL26L42yB0E0qTnfSAdOR6lLf0s0c9LjrRrrKMOi5sYYqmsUlAsrGVQF9pVo
Cu7VrXOKkUCQavZKTuwcWiQll1G/IxuSB7cfjcgs6+wz5ghBm/f3vtY7j0bTXLOher2AeQLGp5KI
ZBkY/9MXbXHRhVK+6jGGRsktDfP8toeZe8zdxI1La1jD1km36O3ZfZXt7h8RkvGOXibLQ1fxdFRr
kllbYRETI6FBd81M3DYL8eLps+PYLHo8dWVvA6EDd2SYK+DJydaZA/zAK/odWvt9Epb6PbmIp1x5
tD9sl7/DiT+PRgJBKMFNQzB6+mhV6iPgkaktrozKvG+L2dmhjV7/0918bvOpnOrlJuuAEWITBISO
hp6/NbE+DXYWAsLGrRdMB+pVazc32Glje2TeDoq4I9SwRVwCBz2yIbQUoW6YZLPzbFkSmcsB1W0j
Gs1ePjnk20uo04H5nkPJ6cKl6yfgfCDMXmb2/vulzjBRSvbAJhhUjyamnurz7ynJc8qiykXBUShg
a0EF8v7JrtP6uz6qrji8/RnPY799qijGkgDxlUBCndVHbKdLcl/JLR6EkTzq4v+YO5PttrF0S79K
rhhfxEXf3HUzB2hIio1ENZZkTbBkWUbfnYP+0WpaL1YfHZFVYWVWuGJWQ5sSIYIHp/n/vb9dO8cq
T+ac7nzhfa1pqX/rhngQG8KU7Yc/v/a/mQMNOKvU/ClIgBf5WIsCKa5LHp/1ipNZ1kTOolvfCAwm
V9Ak62y+dErjmy4f8jKQFQLS8LKFeCr7ucLcb/YUzv/8D/pYG+NmQAekcMOEzOP88dxpWYlSiK5X
r8hWnRTEfgtpPV1tl5FmLA59u7RAqajRrq3CxTQy9paqYvzkIPVv5uEL7vESJMnjxS34cfDOplIn
8SKmq7YROZItdYlUpYjv2Qa2P5kh/83EQZkTBh11forV1oc1yJRxzL5/na9WtII3XV8gfK66NpiS
Vt3XTPxhVeTlbzf5P9/m/0rem/Nvz6H8x3/z77emXUTGk/bhn/+4ad/r+168v/en1/a/L7/6v3/0
x1/8xyl7o/vVfOs//tQPv8T7/3798LV//eEfUd1n/XI7vIvl7l0OZf/9Avyll5/8f33xb+/f3+Vh
ad///stbM9T95d2SrKl/+f2lq69//0W7GFn/84/v//uL168Vv3d+Fa/J8Lr8y6+8v8r+778olvkr
3hMIjhQRNTA4F6v39P79JVv/9WL3uXCCeQX7D4OibkSf8mua96vuaSw+0B5+e/GXv1EE//6a7vz6
vdfCm+IK4FDu/vLPP++HL+r/fHF/q4fq3NDhkX//5cPINC9ACfYliBYv2j6OpD+OzKVoXH2ykyIy
kvK+1vRLNFdlBG2c/EXryO9Xok8Dr/NyLv2wohEkZ2uKmRdR4SzLdTuo1nnijBA1s/yL257vl6Jg
yDaEO3iBvP/4oWia0ZDt+VAIoc4peXwBS9ZdJ+KfVIcva84f1qTfrgMHXIejBTX/Y4ORRlGHlN7L
o2LWJfPZnF/kWal2aN3e8q08KZ7+MLh+//b++G19eLh/uyAcrUtcwqUC+WERRNtOTTDPEM7Xorzx
GvcFjqA4oQc3N0XqKT51IfmT+tYFN/Txc+KHZdXFWwRX6UIp+/F+EvfZofMz0sgEpHFWxqV8r2nj
IjKu052Rpu79CH39eikWJzJ62e6Qr0O4bYEsxs5ghQivytBqi+qJJHe5yRMx7dHz2GfUMS50M2Ed
02UQV56qtDstsZ17wkwwUmgzCzXWwjgA44jbpGra/oD22t3bc1MQFmPh4NdTSnpFh1cvQB7fYzkU
MTwAuBjP8Tr2gTDgdoxqXG1TQ0G8Iyep3Lij6b7F8BZeTL66zHdWeI6VKMCQ9UO/ADup+ldEMV/T
YsxhTzrXo3TyQ6Z7Y9C1haeFq4HgCYOd48+ZpQVdZcwHfNHlztVK2y/6THlCiexeW043RYS+9Rsb
QUgWwD6eH2vHktuMefammFwdnJKNrlp4/Y7Nx6vadPou7ia8Ld0ok0fED9qrGArtvu3R0PvqXKA7
qpblDTxVU/rq5Jab1ZqQr5uxC9ySiL5QsUHi+V7WcoPJaxlurFztet/u5vJLD5w5iGmDHclTbfJA
oscPi0oRz2MpizvNLKcHBxPKlYvHNCTV2UaRWetf7BXxf56ppB3VScYpIs6UI6puN1QyVBWClOc3
Kj6KH6ex9qAY7YDzo4mtLFj6Kj/ajSh2YwVsRWSuGulrl4QxKXUEObF3ykuRnGnqxlcau7TR1/jP
3VDhPOH4VkIBheK4KbLctP3YJQM9K/Vx346yv18qq0M5WdUTSjByGvfgW9LPiWbYmr+6cROsYwkC
NAX3bqyqsaftV7/qiUT/2vS5/jbG2oCNq5LDjrgTlG5pLxCf6cLdadAGcx89yRINQwLotGrGrdpk
N2RtrhKf7fC1ZwrYVzPhdqhUJtn6hiE0qISslIOqykMeQ+S0VW7uSpdjk8m1Yz9aYI/1626SQavn
ZUgjo3vu7DEBIpQTX6+PaUTEb+qExjDSiCVkDi1JBj1uGSeAIZr12E9jc9Zb3NJpUiOha9r4ye1p
uOEMs58Vs1L3bpUWj5Y6rmyGu/JlUVwn6hqn3ear+95zaNn0deY8a5AHQ8vul4fsAtGoR8s+2qPp
fYJeh0Amsd0tRPtk7/VpfVJ5+uZgiTX1k7GihhqMNr7WtMzN/Z6U5fuU3W+IiC7+mrGJuKHjiQJg
cYoDQW7FrWJJ+ewakFxvTdxQZaTwZ8g3JUXfGOkwPPJdXyN33kz1SLvjsrXvR6q/Im7uRCFxmCWj
3nU7d7bn6nZUddzw3aB06lfSNSawpuM4xFt2OW69jS2XzRxhSU1zSlUZo8SUXv6pKJDJ+clSql/l
SDEbg/aULFGSEe0ZEGVVJCemYe43aiOkefHSmy9rp9g9TffVcTZ1UQ09bRL8Xns7ax1kzol7Vvtq
5xBmaG1JP0p6X3itOYWrtyg5AZP8sa+uswwP2diY1Km8tYBVzxHs5LoriolyMatpn1pT3OyJ/xif
akrQ45ZN/vxajYTn+Z1J9mnQ6XJ+G9RcWbeopI1HtN2es4dA1H+rWrncU2NIjYe8iHsrqCsb54VT
6Wt6JRSlMEMsEe18SHNDI6nVMMo7QDcu4q/4UxZzjlZbQkgxICrIKPqjpQokvqhnfIGoOhx6EW/G
EZ2u8Jw27Jppn7jppotxj2j1Ej8aWEYGTsr5NzNd1mBs09JfQCGVAcNp5gdbRBOm0vTbxDL2gnBY
0HmeelAGm/mC+3EFI/U9t5zx2JlKe+7bjODPEk9V0Fj6rlGmBQvHeF8wvJpeZTurFTvg3/lWmx3G
Xuo9yEHeCNvexXXltlzLVTdVJ7cXuG2GcSlaBpy3dWxqN7q5PA6Xe7SmW1agyO3Ewemng50q5LU6
h3IuH6epe4bvlm3neHmzOu3VoBOA+JN6w3jU7PaTizDwE+vQtlvsnWon5RWpPpZfdniAhqmvsI5N
pKMmw1VTN9sVjx7iifWxWHhs/DhJQhATr2Umjk1RnFglt70nvslG2zaGeYMaOqzK9r7pytua+rXP
2WY72cYW2fTwMjA3+FWKvgg6wJUzrplPv9O8Huv4W2pOD5nobxwo7wM951YfrltHFxFy5Seh6G0A
D4eM0z7GxiHlrdsyjsZ153CQT8tuGy/dCOUvfZtVDyPe4ife+0AS9+U8TcGlfGxaZO6lRRAvmmFy
irA2xTBKta4+Wtb8ObOdHceSYJToTxvm3UKLSjwwZt+/ipG/eNWOabHcVKbYQ83rfIqu7DfblZ/o
NlJMkZM7N72cKhoENhp7nXXfGE70jfR70xERFuhtN84PVQJ+0cbGdiITZVeJinGkVztkEJul9Qws
Vcvn2FLQbhNpME19ZGZuSYeAMRw3ih5MI6LAqVHM7YA1HAuNYvsLcu5Am8QWkGLn09pYfN0TQeOW
AIMcfdt0aeoTuntW0rx7ghDgIk03xQ1q9jNpmVjb4DA2x3IdKJ50MAnGIdubJGqGeZf2AKDLB2Tn
COKL+mQLJdkWZb0Z1uxKXd0DoXivZVNwQFe7O1xg0eKkiw+nY5/bCU+U4SeZnd17lXtYusS4yRVy
a90J+x0X4MMDSwOtGbbCUDdOj/FOmd2nJV7ezbZhg2LZQzA0CQbGdCiDVU6jTynWudUdLJsZbIyw
LJvZV1Vx3bZV78+eMtyqeMKuvMZ6lkrOLZPLwXPyeGMjpOnWSt0mbd/fjWKIN03TTZtKiXcIs6dX
nRr0qXNWB1vIdI6zekdiIS5Goa+nQrGuOgLadhnVQpEgIpgd5QVtirrDizoSuaudxtW+hVdR7ISe
EFRg5vlnApNxjZKdBCvxOaXfBPiwJMVY6tslnu7qShZhP2TPvWeDRp/T58XmirhcJH65+VaO2WOj
TXeVax7wjyS+B6uCwR1v20nXrzVHOU2O1wWpjaag6dP7eVGvNYNidtXeesayHzJ5HDUxA5hCph96
aT1tu8Y9YTBZI1etXmjPHmxT7Jp5umkwjGyWQSf9ZH5oF+1bkU07x+juSCAnk9K+o8h5nRRQ9TDz
AhMaN+M6RNqClrekcxVky/yGHzRcFiUyC/fK66niT/l2vZTfeFx94kc2dJVOTZpcl3mRb1w3u25G
7YsxV+E6ZNuR1oKfLUxBmuK+aGZ3l1zMNxi9bvKCnEQspHqh3QhZFgEa5RB7oXK01fqhX9UvNbo7
vyZhLlXmDJ9vozBkp3QvyZBnKzhtE6Su/jKjfLdLhIfpNEC15L6wLq3HbtaOa86zLnFl+0OD6SPL
LOPO6fprjRdRAw7YlAqlD2bojn7bUkztWxrLXqt/UsgFrhu3jVSBpL5Sx+WKtGk9QEr8FZnPY4MH
1vcUc6ZHq7y1palurASPa27QTaxS+alszPs6HZTAwY1OYmVd+ZJ6FfQiQ2S3lujQN1BgJLMShXBx
iVUZ3PENVXQc1GN7GuxJ2WeUilYebYaK9yzL+mUWdeiQVXKP8dH1WwNHYeGwOMl+7Tbt5Gmbfiyf
LHpBvOX0eam0EzplIq3BxYZaW1mBokttZ66yCftZ5l9xT33R+3K7SIWs5uY1rl1cS3p8wzQVQV/A
oJnQpGptgPmdra3IrNHmC7e16BqM97gyWVwIP+fz81Hs+jrP2vcSZbyrxliA7HkJVOSJQSbxgepJ
kR5mz2T/Bq7Ityqp+L1eygNSa3PT9LNyKahLME9aU+9wv9TbZrVzNSTiOmfPmuBY6YzBN5rlvVqH
NizKMfVrg1SBBYp/hKy222IYt+pQH/LW12jQPa7lMmPWUqy3xEuKh8IT11LCL+gXUd3jbjX8Fbdc
OJFxcayKnoOI2tvDo1oDQKXEPuKel9OXGnXnJYwu1aLKaNx77HHsABLOfJdnkVGHDzigxtK8a3O6
HhU8zY9Yjb1vDvrqbT8ZCqXd6hIqiiWWnlTRe5ErPezlY5nepTRNXgu1xAJvGqfViNPNpLrFdYlu
+T0f1otlwpP2i2J7+J5NhSwBAsgvFte4oKfdQSV0U8TzKSW9q2zQugaovu5uIUFwaMKXrh/TeM73
vaplgTnhW6mzfj2TAjNu7Mmar0XR9Peo960bw4EmKgrvc7MadZD1qvlOqqUW+zHYcx9TBQHkBWP0
ojw9CmbBLTiD4tiKwr4XCwGCqjFY132tXPT15byJO9GFrYKlBFjseFNnpv24jHKNAzMdOEQtrTzZ
0+gcZKbJwc9dGd+2XoJ0SmswQMYZj9PYDU/ZkuqHGiXxLcUBeuzgEoqTvlbZgwIRUyKDV6cuwLJW
bBixzpupKU3UsoA+zYzCb44ziGjMJ/3L7BnlUS3WNkCK0x7SSmBlpAHP3sLLUyKVOlQLnm/x7BM8
OSVbPRmdHQHu/cmK+zIqM/V9gISwSVTciSbZCw/5PBs3HW3N+2nVlXCRE9uzSrtKrRXh3eh+HYUW
RwkTCUltHl/0rINXUHEeHKxkHe6EVV2qGg7hTluZ610dzpdvap+ZmMGAPSQXk5d+LlXG7XJUK8rM
7rdaLobbRChZFOvspPqyDCfV7DJtCjt7LbARIE4khdVfbJcgjQ7jsQjKKbaraEYo2VDxUrSTRLVm
nu3C1Z56s1rwesy5YdJQaZK7ylyO9FiYXKtJXqlpgoNQhx64RbjhPsGlMzhsZXjmABvgHbebyOav
ZyOaGps6FvpG0+j3tig8IiT3MnTnUY0aPImR5ZYLerUqxmdlWxuII9NuxLWfd+sYCWPpAt4jbOhu
b4qqRuas5Sbh30ZPXJruHi89Kx+Pyrmb2C1pM3wGTm3ztmHhB96Q68KfMK9YBZnEfNR5X5hui4El
vscwglQvgdoX4/rwx76L8n5KTrmcP5vu+m5nOHkIi8ZbZPRKNCqpsU/beDuO4qpmHwuOdeK8P6Mk
8ZpkPNK+7sNy1azNPAuygtth2PcFprS2d6ftAODwQEozIVN5p7HFNIzn2LPfUBtwAAHaE5pqVm+a
0h4ibHZL1NTmA3lQO2ex5GbIco8jhZ70QTuTo+D0sX3o9doNLIsEDVE57SbGmX/VN5adkoCMZbNe
Z+V6qCIbe99m7hsldNql8C1r/eKJlKFn4jStXMPeLFrHk7XoaHGr1L6lmX8Q1mJHrrEe+XssUAWe
HmLTyjv0R00Tti7tTrJJjjzLMyumYwRKgdRML1LzRrRYS7DYXqW2Cn/DnL19503a4lPFyp9kQyyD
L9tkuhpE+aWFZxXaZV9EtquNiJ5Rzs5LZ0amTKwgIQUozCb5iryx3qRu3QRN5iqbNE6yq3TF/dY1
w12eJLhuRfKI6Ozi88JDIrrlZe47029h40SV3ng7Hnhnl8xI7nR0G+SIqcCCqEOQ5G48L1XdbeIx
FcFMocAnIe+aVuRyTYyLDDlWks3XtsPBKrAwoc0hOaW0rGWDhAx7Fusabi4HJz/aWtHF1O4SJT5w
UntV9eKbsOsD8LVLgEsF3WRe3FPmxTeuVXKeEPr42UCke+Ut6Vz6zWh800w9xvyHv+uTNTINlhjb
217Njq5SM6uthrcZ1TzdAW5UP2vMzFdtoYqwrzvnxByfB1bnyh3nmDJiJcCx5kKYwGmsR4tw4F9J
a4hKXZufV+qrkbTd5UghvLrJ52nhpJPXX5Q4nm5JubOw24Ie/2xhWY3wLeNv4sNHsp1BVOi9OfnU
8OOroUqrva4uzkYVvXrntRadtEUoXZBUivrJ7QZWS8WwIyyow31dK8aBw3gbNcLpnhLC5gNN6bpT
PoHxVmKPlB1U2lQ283bgdJR7beq3lRtfKwjHAtl1j8tQoGGPMQeNhsPoNEQbopSuIPiXr3qmsRA3
CuOt6h5XE70DfaYbUEEwWR0gmXunq3NolsZUZmEB+PxRz5WSpp+ebGdPKHugaPSOlbKiCtF88sjV
Utk44u6bU6ASDbZCV1GCKTaBUMyGCwtyfWY45BdRC66zKdexsTee5usje9CUxwN1ESPFZKcstZfK
bJqd0WtUnQ2lY+5ozljOsZ+7lbsZCgr2cCWLwHNb+zx2ZXVtCuNatDVAY3Jg1dDLVEBzTYb5Wvuk
uZiAZZ1ykm8sNoBLZ/kx+pIWUXLoCg/KBG5Wo7cfO8WAIG227GEIsOWYCHkXa0MdmXP72cndHbEe
Z2NxXyr87+yloF1O+bjtJre/Sc35q9mu5iY3ZRXFpsO5Q8ovKbDjvmiXqy5TOOURf3SlCdKheObE
aW2K/ihY43fAXGQIH3XZpXA5IoR0xQYzrKKe0aaQtTllJyvDWtotr0reDRzZpuW+XkEYmBMVjo7+
9IK8urIjvddv2qFin2kCI/AR4k2+mU0wQ4ZpAwXFe8JvgzrKaDlIGa5yagZ2zxcTpdMigU9cOwtK
c763R/eRfv6h0QgeKqsiLAuLJU6QQCXm7jNu0y7U42nbjvPecdIdu4aQiu5xQWT00i0spEWqhhyo
dqMDZEVkUT+7dDHXO7st24AS/MbKqYVkanNy11Fn81uHhgUHsRZZdjsJGVIBDwW/1FiMxXzorpAA
QISzrp0MsaFQD/lEvDwskzXJ90ln7ty1ephR/G7QagZqNuyGhvnSy26lMjyMJFeIeghE44LecXHy
VtFAPcSrxn0isxDawmaKtfeeDgHS6nCx5blWVusFf0EoJi0sNVbbFdK43ikRqVKRJOjqCbD1bh1r
ejiEo4xL1LJTL0vlIIAmNbV3wMOxqeJxIpDb3czKfJEwneGRbDyremyJ24Lu93lJSAqjHIP9ldkr
2ZPbGVRWu+GxgkO19J/Hyt6IQr+3O+m3Qu99utXeHl3/J6gWAdLCqDQHRhF8zKLbgD9nR5vGvkPp
3yawBYJHMFF/95Pqa2W03fVceXI36U3IqrGf9Kl9ngxjX1lim47TlZmyrGfxfJUkRpg2Jmimgj1C
PWKDrbecTBmrsXGs++mKigHiThmM/KVF0nxucxEmeR6wfqB7b8+0Q58dhWnQTVi0VftYWfVdLakg
eSqmX/JFifXq0TRotAWwvVUDAWz2cXbkFkd0QNHjbBitESR5GpQpjaPe3SheUR+5lSfPih96klcK
/c2Y9KPMsg30n7M5mQe0CkUoS/kA2vO8uCnl5Zk3ofzMacfTx82QJMfEa+g0ZdV9rHbQHyh/saIb
vY7SqhqhUqlwQibjlkiSLli9l6VSgpKHL2HxoECq7FDLRoax6oFtz8dCyJN0W+YL96QM7aGUXVha
PMsK+NKYc//AM+bNdP78dhqEzyp/SzDh0Rjzl0kO5yVB4JLp/V7P1yDFZnBHZX1hG1CGDQFvkW3Z
p2EwZ19RLhVMAS6gGedbxGsX+T/hZGufn1nwb0luPgn2lKtaUEHQqa3x6YtxZrfv9YexTu+6rB18
4YyHtpRROlCJLSd1m0FGaE3tMFcDxvPJqwPqTufaqo5kTwNgSqa70Vru0zIOnVw/IMKGv2HIKRoM
Ufq9x2waK23tp40xbPpM3WVpzOGTccXhNrJz88VwY5eSxPC5MYdHgahvi2l3DQvpHEx9ccKkFF/V
aWB1Gb7N6XwlpvwKgHKIu/vzmDq3tIw+6VaNCX4ZXuAoH9bCJTdGqx/wDjATuG80OU+9l35ZxmWf
jt4mzu3z4uW7xI2ZLun2aJmXhiL2No4m7hChQoxC+BnAJzx0JmL2otrGnvXJXRVwCWyUGwWEBcCk
+yGrZRCLPjCT8jSN1XveGP7c6dt2Vm4wkb96clRQXWVXscnJ73KWa/jok9LccDgJDbU4WBB5Y2++
K9D3DuhegtSS+7qV16x/L03mmQGpMp+ITJm3ld6zf3LcKKEtGFRrfeOI4ij0odgCMnuihe1P1XyA
kXFTQrrmYBGrR3I1s3tIp1qgDPl8va605Sa3SdhpjPpwv2bVQ5FPc5DG1EkKVCwLma2Cc5cZa1dY
4D1fU4vlOGkqWidvvW7BpO1cyXPB81ECR+icbTKb7nXJHLLrO0f7BL42vlKTlJ2+5vbIs3ViOMrZ
7AJ9qKn4uKJOtxPb2WclX8iMFY63HjLV0E66ZfVB0cuy2zSdkkaaEJctkGtv6CTTRe7KYlf0ZXpf
rXH+pQBpcEYgTtmngEfnQ9KF4ZJl+t24ZNbZcFKVD5N5yQ5uj/o+jh6lGEWbBiaiOMsDrNvtBmbC
lzKdY7GLM2JY/SZPhs/K1KH7MqdmOmvd0CJ29wB/Rb1e6Dve+8tQxnoQQ+C77Wgf7ppCd+6NzFuf
wLK7N201uteK15G3QeFIRF6GvE+ir4tSUc5naofG51hJ1ZeJUvKuwcGNlqqM240NXT/I6cOVQFs8
tNBOX21iJ5vuOr6ZaGF7g+larqGms4bVMslevc4xKFmsQ2jP/RzQVjfYjy/MPnk/H6xhNjb0E3Q2
drF3Z8VlSZMZwG9UsrnAkq/oxgavM+VFVqOTOerZyV0sm++o1qfHso7nIObovh+tyX1NYZdvEEXN
D0kxmL7rgiiF/zx/QvmGedkgj69gFWiWJSMNZ2IBQNDb7qReD3t34Ew0ZfIrEv8Xshj6G/iKLeah
onsYKhM5tgks/UiObXO1rENxj13vzminjKoMhdVwFZoG2sKqA1gP9yqhPtwJDAGzRQXVctYvNc3B
yU89b7qaFVluW0noMc5CZ+O4XXvoGlHzADG14bwJzUa7bii6b2bqbneeuhaHrLe2KBNu6Q0Zd2m1
sg/uBD+uIusJZ9JjopHd9tMsZ3SLRkGhTPa1DNnDjpGVlFTUs4VQUmqoIUq6Phzxv527LHZPceMo
10uTNuRljXODWyKbKV00OBz1ZaJnVpvJwRTzxNoxgYApOyQXPqEVw3UmDSMYLFh/cWrmtyjCXzqh
dxsKQHKTFHa5Ze/kBcCmqsxXGxb2Ien7a3V0mowRIDlsw8opSA4svHsIi97oy6GRX2Fzq2AjiY3Y
dM403LitWnFcs+s0HFZ92I6TBx3HYfvGGd8xt6spBRHyS043XaQJEw3KQfMUi9ncSzfp92bRlmRa
dzCBIQADaNlUsD92Ax1QEXpJHrP314X5oLWJ3obWbKwBLcNqovq2ejfg9KBbtgC52DGStTQXA20t
LemfNalVuwIzauhZU0pJp7dOGZ063lOxr9tYOqGlQPTxraUifDpvdP8/wFb1uBi1FM68Bn+slzNi
jRyzIYtOouoxU3fMqaIpYw17Sm6nz4bjKIk/p3S5QoeUEOPqP/oUMGxHWzJKRiS0tDrcRKNP1nfq
td05st/+R4H8TtoGNYs2h2TnpxmXDRaG+xzk7ZI+JrHB8fi7bugv6fP+r6q7H5R6f6ri+/9Sn4dG
6k/0ee/if/6PH8V5/Pzv4jzb/RXXMlEVGhEPwO4vdvffxXmu9iuy0Us4C3g4XtDRzf1TnKf+iiwP
WwERTOBoTbJiePGf6jzN/RW9mYrbxwOgyxfo/RV13kUT9weBGX3Si/Tb1HCp8abOd2HWHwwFF/iT
koj8kqACyKltrHVra0X8E6f6B73wb1dBf0jTH48h7v8f5V2CBljTwbalZNHeKbm7hQP5ms7OyaT6
GWbFeFaM5tsfvoafK9m+XxO/KRgLAMuOan6Q6NVuW9e0f5UQkL2FGDZW7hJ3iI+WhNk6jsaJRBT9
J0q2D1rH79d0UXdc2PEaOYEfFIhTXyQL6wUmLyV70ry035cyWaF6GT+Dx/+7O0ot7wKnQDrnfict
/+F70xorcxLCZyhZyOmxqVUlNBK1vJ4STiZLHWs7Q53IBqjq8urP7+u/fMbv0RX0r/DHqxz+PigE
vTUn4dok1XLMXSgnQAu1+6qxLqKcGMDeT+7ov4xPnh3cAqpmGdjxGT8/jhwLOk0iNVNEFxtgACKN
KVzjCP/nn+nfXoUrOejZKDF9/Ez9Ak2qzG0RDeUcn9yalV1J9Tb6a1f5zokxgf0j0eahNi939g/f
GQ5+A7hiDCYBCdLZG3Vlo2t2/ZM79vH7uVwFW/L3TCDuuvdh3EO5MWVdJjIa+pV9Y6VN940R23tI
fvH2L38ggAxIMok4Qw/+MYOZyILegiono4XTfQCKglCGavyZz/Pjl8MHcume4vS8RLvTCvjxtomF
NBo3a2XUTpQ6FHZ1wLzWn+E7/u1ViK9CO4zd4l+gRaVAZ4tTT0YT+3pQuojkqoEmzF+7Y0wMzPUo
9YljgKOhfXh4FisnE0rkc9R1nPTyuJ21bdwrhIL/+XUu7/PHaR1rHCm0l8lBh+EDS+DHe8aXIMbB
69TIAaEQEX8id7qiFp8T06We7RZmff7zC350ZVyc1cRxYyhCq2wzL3xQ8KZVUw/jiOoyk5jMyu7C
rdSUYkOAQ77HMPKamJW3Xdm/RAtnyYNultmRLJyfAWY0qA0fPjwmecYLq6NqmdyCj9weCZNwdEDa
RFOCoTTAKAAGSxlXh9J6DqIbfVzLVAN7PDf1zVSQbfd42bW7tzSYk4WD/pS8L6opyz1t51meunma
1mdLZ647Uy92q70nlZS6lUESwooWa3LYyU26uFPmIs9CXdhTwqHHXMWuxMh5lloxjRtC5cVRbUaI
4CTgAEL39LZ4QPRtVrvUlqh/sgR9CZ7SzCX3srJ1AkL7wXZClRxWjghjhixYTtPyVcYih0sOWsZ8
TqBDzK0PgDU7qJQWC2oFCjoaWSTgl3NrgtLMiW2Ex55O7PCXdl2utYKCrnLQjaJ3j465FFaYJMpw
bLJmVThR14AepaU2n1zXy2SQqbIFC27FQ5QjDz/k9SLysEiK4qH1OL/49aDKExwTo71d1xbCaQ2i
DV7hcHlw7SJzciqOMTCVFdIfntYyxR/YlH0FmG3GoB0Z0+A8SQf4G7X/XrgR7QGVdoyWUpK3ECee
C7O0m8ARikk0lKq4vsGBLA9Vq0dgoEi85nUCHDq8hDzX4K11C7cwgkArxHWwzpyMZudOrYBb+XK+
vAv2b1dECp/+Gww/ai2qmdH3GYH2v+V9N61BVqVDAtluTl5STXp3CEvJfEsnp/a1fBlHfzYLUNUA
xtVpqxa61oIG1Ca0QG07fSYaZP62mjXr82Amz0NnitdMVZs4rADZQqFrkkESgjDbzyb5t4ixYw8r
WWtK52iLS1WAGoNyg/+yfStQZ6U7WH/quultguSDprUdoqXz/H+xdybLcSNr0n2X3uMaZgS2QCYz
Oc+kxA1MFEnMU2CICDx9n1R1/V0lu/aX3X1vZFZWklJEAoiIz92PTxc5hx+OtlHILZn13Nz4wIrp
zDN9yZzQxdFt5ZF9I8dQvoDt8oKDt54KSpheD7C+qyw+oOCEXmK7QzbuMtaLIEEJhVO4zkV7sABb
v815OXyzqFd+Vd6gm/ZOrCG583voCdN2vcROvyz7OXK7Q4my76Rl4cYPfGWuz6icuN4e2gLTiy7W
8QvVsYPat9bEKblUjCYvhYW75SCjEGGwljX2gXIWsMoJNlNjnS0T2qjKg+jWrzPGIY30Syvxgb9t
V3mRV/i5pFPP2XcomfI2z7Va+G7y8GNzm+FpmE+B7WmbtZ0Iym9OZ9txfbPUElh7uHDRvemrDW+K
jJh7MnLoHgkVjw2VWNlw2/fuzNZ4dlAjIRpgN3acYn0iAcxAQooqfqoL1QTn9K7UNydgwMoMxveA
XTbdWF97SvjfrW0ds8SZIRES6GRkjdmIYiBA8HMVpgud0gyvuyK4dtvW+YzKYRO7xY/obghdt0nj
gkTLWeDIGaEqRlRGn5Uh7KzxdJZMBSj3LXEyJ1Jnbi8y3PJuGVNK0a0MGwqLkYeNPYqeLd5aiLK4
0PZxYXU4DS3mKligOnT5pbPmL+XDNU5xaFLgaHdBvGIaxjGLSD6aCzeOe25KZUmNA0TmH4Z4pJLM
w2z/mhqG4r1nQTNJN2NZSUygg8/FX9sXTyL/HuTi+t/BeBZvWGzLl82Zve/NphnUZTmduPhs2hOt
s8j1YxOvSEEjOh6+xZNjlZwAOww49E23D0wOURfsvf+9USCJlBn7B2w3VcXkMpvHpFc6WnFWbOQC
xmlt/L3Xu9kTvMvSveohyK4wbOs4S7jC9s/eR4PcL3nLwwPydlVYZ4MA3kM5hV8c0+g/7iTC3THz
DZahNsij8Rxzqndcm4jNztoW42tDdoPyx4hBZ2oGv/+U5UIXc90IB1Nx7HwPtmj7dop/AOxknzEk
tQUOkblISR1C5RuexsirfZiYw+ofuJcjP13jUf/YbAUju3GZ6jBNWNbpcvFs8yC6WnzF3XgqK4B7
QgSjKDdrh+VoeId/E3xYVW0Bi/EBdrrjHOSp8mvvZEdEnU5WVqI9uPIJnaNfizvIVJImCk1IhRR7
X8WJIj/6DkjAwlQEOLTk2VgWtbeqGMxXnzn1Y8Y9D6Kycq31UErKKiD/9kt7OTh+fVszssNv7IW9
wO/RwHnNCgmYvCi9dQdcq8c/GpU4aHQ5unf0BQb3XkDAp6E87Oes1+GusqSAjD4YYZLNSPlDdbYs
E7VU1pPSm/kGHH2miCxzufVbd/A+clVG5ryxDfGRKmsHCpgMHN4z4w+OZPpvo984jASnizrffJlE
c1HdrU1XY5uoFufe3lCxE4J01nhGeeEMRbOvhodeFwhZrl0QSc463XzFI677pJl6nyoFYZmrafHW
6Mzl6HfvziuAThfVm4oUFZrgGPrF8CpKfAiJhiulkxGo/kvTdxS7UGuG2FUYz3wxyfKC3dItvbzy
OwwfRyts4jwZtsCLd6G06Q8N+6geL6cotB9EU/BoGxlGFw624oGqItPdOnNNS3DLoBs/6YKTrJ0b
L7weGy86WeBtiGkAddfLFnf3zPdSZPdwpLENl/NiX8socihYACr5zDun9hKW9/imUrZn499cw8/R
dtWhGeT0GXpbLFE2msoccDUujyt+mCgpGrKu10znNWIEiYoY4LOy3qTfbt8WO8KXZXzwKZlX4j8f
dR3socawsoiiYbq6sk51oeNiPOdN92ZCY5/Gx/6ccUFn/zV0e/fnZmf9cUFA7NKhdt2XHk9omW6y
tG7xXIVTEpVegR95nG7ZBtjvPprTSDVIcFKQXW4H1EDffncm37kbynn8ZIfnn6o+gvnZysamA7fM
TsbNh0nuZyGAFI7rzNRxxHpw70AVfaJrBwMYZNfhapHR1gCgK9b3rRVqJMWteMgwsdbn2TgDfNXR
zPavFj52n5lRJztjZznvCJnQLuRm9QPHTIJoEDT9RwQm8uFZtoHYUxJ4cSJCi8Jv6sERAoeBZFNC
KHpUSajiCirlCSReTkw5EqHxOtHPIMRdE/GGS9llhZTJ+3H9VDEMJr9G6Oq9dZ2T7zqbCC0qWkVO
9hNkLhj+G4Pzqipxs3qms3ebmqZn8uXiWvpIGYfRGgFW++3kMBcHbD+lVYvd+mixbyj3fFXAgX2k
4xCE/eRSOrtaTcF2Flzy3l9jxsBzIQo7ySGmtrugxx65JwiyBHu5hBhCAuDHGKZn6Y9sPKCWnIRa
/ZJ70TC72CuzEUtkDRfhREwiTZrgkwm+z2K2b+eNqrdEqIqNGBE/HgCuvvVu2wN+IUur9pl5cnzf
zI7TIoKRBtoR/1/vojbHuRcwfFoxDdUQ+2n9lHuZlU111hW66M+wEuaogmM9WJw7EbgpLFmxAPih
dndwG+TPEfGSdwaNRhh1A2OxoqoIkZWCQtDCgr3xxxityymu4vsfPYpLmI4jgmnS49xjLQ4V+b4w
sgD4kROsob7PHm45s00zx4ucee1ZPY7RA/s5eP/Z2JXPK2eEcd8L8GN+32Ya7602iFpb3f2U0yqv
LKYC/Y6kC1JnEPbFZ6h0d7v2cvpmA9J55qq1n+iqo4vKjNiU+GTx3repkA+41bMQOEHBPrhsuvgN
9YLis8nIieCp8eIbzkD2nOKGZSivSioawCHriBSDr9tpl3kzAmJlT93zCqz0yYaabJDPx+gla0Xz
oQlQhBi2czCcFDfCYAaH0Jzn2NN4bTaKn6Pk3XTtLpK8Hz0r0eNAIsJJsJli4Q6sssGxVWbdmyN9
RW6NZAWkFVQZkUxOE783NiZVqMwng05fLfqZ58uu2ed0+qsAigCzNt6mHzDQlUg9znC8Ymvwhmfj
qKorT0ankEetDSEGVMAfw6LEitOrWr4T+ZLfogKAKR03rvnItT3MadGRJeicmpyR55qnoBoUMOkA
J8zlPFtVtO+oxfkQ9dheeP62TaxG7vK2BKYLeKvl2ZU11c1tbgLvyY8HdQtxaMEBTLPVXYFmMqce
Viv21ZxGj4UftF8oDBqO0Er9F3azXr8W9NoT6Os2jAuSkrglGdbJ+7lwJ3AaKSGIJpHt5j/KvLZu
LSjsH7gFSXPMS8eGdm3JlO2mvArAJJdo+J2S6smADX9aq9OTSZF08SU4tD5qcO3FxWRATLEVVz5H
l5gw487MfYt1ykF3TDrLdPeVb7cZ/v9e56nOlarSVuEfpIWse6+FwWoqwhDTZBX0GBhr20iTOCRI
VjJGWWfSwoq6n0FNHjV1QynYMYWzjYi45OxDAqKSP6CGkJpE+oi/eVaJ/YZQgIEcHpBA4/t0ad/O
ygHTiYrYRFRluV2Golsp0csy8RPeiS1pG3Akp3aK0i+CAaPbjmhL/y1oVGEuqwEoZMIqubj7egU8
nMiVLE4SDjNNxQM4nGeafMP7qq9Mw88xyXrXS8/6PkRq+owxsrMZ7OvllhWF7kte1O1tMUrzfZvi
Fk58T8jBbXX5lcmRkt1Vd/NPb57zz2XVkKHqbuvmncgpewOurMYvwyXFcg8aF7NmFrJkStd/VA7H
mlR2fX50W885seHN+haFcfG6UFdaJbnMmbVDay9Iuok5dHnrIDGfAY6NSMZWsXc1dz6zi5DtNkq8
GeGcoO3F6mIenEFjZs/B+CMgsUeIu5DBhZx7f9iHLO6wDkPCgEkD/5pDQbNEcudOnY520kzrI9PO
ikiXY7E8K41otfPGgRw+3YYBDzI3A9EbQcTqLNJTQ2rNyvNpt4HGa1JyV9HMCUNEnxEnnHub0sBP
yxpoP8OlQhNaU9PTwj2f43pxcYBtyVq2Y5OOa+hjmJRb9UadS/TDr6YRLEi4OHhYXOpzdjYbfxw6
aOHNvqeGuEgXTjD8s6K5aXdeBb1juCrjybsOadV49qtMdd7TTCtA6D5HOcotHQJrLMklLFpgEN/m
oJT3zCBwNcdVhyEr4v++RuMGSbEuSOFZthzf4RBoBzOPDRNqLScWRNE2Y0DIGN+CjR2ajFJBvgBb
j2DAOcje1xd+RWx7H4azNSddXlANB9+k+hkS6G1YgLF6puVWdXFSFh2/xmtEnxwxWPvawov9Ytmj
zYI+mP7F1pv/WE2tCNKZZi9JxDsrX3VdyJjpYI9ltJL6y40t92OuOhY61zScgXyhJyxAE0f9pKgq
2uN1FJA5AUQO5crF3RenbVirO0rS7uBt+ey520Lifjg1auSkCIsDYSv/m16sAFiCjmg5I+vTdmnO
ckOWUZoCQAMAY9bZcmm68zxqwvGbUy3CvgKvE5T7HvM6b8AJDYvAmsM3lbiyIQp0Wl833h0+wEq8
ZxP+7YEjnFV5nAkzUcGk6TKE3k3gfAAmCw1/SQLRZv5BLMXJ5zsFqnEJKuR47htWvbTvT8WMY1WI
CzWoWD5pgMP9TYWML3YBqU1mm5hRpvkio799eZKF0tiItKdJt201c8BkiGd/IVoGR+pyOHUWXknT
0uJHYL4T0y1jI0iyJFehotZpDxCmupMw+6d7j2It9UbtcNjc5IOaT2U4buZFB78gTr9zFi7ffqGr
isEmDy35T039q4Ar2BWxkaec1FbeYzAQ9sFp5ig+W6j24ng5mzhGk5qzQrNMWv5gj+0VxSErjCc8
w5ledyvaMYeaGXbiWqZ5gVeeXC4KuSYy5XFq+9AL/0kQqmRX4SZ2oSbvTPjb0HCM9vQp8lNbkrzu
djqC2ATQPgvXltfeqgJea2PXbXtnUUR1CrCN28EsPRtH3WdchFZRI5IGpR9x+OanoCcioWrFEMJd
e04Jz7wOqWNNrc038L6oNSxWL5VuT5ot0a3bLp9CrWXE9NNguEKU6NtPd82EJ3eVbsPo8lQI1Fza
lJty1aa8R0CqJi7EzzKayIbSglQ6Lvd2qccrStVG9RTgvw0XpmkIAXdLBy2MmZnbBKRjHMAB+AYw
agDkU5bflY+sW1P9AlIGumBdUJW4o8SPbkpjkQE8ZN4oxstaBkH5QAelcRKH4iqah8g5iEuNM5OU
W7MsEzUTdD+O/q7r7N41CS95uml2+K/6LkvGkTDlES+A5Z3TkdO7adAye/3WUpLxgObTe+5eTx6N
FIc8kFWtz40zaWfbzxgmcnEgPDRb0KSmMvcYHoP4ollmP3JgwlDu2dNsjwnGD162iR6GRl6pSFJ+
k6wWXtma/HqxTNs+jFpk6T80q/9zD/wX0Nm/CCknetDf6D7Pcvkd7vPrT/wJ9/H+ZaN6QVelePYE
24Lg8z/+gUD8y4+hyka4Z/kj9ql3+k//gIeBQDAXoB0b9TsIfOSfP+0Dnv8v/gza0J9/afif2Ad+
ExvxNIAjhIQcOvZJ+fF/g/v04bz6vmJ8v7Wd/X1qTtmWLR+f2K8RvvjLlfk3gv5vkvcfn+WA5OMn
ZhPze3mwse3So/LS20ddNCE2h+Xd6kbijLHZclgQLx7rqsdgLIvtD/jU39hTf4Xi/KYN/vHJfKaD
sIqbwP5NgRTaw2Prlt6+zonf9XQ8scx5//Ahvytof3wKiEMKoSMbTvZvwq2z9pPBF+Fx9l/Lm6UD
naBGaT0NvlWzrGTTcug1YgVjFnxIQVO/lpu5L/SS/wN06N9+qX/5h/wm5bX+Mnt1zz+kDMTjJIgj
Z+t1/U8owH97UWFDgY30/QAvwd8lSl5xZehbjbdfVd5jvg+uLK39f7iovyTovwih/3NR//dTfvvq
FDsVajW4aVRqp95uSvtrKy0PLDcHh18ZDKozjhkJ+bmULfc93ve0fecwf0G+/1z8wy38+5XloEWw
NqJFAUNuDE/g7z+z7xulsqXz9qE7BGdMgJsbLA04JT3d/2eWBrAMWFDQQFFlRcDDfnqa/mI28Kn0
wpjLe75rHQ4xXX9rEAH/4UNA/v1daz19TBSRC+CO9SGFRb8JzfZiEbGtTsuJREdKCAAU29HtFzNx
ei+y7uCvS1EchtLz3z3sy1vihpk3oCah+DPf5ViyQmWifD0JlOKQw6Y6Gw7AlHR9X6/jmOPot23/
ls7OOk9LbyDmilbXEd71JyfA1+ZG0yVNTkSe8ak3aDKUIPf3i1fB30AhokyMdqWaBjKrccV1a7gw
51U9BGld9uZGnLzacXBVuSQzmM7ZzG2o34o43ObaARMTrT59B4t5jhTFWtQmjb7Ywdubm2N5+vUw
1OUUHwuph+rRc+kX7qQawUCJccQPjss8fsmgIWaQbDjBgswAkJkUJlghPlilVf1sObtz2lSD831r
mTDygDOz2OdZ4MyJ1Q7WiwDg3+/AEuidzLupOsy+XzLTbgVFj9sWFG5qtxJD5Ajg5nQeZY6ZZyFT
OmVA8YEE8JiXO4oiMnrCznXbtMsx3yzrmrEtOzAiwuLD7/Xg3MZNvoxpPOezm+g1g/5UNE5JrnOx
resS8Xs8KDERHlFhIz5iuyIydYhiLS5zy/DzxpGZsjP6qTEf1Hpufnj4hejsaNfNnHWUv9NUTdxg
44gzdnvSp511YsE5d650EQTC0Ii7sZu6O4LV0T1CSPge8Ij0adPMzUO8FuxIFLXcQVLWHjXfmQm3
dedZZvoqKNJeduyyOExI3RJcHfxCPYFGDlCjQrWhdBWwbBM8lNJJ1sFtfrJ8MnlSzjp+L/1ubtOJ
YxbkD0t0OIltaOFkE2/wLlhZwvOKzFoMBRCyIcpztLU5b777NGKfag+1hchiieGrRp+9JjeY/cwZ
I9/h2t2wwJc6l6kbLeutMkP3Ch6It3g+5PltSWMi8wIUnfsJlN+WeN20DsAFrPWROOr4oaahHEjI
Kc0obrSkfzrlFK/bqLNq19r4GxJBnygF3aBqbwDbMGfWo5ivECZK+DjhtN67i9cg7nhG3QAN1sg6
a7k8SheO2C7nWPosmpoW1SWUjCaaiBErXVMBi4+NV7U0rV+nVrna96ZolyDZKjlAyMo7Bh00Pnvk
6bnRb11LAmQeGUEfbash9uEv1GVSVOV4H4gLq33Zxy2nU/K4b0g2o3PgNhO3alwZqzDtUhSdRY39
FsYdRRw20JMh6bvBf4izlecyQ1n7Itsc/pg3g48lln11okg41W1H69cztxQ8tbxwGmoMjdLJoAxp
k8gaK1KlDpcJ6LfzMPEOoUtw42vAcm94qDdiq9dZ0PpshENv/mZW0ZLzNXOwK7ljHtoO1BygGdl+
dl4hhkRWXs19i5q5cHHsgRWlG93w6I9Vexk4GD+opqya4Fi7PNwkzge6uh0XMiqwjYhYoZFqosHU
XchElkDJip2zGVrYXUaSb54KEGzI1ax3GjuX3jVCjJ+2bUERA2QPdMrQI37FSbwJrsqao2TSFBi9
z6IyojeElvPY36uAZOF+DLMAM8aKeSWxBh6E+6EaKMgrl94wUWyHMaMedgrERTYNUiZbMMo1yU7e
i4O/jXK7cqQVveC7Xtx0y8v1EWiwTUhn8uwizcrVAxrleEGzL/pKbtdDXq13G+Y5N3GM03iJ2023
0DOqYR84U6TJPBAfP0XTAnIX1HJWR9uYkcJYMgje0QceBgTJnrtll4f+MKUb7z7uZhIfj0EEJ2I3
4nVWHNk6OzyEpG54DcrQsk5ON70e3DhHiGKInqkUQQ4qLiagYt5rsdTw95Du6AWNBpt8NEFemyko
qO4zUSPd7uvSXkaCHEI9+XUQIV4VjXoI5VASf8kC17vETVAo8s2YLlkIikYcO5/w6s7bdHCnXSWH
dIg0HdaFXeMi37oSHoPT848/a4PetS6dxQ0kM9Ue5toY8UatHDk8s7/M/b0o1vXGdmwr3OcAVMUe
YCJumB4TMW3v88n3Vp8iQSlzYWdMQ7sKXXqgezwsfR40RKDswmv2Q1+589Mp5ap2LJzea6BHHR1J
WOr4wQozLpjVdaM+O53PdUrUMFMJz1dA0WrhIFXgNcrWcwIrnrUHreLRqLmgmiROPFfXvFZRh4Uc
wnPfuP3RHvLt0YmGEhTgmgWPkGKQ02TmduxMzSh3tGxTvDDrIoBG7riNrK6EWNXXMNURzL22Yn7f
sp5zot467OtRiVngosE86+Psb08BV342TqZd5L7i8W9uTe2G3yi1GMyVRU9pz5vMwvKSVb53NXoT
/CS/jOb6jEpg/+3XEeT/zqn/5f5/j6k4scq1/PFXm/vpD/x5So3+5QfsZ+kRorrOJmLx/06pYQyC
FnIpAn7ILh+b+/+eUvlfEPTpdoAsRrDcPpkh/zyluu6/RAwZBXe85/2yx/8np1ScC6ed9V/PAS42
YpyC7L4DDL5Yiv++HWY+JJFmI3u/LlLn+yzc+jZMwUks6zWoSVc9WW5t7IuoURY+KFIxG0BIxzfv
AXy+dxbyjKk7FcQ5IV0L9dxjp8J+MfRz9KaBuqYggcnQPcw87eWZjcuQpXEmb0+AY9O6SPrNdM7t
2Ig5Tjc9KPJBSP7jFYYwEBZpSy5MPXXOEFyrSo3dkcll0HM6qoNN++k2j3hT5xXWB+aBkZ4cn+wQ
XYQyUl+qHeY3mKdudCbmjgXFROG+U5jjsri8ITein+TCzDUr+mhfVv2ttfjTvm4XxW8tX8Jl6X9a
ioZpNKN+F+Xm3S4FbzttXYBlzNIiWimRnesq2boagbZk5Dm0DvvNyrq0YbZc1nUwpVFeUyENG/zc
rBQ2TzyrJJKAORQAJYDb3k9mI6Ivh5EnW+X7tZlXSjw8sl94WHdM5e4pYwkRouVNsOjifC6MfFzW
AXQFKtq57TJec0wwn2E8/uRco3fOGN3mINrOx9W6GET/5VjmHn/6qWAqt86kLp+bZV0Oas23s8hU
/T1s9/eY1joOEY0P42UYn4e2lPvabbt9ZdfvVi7eOt172AXs/hDa208Pat8tsuKwd4F9JL7c9K4W
J/JTz3rI6BoQmO88DHAAd1JYpIRhcT/XrqnfKOUFnjYgxdP/oVN8jdARcib/iSDgpJ9KRv72h9rG
+oXOAeT3UUVL+IjMa87DuM28i2ldZ+8jA4qJsNL3kAomrw2UC40JIjmFZME8HyortK8Gl360Pfv3
sbgoFhE9WnruGASzWVibE/r8F0DGQ8gCJyMQLMK7yMzxCTQz0WMlvgY7n4HQ5NEyERKDD/eLUKNQ
dMsLYDJDB1ovWjED/MG0ybflAQEG0o3obYcotSWdRzUE7o9oiwTM+00fl6oY7+mdiu9XRU0Inswo
dXR4wukzjk5DJqbfuG29dLMWNHEvDFSCOj0fC5Dq1zKrhi92qyf1o+tZ8mI7vIBaa26WExho2oMk
bazpZSozg/sBLGVarx2qNlagG0d7d3nUe7sx9Np0FhbyHyWaLCt1VnEXC7UMWGF4X4gL12nMEB3Y
W1PvNpkISRla36VCHDyKeNaJnwVeSvWIwTfn4rUts3G6moYxB5o2SDBWCF8ZMlJfm/g9LsbsCL+Q
1BXoKZLjfp5nxyUjy2XG6bmQfYD3EEMKukTRs0m1FCS3AV5/H5pDZFnOPgbgfdaLDlljlPjd4xyy
FEwnVEOfE1lfftsGcI8ZlJBzB7vvTsLXgWIgM3S6sr4vq227mHxQdMgwSAzidsISeCmBypwPueSB
DfDwCVuqM5H78lvfGuuy58i1o3JcADlQ1Q8azsnpaW773GxcDC+PEz84/ZaNDK0iYnkQwIUP0+Tg
3ajxToInXgX0WikOwrWmc4o9bYKjAVsu1NgrMoHiBg4O+J+4so+4batLVSjrUvie/1wG+AqmvIB/
MclmbzYcLoUeHwlZaxR4PrKezfjoo+xQy/DrXxW/5JI3Fma1mJ5nvg4+t5zlt1/fYD8N9rHXm7cT
7ulvsEL1KYGsHRnf/ah7q7zUyrcuZF+oc0LB+kkYLgnv3ux2nj1CohHA7YLN3zmk2PlsIrZ9idtR
ge/q40PAtg93Wuydl4TyE6WNe4vTQ+1Fw91TUmwGsyP8LjJT/fj1+T2561cVkY2s2X9CTsvjm1/X
sM97/WTrdj4XFEno67wJilebR+8jZ1t+zXkD8aWa7fupiaofNB90O8Ak1E0tnvzWddn2rtu1JZSb
L24iVtCogZ7C77Vj6fM5t+KnaNLro9w666UcihHtFBW9gsLNOa0TJKhDFBhXqC+IdPl1jTv0MnZI
bzqyiwfxSt9ATF/3kFUahjPXGEMqj/qGkeDC0+EA6wA7p5PjXyH4VWBwGpb5wredk3AYBfW51fX1
01TCZMUmog+zCm+pp3mkufLBhN1Rd97GHlftgdMe3GY676LlzF3McfG8d5T2PrVhkiOGT92FHZ08
uQMHRg83LamoO5Fvr7ji+9SrRygpoV+fbVRTHTaqFHeMnriZDHMHcKUUYedTTXdvMOwz9tQptXYi
EVaZo2zAVWlF4V8yZ5gOdgF5I1xLLw0BxQH/CfKjDLnFJxpBsKlOcLtHx01RxDgpKfPClB6ARNQ/
1W72tkjaZUf8N05nPYJPgV/RezEeMdMdHQe+RUXfyknHVGRai3i/bqI5YgwLn3Uf6J1bbNM3U8zD
Hm8pZI5ytQ4UtRT7Tjr6EE7FuROPhhc3mDBtM/wx0dFmJNIavLBIqNvDRIjhEofuAUjHblXoR9Ah
61u3tqLrIYB5I9Scp3RXAvnEbpnW9bxv2/AESSyes44hmHXy7Khxuhjn6nWct8MQnjxYzRoeZhhS
iPr1z9IvSdCHTpc2OIG/ZltgtvIncDZTtiaydCCLOOa4gU7eL0HU7u1YwzdEOQKwIcBI9ZwfVmwj
sFOv8mYgu4t3dtd3SuyJX/Ea5Ah8sdobvFC5nPO8VgdLg7xYHMru49O7muKYGcHvR2VKzaI4e/cK
J+whV2uWBtkY37XBPD44WKxSFC5Ig6IRj0CK3EOOk+lYY53iTMzgcJe3MFUmivQwFEU+FJjQie8z
SorZDeLhK2PlnteNrwhyY3e7AagMGr9x2jPe1VAKHWPZ91Jk8lUaPxzxipTLuSijeMeGFGx13rOM
hAZcRhRDrV4BUWWuo67tbsbGX/vOTgxDe1/aIyRxJp70Ba7OPmtlBskihgud+YuHN55GZuGvxU1m
E9+VdiWfWpIWwE4sGF5LOG5vXUwTG6RfudOB5Oy8geVaCZJcGI9yPtRN67JsRX0edJNz6YVVdITs
HqHt9gO3ZGXdVlTQcpvm9ZUTy+2M9yKduyHG5yTk/MjR0IrRuX1eMmjSntm5s8FeWZSRu4EuHswu
Ly3mLm5YxFflhskkGqh0Hsj/X5MsQY6tIfT0Bo8nZT/ysVMlkieA73O8DDmOzsi8EYubk6phypHm
MsofOB2oXUSefg+utQDg3Ad71S3VYYTmhS0BcWq/GAwecwu50manvss2Ze4G5cb3qCanLbQ+m8La
ugGckP3kL67vYgXuD6DY6Rabt+dVm0MICwPTN+yuTcUXnjL+LqyN+cxxrH2IIbIPVhiB5s9rAque
fywhAiUBaK2DdmBdJSqMSuLzGeaNkjVJVNlX3LbYNxocfqzJ3+hOn67xHPX3ft3Fqer6l7GUkLgK
W190si6eYraMu8gNyvOwp7gPL11/mM0S7ivDX0SX2Rcr+sP2y6vNUoavTtxAGH/IbL9IlFsBm1DK
XY5SsppkcdHeU1NU4jjWvNUYArw28fxUsbW/yIPpA3jWT7uBcrsFlrejJdCHIeiwmOXuFuL3yTt5
trrVe6iqeLfk1Y+o2Vj9trbHRj3eQhccE4ytPkb/hZWWWWvKVmNKCey7SQjyMrUz+xRSiq7brnOv
OIu0h04DkNd2U7zYpJJPbomGyTG97+RZ8pmtspvS49onS9GrM93xHpW+GyS51Q1npe3+ENg8j2y4
uh/z6Y5gE39hGFgkFjY4HPrlcK/h+GF/bcZL4PQdX5Ob7SSBggv8EyR6bPOISeA0qRvtBOkbmNOk
ml3W+Ddg1H+IZnquOmJhdlRvezNDy2MEbTFTyxiJ2k3NQ78NDxadgqnIxelL/fRKyOPlGC53OdGD
/VyPnzRAsNEdmaVC+qK2z1u7R7eIlvvV6jB2umXoXmwnVDZwt4qbbclepnGwhh0bLNBO7JZokdrG
c3iD/iHGdZjqJv65LpjG6xDvM+N/jAzSzc5Xlrpj41lPde+de5YYLzLSSMfZK8PbtR6ZtYLptoo2
v3BiP99hPGd848NPmfI4PBtg3qZwWbcDQ2kGJ6QjO1hRS44l0+d2Zge+o8TUfsgKz3pVJ/fbmul7
/IE/HLwfz7gFGbb5w8NkedVT7rvuYYVv9p1z1XSmhf0x2nF4EXuKd2E03trwZza7vyGEhYrATqvL
wWcPQ9WdYyYz9Ed6tFvFxTu5gCub6/qaUQuesF3neyQRMjVlfFGHKz60jFQEsQaDK2dq9lgz6sN/
s3cmyZEza3bdi+YoQ+PoBppEANGzCfbkBJZMZqIHHIDD0eyq1qCN6cT/ykxVMmmguYbv5Z9MMgi4
f82957rKhpMYVlJcJqGap0kEatfBILulCdQb5MMEsML7P5TVmsSiScMzvHnKM+PLRzeJcF3PkVMb
+k9SBP2bkwPWDeo83Aljcg+cXymXpYRE74rmHlbotF89N7mbLIMrLAnMaJqDKnJyap6ED9Mzp/Rx
IgoiWhfoq3mbgYf1WlJECNKZ7lxVArhldHrnIkzfMlZX98QIQpgznBnLQ93dk2ZY73vYb9jN6OK3
mbn+NCJcUbVk+kr0pLGfb30oxQpkcaFcGu9u/BaMjCnf7AUMGMpsup6s2c6G+s50TqXko8hb2EHt
vdzF8MeLPZWsntx1At4cFNYpd/Gjmv5CraPExzJV6bYrZmjMnNnvjeH3+6lL/Bc8L+Y11UpcYPox
XIAUQmEO91anS3rOm/KqkZhvUuXBDLUrTBCZB+VQIsHXgb9ljKuPkw7QbmcdMRWpl3c7b5mTR366
PO6G9l6sNUPbkXH481qIz94T6H28EonrKEX42NxERXloD9+tV4ttUwR86LWVAMU0qUSA8XfUZ6h4
1imtDq4yzDM8xSQKRnooqo3wKpxKs+G2UXlXsEUjyX7kKWtTK6YXLg/tTYnkp8V4oUVVceun/pEF
FHLTfipfWGW0Tw7RBKw6OWfvOqdaD3Wl+rPTuuU92h79s8wl53hN3Apk9vS5JrlrU61Bg/JJGB/4
Y+YDecc3P1sjH2r2jp9mJ+TJH1vxlTdmssv8etopmkhKJmTuhe2aOyhY1qFe2zHqbCis4TDh5Oqk
X13gghUXG185HEoZF1Wy7MfeXWGEN39MPFXndIJgnEyEblhinA8OGzqqBLjYWcCrFBbpcBCNheWR
eA8kB+nvdnaGOCmSb92hP4Dad9fTVg2Ysh561IZX31u8v4kHGcYhiOBC6q57NdDQM8eFOr8xdSq/
EHRVFz6SPPKrQOwJbAuZTGfD1afIfmQ+7BwIcTHPkmECLjQ4iBuXMG0Ec7wEGyVc4HA3EAbf0Iou
fRG4YM3Mc6M165Z8sxSsd8D6zAedN/5+Ykq3BVg37cPGN4iH7YyPENPH1nTRZbVdAhp6qgCsZank
g8m6k6TM2Q2S2SGfLyuoEv8+D5czuxur7AhKqRdb71unIDJFJd19WYzJ/RyWqFGzpY6auRFfLSYv
xme3RFZ0VN4BK3n9tFIux01mGa8e6BcwS7PCIeKX++bW/ZvpaO6Mglt0Kc0jZm114PvKjuxSJxx/
XQX4qOr3qVD532rNq1+NL1lIA5o6+G097HVXL5+D5FAxUxKJNxxoAm1oR9ZBuwa/ArctY3Y942F1
VXDwEIjtFsYxHywel7gAQIzKblTWTziazZsK5FBBHBvDJwsc7EO3FubvJlQ4JHTQb5XyxZ+RMVGU
lksatQWqkHEpml0IfZ89TuUyGJnlG6Ol5HtsivY+KRCvN8pvL6lUoEOnZvrNYvbdSUUJpSLvDqOC
0rVxw7n9gvMunuzZBG6FQO4Tt7/iaBDBt87X7CwNUx9KLuR6C9PUexpg6zzj0uVwbdkeTPWtgW4I
fm1Ru0VDl7HclFwubUY3DEawMdEAt1ZwV5ZBfkaWnH875cQ2lOsERKS26+JRQXAmBccpcHMMORjZ
offvHc8ol/O0EnIE4Q/eZg600rBVGQnpI9vAzsZlUuCoGuFqHclGsujB0i58aObCf2KKVt5Zskx/
VXYHYKwykP1itelZugT6vbZAPiUL93ov0vUFt2pyDr3RiKrFsHcssqZTm+ewrBH1U8MZBikZLctZ
M39kw6cfbcTApzapmYuh1tknVseZV653oRUSuM0c8VL4ZXI1+LVRbC7hoz3XFoNLD0veWMk7STrV
iTOzvs/Yz8YA62ZSBahf/SVVPyEFDu4IRBvhN4aSZ8HQ9MLi6F1ZyXPOwothtKlxX5M1Db6Y7ZX9
AzCJDaYTfnljEVcVG9reqdMzQ8PqRVkCJjJcZHxNr97E5j4IGAaaSwpLWjmbSZhOZPE2xM5iRy4F
KvtKPN1ZxSqRaMldU2DNdztsbxP8rY1c5Em3qXrujYDHZijvdJbaHHfVutNFM4ElJNeic2wdVWp5
Y1P90Xa39AXECEOjdy1dJpZZU99ZFpPBJKkPvOCsui0jYfWrACsyvD77wOIPs1VJPviJMswhmznF
jov4WRVHD232gWXgsl+wZEdmWJ7wvak72p+CWIRZfGsIvBHxUzPvmn112m46dKGxExpwPoqydC/7
VfyB3tg/e+VAJEB5yx53aJBW3HVsRS3vMN1YARiFCSPJXDumZwoZyY/lHYRdZqqY/PDK3lCDOLjw
2ZV15GfCfCwKhWKjMwDwFuvIfnHswwfPB0ce5vqlzisrYiOLrGEhCaVT6pbgAaeGjXF21TgJY3Py
jWhwhrs1pVIfKsay49inx3DwWjwvK2DCfqI/cmie+5bPPjDdbe9ZIHf/+cl4HF7A7D6FzW3hrIEC
UE9SzXVdj02qIfgk03GHeGmbu/MpGe05GvxGkrfeHu22eJcYnLU0fqQu8F/lto6BEuf3ZjpcMXni
XfHVAlM68Q9r6HqRCTgxFm7wHXgDFLGg+WB00221ibF9soPsuDhElcnkVo/X9q4FTLchJCA2hO1c
tXR4ACbccRhFtwNtwrZYQR5XhAZtsAy0wQZE7QM++3ArbJlDvynrY1D7F6WG3WC3H9OCY2mpfNrb
LtiWIn8fCuJJaQtQtbD22XVEM+xcgIpsLVYTBkB/J4r2ZQYtu/F7Zq2N412aEHopKRLFpsmyKe4c
f0ZbOedxEQDiqwRTu0zirkyIBLD70nnxjeFzDBm/gXcLtqnhz9yY5hldNXTSJZiiOguGswim12EB
HkmrT2iRND8KsqM5Wkp98MbwpfUopTrlzHd2lg/llh5zHwI7OEl3fPI9dvJirvR9xcSblT5BtnHY
zvnObZYdgNIvfdvOo7iHk1zsOenHqFR2wtlLQPg4l+YLZWGxz8PfiObhbtzCxkozfKE+fE/z+YEG
AimM02bP+dj8AOMp7ksUZ7vR9Js7YVg/RBIzQJKRiboEE7zc48FtDhM2m5MTzHtuTLiR440WbuXT
frmV9yG5N5WQP1rVx6y1X5MuEVFbmk9rItpTkRIX1+MpTOFTR3bY/PJYv2/6mn7GyrExZokYSEF2
KS8Srg+jCRoSR4oT3U96mnxT7m3D+l1ZEuhg/gtxinVKpWEdSnyIhzqs2BBRiJ5TdG57hzLtYnol
Ap0ymA5DGxIV5QGYWxz7B+l79Vya9nxsb0kKbiblFfEUip4mIzMou5mtLBwmKZ6zfdOMn/nMNXLB
gIU05YUjfTpW9UQoXDUue7smUkB75KFLtFzR2DY84kQLbKm7jpCsAeAnxi2+WO+dpj5W0/pZj9Zl
SMfd6sx4k+fxVGFbgv8KVPcWuGBVxefSiiufN4ADcYuF5PEsueYWBF5MU/dDmT/PQxLNBSu9bmyS
xzzjP9JYwftuWCJjkE9s0J6cud+NdnaULmhlG+0fd80ttpDvsCN0kRCGCDXRI/K4NyPlVZfzkSS1
jD8df8pqLgG2Wt9DbR5d3gbNo7HHC34nzeBo2MGzhaNvq0V9mof05Dpl7EOJWMPSfsTJYIFGZS0X
MnmMPNM8VfhP6RM77y3rmw84zpS/jfzsZuPRLbOtsIZn0WXYQ1brOLFhzOgCY/a38sNci3viNlDl
qYgrKpor+WpmNzOQDHeN59w7FrwTCy7FcQyT5T7FrdyqPNn2QS4AptcJG1d2WAj/kCjN35iK/dPN
6X7S0Cgos5IP91ZZuAYVlFfhfx4xjssRnBOik886M6d4XpM7m3bE1aYJGT/hbOA9qkKfzewtg53F
wC7o/Ft8WnjuBgsT2eI0/juDLndDu4dAMlHTAyLkc7dSx3m0kHHtEf3NCEF+iH5Rj+iMi5OBce4u
RODJhMAvmJJiucFPvmd+Aq5/MLwdCS8YV1kYyjeUT9M3cKMOuArzFB7ypvqVey5dOHW1ICtkIx2y
hswBw9tMKWfI8scjBXBbE+PHogWzN54ZOAhwLdYdqjb2dIyUMi2I/OQ3Q+5rETehw+1NaYKOK/Kx
aLsjE+KUKUWu/WdCH8l/9Gcdi2H8LcqSiQLLJ2YRm3HMj/wGQdg3LcPysYm6qe05NFz3ZE/1k1V7
mlUFWQTj8iaS5tT5pdqMpvnojWsZ2z45c3XSvVXZ+DhprGArAjVPstc3sJxFnZWSIoEZCSFz8LtP
O4uG24RYWXjty9iCKkUO9qRW7xgk8LTHzkm2zg2VMYr1igNcxnWv21OPLAh1Ebj6xvrUKhi2Uycx
tDF0R3VVXl1+o75fEtaSuxSuqb9fWHjig1oiB3UoXNcEixZs/ZKYRb9hGDFAwsgU9j1unwOKpVsw
HFFao/s1BNYXdsNqC0mIKR1peKja1Fvajr/BXUewaFiReG6sRYoAEph8hkKVQAu4PVVl/obpUx8M
L8Ak5rN3AzjjUzrYsQ5WbPBVde6VjtJx8o6tX3wSyxfXZWVTKqr73pgcTE2dtVuH7ilILFpp90l5
PuSW2UfiChHnggFujBLF2FrX3Mocn2AyG38LMqqN2C1nJ6VzsVsJxDmEJWU7a3GG5AlNKHEl9bZP
gzcrLIb7RpbuXaby89CAu/Cb9GAl80MheAzN20WT0GDglonrdiDAjbdD44xhssNmtrSLh+nmh2kH
094U/tKAU83L3cgiPs4EhUIZYMpjBZ4fq4BhNMZyCGW0BZuk0he3Es961V48u9O1c1CCmL75RkIR
iqpUogpM2+yYa/uXMzOeaOs7lTZkadtNdWemoqIAvWUQCRoVf3Hobmp8sUxnaexQW00F80znTTv/
sHjaVFrOn9X+B98D94AuZq1afXTakWTMeV4BoMJEqBzM6w6id6SFZX8cAkJ3Lp3sST1jBNGxYepT
A/6sO4SQopiP978KchaZv6thfc8Ywc3XgRERxuJ/kEf84eTeKfrPNq4Cb8keud+T/qHHf/h3/Qev
xApdMoevfd881EDbyx3ubZ0iLmYFAokYRwXhMG5vWBdUHRSE3uJnn52cUude4WyRTzbLLqppnvsy
v8xuTkSIhopN4Zpi6IpGtEfNCXtkOO6AkAM9YWOJhxp5qTb3rYf78hkj/412hbcT9NU046GLEvAU
rEodMaioCAq6BQRsGrY2FtdpFh9Ep67mKVxI5KCsmYWlYuoeL3jIie3hOZ5qg3wa8DnRZBXAOaw6
CB9RSQT3kD2/5859DHq32QitvW3lNTm2tWECIAUIoitkdyBFPSl4nMb0qy4m+WiUhiasqFGrvQWZ
Bj/MBFN9RMDxBM3MRZJcfqS9v/OKjMG2lWztmky3tHQeg6n+cZIxAglEl0J2oLiyEG9PaJhlsOU0
HNc3kY9B8Ff3OMr497V3DpvhdZLK44DJdkaa/M7EaJGj4+/DoicogRq4ry6LmwNfKpChI1kEvuJl
K8uVnGmib+9YSgDa1vxhU6j1aNUter6OCCbIKvNbt7oH2c/tOVE2zRtl73mqsffX4WyfazfLIv/2
IZHy4DDS7vc9BNDjMIfLHi7Cd2ME9/Cjanqk7jRJajy6I0SXNZpnXks3i42UcxQbRb81M96QSfnW
K9xdzuPZ9u7ILBMRU8kFiUKRkPzZi/cFpwy7zfVdqvKnpeggJq3fF+RVHRCdwt1WYOTz1S3eGxn+
2EtQHMd2vG+hme9bPb1kM+B1zeTr2nVBFbvY43ZkFX81igSEPBu4ZRyDOXO/ypQsNR+fbKaL9pcf
0NCG67oTM/tvuBbHRGVz3KBJo6nCA2yBVmIZ5xxINh+jcLFlLKxp2RN25VEl+B9jVtApN8N8BVnh
bTy3JpDMxm1MA5sChPfDu8DvnwTM0xe4gzjex9W7otULD1NHzDpLk+43vB7simDH47BzZ3YuhMUN
Gu1W3w/0EgUb2IwsRMTnLB+4Z43NiEL/yNvOPDUISKa2qh8SztFap2vsNCDxHgJ7MbcNLOcNOZj2
ZkrKz9Kj/yTwa8G/XeDIguVfB3MQs14l2a6u78ISevcQdlSD/qjCyK2L+a0VTk0xg/bpxCJ7xNcs
+ew3GdZkd+MH4foL2Zf9XYXESV9VSHNoM623dmi/Z1QA4LuGnTIzrPwA/r5XHTIP3MBPci+iYlK6
NSrxXuZWzuawla8o1twzYsZxC7QBft/an9bbkbVRQ1LeCcixrLmaS4UMcNuZzFxkSJTGdCturMFY
D9QcxRsWkgwtUzadbBBuJw4wCusgAerUS56DmJisCXf+aFF1DaD/zJNlm7x9jhrn4IemD0a/Hl2y
4uakufQhBAHRTac5bcUTKXDDKRjBKsyZ4T2G9bzs2DUU92rJmqdMNr+hb9l3vMSAx+vKuLZlfcUL
J489YLtn1h1726/+4AIlORvFraddjsJViCsAavDouZUYeO2hf6DtyVZ1Drz0y6lIxzGDkRy7NR47
0zgWCS2ynedPc8mCTizMpriHD0HnGH+aDu1AG+KTWdp9YRPlNHfrdOSE2LkuYh3cL0Fcw9BA/l+R
DWy5icXN7JV3qW8+65CdnVlZezZaWPjFdJZC2UfbMQguMEN7q/Npt5IehbRmGvJH+L6acr5hz6gy
f9MtdRqR65a/2lL596lXExNn9YPaIkI3t7gpia7JSmAGmd2/rkX5BtCJy3vsfmiA1BPSOtQL7fSc
ceyu6Knm+Y/nixcGRPluZI/CBv4prW8Kd9KIqb+nF0rQAlAa50Q3ltMOgN37GtYh49lqQjtv8qux
FLvuySMnHn5WP5lIbJYZ0fQldV3sKsbkvzqlJ+6qya0Izwtz8onsuEDfQ3rGGtMsb/i3mW8FpGqA
giJ1rUY3qy5+1jUCVqzxPZqBFzMnCo72nJv32JIEbx1PGOy39mXqAyRncIA3Q+F6B4etP4ZqbAxb
i5Dc+7VVoNe66Q6yRrmvigHe/piKM0vG4d6ZweVos/lpeB4jOeblueuRo27qJv3jZTkKoC6e1Lxj
on9ZbN60kEw83SJTSzOu9k5ffMOPLBw6h9r5J5tktSjGm3zbOmbOo24P1D8hkguv3XUsGgYUPazU
TyFRnSOrNntRVURG+lb3KB2GwnoOU3VPpPSlxpvJZKzVOwkwAiBS75LxI/wxTtdQXoqiN5DlAGBz
USBFPdS9bZmSguNlSbvpcsJ7B7iSB3geRKkIBF15uLzVlsJU5GeM8/mU4BKlyHWLejPOxZMxGG+G
KjEs2aEE30wajYI5y1XvPhJ4Vp6rxmVXxSY8T+rhbJRTs0PkeWAFN0c4lJpNC0d/45TEjsgy+Kwy
QAxiNn471vK8SqwUivE7njl9AY9i7AztrqDlV9pDNxB/bsPn47T6f6xCiWBreVrFJaUCPqV1PTZ8
WHdJM94sMv9f3q6W489//2+2hTHx/w5xjwf563/8+3/Vt9/+xr8E7gJSuwVd4ub89S1QjHgp/8OF
DYydQVSIEYxKEUrezdT7Hy5s4fybj6jZ4pn2b05MwR+xOVcZ343/b54pTC/wb8ZpBzr8/4u6HeD7
f9a2ux5ObuG4GLBxlILB/t/tyZgT+zTrGCC6la5h8KDbXQ++wThiO8raI3KqHMxtON1EMr42Zhpt
jzDg2yoHGLUaE+qnYiZ1NbITN+xjrswbPrrOcZaAfoFE2C4oR6PW5GWMwhpH7dN/+rT/D9Zu0Og3
P+r/EujzQzg0Hv4Ne29zUWEi+K8CfbmYQ07m619iJQJ95R/FAUcXApdnVmw4N369wtTzlmWNDavT
51KF0yGYbDJMQ3x5n0mTIJLCvYYcvw3WpXxPYbCwk7ObOiMXbi23lnac8dcYips/sLvpHnsQqd7W
lf7NCFO5o7ezyI3rnyW5dXjFKqd9NPzUcvZznXs6Hmfhoi3UCdCLee3AeNheh86lWWuvBjpF4EVc
eMQx5SQRdtvckt2jYWchsdI2IeQRtweSQc6CWeGgS0ZBly2N14x8MoAoNWhwBHZu8xf/X4boGc4L
GgAr7z4Du/Sss5qXcA9HkTrYY/RPEoaqWqZeqKSz24CDfGdiX+yKNbZh2gSxZJekR5MRV820PE2m
5HhxZrl8GnZrptE86NF4Xru0LXeFq9FpLPNEZmAFwhhhOpr11KsYp2YIrgGJB4xLo94o4X4NCkvR
F3/buA2+5lttHIKluMKrlCO+G5fzntrJfCrqznLvdJ7Wy85RwwRPdg2RQXdD0n2iK7epwPQA2yJb
dP8D4y3xn0HZODWmH1euh4DcJkIrpnn6dJu8qsiMJH8DZS1wz8fRsbqSSRenL/tii8nnmluMuIWy
spM7gUnbcEZSHZgO2Sn+CtOUXgbeYaQKW362Y5eFx3JK7Otk0VPfEqTUSSpEcyDrdDbvFqgqYsuq
be7uFZw3stenQSxoUcOujh3mb92x8lB0bBxC+E6+3eVAw80q+BgHwY5ba5EwgiHT6j1rGGFvmEeX
jFBBCg1HIDLztGFTVXefU14Xf1sa7RS3o0itnxZ19iN8SrRSo26NOcdGJ35ZHXiCE6z0Kdklg6oD
VO1LvsTDMBZd1PNOZbHZumn2Kt1y+maFgiK4tU3Fm1StkIvyMgFZhmZttB9IruGLpbPFFxN5OyyM
f5aG957wv76G3MQPxqdLTDrRl3PHAdIxPqXiDsP5sWFbbWFgm7TxXAnFcJlJAi+bsojHw4lX80XR
5IHRt4hQxhlHVpPY/utVVAp9JJy8QvMlJErE+QsMjCsOGaxDJtTtzQyfbhXrgPoHZimiMwK7xtmA
4Y1ju4W/xRgsfAPQ5814xLyZf3gNZ/kZDGwdHpBoQc751+O62l3iflDy8ktHXcHR8K+HTk5unrIr
ZBoFs4oo5UtWTg5vh1eValsMwS9fpNqNgAzjzOxJe/6w+6D1jo2YCtaRC44FYjGHK5+JQxIaQbCf
hkpKRj6+evCsyUBnXWTiezZQIjFvbX+IRDcPtgPqOEs5dTWB4cdxQAzkNZK6Jw1sfWA4+TcdSeFZ
G5sobs+oy3u/smFni9LMsx3qzBHnRII8nbG+O8VNkZjvs7bAGlUlpeRaLJ+zDHyaVrN5DXXAMqlJ
0/ZrqszwXC14+rYL3F8EciVFCMP6+mYqqd7MRIbHzp3aO3dcoDTXqSwenUndgmPYFB1S+B/+ZmY0
81rN7jN4356hepbfIoJN5PHXwJ5Gele+AlE8qV/YfD6DD4eyGXNr67mGxmYK0DQaEjsnODDEc4Vw
EHuktPzlqWx7I6MC1O6jxyDhQofG78AxxpdxZmkLkds9LbCvtgElLpYJNcErd/v8CdVaOfMZBsvD
2ozdJZ1QPZD0sHAcq9fSV8X9Yi9/Gaj074HVoh1dXVYgW3zfjXHUdZtAwSqeaQHTo+rG/sJPX0U6
GMfPOZywUuk8OZbhVG4l1I2b1x8Om5LOEPl50ZxWwQud60xNzB0CCxFjSAAgiTC8uegCuomyNcPf
BO/8L47b+pkTuwY5SFQwkFo5dHuT5HL+D7/OHqawC8t4Yj1K3vxAUHUlvJWNNXeCvS1ATF5WJHxg
3mBB/oaZyo5mBRVtRGGnk1/tio4GCJ/9NdaYGkAx+N13nuMMipME1WM3dd7ezNMOvDtuPoSmi1LB
NhSFjX/U8+7XqiqJk61xcNjOeKmBsG2bQaQnWwTdoWr89UsvjdriMxgJaMoke9XULNpvrsYCkmOn
8gP7P3VA7YsbaMWGvVEBWkrCrh3XP5DtZQBaw+iCn1eV+sdoZ1bfmf6LTLTH99CmkaKaekXgk3wy
yve/jADaWyQG+a2aqZEMt26rFDNh6pz62opyngv+qTL0z6QtFeHZrHT3hBoLkZcVzHnUh5ME5a+G
v0ExdI+c8B3OH969e0JA1G+UB/4zNKkxIjTTABSRrP4F2tMqkYzC3XYSO7hK4v5+1f3SXbFZ5U8c
mHVMt7C+lzhvzsBrLU4bSWxIVa6/B3O13kHglDt7GNTVhZqBO1AxUTGXNqo9mepPleQMvaQf0nbV
CP5f1lo6xa1RuJVj7EdQu9xsF5/4Dy2Y45WB8qgoLRbXbAID4G2FXu6QGuPyKFdedpuBB0RUtwHQ
LEA5b8N0rP4GakKcy2xxeAt6j7uf44A9KTBEhFlsZ1t028oGdVprVBsKLiU3LQ8REN7G8RGhkn2+
4zYo30sPhNROlas+oyTTfiTNsNoPagiyLaYX0s/arlWwAYCSHpSq3T91kbYnPDsDWA8Hm8gWJWK1
7jPLB1PIJjOv45BiDPf8zO8geNWhhVAxaMaaRqny4YdsQFIGH3bHN41e2C3cqHZnTxwSm1BDloqa
QASKoNvUhJcrsizGVoRPNsYf2x8zczcFaZ5EabWEsF4Mu4t0OKsds98U7brEM8J1Jzm7LYNBEqgB
uzYpS8LxIl22n+ye+mFES8TM92nyczR/rQ79NAYvbw2b2rMq66sFh/E1Orha2FoyCCNjXcg9A2rP
4A4w8Uw2k+6yuF+xgrFHkoha2T0wT5PJghsgdUci9mAbO+UlLMLhIwdVfeVGDvSJGFxwBahuJX6M
CogCCcxS/owgCSocVn5o78tZjHC0Z4frowotB/3KVKf7QisT9kqIyQhvyU0YPrmewXrEpGoVhExa
V5DHaOxy5t2PTDGZapWZJfeIAcJzLccwiG0KvBtUEyHxcus7OExy77wk0jW3eUmCmpOkxZM9ztyr
Qgr3L8XRvUd2H/G+g83u0XIGeuYbzV9vQgm3hEcyN+qdkcx4vtgznushkGJvjgmZyqTVlOLc1ljo
YsMMmIOHBim8m4w649OXaGuhNeCkwTyAwoSwuqtIsproh9EMwTpLk6Jj1g7qusSgFNs0hlicbUB6
MtcwrVtMP0Oxjtgj+9U3aIaqYuVaXsF23vXW6P1JMXvtoPcuW+aYrJfnwjPuy6qWX6GFto582oq/
nyBKJPYVbVkNswEByKZECI3FqJULFME1Z8mSDS4PadO0I5gS5I3BBiViU7LPxNnBUA61DPNG17iY
yFW7aB1dA8Et+W23hcWYv4W6GAhKD5vgYyJcJMpdAdpvyvLgrYO4UPNNc/YAcQzlsdCZc7LxSMlt
WPu8vjeiAf0FaLi3AE31BSU9n//iKLfcEldAqoS+9XepOYpXR5Xtp6ik3tNJFV8iB6S6sap2/rGV
1V2DDisjPzE6iONoeM6xsYlPPZqV2ZRbdxzNr2RIibCe/mkCQMTM9mUpy7cCLX8S9+HaIcNapzY4
gFOQ6O8MkRm0KsnkMsVI/jrulJ/BNs5H7v+AeRu0khCJIuM1oxolqhUH5x4TG7TPVH/DNltthxWU
1a9vo7UgZ7JYzD77uveJhQ1r51whMP2xneTGb5zn4BFKDaCOphKwT2+HhWv1jr1thR4OjLn7Z8pv
vTF4/TcBkdUHidIc7TX7caTBPBehHbCPyIw+lkRGHzH+/Liegkaw5jPBzg681CpIQdb2Zs0vWRne
AVdouWPpkl1F7hZ/elGLvyPZu08EOPZf4YxIJl2SNIYS5US2bxDR6zYrqhmzb/xHj9f3D4gXUDCS
luVDjSksoTZbAYs2+VThu+0X/9PqWxD63kCGKJJAMKIY+PjfbdAtDxpFFQSRVu0AWjQk+FYtG/tZ
G0SGN44+AEVuTovK5z2X5bRZ6Cmx//hqmzjo8DeeOT+aVB77Iuzfc99PXy3D9s52T0Q6Oaj2ASHS
gepteRBGZ3+4cpKg97spOxPpsjoxxUm/x+fUPMIshiXC016SwS7m8YhWfdhli6Vf58ry9z4xBG+d
6eza2tUPg7LxyuPUCS8rbiRUnMxk2cuavKKAR85BkxcH7B68I6x3y2JLjkNwytvZPnL7/MlYyP14
RqcPS4aOMeBQJTa5NbyLWfg9VFYE7+1WuUWIYwBC/ROnZHVXM16PkSGGHBEQ1gR3fdiw/YCqt5tw
pX0QcotACjJyBHOK0tYkZKGm8UMLr/vHOs+bOHMmfTetDNoVf0svyjj26FDOojAIZE08hP6EiMZA
cOs/QSEBqvlDh3Ns8BiSp23v7gq4SO4en4q6J2h0uDZJUu6R+eJLhYdbwRoAzmGMfubjKksRmPUK
BxL5PKuzQ05KfZ0MVbYlh6U4mSrRVwi8v9ZUzifKC7Spi9dfEG8Qe+IE4sGuh+qNvArdxSTfsOpk
+ea/TyAp9wQBsti3bES7EJcZvjtVzrPE83lMZJ87+DSn8BvWZUsitqn45Tv4/NgcV+psAVQ2WC3h
9YhZ9um/rJJpXCyqGs7JEJsDLtpyP6Hn/vaxDT8MUsrx5Hqufhx8xD6bzIbgvzGgCv3cwIEUzKVa
KWaV894zlGXgC4FkD6Rl/k5KiNvs4jUUYWNJW9ICDBoUHuOVmhwlLZD2GbKRCGrjSDGO+CkzwXY6
EnMON6LpxhJBrYiHUegd8RGfOIGsM5LlfFs3ltoxIC880s+NL3NGZGQzwt5aRTGfMwzcx5n+AyPy
/yTtzJbjRpos/S5zjzbsi1lPXwDIlUzukijewKSShH3f8fTzgVU2zURmZw5r/vqrRCqXQGweHu7H
zwEAh4/C2QpkAqgWWK9dOQbcDSSk3baVoUhfhsaAewm7APGt3vDMgy5J3woT8I3TDBYVGp0VP/hD
Xr5pfqYn3M7r/IX6h5eq9pt7tACMatdXAhvHgOEweqmyLiUZBlwbliQ96h9CtRO8e4jETELmnfU1
E5NqZerUpcBxFk9ruLdVUCKNCCpliJIn/MFpLQEuLcHJadXPGDDXjzb2KyJmZffX0Ddx5SKIuxpD
IdmgNqBu8DwFcKVWr+6HDpX4Ou2EOw7A8meLuNdDoPmlU3mwtDr61MsHmat/vhGIFu76JOmBfoTR
I6rQawPk/zQzSyQ/p7ApgFZVsE1JQXoTKwh8SJUXbJHBwlBQFAu8nRhKj7PeOpnemr/JpYy1A02m
qbmNAWYHSiuhajaDqE+PiH21r6U2jtucFEPzMFbE7fOgeeM4Tp8jEwUCkxzZQzoGu5bebloBbkXb
RIPot9rrvbafSF+Le98w0Qcv00F4myqtfDXT5q6IKNjNid86g2KEr/BdiU9VFVEnMyFlPtRi+J0y
gGIr+C3xQkN4zj11sCkeSsctPjM6DI0i4G1zTybvQfnwLcn4eMd1Mtsolae/AeUDku0rwSFilpq8
QwGn0T1AccGkkXyVtcbta3nctYEqPNURJxE+j8ZWUJ4ko233BP3ASHNMrStBQPpWbUY0vAxEquUJ
cgDbqhXSBJAojbgAWgt6trKk716LZ9fXYJVXbSzkN1YO77jbFdmbESj4cMn4B6mSfg1wMfwqJwpI
HMEL3cbSoj1UTNUBBRX9jhTjl0nA+8+67JeRm+KLBhcApfJpnd0n1qxUPdRfGzULwlv41JqvtaoJ
+xId3O8wG4AOB6eXyw8RfsTwBgGFTxDWaMUEpuI2al3uQzrhrj70oUQrUpU+zomW8iGcUoKpRsLJ
4wZiWb8YKRxwwBK5vtjjHAmiEFAsN4HSEbgsFR8v1WpyEabkRBC/jCXIIso6igSNoE69EdCcIUJM
ddLDqPbpCydu1a2BbOBL5T3USrDj+IQHOi4jqStBMlbcNE3uUUwS4FSBHSQ3s9IGaShu8Uws0GBN
hZkZVINLF3OKmFsapHH3d7bmf2QlPRcxh7pOw6EUyW/oC+rFMlcp5FGs36ZujHszbUVtO05IJjgj
sHhHzVsvJ6BfjXfIPhWvlwP2JykHBeoeGToOGCZF40TH0KQEDx3x6YeZ19khtJR244/kvyeCriSX
y3abg0d9EmBgSiGAEMT15eZPUx6mwYllySqVochtqIu+B4YWCINOJHkSJYrjU1D6BBDR3Bj/8lJV
614g8Jdg7RLhULFB4ok/Izhf6jUkFXh0fdUSn8HnBz4ExGVArKUVxuQGXQpP3sCmmEIeENfl8JBP
MC9S4B0pwu2VLhzzn5LwwO9QDY2skqXxh7pIeAiBDhGLRCWaDFBY3wRVQBycAgsZ1uuO6Bx1pJKU
4CrF5HSQmSAZ4yfSnKpB1OQrBQ9pupkqAfJu6T1rI5QoBl1TdTzzkCZq6DOXMGuM5zzOyigKxtZA
xACoYxV1MFmTvL1JO5/n4uB+bII+/G3FDbmaKJ4Y5PcskoUiBfJSpS/rqyDywZ8ORhWMhA+1ybqy
Ceas3FHeiJIaTcUZ10xp5lY15x584DklsA2BWQlBbtNS5Pv096ar5ToaNhJ6TvoddgNWYj0kXu8a
eTXqO3+op+TOQuNlgBtzbCRux0OM+5CUKC/xM6Aw8vPAM2/SsFR6EsN9o5tXNJGVY+pUFEkkmVnX
2EWyhkyluCDALSJkeSjzQjtBhXWAWrwxMd9g7ym6lTCysX+gaDAzGQqBCmhCln10vnM5iO78Uc+D
G81QfG2bJIVHHgvUPpACWMh9t9dqyiTfWZCLaM4GEQkINKenUv+rpnlgeCkW09HgqKFqWyPsQ9Fr
mnLVwJcGyCmYeZrzhanwhxtT9KSIlF+6IVQQMF5MpvADyJ/ZP/Z1oL9YA8R/AFqaIr+yO2Y2scW0
qrBHmCrihhY/aYsNPpGYSA2SOkjzBENwJ4QmV5uWUuSZdXIAfplpYIYOddVwoaqQORlvJkv3470m
ZvxMfZZxT/S/DqkCJEXrZJIGAgAjGkc3Ihyj6jrVRRh0yOzKtVvG8FRCx+PzUXkw8xAPKROt3jWr
NjJ/FDp69juiLhH6IIY4vlw2BcfG1JBBhc4Eruq8GETM0mIJBz14cRVSIjhI+mz2oKkzDodkl4pp
sdfDiniACDMQmIFGXkEpjwzH5QeQj7c5T8Ag6xrLUIFwDUqJ+aj5sImmYECQJoJAd6L6I1/rvqTi
RE4mMYW/UzoMs6HuLADZryFY3gG+yWq2rJIv/6UFUEM5FH6GKsqnogc0MSFWuU4pa3+DuD/F+eZe
AwivB0KCcKu60do4KUBgD1xgM20SkHVKZU9YaSqBys2Vzi2Hlwy7IiHJIkEyjVyxIh93Tgt0aoT0
5hc3k/JApCVLHLlNeHoiBNaBWyQFOvCVKHsPEPOPQpzVnw1Af95KRP9LWfVW1kh2jlLCPYQ1cKqM
UfQsD0MzklOStGdKIKMbivKxKaKnIQ9J9iarqHDtpUM4UOlMSJiwuQkaJ3YRJW+RQcMkrVKrALMH
7WZxhWV6Bh182DyGTI+BKoA1VvkZbN7CsiRCboCTS37BgkleTSHrwR0CDDN+M6iEzDEJPXVr1lh+
SDp/CDeAj0U4ryuuNU2pAE68PAWL5P78QKZsaZIik95H1tKYd/uH9ZWqMDLigs6GlON8l7eF8BxF
1OeiESKhODoo+vilKztK/LWGusFVr42md2vBZRUSbWpqoC8kqiNb8jXrTxaYEcq4qajfoZmoSOu2
iNM/FZB470YryvTQQsaaQBxlDtyv5gQnhqb4LsM5+qK1xOvtURSJ3r3/LdCbgmC92EHYgApjCGhd
MCEpqT2BJZI3JajtDqy8raHXQWFGkeIsjnAMUXhKGtt3vEkJww01qDUrukMX105wygO+sldHJ8WK
NK9WhlAX9Z9zBhIGL8XfwnJUbhVdldYmaX8ukkjreoh6caMlzenlw0oBtJm7mZFa6i4boznVDkXh
7ZgU0pfaGvkmLefuY8dRZSToOFkHkNa65GTgNK2V0qS4rxo6HGTLGF3BHqWWdNP7xH6KD/MlT/n/
f86f+YtAZ0W1RvNf/3n02yH8q0Jl+U+zfNfRh+r/en/Z/53PMglHv6wytDPGx/Z3NT79rtvk7wb+
eef/64v/CC+8jMXv//2//sopJJ+/zQ/z7COv5Wwe/megkF39qMNk+f5/eDBl8z9Mziq4CjHpooY3
8n9xQobyH5apwP6uAQbC9Ztf+gcnpP0HNJfoKMD6D5GrpMx+/D84IUEBQ6RJkiSKBtx2YAaMzwCF
lg6HBNkmj6CDFZJlTT0Ra1ALGIb8crSRAyvY/xQMG3tYEuZ6OEqs2+2HkXn4G7vzUTXhtDm8c84S
+oyiOsboeNN7RYTcT0XlqxhTpfSGnRnVN71E+eaXoDd6GVw5xY4PMZBUloofBRiY4AWNLl0GEcYJ
inDBh5cEjZ8aQ9FfylCPrhwnMyvpB+OqGTKza+Bz0iWR+481HzcfbBnpbgA3gfTovrov6429clZb
9/LALez3ogldXHqGntSUEenTx4P79rKjAef5cgPKfAB8AFsd94EG5gPkQx/qsi4CgwbW9nr9unt6
Wu9s59ahIWd7c3BvHOfmcoOXB40GF2cwSU0UbOcG3cfXn/e+fW+vvt85on1l5BaOzOnILS5VaVRR
JxUxcuv7t936Zb1mfn44273zfKUl6gWujOH8+ocx1InmUekjPd7s7tf3W5em7PXNYb123fXB4feD
y39d17G3/OQebhjjHe85HPh177q8tnX3vLba8yPvXu929+6WVw98eMdbHWfHt7HE+Eq+fn7LOufz
u5f1/W7Ht9l8nb2aX17v1s4bb+ERbGf+G37ml5VtO1tnS7u8l2982Nzz9Teuy1e98Te7lb1a8Y2v
7sHe7V5s1hqfWa3mJec489tWfJ7vm7/MueWHAz3hiZ7m5jdbZ/91tZ/futrvGOg7x+Vner3d5HTe
4enWqy3rar07MBHvz7bhk0/OD751y1v3d8/b7fM8TAzU/Gn3cEjtudlnh7++sgiVi1uXVThbrA9T
VsuFAY88q+PxZn0zD9b68P4Pf96/rRn3e8bh8HZYvx3uS5tJOby9sYjs2w0PvXva7DabzWqzubXv
ePq9c7NlqL7f3r539dZ27rYsNGaVIXedxxvHZu5X+0fn5oae7bdXzKv0bmku7eKFVxV3htHlLPYb
JorJur+fx3lnv9ske13a90zbz3mG6chhfoU3HtZP66d5LlhbzA8/PfGBnX3HMljz02zPdrvNHX9u
n+mju3ce35fzPSM1byQm6s5Zr3fvi2S73++ZRveGEWS73a/njgb2lpFkDBjHtctI3fBdjMrrgfXt
bu9dPnN5Zq9OLEfox4k1KbMVDEaCJukjT2dvDi4rjaGw6cLfa8u5sp60xQF3YkWXtyYfwJw2W4D1
272/YkOw0ZiD92X1xP9on0Gb95NvM//7P1t8RvuPu91u//T24/MVI6sso2InD7Q4miZj7Md+trKv
TO/heevMk8IP7r3r3Ox2bN7tGwucvYsBwGhsVquS3bZeb5nig7udjYL7ut6s12/u7v6e5UFn7p98
2/5G19bMKutmtWfjvLKJ9/a7Jd9tdve7p9873/79NH/pz5f7t9B+meyfvr3D1HO83D/x6+/fDBHm
aevcPWOP+fNx+7x63v5hoWEE7BeMymDbvr1hd327vbv7drffrr7s9ttfz4/OauM8Yh2c1erZtX/c
ziuKdf/MrrJX+/0t9n2/ZfpdjBv7j92wW//hT2wtLWJqtgfM9OHG2a7uWJnvb/z6zF/P+/jZvXl8
fXXdZ+fX5XWpzcfNhR0qLS5isFYOCloTPNj2YL8yOt08pN83a3bdvP1WzAgPezPvoEdsL09/+QkI
0V15hMVRn0JBFFEv+MiZwf50/mx3oc0MzzsRk3BPr9n4/Mp+5j82JxK7m1fv1y/uy+7p4L7mPPLG
fr35OW9wlvf9xt68PHTzw2NHnlhFzvMKM7Aq7NXdj8jes/A44GTbfcSEvln2l9XdbHhce+uu6KW9
n83VFROgHnVTR9BMhS+eKLguwzaPMMKxBeimCXXCFpUCEz16JGmR6wBx3qwuD+fxAfJPK/B+Gyrl
ADJ36+NWci7rqAoSf/GyyFoRNCYhiyQ8vi1Fz2FsCXeX2zvtlYbggwjERlLRydIX7kwiTUSOSdVS
imep69DsUW1IOulTjvPcKwI/GpUDcxQKDbfFKpVaM6RqyiOyrAbyNzEs011TDNf0vk7Hbg4v4ZZz
KcA91xdjhzSLGCBKWdlDrMKfE8D7RCa10rQWSe8xp36LfM7L5fE7ttDvPZNAissm6FTuUdbC7bQy
pUTplSt5XmbyXhRKze3qODqILXzzn26Km59KIwgMyPpyacgFMqppC94WYuSC0sNsgpudUE8dpcn+
clNnRlJXLVXlSqVR8LHMHGgFcFchIyuAkCw1qmGkb6kNbG5ViIbvEbM1rngaZ0aRACwJH5ErLKRM
Sz/DawmKUaNAkAKeETkObmshnFAug5vycs/OrHddM4kPySxGbnSLlmADQS6mJT9tNUbsTkTriV7D
6n65lbP9+dDKwltAiHwaw5x6VyhAgg7IlxiObkyFxpvid+WVwTu2v+9LUKfYZ448Yi90Y+EkdJNR
VLVEl6jwug8Cw6cieSy/jqYU3w5JJr0BKHj9fP8+NrlwA9JJaXIizaUt18YEj3Cv3+lVAu4KHpH/
v6aWkUYw8IrYUIdh63kIr2sH9rQxan81Dsrvy506tzR0SdVNnau3iKbdsemtrSKoJiGARQQWuYc4
hxaDnLJyRfrwbCuYQHaXjnagsTCFnuZB/DIzqeSzRDOFCPo67HL9XyxzojDEgxTgGGyq477Ag0sQ
AQIGm7gwKuKArCkKD5Q2ra8svrPdgXcdG6EoBhGp44ZQZp9yfa4Jo5JzKrapRLnRKur08Eo75yyS
Tt6AJS4zcpJ53A41srDgl1BfC5Wl6I5pJfE+AXL8Jy1qaI2xiM2VFs/tYdYCBtfiGzG7xy1GAkX/
oQ5WoSEit0m69jsBr59yKRurz687qovJfrKBTVldzJWuiYHfa3NxvEeEuAe26gKeba4cwYuQz2wm
iBdQv0cCRn8/qo77A8oG9euZXKlUKoV6caUHYxJEK5BS/kwXqdiFrm1Ah8UbaDJgWiXUDLGpCEPO
5f5Ks0/x3z7r30+ikCWZF6cGtGXhcww1vEHSAHAQOFO8FxMZlFRZKC95B0ZfF6h0r4t8VcW5BFiu
hZJxhDKJoYF209q1o1Be8YFO1xYSsxLEGKQCJYOU6fHIZLnsoZjQAFKGsPiJCDkMgTESiGKbRD+b
EJbyywNwarBpTyYdR2KehIW5WMtjh6i4X2I9uUl18F4nMoF+T9ikEPONYPIR53Evt3i6S49bXNhr
cr0DLFycrwM0cw6advCvKZA8/4tWmNbZj6SKdTmvUC+qqi8MJXi5WT7W0KBgslAWutzKPDrHq4e+
kI8H2kAC6gSY0ZNZRWmFVgrR7OHd85FcseUGNhe3F32kU9IqCN965CQe67ZJhyv76NzkvRtVgju6
KL9f2T9EePTWH1DdVMF0InJ/E/V5viuCdjqAQaluWlODBRa+zism4lqjCyubVdMwjRZHPE623rtk
0YUb2RN9GC7T+iB3o9W4+TQAeLo81ud2xuxriuTgCX3Ki3VDoRcIAardbZgttNdGaId2JQMgh4HP
ggEoyITm2+UWT60uWTxJ4iwhTa0BXDnei60CjatWI4LZeXXm6lQquUoaAcTMUJi73NSZTUEJjoz9
0UTi7MujK1anKe51tbDHvk1WEPi064Hah0+70pamUnRCYsSURcqejjuUjXWeq/JY2IJR9BuUpKEJ
j4xHsUTOK6muwZbObA4D3QqqyNkZFte649bgJA+TIJjgWurEeh+YQrrJs1SE2UkzgZnr3Qsc2kIM
PxmyOJ9fLLRICok1ON+S50X8YWcYkDFNccOBCV+8BRd9nv4qZK3c5ZU+UVKJvuGVXXFmrViAWnDZ
YGdQyHsdN4inoeMZ9ji+kocEBFxWdiHB0QCsTrhidM5sQMRe/nawZwjQYlmaRT1SpwZJJSoAHan4
st2lFD1Qd2bJW5ALTWAnJTnkyyv0zGwSciAOwLFNReGy1SoogVg2tKq0ugwmOwxNt6eSdo9sW3s3
qFSqZiakbCU1hFeaPtkc73k8FVoCnLs5q348tnMFcVGW7HEfWlAYgTNljRPYXUEonW2FuMr7cgX4
Lh+3gnCmXg86NhuPEVy47ndC6npyNY2fXSp0RxMJC7AL8YL0hY+VTjVlwg37Isx0z5GkNn6yakqu
5CiIHy9P2rk+YVdwCk2DGM4ytQYtK7UZRVPA6Yqmq12iX/3WIexrXFmSJ6t/7hJeN0uDiAC7/Xjs
wikqzF5sC1Z/PLp1MarUJrbpDobN+orDcq4pg30G4gMwJvCd46aa3stycNc0BauKTbhDcKE5+079
/fhZm0yncIrYaogpgvxc2K8SjaRZwBn5W1UMV5WABxr0QXllNZzsK0opOGA4jBk80dAWq8H003js
vYAgimjemtNAvhrdI7sZus72SyhWJ3ObVuru8sI4M4qoQ85xPdo05eU9HVqBQo5q+GJ6rcN7kSBQ
yAczevRKf/p+uakzaxCyEPrH2UMyWVGOJyyDINibRigLLb37iqoLHPGyV3x+VRw1Mj/ER3svp2Ug
+JArqWiPU7vZ1E6sdJEjS9aVvMO5+SJMSYcIKsxYq+OWJGoF01yitFeDxtnhvgmxuhq3j1QJUx6k
9PnO8jV1Aks9DJvLI3l6WWGtQOojWwpqMfNt5bjtqUyipC9pW/UtellKgTvANu14VMr/heMHp+zQ
EY4INWvDkSfdq5WaUdSN91JrSMpQwRM/XX6mc7PLvCJcKhG2xYE5fiSKTQJKj1lIsRG8GZTHrcpA
7674LecaMTSCtQbhMiKOiz2iQ04Y1lSq2kOIbLozUrLSoGBlFfoVOzY/7ZE/zwADDiSAJVuYl2XY
xUOqSFRGllEWZTBxBAokl72whj9ymzXCeKW1c90C1M9aMlQYYZZOSjvU+pB2eWEbjebdxN1Y7gqM
rPv5GTJRjFDxwjhBrYUZMxKqwkYfgxnVaXWbt0G6GjQl/PwUMWxctjCYTNRy5OIsF1Daw4yNPSRT
SW+pjgSbzmcDVsCCUEclIqaQ0EYx93i1QbeB0t28AeJQSQ/pOCBi4mXmFZN8Gp6YmzFkrhmkWObl
cNwM9RW5JiJxB7OgF97mdaQCEu33ijJlTp33D12b3RaC6LHWDe+GMPieAtVie3neTtw8HkICRYiD
R4iE+PDxQ0C401oNWnH2pHeytILMJFV2MHmnInKxfa84Q28l4Y5SKPnatfbMNuCaAERrrnkw2XLH
TQt5oIltCnnZmKL8Tl2BDu9nEd4qqq9SJOjx38t9PbMTOItk4u04XkDGFmu0lQ2g9CJWRA0CiDdr
pVrDgHRtJ5weeqDnjTmsZSo4DssLiQT921AZTCsEbz71rEa+G7PJQMnCCq4sodMRpClTwVvlBsSh
t5g8bCVMrBojmMdaKLhjnpQmxbSB9IUSJe1X0MMZc2Wfz5NybLtA01EiArIa86Uai0kLYngu/VIB
AJnNBR2wQX4t2376WbZG4kIYIP8kXDLcFBRM41DI9dvlKTxdrtJMFybPqGOcJW1xLqZZKfpdT6yF
sjyEt3TjV1IZb1pGQKS0IPJt1WtO5+mimVvkNkuSbQ6NLsa4hrIBls4ypwBe5jZbtmi/6F12ZSZP
z3sJ7CD61hrrk7Nn0QrCF6DjclTMqkioJofq3PC1RK9KdStkdh7KuKPiLTaDJrONJKmvnRFn1qxG
fpdjSSWtp78XhHxwbGBXNeIM4Au0CF5JGW0MvaHlScFLXlewaFyewzOGj5Q67jvFCMDzjeUOUWQh
ViEhY+Pr9QORr/hF8iCd6NQK+Qy1DrTnWEm5rMMpXDdrGVJfwxbqukTlV4Ww5PLTnBl5chLAkqFc
eA+0H1shOamRqYG3HK4VlFEIejc/e6C9biYOkMWMcJfWkF6XfvDpo4xBILtOSA0cp6YtrL+InoFW
Qshqa6OaUEoNG/i0gX41rK8M97m55V4Gk56iyDNe/LiDyATCitbC0O7XrfcFoL1irEbJ8m6aUG2N
K87jucYs4lmk1S3CocsDGsITOYDkMbcnVRf3hQTXb49ilIt+Qv9yeeLOGD+dJiikIvY6L9zjfg2R
0UyRlrJmI3V8jhpp/GI2BtQLWQLzt2gWvy63d6ZrRPABI5Mnm5Pf8+sf9kgCXUfajhCT6bkBA2zA
rbqqEDnL+cznp8wkE43zT9dYlgsrF+pp4ddNlNvWqFY+JJct5RTalCk7iVxu5l7u2BmbauJTUUaA
ZQUXrRx3LBoolPZbAeLjNI3w8gNqVoRygJ7Jg9XnVzNWcH6XnDVX7jjn2iUOSZOQFM4O6nG7bYMU
OHUNtAt3G6Q1bajewX0MzXwWBl/6XM1vzQ6V+Mu9PTON4BZwAQycL4Pr4nGrndGpaSPMFQFwkbpe
xi4vYkRiDaPWr5iWMyvUxM5RRUcwmUzLYmAnanWMDiUtaBimCb2HSd6MemdukTOOXCTXr5U/nusa
NSFzmkUERL0sLETm3i8H04IoFWHtnSxMspv6Wv40mRTNXx7F2Tot3AA8NkUBRA/KHifkeBRVvZTR
CfYyBNfC5E5F7sCN0H1b/4tWOHepoiKFB5D/uBVKteKUUn/4ZqnbWJWeaN4EQtBfCcmdHba54hYY
BuFqfWEgEUQnXjuillMm2oAIlYhaxFaNyLpRyGpS83y5U+dWBQGs+R6DU8GuW3RKnPSqDbHHQtM8
d830mCJgRS0o3otRoqv5+dbwQWdkFYFqVJeOWyuyOtKVgs0N15a/z8JKWdcxkoviMBQ3Uz+1V3p3
ZmFgkfXZLsOXdJLajQ25oAINgpm+g4+C2jcRsTA/l+Dlv9yxM7NGE3PcjFCxSgbuuGNDoUpBM1MA
EMIykGoHweAacW7OxABe9Xy5sTNzxiCSwiQ9blk4C8eNwS81ZA3qV7ZuBVrmklYt/8qqWUTRE7gN
k3tQg89bR05sC19X5dDm9D5ucsrNdAgGGUY72PKcWPBdVSbbVbeasFK9arCHAbnzy908N6Y4JNxd
cNIJFC66qRdguCqdbhZUhXY7DCiKzhlyKAUMVQUD/C+aw+WdA+9EueRFwCVoIqFIBWJHRp3sZVLS
qyRVfDuGNe2KJT5z1GB+ucvPvgnXzXl+P5zdaVOZSYDSIgHPqdlMoyY8wMFpISxTlysBgYS9UYbe
t8vdO9so4CQu1TqhtGUYoUotRKZMJbNr6MNhBkviL+mow0yLBrSol8qael/1SptnrmcWyZq56JVb
/UldZm1OxBGUCkmIrJSgYsj2Flom30YviP7KUyV901KxcjVBrHZyP6RX9uSpLz0np7T5NjqXYy1x
HaKaGwMcN5ndGoP02MrZONe0+j8EWL4O1Dl7Kzhq64NQ1FdKm+eFeXwczVFSdgpZAQIKy2QH4qcx
6m0ooPWk3x4FDykU9Avar5cn9LR7M+LM1Czu3HPGcXFQBE0qBGLFeZ42YYo8YJhpDxbcI75dkQNZ
a0oGlUzmUyPokYu/hmg4tUG0PuONgPERy1+e7lDmtJRko6CDOx+8QQXZQbpLhWC2Vj3kPptW839c
7u+pOSBMyULilOKuj0dxvGv0kuybKmMO5CFWdvz7Iy6oYZYD01xfbuncyAIPk4gFcR3CXTpuqRNy
MZQQ7rPFAsZe1xAwNiQNckhVIQxFRSnM0J93i0Es4i2xaen35fbP9BRnm/Pqb0ymuZhZ7g6yNSWc
kplnGZk7jBCW45bWjbaC3m0Mrhi+012qMJPkNwkxznQFC++pjoQYuuqa4wSt4V8cIG7cU8csxZ60
apos38DtXH4veqPYRKOiXlnGp5uF1gmlg1AWDYnKyePBbloEI1qEAmzgXtGNVOhIJ0VoyV8e0vOt
mCAASP7MVYTHrbBGTcDbKFIS2rb20ajedeYg7P5FIxD2sOvBtxJQOG6kBjcnACVjIPupeACr7o3k
wqGmu2LYzuw9gtsyyxOGEegLlON2LPxGGAcRn/FhPoQalgpIS0r9HSC9YW+aaIJe7te59Ui1OQE8
gwJTSi+P26vhTMjLeYoQjlJWSWcmdxpxLzgXB/XhclPn1iL4T5KQc8CSSMhxUylqO9y3Rg5ho693
YlSqDsGEWTmiT3ZFXYn7krT/I7InxXfqG4srW+H0kJw9Re4rxPPh7FjOIBTL6DGLON9oQKJ2UxJR
fFAh0DPtoozLwWm6FHJRNfTH6krHz7UMfwEpQ+Wd7mYxpzkafGSbk9yWplz8zkSEup3JbESnDWBP
ApsYx0+Au7Rrxu7M5HKlB+LABBOMXsb9mzCs4T/nAjBKZe0IPOEOgbfgVUJ+9vny5C76SIyFs0oj
IcNZjDdwci5KtRwKELuTwMvbCf65OHqjn5BZZ6OfmF9qQfGjHVn18VoUfLH955bnbB2YOILEQELm
1z94XF4XZBTZj6Er9rXmSmZSb6S8iz53bvzdCj2ke9wEKPc+bkUtxL7BtwzdsKpSe9CMatM25bCB
iFp1g2wKHL0GQasBk1tdHtllEPOk6cXhSHF9KoYKMr0ROZnGQlay8ydhlYuR4JRQSd6RRM32sSI8
eIMH5y/J3kevba5t38Vien8MoIdAdQAk47cvVnGVh4DEDch1TaTi91qpjys00JFiDrt/M6Ufm1pM
qT7ByqulEP63lhWuGiUxXXmA2eTywC5M7dwhrClEPlwKuPksIU4axGFFiHSSGxpUSETrQq1GWBMD
LYH9yo45RNBF17MSRtfLDZ9ZsZBqkFuk4J36oPe6sw8rVhnVstJy2NTBSfiHZhDIc7OCr7Ryrntz
1ESnjl+3Tgr4Cy1VPLWXcd2a3lB/EvANsk2jQDW7hfAzm26KsUaY55NdI5vPNiArC9af03KxVqsO
pXnBy1RHKxt/K1beiNhF+ckSECDqtIBPQcCLqwcRgOPNGExqAt9MITtjjLAUOrimm0UQfiMnWrmX
O3Sy6iUi2eRLFBY8aPXlqi8oe6piGe5RDy945ZXZBN1Jo7kxEmifnTCa4jKsEM4ADIHnfdyrNoGJ
Pc1lyfFDqEycEUWv+6gcrJU0BuSD5Mm/ci6d6xvVOlhOnYg9caLjBq0oF704SmG8F/NAepC1oiu/
hoinC6pd+0bdXEmpLRyAedq48pNR51+DyPbCHYxQEZSGtmfaajGHkDMrNoI3oRKISssTx++s0NHC
vJ8Oym2vaP2V7p5siLl5MiH4cOB21GV3ZcGycHkD2WFpwpQ1NbKt6hVxaFGAZ1DNxcfLS+e0PQaV
lDNnLxcOsJvHw4vsuCWUMVKxpNYNFM11BKsGCS8gsB67TtGuRB5OrMo8h//d3PJmU/gDJFSeOvM3
xeo2TjLU2cOgubJIz7UCZofLNw43Ue3Fmuk7sPw5IvHOKA/esymRPJNbWf1cyoqVgtHCNmK/5tzO
0nFJ8jEJdP7aGbHF3y0xz1ySB8WVwNdpX+ZIL878jPSb41/HExRNSev5A4yPheGngAn9ZiMASbpS
AXG2lTk0g8tJvGJZXVPnSh8UJrrdI5KkGz83m3Uo1tdm/3QvY+PBLQGDpkgT2O5xX4iQe6NSmpEr
dCPSAIFIwSnSptvBI0d+eV2fbQoGRw1LP5d0LFyhChV43S/pUBQGJUlTUN5ow6AvIkj9ldV24lVK
M7kOOQ2uJ0TtTprK5/JaNHvdsm78v6a4TV80SGvXZYRSW23mwt4nTHplI53rn445VC2uCYAK5wn9
cDyTLi3VriVxAg169W3yJG2Xm5qA3joUj5eH8nRtkO7HEZnrHYimvZMMfmgKVvlwLFoTYrF+yjdW
nfypFP1axv90EEGgANkgXcPRoi8NQ61IcaNSZ+oWqjF+afNpcpsiG257QkwHESLVQzYJ1bWU1Lmu
0R7dIyvFGbMwFJ4+5pQ3QTurSN207VXQZkGRmp9ei+QSgdkAb6P2Cm/geK4QyplZn4NZTGDy2k3e
F7W8hog6TrdlCh327vJ8zUv7Q/QPu0Rz4EFwB6g/R7/juDltGMO4FHDFBbMNH9K4hbHWGDInVQv5
RgoiD2mB3lO2atB4Py43fW482XPcX6lcpyB6scGHqS4EYUAUJdL1AWF5yMRiNFPdf9EKoWvMoTTn
E+en+LAgtagldOZpoWvI8D4rBSJSUildi96enozcI8CekDmknJz74nErnZ/B2j0hvO5Npbrx43J6
zLQQGSXuqz2c+IN15Tw53dKAlkhvv4er8ebm1z90qxHAYCI7F7k+gcE1LH/wooctQdScwpxrteRn
9ttRY4veBY2qCp3RR65p4GI0jUReyhDQUuA+0qw7oOW3nVHX6ery1J0ZVAyyDjfYzKAFzO24j6ir
joblw4lbN42fwxVoaIpD0t+EyF636mAbq3mYXjFg5/pKLJzY2xxnwFM+bjT3DC+AGCx000GMPGCm
SI9OjjHVPWqF8WAMFipnQddv/LYE2Hu5x2dmFb5LQlecrjOmaXF+qwbisnXbpm6G/4XEkuq96H2j
bCcl7/663NSZ3Uf26B1CS3UcZJHH/RSlwgde16QuTPv9KshE0YVRf7piza60sqxfbloja9RgpqnW
8Bg7qdOcZLJ+Xe7KyagxV2QWufGSqCU0uxi1gXsbCcUod7VYKB8TAuCuWFcIBY6S/u1yUyfmkgz2
DLmwSNEATViOWlZllZ8laelGuaa8eKCxvB0CFFRKo/VTiZbLWd6jQqT2hODeor4lFn75CUibnvQX
MwY8Eud4fhTijoupU+WY8sy4XI2aGFOBLkwK4lAPXTJBs+/oqVoDdNfRfEwsezSrOkK/wISdEsVJ
0nVwnlqhKKXIX6OLG/wIY/AXKvz4ZiF8DYzMKJpv3hhHWYRmZ1cLvzJ0sjzTEUIRoTI7jLssjlZi
D4mp4gRj1pWi23SkeKMNwi2V8tINhSXkjh4E/fz+YCqV76URpM0fqRGL/tskT7pyV6VGlf4qYxVS
fbkdQ2mFGldYom0vNVG6b4so3ItGpEckxJCXeh2CDPU35HMChLjWHL4eEkRS3PWWTVbN5NxPRjl2
IyVIzP/D0Xl0R6qrUfQXaS2CSFOo4Jza7TRh2b5ugkBkkPj1b/vN7qRvd1WB9IVzzn5hwOLJawxC
k/NfMmG7+gupp/SB+eHIcqGqx6tXHCeNFAs6ZZK3yXU5BPTbrE/19se1IsSz2c11nh9aFuMqq2Fm
jX+NJNT9fuwCAeEhSaB9Qa32u+CdhHpABQf2JGzUL/pqw/l9ZIHhg8QICWkZnIuxnMR2ntu65sdp
+AdEBwwrVRX9UjyAZ1rb5w4R7rlvnxg4uvq/ptehV51nQgNfBwAFnLrN2PXiDo1sl9/NVbIjcF7c
qWLEs078U0PUJG/uUjjYk5FC6/1PH/boWJNCxvYIH2AA1RAFTf04/UbStAcB0i55DXIbTR/9MjYl
KZ6O1MufCXBaVZF2XDcj3A34o+5F6cNhegorYGm0MMW+EN3Y1I4AIt54RJi/hgQsFn+rIF4HcSK7
YFuby2ZZl/IxKpceu0wEe1Q+bhtABSCKTQHYBJowRRzgYhua7nWEyArlugSeNb/s1t9ygzuCRN7H
ePKL5ltyf3tF1goRF9NhB3fhxWz5nWD504VYHX68fZeFYhg9DSV568Ua1eXvzz26U2aXoRvnQ5F0
W8Ffz4ucPNe5hQHfLn0Y72dbBFq/z17rKpj1PLfbb9b+Em0fnGKr55DpLdX+MCwx0sezIPV08iHV
6zEgIbmY/WVMq3j38p9p1F7Ao5yHE1YFYa3rvMXSAnhKS2n2cc2KWgz2vS+T3b3avF7uf6Uel+KP
n+Szfsa9aJpDkORiy5iv7DCBoKnow9pV1gEVU+Q48xnC7y+NQDGCnXcJ+cvHbYhuurIbxhfqusqD
A1cyqM+Q2k2lA+qwcwtxMdiGfWeqB2ntu5YtLyo4KBvGfhopZ0cWomuhR+faJ3W7T7I9JwN3O+tS
BFEDRzXOQXDsnmIHcL0I/KMJ6JB22f8jA5/N1SEvJ5Q/qdtZp5MnZEE67tIJhg5Iz9rZ9faOqlLU
RYqvHdI8QeICZSqRP0iRU5BthfoMhtH0VRYVzu48hVTZU4xdx+YJidAzspgFlEMfLN9tbWvA7cID
igWbA7XFNF1FLu3OfKc6KIfj5Tg3Zb+cR4NPGMA9HUkUHno/zIMb7ddhuxBjVJW6vJw5rWt00W6C
G88nzibIPClEr7Jq2eLeu9z9luPrb94EdlmetPIHlXCGJNHm/h3zDrkSFXoc+PXvHlJEtzgIjbmO
EQpN3rEvdrmlW2IX9zhNFpHkAaZYDbinJoH0YiBJBHwihJlO1QC+vS35L26JrF9Pc23DfzNHSnTt
OoCTP6LKA8xCGrkzoPRDoITYEA9rB2yKMzn1VqqFDObMul47IQmDz5bufHlx5m5szk1ThN41RQha
WdA24iuaW7KOqsX2l2O+N2eCf8mfH7aBeHcsFcVtmHvlfYLb4OQ1ibpnl9az52mjZAqe4ypo1ZGZ
02i8lPVzV96H/bphGe79QYo3GF22/+YzVfCjwnpCsYsBKTnzz2Lx4JZqIUXc6MY/I7F2muvJ6jw4
hBtFe6bqxBve/MWLhZOKth36GxGopHnyVNUMNy43cP4wyMrYG867/m2XTBVfChBt+Xe0V3H7WCsR
R4/z4OzJG/qfoTtNnagigOj9as/UrnZOV6MRih4HwpV/Okye4wNS1aqFVVOZ5ItHtuOZA2Y/VI9j
6Gn9H5njdYjXcOR7OHb7Ovo/lVypFVPRjUSls4bfHPOopAn0a9vUwDy1hT52VaK1BWkkTd6ol7yI
Z0dfyG0Kp+jkBCO50BeGZi832b7F9fhvhQLm/KxKDnpLy9mVi8imWUjvyxuNWXzs9NqE+wFXxjo1
GdEqRWHSJCmrAH9GV/4qUUfgKb9wZqsH/RPBMnRASsawczHjF96cfA6ydvqXqJJtxaXU8aCXKWqw
PfQy1VkAjukvq3bWHKSxGc9xvDYY0hM3GW4rEZCngDhmkWncGc5z5A7T8t6iBcVwF8I84mh0lZuB
/mL727mdmNPAdBVSIkdVMn4xxLq3L/km2v9Ai9UxI8tm/aW59e6LK5jXwcByhZ9FQzG239Oyx0+I
uhZgWq1TmsdQb+ai4P3Kb1Tplzrj9AGT47LsTSd/Ve8TQp6nxnb1f2EVzO1F3xn/sd+28BEvKkiS
32vhvYjx+uJCnMIrvQ3l8odKASolIfJJex524jXOpOLk89GJYOlkfpeMwcU+gZNOkfi2L50b8WPZ
HdTWaCEIM7EsnbTsiT/IEN+RTRAMTVOf6jDIb5zAsS3smGb/rAT392U/e4M89uW0XdQ1pMrjOLjq
FP6COE7S0cWZzodQit6q3kHIBv/u0Le6A8mBUPwwsrhYzhuf491Hf9lkQ84dkwVq5UepSOausxUl
60y++7aoy6laI5vKNUaZRk2SgHmtgM4dKismc1UQYGLBIOvoAsLHbMiW2WIY4YJrKHV//6ps6TyF
zsNdcpmNLljJg2884yKsK8onjjvvdfI7CH+eTaa/sgbYFhQm/1di4n10R9I1+EYE8JWy6hDgONHo
8D50NWSeJJ4oVkkf6sObPm+Neuy6XU9nT051f2k6fDmnxZ8981dhch8OcogIIK+DaaMp63g0wymB
bJbb2OngJdf9/e/vwDjcqm7N5jz3vIwapYsOcqcWQYtoYUrzTyTpP9SL95lsQXtd+MRikLXPF5Xi
xJn9cyX2AUP7XtUfHT9NlVVbI05+NRFfpYlPODG77DXau1ZBGC7i9gSlnf9kBkwNXqhYw4Os3eJl
VHWdX8gCRA4YyhKRZ1jHSZclbtPfqyaMy1PkwVMGkLSE88knHR87UrKrJO32qWPUtKLmTUXglpJX
v4XnAz6yf9qiqQ3+tKqo3WwLRT2nrYn6KVUl0MHbICrA8faFDzpOF1vkHqAOBf3dsDveBWjBlkGg
30DGhDIlqS6jBbSRjxtoTWdQxUU67ZVsThrK1r2HgKv7cn8xjCLmzITIbZbiUBYD/1tfRaCCV6rf
5jKMqqBAHa6j66SpI3mOG85wSvdEqx+1+2b7CYnQeWubnvukBtoMUHBKkvE074XDZ3EnkAASawe8
UhZYV7kZgxcvsFN8pXO0/xkgpeJpjwrtpD1q+2uz5hSX67ZR5K17n3jwByX0JkJ8EhIYS1M92MHz
PiaZlDcVxGOZzo5fzByGSV1lOl85GLfdlX9Hz7EfolN5kopVVu6Tt8ykJYAvr9s3NQ4rkzI1zYu+
47W0O7mLhpsvzCtHPJTUtc/7ImR/cDqvuu7cYEmyjhDwPZ1Up4pDUZS/7Ooat+qJSP5t4lHVydOK
xaQ+5qaa87RgS1xeVAC7w5NCnqPSFetSdMrnnAHxLvK2TEuIhG9yE78iKByc9YkJ6HRM/BWtaW7K
/Lx7q0PWTVAU7VlQT/evZe1vaR9HqsqmYuHsYiccqTbdsEW2F0D/ugcmccBZWCKtLhjD2cUVJuhZ
eL/CSqxnVEpwVrWMx/6aWoWuTfGz1BcMGfj/OPUSTIfJyN2kmFbKVxbr7Y/n7sV/Zd9t/5EFU35u
hWpudIACEDWF6B/2elHPOheNOTg8UG+Lr53p7ChfP49KOJyZrQtXMDJhQ1Hg5Ik4BBQU/jl0gdZe
+k07PefgSBC50O+3cwZhzH8a8dXZI66j/lBCl+UuENxaGVpagqzyRsYVxaCmQV0bP3zwLYjodMfA
lJzQ5TswvaIxMn9rncTqcpaKcnhenei4Nyv3UDpV2p+PfdIWVRoKUb7XBb72FNOf0z7Xi92mw9oO
uX/mKO5uIzbW2Hr9HepBtCQh2Nia6AAkFck/Z/TMP2cWyT8wZHS2a50P8BOdJWA1G0/cZ4jqmiqV
busd84D2HL3Lb3YkJJrhc9s23C1F6bcqnaAvfuP6oweaE2i++yzGv3EedV+ttsK/8rGln9mZxlXG
jnsciAFhJnzCraLgJAU5+ouyHNyXtctXXpduLz6AwG934S7zz2S24nHxveUxEXDizj0VDyLNOcBJ
HLVsvI5VXQ+nTbZTdUxcE+dpuVT2dhsa45wauZmviHRSlQbCzt+1P3Qt+TLaDw+58aJz4+CQYXBT
7J+TI9eGmxNC3sWqJv9r2+QS4eOx3WfP4bEfoyWub73ac/7h5d/uVrH2PErDFH5CgKqfS7jKDTbG
ZrpawoISKWC9Am8WtcQKkDGI4A5uVfvPDI74AgVde5xv1v6pOgBvUHP3pryvq0GyO21X/eM202iz
zSZKQbmRDZMC0yzXojX9SINgh39FKPMPC8nxEYj49BA25fxezgE08JVv7Tsa5vHatINLrQ+6GDNS
wm2ZNUpQBzZN+WvVlRNDREfaxrBFLZe7ZKQNT2ujZroqW/62CXFQPbhea/Spd6qA+bxLvNFpney6
pPVQBdEZzYf7Hs4qCFNs+IJQgYDX3cNqGTGoooc/GKzsYyojE9GVsniP2T8Jmxw332DbUMZAx2YT
K0+bR2MPK2tGMDLLeT5HNd81+ZcttFOAhkuRLlPEQ5avUt7nQ1y+MAdtnjdvYQ5E47dMAJCTwUlz
QhhCyNSxeVJNEfysXdLcblM1FVf0Hb48JjFFzGk0bTxnavld5zi5W1y6Q9TMJ2OS5Jk7vasOa1Dp
6zp01vly7Jrwo1t9cWtqsQdwVMrytaBgXa6iYkyeyiS3Br+jwlcw+QbMpi2H4Ri7JlIXgyuB4RTw
of+LBx+q8qxz2Kj7uL/IbekBjQYTMJrcswIWLb/MuWXbup3WtdzfWKtac8NpEbSnxFPesZXwzLMB
hQHlbF/Q3OV8eL4dm9g3xn7+c6D84o8aMfdCHWW6lBaCGuDgKev8a6q6vcbi93uEM70KT+Na9VGG
c2Z+iGa7kuOLQowvYN/CjNBd554ENt+wcNpDna6xCIdjQdkeZKKRzmWwbnzMBOMDKZTtFgEB5NN+
s9PM/zq9nF4lEvoPdhT2umiWGmlg2SSv8bZ2/zEJbB7GpW+/4H/5lx0fc8xYvtH+GnZGxGSg80eF
tiX5pa+nJubvBTB0MCKft2Pu+KuXujIf+GY5M5iDeMH01JAkQrPvIY3g9IyGh5UudUvJ9K1dVDoi
+FjtFNxGYT1+NpWSr34Ej5mYjmb+UlMFIdI0zD+zqe1CYuGCuvHScZniz7zYKJKXMilu9mAwY2r5
Em9hdjsVdiqz3BApSpHiuIt7sHnUdFi54NCllr7jXQRl9R5XoeTf7fXYQFBvdGfZ17lK7ToaWiCs
pDT/e9UN57wV220euzuwOZazUJxLAMLZVHbxcqRqsjqT016/Ic3PH7wl3GBG0R/tGaJLqjY2rt2F
DkkpTNc+jLqs8DHpX8WjHT+JYJPP4Z5Izm6x68dOz/FrUPiuvUxUoZ77ue6+Z2TVtzgjOnuqwgow
e0fyxRs9ezunHjcwhv9qcJ+aVXMF5CUZlxyxYfRotBO9Ln5PK4dyWL6U68rVsXUWp084KtNczU4N
nposVq4w7XfLwdeueKvijsg4eoachjSW5EhNVC037a7nKe1lM6wpr3j4JcTWFMdy2JoLv6Yjhpau
1L0GV1wwB2KLfm6GvL4Zd8IRzrlI3Mt4UtFP0cJ6RjNPFdOslBjuHJtnJsvRANcdDHdmYgGYMg56
pOwQkDmiJF7524rl0/fWzEl4AnLpnYJwpaLXc71XmTeO07szbMlDiLwO1bsmhiRVQduMWUIi5DWL
zS5IWZ5Wf0jxmfusn7XXnKpppfaKyazy0xkc5x+43tGWtVvv79ksXXMj48ImXIVz9RTXdojStp+r
6OTHi3viN+53Kjfsza03iXckVFjcMboDbguaYLppcMRtF4oV1XMEN768gszD5VhSVpcpZ5G4SErH
rGen6KPoMAYxzvSg4JCRDMuucrfZQVA3Q3LcTamuLQingAYssD4YejvdV3Bb11RHBUvNZhn1RRWx
KDruKijfgrzfP4fEOMOB31DdLGb23EOyTTzcjcrb11mo/isBpVtkIRXKN0sGe1tH21we6Jn13Wys
aB4c4hfm4inpGQIfTOfPI+z1pRrfXd+2lB3VIpc7mXtFeIg1pO8vtQtnSrWaeQtEPPMrOJTqdIaT
r/zzWiURtuZqTL7DoBr1cRinfXvf8sX9E7NIvLCrU/Li7Ovy1rVb8t0uXVOeYlfrF3LU5evSiXrM
Nl+0707FrZs6dNywXuukpA1JupM7hjylSbhszVFMSxIfzZL31cXIrHtKPS3d/aaAbkhWB23xn1BO
jBdhxJMG4DPABnYM3RXIrb9AuorjulOMOfz2jzKEJZCkvmuRmrE077OsKUO9yNXRsW34xxy6deCv
NvEQTQdnt+aW4nmgl7WNHbKWiV51xJHfIsdhJ/Qp7BrGxXez/44UrDMMj3Et4vjoxchdsm0b7Jbt
VaCZTEXL7GTCmr3jUulH2OtsuP95NnIIHeZ3qLyLINn6jyFfyD7No2XwM2bMtDU28hcmPbAx+6tJ
eqIhKNQHfIQJgONoHPuyzfS+Bw9Lvamb1REbvo15oxUCoxvSX5mRTPlynPvt5HnUGMhvCp/WsodE
z4LG6Kd6XACDFvva3bl+Td1m691pTztTX5nBqg0f2wYNAYzNpWfiptrojkQ8P0rnPlz+Q1NklpRh
iNMfkLPq/tCOomRg1SfFw2oJw0kZlCjnvKKb3Q6BIWs1C9oE5ujAJOK2yfPpCU5jS29vOw1AbR2b
z8rIhWOa/Tx/vKKaTkXurs/eLpP7vjWzOSPRrx8mXbjeISAX4nFOSHMkdnsmAF6Hm8e6yi0XKgFn
8lxxWhJGRi8tzND9sNfF6mZdp6v9VklFqxZwDbZpjHnIHPtdEKopmn1rrqsxdi/GvgfE3aPheC55
qma0RE1cMquQXcFhXPFCVfglitR0k6IRDQNA0IUPlJoU4Z5VZl7PQKHJBs+zcMnNp9TN7JxLutRL
Zqr+fRdt4b/ST+TCuVXMEKx5gKJfwtrunNQOb/sw5t76vAWiFanrVnYiDwOyJ0uYKmqzvu2Rfduh
NiZGguHvCGvvkcKqu41YtSBjGbwNVPtbfMuSaPybIy52EAAwCkmrcduZ+rkzi4BqG3a0c/mE3NKt
uJsaGLJfoqx2hpIyUc85qoT+2EYC+rSgP3hITE3lBJYPzJzjTDtzZtuAvIUDzlbGsJZJAyxV+hBR
uY7Zwo6v5ZfcOxoAI4MxC+pe/klGl77axfn4xMrHZYQxuAuFEEjtdFYxOykbzf3DUlHyHkCLqctW
ldQYayHW4bBu5frl5dZpqPe2/qaGyO1eenMunsdd+o/Ifvc2DeY8YcLq6HE8tmz7bvcuYABWFsH8
9/9LhjRZk/7HW0ZzL+Cov4i8G5pjMg71DyxprtN+NfvXZsV471td/gwdsR00B35+31sdcgTlnfey
NpJ03ZXp00Xkdd53vnDk8VF5xtiL7sthMXr8iLRgML/vKylbQAMbbMjEt5CmVgdH7jl5zwZteqJV
3fsMEqt9Q7IgPjSbCS6ypDRT2iyuqG+JL2WfVMzD+qe3cWnPkb9DQei9aPwZHXJaqNbDH0GGpJPR
jMZ3nrfVTHpHM/0VpqWyhoPu3Db170ljyjJ/1Fyfc7bN7nrNcgTHLWrfSKR5NbnhrQl2GbKaaZtH
41rqXf5Kfe8ZAfJ1WLnv4mjlsBoxJj4Nsa6H6ymPPMOCqV2DQxE1jCnJu469i2WQxGMFpKpAXXe1
/cc39HtYUWqqrGec+uJuJcNStdBtpYFk7FFsoQ0uuARd5tptziLc29vuUf2mC5wSwKw3HHu+pv2g
vE/DWHT/wCxKmWlTDrTCq9891SaZtox9eTWdEqkJevFM5T6OlCBOFqLUepgo/0eOg7hk+YR5Y8EN
bxyS58vCBKcqb3uoiJx1WJLWKrKXEm/eTxwAgE5bd4FIzUNi39alFs+FW48Vq+Bx/NQqZ1q7EuGv
0sWs/UNIMur3yM1zz6TZfSA4GFj5gDIlZ2TXKkgcvxtiU2t3fM2Z/DnnGlzyQ+u4U3sNcHTf04HX
KzxhC2T/V4vf+GrDjvzYThO1vB9XCdjiGZhChpq3/NKK2SxWzZGGVoxKsSbqVfng4YBdjuO8AoDO
J1b8Riqf79d6FBVj44SPiv0paf97Qa3QeV735SgW00c9cRRntjY8sXHnRP9m37FP0i7rdN3HIVeO
xfHiZtEamE/m4JHMJpTI55Ac3PKykmjIf68507Nq6nzKv65gbkf0jJdnjHX3t9qs7rtVDXTM1VPi
GqN79xNGG4NnIrvJeq1ZAb8uTbRGCAladvhBEQ2X7ST4P7fjOlDSyqgJskHFwT/2HgHbDlQEv8vi
Fp+VlhNtFgnvzjezE8bimkNtzRTrQ+/Gjq3ztxGSxb8o9qDKtootP3PknGV8VDL/PZAf1z2pzbdf
BiHyOx8IYAvNRqOPka2TMJPDOs3njRD+KwY+zpZ2PEJ/qJY0UjI/F07Wxbvwz9ad/Xcn0NULEtny
Y2E2+07Cp1ue2VO3L0NdBT/j3pUmpehxmPmzm/vqu0HemiQetvEYrIn7jXq831MvrzH+Q9uQ6tJR
zfaq92IMrjzw3+NhRg3Cg0xy8z/eRzMwPRzYE1drYynxUN4Mx1CJsj9OYyWvJxImWDcZLX9yv2US
4HZxfijHLdxOUbWjLayWwBF0DJ2YitsiqFs+M5sBkRmeV3vqlsVvspbf7kq7ncMuGRPmj+q3+bHX
O0WtyKc8yCzjav8Y6MDUWe80vnO9582Yp4QRBe/CM2yEdBF786mmgX0CN+/2WRIIYS+rsfSegcKQ
BgCondog6sht6WaX6UzxWwekRZ739432+4bDfdN/BIh2yS1dk0q8u3306EzhWpw2MbcfUU91lFWa
YTUw1SLgPvOa/nkeTPAf6nnmM1otXZSOM24Y+SZJL3RvfWu9/UaNshKpr3KmTWsRRPcIunt1iLmH
90M5xwOHkggWbHUriRCnApZLc86bIaqvPY4PJs/lMLtHmYzVc60Ky7gn2ER17NAlYd8qPcbK/Rzu
mWcX9MSu2tWL79A5pC0ZFgV/fNwPofb2OeWKZMexcNP8TOT3ygMbH/cq3Npc4X1LwqtQxcIw0N/M
n5Kv8qXfd4zNpk6qLhOKsy9bS68k7Vh3Q39iJFQ8TOVvJkezhe6LcMrlFVcLr59ecgQotu3NdChl
PMmsED1SDJnH3uVU8/59ohPggJSRZtHl+Ry2ijKLl1N7Y5+6FSMGAk0QuJKVONHEVuEwgwlqXf/c
zOQ3cRtE+VEamohUKpuc9DqL+iYgwDVMY+OYKi1W0oiyRjNQvYhtGPz0wVC+ao6Uki8hWi47l5Lo
EKOBkk+7apYbK52uuqE6C2+23on0OVj1Cgc4aBHVUDkwrXHd1R0P4GIEA5i94OEpg6B7X+3CBxn8
qnhsabpeDT0BPhjREWqwx33+V8VFb3FR7hEyIK6O+siqd7zue8qUU8tMXQGytuOCZdYf79xl675F
I4Lq2mDHvsBxvXyHK6YuxyuX4Y7RPTuvGTOk5VAawn/J2lb/WXarPw3T1xfZh0gn8p4Un8xXcIXT
eaA0P1RrL+9n5B4oxNjBkp20WsPKYZUKVwSZ5ARtbuNnVHccgkvJtJybZI7GrFbVxE+xRTz6c9xr
mepyki8J0qPPsnHNizNE8QJLW5tPTT61e6jLVTxST+wvcz3wj4/i9q+Uy/iiTOckKWe1W2MUQneC
ckyOFC226Cv85KHe6d32aU4rQl8YNRAnz5irj8Y4dRcjPwN3ln+xIi2PUtCgplO8Tt+eU2jqEZqg
/pCz1rxs+YCUdPniX1eUpGHWEL7aoVkhMpuAT58U3LVHZMGr3/Zn7sLyK5JbMJNsbXefbKehCg8S
JUx1yPkC3QxNcMS7mvMcZJXnV4iYyQljf94j2Ep/z2T8MfzAMh0hTN3omHEnGznVvxBv0/ynzDp2
+A725l43VJ5HuxY9ay3Wu+0hqVdpTqZmrT2YsB0yGynJJ8txSh73nAuG3XhsPnrlqE8aArzbVSv2
Z8+1zpLGYtieZWHrJ8+uEEI8d2MLx/XR9Rl6DTbTTTx39+ucD3et9Py/o6bTf2Ts5MtsQHn1YdG5
vhedbf9MoaLERg9eowmrcv+lDGyH695W/p1gzV1edLoYPsu1+1Ug0oOodCO6bT4vjlYiXZeE+0LY
pWadxDLxOQwRtdQlmt90G/T8s+L2+AhpQQvqDZ/306dIKJhAurtNy9hItFeJWsLMK6fgsYr2gP6p
JYU6XRbPfTT+Zh5b2GQ940pZf6Kio/Gw8/qfAUPTpuX0++ROk6y6i71X+q1jCcxDnDSmygTDAAfw
t18mKYMmxk97qMrbEktBlI3SG7l7N/7QaSjlUoKNKBmIN46wzYVsc8RCU2Hmx2LKkVXUv1L7VMqt
tGjQFvFGP97c+wHjbb7tWtz341w8YNwhJDd3tbz03Jm57/grS+IlCwKCIFW3xIeIQdoLg8T+3SkI
5jhGTsMsdh0r9w6dpA4z3CUMq+jRQjbRtRvZjLMVwQblln60C/yWgxh8fuRyZn184LHHy1Kg0nsT
pd+bg19a52ITrNw5twvzGfdB/hxQufA9hWL5cv2dzT7G9woGjBtYmnOxlS9uXgX5FdGr270eSIY5
8fhzmCHH437sAoTcbF3XoaBa90dmTG0fcj3YbrwRkvMkjeZiVoe5kcOeitDm917irU+rF89fq5zl
eOGSznGtG9bvVGtdzipSBp/M7jaOvGgsLjofJz3z16o7O9uAmsdI0V/zUSfkDJFXlplFuPtThRuS
FpEbMpucNvzXy7IJj2Jc9efvkUBnxp4D8AHVw2WUm5b4Qnak70O8uTgeSr/Q3EoiZiTDXOKuGbEX
IIkJ87s9agD67Qzf0B+Ue7cekrwresogWV3tgWZq3efo8RlaoPg4DcKqO5V0XJjt0G4ej8/oX6mA
PRPZNk7X0DeF6smZTf29dXv0UaIBR4RZ+s7rtA80QkFDuo40JQqbwnMwFxaLk1OKh6v/ylNY3yDH
/zb51AyZr3sqvKiiJo/22CP5UTfORe31aJjMzmKTQ7oeymMdU6anq6D7TGtWdAiMks27RIhTxkcS
7bB9h1r4nxoBHCeUz9Vb69W5KKeBV4Jhf/Iweb3/0DN11od887f3weOm5OGT25enYQGlCJ/C63VC
75XqpKteNsuKjDnUFtzifN54whFUlscFMR+Eei4gOvhIsbkIR9e54ocb0WcoI55VYgrEa7+iwy4A
VXVeh7XikM31+4g99m3zp+5OO5XxL+qmd05amFmeOVAHlUVzN5cSpQRjQKBAzBCa9Uppdp7u7/YQ
HV2c4sD31wuTBC07hrYKp2wUHgNeCC2YHYjMZ6W9+or3iR8hH9EuzUHIsmONb9VWOQ1zU0bit7jY
mBhoo8IIMtCIJpdRBBMK7opyPq591PgnCDSMsevFH9+62tt+sF+VIclbbJkP9f84O6/myJEzXf8V
xdxDC29OrHQBoAy9aZJtbhDsbg689/j15wFHe5aFqigcjkYhzURPdzITaT7zmmYsv8CjFZJrwL3h
VcRtkTpGP2dS9JX5IYDIhL5tEG99Q29UuILjTevamProVQ3U/o2+HqNWcR1bLrWqxLyr1JQiMAaH
EzkAOrd0WjNTq75CvCu0q0DLw2eABk1DkNUVLTCZUAAnMkBBip2qAHW19ymj1dcQheubDnB565iU
uKY9BolFGNzRXx3kJ1AV00+CrQ4M/GCoXv3S+DF0kE2F1JZxIdC+f0XNu/82+MrQ7ujDm7lrkQmD
q2gFVCDJqSlo+8YkfLeQPkOey9St26CNrQAEWGASUOf5l5rWPWAqMRR/CkAiMncKY83bAAixgEOR
jqauWoMLors9HwC1HREllDOzKx2zEmqdqNoAXUZ3z3pq8tJ8mFqlF2lQTkwT7nW5A13b30xdPVFy
m7gZXJoh7aMPULqlJyTFJXVMM34Jc1pTbpvnFZo7IP8ILON0pD5ca1w5lRST6JuAQSRgYk3TgEUR
gpi2gsC2oWeLXGNcTIa3L6knh8gfEdQ6uSjTJqTtlulb9L4KfxMhmWZuqdbHvE2KTDtOBTqOSlOF
O4WTVZ1Mo0oR/C8EjH23CaCFXiIaI1FVETNBICGu2b79IKJlUEbp6NnxyPVO75AizwXq3yTQgEwM
8FxTJL1qsRxDHM6Qy0RVtYsHN1U69XcwZdyBQogdjS0oKXVZKwL3a7dc1o9VUibPgBGVYkMmP7x0
fpAGFwLBNv2MsFAeDF9GSWuQCnZko2eNRKdQkm56AprXMurML8gCWwCOsEnyNok1wSGdFLm5rcxQ
/hHksqG5UTSIF5Pm58VdZeXVQz9mmghewwS1ns/hfOopceWoYgsSjChcgHKd6fXXLEjIbSPkP7nk
AW56LtVw9YHrgL4RLDNguEqWCAKAN6G955qaOkeJYnCNRSQ02758fwfUxursXMybG65GesNgh7xv
sC+S/ahq4+ACcqAlCLSn/D7CkKvdEpBbeYlNi/inP2SmshMF6noOpQGJp0TUo9HlchHMjdQrpJwI
jDe/U1+ue4Lo2H9BS7d7GIOq44UpdP81KMPpT8mjW7KNKyv+afFIVxudg0X3oYzMEqmZyAALOhJm
Oux4GtxqIHBuYC4Q7JFux7+oy2eveWGEvS0hAf9C55a6TF83402e99Yr3CsQPHSJtZLK/xQBU1YE
83cSpdPPkHyKWUkJOLY2NTrVicJIa+YWntY5YmgkP0I0XLEIkiaEBFSqc3Q6w5nHUXcWANEsn1IA
J6LIx/dp1V3W/Sg3tmjIYOuRxBICkEWRX23MwgJqzduCp5Lpq5Pv0IQtb/E7E0fXEHXxWvMzTAVC
qU/yHTFj/LXMuZUJ4oAbtXLB1Q/IMf0FxDS6h73bgC0M5VTYgAL37hvup8AhtJdIzcK8/SKDD38u
6Nc8aZhRvqq8jtdpniiPUaKo2UMZ9S2SOlbYjXvZ7IYvdVDXyJ1OlYLcT5E03m7MleixLZSaalM/
QlQZxYkKI7EL4qiTbMbmhsxI0DehmpMiDnWpV67ccGo2fhMO3I9WX2UXmTrILaTjXjUt6qka94Om
NPxyAIXnVxFOheCgapaj1RBJY/TTzAFL7CCpdd5NR14DiAsX+ccBrNybSjrAp5bEHiMnn/q6pwZA
yEZQL0AaGjH52VeD9+QR3f9G/GkurY5Dr3IREANuoN8o3+GAgO5IoQR9L8OBh7xqJGtXJn1MZxVW
ULofwHQ+kp8U+BpHcg1kXoMQ1EtTKTl1AvXRjmU5SUCVUBhxPQ9qDHGkYdxTjyba1GACXEUVkDs3
xNDSpGHQ8jwBqFFe5LEMfw4maF4nSQyiXFiOVemUoundZ5EKtijvY4JcWq1BvM2VVP8ipDLgnRba
3n0tSM3klKbXQrk0dRBMhSHmT3JoVD+Amk3CdjDGahdADZ5c0y+9S7aUmmziKiUyTQQle5DMxnzE
WTH/biqlJmw7gARvrRQOP7uAdhNFlki9rSchfqzHnnXq2Q+vBc31gXyzLy8qSFfdRkLnvXH4ucQn
dbKK/SBEHoAYiqe/6zj0v4+FH/1Im1F5Tkl6f7flkIa0Y9lztqykwmj74LIpJmkoddg1OPivSUJ3
RopTjxpu2k005A2z2IG1L2WHHMnPeQ3pwxEyA863WwWVtI1fNcZtE2nCwAWeSBpVwCj6VhVx+GR5
sXVPA5HaS+95kzCXuobcNnUBkssQqiQBI/fdK6EECYgM3tLGwpXvCMXK+6kHFC22tVVGqjuCirBA
fDXjpTrpKdIX4vzuRGKZhBu1CyjQJmA7lI2UmsbdnIFqXDXtdFHntV85XoupjouCk3xdd5P67Mfc
bTZCmiH2RCQrW7MqCHKQbq7+7FGFuQ7LtJHdrhLpnIcm/AIbCaOhc7Sm9BO7m0bhG1p1fPlhRBDd
DCfpSRkM9FpKEJgy34/Aze7jXIaCE2fWQxN7k2aTtgeEEp4kcUxEWXjuQ2V69sKulYCGzxVnvBHa
VzWqldKZeioyzoT/hDfrGI603qge3ad8VQEgLQm2PSqGdANxrLo1LR/osSGlxPu+iuy2S8eoH7j/
adTL9UjTdxri3tsCGVX9fSLV1oOQBahcWBa9+yul6+lr0BivXa8ZxxqyBRHAhRyplmDXDQbLTVYJ
ZKgNDfgNKWwWQUiM8vxBHiUAAqDHaug0HtuJNknXbsohGAu3EgdJdcwJarQziG372im90G/6tpKi
rRVYMSctsHTiL6CoE0A6349cieJg+HvwKdFs2kmQOifN4eETro0x4AurlMNL1Mes9KbvQvNeC+Ok
dJVuSiBs5aDt7iD/0N5uYSywGKWS/pbiTKq3YzB5gzsOFK+2fkC47EqsYuVOXO1EHBH9KhY2KQSJ
+pDsPYalQYRRYnwhAPnsCE1GjvBbkg24rIcwQB7zZkTRpsQE4AY7hOYb6FmVdmRe6zelRgfaUaax
AGRsFhH6iKongcHlPiNll6PHRop0gmZqqmDyegDabgKT6HfuFeNznkjRnQo+XZyhg1SRqcsapKd5
8afpdaSEVHipGlJHJA6LNFo3jZGIP4gD+8YhcckITLvKvJMKpZR2nmpOP3yhF2+QD+nEK2hlyu9e
k5S5TJMA1ES7w7+gRBxMdErF7A6agSKB5lfagIY79gYOcCBOlDFE4kOA5UHs5KrIB+tEUXtq64oG
c9nqNHpjsbYuRsFv+l3P9/4y8a4Pe5Uax0VUBXTClY5qElpj7TXQCN7OHBzKLTEDj0gi1nlnTzWl
jZ0ZlhXwCyvI/ae0tWg7AbCXQU5lsfmgpzmwWB4h/65MwBTbHav8Fax6dzenf4ByxARmmCDk9T2M
Se9XXFBLdjplIO9QBzMBMIKhyncrQGHN9otgNEBqJRQx0gid280sL/groeyGLqxcBE+BmjXkw6JV
foc/rieU27Lkly+VFXgIL6a4ZFkU5EGnZ8WTlIMF4KYFiaFqKB7bYY1TucspHn9Yoz51RPcKqJCe
oq0GHodgEsS0mjyqIawGh36U/lMzK+OBl6lWtrnn0/Fm61YbsfErAv+qUApnvp3HrRxR8tlEQ0NB
WzMnIJKBmd7NaNTRDYZyuCGeyWp979PbHjcBCgUlEm+lcFN3vKX7OM+VC5NKCVKsyMuT2OdDId3V
0AJ/V5443emhmTR2D8Si3av5ZIZXZhFmEuV5vzGup0ZPihcyBOFFsCiL0gQqRND5ekS82/SF9D3J
JipqEnF99Mvyo06wScRAKHoSlKldUYIZ/2pgXGrRcLEyjYtBoUgGytanBA/8JxyfwZZ2OGxYEJe2
SgGTx87bEc/Y82znpcASZG7EPpFugI0lq2jxHVKdE2nUrBLYD+1gVf6BUaxnt3HZ7oy4H+4FIZkt
DDyfz9W0bhK30u788Eu69zw8tq2Q8U2kY/WlYwsM1qoBtJLaEK9IjBKAzO1eBCOowO0s7uhQWPak
qf5VNSSAgs8PLi153u+jy6JIzxGmuS4ueN6qVBBd0T6246SLEOVt6H20dJoruF6bpOk1NMLMcZdl
5Npy7wO8HknuQWtYtp+r3I00GN0YZIlDBdVc+elO/nA4CcpICEioQi80IcqBm7BVSUiz1KfYCVvN
B0qRUAuM61zP3ZW1kPnQH3VK5rUwsEHmYCD8qkrzr3/Qu8hE6pw0MTM79gg5NpXkcZGkeCZuYnKt
EIAXtUUfjjpIgpA8E7bsJs7A3RDbUfov9ebb+Z9oKU7x1w9ksS1QNZXlpRFL0atZT5874x7WzJ9q
aChA5KBMGXY4aMNPjxBjRRzi1GY0aAroGmaRs/LHYgnAPOVxTS8eSqB8rwM1IeyVwOM24nABgs7a
FRn87VzRV2wfjgdWddDG+rwP6W1bi7UfdQGySFFABszEfhY3HW9GemhXYCQU8Ntl45ZmWT5aWuJv
zy/y8SY7HHkxZTOH/wj6hmYjCnwQvihEh8VzqlZyd0FNisb6+fGWchUcdF1DjkYTUeFGsHb+eT7s
snrUcilUuW5wRhIvffCtPLlFvqK5c7x1GAWHQLYNrAz+7nAUhg4Vq2QvK73UXGoz/M1MpUsa8/0X
A8z1yr45tYgobs+SYDQFkX86HA5DVc9KBXZq1fCONZSKHSqQXyHYSPvPLx/XtSriY4rk7/K67LFJ
UGltUjpHCKJ3on5sTKcw6i5b2RenVtDEgV2E/A4rYSkABW+sqoaQp8gr5fKCIAniF1zl0AFNCgW6
oo68onm2NuJCJ0kitS/TluuuCIT+lzdSYbOaaC5hVkF8jyrkmg7UyQFVYCDMkPNuLl6+3gBFGwdM
saF/D4A9qKdLxC1aqP69dgvSol0REzy19/E6Qk9LQjwU4dnDbRK2ek/wwoBTaZQArBsLoNNQ/o0v
Z6GsixEEyCVuk8NR9LzS/NFkFMXzqeN1VnDRZygtOIPvG8KmTYhpVg71/EwePh3gq2UuaqTd5mM3
r/SHQ43iiR9l86705FgaAE7HdbQDgm6VWxguyAdAOIRWE0htZG3OH4iTQysGh0FnQVVtMXRutQnR
N+xnSj/SjzkNbaiuOxH/9t6ss9mRWWi6l08PihgVW4dtoyELudiqHoD1ocG6iop/J36DJhTThYi9
8I49JP0k3gGk2UNB9FZO/zyZxTojAku/GwcFrralJFUnh3lgltwztdea32Wo3xHxitTtsUhrtz4M
7ZXVPbFj56AQQxhF4kE8uq17qwHll9BZA6DqaghsbltB+aRJ+uz7y0vAQDjMY0243LGTZ06KBu7X
RiYCkq5keLt6pJyupNG2TDyTIpOi7lQFDOvKxj1xcRvMbB6eyxuS9OHGreC+G1BNmV9cDJdl0xoO
yD0NWL7arug0ndioWAIq2IkgZoqW6eKJLxNRnnotZc9AAnSFCozZoFUwcEO6Sg8FeOVvsWStWU+c
mKA1C8NjHqTh4bw0SYA5jRxyx9KGnEBXrMAlwXHxdr4IXeH8oTixV6xZhxaLDTxvMLA6XMsI9jnl
JCbooQzkWg2Apr7U1mTgjkdBtgu5JESoLN7Bpa+a2JlYeJS4sggoCdzFfQywL4i6lXjsxCizZB5/
cYUiRLXIC1qIK2mmWTyzBmDRQso0YDvBZ4WPTQxBiBdQxuZBwGdh/ngfrs1BDLqBTAO3StAj6V2F
yk7u5pXQBCv3xonpcN9JSNmLXJE4Vh0ORJtJ9TMNA4mpRx81TOXKAbm4otR7fDnNepSoeyIkYpiq
trgUZRgb/ZBR45RFLb7kDgvHTVgDCikG6P8bqNbF+P2zWw5pXoSUcYmAcMbcDudFe7s1DAogdPCF
mvYZrptAAZPJE7Z/YyAsIQHF87nYe4cDYVKP10hClKwoBalRYBbbYhwG9/woJ1YQBxciLpGnDL/L
xXTaHB5rHpW8ZZ1RO/BzkBoyhhqMZUzfBuz/t/PjndgWjKfPxpI8JvgcHM4q12Wvi2c7HgEImg2G
Q9rW3L6bT4+CJA/VME3hHhLNRTxCyT0WmoLggC6b+YAIBToRkAN250eZf9bDp5Hzwz3Oy6iiN7+M
Azw9QG1q1tJUcLMDqI0oC6SZ/guBa3kN4bRz1Cqc+TRR5694iRzf7NhDEJDPHRZesKUbelxD5BAH
GDFtX3f7ONLm4haYqR+JQL/wWpBJ3+8JGYpkZb+c+H4mutTI6nLfytpSGxvfySiQERi0u6ARbiNN
Te26KPqVqHXe28uVxS2JjirnDN3jxRuZFwO8ehNAlpWY2Q6OodfQTG91caOCCOpWTtqp74jwH/W4
eUWlZRWiVbCkAjNKfmgO4Y56HizJMNZHxzdk+Z7sUXjQNb3cKgS5T+e30KnlnONX3D5M7KmUxXEw
QqrHvq6BxAdkdC+hv7TJ0TdcyRVPHHLeY4JkwnON/108LegvFQpi6aCE9diwa4AEP5QBVVGwsCVt
LL3en5/Vqc83p7RI0HJTmkvd+wlpkxy6HlSbNNDAKao+vUKdtikYLFSrVoKAk7Mj5Z6DgDkqXyTe
SEWB00QyAUkVD1A/9rz0LercGpJ9nGpi/ThBxbE+P+jsVsJw84oeacRPMrjhYoL4MmKbRqsITtXI
pZkjNINV+MqhO7GexG/40PHeEBUvE+O0j6G9onMDR6mB7eOE01Am3yBjGeUAZXvs5bXs6sjMg42C
hYguz6GxRBy+OIFDagW+TofAtjh76SbsGvGmH5D0ssIm23smHRwpLGvarrSkgc7SJbL90aAvlyJa
t7J/T5wSCyUSE/FklsBY1jqCHtgkFk05wJfK3+BmC77Ol9cSj9Nz/jDM/Bk+xEaR3iSd6GFD403T
oNtVO6td4deoak6qWM0du1m4EHvaXGaCfm2RIAaEjLmJPU4krlzwJzY1U54ThFnzXVQXoXuOuptn
qEzZB8zNO2LVbzXwo7uW3uu+q8l4zx/ZU0tMPZoHhY+tUeE+nLuqT3groJNoG5pSIoQGpccY035l
Vqc2soGbN2kBaCr0aQ9HAbarJkNLvE5EF75lgR5sNHA2UC/7cUVK+dQCGqDEqCrTlj3KfbpQDMsS
Fy8711X/GxxZ7dvUWmq9TXJ0rWw9Bn+7/RtrSLo1S6SLdDUW3wzFZIACElFHhXm461UgBGnXBCsT
O/mlIJZw18GYIBg9XEO4TV4hY5eKPbAfmlukitTWJcmCBX1+Oqc+Fq8hTzqtgPnxOByoIvY1IbYy
kNCIWwF0umvknfFQwBr+8neGwq6B/IpXY1kET+uhbiyBfVEMTXFnek1Ae8QE1gu6qI+e/8Zg+IiS
AInUkIzFJkTSJkCemgi+o/WwbdsGw0sQ427XJOnf2BHEhawdOuzzWh4uIZgmVa9TiieKoqUPyFmY
t7rZmSvX4/ynLKKlWSjZmAs0PErmYpQs6fQxnNh3WQ2O0m7Bjl5wH/cvASWNbdHC+Pn8ClLsA7KI
tySB7yKeUCiv+alOAw1NrcyJJihyVYRBGP5PwcrHOp4bJT6VTcFbSxFjObeewDupwVjPjGpAPl75
kJvVJap0+l6swm5lYidGM2fXKIX9LpO4LibWt4qAyziNda0X9Es/tYSnyIKVQRVxukemz1uJc4/P
MirWEhZBhC4E00vPjVDUAfALOcR2uuvfi5kWkSpy/3j+c50cBXdDjjFVDEY63IWC0OnDhEITCDdU
WNXOr26BdK6pnJ9Yuzn8otFCUjIXgw9HoYoOQ8oEZ591Y3cvSd4MloD5e6mmvf5VLr3kz09Piy0o
07mikEHuupiWoidV6AekIqiMkSSk8u8wMz7pTU2dkDwEEycu9LknunwXZQHBiWzqyPFyBSXdGv0Y
qrtq5gDCgKQm8s1WTvPx15pryppBWQM9waO7sOwKWDidBb4vKdtrY4q8G7HtUX46v3rHtzsUC4Jl
jFO53SmUHH4uMwXpA/QjRh2jyTdpnL5NM8is0qM1F6yjCWFSQhpu0D2SZDzwFsk4ar+V0IqQEaVy
DL+nuVBs4iZYq4+fGmU+tLrKs6TgCXE4n4T8ZqbcghqqEjAqYaUE12qopSuv71GuyGRo2uOARYxE
y3oxDPhTQOYGw1Qwfks7zkxUd/qxj5Wbri1ACUa1BUoPSj53DKKa5efbcTwns5sYDzMvs7p8vkQk
4lt1ruBBDTNdS+nfMkDHKxncidVU6TKI9OepCwFEPVzNiLr+oAcMIre9dwUjBtSM4Hsrpp5zUHnw
cHGhzzYlxGfETEhRH45ShVldNbX+o4WNXMxZdrhPRWObS7JNRZEwCnoZbhgrO/+odjKPCsWJurGK
NNHy3gCriC7woP8Y2ksrMK/TbiPnnpPokTtN384fsuWdSHFalHUU4clcSN+OXEuRiBn1cgLWxc78
iq6K57R92l0JKLtvfNULNufHWx7q5XiLKL7Kc9zDtBkVGHi9jfKR+cjzwvs1NN7KQTg5FFZA2KPQ
hSYaPfx2tLp9hIdHdCshVzGWJcy1XvSaHBjsa0CR5XZ8n9eHweZf/5CZ+aNkmMjjQUfFyOs6yCDQ
Tp2SrKzeiVHmmjgcu7mud2TSo+meZ0wlqwcBsoc1kXo7FFw+GxMyF9IRDWsMFQy+vuxvta0UAPVH
AhIMirbr6bvTT5uM7fmdcDwX6gXQLujEUEYjnDlcMSgOU6TpsCG9sCjIzOtgA+bxs1f7e1XiwyiL
70LGg/DA0KGEAIjZRpzruxhL38/P5HijUWJB/9VEO4YjpC9isiERGtmf0GvL607/LQ2IRiSwgGfx
CmPNDEqa36KPNxIRDINR9qATgw+HvHgVe4QY1LGjQ5ZO5nhp+SJkeN7q+hqN9/Qeu9XAIZwrrlCY
lZ0hjOQLpHiTT16+5Ky8yLgQilQjRXmZJadlm9VpYHyzQigHJVqOzqBTjT+/rEcbZB5EJbl7jzyP
ljVFWwatYv97PJaptVFKRbvMMnW0dueHeS+eflhRMDf8h7Ukitfpdi77QOKkyZURCdhfyr3kgvuT
rtFca2+11td2AaklnKhBg8II86mPsRyBVtz6F5aPNJaI//fnzsUMAZqPnUzkY5qYfy5vyMzM+qIY
ensCjHxdDTGaSLXSrNQ5Fov71yhE9PSIZMZYNokUzwjjjECepjnsNl3vdLdNBGnlCj41CoEbiRjR
iMqldXjG07TtaGoEKC1kaOVAvhiv0rEqHs9/wcX5e58Lxw6qODuFiHQRZodmJiPRhxQFdAhYxejw
3upl3LshPLqVeGD+gQ/3CrEGPVawmSTM4rLlBVcCvq2J4L0oVZbylqLmGl9mNa3K+77El2kbh1Mq
P6LwFv6aQrSlV+BAS2zm+1xBVxD0SBg6qsu2iqoi7W+MfLcgqp5aiExIgym7yYv3SDLvtbz60Yb9
j1bCHkj1vmRa+22gsT4S0ZZNfIHu/loN5sQnBoTJCyvPZV9AkoefuJRGORjhtML31oWLmK90Tfzb
fjn/iddGWdx6adf2ABYgxZV5Y9iKlCubGKn7zx895mLNxUyiIW6Dw7lUsGe9LGG7tpMfbGVrELaF
jIzV35jLXH7jClePscUWBg4Jqm58wjyKfkC+rm+FTtBXDsWJncrLTVb4XpY3zMWKAeHwiy6FvB2H
ErCjtAgMKCaST1DnN9digWCE3BbFpdJF3fP5CZ4amqKBCKprLsyriy0BgzuT+pSPpVDzuxkkrX/F
ckG4gFGu3acI1qHKpuv3AI/XIIfH2wQkPmkcqiREzygRHH5AoadTJVQR0iCmWt5EcZbvA6teax4d
z8+koUk7jLYtE1zeaoFYdrpYpKMN++9R1LXXTjWfvEm/7BCHQQ622Rtq9TmgDOd+bvshSkD1di4Z
L2IMCE092Xw2QnBFE+GbVaA5vi8kJdQd1GuLwJXMsEWXpPcM4e3851ykCO9DU+AHK0MjSdGX6Rxw
nMCyYoY2dRDOyuBFm7wIyg02SrAnmmqtoLHIfv4znsrSkttRe5p/ng+hNKrpcthaSO14M09CQljv
a+L73haQeQSH0ij2WW6G+/OTPH5D5u4mMG+aGRRdl90kjLAj+NdIN6KVJDixmAsu6u3N1p/6duWW
OTWUDrplzkroHy/RqmjATRhDol+DKGEvc3eLsbjxrDBLt1I0SfrKzI7OBCBOUOjUG2bvV/qBi+Uc
oGibGpQObUAiRKiQzipiPNk+uX4zJJ8h5s4Cu3OJc1IS6H0mzgUO9M7CldT4LTKkxk3LpFsZ6Wg+
7+B/jWHwe+F6m3/9w/YIpjEQkT5CM3Qs2wv0SVIH5k/mnp/P0aZnFEVn9+E5DQhvGdNbHpi8Cbku
NAVTs96MfRBlbqIH2m/IcyaycUWkruyL44lRLkFhgE/Ea8rfHk4MwdIuMkrI0FZca5sy6CCLevq0
Eu4uTxdhA6cKWIBK6YQztjhdUL0k7KRABLWeJ+JphDCnTgSBnR73tWUpj4JsrESBR0NS153fOiwy
aRcqSzxhgpfgoNQQh8K6ktwBaXTNsfJGuJcQbbqzzGaWwhubzfkvKC8yJU6zTjRI5/v9UNPcOFzP
Qa8D2HeYTMk7IAU2zhob6RYBFhc3Ekfb0ASzryr7EjF7e/x6fuxlo/Zo7EVISvTW6uU8duH+eMlc
vD7s35f3ryujzH/Kx2h0OcPFc6eElaRG8yg35eZn7Dy9abvXly9rzo+LGtjRXBYHLhn6thNjRsFu
226dfpPvlBvZXasMvXOqzs1mvjc/HOzGVAoriBinc4lq+V7h5utk/3q+Dez72n0lKrNRUly5Td6R
JedGXZyHtM5qA0XL2i43iDo5lCMcrG8c09Xd19332n1G/mblbpHm73JuzPnAfJgpuOJklML3MYGf
OogT2C+ob97h9/qMoOfFyjZZG25xsSgITsjJPNzo/Jy24g5Hp029DW7DC89Odu1KeLusUBztl0UC
G6uwACHIzd8xcFL+Um0UKx3ExVbW8cS98vGAW4uXzTSi2szm7W9q31pvH6LAW+ClqWUxYhdrLcy1
7WktrpPIFGQNSau/ppXcof7vGlucxZzn0A3dPyFwc6GI9p+r67l8ihanfNkc6/0UhfqSgZUv8mX9
kt+Wl8pP7576UjXaxev4lF2Gd8q99rSybdaWd3G7+M0Q6vn8HVGKdGHxs2u6PQ+i49mGU2yyje+a
jums4X+PUtzlfBf3zShncVLP25WW1jbcS+5T6kz2m2cXLG++le21m2cZkC0HXFw8qoAlU0D31pYy
JM47DyZIXrWXXWysfsuVG3sZ21q4yfL+MlTv/GQn2b8y+/JP58vL+U83H+gz98sSqI2wSZQI8yjT
FmclB9lVJ3PWTt/aIItbZUgyRIIyBlEfvF2J1soLrJJLb+UVX7tNloE5FdtErea5CHvV6R34VvYv
48a4XEvqTp5v+ozAEGcSni4vLuU6NtNMnHcB/sYbiatLcS0ePNWxrlIHd8CH+h6x7F21U6+ttRv6
1Lb4OPZiLZGtGROtZ+zG7Tf6S7INtv12dONtfSHv10rip841XQSF7JWWD42fw9cnQgM7oghX2xXC
8pi5o1DdYVj31maVG00P57fi8mwRJs8wdJnGPrQBcIiHg+lNKHtBok6OoDTKFhkmBJulKsS+bZxW
noP5Xvi46xkKoCr4AZIc0yB/PBwqMWV9kDtMuTxo71e5lWUgqZRk5Xlbrt48CkUblQQEEi7V6cNR
VAywsZpEVamBfnyHnqVxWXUJpqajnN5FRZo+w1GS7j+9iqCAVFqBFB5oii+mlqO8UNUFNpB4WRYb
JF+5ptQmfUAJP1nbi8vnhgmSw0k0Bd8zhGVBD6OfarIMYXSMrMssBzGN+hmNOaSaKi1X4qdE6hq0
ZFMDSVyKyLVgI8GY3ifR6L1oTdbkdoWOVHdRprr8AEilxL6oCgvTLkQsmc6vy1GcTZNVJLeVKDXR
4GP7LL4G/hxZYxiYRspGrBWuXAVW5FSzC6g71FjIojCtdUO0xTy1e60QQPvl15ZvuhLtwGkbFYq+
Rp9f3ovzj8RPopHbz8CgZfdMQAsqxOV+cHBviNEwVmQbn4v0e62EKB30RWdejoVMRBR2w8pleXzY
FD4aqDdrPm/0Bw9XA5FYoR/hmzhVY/4owYQ8N2gc3SHsuYZ3PTGSTBNSp45BVYHM/3Akv57d9Cx5
QrVvFi0JYE+5+RghSkp36u38Rz4+17C/ZWu+k8ESYB+zGMsQhzRHMcsx0NbZNNXwm0vLX8lRj3c9
YAnqF7QqKCBq4uJYj1PX+3nJxjZRaNY3fu4JX9RYBOVnNejaXCBKjCzLpyc2E1LhUlHPpxW6CJRz
pGzoMeEnP/VICpdCHe7Dqhnd86McvaBsSGigdArN+VvxzCzWj/6ZEk1t53hC4NkDNqx2lPqKnfhj
ehm2U74xEi/ZyGKk3gBMSN60dJRWfogT39ACpj3XvCgIU1lZ/Ax9J2fBGHXoxmAVirQSAsb4dK+M
crwrVVExaIvPjBcQjYuPGI9KbDTgTZywL7KbRK0lnMsl/SJth8926WaKFYPNhWYQ0FSBDyckj2Kd
4HCL6vwU+pdRLkwXHk4vzvlvd3yXmOB4oEPQXIFB9v5pPySK8Hjhsoxm7eA6m7miiJZOglTQnsaU
sDFTrUd7dqi7C0+o/wPy+q9fw//x3/L7vx7O+t//zT//yhGOmoFoi3/8913xln1pqre35ua1+O/5
t/6/f/XwN/77JvxV5XX+Z7P8tw5+E3/+f8Z3X5vXg3/YZE3YjA/tWzU+vtVt0rwPwE86/5v/v7/4
j7f3P+VpLN7+9cevvM2a+U/zwzz74z+/dPH7X3/MHLz/+vjH/+fXbl9TfhsMsjz9Gb4uf8fba938
6w9B1/9JfXPGRhgacCCuiz/+0b+9/5Ip/ZNetWhZnGeVPsTcuc3yqgn+9Yek/dN8r1cC3eCw08D7
4x913s6/JKj/pKxPZQ2/oblvIQIg/Z8f7uAr/e9X+0fWpvd5iP8Zk2Hf/W8QNHeykQXhBUKuA4gj
f3e4L3kWCkMI8nQbJtZuRCZD8d0GUe4PS/KfUT+Ocnhbvo9CZ5r4gGIl1NZlFzI0hz4x2zrdQlfa
ZmZ83Q/GTgqG26ST1p74w4CLsSgezrhQWJTcHUd8LrONQji0VbzFsTkov45gLORtk+V9/tWMhbS8
JZjJta0mUL7/My3MQf+i15pVXMR1Ug8vRYJUNeZDUz7i9pFCe9/nAwRJLKvwrHhBykVREIyrvDVd
g6MvMdNhuItm6iL05qVQC8r6ZolvTbQtrOckuRNw/Yzjp/PfYXG3vy8Ou5A6NRI1J3qJfZaVUEG8
cDsK4W9ZH/fYa91qHdDMYdhWU+biMWxXwBrEae27HO0B8H3AdohK6euDNVzsNK1G9DOXLYxQ7R9U
Va8Vm0qW01FbxUBu5z9Zu4qsc2W+nJPD7T0Pyvs8pxTzmzkv+ocLUawkShK4O2/zzbQtSJY8N740
3eIK4xA3ez4/2juW5uAwMdpf6DGAKDyeiynqRRTA6lXCbbnRfg1u+OjvJ/cRy2Y3vNDt2u3dYRPY
f2JiZH95OD/2ogry15clOmDnkDRpRxx1nLMzsyFm3Bp4Wmt2/WLsw013WbxQLL8gGd0Ol8Fmbcbv
H+14xv8zKvCew/VVI+LFNpLDbU8FVnKlPfKBjY3rh2s8+pvwuXQRRbNyF1k2p7nxNgLwTmqyMKu2
9d50jPvspr+KHuq9vzU351fkPfE4+tmAvkl051W8c+e98eHbGxlafgrmA9vU9vfKFo2wrXkpO/3e
3MS3wjecJK+aO2w0+a96792pW/kKMpTbX+dP+X11qe5p2Nrnf6bjM060MR9wIOVcT0usDl+tq/uk
xTJwgqV+TRO3emz8sG6uWgAGK9ENL8ti7898Pt4e0lt6lEsSaC4kOMvrcbRFRnZI3DGRKXjO2/Nz
acS89eZQeIbjAw6CzbZIqvpaRjG+LxnIV3/paWs6HXEd+onTWr/+6A5BH4iolPhmViaC7XL4Scmx
hczEl3Xjl8LOSvWNbF1mYYyg/NozIh99qnmoWfyI/5vbbIsIdGoCyU/qlqFe1cvhgrrYBoLcFkdk
RNWvwo3h1K6xG7fZbXErvU7PwWa8inbl1RrG5DCkY3Fpgv1f5s5ju24ly7ZfhBzwpgvDQ09KJCVR
HQyJkuBNAAiY+PqaOFn5nnh0ixyqVnVuI+9N4sBExDZrr8lm6RLUMfKFYub1LWtWv6gGyWCynrVx
c2CIL6zi+p198vRTofHF2AH9WOJ95oZP92bDLRQukSyVthiSocA0VHvnYzx9c1yBiaA93CFAJWjZ
H/dvizGXudnKfOPgiWiW3Nfn3fnbS+uPW0AEZ3J04yhDho9c5vUFMhqkwtt2O9mVFmXuqCC08RB8
Z1M5vYrHtCbdVrYT3JzQy5zkRkHNcDokxyZpy9EgOcc9SvhD+s7D+qerIN3ghRDfmRipvb6XnlQc
S4u2SVbUGV08jKyIyJwYR3jnvZ9+5Pvt+GjisfiiHc8c6usLzfpktvjcN0nvggBI8R2Nm9wYQ+m6
4n9xT4xJMvXEdD8q0JMEaK7rCVMOnlxuOuKJ8Yn+tm4pvv3dV+CRMfKGeG4UAFD5n2xFwgctFMip
TlQn0i/sF+A8Pe29NXn6Me9lPKTvFA935xHcA14/tnLcK37KKRNnqtWjvgzzTe813oVPspX4lbO8
I+b583vgenskw5wGu8GpWMKbTMyjG7dMeipjcbsB5CMKdt45nP7xrlyHsiuKUhSLJ9+2LFHMUk2E
fzfpGnaFWn9uO1N5bmujdd6PsATeflengTofHnov1yeR4cMgNX79FLde1RjPWn7cTGMNnM++1Re3
g23dV6HpandY42fv3CL3su+Xv0cFvC+OWYa5yPeRNpxuRF41F7hnFEyzpll9i90WLJY7d2wn3L5i
cYSNoqgGPEr9lI0ER2E1xusRTqpN5fJYH5GldTPo4EsdXUHoy/JxBo1jZRsmctBOp517Sr5lXDhH
GGrGdPN3K4flk+hbpt+X7k5OzRmr92PIlv0ZOhz4ZqXtzBmmiSZtOsYs4a9O0oTFCuUFf0hEk86j
OzC3BycacGvW7AxXmKbwXIMj29U9cl6rSQJadMtCV1dew/YSt0curImj7fqJd5y6UVNZwfpguZky
8MQ+kmSxbMOWG7dWCLNO00C9tXfwLP5tMGjxlCvv68qV68HYIbX4Bi+PfrXt/cQjxTZnYhfI5g63
FTIbMB32a7bGasffAk1wbjB2nsak9hrbw9zeM+bYlfVoHHiYlMwKt07vpGwKXNePlN3amo0+nhhF
x2Re7+cf1pHJG+iLd+v2cm6TebFLoCI7wHfuS2a71ZHr6+QGjF+Ge0Ct8KPA6ZF8f05h/FQ8x8ya
2OR0OMHUzWAGF//mBx9ZwsYEKQeEfQFjeN5xw90OHvZ7f2mjfJuUCNWRTTwdOcV2I9r+EkQzV1tU
BmG0YUezIrd3ofy6wY47/jf62DhykAFAer9MJx/7iPk3HTqZJ6EmIwDssL2FVQHV27ApolfloGUc
w1p6Xx3Zy7k3pEVxAQsSA9zDsMBmLs0Nc+D2iGyGDQa+eTPRQoBng+ocwIoh0xABsGfpz2UWA17t
vGQ8AqGDYV6f8yMmGmAFyOhyp0d7R5B0doRK50fAtHmETfftArC3xDs8Dc2mGZ6QiBZ9aNrSUtew
4Uv6kkd8teeuqZ84y7zWSd7yBYZCVP2ZY3TmYWvaxQcKY7h419uthPEewOAKtUlZn6GEtp8MRMo/
TMpT3zxom33cTbKxogmPS97wjt1erMJ4YE0r53xwrdJISv7rb43bgN3VyJtf5BHcnY3e/ItvS4lY
HaneCv4L5I0j7Xs0Rx1Rz+rk3sXU2hChMrAkgDvWGlsPyee0xRuNGp7XoovnwOlWPu+gZ4gbW9rR
fxJ46gPHnhwYTALaSXtuChyoo0VyxIb6lnZ+nJtzcNXX6Qa/xJ11GeFTMqgbgOX9HS7bnh/qQDPX
Q6YB6b5YMwoCYUuL6mUsmyJLMKPXHnRrglI3YisCv7vznDV0mZiE8qhy34oEMiFg0kFZ14cCX5A+
SrsNw3h43UaRlKWvP1eweU2ey+o9mUsxP/dwiLM402w90bSmwg09s+pDq9Xy1vc2nVyRR3/tNE6J
KaszTU/SMuePwN5ng+fo4kAtGn0dD4jBp6tRQ4wccvTqP81ViiVavNG7LXtKGjGGvqMElShWAIwr
Ts2oMTE9zi/w3veLqNyK8ldFtqInJvYIacz3RugkTCh+sYF3F31n6WwmdB6s28OhSHGj2obOLuNA
lwJ33KZhTtpcH5zW0D6Y47w08VxMmpnMneb8zLTWDi56GKzDuR9MrhVm2VhM8Uy82OJDbNYrJEkY
e2E6NCbyEqGMW1BEfR4FLcz7cG3HBZdFSwARyaeVjifJTusw6DDwpWupnw4ALgehoML2TXbYMiMz
Y6arQX2OGlTEcMhTMgaIviVKwzzFgS/rKyOezKIG4J4HxdcBlX+VBLammtuMGaOHmhVFQ2QRm4r8
ZZDYkQJqZzPtmmKI/Lk32JXUuGb0h7rxWyal7SRrY9fWldxgz5zbwljzKIdx9XPZx9tDvxwHCZBG
uGXkw2QEOmCJITubC1d9DsYeQpi24esaediaX9dDbxqRbPyaK/t1PYSM0aYL1vhpUSUCKE4O3MTH
RN9mOkOLJbIreM9VUIzcuml/yfAlcyJUqsUvUWrYu7HSUz+Uk5FVF3CIfZhR/sDWviipYW6f+SPg
gVkff/abwD9PaKrTYPms1j1oM7g4S2qzItHeFm5Ykpb8kD64q4gUdB6i3F4ctFZ55pvYfvroL9pC
Yt1S2a2jWMyeZH/adC1nuKpm2oEaquiisQm6Z9crJxA0lrHO4e61CehPOszooB/2rthQZj6Mvpls
/nd/B3FnnBLB/JxJ6B9JCUOTg8ApMfDu96mOaOyG4ks3VR7uKvSCfqQMAbQca01vXOYQZ0GailL3
znEBAL5qLjVUHznLRxXME9ho8vYfZdDKK/SMVRVqtIIzwh5LMzkJmuVu9vsmj3pzsX5AAlT9YaGw
IODlbMEcG8WQ5uHayOJRzDoQG22gvxf71ghFxVoy+1vjtN7PzQvSlUvnODKOfbZaYTAPBBBevm6H
Dus/jBql030PoLC59Fv3sIRWNbRCa1o2di+33/i0mtEwkrpj6Z6vQJg0pA7urD1PnqEQ2YxGZZ3l
Qd9+1TqP8TwTZzzI3mIov8DJW+YQSwBiDnsdyq/zitdnJIQisuJO+p+zy+jSbqg3qXNge90aiVko
O0H0rf9yZ3NkEG+xBzMamblFPa6r6XlocOSJNW1sdoKhKT/VpirWqIFJa8dOaQwPJQetkbh6OT+k
qwxQS9v2qmi9sM95RIvf7CLdF4c3FjaLoS62HyXeY1k4ajo4ozCgqdffYsaw+gdO3248k4VZfBug
iqvIYkldyKGUzg54dz7XAPVkVE9TfgNVaQsibwjUx82DDw8WzXB/tFO+vBTOgl+gU01DG8E6ST92
9ZryfaeL91i4zhbrGVzrs8KonOnMHovWPFfpgDoBBTsV7WsR5PLrLHggYMxBUsNFsPJktNzGjOtl
auRhxCrWAIcAZ+7AuAgTL91ioT0RgnjQHHRMJJnDL1SiUw16CsCgqgNcLudLJaeVAaVuxDa0G1yK
h9KtmY6yMiYGQ3v01vuaiQXgoY0tXhi8VIBBtRUjNme1zF8CCALf4oCAInGX1EHUVpbztTScEg7R
1jiXDm6gbHECx6Grmgtf8bHPRWy4pUCXoPrAOluyagogIFnlr9TvB/csl20K6GcC4FLbBEP6nBLE
bMbWfHItXxr3xQY7JjtPt2UQvyZRaNsTtXprKyMCI/2y1UvtRTUGOBhYXTRjY0XYvxwYw7BnPr6i
mN3bDs+I5WZudb+/BRqWVh/mSbrT+ZhPJnx5d5mtcBTpgjEV3YZk9LUcMEE3tNtBDL41xWXFsovK
WugECUu5VlFVVF7xwdcGAkZGpHUdwzdjC+iggnWNTSvLX7xs9n+uq+I4ytYuNw4aVHT70+S1aR81
CFWebX5pdtEaoKRvLDEq45LORGGP0RZkNdMG5khCGFcZHZ+rMcD4O4gaTuprhVQJBz2IWHOQeHOh
2W5cGk5lgBzzUz9IKrfYvs8mwv5ETVJ9nYbM/kRr1OoP2AuWMw5YFXSHsmSTPQ+mJR0idm3HAI9u
cMRjBeZPJjysQpPFQS9rY/o8OXO+RSbTYyMDwPlgfKl86ZehW8NTOQAobLI75B3Wcq4By2Jfb0mV
k0E6rjpz1mJeLt2gYxs3Nt9dLu1RDO3B69OMfcdOg5oNNYWD50tVfGmzdvui7fMuh3RpPXW5tpr+
Emw7o7Ip9WU5d9MZtvtYO8M8hg6DhM6hVIy8XggXjPaZxMyoS8Zp3YwPVChn7xbtoAgSCBRsIPo0
2Fro+XNWxx6yO/tjifIdOAgWGTjDBI09/jSB8ayHYSDEuWxTM60vS0MZ5OQt5/IdHMjGPCzVaH1g
oNDObz13K/XPsxpGvFxHzamWsK+qyrnwCQ7d5wKPT2KsheQ/TIlDp5tRl+y+k7TG4VsglslMqEXh
nFG5rXDParO1s/uBGfWVnEnJJalLvYIeIuu1SnQwjQJFlqkRSTaVASIRIzyWDuBJkCmuMYw8zRVk
jl/30IaZe9rmhH3EL56lRMWImXa3yY/rqi3Nzcr5L++CxoBm4zZaZ8eu1XoPKB7VxzmQ/v0qwY0c
GlcfXpzGU/LSgT5Zf+hKa/msb/WsEpkHU3C+jc1k3Ei9m/VEeCvEXc2ZsuXZXHDRO69ms1uStpEC
sDmAGwNiV9F+bTqzMA6mnwa/DMhiNdAmMqPbEeZREXu8Tf3Sq8zGPVuGITPuZm+o1MXcDGC6WM0j
noBFoNUgcVbdB3Q/awEizYbXM8d+rnMoltAsf1iQecSl6NPcznaToX65QmRRaPFU2D0xoD5zwGYb
tbhb1xpggmGmszc4oN1nkJH83Lnr6sLIrkb8JNawLtBURLYsCsOH7tftwY2eGqjlGPKU6aVl1r79
CfANh2Ldp/N3O3UJPwrL/5RqEIrjQrjzk+UMQj4AkQDUXM9W/rNPyZXPVCDARGs+pv95u6nL2i+0
6mBlUj1ABOpFZJd59nPS7WXAvK4B0NNAw0k/DUvZfAFFkReYQRT9TVDg9IeYovLKsBoWchSbwsEP
qB1redHobfHLhOeqRW3eO90Xs9MtGTt+5rVXXTNozxpRVHCxig7DEEf1zUwWgiX7VSvXjAVtyOoJ
2E3gR7iRLcM9hcf8qQa40F0alVdXF20zlUCScCD+LPBT/zz3KGXOSE5FGk6OLtKY6aSiCmdHM1GK
6TaDze68EHK6LqTP832Dau6m2eV0NYd+MaIG9Rip22qu13XD7sGka+1YUc25wr2N1ewR3nfGU96w
IQBRLqqHSs845fPKGacb21jd9gG3rra414OhNS9LpabxetZIQwaYjyLIrnvN7r4jAvJUbILZdJOm
JVmIs6aHQDaZnmrPOtPNPzRkChPO7R2ddBsZEJBhTsAymp1B0xIhFl9Q7Jk3jpVO2OZNhcjFuCoy
0tQXIrOK1SJ8P4uGuZ+na8BY7b2sc3+OsDlyyeGUK2EYym1oX8YhYyTSNbF0KKfVF4QdpvGLissG
jskfJ3SnfolpPB7ulh4riUVeYnHAwvmUCPz3KJ/MmpPYhJsJJx7xvZUK7ZzqG+4etUukgsnCMpex
76U6sjhyzvvN7AZ1TQNLHxy4vI2bP3vMbz1uuaWV57DgSas2lipGnBs+lZdeNuHawTQx06u1ublT
RJw+z6HfZzUeAGbai9hjtJWqHy148FM+rehBI6IABiutT0xRqWeXquqXZa5FdoGEH36Ko28sMC0r
teW8zHJwCv1Uqfp+W1ubFWCNMp4dZXeUG3J395QvsyDioW91nGouECi0s7N+kZE/WeE6Cf+lC6BI
g/pqshtmCbEQGtPW2BIpTOqfGNM79+mgeV9TlacfsRNK0yvolbBHU7peBwVpgRairFh5FQBePySL
wT9zIGu/xKxlnS5H7IHucUbNq9CZW3UJ0rDXYsh1vCDSCxLlnmdtAw8bnTVZpRoei7nqiL5Ei3tH
bi7zV0O29gOxi3pImwrE+8o44BiZwe6c6JfL/K23+/W7hUHoEOdUJ+dwborxwhA1SDHGBOclgaMs
ntB76M8W5WTCR9Ohn9XPK7Ncs6fxh4ptnlxEIDyga+DL8D7XXpRDaPqbcW95rfBjrRQ7o3wT/cMi
Ov/DAE31bgXNXYfDpFdfgs2CiT12ayvoXECjDPU89e57q2wh5jJm/HEQnlfGXa5tP9DOUfttmcO9
qaROnO85ajdqbF33tqjTyTnMLh6VZ2MptTEcGzUwCuYOw/3izBzlq9ABeKpV+1VkDVkURMZMSzp/
M80YqkON8Uml7/o1n+bTRTrQl0rgtrVk9jmlAeKVjJrM2O/ySzKoYLlk+WBZxh9nZxlb2ysiykz2
tSNH+uqVXvc4mw1bD/vPLTxAzG2Qk0GIrPQPJkEDcY8b5AhN8uWr0VhGHom2y84BFcKoGwfTfuhS
1/sqZ9fr4rWEX8UfWsSvHQlUAa9WLTOQZkq5wZym7Gc52+NLMIihTxqZF79cC8g94+wLSs0+WJ9F
rjd3gajX/kxbnOluNdsZS5kuH3+2g6U9MwYvqrjqkItTpnYdrOZ848npJ/huGt68MhxMqfoQq0LM
xS13cfTQroHCX7np1n2ZqLXqkExrHWRvKkBF1ymhmpmm/otY7Jk6alGoK1cIvwqDog8ua2t0tBDD
egKmqVWbnXBgE3coSwZYVjLAHvow5L+6IO73rLU1ViKTwQ8iu5KVEdXZ0L2MG9PDEaGXwU6x7kO2
BeK/KmQIXBi8y23uQw/k5/d66YILBJpzGbk+23Vk1WudJmpr2w/YjTYDq7sjUh7IsXFDzBZCaF0C
pYsWg331Mujm5sH0qFzI0uXAxynHeywze3mU0mRee8hKJ5GElkwhqp2Da03IgCkh1/OPPPcBEED4
I/brIOAWzBWGxHjlg9GkZlJbwr50MbE8Exa0o7CYNQzPsi5IEVKm7vLZI5hjMGYpy7vG94PnidrD
rz5dxnPT1CyZUFOeYHPqnhbtWWVi5meZ60qQgHAZ7zpysUeVz/UdFbb0enLADYcir+evpk216Mzj
lLxU2er9AERde4le2FZ3hZsDm4zqSvU4+JN+hWTEuAHr108RjDIFatVnEVGcHb9kapXPIFx8ymLI
/78FFXOYpJEebnEFAyPXJPI1YhNqy1noWPXiRyVg5G+4LtgsWiY4fzExq/PXSrk+rTik27D9CCYi
XenBd3uaWXisOzxRVrZIFat+7L7CTqpVZCypBc6YmMVgA1y8B0uSvnKq9fKm0UA9840STIT67Lk1
obQPa0yCyr7Ar7wlkp6H5oevC+8Tg8wBIo55ax4xaW6f0F8aiFTstaF3v63eRvBVQtgENdTkcWtP
+hSVVZHeTtsA49nuCwuH4roNvgZ53oKp91MqGZYyxEfLy/vvGfETloBDuRcoUJb/VNawPnlbMHxx
cPFnZdr5TyqUbHEpnXFkMIE9XJfgJV8aWu447ndNuu5mJ9ZFacylSALRFk9lPko90uFKf7Szkgy4
UCkyeQYiWI2ZDn7wzPE0LOEGd/F2jvgC2bqHOUXwWxAjRLK37R9bZkKZ9fqg+aEodLBWF0+ZUdWX
sA9dwOTo3ofcYiml1fiC180KrxTKxY1XY2samhTwtVhVKsMxGNf87kykBUIqreLhJGA9WyKcirNc
c0uTNeeaM5YmBlFRNRl4Jk5DE3zwuqB5UnovbEirRvp9lbS1Q2zYa2YzqU6RpKGavdus1nm2zT0o
4ziTSKVKY3HCBf3jaK7hkqPL61bNnyKfHE3s3bH8CIxkzVo2VbzEMGSqksXsyiZeJbh7sKCy5Z5T
DPPimofINHEry20fljYtoCgpDjaruzFWn+JPWCRFo6fyfFKpOUa+TTpyw+7vmu80IP/o5CIa8FAp
IEmDX0RX93XPU3p9rpdBXyeaqrfEo3pzvrrFp7cbq39chDY72sd9kIb+NPnh64toFaBouTUGNi4q
O7ME0y0AqKe/FFwgfkCTgnQUVd/unXEiTCnZz3a3RYTgQutvmN5PP2YNyOu37+VUoUCTGIEseg4m
dHb7mhNZR1mYdS7p2sRdV6TnndZQvZyAsFh6+94I/5+XQjlwnGNBB4Pk/OTdIIneXHeVTqyZQRvZ
AkjrkHUQVuf6vVb76RtCnsLIBS8HHSTaX29vjf+mhuGscbcJ30ewlWBXwnzw3XgQBvHx3z49EzkM
uqzj5NEfM2r1ZnVZkBZ2jLWjde54nCgGveJQmFXxzqX+7ObjCbwDDli9aH2OM8y/3VK/jbQ+0QDB
Dd2sjyxrj8MbasNZO2Xig7V0RkPDZ9X/ckHt8iysjTCFw3uB8ZkTEUFZ+0a6bFQnWrfrz8jRjQvh
YIL89nP8832hANvZXHTiWVmn76sopdt7qrLjHAvnS6ht0H4Ho/tLmcdRarYrV9BCoMDwrddfhTb6
GQUPYNWLUn5YSWhU7bAM76yof7iXgM+PYQS28R3T+PoqziKchboTL4omDCbY+EJ53br+fPuJ7X/l
d5kF94L6kC8OzS2L91SIU0wE6HLqrZjpsJXKe2qcFcHWhlRAnRhXZXH/9vX+/PzYgxhcwb0RjzIs
xF7flerGhkCDuyJ1MO8KZlwOuGKOj2nrafeqosmQ+z7BwdtX/XPL4DHuGDosPxC3nX70gVS4M9W5
hYTFUGGQUZdL7anAMLjf/n2pv5qv+B+nJl5NWrw5hfF/cL5i32j/5/mK5EV++9ENv49X7P+H/x6v
8Jx/7ZvO7gy5z/EgYvt/4xWB+S/Ojv2kZUNCprX/q/+MV/wLzREDAhxgeItZ+7zzf6YrnH8xnrDP
4jGP4TOL9xejFUdJ229rgCFDYBo+x6SF2nfHlbz+JrW1k3llKi1RVXcmveqRrlo0NL9axz6v1+Ci
aw+y/oYAovaufW9OSITCae0uhCYPqzAPuQmzed0ufnt89/++/huzGPwqFibTteBhMMKlI/z6V9Ud
Ug0RaEGCbqGP5hW/8wWv+mREZpQULvnN29fzTxSsjJER13u7zw+TXJwNJxtOilXSzCpyk0LVTH8K
t3Wa28mFMoKpa9XTprdsBlSXVoPX5CInz0Oq7NrDiLuRjoIALCeUc1HfSrUVQ0ifhmRAl85YEiGO
2geYYtNnUa3pkLRVSSYKpsEgLCev+NKvtMLCbM7VZwbJHMjM3pod0mCDLT/7/lI+tDRQjKQxHTWE
ZVeI9Gy/E7rYtUThiWrCyQ/uog912AdD4V9aYn+bddlWMwVQc/qYjoZnRN1WM2CwGrNzKJSfHTQq
/04Mu6i2Kdvn8ixvMt0NOwZILwWuzsuhwLrHCVfZlp8zp7EsZDW54YJKbksqVPMin4XtallYjiI/
61OISzRhzHqM896DW1xUjLkjHlkDag5ByskeZBn+3bnRKMiN0OroI4IFcCI73dSLnwrMZoN0FMFl
lfVOD8CMSDUsaQ5UcZst291IX61PXLrnpD5WSWwN3L1zw9n3minJhmBhCDXXnDySmua4IWa5zpNU
YtiitfPdT6smWkbu68WYzjO9L28NzZzf4+P9w8fk70wAGJWc+vrpGamsFQA90Uzi557+waXz1oed
hnQqSqmCXJQql5e5NlBHZnJ2094Jcv68OsezbjE0C9zZ+INUMZpZT/blGkk3eGKL6j21izQptO1i
qrT2cQId08XpitQuXD0qHWdvr6XjgfLblsKsNV7gRN27oyS7l3kSIqhx0wap8P9aisXCz1GM92SL
S7zJZrhGXdBeBHXWnqVGEUSM+fjX2kIB3UubNlJ1nsX5PL2nIT6NJ7w928CVDC9NfHPRRb/eTzzN
7YsNRm+cG2l9Q4JL18hxh6e37/wfr4LXFSovc09rTuK8bM3MspSFQQt1ba+2oq2TOlVW8vZV/piP
ggXjGgCeuA+c8dFev74ZBBtT2qXcTN9V/n0w+85HUlb7p2GjC1O+fRtswRf2ZDvu7WyMJlHl72zP
+6Hw6g2f/AJOrd9Tg3QrO7soSN7mXC6Xqne1y1LYX0WOsDKcegEzr8y2HxswPdxy9G57J5A6+cRx
7Xv9BE6+MGbjQAivtCWX1fjl2TCfu5Ex57JQcGcEgpEsxS5RbO07sMj9FDi9bxCpOEkz6cJpcHJd
raUVkdmaHvNRZ2ep3aRRnjvyHnRffeltlvv9nVe9v8rTCzIqFdD4wLKNPfr1gy7IJVNTuXps4hmS
aOwn8aj35lNeu3pkenTDnLoKPsy9Nt8qw1l/wlPzHmhlrdM7J+Sf3zbmyDpDLUA5ATPsI6K/v3Jg
EL1sWe3xsNTed7vThrvcQFHw9g2fRsi8WFYoXpDQEZBdH42tfkvQFr8zLDqFRkzVuXycgk1dtNXq
PTo5oxJbxxceZnn9niH+n/eGOyJpgMkMEi31U6m8RJ5a4fWHT3JPQ6nMZZWouXjP4+80DifL2MkF
rFzAvvzzpBbRdZmz8Tr12PbG/GxtVnGgtDtcN0ZZP7/9GP/8ToGIBeRoPscPqI79Mf/2GBUtht2y
jpZaPi83bbB0nzTQnCHVMhufy6x8x3j5n27NI0pjaJI8yjwdC9XWFYbV7OtxV3Ti4Mwasw3VUsZy
bfJ3LnViaYNNscumtx+u+jGiPs5E/XZvuecOvV5lbjKJkf69GImpQhvvxO9ETPbHzRYlpuWuWe16
EkHLcCnt5bxfzQxeO+HR9xmg2vd6Fkx/4fehTwm5/3q/0AWUu/+ubt+sBW7EYbZoaMTefjHHgtNv
C5pf71nEBOwfu+kJg9Ov34yhpJJttZmJdKX+dVFruWsJnfFpAN87RDAD0QzCKgf5VqyrlUVV5tuX
hlcuW8S0Ho2NESUeGtFCBd+akgPgDBw1RcdmtezHcaz1FuvDESyv8pwUQq+xUW14+yZO3vZ+D+Sv
e00IvkhAr+j1Pchssr2hK82E5tcaW4waUU4t1zPdat+bhfiHS7mEE7jmIphhBvzkQ66qAKfdtrAS
Y7P8a7O2/EtlDtuVN1fy49t3dbL17HfF5kaMz4gWmZd/sjxbkY/V4HJagzFH82/Y6oOj0pEAsxzG
BBet9NERpfzw9lVPtp7jVdnmmJlh92HWcn8Av33NjMMu46IT3JtDNt0Esg9i5Cd5/PZV9jdy8tVR
BqbYyhgQG8/pfkDXZmn61UcgObX1tTtL90fnli7Dr5OfX9JnFYyJLOq6lXbwKMVWveMw/g/Xh71A
6eFo2EqN9PVdolAyxw5qadJl7fUwWFe9aV/mnrgVbvGzkbakP+B94oh5efu+T/bB/emy1Gzqv9Cy
fPAjr6/bi2DOxmVzkl0tcWGQoCQe6KDYaWR3bjmT8859vv5cGWqm7sbBRSq52215p/HB0mWdvYDo
ihvV6edWNro31FirW73z6qe3b+31h/OfS+2FgT0tBUP2+taU0YuOe+dSo8s0TE2TVkcF9M6p/zrQ
+u+rEGzy5VAFZkbg9VVczRl6G199CqYefRUTod4zKNj2Cg8AR4WzGcg7t2vVlT+n43t7pcUff/3V
+gRbTBZgtUpWfoqZ7qSvZ6JvLIQsxfixFCJtI+pzw6dGKSTo0i2ri2kwZkTinr2S3KzGQh/SNHYF
Mtp4VPK02miXDAb26ruXdeGWCjnY0PhJkY0G1mcjFsWXxmLWztWa1V57wBkbyCQjen4dVkbpL3+9
FKk978PeWG0x5HUa0aFOdYNM66Bk02e6DvDyerCbvL3IxyarQ8SgfhKgKjrYwbZEXmG7+Tuv9DR9
YFFQVKFEbJOesSZOD2sGdezC9ISTWFtF+wCnbTEkfTAxhdIZ3kxpxzUWUByT2CdqvGIrIpfhkCeB
BHh55x2//or3w3w3tsH4gG+Y53LaOaG1h5h8sOyEf4sOSbS/LOW/Nzh8TDj//4fEV2zsRlq7XdCO
9fBPR1U9R5vGtkdirVdlqkJ6eM5LP+bGihdx69lnDYfyfdEaAIHrCY+ceKzQhB0Wvc1/uWiInyEp
dXXoyVWBHm/omoXMAI1XeaCK8cxi9sikLkbzILJzVX8eq0o151nlo94fymBpD2qc3jOQMl4/uuNN
uZT/fHaZPZo8fXRBlnZ9W9joBuEnjplJjlC6S2jIxn2BsrHqqGJW/2PV5fxcbRbyMHXlug9gMVs/
qt6M7KJ1Pti+Vr2zNf2xC2I4uD9vKur4u/2BGw003vVWDR6irELAd/StNTQpi33wM8P59Lfb4O5v
zvZH7ZJh+NMdVzOztM4d08OBubHieUlV5JhoqN6+yh93tKdgO35sP6RZMifbYJDb06Y26ceU56zr
al28hELYfHC82rt/+1In1ZN9y+VaFITZ77DpoGrxesutrczXVc+1dOT9il+VTBrjMbIxvJfAon7o
W5TkulnJM10G5mXONhgGotJDS5b9GSMh9jtZ7593T1JEbETjas9FT7HgJuMAljF63L1mb2cjQ4jU
Rxf3wh+2+Z3N6Z1LnULrPHvQzbbmUkXeDclGrSjyxrq9qCaVvbP1vI73jkebx7LhsCbuost0EhuY
ftkEqaSnqVp9vp8RTH3qUDh9VOvmf5jHzIirurXeCRD+XLU7+4xIjI+WiS7+8frtDlu75QGW6PGW
oRmpGABg3M8uL5ClmOdZnfpM52KZaeVbl7jFmF+zkXf3uVsMP/6LvTNbchxJsuy/zDtKsC+vAEj6
vodvLxD3CHfs+46v7wNmdo8T5JAS/TxSVVmVkllphMFgpqZ671EIicjaO0vrHqaklP/+JXNZhH03
Z90pxy5+2JR1dJaIG8PtzcFaF2UzuQNGrzUON3F1YonvZjW2U08ldI6SyJDOnYp2J6H24wltRGu4
k660F+TS27Ufl+qtnnqFm6SBtfFNTXsmv5GsU6NMzon5ww/f6CGyHv8pu4Hpv7+EZCkYHIPcw16b
pMz3kKhlBpnqMbmmWUL8u9bL4SZFtnimZOK4NnK5+GX0YvtU1G12oph6YA2aJCO5MpN8YAOb9/gf
0T99dcSInKzuWpowXKaCqDwPauuto7Z54u9u11rcBq/HH3mJl9wGqcB3qOtL6txuaw6afwyaoHEB
dFAbrlTo/e2kp/6KzVO+DTCVFXoZrUxsMk5SGl7i1KHSXVd9v05oE3BiUz049z9+xyKC1TN9FMwh
ZevO0VPFlkwWj/v3OSZB4ZNTabycVCl97utx2ESpPjwdn4cDWw1wBIBm4DhICy8Jggj54sgaSsP1
TKlcY1tt74Y09q4bWW7//G+G4mbAm55vsYtva1RHHzM6q0wcy95tcCASq+ffHNp/R7n5dz1jP//v
kRb5wknws4wcv+FmiTU6Hrm2VSbR4IQO66dYGQfnbw4l54YLXJwXaxcWkK6yZRiu0o2VS1sJvIQ9
ONxBCs0TK2Uby+wEcNyrYPtSoSSHRhS3mECxyPvKTCYDyTR6SRIQ2kUe1QoW5ba8HHW8tEZsKFRX
pu5eM3rvRvSH+C1Tcv26jcfgxP516MkV+rcSdsy54OX2Bf0V33TO9sUHZK2TqtHWcjkorlQO2tnx
lbN7gf3nffIu4d/NPFjSa7vfqpUUpqAPhFI93FobpXj2bolVe6lbWbUmGZedIIbOL21vorkd4AhT
SLQtWSv+2BLNtjmPVkJzaZEFOvi0TxEgD217JL/49kjicQtZfPmDUhsGXcbZdTUy6EkdmGvADekG
KxQYf2IshxxNtDk+lYe2m5+DLqYSqkMqlxKPNk1SfVH2k3CjBCQJBbGi52kW+w5QVOU6VZXsRun7
+sRJc3Bm0U+S9mMpE0ftvkmoGbTfYVPlTeIVhzGQnKMgjk885MGliRWOSI0UurXE6qNMTQvVYGaj
RDQ3ZjZoGxFtpGFgmDw+nQefx6ASQN53TjEvdhoxGLOBgrfhxthqnbLxVegL9N49PsrB9f9jlMWs
FWplNFXNKIjMZcxjVXmtMsp1HSml2/ZNe358vIMrk+SfPDd2n1t97b6lDhV5jgLNcCuDHAM3KLNY
Kb1cbhLEmWdNnPbXo4oh9cRjHppMhGmwgE1cYVzNd4dtsj6dHWR8dvoUbFo/N9Z1MYUn9q1To8yL
58fB76WYaRSRg78GpP8gVWA3hD4QT0zhoe+MIFKZlSnwa7RFeFHjLpQyXNZ0KiyrCyzGoWDHZdS/
dSMFMztXQlo9eNQSbAM1obRJ5K498aCHzgtqH+QbYXnNkeZig4krkmIxN0Y3thJ2L6Ek3ciyKTZR
jTUv88JxNchdvp5U3mlbvJaaMX2g9RBHEiG6dOKmceCjhLSokg9kJfOG5xn7Me+JBeGvSzPTHXq/
vWyDdlrT1D52ELarz3+9fsEUoSQC1Y1wfBnU6CL2kUEA8kG5I3vrkgrfOomVus6L94qTHHi8J66P
j3lgWTGmxq1Y40aDLmn38ephRJc/MqYflpMbRJF0QZemU9Wzg6PAbweVDeFJXi4ro9OniR7jptvW
iGpNOf+meeopDv6h2JhSK24MzkCa0oKt3XlVIQiLJslBqVfZED83EwgDB6+qSo/lWsdz4zei9JTj
cP3AihB0dpNOab4qJs0XuaEb5ByPz+2B/Wjn9ywWclIr7ahLLJ1QSQ2Ps8qMVyx6420yWvmWmkF8
30fSqeZIB+caPdis9ZylJItZ4Eqi6EHHqCV5hWsB3/RlHJysbR8cRRO5A8vQ9lCt7s51DRChTQWJ
j7Qf4s2UKOFN6an1jRmkE2bGpnmKJmXaYC6rIGSYmyzTfGcMIF3FhTye13KChQ88/KmU0oENbNZn
0tWek41Oh3Na+sfnGoSBIRDPGa429vVKLjrvaxIKY4X5v3RTn7YWtqFUlt2bGg0TBjM88c4XFc5t
0MexKhJ9ER2hAFxEKo3eBMoAmsslnEZB0s4OFblJBPy9rYnjTJBeh1ZlL2sSB1sDNVCtxQfU6uPT
1KvqV115bwb4c0eIQvUca2i0FkMzug31sA+RmHrdiazGoTeJYI8SC1sI3f8Wb3LUEsFMkdi6yF7A
S/lGcC7OJpS//xb4hxPU8Hpmd8LueymDrIQ8GfFt4ji2i7AXBtsyvH4tKf6waZS5awNgZb86Me7+
9o1ql48Adf8sHN+mdH6shyzzo8iwuNSYUuE7ASqfVWUEyTpqIBYdf8T5ze6G3wxFLwyF/Y0bxrI6
3EeF0FpI3lxs8uld3bcSfjuAVQO6JVNJV7EiRlcwuYz0HUbc8K98F+HtYc72/nucmZGUsGbpGtXk
RYBgUV6Vs4jbRqyF/arOjeihIi/115kmRpn1CZTB2aqW2fiipdunb8XUlKqWDHw2WWtt6r5wyg8n
tAKHppOexsDJqQPONeTdFWMitgP2xEiINotzI1LkX2I7KWulqCheCaChvmVa9PWCptwdf5EH8nw8
JLUrTBrU+Tn2d4eWm1hNgVUxNHjn3O4BNa3YTcONIo7GKyyecmPoBS3i4bsAPWIDrChCXfJNAw7D
1Qc3xLvXsNrdn/hhc8S8XGJcpUUoPYRHSER2fxi2lB5dWkfaY6w1xeYuJD/q6CGfSNqrN4NW+Cn6
Ayn5PfqKAGa7MdEQTiZr0IG54JdYTdvxr9NgxA0gt0nkc8fd6zsA54YahTUaLqsyv0mixrPbtpv+
SGqOAbWcu9Djej6lJDn0XdMZeSsNhIq31BpVcjAUHap5F/BB7/iyhlmsMv5IA3yEE5M+H5g7k66J
iAt0lgKxmcxXtDvplSfVlkWizy0xxl2YCHbtAkf1A4i89io0sW7YQtDL70kDfh4UXrvJM1MlFVpG
D/KUFr9NTHp/0LCId7oA18BOsKae2Hv2Pv75N7IwkAXxrSBHWPzGPgMVoWbAs9oEuXNg/Zq64FTq
ZO9sXQyyWH2e7wsBIAgmQkuGuxbiwG+v8ryPOtaBS9ZZGIibQg+G75bnfx3lqd4cfxV7W8L8A7iW
EN5Bl6eksfuUUWNAx2KbBfclXOHVvYgTJXMGQbmqtO6yUbUHra5OHI8H3z5GKbJFpFUMZTGzfQmn
Q5+JHSY28cym9x1N5jK94vZVbsLMF16PP+OiwksAMT8klfM5epEAJi8G1ASUfIZgwDcXW8/1YVu6
UW3hfQfKWn0PXVp+ZrmFKqID+zGW6On09NTNfZvE2VvzP37E4lXD4dBmCIzgCpjCKyfpI+VKskb/
LspI84K3y4tLoEyW7emjctFBrzwTwAaemUbT32mTWbpDEnqPtOsTzoXamM6s1jce0snSODhC7zKr
Og0PfKdscjpvbKJIBZueAYFAFN+61dSDOIhr0BdF+ev4/B78UggFZlEJ3qFlUo4qmI/Uhi8lywb1
IjKCB8r2ydnxQfZ2p/kd/hhkcWkc+E4DX6Njc4jaFfQeMErgNNpNW7TF4/GhDq1Pmn/r/GfW8C03
wtFQu8EXIkiO+Bi9VTYVOLvM0hQ3XlqLL4MaKt/HR9z/Cuk1Qp7D5FAh9F8ezILQlGUelZZbZ0Jw
FsRS/Sj4OIazKa02yUgZeyrKJxVwwsvxgff3HwZGcDBDitkClp1EKpTvTW2kluuREvjqLU5DFx0Q
xIOhEV0wh9lTkCnJK8ABaTPkmvx8fPz9t8r4aHkpjwNMx+y8u/1MYhabSRRZLrKv9CXlVkSjT1Qq
Gz7Ak+KKg4NxstGDhUYaVDl2B4u9Bt/XWFk4pq18HRfB5ONKzpo7YYS4dPzB9i6qZAC4Mf/PWPMa
+xEkC/U4opXjjWbgdC8lMxmvYW4m98ng4+qe2ijh5eJyPj4q9XD+uctdxrTIPtCYjIrD8q7US+mI
3aHzV4ECs81H8SA5AMumdhUZhSg6gkgIlRuFdhv50kB7QA1mpiOGfSKyxGU9IgITMPbEWqlrG8Cv
Ia0fFDF54Q0GL6SW7nJPgS5aUEZRV0EdwJQJYiXLHAtOCZqrHCjSCvye+hq0rRVsBiU3qMfndXUH
VwmgQCZI/T1YSPG2BfAb4jFPqxZMncBnDYohid2yNjvdpmKB+BioLCqUgv4Fog00SPmDdWH4zpDQ
X1lTXENHM6roZWi0DKgklVJS5cOkPirFmD9XgwFpxIdY+azFhnjtdcaQ2WUCONQuFY0/Zt5EWWjM
jCRxMtTjv6dmkANb0xuhsXHT6CGmkVwdLgyx6xq78SrQilLeFwMJZczZVprQ5hoQY8o9Eu6GfyWg
tpBcgBvlJ82AfN/Vy0k8R6HQvgwojqMV9kqgUXph5sG90ONbT80oNp9iCIVxtyp7YEgOaQizgwBq
Cmdi6VuU3rO2QqYHl60y5F9SPUoF3DaeLy1dEy0dSFctLbxfoa+QsQ9NMX+SoG2a0qY1miSlxNZX
uZ0pAQBR1Uv7ZCUFsaU4omfEuqvpLbA5PwlI/AulaHw0QxC/Vx31LCcCxZmA6ADFiCPF1AjdYeZA
TtYG7s5Q1OLakYxw+OrQrd0XFHW/gp4GXbaop2LiJAI4V9fEDjA9Q6z1+zVMNC8+q3UVfM00iTST
GwaKK24hCXroVFDoWrsc6+5RqjNyDlLSGpVb1Bo3PzkuobckQL0mupm1NSw5wQcUQ2UYaEyxBchY
W5hM6EuIQJqZMTPOtJlhC57B/VHdkaECRwNszIODvMXURFtkTabAFjS3IJtkC7UJcg04TkEZJt/y
booZfUPqHQrOOANx6LcGG0eaMTkd0jXaem7pOd6WpCNoafw6bvk6XSUnt8So5n0z43co7EPimcq8
IHUnZ9LduGX1gEyo+nlVwvApZ6b/ut+yfSQK8p1dA3qMbd4c/B9LG8Q3eYYCiVs+kCaTFXEmX6/O
w0qEIATdQ61cgqzhk1pf96FsaUNU1HDqgRKGQoSjYHrUPF98pJYpv2tbXlG0ZReN7VQ9ZVuiERll
6Kox7HHdldsQkkpbjGCmSDmEX43ijRdAb4Ej1UkY3HnqjExSJGi/8RakVHO+mnauBUPlilvYEtFd
RIXSR61d0kbOvzJrdXgQZkbTNNOatNpogjM9CrABJl6M49gz5RlBCeBJFaKZ1ZYZxu++tehrl25p
UMKWDIUaDIKECWPVdFJqghM53gCSVCsqUKXGTFG/yi1rCpwL3CkfYC3UwS2PKuFiqNiGPOTheVDF
2VspF9kbeBblud4SrcSygm5lzKArc8u8Grf8K2vLwkrTns5LTRhnjUNKDF5W3mgEJpUSbAjv+id9
iOWzWgsEzJDQquxiumjjJPwcRjREYI6S6DWA9TLaALwrNmBNqz7TDjaXj6ZdchpTb16lJtGlM10z
RmPeGIDJAN0JfkFD03/JURvXa5hhQ+2OfZgOb2SelMHtBlWLV2MYyPdD6HUDyDkBzKAVKmL7O6zK
BF7tiMAaAmNYG7DMRqE591QMPpRvye7YEi6CybHqGWEijzS0cAoB9e5q9JM4XONyAk4oNoN4MSft
Elsn8yps+F3ie6HGU3s2qjk06C4RQPiYErcYkGadOLpGrSJGG1owQbYeyrgRMmztOmyxxgA0W/vP
qgYxmewyIGan6Fr8WuMgCuQ4Iz0Rz3Ogfz6AXfTGZ7Ro7TdmpEczty6K2zMp0ZVnWehab1PkepWe
10YHWVhEC2zZiG88/tj7vrFuRS8NL2V9EDZBUIvfcjW789RBjNurREt7QFERYaXT1hCvf8WNUGd3
9BaL47NEN8h0ho1Kvw0FXTwUrxalKMaySR9tM8uUl1gtKOL23KfEs0iK8/CXgpU0/dPEUd+7tC4L
MzvV6+JSakGb+nqo/xJLa3pViQyUFTuoOtmh4oUv0AvxxUY9HoabuMEHtILDlkWfHqDA0pZkTMmI
DKyWKWwT8p0KEGAb6HALzdYIhI9OqK2UZA75DTcBxDi4kxyE78i8hpsphZb/wNLu6WngFxK/NBR+
V6ratudK6+UfImn22MGvC/Cm0T2fvQMu5KTQSzLhEMgzoZHYeK1eXfdoUzQAtRYV+biqmniljfr4
EqaN9CwoHnxUP4zZJwTikA8zhMwHg6aS7QzqGWAutVGffN0TXsta7bj3KwORt1B3CsR0Mo3Afao4
eFEyAzZmHgMESlHAyG6Zd9K3UHbNV69M4xuu454PD9z5peEBPCJAGYFZWJMKMCgQxOJyqsjGrjPI
6/4mMcLkXNNq3tmQZeod2ZjkXTYC+abSMnlwxzHPm19KFYXXALGUyrXyqbyp+bs8m/Juoa9EOYg/
A1hhgRNGWao5YDknTL1m1H3JcMgmmD+efhUVYvHe0mhcsAdRipsV9zpsvHCvtMsms+rmHBZX2WzU
IhZMR0oyGelIOxiVo3awD/j9k1atccio92qQDY9eBhx8YxQh8NtuUnuo2j19HwnjWsugGsO6tlGJ
5yUnaQ8+h+A7C1yYhJLn6HRm+IibDAikEqVC7XTMy7UAR8KyjRznNYbtJIf0HA0XnkwniF5Jv5Qu
GED1lapwnShBFLtIamyt1/EIhywhThsSUd0maPL4MjGL0lyLVh+95XyPjdPBDqe8WBXtBGtZFV5p
KMBHqDVB/VGN46A5HWkAbaULhXmR5QptFSpBxCIpIUH7yAA5i0pCq4WO32unqSxvorwS6890MHwR
+E8ih45qph65/wGvk1vAAtGcFHZyyOEPa1aJ+lyErir0lxXX7ht0/Vnsio2hPiSg28hVTrmjaypP
ncYR4TGNPDhKerlIsNd1OSmC3JvyBukjTXfBvRZZuQLPMlyaQPuBOAq4UVdG78PnZucfYpcrjrEq
U7rMOnoQln9UunJ8m3CtIEz6enptIcTXbL/q0F0nY6TTdaMBD+p0oVUpTiVPFd1bB8D8tueR7bOl
UvNbB98jTQOIfNnOLCrWDYCyRFddGSEqaFMLxOPq+E1i/07PVZTUzMxowF66LEaV8TTpQyB7rhqF
xqUqAiqW6K11fnyUA/deogDgv2D6DKpe823mxy1phrGak9x5bmJJ9G0ImAUIwqg8w37S5+cC2J/G
I1zrnHj7REZhX1ms8Yw/Rl9cPmPgX0OSa547WnJ0UydmTZ+TrCmfdKW+kstUcrKkLM7HOjAeizRJ
/8Qzi0tH/3tRSVZwqdXlqUrjgSuqShNwjfsbDeDMZcMlY7D6in4clqvKCV0qxKh9YC8iXM/G8sTc
b/uD7V4VuXbjByKOwzyNm3Yx+QW4qdT0aa7Yeq0KBLuMv2KhRUhCCU69iRLZgqbfivqVxkRNK73p
HwUxxQFWKzX3j1CquneBP39K4Dhe0O6B1jhqNUU9a1qrXmWjzxTaGjaRvxHLTv0IJxLMzjB5XrOm
HC/fmKMfR7OloupXviFWD8if5PtZMPxR+50AVG5K8nydZnWl2nlaDrdZQ/OVv1/qmE9mGwT6ABqE
LepokCLB7TaxxT2oggEYx+VKALBxYpSDb5YSOtkdBI/kPndnm+ZFuOzpTcAHNdAdLKdWSfD6YI1c
vY5/VPspAN7rj5EWmTKIvwG6ZVIPvLrhLDC8/MwcZ1ifZiCg9QucQkEcPB0fdD9nNmewqF2TQ8LG
KS/yHVrbe0GRtJY7ThUMMxq1u6F4ExRXkkfTg+NjHdo1qMgBg6FsNnuGdqeyCLWwymZaRAQjkk8j
j88GNO3PXiU1nqPKOa2LMp0+I5nMkXx87AO5ZDzfhJez6ROW3FItTJe3qfca0XNnw8dGgu17rkIT
d4pC1a7puxI5ieRFN9zTA9UZ8E/e1K0e/K0sEZMQmVYZsISkzoWr3RnodY+7g0wGXZF747lM0tah
RWT3T2Hy/9OL/o88ezb+3/ii5y+oj+1X8vETYLT9//xLMNKs/2BYIL9GKhEZLkv+fwhGhvKfWVWp
8AnOqfAtGOC/CUbafzDv8s8x0HnOLV9Z2P8ijMT/6Aih+P+gGqBEiiHO+BuK0SINyOJEe4CgnUov
aXOJPWd3gahxA1xJo12Pu752z67d+b/Xtr06X683ju3YK4c/sc/csxMJyN2wYX/cxS4npvIgTPHo
Qf57lsTPKjhRrt262f/vobU/wGJzE7MEjUzOAM+3k53af95D+y60b337JrBv7r42vy6+X/9cnCgI
bFuUHhl1GQ1NqedpKWYq9720n+9z+wmQpf3Kn3x+XUG9nv/8a7N6e/m4uXy+ufr49f346/LPfW+f
+B3W7i679/RLQJs8qHRymH9Hbr8+3yMetN+fX58vP7+wKtqv/PudYrX99Hn7cH77/nTu2+cP9t35
w8P51c3Dw5Vzs7raPJxvHh4u5v+1urhYXb4/3lw5F48XztvjjfP4eHl771x8Xz7eXNy7l5ffJ96e
Nb+dY/O4KMRBQ4iLWtn+/s95Kvn9n59PX3e+/cSdkp/+8PUU8vsJLvif+fzHzdfTF4/0NMxv+IW/
86Ww795oyPzxdvP95+3jPrAvPu6Z8be7b2b8/vH7+ftPbsPF4E19P9Nkwn69v7p6+/hz+f0Y2Pd/
TjyTIp14psVeXPjcEkJv8FwG4g3c//m+/LzlumJ/0rXefrjhJ2f21dvF88fdx83Zj23p7p+Z+4kF
2z0J99fD/Dn+iJ+bXsVVOTKfgn5W6i+h+O7HdyE11aZosWQ+Hx9tWyc99vrmGOfHcGh1c0PgpHev
369f7y/Ort9v3y9fXzebp8vrV99eXT1crTYXV6uHh9uH2/XtvMIu7h/vLx9XNxcnnnwL9Vn+Fq5z
nMKzuHtPmUzxLqTVXET0OkL5MZ+qIHXC/kqszI0x0ap6MOySniW9Er9Pw0coKKuse1C7FxXNbade
CNPHGP/qhye/fYoM+eb4TB1a5zh5CRCwaJBCXOxSU1CVpt4FHnAaes9oL6il7FY4H8ZHk5gaQAQ5
5RPr8ODO+GNMZRHGxgm+PaNnTLanz5z96SG0Pz/vPq7uPt7ubv48ivbzn1Mf9G5Qy/rTZ50iCAV0
HBxry866oyC3s+VkcvOSNL+BZpvUWdr77th00+/jc7qIvLgScXkHR4PTmLIX4pv5Q/yx+gotVGI4
JIYr1wO9htBcv/S0q1GcTDO8izCtaAuWe03klrGpuTj4rd9RpgmnIsDlM29/BlYXDnBkW3vGhZzW
GSKORdNN8AQ+apPfRA7pU5KgyZT+Ov7My/1+OxZeLGQoCHP25MsNErxSzwMTj0ZRrmhsoLrgG5SP
Tu3lh6JtTl2Jl8f3PB7+E94qlXY0d4t1a+QtxIsKvZ1KC6ZbqsHeCvl2cuLrODSDXLwxKpNZUAmi
d19kV1UDmTPRcI1mjFzBrD+yhlvJEI2n7B+HnocaKEITcJMwZpbP0walSkcG7BLCpLsYTWW7r6dT
wN69UXgQdJjEeii20Mgsgh7y+xVtoFoFKXYVbmIyGjYlwmBzfC3sjzJrsGUgx8joeEGLkM7vo64P
dGNAAEaiqrIy2Q4C65TiUp6P4J/7KprVGVHHJXXGsJBt3n05lkVnTcnUyYFWEbbb+CE1DaesmzO6
DZ1HBv1ghfQlp+pW0qPFn4ozFPArgT5H0kAGXu/PjGRYacP0gR0OvY28jpRusJGb/RqiEzX2vXW0
+KnzX/+xIei1Xkdax0/Nesm6CErJctpGCVzJD09dOQ8OpSAfgtCgwTNYvGIsoqQSKRi4Shblaxz8
r4pJW7Ewqk4BrQ+95hlwSsqZyzSa692HihuTNkA5NRxPSemvga2BmrJyiv+3t7EwdSxWbgdgN2bZ
6e4ouReH1VCqA2qazljReBhHa9/JN3QU76ikBtr58cW7HA99CfcdbHT0MkNguNy7u0BRg1YoRxe5
uE2X0jN6mK1lrb/IS2N9fKi9FbwcazGD9BYVOa8q2pNeVXfabfucXVev1h/EnGSFX6rL6Hm8m26C
j+k7vLMuvFXl9n8bnCx/wiIm7Ad6wiY9PyF/Vh7FB+NWvcm/9Y1/oWBPsPs7kzrHL3pKj3Z5jq/6
VnlST+yxy2VEfgTLEdk9kLGY7GaO7s9vQ4i0QmzqpqdHK80fpEgbXqqhq06cyVsj1s/dgmEQ17Ef
4OCjZrsMdGjw7ElAtkdXDdJzsyyAWnbSqznIESXNzs4q+qzEF0HxS5H6zdCodmv9QrRA51OP9rcm
mgLzUrPK16lfI4Ommn5JC+ozmra5qXAt5zpGh8k2wdsq0YcVjPZYfzb9myS9DZSOvOJcGsfNJP6R
mVVReDEwwMR6Q0J+IJ35J2+Kd06vtVbFf9sSgOfWJRGYB4EPGKWlbiqnlUIyeTxumk/W5wBj4j1P
k9XxlXzgHRJcYe9hO5YxwS1WUURyCfP12LvqmIrrruruDUDAf5VKYi8joIIoTrKZDUdjW9hdKINO
1wxBrXtXazJS8LGZwXwxo//FozBfODAtVguTtzsKvbU1z5CjnkJKrVwhQx0dFX7IiV1mPgIXqxHz
us4Wg4qO2sUiQlR6fkFQ0jZyiGMKMn1iPVpK1FwjmUZBTHnViWk5dkLNOm/9e4MaEvA3oIlwShYT
6PlpnqQJS6GrzfzCqKqPMpMV+v8mgkB1p7RiEDNB7CZeK9l/v0DguPKNc15zEixCAk1JhSyNM2ZV
U2K3qQRKGb0un9jNDi1D9hJVAtBhzgib3XenmHTlmSqhc+OU2nmkJe0FZM3phOZ9mzhdziPGAAIb
dMizkXx3GKjFXQUQvgd1iSQjSwrNKUfZv+v60byIvdFEZzZA9tEzmb9FkVZ1n9dvqHjP1K5XWE49
HUKT9KkARhOq0gnrxMJC+c93gjqe2JjomLLYYhZ8GVB9y2npSvC+ZMdDwPFZUUK7TSzkb7YX02RM
77KzSVJMbvySX99j/dToBj2mRuA0rW99HH/7y5iEL3e2/vAxEd1irFgsvEql/ZEpoe01+lY9SxEl
0dPHCNZJ25/6fE8NNf/1H5FWIFk9kAG6KNMfvJ7L1/lwH6k0qjgTc1DfJzaLOSrfXQmkQA14vvgO
wQwtzy6tMFEkoAWgT7gp0biKbjJNOMZnnV5kjgfk6WpSxLNg4Aokiqe8+HuPKs0A+jmzy+FJRL+Y
1abyKrMVI4pgaQZjB2kZp1BldAn8qyCppBPPOi+bnWflq4LCBVAI/s0Myd6dWXHWrCSjWLhjVN4i
l3ktlJ5+BMb4ntTlqb4be1uVBDEXTTNY2rnkuizS0Eg+GyqT0owXGc1KHIXuOmun9lxv6u6hNsKO
46xPNl7km+vja3VvZ96OPIdFTC9K48UCSgSr7arail19NOj1LRRXVYt5bCqC98oqzjIQ3M7xEfd2
LUYkYDeISdghoYzuTmyo1KDkDR01qYqwVDTieF0lxknB7e7rw6rJfkAIwCeIlQEU1u4oqdZKENIm
SC2EWMpVaoZJ/UCXYKG8HaOxEk5EdYvFyXDGfMhwz6RIjMF4ccBluJEgZFapaxRF/TtMmniTcrYh
ddMC5cT2spjAeSzM4nMJg4idpkGLDa/j+uEpMQ1gmiaU7r2o8J4wBp0CwB4aBbQAKDoE6IQhiwn0
plkPU1OrUyoF06sURB+VogQnzui9eWMlYMMEajMz79hTdl9TOJS+nk/Mm1ZQpF6nKMxfZHEsknVb
lfWJl7T3SArxBzQUnmpmCi3vVmVvhcJUICNRpshy8plAC5jWO3EqLxOgOoUnC3PCFqxO4GYuFvg4
yW1SdgwTkjgyz41CJSuW+YoVOmal0bheHEMNpXZWjpN+W/RV9jZBT+lo9NeO0SqhbkqruhCp2Hta
JdUnwsws+jIzobrOkyDrV0FGQxh6kQa+lLvlFHXdWTfJNb72CMT28a91sQ3+8zDzTRT+GFcJfbGw
9dEqAf9XiWvhh7uXwsFsVjRFjrwVFOLiW+LY0f4u8GXImXPEzgAwlGG3ef0fZ1ojmF0zaRn9vSFc
rvqIpnNaOOQntqGFyAScF8PoMycOa+GMQ5335B/DxFLfep3lp2454CLBU+bf9Ci+HbErJ0CbZvFY
JqhK/CD013U7BKvGrJEVS+WwMcraP0OgLr0cn+z9BToHyUT7ML6J/pf8utRs1DCNgtS16Lx4FkZa
v46ATp548oOjkP2WuMBge1quz2EYwzQtGSWqtPDRDILgro+EU8CyQ6Owe8xZjNlFuzQj035JyJRK
TdwilKfLsKULixxKf4cB+uclEmHL/7T/gk62eIlowYWksBLC6y5am0MvuzTz+zu78b+j8CRkmBgI
Su/uKBP6vJLwEX2sJyXfoEnwHPuzwvr461+cxdsVSS8zeBjQaugltdhyOTBrxJsMk9S5cC9EmM8y
RIiu1ATNhtxffG6EyJaPD7q/A2NjRVxDos9EKbIkD09h4+chh6Vrml7rSvEgnqmxIDjApNOn40Pt
LwkZ3yywyBnEww19+cWh69Rkawhc0qjciKSszK6iKYkL9/g4+4/E9o6NUSKqVkmbL/YsVKiqWOdk
YDP6PL8WaCKz0q7rUNbR6Dey8nV8uP3XhmubsI0mF9qs7lk8ViJVes1pzXB5Z1xU7BLaeuxHK0Pq
igIyHvv4TOTVbv522Pns5EjDsEtUvuQ0RWMWKcKYCI4uZmW/0qVagGhfCvlt01ajBl91CCKaaqfV
iezu4hbAMmXnpKcH3cGg1tAjYPdrGAAZIzAPBHbK3rsMciM9jw2fzs3DODo+ergNXiHhppSUyBVT
evMcf+79tzsPjyGPzYta0TJjaeGKrcljec5Qofi5qsKM7FUTID5Ais7sn9gt9w9AMkn00SCwo6JG
n4Ldp0VKUg1JIniOIYZhZ8vWFKTrlFYIGFJThcQzwnDaQBx/xv0vZfZfz00tkalwtV9cPsxOzFNV
R2jvYTVaCTTxsGltO5wYZW8mUZDir+VahcKTs3D+6z9OQL/FjNCak+Co/SRu6Mz7nFDlO5NLeq79
5fOwTuDtAL5li6HrwmJnE+q2pTsqzFCxCYK1OVGIQSh1ili99yHOo9BNioVJ5ErYv3ge1NW5gKjS
6foye5DNNnwvCSbeMMSpdMGaG+Yh8NGfjj/b3iwy6oxQQEBIHZAQaXdUyo6WUrUyXgdvyC4yPaEF
dieBu6kqf318qHkn+XEnhUAqzh2/UIVyXSPzuFgW+DIslU7shhPIRvXMbWTo7vU2EfCpRBA3/Guu
soa6aaLGxyatdFM2nIjX9xYmJwSadCKvOae8l2wRm5F/attpDp7R+rU2K+uybMzsVPvLU8Ms1ksc
dko4CdjBwET2D32nFr49JnX6t1vJ/DREQpwTFFz2IvVmqoc8QvbtDETz30qqKdd6MFoPg2qWf7uN
MBTZYvyfc9AFLmd3lfgtTjg2aA18aOX5NhY85b3JlebeC+sI7LXFfnJ8sRxYl/PJwOpkrcz5z90R
AS9UlBMTzVF6oiKhUDDFWWLaPOelqX4cH+vQ+2Iv0ZB88C+ivd2xRqGN0tzEbBFEbYGTSsivZTX8
O7g1YRhzOPfyZO1RDKV6vDtKNHZZKnANd9L8v7g7k+W4kTTPvwqtL32CCvtiNt1mAiKCO0WRFLVc
YCAjBDh2ONyxjY3ZXOYh5tynPvRt3iDfZJ5k/h5UZBLBKFESMJ3ZRbMqKxYzHQ6H++ff+vtkkQus
SyijQWVEJ3uVElqvOXFfSH6xz5F/DTeuDq7lPg2hAnfPt/NK91KTLlH0yFFQE1quXuo3Wpf+ZOAC
L4en4Xmo1BUE+H1hLEUqVxWaouXboCj+RReFVnZM5E6OX9mJL6UkHgR0sgNZDvNn318K2guKDMNS
9xCO01dOo/Uf2rSsbnQ4LE6BDpM+aqVj33x/g7zcjHgoviDSq0FEwr02/nQZ/AcN6n506AzAH3lN
PNRopIZqDntpDFLxGqbw0OMEGmT7AWFJ7cnkTgc2J4QO6sXcbM7jBNW8ft4p7wRbc/n9N3u59QEo
Rg4Dsp2Fd3z/0lFImaBJaa97Ydu0q1LNW5fl1c9LqvFT9rZ+CE92lPYMWx91wD3ospX+ua8kAxh1
rko/axJgF+J2wbtAeYac35O+0D16tVcbXYDiLJC7GLVuwsiyL1D3ZrBX1u/Qp0KnIdHyDrwZgBbG
O2MgKZI/ON4s0nxjpbMUzQ+ILl2ovTm8Iu4PHGgN0hD2tYjcwV239yiAhGI1xqMUi9fvo0FD+o6d
yGecpD0S//Pspy9LBe5jwRxVkUuD0qDx81B3RzVS1LpXEGbdNZkcnjhWVix+egPCEMA5RpsO3O/7
R6tWHECH40T30C4jfpejOuQ043H8/heegmAaMl0QckKTk/G7dBFTC8eCeMpQluai2i86Vtqhf2Uz
HDhM2ApI2AFf1EaO9J4pBWBwjZbhRPf0sq6b886yB3JKSSK98pwDMhB4NCwWRCBShLYZbc80X4pK
sZANse7lnJ/FqNVaGU0aIyqODKu6zOEXVKpXPtOBfY5HatDpscvFK44X0ImjymiBtfHKrkWDvNxH
UEyX7kguvZaocuhJkLI4wHBDIiFp70lR5McdgQ/eC6VSz1adg25uC8ZRvYXqXZt8/vmN8fxpexvD
1FHK0Xa65hmSXSDYlZCb3glfa9V5aGOgDgjWg0jbRIrMePVkahYOAJMaKjFjddUhWH2eVvHPoY+F
goEEGPBlQHyDd93aFmY92xYKgM5pwnzNs9I+XbKm1c8QEHuNsnpADOEp6G6FHl7CMbanxWtgkzGl
wVPAg+tRo1LyRcnC4d7XUB8ToT/vKxi7A2snmCoITCDjRLSvH69dbiZmG1PxVlJvvYvtMFoUwNm/
cmkcegpI3PBcIRgNvXPvKbzQoghZyNgHnaWeNmFSu6iJTV45RQefAjML8Thha+2zv+Iujnu/wT5w
WqW+rCVJPaVo3fnKih04QXAIo4sILC1oSvsXYESp5SOCq6FiaIg/hOAq8GPakzT6kOqp9VpL50P7
4fnT9oQe5OlQ6zma/EkstNbIGCrRcy/swSKukRil5nXzyiKKAcdmJOS4YNNuuwrA/B9vCBXgjqKo
cGRLG6S3OLPNizwD6stBUe7SSSoHBMCsK5oFjVumLr8vLw6IXmQmqUgwBLUASW57+yRpawl9q/C2
Fm0tfwUgbYR0xha0ZdeIFKM+gVtEdlzJAojlFYvo0OaB21EWkQx0mdtm0T873thQEYupqnmDaWRf
O6YCneL35CcTd7ZSBPc9YnPwCQqtZry8RdhQnUa9hiwJRVogLtgsatt/rSD14Ms8e4r4+7OXsTMn
StBbUfPw0fgZHDn+CbFz65UlO3QSoAOipgo5DUgx2dsqpR9SCbksSOWW8hr8m6G2dGTqVvIGWR1I
lvv5vSG4FEiYeWpBP34n0qSWUYV4mtFpjgfgCMOd3LTOZdiW8YKazrumlcNXooIQhUIRGx0ICHv0
9oK5jPwR3M17twuDOaIOCUjQNsrD70rFr9oTphF2gcxxrV6opVEB0qPW0mctL9JLEHRaJJr0pb3M
pCG2VgmaHFgo1WfkJoy13nFrXekueB3rg8epYaOwUwuz26T0K80146JDr2OTaukKjlKGrvFgJt76
UBWBiWOsOLdLKaVeaIdgxJVgNSKKLHXqB7Uy6s8ZiwfiKWGJgl3OCnUVWoOPpHum6486/uXLBMQL
e5FoVgz4Ij5otNDDMkH6HYBDzSoCZeEuaxrllEYil7gA1ONMjmVrgx72ymmeaT47Tio/vjAIaoCP
8bsDlGxtxO+QSY2+12HVpidUapMQbU1l86FAU7YGEExkKrisToqLuqRofoMKe8la9Si2rNw4jsPP
lS/jnjPCGu9Uy7GGZhhyn561aGyEQGnT2KVXolnzxyRq4B4xY5/fIeSSfOYN89HiDZZ/gvbxinLD
izLuUVsCT4aLGn/yyVDtenA11Sz6lTJ09TpUpCJ2jbZO7hw71frTPGf2RyoN+XtrcPTEzYik3zVa
QT4Cf8TIOS9Nq0CTd6uhblUjdyYNh8RxVaXM0CrEZ13jymUlgYMzxJ9CoAFzj0WFzZeVWdvIREEO
J0POJGqi0XNNai9B4M5ATWUgBKH2QGsHt+1CALX0oWxP0KoVrHM70jWUVoNE8LlXzOizJlWS6dK6
U41TKbEh8jmSfTdo5MMv4P7FovU1LS5lo+qo68sDeFZhy7KlFlt2EMs63BEJACqZxxTkn6JTBQHb
i+kpe7DK1ojwyon+saE9DVrQVC8BVjK/VEjjtM6LpoxalzdWdZ2ovFXdzDEbxZVtVt+EvtSGnqr7
VeypdV92y8G0fAWYIkSdF1bfoD1hU5faqUGGCDom3O9IHJU1OO7CBA/ztMTWTmteZg+J2qXXTtsU
ax6lzsco5XGHnupDDxQazb4opV5/RNqY9IFUiv4Ir59luQA82LFnwptbLS2rkU8josPHZJJG75c6
R3sKwGO41nl5BGgZICit6QEVq9zZrAdyscgddl03pLQ8+K5sc4WmGjWCMpGZnmvYQF8jSZQpgShY
y67ZokudayZaeNvAArpreqf/JNky2oSDzNtzMCG6tnRT3WatF1mVulT72MhW0LxArS7gQyqxiNHw
KYVy2a76QaqPod5JLWqaEiuHE46X4Abo+nCfoaXveYh4DVlKWqmvgUMpYs9SOis5MZ2mWoKHYvhA
TkDTgtfaR69MM6TOjYQufvxMRsD2I+K1g7HKG026rADB+iLlccdOYTnl57JPSrKAqszeE9tO9RVQ
QeFpMlRxvEDeGxrwdqnMkxU6LHTNaavC4l4N9YCeUlZjbFLT7m7MKgfkAcAUqroUS1C7esYo2vap
Q3onVXZ0LzW6/k5ta1Cgwh5cJGSOZ8z0WErsL4PSVVdZjPMIl20WOksk6BXGKqNKdtZoXWd5ZS31
zpJoKgSVZnVWLEA2QNuRosnjBdhZaAuiw07H2hmN8QBvFcA/UTx097iETOuY1+i35naKlHcrRVJB
SFaBZM5XnZ3E12ofob1zyw3jjitNDTab1ke12zHKr+ohyzp8kDpPgCqyQrAVEknwu3DoFa8FTTJ0
26xS5IVdMXpuyVG4JsywM9dKI/aZ13V9PWhl+L7Ic+mLilDX18GMK0iNLuWIcStZusDGSZKlnNa0
94ju5xtCoGq5tBjS6F0loyoLBJS+v42zDMnPDO3nH0sAor6W2Fr9ooPa1JwofZQ3bheZDt6bNfcq
4/VZaEhq6sZ1F9/pVW0GcHBVZKXxrL1Cqqvy1e+y/J0Ug0K2tIGmCNoKh9oFhkp7cLKi7E444jql
m7RJ+iUCmE5GJrdjHYcdIk2g9ldFdsYI4Y+aj25JAGJJ3QOy5Tt55WC9L424cHwsXYZda6LmaQU6
gyIv/Y5iTCWUtMa1JadNjtWMNO+j2JfeIylQCnp5aK9E1OdLW/gN7ohMU+7RgTvjyOMjQNGoaCSC
XkykQwZCZHRIktGHCqluaRLpZ1qe8Uc4G9hd23FsNtPOm1uZxPpjFGm4Ebq2pTigqVIFoYnuTq4f
+7hJDCVTcTXnKYFYriN0T5W5oXiI0vj3oP45uXw+5AT38DFDp5T3mgw8z7Loay1flF1axmjt4yTX
VK/ZutFy/7TrWP0IChn6jPEcHw77DZvXLanK7nCxmQ+A2xkc4lvp7gUT53OZmiVdabiJ0BYwhLIp
ddT84qRJ2qCBXEkbV+N6CY0X5OovSkK0AWRf2VziXA2ogqRFepFYcRi6kdUqDP3kW4rVsdrahk8u
ST4kAxDvrsMkEiMlUdd9V64g+TygDfh9iha4rVf6mKmLxtBJtALCuMMnpUNYnbVRXxmuDGDOsOhF
nctqMMMicm1r0AH+SxQ81SGNGq10swRuGvLduPftwehPTInzW1WCUr8EHbmQPR9leANKXIuwcv0W
bDZXQ6vzL5pd4S2oHRXFcYUk2xrMpM4pIHR1+2Nd+0CJMvB06YLnDV5AR4lW7PakyZgnIGMyMqMc
/qFLBmsNEBQog4AJKhqWBWhgD0aK/Zi2ufqxqjoAcJo+/oJgLH0n1eHw2LVF+ShFCtj6iPw1hYta
T19B4akTAz0h+dwrYxCdXOAioytfJ1CB0EWN9Cs/AeJmpaLvLnrRl2Vyh3aknbxoqFQa0ARa4FAk
vZAeOEvVh5IpBUfvVQoPhFx1NoROqn+UUdQGIiBL/f7YTJoW+7AOQf1P06SD68WHXon2GFD4Yrxt
2zDyqDqJbqGtYpVIq6QpiuIzeDcAs+EsIHMRHRPUEmQ0E9G8U6PwJfU6CVOEuX2Us8XnWaT0seeg
mytz9d72zfNCKot7pKkOCXod+TFdogM7Do0yIBnuArQR4p90zWDyRQuKlu0ie0ezkNkHNFrcGDJf
SfpQhAASm3V43dpap3soeEvbCvg04iTHDfIcdLSGQdUHNDSIUgtxlzo1zhA/r/HiaSzH57wOCVBX
OcgtEfBIEi+dGxtQOWmptyy3PnWABt5ZCZiKHpIUaBIuipKa4SkyiaThHoTTynzHkKY3nILoNKRn
Vo5WaW5CODQM9FS2gZ6XUpCWl5wXDBBTsOuS95EWNWdhLPVsEWqyJJ810LfVMyMzErbWIyiajatQ
KUm9DMZBuuRFxnv4/ljcH7fcJih5QSqa4y/BuJLDRdSUDTnTE1Rwfw5R4Ol3J0hnqgDBR4fp3jlD
vnlWX1Clh/IHkaLz2xQ6Dj/vmqjX32sMd6XsEjNV0QKVoD5t1RdhC0p5lqK6ojUa2zlpISYQRoLa
AyIdMuHi26IMafbBbtUEX1Wx5CT8aHEbzXGZRWz5E0A/dSzjrPAU1K/agNmAf9KwT2u9aipBWGUy
zAKkyLtJmbEI0d88VsBESsCBhaKWgUCHC8FYEQtX5jHNIKvvlAof7oIPWWSeWaSmDTBezJcXfUWs
5oOigDV1DWyjqZSnIVoUoAKlRQkvAc8st6JmY/t+zt2YlG2+qjQpk1HvxyLp3lJrkr5Dei+CLRYN
uTEszNLw5TM4jDVnJdiB5AsrkSKZQS+C6aJ4ls5Z5Bl9SO+LVs/6ZciRBXtnh5rEIT0QAV4APal3
t6RxSr0CEA3ISLcJi+JTzRUcrwbOg2SF3tkU2p6JfgarpGYQa1rZhXgwPh85LUsuQaVCK45KcRVo
GPVVKecNzo+sGmm1aoqsGc6ZDz/7V/gg4AIE8k5TAzPPqX1ZmBlrbko7NbRjRkkqNMe6au4ROLSE
CtBmaf+xVxhAVa5lcZ++y4YciTFuJQGOBmJVRGH2OaRgazmxE6hrDNmg8Nob0VURo1TFA2gtPS0a
0gynagxeLe4tpc76RSRVeboiUZTEF04dETi+2thqrhW5Kyh0J51/tgQj9J1GkS/iapTKfI06XiNf
2kbTfOxiFWLatlq9Wug2zWogZQfnBqlYSr7UeoDLPbgr9GgJIit6QPMqUtTQ1ZkFqwK9N6i8Gjog
bZkr0j+jJXyJVQm1DsQd66tfWIp/1dUSVLymH7QPfteQ1gO/t+9XnCUkvMnUzNIWTAX09RypH6jy
lTNNzlxHAnEJdThxo94xfMR81UKZBKPXj3P5QXFS3TyxqrDVAJ9jzCqOhwoNON/3ta1Qtzdqll0m
se2TS5i2UCfQCSTvTszO4vQSV7kPtmsCVvUdPkimfqSh2oSIs/uJ/ViiFRdZOSiTIKchT3gKrGOr
SSvW0vKrb3T1JwVN1QrXlyi3Ts3eQKcJOVSN+KQJ2/DGcdAC3Q11ZMh5lay16XkoVUnhkTIE4IEj
+eIMeY8a85yMw5JCsElSrsHM7XtXUTuYraVNOkicvPXNBTehILm9FHNnxahSvktZgRPbgR9aVl7R
9Q2YpEnuXCcob/EfCMR1dAbipmaf101vJx8BMnXscxLLfX4RabVqXDWY8XAl6WrbXmZFbcDydFLK
8yX0WT1F52+UJ52Ucod9X7elbl5HmWHFFM/sNAt63RBm9waPpPLLEFfdhnStYeQnuY/n3Fgh64H/
zImSLTMlk88smw4QWNB/7P4Dj7Si+tqHspaEJ4QBb3sNCGl2D293YS070D2v9TKHnU547i95GaM6
GSsVf0WrGhCj4yK2tRVoiiV1rYhxXIR9Yp+n8L+yc4fKMN1TJJKf+fACO27SGfzCNKiBI1Dndr6s
jCiMXGR1q19ZqxTpAs4F3Ag1FvIRXQ1tGGG11V3HFoo4cGpSAa8zE/QbTOoijFYYDwUeqhQan2De
FsPxwLv0gwJG6LDMelvPPLsCwNDVDaZf9HFYaMuiKdT6uEa9sOLC+Ej5cS3h0CC/HJCpJSCe1teB
xscNKIDlMTfL5qLgII67pRPxL7iUM+Djldavlz28KABRJnFybuWEkgXHhdsuiQq4gFI18oNWo3X7
SRGL803likJfE61+Vsj/6xfEb607pF/Ag4C6a/+GRSl8dZHRqtSLq755NFvFXAPNmANt1nTDTcmy
Hv41WakuLapZ2KmDanxkNOZgZhuoO6m6TBk8RlQSVECG16uKNIA+wp5Eq2+QIEsTADrkJoSun5J+
bVk1Crs8Df1RYsDTjCQwhsy4UB2/Bau242hob8hxcwvvSKUs9Viht6mtDfoiQ2utzmsRArkfJA3d
PPIWVWyLFrUbnyk61Iae2epU9XrQrEFW1Ur5a9Xlvb7sFMTzvb6V0YwhBqC8cyUalxt8uNRy+14C
NxJEivCLjY5PcAoAJNe4gD/FnxSSqaVnqQyXZuiU+ZeiVhJtVTZS77uq2Uif23yIpchLikRRTpiB
rIxlr4XQPmIYiNyr61wBQLdrFCxxV+uI7uZF+WBpcZEtfMkHB5p32aZWCTIc0Hz1k9JG3PKQ0SRh
wpoEpTyCufAB+IYWoMsajtBFnevYuU5nkjsZjdwilzHkUXhq33yNcjh3vL5MhvLYiUN9TbUwjxCY
yNp3mg8uqGtCK4bn0mZJ4sIRyc973VDWkhHzzm0di98pLWoOuqTXoFfA826dAKPtoPs8z0rlTE3b
KF84bVisc5ZYBQxVSj7lDP4j2DpQ+BdSLA857mAdjb4j6jSffTtR0LzddaBnoBMzJCpo1DxVrXMA
WTVgw/0wBudFU+A3g2BhMH4zp/jcqQotADlHUNJDxD2EbaaxBgZplpnDgrYSpKzS2TJFHABtKyBg
WzTqghuppR5q74npkaH31+iFhHypxtedzE0AjIYZhBT3ayhBpQSHpw+fPpTCelORDk8G7TgEfsbG
fe3qgPyFC8aUMDlN9FayXTMjsbmkpU++ShlXDc+wY+NTlzikXvgZr3DYE96i0UyhwDlcVQ2NrprG
J8nSh0hrL4mdppA+mZ22XkJLFfpWUpYX0BGBc4+yBoj/WK6Hj7pWIRfQ6ilvAKWtcEgSxiu+CEEv
sIVnydqE3G8jD3mlmXriGMjmO9cpBcCBhEUd9EhUg5+xKRXiMZ1F0CaYVjM3QUpIi0rsthu8CF4W
eGMMPb0t5bTPriQpQg8+NXLIF2zGtPdsXLXKwoRBdKxFZcxPmwo4/aUNJ38OwQHdwetCJVQXVlEC
79k6RTksfd/2wblFFx+YOrKVG4sQfQlqtB6o8gh3m9VAFOUO3BW8owUAsVahXDk0U2W3ChkFppyp
aQfioaLnS0mihC0sh5lAnSc6uiFLfq47p7yQjA0nTILVHsFJtXAA6L9pEaC5dcAthwuqKtHkvUA/
2or4NWgyDk0VV+cGeMNyo2R0WapO04OGXlB/oVY6yKV2MpjysjF68jVrKpugKxTo46cpSBKhiRaQ
WdPdUj+pudeIdMdFW2vWFRK+YJmYSKfbAF+bwsaHmnheZnJXH2sDSl5ci0FjXDBNbW4Yt7QPOB6U
eRTJbxcJLRTDzaSUX4F+Ax8GoO4Nkj8keVkYMXqwKS3B8YHH60Osolsx9oItf/ZRmE+WTtHDHRRp
SPr3aidO02OidPi3uzgXMdUhhhccPYGNzqURkdGhJ/Xh1oWnRLqlcUZCXO6F/Kj4xLSh5HQ0Oh1a
lnbHRNB7XLXJy3ddDg/AJRKiZA5LgfcgcamNcx4P4ASdZy0UcbASEzk/KZmRoYFhXkBWhXZtf7BL
ByRcuxS26YB6GBbeIKgRZdcUVsYVsaD1LyxdgpfI74vHUrL00MtYlX51qmq4MxDMHFye15oCvxpJ
L0jSIL1C6XSBejKiT/DmgWeTcJqfiE4GBBcaFhn+pL5+13H0QQMLuodSJKP7wTllaeUsEbOEuotQ
8xkk54C2qEBXuMhqQ/5GVEHYH8OdKp2wTuORC4wyhdNKauk32uN/IQ7jt6kuAhYsIZRZ/55vaH+D
wAA6cP3rf3tqqCf+el0gD/6u+LV/6PsDHW22T77ry82//NMjSERMzCAkRf6c0qiISO+I7Lid0na+
3xshDfBafI2hJfMNLkWk2tmizaH4QcwTbWDC3d8t441oB2iAoIiCNfzg73jiszX6e6vw/Rd8Ws7v
/zPfe4Wn9Tld/8s/qcrURdDlNxpKtxRU0DytAWKVz9dAe2OAxQWTHP/E9gf5dH+tNRDwh2n7QNPf
YBsgHo0smu0PFvX5Gpj4uylSn5FgsP1BBP6vtQaiwHvaGijWGyQq4TwY39YAkfn9NUDjOBRC/dXe
XaQOTnt3TXljoXITSfsCki1+xu9uKW9QzIaAvugH/Nf68CKJfNrLKxAA2x957+Qb2psnkYAEiu3P
X+7Lo7Zm6ttr6hvRrR1BXJzp5/vdMN9AIqLiD3kq2x8kPf21Pr0xVe7pb8RRV1DeNH51S33joHgF
ufxI7xM/f7ldb07+7jjRaEQA1OL+le+8wWUHrWDbAhvv/te77kSm77Qjr4JcjXJHR4Pbf/uDlxzt
ffuN2BVQff5yX37L5p709vYbfFRQG3Z3vcArPn9503wj/gaB8HTuRWO9Hz34P6AZ/q5EexFJ11v1
mWzqQ1r23/sHdnrjy79/0xmFYoikGHxCkW6KgmUsGhqH/44Z3/6LQrt+mssf2va/jpTtrZ777I87
vff5v/7thV9O5Xct+eWfxtrvz//92Vsi6xO5daMF+f/+Xk8m0GjauwmckA0N6GPUbz9r/22iV0EG
Y8PdpGTYPDdgBHDoj+V9Yen8vsm/N6pX1Cw4uiGPwW4s8fEFmWzqyMv06DZIm2Bd0N1g230FJWDq
0Mc8YJssGEP3hc41deCTIl9zGtS7kcSEwaLb/XrQoPyhZb7CAtMg5KNVRiXf9JGvgzzIxsM6rw57
6NT9Jx04hF2UyQcOR+iPTz0WOvVEqfOLp9PDZ1iPPoMgCP8xyV87ncd0s8nTIF/vhhIbUmhbUwe+
3HTksdiNs93mQiWaOuxtAJ/O0TWkGN0cYdpHl6RCc4yx30Wd40B9AFFosz66ZZAEo+OKPifT38PD
QtAgPXqbbeieaHy6Mf7+SmEyPyQRvICSh4dNMHZJycjqQDH2d97gafw/7wCLRjbTD/Dz+X+7cJ//
X0vhv9tpNbvL8edvzCCi2JC7xdzucuhqUzc5Yluo+tuNI0YVMPupox4HQ4DtjOTE3Vjb+QqbeurQ
p3Rvlwmg5uRBaxps0t0427kKV+LkYcE83Y2yHVTAXKYOelbQ9d4SCH/X1GHPeRsQthtnO1vh35k6
7MXmIQDFcDfQ07gz7LB32d4amDNIyvfw5NPRVIU5NHUJbgO+JkdvafBARneqKpgRkwfv6d6oAtI1
ddRvF5KY89EyI/TFvTSHtv5xU7MjN8iT3XzF5gDGYPfrryuonzfZZrTlAMaaPupVcYRN98/10b4O
A2zM9NHR+STIj275w5rUEJyPo6MIZv0cYvmO5w9Hp7WY/0jkwyoANdSZYY3ePvCjS16P9vm30WdY
o/9+s7xd3twvF//jSGyeDcWC7e9/C6gZ3djCSQGOANdbFAB//zwcuqz/cwwIxJos+YcMCOgQOd7i
hT0wNh6KR+hgr/wzI6/Gn2RgvP26r4luAWvjz/TtlX9QBX2bQ3Y/Iqt7vPfgu9z//D85br0nXwFQ
mDbiktOiHPk+kCsqmD5TXv+qoCw6qOJvbdRJY7/lkEhBurcOcDZNXIjbAlnHh+YsvI0vdI+f+2zv
xEkYzxhkCABQ0NkFEVzAZIDZeHG5/9wzrqEuhMX+U8AKMVCajP+Agg6XsvHiKfyPEP6TAfRkpn/P
s4U9E+xtRMAJQboAxgNta0DsQ+H1927OH32QG6Ak8/GAKXrIhbq3q37hvS43dVEWLMjGnwpCHHlC
NjoxgUUFpBeo5PvH41ceFoQR3TzsRhLqBiAUAMthO4DeAAK/QBHu/nxA/fjRRfzdHD662rBoQ19c
uGD/ODboFKj/wQ5RwezUXn3sn3dLPYmnkeX6zcwd3z6jm+W/wi2UwjYZb7wXUufZNvvhiwhOYjq6
hRAz2UC0sP7AnvrRUYUMHs9VMH+nDgs/fEh4thtoq4F/7wT84GxdVPqSYOs0O9nQYROirCIfLYlo
4zfD5IM958XLu/nnPyCSaUP4s0bTFTDzqdNdbPIsoCNrZw6z5JSiYe/YqSradE2d7RL1O3uHA6rq
5GG9YfMYjddWEJSmznZFXniWBVJ/8rABLTaHLKbv3kc/eEhW8GQ9bnaTFEdPIBenTvmYPEBX2/Nj
CDba5IGR+pjXm343kpjw68GZ11Wb4w2FWT0edo51QLRhvLoidD11ETxaIGFyJBoUeYZxT3gOmTNa
BETdp8/39PGFcEA4f4ZxWZCOZ6vMsApnG7q3wRSB95n60c7gWLkM+rFLCOzK6SNfBKzZ2w36DKt7
QVjE91UTsNOmT/gW3aSCZH/KM6zxBYFcZ5scXpm9IIU+xzrzbpM9FJyGuyUQ0gcU6t2vv65YoanH
GmuyG2g7rkBXTd10l0Ue7AUljRmOyKWQ7bvZbSdrzvD1/o6Zsm1+M3Uh4Jlog7GsmONqvhb+0vVo
JeZwYF7Dj8LDYBwLmiNIfVPglhsfPOST7ub/6/tXnOjN/sCii9vU73a7lZrg+48i6+ocVsdtuRfJ
3CbuT55wE8Cgo6M9gbzFGVai3azHl4c6RyDvtiVseHIO7OYoDjTgJrtff31XfEhEsHikXMJPNMO4
T5kK5yQP18XYbBTQ0Kmf8B7K1SP2nQdbeTfadk2+6x/5QX0bEhkX1Cak4w09h1Vzu6H7wT1rhtVG
qGZzVHyF8jKKZokOATM4Kp5cxpfB42a9b+kJhPgMl9V5UaNG+/mHRII12jbOoNj+9r+E+D9kmoGr
otjIVkXGNuj8KtK2X33cn+haE/GJf0DP2sFgjPF6rtSf9yVEAOof8EOkIZK+RgrjDLb12zyE9jU6
17tffv3KcgtWt0g83I20VW5fPbqv+xdcaEcj8Smw51MvKpeD6LEmu4HEXEVjqqnDelEwUl/muLJv
NiV/SBHTwUWCYMQRgAnhSCaLngpTJ77YZMUj0kTwmNefN8MO9JBFDory6Lu+Huh/fbN4RVag2/Ju
QcR3FTjbqcvzewrmNu6d/75Gu5G3z5nBTvaCcnN0v6Hrkeb33QjkDypPi5jA/majHS+KH6euzDLs
S7YbRiyD4KdPHrRCTj1AGkh6PeZQg0cyxZxBpiwBUqDjYefQ95YsIkU5FteiG+LU9bjDsT8Osj0V
VZQzTR35OHgYH0JRhj550GjvGnhdg3v9ZL/cCCjhnj5X77f/wzZH638+bQpCR6dOUWbYaOebvB/t
3gPZJ/yPdIIfPMwX5GFfK1DmMN8uEM0Hmnm3quI4Q93f/frrqgHmu7cK+gyX7SVqHMKgRi3LboZP
E57hs8HbXDA23g6zmLAoE2pHMnjbI27qgYNTcW/QGU7xJS7Sx30P6CxryyF9yThpHSiC3Uf89W12
GYiR9710yhzX3GUxCPmL+pHdNLd7bY5A7RWBij8adY4rYzvq+CZS5gjUPolhySV1HfDRrF9mfP28
YLv57d95vk9GmSPudwPLZFwRhQ7Su+n/+o673fSP0SZNNyONEx08Zxj6KbnuRaIl2mXNMLjwo42d
5GisN8O4otgqOLrYFHu+S8EjmCrlbuGB309inKN45Jbv1WMgn2v6bO+KsZUG5PX0QW9/+7fi6K7I
fvv3bW7ONf3tP/JHMk5GRU+r6Q9CpjnZy1eEJ26GcYN82BfQ6hzFiR/CFwd8jkgu/AQJMp+OVkE9
UovUOaKiKKUmezo9Wg5NX+Ql/DBINx+pBOocF+yXFzaIOkf08gvJHoKHdnS1okH59IV4SlB+eb6t
GXRal9CjOyhzo0gjkpKnz/rtQ78ZfTv03YEzXEarawt+fQjq1+2pP88PqwoL5x/QEfs1hFWL0p5x
KGcGUfsWMcSHgMTjgY0Z9hFFFdVYBZzBLEDBV5gG600d7WYoNOE5Yp6XfSASLEfDzjHhiO9/tBlE
iwv/8fiUajPMFW7Rh2I9/mZzXGO3lBxdoFJv5IqYw2OAMuixx3+OexHgi/DoXPzX7dub59sBzZl2
v/66zn6aI1y62VNuFIHdm6qgYuTxp1PmUHvPgnIsGoCtmz7X854CK7ovznDLTB/6KS59Xuw5WNEq
cvrYTzf6gbFn2BjnKHpPopdLMsO5vgjGMQmEtqevBSL/QfHiiAiO2tSNjEwLBAj39vIcmikcVWvS
jK1loLtmmDEca/3+mZ4jFHG1Kcd2smLN8OmuA4q0jfRQ+oNizzJ+8kJVUeZIIr8G5ouUJWIyex6P
GXbdLZKSghJiY7cdtoqFMsPuuIsCsp9tqIq2tVMPyl0Qk5crvW3MPX1oAp/VbopPOtYcM4ZBK9TC
fTGH5vK7Z/361fpheNgcWI450nzvyYaBLbWb43Y95hB171CWVTRHpwwJAeXR346WiDsWjH87mc8f
h9an8gwf4NsDz3ke1BFsyL8d7f4nOfRQCx15d7P49Q9zWyK2n/aH5A3AenPoPpdkvUay2zKo2W66
4hs9AXr+/jmDFPkhQNG3VbuNSIJq0xyr9vv/fOIhPH8ocrJQdDqDDw/XVdAH+EDof/B//+f/rhPx
G1pZI/CEGZwgdpoFu682koeorTa1OSJndwT5DBLicuNglKU6jibPsTE2MAqS3Xav/7YgQdHDXiJH
75EfE4x8Xo5lACk8w0MXRbIusIB3QQIzkoyBccCYogB7ho93HnC0ghmV6ynobY1uYTPoiteBlBLp
EZVwUl3z55vv2zNm8AMhgTs8MPIMMugiKFm0p9Y8Lc2rl8Cf51hCuP8JRzbVufT8FYRIBTf0+f+1
FJW+k3Ffbyl/CEZfb/fLr0txIDIIqI1b178b0AfELXaDbu/D3S9TnhCit8w4NXAOBUzMFuzNkYyc
I0FZJMa4QQTm5GjoOQxkL+hR8HHoxpxDnfH2docxg7xYFBmc/mN+yhzKw27cw2lvc1hvIEvuAyvn
qAUCmXUN3iMfx8fmiFOfALU2ctErc1zGZ9jHe99PmQPUdRlQEQ7aT16YIzFS1GTUIuY70vqUOSBg
16hXZoWgAY+0EHUOWNcTGvScMFZvpenVpiFjCTKHqv/0lAv+OPakqLNIPhR2kXWw3k7/rngAyGYn
/rd3wRzVsXewFZ/Wx8O+LOpDwlCdg9jwtFD3BOX0ILaKuhCR6PwkFV64GuZIHXNFBlIdHd0TGpKD
Qh4Usv/H3RXspg0E0V/xMZF6KCgUeqkUXEikKBQVSKXeXNcNLg5bGayK/FH/obf8WN942cSz3tgN
HgXEMVVldr3r3Zk3b94z73P363Q2qfwFARi3jy5Vi7fY7go814deEdBF8wryLSUR+k8CHhW1ybGg
KVQC4GjtDSCwgqp3xj9jCcqT3p0IYdbzhz9JdLcxI6a30pGhzWAC1wF+gbcpouYrgWHqCehbwDvR
shWnxUmQc0JtAOKKkSsiZ2Fd/KOsKZMmkE1pkmj9RQXmh0oWDjzpHVoPoen8Hp4grbNeD9pytenk
/tZdy8g1TfdALX86YA5Cnv08vaUR8cKpBAjXR9HG0rOQaDTtp8E957lIcNl8lBIY1C+Bl/kqUXaf
hARMPAiRS3DvCAmJ+iESn3BOTS5Wx4QEQ2kYJItnm2wFALaLDIQNhkAA+zLXyu5B0wRoK5B+tjVa
EnpNVHQDfMKu7xbZDz0dD7sZI4yjlEOA9Ydqfb/LLM3sweYGYU0HewPq7z1sENjC5T5E1U/e3zXg
0v08wktBuztAETm4U2xxJCLMPkS6bLhQIMGZ0HGrnAmUBJPEV5R1nlxFcBta3p668k+JbDAnrJAY
NUJkOohdvyMhKeQrZWIylqVI6AoN45+xOckoL5FgKQwhm0LS8cbZJJeyiMO0TJ+qNAn5zxLf9i6E
LtCmRM+S8CbaPj9nENFiE8zwKDpN7LjvbFEkLgYAkKxiXRYszl7c+3cZQSJnu0PzOVyHHwECJObf
2CSg/Go2xe4X8hXKaN+QWpsn0faCvaj5c/cH+/MUPARg945EpSWh2DmKfnt+kDj0USREY0ax1Q0m
0UJ8EyzR+8zDCQmMZITeOP5UiW+WXvDXCFVyS8mrJ7A7xvE6BLblvFwgl918+42DXyim0RQcvcUy
ReLE7pET+BxxSa1QvHWTx8pq+S8/YTRcdBklKMq88c5XAGVX6MnTSDN9sSiLgQDhZ8s5i1OgYt58
UaZqgdiU7dS2RCgxBaWRj1aCjjrNoFlmDVZgZ37B8sYaeR9mazCFzHvNcViJWmEpyGxLUC584gZS
1cZ8tMVxdwAydruQTYf7PGgYZx0JFcFZ0XkNBm9LlXqfMlCdEC86w7gu0UvewmGkBxSMrOBrE+E9
Jj4OK4KmiU9xNnRzV5Mfiv97UORFCKK7Lh+E152lTsYJj3p0sDUDqPJ0uIgUqkfs25Tg7n7OVhaR
uS1RXJ4+/EUr4yYqfpJwuTB/PhfFuXbA66D+Lg8Jsyz5Wm23bwW+W/IwKM7mMHa/y8Di+Gbp8ss4
sFkWt4bjqNuek2GC9OvDPwAAAP//</cx:binary>
              </cx:geoCache>
            </cx:geography>
          </cx:layoutPr>
          <cx:valueColors>
            <cx:minColor>
              <a:schemeClr val="accent6">
                <a:lumMod val="20000"/>
                <a:lumOff val="80000"/>
              </a:schemeClr>
            </cx:minColor>
            <cx:maxColor>
              <a:schemeClr val="accent6">
                <a:lumMod val="75000"/>
              </a:schemeClr>
            </cx:maxColor>
          </cx:valueColors>
        </cx:series>
      </cx:plotAreaRegion>
    </cx:plotArea>
    <cx:legend pos="r" align="min" overlay="0">
      <cx:txPr>
        <a:bodyPr vertOverflow="overflow" horzOverflow="overflow" wrap="square" lIns="0" tIns="0" rIns="0" bIns="0"/>
        <a:lstStyle/>
        <a:p>
          <a:pPr algn="ctr" rtl="0">
            <a:defRPr lang="es-ES" sz="900" b="1" i="0" u="none" strike="noStrike" kern="1200" cap="all" spc="50" baseline="0">
              <a:solidFill>
                <a:sysClr val="windowText" lastClr="000000">
                  <a:lumMod val="65000"/>
                  <a:lumOff val="35000"/>
                </a:sysClr>
              </a:solidFill>
              <a:latin typeface="+mn-lt"/>
              <a:ea typeface="+mn-ea"/>
              <a:cs typeface="+mn-cs"/>
            </a:defRPr>
          </a:pPr>
          <a:endParaRPr lang="es-ES" sz="900" b="0" i="0" u="none" strike="noStrike" kern="1200" cap="none" spc="50" baseline="0">
            <a:solidFill>
              <a:sysClr val="windowText" lastClr="000000">
                <a:lumMod val="65000"/>
                <a:lumOff val="35000"/>
              </a:sysClr>
            </a:solidFill>
            <a:latin typeface="+mn-lt"/>
            <a:ea typeface="+mn-ea"/>
            <a:cs typeface="+mn-cs"/>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_xlchart.v1.16</cx:f>
      </cx:numDim>
    </cx:data>
  </cx:chartData>
  <cx:chart>
    <cx:title pos="t" align="ctr" overlay="0">
      <cx:tx>
        <cx:txData>
          <cx:v>Balance de ingresos</cx:v>
        </cx:txData>
      </cx:tx>
      <cx:txPr>
        <a:bodyPr spcFirstLastPara="1" vertOverflow="ellipsis" horzOverflow="overflow" wrap="square" lIns="0" tIns="0" rIns="0" bIns="0" anchor="ctr" anchorCtr="1"/>
        <a:lstStyle/>
        <a:p>
          <a:pPr algn="ctr" rtl="0">
            <a:defRPr sz="1050" b="1" i="0" cap="all" baseline="0"/>
          </a:pPr>
          <a:r>
            <a:rPr lang="es-ES" sz="1050" b="1" i="0" u="none" strike="noStrike" cap="all" baseline="0">
              <a:solidFill>
                <a:sysClr val="windowText" lastClr="000000">
                  <a:lumMod val="65000"/>
                  <a:lumOff val="35000"/>
                </a:sysClr>
              </a:solidFill>
              <a:latin typeface="Calibri" panose="020F0502020204030204"/>
            </a:rPr>
            <a:t>Balance de ingresos</a:t>
          </a:r>
        </a:p>
      </cx:txPr>
    </cx:title>
    <cx:plotArea>
      <cx:plotAreaRegion>
        <cx:series layoutId="waterfall" uniqueId="{E16687C9-0C3A-4B93-970A-C21A219DCB71}">
          <cx:dataPt idx="1">
            <cx:spPr>
              <a:solidFill>
                <a:srgbClr val="C00000"/>
              </a:solidFill>
            </cx:spPr>
          </cx:dataPt>
          <cx:dataPt idx="2">
            <cx:spPr>
              <a:solidFill>
                <a:srgbClr val="C00000"/>
              </a:solidFill>
            </cx:spPr>
          </cx:dataPt>
          <cx:dataPt idx="3">
            <cx:spPr>
              <a:solidFill>
                <a:srgbClr val="70AD47">
                  <a:lumMod val="75000"/>
                </a:srgbClr>
              </a:solidFill>
            </cx:spPr>
          </cx:dataPt>
          <cx:dataLabels>
            <cx:txPr>
              <a:bodyPr spcFirstLastPara="1" vertOverflow="ellipsis" horzOverflow="overflow" wrap="square" lIns="0" tIns="0" rIns="0" bIns="0" anchor="ctr" anchorCtr="1"/>
              <a:lstStyle/>
              <a:p>
                <a:pPr algn="ctr" rtl="0">
                  <a:defRPr b="1"/>
                </a:pPr>
                <a:endParaRPr lang="es-ES" sz="900" b="1" i="0" u="none" strike="noStrike" baseline="0">
                  <a:solidFill>
                    <a:sysClr val="windowText" lastClr="000000">
                      <a:lumMod val="65000"/>
                      <a:lumOff val="35000"/>
                    </a:sysClr>
                  </a:solidFill>
                  <a:latin typeface="Calibri" panose="020F0502020204030204"/>
                </a:endParaRPr>
              </a:p>
            </cx:txPr>
            <cx:visibility seriesName="0" categoryName="0" value="1"/>
            <cx:dataLabel idx="0">
              <cx:txPr>
                <a:bodyPr spcFirstLastPara="1" vertOverflow="ellipsis" horzOverflow="overflow" wrap="square" lIns="0" tIns="0" rIns="0" bIns="0" anchor="ctr" anchorCtr="1"/>
                <a:lstStyle/>
                <a:p>
                  <a:pPr algn="ctr" rtl="0">
                    <a:defRPr>
                      <a:solidFill>
                        <a:schemeClr val="accent1"/>
                      </a:solidFill>
                    </a:defRPr>
                  </a:pPr>
                  <a:r>
                    <a:rPr lang="es-ES" sz="900" b="1" i="0" u="none" strike="noStrike" baseline="0">
                      <a:solidFill>
                        <a:schemeClr val="accent1"/>
                      </a:solidFill>
                      <a:latin typeface="Calibri" panose="020F0502020204030204"/>
                    </a:rPr>
                    <a:t> 106,327 € </a:t>
                  </a:r>
                </a:p>
              </cx:txPr>
              <cx:visibility seriesName="0" categoryName="0" value="1"/>
            </cx:dataLabel>
            <cx:dataLabel idx="1">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-63,446 € </a:t>
                  </a:r>
                </a:p>
              </cx:txPr>
              <cx:visibility seriesName="0" categoryName="0" value="1"/>
            </cx:dataLabel>
            <cx:dataLabel idx="2">
              <cx:txPr>
                <a:bodyPr spcFirstLastPara="1" vertOverflow="ellipsis" horzOverflow="overflow" wrap="square" lIns="0" tIns="0" rIns="0" bIns="0" anchor="ctr" anchorCtr="1"/>
                <a:lstStyle/>
                <a:p>
                  <a:pPr algn="ctr" rtl="0">
                    <a:defRPr>
                      <a:solidFill>
                        <a:srgbClr val="C00000"/>
                      </a:solidFill>
                    </a:defRPr>
                  </a:pPr>
                  <a:r>
                    <a:rPr lang="es-ES" sz="900" b="1" i="0" u="none" strike="noStrike" baseline="0">
                      <a:solidFill>
                        <a:srgbClr val="C00000"/>
                      </a:solidFill>
                      <a:latin typeface="Calibri" panose="020F0502020204030204"/>
                    </a:rPr>
                    <a:t>-19,603 € </a:t>
                  </a:r>
                </a:p>
              </cx:txPr>
              <cx:visibility seriesName="0" categoryName="0" value="1"/>
            </cx:dataLabel>
            <cx:dataLabel idx="3">
              <cx:txPr>
                <a:bodyPr spcFirstLastPara="1" vertOverflow="ellipsis" horzOverflow="overflow" wrap="square" lIns="0" tIns="0" rIns="0" bIns="0" anchor="ctr" anchorCtr="1"/>
                <a:lstStyle/>
                <a:p>
                  <a:pPr algn="ctr" rtl="0">
                    <a:defRPr>
                      <a:solidFill>
                        <a:schemeClr val="accent6">
                          <a:lumMod val="75000"/>
                        </a:schemeClr>
                      </a:solidFill>
                    </a:defRPr>
                  </a:pPr>
                  <a:r>
                    <a:rPr lang="es-ES" sz="900" b="1" i="0" u="none" strike="noStrike" baseline="0">
                      <a:solidFill>
                        <a:schemeClr val="accent6">
                          <a:lumMod val="75000"/>
                        </a:schemeClr>
                      </a:solidFill>
                      <a:latin typeface="Calibri" panose="020F0502020204030204"/>
                    </a:rPr>
                    <a:t> 23,278 € </a:t>
                  </a:r>
                </a:p>
              </cx:txPr>
              <cx:visibility seriesName="0" categoryName="0" value="1"/>
            </cx:dataLabel>
          </cx:dataLabels>
          <cx:dataId val="0"/>
          <cx:layoutPr>
            <cx:subtotals>
              <cx:idx val="3"/>
            </cx:subtotals>
          </cx:layoutPr>
        </cx:series>
      </cx:plotAreaRegion>
      <cx:axis id="0">
        <cx:catScaling gapWidth="0.5"/>
        <cx:tickLabels/>
      </cx:axis>
      <cx:axis id="1">
        <cx:valScaling/>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7.xml"/><Relationship Id="rId2" Type="http://schemas.microsoft.com/office/2014/relationships/chartEx" Target="../charts/chartEx3.xml"/><Relationship Id="rId1" Type="http://schemas.openxmlformats.org/officeDocument/2006/relationships/chart" Target="../charts/chart13.xml"/><Relationship Id="rId6" Type="http://schemas.openxmlformats.org/officeDocument/2006/relationships/chart" Target="../charts/chart16.xml"/><Relationship Id="rId5" Type="http://schemas.openxmlformats.org/officeDocument/2006/relationships/chart" Target="../charts/chart1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175260</xdr:rowOff>
    </xdr:from>
    <xdr:to>
      <xdr:col>9</xdr:col>
      <xdr:colOff>1866900</xdr:colOff>
      <xdr:row>14</xdr:row>
      <xdr:rowOff>38100</xdr:rowOff>
    </xdr:to>
    <xdr:graphicFrame macro="">
      <xdr:nvGraphicFramePr>
        <xdr:cNvPr id="4" name="Gráfico 3">
          <a:extLst>
            <a:ext uri="{FF2B5EF4-FFF2-40B4-BE49-F238E27FC236}">
              <a16:creationId xmlns:a16="http://schemas.microsoft.com/office/drawing/2014/main" id="{1342B30B-CCC3-498C-AE82-D5237D48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853440</xdr:colOff>
      <xdr:row>18</xdr:row>
      <xdr:rowOff>213360</xdr:rowOff>
    </xdr:from>
    <xdr:to>
      <xdr:col>8</xdr:col>
      <xdr:colOff>464820</xdr:colOff>
      <xdr:row>30</xdr:row>
      <xdr:rowOff>137160</xdr:rowOff>
    </xdr:to>
    <xdr:graphicFrame macro="">
      <xdr:nvGraphicFramePr>
        <xdr:cNvPr id="5" name="Gráfico 4">
          <a:extLst>
            <a:ext uri="{FF2B5EF4-FFF2-40B4-BE49-F238E27FC236}">
              <a16:creationId xmlns:a16="http://schemas.microsoft.com/office/drawing/2014/main" id="{89AD4438-E233-410C-B14E-B9379B52F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150</xdr:row>
      <xdr:rowOff>156210</xdr:rowOff>
    </xdr:from>
    <xdr:to>
      <xdr:col>7</xdr:col>
      <xdr:colOff>396240</xdr:colOff>
      <xdr:row>158</xdr:row>
      <xdr:rowOff>53340</xdr:rowOff>
    </xdr:to>
    <xdr:grpSp>
      <xdr:nvGrpSpPr>
        <xdr:cNvPr id="16" name="Grupo 15">
          <a:extLst>
            <a:ext uri="{FF2B5EF4-FFF2-40B4-BE49-F238E27FC236}">
              <a16:creationId xmlns:a16="http://schemas.microsoft.com/office/drawing/2014/main" id="{1811E3F3-30C9-4A7A-81DA-AFBF94D6D3D4}"/>
            </a:ext>
          </a:extLst>
        </xdr:cNvPr>
        <xdr:cNvGrpSpPr/>
      </xdr:nvGrpSpPr>
      <xdr:grpSpPr>
        <a:xfrm>
          <a:off x="4199467" y="28841277"/>
          <a:ext cx="2749973" cy="1421130"/>
          <a:chOff x="2926080" y="12005310"/>
          <a:chExt cx="4937760" cy="1398270"/>
        </a:xfrm>
      </xdr:grpSpPr>
      <xdr:graphicFrame macro="">
        <xdr:nvGraphicFramePr>
          <xdr:cNvPr id="12" name="Gráfico 11">
            <a:extLst>
              <a:ext uri="{FF2B5EF4-FFF2-40B4-BE49-F238E27FC236}">
                <a16:creationId xmlns:a16="http://schemas.microsoft.com/office/drawing/2014/main" id="{340E06BD-248E-427F-8750-90FD53A05967}"/>
              </a:ext>
            </a:extLst>
          </xdr:cNvPr>
          <xdr:cNvGraphicFramePr/>
        </xdr:nvGraphicFramePr>
        <xdr:xfrm>
          <a:off x="2926080" y="12005310"/>
          <a:ext cx="4937760" cy="1398270"/>
        </xdr:xfrm>
        <a:graphic>
          <a:graphicData uri="http://schemas.openxmlformats.org/drawingml/2006/chart">
            <c:chart xmlns:c="http://schemas.openxmlformats.org/drawingml/2006/chart" xmlns:r="http://schemas.openxmlformats.org/officeDocument/2006/relationships" r:id="rId3"/>
          </a:graphicData>
        </a:graphic>
      </xdr:graphicFrame>
      <xdr:sp macro="" textlink="$C$154">
        <xdr:nvSpPr>
          <xdr:cNvPr id="15" name="CuadroTexto 14">
            <a:extLst>
              <a:ext uri="{FF2B5EF4-FFF2-40B4-BE49-F238E27FC236}">
                <a16:creationId xmlns:a16="http://schemas.microsoft.com/office/drawing/2014/main" id="{A7AAC40D-F3C4-4FAD-974B-A5975754CB0B}"/>
              </a:ext>
            </a:extLst>
          </xdr:cNvPr>
          <xdr:cNvSpPr txBox="1"/>
        </xdr:nvSpPr>
        <xdr:spPr>
          <a:xfrm>
            <a:off x="4082223" y="12595860"/>
            <a:ext cx="110477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8309F4-A868-47C7-9045-E8753F7903F1}" type="TxLink">
              <a:rPr lang="en-US" sz="1100" b="1" i="0" u="none" strike="noStrike">
                <a:solidFill>
                  <a:schemeClr val="accent1"/>
                </a:solidFill>
                <a:latin typeface="Calibri"/>
                <a:ea typeface="Calibri"/>
                <a:cs typeface="Calibri"/>
              </a:rPr>
              <a:pPr algn="ctr"/>
              <a:t>12.9%</a:t>
            </a:fld>
            <a:endParaRPr lang="es-ES" sz="1100" b="1">
              <a:solidFill>
                <a:schemeClr val="accent1"/>
              </a:solidFill>
            </a:endParaRPr>
          </a:p>
        </xdr:txBody>
      </xdr:sp>
    </xdr:grpSp>
    <xdr:clientData/>
  </xdr:twoCellAnchor>
  <xdr:twoCellAnchor>
    <xdr:from>
      <xdr:col>7</xdr:col>
      <xdr:colOff>579120</xdr:colOff>
      <xdr:row>161</xdr:row>
      <xdr:rowOff>26670</xdr:rowOff>
    </xdr:from>
    <xdr:to>
      <xdr:col>13</xdr:col>
      <xdr:colOff>388620</xdr:colOff>
      <xdr:row>175</xdr:row>
      <xdr:rowOff>133350</xdr:rowOff>
    </xdr:to>
    <xdr:graphicFrame macro="">
      <xdr:nvGraphicFramePr>
        <xdr:cNvPr id="17" name="Gráfico 16">
          <a:extLst>
            <a:ext uri="{FF2B5EF4-FFF2-40B4-BE49-F238E27FC236}">
              <a16:creationId xmlns:a16="http://schemas.microsoft.com/office/drawing/2014/main" id="{895999B1-B69A-43FA-A92B-8B489FFF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259080</xdr:colOff>
      <xdr:row>179</xdr:row>
      <xdr:rowOff>205740</xdr:rowOff>
    </xdr:from>
    <xdr:to>
      <xdr:col>9</xdr:col>
      <xdr:colOff>388620</xdr:colOff>
      <xdr:row>190</xdr:row>
      <xdr:rowOff>57150</xdr:rowOff>
    </xdr:to>
    <xdr:graphicFrame macro="">
      <xdr:nvGraphicFramePr>
        <xdr:cNvPr id="18" name="Gráfico 17">
          <a:extLst>
            <a:ext uri="{FF2B5EF4-FFF2-40B4-BE49-F238E27FC236}">
              <a16:creationId xmlns:a16="http://schemas.microsoft.com/office/drawing/2014/main" id="{A879494B-2EA6-400D-90D8-4C0415CE3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769620</xdr:colOff>
      <xdr:row>65</xdr:row>
      <xdr:rowOff>83820</xdr:rowOff>
    </xdr:from>
    <xdr:to>
      <xdr:col>5</xdr:col>
      <xdr:colOff>1082040</xdr:colOff>
      <xdr:row>74</xdr:row>
      <xdr:rowOff>45720</xdr:rowOff>
    </xdr:to>
    <xdr:graphicFrame macro="">
      <xdr:nvGraphicFramePr>
        <xdr:cNvPr id="23" name="Gráfico 22">
          <a:extLst>
            <a:ext uri="{FF2B5EF4-FFF2-40B4-BE49-F238E27FC236}">
              <a16:creationId xmlns:a16="http://schemas.microsoft.com/office/drawing/2014/main" id="{D2267109-CC03-4D9C-B371-72CBF0FEF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632460</xdr:colOff>
      <xdr:row>86</xdr:row>
      <xdr:rowOff>68580</xdr:rowOff>
    </xdr:from>
    <xdr:to>
      <xdr:col>11</xdr:col>
      <xdr:colOff>1242060</xdr:colOff>
      <xdr:row>101</xdr:row>
      <xdr:rowOff>41910</xdr:rowOff>
    </xdr:to>
    <xdr:graphicFrame macro="">
      <xdr:nvGraphicFramePr>
        <xdr:cNvPr id="24" name="Gráfico 23">
          <a:extLst>
            <a:ext uri="{FF2B5EF4-FFF2-40B4-BE49-F238E27FC236}">
              <a16:creationId xmlns:a16="http://schemas.microsoft.com/office/drawing/2014/main" id="{4757348C-A5A3-4EAD-8512-307E15D3A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403860</xdr:colOff>
      <xdr:row>104</xdr:row>
      <xdr:rowOff>106680</xdr:rowOff>
    </xdr:from>
    <xdr:to>
      <xdr:col>12</xdr:col>
      <xdr:colOff>83820</xdr:colOff>
      <xdr:row>116</xdr:row>
      <xdr:rowOff>148590</xdr:rowOff>
    </xdr:to>
    <xdr:graphicFrame macro="">
      <xdr:nvGraphicFramePr>
        <xdr:cNvPr id="25" name="Gráfico 24">
          <a:extLst>
            <a:ext uri="{FF2B5EF4-FFF2-40B4-BE49-F238E27FC236}">
              <a16:creationId xmlns:a16="http://schemas.microsoft.com/office/drawing/2014/main" id="{E1A8E496-836D-4509-8F1B-C40590C8A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281940</xdr:colOff>
      <xdr:row>225</xdr:row>
      <xdr:rowOff>217170</xdr:rowOff>
    </xdr:from>
    <xdr:to>
      <xdr:col>9</xdr:col>
      <xdr:colOff>1310640</xdr:colOff>
      <xdr:row>238</xdr:row>
      <xdr:rowOff>0</xdr:rowOff>
    </xdr:to>
    <xdr:graphicFrame macro="">
      <xdr:nvGraphicFramePr>
        <xdr:cNvPr id="26" name="Gráfico 25">
          <a:extLst>
            <a:ext uri="{FF2B5EF4-FFF2-40B4-BE49-F238E27FC236}">
              <a16:creationId xmlns:a16="http://schemas.microsoft.com/office/drawing/2014/main" id="{CFCF18A3-F03B-48E0-A986-0E19FA31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129540</xdr:colOff>
      <xdr:row>31</xdr:row>
      <xdr:rowOff>57150</xdr:rowOff>
    </xdr:from>
    <xdr:to>
      <xdr:col>11</xdr:col>
      <xdr:colOff>312420</xdr:colOff>
      <xdr:row>46</xdr:row>
      <xdr:rowOff>57150</xdr:rowOff>
    </xdr:to>
    <xdr:graphicFrame macro="">
      <xdr:nvGraphicFramePr>
        <xdr:cNvPr id="27" name="Gráfico 26">
          <a:extLst>
            <a:ext uri="{FF2B5EF4-FFF2-40B4-BE49-F238E27FC236}">
              <a16:creationId xmlns:a16="http://schemas.microsoft.com/office/drawing/2014/main" id="{C3E2DBA4-F837-4153-A886-8E59AE324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7620</xdr:colOff>
      <xdr:row>49</xdr:row>
      <xdr:rowOff>209550</xdr:rowOff>
    </xdr:from>
    <xdr:to>
      <xdr:col>6</xdr:col>
      <xdr:colOff>220980</xdr:colOff>
      <xdr:row>64</xdr:row>
      <xdr:rowOff>171450</xdr:rowOff>
    </xdr:to>
    <mc:AlternateContent xmlns:mc="http://schemas.openxmlformats.org/markup-compatibility/2006">
      <mc:Choice xmlns:cx4="http://schemas.microsoft.com/office/drawing/2016/5/10/chartex" Requires="cx4">
        <xdr:graphicFrame macro="">
          <xdr:nvGraphicFramePr>
            <xdr:cNvPr id="31" name="Gráfico 30">
              <a:extLst>
                <a:ext uri="{FF2B5EF4-FFF2-40B4-BE49-F238E27FC236}">
                  <a16:creationId xmlns:a16="http://schemas.microsoft.com/office/drawing/2014/main" id="{638012B2-C3BD-4B85-87EC-55AB35D97C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958340" y="9856470"/>
              <a:ext cx="4572000"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320040</xdr:colOff>
      <xdr:row>118</xdr:row>
      <xdr:rowOff>41910</xdr:rowOff>
    </xdr:from>
    <xdr:to>
      <xdr:col>10</xdr:col>
      <xdr:colOff>114300</xdr:colOff>
      <xdr:row>127</xdr:row>
      <xdr:rowOff>114300</xdr:rowOff>
    </xdr:to>
    <xdr:graphicFrame macro="">
      <xdr:nvGraphicFramePr>
        <xdr:cNvPr id="32" name="Gráfico 31">
          <a:extLst>
            <a:ext uri="{FF2B5EF4-FFF2-40B4-BE49-F238E27FC236}">
              <a16:creationId xmlns:a16="http://schemas.microsoft.com/office/drawing/2014/main" id="{E908D4E8-759F-4944-8B83-0991A46B0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283633</xdr:colOff>
      <xdr:row>241</xdr:row>
      <xdr:rowOff>19050</xdr:rowOff>
    </xdr:from>
    <xdr:to>
      <xdr:col>10</xdr:col>
      <xdr:colOff>1897380</xdr:colOff>
      <xdr:row>256</xdr:row>
      <xdr:rowOff>19050</xdr:rowOff>
    </xdr:to>
    <mc:AlternateContent xmlns:mc="http://schemas.openxmlformats.org/markup-compatibility/2006">
      <mc:Choice xmlns:cx1="http://schemas.microsoft.com/office/drawing/2015/9/8/chartex" Requires="cx1">
        <xdr:graphicFrame macro="">
          <xdr:nvGraphicFramePr>
            <xdr:cNvPr id="37" name="Gráfico 36">
              <a:extLst>
                <a:ext uri="{FF2B5EF4-FFF2-40B4-BE49-F238E27FC236}">
                  <a16:creationId xmlns:a16="http://schemas.microsoft.com/office/drawing/2014/main" id="{03AE3C28-7F12-4E6B-A984-65F5F95A61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930900" y="46628050"/>
              <a:ext cx="4678680" cy="27940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16</xdr:col>
      <xdr:colOff>550333</xdr:colOff>
      <xdr:row>196</xdr:row>
      <xdr:rowOff>71966</xdr:rowOff>
    </xdr:from>
    <xdr:to>
      <xdr:col>19</xdr:col>
      <xdr:colOff>1092200</xdr:colOff>
      <xdr:row>210</xdr:row>
      <xdr:rowOff>139699</xdr:rowOff>
    </xdr:to>
    <xdr:graphicFrame macro="">
      <xdr:nvGraphicFramePr>
        <xdr:cNvPr id="39" name="Gráfico 38">
          <a:extLst>
            <a:ext uri="{FF2B5EF4-FFF2-40B4-BE49-F238E27FC236}">
              <a16:creationId xmlns:a16="http://schemas.microsoft.com/office/drawing/2014/main" id="{8C8252C1-6B85-4CFF-BB67-6676676B0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4</xdr:row>
      <xdr:rowOff>175260</xdr:rowOff>
    </xdr:from>
    <xdr:to>
      <xdr:col>14</xdr:col>
      <xdr:colOff>480060</xdr:colOff>
      <xdr:row>18</xdr:row>
      <xdr:rowOff>83820</xdr:rowOff>
    </xdr:to>
    <xdr:graphicFrame macro="">
      <xdr:nvGraphicFramePr>
        <xdr:cNvPr id="2" name="Gráfico 1">
          <a:extLst>
            <a:ext uri="{FF2B5EF4-FFF2-40B4-BE49-F238E27FC236}">
              <a16:creationId xmlns:a16="http://schemas.microsoft.com/office/drawing/2014/main" id="{1FFDE190-065B-4221-B539-328F360F9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678180</xdr:colOff>
      <xdr:row>4</xdr:row>
      <xdr:rowOff>175260</xdr:rowOff>
    </xdr:from>
    <xdr:to>
      <xdr:col>19</xdr:col>
      <xdr:colOff>533400</xdr:colOff>
      <xdr:row>18</xdr:row>
      <xdr:rowOff>91440</xdr:rowOff>
    </xdr:to>
    <xdr:grpSp>
      <xdr:nvGrpSpPr>
        <xdr:cNvPr id="35" name="Grupo 34">
          <a:extLst>
            <a:ext uri="{FF2B5EF4-FFF2-40B4-BE49-F238E27FC236}">
              <a16:creationId xmlns:a16="http://schemas.microsoft.com/office/drawing/2014/main" id="{AE4B09C9-433D-456A-98DE-F851C2F6567A}"/>
            </a:ext>
          </a:extLst>
        </xdr:cNvPr>
        <xdr:cNvGrpSpPr/>
      </xdr:nvGrpSpPr>
      <xdr:grpSpPr>
        <a:xfrm>
          <a:off x="10187940" y="944880"/>
          <a:ext cx="3817620" cy="2476500"/>
          <a:chOff x="5623560" y="1188720"/>
          <a:chExt cx="3878580" cy="2750820"/>
        </a:xfrm>
      </xdr:grpSpPr>
      <xdr:sp macro="" textlink="">
        <xdr:nvSpPr>
          <xdr:cNvPr id="34" name="CuadroTexto 33">
            <a:extLst>
              <a:ext uri="{FF2B5EF4-FFF2-40B4-BE49-F238E27FC236}">
                <a16:creationId xmlns:a16="http://schemas.microsoft.com/office/drawing/2014/main" id="{653A07CE-2570-4042-A5A3-0BD3C0625875}"/>
              </a:ext>
            </a:extLst>
          </xdr:cNvPr>
          <xdr:cNvSpPr txBox="1"/>
        </xdr:nvSpPr>
        <xdr:spPr>
          <a:xfrm>
            <a:off x="5623560" y="1188720"/>
            <a:ext cx="3878580" cy="2750820"/>
          </a:xfrm>
          <a:prstGeom prst="roundRect">
            <a:avLst>
              <a:gd name="adj" fmla="val 8080"/>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mc:AlternateContent xmlns:mc="http://schemas.openxmlformats.org/markup-compatibility/2006">
        <mc:Choice xmlns:cx4="http://schemas.microsoft.com/office/drawing/2016/5/10/chartex" Requires="cx4">
          <xdr:graphicFrame macro="">
            <xdr:nvGraphicFramePr>
              <xdr:cNvPr id="3" name="Gráfico 2">
                <a:extLst>
                  <a:ext uri="{FF2B5EF4-FFF2-40B4-BE49-F238E27FC236}">
                    <a16:creationId xmlns:a16="http://schemas.microsoft.com/office/drawing/2014/main" id="{A4275DE9-C0C4-4595-A65A-EED0E1C73493}"/>
                  </a:ext>
                </a:extLst>
              </xdr:cNvPr>
              <xdr:cNvGraphicFramePr/>
            </xdr:nvGraphicFramePr>
            <xdr:xfrm>
              <a:off x="5661660" y="1188720"/>
              <a:ext cx="3771900" cy="27432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61660" y="1188720"/>
                <a:ext cx="3771900" cy="274320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grpSp>
    <xdr:clientData/>
  </xdr:twoCellAnchor>
  <xdr:twoCellAnchor>
    <xdr:from>
      <xdr:col>2</xdr:col>
      <xdr:colOff>175260</xdr:colOff>
      <xdr:row>4</xdr:row>
      <xdr:rowOff>175260</xdr:rowOff>
    </xdr:from>
    <xdr:to>
      <xdr:col>8</xdr:col>
      <xdr:colOff>182880</xdr:colOff>
      <xdr:row>18</xdr:row>
      <xdr:rowOff>68580</xdr:rowOff>
    </xdr:to>
    <xdr:graphicFrame macro="">
      <xdr:nvGraphicFramePr>
        <xdr:cNvPr id="7" name="Gráfico 6">
          <a:extLst>
            <a:ext uri="{FF2B5EF4-FFF2-40B4-BE49-F238E27FC236}">
              <a16:creationId xmlns:a16="http://schemas.microsoft.com/office/drawing/2014/main" id="{E4084A65-824A-4305-8692-BFCBB72CA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163830</xdr:colOff>
      <xdr:row>0</xdr:row>
      <xdr:rowOff>140970</xdr:rowOff>
    </xdr:from>
    <xdr:to>
      <xdr:col>5</xdr:col>
      <xdr:colOff>228600</xdr:colOff>
      <xdr:row>4</xdr:row>
      <xdr:rowOff>80010</xdr:rowOff>
    </xdr:to>
    <xdr:grpSp>
      <xdr:nvGrpSpPr>
        <xdr:cNvPr id="12" name="Grupo 11">
          <a:extLst>
            <a:ext uri="{FF2B5EF4-FFF2-40B4-BE49-F238E27FC236}">
              <a16:creationId xmlns:a16="http://schemas.microsoft.com/office/drawing/2014/main" id="{75FDEFEE-EFE0-4114-B601-CCFB6818A07A}"/>
            </a:ext>
          </a:extLst>
        </xdr:cNvPr>
        <xdr:cNvGrpSpPr/>
      </xdr:nvGrpSpPr>
      <xdr:grpSpPr>
        <a:xfrm>
          <a:off x="956310" y="140970"/>
          <a:ext cx="1649730" cy="708660"/>
          <a:chOff x="6061710" y="518160"/>
          <a:chExt cx="1699260" cy="708660"/>
        </a:xfrm>
      </xdr:grpSpPr>
      <xdr:sp macro="" textlink="">
        <xdr:nvSpPr>
          <xdr:cNvPr id="10" name="CuadroTexto 9">
            <a:extLst>
              <a:ext uri="{FF2B5EF4-FFF2-40B4-BE49-F238E27FC236}">
                <a16:creationId xmlns:a16="http://schemas.microsoft.com/office/drawing/2014/main" id="{FD737530-2C82-4C19-8B3C-C92015354E81}"/>
              </a:ext>
            </a:extLst>
          </xdr:cNvPr>
          <xdr:cNvSpPr txBox="1"/>
        </xdr:nvSpPr>
        <xdr:spPr>
          <a:xfrm>
            <a:off x="6073140" y="5181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8" name="CuadroTexto 7">
            <a:extLst>
              <a:ext uri="{FF2B5EF4-FFF2-40B4-BE49-F238E27FC236}">
                <a16:creationId xmlns:a16="http://schemas.microsoft.com/office/drawing/2014/main" id="{04D4DBD8-14FA-4D21-8B8A-CD1A7F23D019}"/>
              </a:ext>
            </a:extLst>
          </xdr:cNvPr>
          <xdr:cNvSpPr txBox="1"/>
        </xdr:nvSpPr>
        <xdr:spPr>
          <a:xfrm>
            <a:off x="6061710" y="5486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N° total de órdenes</a:t>
            </a:r>
          </a:p>
          <a:p>
            <a:pPr algn="ctr"/>
            <a:endParaRPr lang="es-ES" sz="1100" b="1" i="0" cap="all" baseline="0"/>
          </a:p>
          <a:p>
            <a:pPr algn="ctr"/>
            <a:endParaRPr lang="es-ES" sz="1100" b="1" i="0" cap="all" baseline="0"/>
          </a:p>
        </xdr:txBody>
      </xdr:sp>
      <xdr:sp macro="" textlink="$B$4">
        <xdr:nvSpPr>
          <xdr:cNvPr id="9" name="CuadroTexto 8">
            <a:extLst>
              <a:ext uri="{FF2B5EF4-FFF2-40B4-BE49-F238E27FC236}">
                <a16:creationId xmlns:a16="http://schemas.microsoft.com/office/drawing/2014/main" id="{FE40C046-417C-434A-96DE-60D7C2AAA438}"/>
              </a:ext>
            </a:extLst>
          </xdr:cNvPr>
          <xdr:cNvSpPr txBox="1"/>
        </xdr:nvSpPr>
        <xdr:spPr>
          <a:xfrm>
            <a:off x="6061710" y="8458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5D2CB7-6146-47A7-982F-EDD903EDDEEF}" type="TxLink">
              <a:rPr lang="en-US" sz="1800" b="1" i="0" u="none" strike="noStrike">
                <a:solidFill>
                  <a:schemeClr val="accent1"/>
                </a:solidFill>
                <a:latin typeface="Calibri"/>
                <a:ea typeface="Calibri"/>
                <a:cs typeface="Calibri"/>
              </a:rPr>
              <a:pPr marL="0" indent="0" algn="ctr"/>
              <a:t>767</a:t>
            </a:fld>
            <a:endParaRPr lang="es-ES" sz="1800" b="1" i="0" u="none" strike="noStrike">
              <a:solidFill>
                <a:schemeClr val="accent1"/>
              </a:solidFill>
              <a:latin typeface="Calibri"/>
              <a:ea typeface="Calibri"/>
              <a:cs typeface="Calibri"/>
            </a:endParaRPr>
          </a:p>
        </xdr:txBody>
      </xdr:sp>
    </xdr:grpSp>
    <xdr:clientData/>
  </xdr:twoCellAnchor>
  <xdr:twoCellAnchor>
    <xdr:from>
      <xdr:col>5</xdr:col>
      <xdr:colOff>316230</xdr:colOff>
      <xdr:row>0</xdr:row>
      <xdr:rowOff>140970</xdr:rowOff>
    </xdr:from>
    <xdr:to>
      <xdr:col>7</xdr:col>
      <xdr:colOff>342900</xdr:colOff>
      <xdr:row>4</xdr:row>
      <xdr:rowOff>80010</xdr:rowOff>
    </xdr:to>
    <xdr:grpSp>
      <xdr:nvGrpSpPr>
        <xdr:cNvPr id="17" name="Grupo 16">
          <a:extLst>
            <a:ext uri="{FF2B5EF4-FFF2-40B4-BE49-F238E27FC236}">
              <a16:creationId xmlns:a16="http://schemas.microsoft.com/office/drawing/2014/main" id="{854BD4E6-6A75-4024-9B64-E4FC352DF238}"/>
            </a:ext>
          </a:extLst>
        </xdr:cNvPr>
        <xdr:cNvGrpSpPr/>
      </xdr:nvGrpSpPr>
      <xdr:grpSpPr>
        <a:xfrm>
          <a:off x="2693670" y="140970"/>
          <a:ext cx="1611630" cy="708660"/>
          <a:chOff x="5833110" y="1165860"/>
          <a:chExt cx="1699260" cy="708660"/>
        </a:xfrm>
      </xdr:grpSpPr>
      <xdr:sp macro="" textlink="">
        <xdr:nvSpPr>
          <xdr:cNvPr id="14" name="CuadroTexto 13">
            <a:extLst>
              <a:ext uri="{FF2B5EF4-FFF2-40B4-BE49-F238E27FC236}">
                <a16:creationId xmlns:a16="http://schemas.microsoft.com/office/drawing/2014/main" id="{221911C3-C1A5-4FA9-9FFD-27C7E2DC99FB}"/>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15" name="CuadroTexto 14">
            <a:extLst>
              <a:ext uri="{FF2B5EF4-FFF2-40B4-BE49-F238E27FC236}">
                <a16:creationId xmlns:a16="http://schemas.microsoft.com/office/drawing/2014/main" id="{34E0F0C8-2FB6-4D8E-BDFD-1143A72F6611}"/>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n° MEDIO COMENSALES</a:t>
            </a:r>
          </a:p>
          <a:p>
            <a:pPr algn="ctr"/>
            <a:endParaRPr lang="es-ES" sz="1100" b="1" i="0" cap="all" baseline="0"/>
          </a:p>
          <a:p>
            <a:pPr algn="ctr"/>
            <a:endParaRPr lang="es-ES" sz="1100" b="1" i="0" cap="all" baseline="0"/>
          </a:p>
        </xdr:txBody>
      </xdr:sp>
      <xdr:sp macro="" textlink="$B$7">
        <xdr:nvSpPr>
          <xdr:cNvPr id="16" name="CuadroTexto 15">
            <a:extLst>
              <a:ext uri="{FF2B5EF4-FFF2-40B4-BE49-F238E27FC236}">
                <a16:creationId xmlns:a16="http://schemas.microsoft.com/office/drawing/2014/main" id="{6139301E-F568-4743-843B-AB48B12D2596}"/>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60761C-8169-4E17-941D-D14E32783609}" type="TxLink">
              <a:rPr lang="en-US" sz="1800" b="1" i="0" u="none" strike="noStrike">
                <a:solidFill>
                  <a:schemeClr val="accent1"/>
                </a:solidFill>
                <a:latin typeface="Calibri"/>
                <a:ea typeface="Calibri"/>
                <a:cs typeface="Calibri"/>
              </a:rPr>
              <a:t>3.48</a:t>
            </a:fld>
            <a:endParaRPr lang="es-ES" sz="3200" b="1" i="0" u="none" strike="noStrike">
              <a:solidFill>
                <a:schemeClr val="accent1"/>
              </a:solidFill>
              <a:latin typeface="Calibri"/>
              <a:ea typeface="Calibri"/>
              <a:cs typeface="Calibri"/>
            </a:endParaRPr>
          </a:p>
        </xdr:txBody>
      </xdr:sp>
    </xdr:grpSp>
    <xdr:clientData/>
  </xdr:twoCellAnchor>
  <xdr:twoCellAnchor>
    <xdr:from>
      <xdr:col>7</xdr:col>
      <xdr:colOff>438150</xdr:colOff>
      <xdr:row>0</xdr:row>
      <xdr:rowOff>140970</xdr:rowOff>
    </xdr:from>
    <xdr:to>
      <xdr:col>9</xdr:col>
      <xdr:colOff>552450</xdr:colOff>
      <xdr:row>4</xdr:row>
      <xdr:rowOff>80010</xdr:rowOff>
    </xdr:to>
    <xdr:grpSp>
      <xdr:nvGrpSpPr>
        <xdr:cNvPr id="18" name="Grupo 17">
          <a:extLst>
            <a:ext uri="{FF2B5EF4-FFF2-40B4-BE49-F238E27FC236}">
              <a16:creationId xmlns:a16="http://schemas.microsoft.com/office/drawing/2014/main" id="{3DDCF084-B1A7-4B29-AD32-878EC18233AD}"/>
            </a:ext>
          </a:extLst>
        </xdr:cNvPr>
        <xdr:cNvGrpSpPr/>
      </xdr:nvGrpSpPr>
      <xdr:grpSpPr>
        <a:xfrm>
          <a:off x="4400550" y="140970"/>
          <a:ext cx="1699260" cy="708660"/>
          <a:chOff x="5833110" y="1165860"/>
          <a:chExt cx="1699260" cy="708660"/>
        </a:xfrm>
      </xdr:grpSpPr>
      <xdr:sp macro="" textlink="">
        <xdr:nvSpPr>
          <xdr:cNvPr id="19" name="CuadroTexto 18">
            <a:extLst>
              <a:ext uri="{FF2B5EF4-FFF2-40B4-BE49-F238E27FC236}">
                <a16:creationId xmlns:a16="http://schemas.microsoft.com/office/drawing/2014/main" id="{77A98A18-2E23-407E-81BA-D1E977329350}"/>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0" name="CuadroTexto 19">
            <a:extLst>
              <a:ext uri="{FF2B5EF4-FFF2-40B4-BE49-F238E27FC236}">
                <a16:creationId xmlns:a16="http://schemas.microsoft.com/office/drawing/2014/main" id="{C14B56BD-3502-4DA8-BD47-E85326298F73}"/>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tICKET MEDIO</a:t>
            </a:r>
          </a:p>
          <a:p>
            <a:pPr algn="ctr"/>
            <a:endParaRPr lang="es-ES" sz="1100" b="1" i="0" cap="all" baseline="0"/>
          </a:p>
          <a:p>
            <a:pPr algn="ctr"/>
            <a:endParaRPr lang="es-ES" sz="1100" b="1" i="0" cap="all" baseline="0"/>
          </a:p>
        </xdr:txBody>
      </xdr:sp>
      <xdr:sp macro="" textlink="$B$10">
        <xdr:nvSpPr>
          <xdr:cNvPr id="21" name="CuadroTexto 20">
            <a:extLst>
              <a:ext uri="{FF2B5EF4-FFF2-40B4-BE49-F238E27FC236}">
                <a16:creationId xmlns:a16="http://schemas.microsoft.com/office/drawing/2014/main" id="{F10D0BF9-06B2-4406-8448-C14984FF74CF}"/>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BEECE42-769C-4778-BF80-96D766A7B231}" type="TxLink">
              <a:rPr lang="en-US" sz="1800" b="1" i="0" u="none" strike="noStrike">
                <a:solidFill>
                  <a:schemeClr val="accent1"/>
                </a:solidFill>
                <a:latin typeface="Calibri"/>
                <a:ea typeface="Calibri"/>
                <a:cs typeface="Calibri"/>
              </a:rPr>
              <a:t> 138.6 € </a:t>
            </a:fld>
            <a:endParaRPr lang="es-ES" sz="4800" b="1" i="0" u="none" strike="noStrike">
              <a:solidFill>
                <a:schemeClr val="accent1"/>
              </a:solidFill>
              <a:latin typeface="Calibri"/>
              <a:ea typeface="Calibri"/>
              <a:cs typeface="Calibri"/>
            </a:endParaRPr>
          </a:p>
        </xdr:txBody>
      </xdr:sp>
    </xdr:grpSp>
    <xdr:clientData/>
  </xdr:twoCellAnchor>
  <xdr:twoCellAnchor>
    <xdr:from>
      <xdr:col>12</xdr:col>
      <xdr:colOff>64770</xdr:colOff>
      <xdr:row>0</xdr:row>
      <xdr:rowOff>140970</xdr:rowOff>
    </xdr:from>
    <xdr:to>
      <xdr:col>14</xdr:col>
      <xdr:colOff>179070</xdr:colOff>
      <xdr:row>4</xdr:row>
      <xdr:rowOff>80010</xdr:rowOff>
    </xdr:to>
    <xdr:grpSp>
      <xdr:nvGrpSpPr>
        <xdr:cNvPr id="22" name="Grupo 21">
          <a:extLst>
            <a:ext uri="{FF2B5EF4-FFF2-40B4-BE49-F238E27FC236}">
              <a16:creationId xmlns:a16="http://schemas.microsoft.com/office/drawing/2014/main" id="{46F45B24-4A7E-4173-A16A-6656CE6E6185}"/>
            </a:ext>
          </a:extLst>
        </xdr:cNvPr>
        <xdr:cNvGrpSpPr/>
      </xdr:nvGrpSpPr>
      <xdr:grpSpPr>
        <a:xfrm>
          <a:off x="7989570" y="140970"/>
          <a:ext cx="1699260" cy="708660"/>
          <a:chOff x="5833110" y="1165860"/>
          <a:chExt cx="1699260" cy="708660"/>
        </a:xfrm>
      </xdr:grpSpPr>
      <xdr:sp macro="" textlink="">
        <xdr:nvSpPr>
          <xdr:cNvPr id="23" name="CuadroTexto 22">
            <a:extLst>
              <a:ext uri="{FF2B5EF4-FFF2-40B4-BE49-F238E27FC236}">
                <a16:creationId xmlns:a16="http://schemas.microsoft.com/office/drawing/2014/main" id="{E8B521E9-C508-445D-8489-B72197581B25}"/>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4" name="CuadroTexto 23">
            <a:extLst>
              <a:ext uri="{FF2B5EF4-FFF2-40B4-BE49-F238E27FC236}">
                <a16:creationId xmlns:a16="http://schemas.microsoft.com/office/drawing/2014/main" id="{790D0A70-9F43-4182-935C-A44032A1B0DF}"/>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coste total</a:t>
            </a:r>
          </a:p>
          <a:p>
            <a:pPr algn="ctr"/>
            <a:endParaRPr lang="es-ES" sz="1100" b="1" i="0" cap="all" baseline="0"/>
          </a:p>
          <a:p>
            <a:pPr algn="ctr"/>
            <a:endParaRPr lang="es-ES" sz="1100" b="1" i="0" cap="all" baseline="0"/>
          </a:p>
        </xdr:txBody>
      </xdr:sp>
      <xdr:sp macro="" textlink="$B$16">
        <xdr:nvSpPr>
          <xdr:cNvPr id="25" name="CuadroTexto 24">
            <a:extLst>
              <a:ext uri="{FF2B5EF4-FFF2-40B4-BE49-F238E27FC236}">
                <a16:creationId xmlns:a16="http://schemas.microsoft.com/office/drawing/2014/main" id="{98701997-11DF-4A67-B83F-6051D299010A}"/>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1E7167-753B-4610-8E3F-36A52AE89407}" type="TxLink">
              <a:rPr lang="en-US" sz="1800" b="1" i="0" u="none" strike="noStrike">
                <a:solidFill>
                  <a:schemeClr val="accent1"/>
                </a:solidFill>
                <a:latin typeface="Calibri"/>
                <a:ea typeface="Calibri"/>
                <a:cs typeface="Calibri"/>
              </a:rPr>
              <a:t> 63,446 € </a:t>
            </a:fld>
            <a:endParaRPr lang="es-ES" sz="4800" b="1" i="0" u="none" strike="noStrike">
              <a:solidFill>
                <a:schemeClr val="accent1"/>
              </a:solidFill>
              <a:latin typeface="Calibri"/>
              <a:ea typeface="Calibri"/>
              <a:cs typeface="Calibri"/>
            </a:endParaRPr>
          </a:p>
        </xdr:txBody>
      </xdr:sp>
    </xdr:grpSp>
    <xdr:clientData/>
  </xdr:twoCellAnchor>
  <xdr:twoCellAnchor>
    <xdr:from>
      <xdr:col>9</xdr:col>
      <xdr:colOff>643890</xdr:colOff>
      <xdr:row>0</xdr:row>
      <xdr:rowOff>140970</xdr:rowOff>
    </xdr:from>
    <xdr:to>
      <xdr:col>11</xdr:col>
      <xdr:colOff>758190</xdr:colOff>
      <xdr:row>4</xdr:row>
      <xdr:rowOff>80010</xdr:rowOff>
    </xdr:to>
    <xdr:grpSp>
      <xdr:nvGrpSpPr>
        <xdr:cNvPr id="26" name="Grupo 25">
          <a:extLst>
            <a:ext uri="{FF2B5EF4-FFF2-40B4-BE49-F238E27FC236}">
              <a16:creationId xmlns:a16="http://schemas.microsoft.com/office/drawing/2014/main" id="{81B59795-E91B-4EC0-88A2-FCC2DB1D8575}"/>
            </a:ext>
          </a:extLst>
        </xdr:cNvPr>
        <xdr:cNvGrpSpPr/>
      </xdr:nvGrpSpPr>
      <xdr:grpSpPr>
        <a:xfrm>
          <a:off x="6191250" y="140970"/>
          <a:ext cx="1699260" cy="708660"/>
          <a:chOff x="5833110" y="1165860"/>
          <a:chExt cx="1699260" cy="708660"/>
        </a:xfrm>
      </xdr:grpSpPr>
      <xdr:sp macro="" textlink="">
        <xdr:nvSpPr>
          <xdr:cNvPr id="27" name="CuadroTexto 26">
            <a:extLst>
              <a:ext uri="{FF2B5EF4-FFF2-40B4-BE49-F238E27FC236}">
                <a16:creationId xmlns:a16="http://schemas.microsoft.com/office/drawing/2014/main" id="{D83500A8-7B5C-4E81-9E99-E9B898D2992F}"/>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28" name="CuadroTexto 27">
            <a:extLst>
              <a:ext uri="{FF2B5EF4-FFF2-40B4-BE49-F238E27FC236}">
                <a16:creationId xmlns:a16="http://schemas.microsoft.com/office/drawing/2014/main" id="{41B73832-4A7A-416D-9322-46E34EA628B5}"/>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facturaciÓN GENERADa</a:t>
            </a:r>
          </a:p>
          <a:p>
            <a:pPr algn="ctr"/>
            <a:endParaRPr lang="es-ES" sz="1100" b="1" i="0" cap="all" baseline="0"/>
          </a:p>
          <a:p>
            <a:pPr algn="ctr"/>
            <a:endParaRPr lang="es-ES" sz="1100" b="1" i="0" cap="all" baseline="0"/>
          </a:p>
        </xdr:txBody>
      </xdr:sp>
      <xdr:sp macro="" textlink="$B$13">
        <xdr:nvSpPr>
          <xdr:cNvPr id="29" name="CuadroTexto 28">
            <a:extLst>
              <a:ext uri="{FF2B5EF4-FFF2-40B4-BE49-F238E27FC236}">
                <a16:creationId xmlns:a16="http://schemas.microsoft.com/office/drawing/2014/main" id="{6690B15B-601B-4F09-91E6-E8DF56D4100C}"/>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D38580-B605-485E-AF11-B2ADC472CC3D}" type="TxLink">
              <a:rPr lang="en-US" sz="1800" b="1" i="0" u="none" strike="noStrike">
                <a:solidFill>
                  <a:schemeClr val="accent1"/>
                </a:solidFill>
                <a:latin typeface="Calibri"/>
                <a:ea typeface="Calibri"/>
                <a:cs typeface="Calibri"/>
              </a:rPr>
              <a:t> 106,327 € </a:t>
            </a:fld>
            <a:endParaRPr lang="es-ES" sz="7200" b="1" i="0" u="none" strike="noStrike">
              <a:solidFill>
                <a:schemeClr val="accent1"/>
              </a:solidFill>
              <a:latin typeface="Calibri"/>
              <a:ea typeface="Calibri"/>
              <a:cs typeface="Calibri"/>
            </a:endParaRPr>
          </a:p>
        </xdr:txBody>
      </xdr:sp>
    </xdr:grpSp>
    <xdr:clientData/>
  </xdr:twoCellAnchor>
  <xdr:twoCellAnchor>
    <xdr:from>
      <xdr:col>14</xdr:col>
      <xdr:colOff>278130</xdr:colOff>
      <xdr:row>0</xdr:row>
      <xdr:rowOff>140970</xdr:rowOff>
    </xdr:from>
    <xdr:to>
      <xdr:col>16</xdr:col>
      <xdr:colOff>392430</xdr:colOff>
      <xdr:row>4</xdr:row>
      <xdr:rowOff>80010</xdr:rowOff>
    </xdr:to>
    <xdr:grpSp>
      <xdr:nvGrpSpPr>
        <xdr:cNvPr id="30" name="Grupo 29">
          <a:extLst>
            <a:ext uri="{FF2B5EF4-FFF2-40B4-BE49-F238E27FC236}">
              <a16:creationId xmlns:a16="http://schemas.microsoft.com/office/drawing/2014/main" id="{CD45F52B-DD75-478E-AA98-D83E3FA6B7B7}"/>
            </a:ext>
          </a:extLst>
        </xdr:cNvPr>
        <xdr:cNvGrpSpPr/>
      </xdr:nvGrpSpPr>
      <xdr:grpSpPr>
        <a:xfrm>
          <a:off x="9787890" y="140970"/>
          <a:ext cx="1699260" cy="708660"/>
          <a:chOff x="5833110" y="1165860"/>
          <a:chExt cx="1699260" cy="708660"/>
        </a:xfrm>
      </xdr:grpSpPr>
      <xdr:sp macro="" textlink="">
        <xdr:nvSpPr>
          <xdr:cNvPr id="31" name="CuadroTexto 30">
            <a:extLst>
              <a:ext uri="{FF2B5EF4-FFF2-40B4-BE49-F238E27FC236}">
                <a16:creationId xmlns:a16="http://schemas.microsoft.com/office/drawing/2014/main" id="{147003EB-B01C-4A3A-ABCA-68939D1FDD8D}"/>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32" name="CuadroTexto 31">
            <a:extLst>
              <a:ext uri="{FF2B5EF4-FFF2-40B4-BE49-F238E27FC236}">
                <a16:creationId xmlns:a16="http://schemas.microsoft.com/office/drawing/2014/main" id="{8576960F-9DD7-4AE1-A158-5E50DE3B7068}"/>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margen</a:t>
            </a:r>
          </a:p>
          <a:p>
            <a:pPr algn="ctr"/>
            <a:endParaRPr lang="es-ES" sz="1100" b="1" i="0" cap="all" baseline="0"/>
          </a:p>
          <a:p>
            <a:pPr algn="ctr"/>
            <a:endParaRPr lang="es-ES" sz="1100" b="1" i="0" cap="all" baseline="0"/>
          </a:p>
        </xdr:txBody>
      </xdr:sp>
      <xdr:sp macro="" textlink="$B$19">
        <xdr:nvSpPr>
          <xdr:cNvPr id="33" name="CuadroTexto 32">
            <a:extLst>
              <a:ext uri="{FF2B5EF4-FFF2-40B4-BE49-F238E27FC236}">
                <a16:creationId xmlns:a16="http://schemas.microsoft.com/office/drawing/2014/main" id="{695412CF-99A8-4003-8F50-97D5A06712A8}"/>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5B8A1C-91B4-43F1-9AA2-1327542FF470}" type="TxLink">
              <a:rPr lang="en-US" sz="1800" b="1" i="0" u="none" strike="noStrike">
                <a:solidFill>
                  <a:schemeClr val="accent1"/>
                </a:solidFill>
                <a:latin typeface="Calibri"/>
                <a:ea typeface="Calibri"/>
                <a:cs typeface="Calibri"/>
              </a:rPr>
              <a:t>40.3%</a:t>
            </a:fld>
            <a:endParaRPr lang="es-ES" sz="7200" b="1" i="0" u="none" strike="noStrike">
              <a:solidFill>
                <a:schemeClr val="accent1"/>
              </a:solidFill>
              <a:latin typeface="Calibri"/>
              <a:ea typeface="Calibri"/>
              <a:cs typeface="Calibri"/>
            </a:endParaRPr>
          </a:p>
        </xdr:txBody>
      </xdr:sp>
    </xdr:grpSp>
    <xdr:clientData/>
  </xdr:twoCellAnchor>
  <xdr:twoCellAnchor>
    <xdr:from>
      <xdr:col>2</xdr:col>
      <xdr:colOff>182880</xdr:colOff>
      <xdr:row>18</xdr:row>
      <xdr:rowOff>144780</xdr:rowOff>
    </xdr:from>
    <xdr:to>
      <xdr:col>6</xdr:col>
      <xdr:colOff>502920</xdr:colOff>
      <xdr:row>32</xdr:row>
      <xdr:rowOff>53340</xdr:rowOff>
    </xdr:to>
    <xdr:grpSp>
      <xdr:nvGrpSpPr>
        <xdr:cNvPr id="44" name="Grupo 43">
          <a:extLst>
            <a:ext uri="{FF2B5EF4-FFF2-40B4-BE49-F238E27FC236}">
              <a16:creationId xmlns:a16="http://schemas.microsoft.com/office/drawing/2014/main" id="{744E4F74-67F0-411C-B490-024C5EB7D285}"/>
            </a:ext>
          </a:extLst>
        </xdr:cNvPr>
        <xdr:cNvGrpSpPr/>
      </xdr:nvGrpSpPr>
      <xdr:grpSpPr>
        <a:xfrm>
          <a:off x="182880" y="3474720"/>
          <a:ext cx="3489960" cy="2468880"/>
          <a:chOff x="9105900" y="861060"/>
          <a:chExt cx="4724400" cy="2804160"/>
        </a:xfrm>
      </xdr:grpSpPr>
      <xdr:sp macro="" textlink="">
        <xdr:nvSpPr>
          <xdr:cNvPr id="43" name="CuadroTexto 42">
            <a:extLst>
              <a:ext uri="{FF2B5EF4-FFF2-40B4-BE49-F238E27FC236}">
                <a16:creationId xmlns:a16="http://schemas.microsoft.com/office/drawing/2014/main" id="{4029EAEC-EB83-41EC-8440-9166CD53841A}"/>
              </a:ext>
            </a:extLst>
          </xdr:cNvPr>
          <xdr:cNvSpPr txBox="1"/>
        </xdr:nvSpPr>
        <xdr:spPr>
          <a:xfrm>
            <a:off x="9105900" y="899160"/>
            <a:ext cx="4724400" cy="2766060"/>
          </a:xfrm>
          <a:prstGeom prst="roundRect">
            <a:avLst>
              <a:gd name="adj" fmla="val 9229"/>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mc:AlternateContent xmlns:mc="http://schemas.openxmlformats.org/markup-compatibility/2006">
        <mc:Choice xmlns:cx1="http://schemas.microsoft.com/office/drawing/2015/9/8/chartex" Requires="cx1">
          <xdr:graphicFrame macro="">
            <xdr:nvGraphicFramePr>
              <xdr:cNvPr id="39" name="Gráfico 38">
                <a:extLst>
                  <a:ext uri="{FF2B5EF4-FFF2-40B4-BE49-F238E27FC236}">
                    <a16:creationId xmlns:a16="http://schemas.microsoft.com/office/drawing/2014/main" id="{CF6F83A1-2374-40BF-B4AD-CA60D01532E8}"/>
                  </a:ext>
                </a:extLst>
              </xdr:cNvPr>
              <xdr:cNvGraphicFramePr/>
            </xdr:nvGraphicFramePr>
            <xdr:xfrm>
              <a:off x="9113519" y="861060"/>
              <a:ext cx="4678679" cy="2743199"/>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13519" y="861060"/>
                <a:ext cx="4678679" cy="2743199"/>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grpSp>
    <xdr:clientData/>
  </xdr:twoCellAnchor>
  <xdr:twoCellAnchor>
    <xdr:from>
      <xdr:col>9</xdr:col>
      <xdr:colOff>487680</xdr:colOff>
      <xdr:row>19</xdr:row>
      <xdr:rowOff>7620</xdr:rowOff>
    </xdr:from>
    <xdr:to>
      <xdr:col>13</xdr:col>
      <xdr:colOff>784860</xdr:colOff>
      <xdr:row>32</xdr:row>
      <xdr:rowOff>45720</xdr:rowOff>
    </xdr:to>
    <xdr:graphicFrame macro="">
      <xdr:nvGraphicFramePr>
        <xdr:cNvPr id="40" name="Gráfico 39">
          <a:extLst>
            <a:ext uri="{FF2B5EF4-FFF2-40B4-BE49-F238E27FC236}">
              <a16:creationId xmlns:a16="http://schemas.microsoft.com/office/drawing/2014/main" id="{81BD3BAA-B035-4324-9D73-2DB564BD4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483870</xdr:colOff>
      <xdr:row>0</xdr:row>
      <xdr:rowOff>140970</xdr:rowOff>
    </xdr:from>
    <xdr:to>
      <xdr:col>18</xdr:col>
      <xdr:colOff>598170</xdr:colOff>
      <xdr:row>4</xdr:row>
      <xdr:rowOff>80010</xdr:rowOff>
    </xdr:to>
    <xdr:grpSp>
      <xdr:nvGrpSpPr>
        <xdr:cNvPr id="45" name="Grupo 44">
          <a:extLst>
            <a:ext uri="{FF2B5EF4-FFF2-40B4-BE49-F238E27FC236}">
              <a16:creationId xmlns:a16="http://schemas.microsoft.com/office/drawing/2014/main" id="{2326C67C-FFC0-414D-923B-40D1AAE9AE3D}"/>
            </a:ext>
          </a:extLst>
        </xdr:cNvPr>
        <xdr:cNvGrpSpPr/>
      </xdr:nvGrpSpPr>
      <xdr:grpSpPr>
        <a:xfrm>
          <a:off x="11578590" y="140970"/>
          <a:ext cx="1699260" cy="708660"/>
          <a:chOff x="5833110" y="1165860"/>
          <a:chExt cx="1699260" cy="708660"/>
        </a:xfrm>
      </xdr:grpSpPr>
      <xdr:sp macro="" textlink="">
        <xdr:nvSpPr>
          <xdr:cNvPr id="46" name="CuadroTexto 45">
            <a:extLst>
              <a:ext uri="{FF2B5EF4-FFF2-40B4-BE49-F238E27FC236}">
                <a16:creationId xmlns:a16="http://schemas.microsoft.com/office/drawing/2014/main" id="{0123CC0B-CB01-43AF-B26A-8B360A0FF900}"/>
              </a:ext>
            </a:extLst>
          </xdr:cNvPr>
          <xdr:cNvSpPr txBox="1"/>
        </xdr:nvSpPr>
        <xdr:spPr>
          <a:xfrm>
            <a:off x="5844540" y="1165860"/>
            <a:ext cx="1676400" cy="70866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sp macro="" textlink="">
        <xdr:nvSpPr>
          <xdr:cNvPr id="47" name="CuadroTexto 46">
            <a:extLst>
              <a:ext uri="{FF2B5EF4-FFF2-40B4-BE49-F238E27FC236}">
                <a16:creationId xmlns:a16="http://schemas.microsoft.com/office/drawing/2014/main" id="{679840D1-40F6-4448-9771-91DDFE734080}"/>
              </a:ext>
            </a:extLst>
          </xdr:cNvPr>
          <xdr:cNvSpPr txBox="1"/>
        </xdr:nvSpPr>
        <xdr:spPr>
          <a:xfrm>
            <a:off x="5833110" y="119634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i="0" cap="all" baseline="0"/>
              <a:t>TASA IMPAGOS</a:t>
            </a:r>
          </a:p>
          <a:p>
            <a:pPr algn="ctr"/>
            <a:endParaRPr lang="es-ES" sz="1100" b="1" i="0" cap="all" baseline="0"/>
          </a:p>
          <a:p>
            <a:pPr algn="ctr"/>
            <a:endParaRPr lang="es-ES" sz="1100" b="1" i="0" cap="all" baseline="0"/>
          </a:p>
        </xdr:txBody>
      </xdr:sp>
      <xdr:sp macro="" textlink="'Tablas dinámicas y gráficos'!C154">
        <xdr:nvSpPr>
          <xdr:cNvPr id="48" name="CuadroTexto 47">
            <a:extLst>
              <a:ext uri="{FF2B5EF4-FFF2-40B4-BE49-F238E27FC236}">
                <a16:creationId xmlns:a16="http://schemas.microsoft.com/office/drawing/2014/main" id="{05FA1DC3-11D5-4D07-88D1-AAEC04D602F9}"/>
              </a:ext>
            </a:extLst>
          </xdr:cNvPr>
          <xdr:cNvSpPr txBox="1"/>
        </xdr:nvSpPr>
        <xdr:spPr>
          <a:xfrm>
            <a:off x="5833110" y="1493520"/>
            <a:ext cx="1699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C0A0CA-1BFF-4991-930F-271FF5914B8F}" type="TxLink">
              <a:rPr lang="en-US" sz="1800" b="1" i="0" u="none" strike="noStrike">
                <a:solidFill>
                  <a:srgbClr val="C00000"/>
                </a:solidFill>
                <a:latin typeface="Calibri"/>
                <a:ea typeface="Calibri"/>
                <a:cs typeface="Calibri"/>
              </a:rPr>
              <a:t>12.9%</a:t>
            </a:fld>
            <a:endParaRPr lang="es-ES" sz="3200" b="1" i="0" u="none" strike="noStrike">
              <a:solidFill>
                <a:srgbClr val="C00000"/>
              </a:solidFill>
              <a:latin typeface="Calibri"/>
              <a:ea typeface="Calibri"/>
              <a:cs typeface="Calibri"/>
            </a:endParaRPr>
          </a:p>
        </xdr:txBody>
      </xdr:sp>
    </xdr:grpSp>
    <xdr:clientData/>
  </xdr:twoCellAnchor>
  <xdr:twoCellAnchor>
    <xdr:from>
      <xdr:col>6</xdr:col>
      <xdr:colOff>640080</xdr:colOff>
      <xdr:row>20</xdr:row>
      <xdr:rowOff>129540</xdr:rowOff>
    </xdr:from>
    <xdr:to>
      <xdr:col>9</xdr:col>
      <xdr:colOff>365760</xdr:colOff>
      <xdr:row>30</xdr:row>
      <xdr:rowOff>129540</xdr:rowOff>
    </xdr:to>
    <xdr:grpSp>
      <xdr:nvGrpSpPr>
        <xdr:cNvPr id="51" name="Grupo 50">
          <a:extLst>
            <a:ext uri="{FF2B5EF4-FFF2-40B4-BE49-F238E27FC236}">
              <a16:creationId xmlns:a16="http://schemas.microsoft.com/office/drawing/2014/main" id="{230E2A9E-D077-4DD3-8927-274553D66971}"/>
            </a:ext>
          </a:extLst>
        </xdr:cNvPr>
        <xdr:cNvGrpSpPr/>
      </xdr:nvGrpSpPr>
      <xdr:grpSpPr>
        <a:xfrm>
          <a:off x="3810000" y="3825240"/>
          <a:ext cx="2103120" cy="1828800"/>
          <a:chOff x="5318760" y="1691640"/>
          <a:chExt cx="4572000" cy="2743200"/>
        </a:xfrm>
      </xdr:grpSpPr>
      <xdr:graphicFrame macro="">
        <xdr:nvGraphicFramePr>
          <xdr:cNvPr id="49" name="Gráfico 48">
            <a:extLst>
              <a:ext uri="{FF2B5EF4-FFF2-40B4-BE49-F238E27FC236}">
                <a16:creationId xmlns:a16="http://schemas.microsoft.com/office/drawing/2014/main" id="{AE989EA7-5D63-41FE-BBBE-0F5D34E0CFD3}"/>
              </a:ext>
            </a:extLst>
          </xdr:cNvPr>
          <xdr:cNvGraphicFramePr/>
        </xdr:nvGraphicFramePr>
        <xdr:xfrm>
          <a:off x="5318760" y="169164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Tablas dinámicas y gráficos'!F245">
        <xdr:nvSpPr>
          <xdr:cNvPr id="50" name="CuadroTexto 49">
            <a:extLst>
              <a:ext uri="{FF2B5EF4-FFF2-40B4-BE49-F238E27FC236}">
                <a16:creationId xmlns:a16="http://schemas.microsoft.com/office/drawing/2014/main" id="{16A51724-2FC9-49F3-B330-E69A9DA26B8C}"/>
              </a:ext>
            </a:extLst>
          </xdr:cNvPr>
          <xdr:cNvSpPr txBox="1"/>
        </xdr:nvSpPr>
        <xdr:spPr>
          <a:xfrm>
            <a:off x="6390695" y="3108960"/>
            <a:ext cx="2456457" cy="52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B9A485-AD95-4319-B083-BB627850FE22}" type="TxLink">
              <a:rPr lang="en-US" sz="2000" b="1" i="0" u="none" strike="noStrike">
                <a:solidFill>
                  <a:srgbClr val="C00000"/>
                </a:solidFill>
                <a:latin typeface="Calibri"/>
                <a:ea typeface="Calibri"/>
                <a:cs typeface="Calibri"/>
              </a:rPr>
              <a:t>45.7%</a:t>
            </a:fld>
            <a:endParaRPr lang="es-ES" sz="6000" b="1" i="0" u="none" strike="noStrike">
              <a:solidFill>
                <a:srgbClr val="C00000"/>
              </a:solidFill>
              <a:latin typeface="Calibri"/>
              <a:ea typeface="Calibri"/>
              <a:cs typeface="Calibri"/>
            </a:endParaRPr>
          </a:p>
        </xdr:txBody>
      </xdr:sp>
    </xdr:grpSp>
    <xdr:clientData/>
  </xdr:twoCellAnchor>
  <xdr:twoCellAnchor>
    <xdr:from>
      <xdr:col>14</xdr:col>
      <xdr:colOff>175260</xdr:colOff>
      <xdr:row>18</xdr:row>
      <xdr:rowOff>167640</xdr:rowOff>
    </xdr:from>
    <xdr:to>
      <xdr:col>19</xdr:col>
      <xdr:colOff>502920</xdr:colOff>
      <xdr:row>32</xdr:row>
      <xdr:rowOff>53340</xdr:rowOff>
    </xdr:to>
    <xdr:graphicFrame macro="">
      <xdr:nvGraphicFramePr>
        <xdr:cNvPr id="53" name="Gráfico 52">
          <a:extLst>
            <a:ext uri="{FF2B5EF4-FFF2-40B4-BE49-F238E27FC236}">
              <a16:creationId xmlns:a16="http://schemas.microsoft.com/office/drawing/2014/main" id="{B6370413-28BD-47FD-AF49-CBDA44C87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78240739" backgroundQuery="1" createdVersion="7" refreshedVersion="7" minRefreshableVersion="3" recordCount="0" supportSubquery="1" supportAdvancedDrill="1" xr:uid="{37B65030-3914-4487-82FE-704ADE15938F}">
  <cacheSource type="external" connectionId="3"/>
  <cacheFields count="1">
    <cacheField name="[Measures].[n_ordenes]" caption="n_ordenes" numFmtId="0" hierarchy="74"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oneField="1">
      <fieldsUsage count="1">
        <fieldUsage x="0"/>
      </fieldsUsage>
    </cacheHierarchy>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2476849" backgroundQuery="1" createdVersion="7" refreshedVersion="7" minRefreshableVersion="3" recordCount="0" supportSubquery="1" supportAdvancedDrill="1" xr:uid="{6A7F8B8B-591F-4158-865F-E704D6788ABF}">
  <cacheSource type="external" connectionId="3"/>
  <cacheFields count="3">
    <cacheField name="[Measures].[impagos_cuentas]" caption="impagos_cuentas" numFmtId="0" hierarchy="63" level="32767"/>
    <cacheField name="[sala].[Mesero Asignado].[Mesero Asignado]" caption="Mesero Asignado" numFmtId="0" hierarchy="17" level="1">
      <sharedItems count="5">
        <s v="Mesero_1"/>
        <s v="Mesero_2"/>
        <s v="Mesero_3"/>
        <s v="Mesero_4"/>
        <s v="Mesero_5"/>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1"/>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0"/>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3865742" backgroundQuery="1" createdVersion="7" refreshedVersion="7" minRefreshableVersion="3" recordCount="0" supportSubquery="1" supportAdvancedDrill="1" xr:uid="{92E0F837-521E-47EE-9CDF-6125CE6731AA}">
  <cacheSource type="external" connectionId="3"/>
  <cacheFields count="6">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impagos_cuentas]" caption="impagos_cuentas" numFmtId="0" hierarchy="63" level="32767"/>
    <cacheField name="[Measures].[monto_no_facturado]" caption="monto_no_facturado" numFmtId="0" hierarchy="65" level="32767"/>
    <cacheField name="[Measures].[Promedio de Monto Total de la Cuenta]" caption="Promedio de Monto Total de la Cuenta" numFmtId="0" hierarchy="50" level="32767"/>
    <cacheField name="[Measures].[Recuento de Cobrada]" caption="Recuento de Cobrada" numFmtId="0" hierarchy="45" level="32767"/>
    <cacheField name="[Measures].[perdida_media_unitaria]" caption="perdida_media_unitaria" numFmtId="0" hierarchy="7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4"/>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1"/>
      </fieldsUsage>
    </cacheHierarchy>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oneField="1">
      <fieldsUsage count="1">
        <fieldUsage x="5"/>
      </fieldsUsage>
    </cacheHierarchy>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7800929" backgroundQuery="1" createdVersion="7" refreshedVersion="7" minRefreshableVersion="3" recordCount="0" supportSubquery="1" supportAdvancedDrill="1" xr:uid="{F6765C96-E066-443E-BC9E-56F0B00B8749}">
  <cacheSource type="external" connectionId="3"/>
  <cacheFields count="3">
    <cacheField name="[Measures].[Recuento de Cobrada]" caption="Recuento de Cobrada" numFmtId="0" hierarchy="45" level="32767"/>
    <cacheField name="[sala].[Estado de la Mesa].[Estado de la Mesa]" caption="Estado de la Mesa" numFmtId="0" hierarchy="21" level="1">
      <sharedItems count="3">
        <s v="Libre"/>
        <s v="Ocupada"/>
        <s v="Reservada"/>
      </sharedItems>
    </cacheField>
    <cacheField name="[Measures].[impagos_cuentas]" caption="impagos_cuentas" numFmtId="0" hierarchy="6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2" memberValueDatatype="130" unbalanced="0">
      <fieldsUsage count="2">
        <fieldUsage x="-1"/>
        <fieldUsage x="1"/>
      </fieldsUsage>
    </cacheHierarchy>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9884261" backgroundQuery="1" createdVersion="7" refreshedVersion="7" minRefreshableVersion="3" recordCount="0" supportSubquery="1" supportAdvancedDrill="1" xr:uid="{518F0693-943E-4C10-AEED-CFAB0224EED0}">
  <cacheSource type="external" connectionId="3"/>
  <cacheFields count="4">
    <cacheField name="[sala].[Mesero Asignado].[Mesero Asignado]" caption="Mesero Asignado" numFmtId="0" hierarchy="17" level="1">
      <sharedItems count="5">
        <s v="Mesero_1"/>
        <s v="Mesero_2"/>
        <s v="Mesero_3"/>
        <s v="Mesero_4"/>
        <s v="Mesero_5"/>
      </sharedItems>
    </cacheField>
    <cacheField name="[Measures].[Suma de Propina]" caption="Suma de Propina" numFmtId="0" hierarchy="43" level="32767"/>
    <cacheField name="[Measures].[Promedio de Propina]" caption="Promedio de Propina" numFmtId="0" hierarchy="49" level="32767"/>
    <cacheField name="[Measures].[propina_cobrada]" caption="propina_cobrada" numFmtId="0" hierarchy="64"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oneField="1">
      <fieldsUsage count="1">
        <fieldUsage x="1"/>
      </fieldsUsage>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oneField="1">
      <fieldsUsage count="1">
        <fieldUsage x="2"/>
      </fieldsUsage>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oneField="1">
      <fieldsUsage count="1">
        <fieldUsage x="3"/>
      </fieldsUsage>
    </cacheHierarchy>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2430555" backgroundQuery="1" createdVersion="7" refreshedVersion="7" minRefreshableVersion="3" recordCount="0" supportSubquery="1" supportAdvancedDrill="1" xr:uid="{9AF18E80-331C-492E-815A-58DCF1DDF940}">
  <cacheSource type="external" connectionId="3"/>
  <cacheFields count="4">
    <cacheField name="[sala].[Mesero Asignado].[Mesero Asignado]" caption="Mesero Asignado" numFmtId="0" hierarchy="17" level="1">
      <sharedItems count="5">
        <s v="Mesero_1"/>
        <s v="Mesero_2"/>
        <s v="Mesero_3"/>
        <s v="Mesero_4"/>
        <s v="Mesero_5"/>
      </sharedItems>
    </cacheField>
    <cacheField name="[Measures].[Recuento de Número de Orden]" caption="Recuento de Número de Orden" numFmtId="0" hierarchy="42" level="32767"/>
    <cacheField name="[sala].[Día semana].[Día semana]" caption="Día semana" numFmtId="0" hierarchy="30" level="1">
      <sharedItems count="7">
        <s v="1. lunes"/>
        <s v="2. martes"/>
        <s v="3. miércoles"/>
        <s v="4. jueves"/>
        <s v="5. viernes"/>
        <s v="6. sábado"/>
        <s v="7. domingo"/>
      </sharedItems>
    </cacheField>
    <cacheField name="[Measures].[horas_trabajadas]" caption="horas_trabajadas" numFmtId="0" hierarchy="71"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2"/>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oneField="1">
      <fieldsUsage count="1">
        <fieldUsage x="1"/>
      </fieldsUsage>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oneField="1">
      <fieldsUsage count="1">
        <fieldUsage x="3"/>
      </fieldsUsage>
    </cacheHierarchy>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4050925" backgroundQuery="1" createdVersion="7" refreshedVersion="7" minRefreshableVersion="3" recordCount="0" supportSubquery="1" supportAdvancedDrill="1" xr:uid="{0C2AD60A-8E66-4C45-844F-4ADAE86513B3}">
  <cacheSource type="external" connectionId="3"/>
  <cacheFields count="4">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Tiempo prep]" caption="Promedio de Tiempo prep" numFmtId="0" hierarchy="48" level="32767"/>
    <cacheField name="[Measures].[Promedio de Numero de platos]" caption="Promedio de Numero de platos" numFmtId="0" hierarchy="53" level="32767"/>
    <cacheField name="[Measures].[Promedio de Tiempo perm]" caption="Promedio de Tiempo perm" numFmtId="0" hierarchy="5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oneField="1">
      <fieldsUsage count="1">
        <fieldUsage x="1"/>
      </fieldsUsage>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2"/>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oneField="1">
      <fieldsUsage count="1">
        <fieldUsage x="3"/>
      </fieldsUsage>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07291666" backgroundQuery="1" createdVersion="7" refreshedVersion="7" minRefreshableVersion="3" recordCount="0" supportSubquery="1" supportAdvancedDrill="1" xr:uid="{BCF65CCB-1BBC-45E1-9356-4A2408E1F783}">
  <cacheSource type="external" connectionId="3"/>
  <cacheFields count="4">
    <cacheField name="[sala].[Tipo de Servicio].[Tipo de Servicio]" caption="Tipo de Servicio" numFmtId="0" hierarchy="18" level="1">
      <sharedItems count="3">
        <s v="Almuerzo"/>
        <s v="Cena"/>
        <s v="Desayuno"/>
      </sharedItems>
    </cacheField>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Monto Total de la Cuenta]" caption="Promedio de Monto Total de la Cuenta" numFmtId="0" hierarchy="50" level="32767"/>
    <cacheField name="[Measures].[Recuento de Monto Total de la Cuenta]" caption="Recuento de Monto Total de la Cuenta" numFmtId="0" hierarchy="5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0"/>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1"/>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2"/>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0185183" backgroundQuery="1" createdVersion="7" refreshedVersion="7" minRefreshableVersion="3" recordCount="0" supportSubquery="1" supportAdvancedDrill="1" xr:uid="{D38409EA-73AE-46FC-A2C0-604498E74A61}">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Recuento de Cobrada]" caption="Recuento de Cobrada" numFmtId="0" hierarchy="4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1"/>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2152777" backgroundQuery="1" createdVersion="7" refreshedVersion="7" minRefreshableVersion="3" recordCount="0" supportSubquery="1" supportAdvancedDrill="1" xr:uid="{61A75C2C-B419-44FC-9E22-FE7ADE7BCD39}">
  <cacheSource type="external" connectionId="3"/>
  <cacheFields count="3">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tiempo por plato]" caption="tiempo por plato" numFmtId="0" hierarchy="69" level="32767"/>
    <cacheField name="[Measures].[tiempo por comensal]" caption="tiempo por comensal" numFmtId="0" hierarchy="7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oneField="1">
      <fieldsUsage count="1">
        <fieldUsage x="1"/>
      </fieldsUsage>
    </cacheHierarchy>
    <cacheHierarchy uniqueName="[Measures].[tiempo por comensal]" caption="tiempo por comensal" measure="1" displayFolder="" measureGroup="sala" count="0" oneField="1">
      <fieldsUsage count="1">
        <fieldUsage x="2"/>
      </fieldsUsage>
    </cacheHierarchy>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4583332" backgroundQuery="1" createdVersion="7" refreshedVersion="7" minRefreshableVersion="3" recordCount="0" supportSubquery="1" supportAdvancedDrill="1" xr:uid="{8DFC15B8-EC67-4C8B-A280-0D75DD548AAD}">
  <cacheSource type="external" connectionId="3"/>
  <cacheFields count="4">
    <cacheField name="[Measures].[Recuento de Cobrada]" caption="Recuento de Cobrada" numFmtId="0" hierarchy="45" level="32767"/>
    <cacheField name="[sala].[Tiempo de Preparación (hora)].[Tiempo de Preparación (hora)]" caption="Tiempo de Preparación (hora)" numFmtId="0" hierarchy="32" level="1">
      <sharedItems count="4">
        <s v="0"/>
        <s v="1"/>
        <s v="2"/>
        <s v="3"/>
      </sharedItems>
    </cacheField>
    <cacheField name="[Measures].[impagos_cuentas]" caption="impagos_cuentas" numFmtId="0" hierarchy="63" level="32767"/>
    <cacheField name="[Measures].[Promedio de Numero de platos]" caption="Promedio de Numero de platos" numFmtId="0" hierarchy="5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2" memberValueDatatype="130" unbalanced="0">
      <fieldsUsage count="2">
        <fieldUsage x="-1"/>
        <fieldUsage x="1"/>
      </fieldsUsage>
    </cacheHierarchy>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0"/>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oneField="1">
      <fieldsUsage count="1">
        <fieldUsage x="3"/>
      </fieldsUsage>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79629632" backgroundQuery="1" createdVersion="7" refreshedVersion="7" minRefreshableVersion="3" recordCount="0" supportSubquery="1" supportAdvancedDrill="1" xr:uid="{3CFF23F6-A43A-4CC4-AE34-4BC85F399FBF}">
  <cacheSource type="external" connectionId="3"/>
  <cacheFields count="1">
    <cacheField name="[Measures].[media_comensales]" caption="media_comensales" numFmtId="0" hierarchy="7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oneField="1">
      <fieldsUsage count="1">
        <fieldUsage x="0"/>
      </fieldsUsage>
    </cacheHierarchy>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17361111" backgroundQuery="1" createdVersion="7" refreshedVersion="7" minRefreshableVersion="3" recordCount="0" supportSubquery="1" supportAdvancedDrill="1" xr:uid="{53BFD341-66DA-4F7B-BA45-742BB7AC23DE}">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oneField="1">
      <fieldsUsage count="1">
        <fieldUsage x="2"/>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013889" backgroundQuery="1" createdVersion="7" refreshedVersion="7" minRefreshableVersion="3" recordCount="0" supportSubquery="1" supportAdvancedDrill="1" xr:uid="{9A19521A-83DD-48EA-B470-FA3AC81C96F6}">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impagos_cuentas]" caption="impagos_cuentas" numFmtId="0" hierarchy="63"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oneField="1">
      <fieldsUsage count="1">
        <fieldUsage x="2"/>
      </fieldsUsage>
    </cacheHierarchy>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3726854" backgroundQuery="1" createdVersion="7" refreshedVersion="7" minRefreshableVersion="3" recordCount="0" supportSubquery="1" supportAdvancedDrill="1" xr:uid="{983F9CB1-8F3C-4EC9-8632-ECFB24A960F4}">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sala].[Tipo de Servicio].[Tipo de Servicio]" caption="Tipo de Servicio" numFmtId="0" hierarchy="18" level="1">
      <sharedItems count="3">
        <s v="Almuerzo"/>
        <s v="Cena"/>
        <s v="Desayuno"/>
      </sharedItems>
    </cacheField>
    <cacheField name="[Measures].[monto_no_facturado]" caption="monto_no_facturado" numFmtId="0" hierarchy="6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1"/>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2"/>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326041663" backgroundQuery="1" createdVersion="7" refreshedVersion="7" minRefreshableVersion="3" recordCount="0" supportSubquery="1" supportAdvancedDrill="1" xr:uid="{61460974-F1B2-4C58-876F-24B727169EB6}">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7AA72094-7284-4547-9441-8D20C6DC07F4}">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0460416664" backgroundQuery="1" createdVersion="7" refreshedVersion="7" minRefreshableVersion="3" recordCount="0" supportSubquery="1" supportAdvancedDrill="1" xr:uid="{D0C2957B-E08F-4B27-8933-747D06A6D1FD}">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394806018521" backgroundQuery="1" createdVersion="7" refreshedVersion="7" minRefreshableVersion="3" recordCount="0" supportSubquery="1" supportAdvancedDrill="1" xr:uid="{3DAA7958-9379-47EB-9EAE-AA835E17E581}">
  <cacheSource type="external" connectionId="3"/>
  <cacheFields count="2">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0"/>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26520C35-3676-414D-A699-715546683B39}">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D3C658C6-E1F9-4005-8EE3-C080139988C9}">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19434606483" backgroundQuery="1" createdVersion="7" refreshedVersion="7" minRefreshableVersion="3" recordCount="0" supportSubquery="1" supportAdvancedDrill="1" xr:uid="{80BA5BE8-3298-414A-B3DB-DEAA35E32175}">
  <cacheSource type="external" connectionId="3"/>
  <cacheFields count="3">
    <cacheField name="[sala].[Mesero Asignado].[Mesero Asignado]" caption="Mesero Asignado" numFmtId="0" hierarchy="17" level="1">
      <sharedItems count="5">
        <s v="Mesero_1"/>
        <s v="Mesero_2"/>
        <s v="Mesero_3"/>
        <s v="Mesero_4"/>
        <s v="Mesero_5"/>
      </sharedItems>
    </cacheField>
    <cacheField name="[Measures].[Recuento de Número de Orden]" caption="Recuento de Número de Orden" numFmtId="0" hierarchy="42"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2" memberValueDatatype="130" unbalanced="0">
      <fieldsUsage count="2">
        <fieldUsage x="-1"/>
        <fieldUsage x="0"/>
      </fieldsUsage>
    </cacheHierarchy>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oneField="1">
      <fieldsUsage count="1">
        <fieldUsage x="1"/>
      </fieldsUsage>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0902779" backgroundQuery="1" createdVersion="7" refreshedVersion="7" minRefreshableVersion="3" recordCount="0" supportSubquery="1" supportAdvancedDrill="1" xr:uid="{83089C8E-B17D-42DC-B259-EAF36762356F}">
  <cacheSource type="external" connectionId="3"/>
  <cacheFields count="1">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50837FDC-3102-4E31-800E-4B5A8F59634B}">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43000115738" backgroundQuery="1" createdVersion="7" refreshedVersion="7" minRefreshableVersion="3" recordCount="0" supportSubquery="1" supportAdvancedDrill="1" xr:uid="{E4728909-0AC1-4D92-9787-539D16A94176}">
  <cacheSource type="external" connectionId="3"/>
  <cacheFields count="3">
    <cacheField name="[sala].[Día semana].[Día semana]" caption="Día semana" numFmtId="0" hierarchy="30" level="1">
      <sharedItems count="7">
        <s v="1. lunes"/>
        <s v="2. martes"/>
        <s v="3. miércoles"/>
        <s v="4. jueves"/>
        <s v="5. viernes"/>
        <s v="6. sábado"/>
        <s v="7. domingo"/>
      </sharedItems>
    </cacheField>
    <cacheField name="[Measures].[Suma de Monto Total de la Cuenta]" caption="Suma de Monto Total de la Cuenta" numFmtId="0" hierarchy="40" level="32767"/>
    <cacheField name="[Measures].[pct_no_facturado]" caption="pct_no_facturado" numFmtId="0" hierarchy="68"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2" memberValueDatatype="130" unbalanced="0">
      <fieldsUsage count="2">
        <fieldUsage x="-1"/>
        <fieldUsage x="0"/>
      </fieldsUsage>
    </cacheHierarchy>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oneField="1">
      <fieldsUsage count="1">
        <fieldUsage x="2"/>
      </fieldsUsage>
    </cacheHierarchy>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454695717592" backgroundQuery="1" createdVersion="7" refreshedVersion="7" minRefreshableVersion="3" recordCount="0" supportSubquery="1" supportAdvancedDrill="1" xr:uid="{C60AC75A-B57E-4253-9631-8FAA52605559}">
  <cacheSource type="external" connectionId="3"/>
  <cacheFields count="3">
    <cacheField name="[sala].[Numero de platos].[Numero de platos]" caption="Numero de platos" numFmtId="0" hierarchy="3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a].[Numero de platos].&amp;[1]"/>
            <x15:cachedUniqueName index="1" name="[sala].[Numero de platos].&amp;[2]"/>
            <x15:cachedUniqueName index="2" name="[sala].[Numero de platos].&amp;[3]"/>
            <x15:cachedUniqueName index="3" name="[sala].[Numero de platos].&amp;[4]"/>
            <x15:cachedUniqueName index="4" name="[sala].[Numero de platos].&amp;[5]"/>
            <x15:cachedUniqueName index="5" name="[sala].[Numero de platos].&amp;[6]"/>
            <x15:cachedUniqueName index="6" name="[sala].[Numero de platos].&amp;[7]"/>
            <x15:cachedUniqueName index="7" name="[sala].[Numero de platos].&amp;[8]"/>
            <x15:cachedUniqueName index="8" name="[sala].[Numero de platos].&amp;[9]"/>
            <x15:cachedUniqueName index="9" name="[sala].[Numero de platos].&amp;[10]"/>
            <x15:cachedUniqueName index="10" name="[sala].[Numero de platos].&amp;[11]"/>
            <x15:cachedUniqueName index="11" name="[sala].[Numero de platos].&amp;[12]"/>
          </x15:cachedUniqueNames>
        </ext>
      </extLst>
    </cacheField>
    <cacheField name="[Measures].[monto_no_facturado]" caption="monto_no_facturado" numFmtId="0" hierarchy="65" level="32767"/>
    <cacheField name="[Measures].[Recuento de Cobrada]" caption="Recuento de Cobrada" numFmtId="0" hierarchy="45"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2" memberValueDatatype="20" unbalanced="0">
      <fieldsUsage count="2">
        <fieldUsage x="-1"/>
        <fieldUsage x="0"/>
      </fieldsUsage>
    </cacheHierarchy>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oneField="1">
      <fieldsUsage count="1">
        <fieldUsage x="2"/>
      </fieldsUsage>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oneField="1">
      <fieldsUsage count="1">
        <fieldUsage x="1"/>
      </fieldsUsage>
    </cacheHierarchy>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2986111" backgroundQuery="1" createdVersion="7" refreshedVersion="7" minRefreshableVersion="3" recordCount="0" supportSubquery="1" supportAdvancedDrill="1" xr:uid="{451901CA-5C4F-4D58-A0E1-528A7BA63A59}">
  <cacheSource type="external" connectionId="3"/>
  <cacheFields count="1">
    <cacheField name="[Measures].[Suma de Monto Total de la Cuenta]" caption="Suma de Monto Total de la Cuenta" numFmtId="0" hierarchy="4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0"/>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5532405" backgroundQuery="1" createdVersion="7" refreshedVersion="7" minRefreshableVersion="3" recordCount="0" supportSubquery="1" supportAdvancedDrill="1" xr:uid="{9504AE14-ECDC-4518-BFBB-C0301DCF0A04}">
  <cacheSource type="external" connectionId="3"/>
  <cacheFields count="1">
    <cacheField name="[Measures].[coste_total]" caption="coste_total" numFmtId="0" hierarchy="7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oneField="1">
      <fieldsUsage count="1">
        <fieldUsage x="0"/>
      </fieldsUsage>
    </cacheHierarchy>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7499999" backgroundQuery="1" createdVersion="7" refreshedVersion="7" minRefreshableVersion="3" recordCount="0" supportSubquery="1" supportAdvancedDrill="1" xr:uid="{DB35EC2A-0683-4444-84C6-16C1F2EA3622}">
  <cacheSource type="external" connectionId="3"/>
  <cacheFields count="1">
    <cacheField name="[Measures].[margen]" caption="margen" numFmtId="0" hierarchy="77"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oneField="1">
      <fieldsUsage count="1">
        <fieldUsage x="0"/>
      </fieldsUsage>
    </cacheHierarchy>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8657407" backgroundQuery="1" createdVersion="7" refreshedVersion="7" minRefreshableVersion="3" recordCount="0" supportSubquery="1" supportAdvancedDrill="1" xr:uid="{0761C283-3A36-476C-B444-B4566F80A729}">
  <cacheSource type="external" connectionId="3"/>
  <cacheFields count="3">
    <cacheField name="[sala].[Tipo de Servicio].[Tipo de Servicio]" caption="Tipo de Servicio" numFmtId="0" hierarchy="18" level="1">
      <sharedItems count="3">
        <s v="Almuerzo"/>
        <s v="Cena"/>
        <s v="Desayuno"/>
      </sharedItems>
    </cacheField>
    <cacheField name="[Measures].[Suma de Monto Total de la Cuenta]" caption="Suma de Monto Total de la Cuenta" numFmtId="0" hierarchy="40" level="32767"/>
    <cacheField name="[sala].[Cobrada].[Cobrada]" caption="Cobrada" numFmtId="0" hierarchy="29"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ala].[Cobrada].&amp;[0]"/>
            <x15:cachedUniqueName index="1" name="[sala].[Cobrada].&amp;[1]"/>
          </x15:cachedUniqueNames>
        </ext>
      </extLst>
    </cacheField>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2" memberValueDatatype="130" unbalanced="0">
      <fieldsUsage count="2">
        <fieldUsage x="-1"/>
        <fieldUsage x="0"/>
      </fieldsUsage>
    </cacheHierarchy>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2" memberValueDatatype="20" unbalanced="0">
      <fieldsUsage count="2">
        <fieldUsage x="-1"/>
        <fieldUsage x="2"/>
      </fieldsUsage>
    </cacheHierarchy>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oneField="1">
      <fieldsUsage count="1">
        <fieldUsage x="1"/>
      </fieldsUsage>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89930554" backgroundQuery="1" createdVersion="7" refreshedVersion="7" minRefreshableVersion="3" recordCount="0" supportSubquery="1" supportAdvancedDrill="1" xr:uid="{46F30FF9-4C1D-4223-8D3D-BADECE5DF721}">
  <cacheSource type="external" connectionId="3"/>
  <cacheFields count="4">
    <cacheField name="[sala].[Método de Pago].[Método de Pago]" caption="Método de Pago" numFmtId="0" hierarchy="19" level="1">
      <sharedItems count="3">
        <s v="Efectivo"/>
        <s v="Tarjeta de crédito"/>
        <s v="Tarjeta de débito"/>
      </sharedItems>
    </cacheField>
    <cacheField name="[Measures].[Promedio de Cobrada]" caption="Promedio de Cobrada" numFmtId="0" hierarchy="39" level="32767"/>
    <cacheField name="[Measures].[Suma de Cobrada]" caption="Suma de Cobrada" numFmtId="0" hierarchy="38" level="32767"/>
    <cacheField name="[Measures].[Promedio de Monto Total de la Cuenta]" caption="Promedio de Monto Total de la Cuenta" numFmtId="0" hierarchy="50"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2" memberValueDatatype="130" unbalanced="0">
      <fieldsUsage count="2">
        <fieldUsage x="-1"/>
        <fieldUsage x="0"/>
      </fieldsUsage>
    </cacheHierarchy>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0" memberValueDatatype="130" unbalanced="0"/>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oneField="1">
      <fieldsUsage count="1">
        <fieldUsage x="2"/>
      </fieldsUsage>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oneField="1">
      <fieldsUsage count="1">
        <fieldUsage x="1"/>
      </fieldsUsage>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oneField="1">
      <fieldsUsage count="1">
        <fieldUsage x="3"/>
      </fieldsUsage>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refreshedDate="45533.017291203701" backgroundQuery="1" createdVersion="7" refreshedVersion="7" minRefreshableVersion="3" recordCount="0" supportSubquery="1" supportAdvancedDrill="1" xr:uid="{4C692FD1-1695-4A07-AD87-297C9E486110}">
  <cacheSource type="external" connectionId="3"/>
  <cacheFields count="2">
    <cacheField name="[sala].[País de Origen].[País de Origen]" caption="País de Origen" numFmtId="0" hierarchy="23" level="1">
      <sharedItems count="11">
        <s v="Argentina"/>
        <s v="Bolivia"/>
        <s v="Brasil"/>
        <s v="Chile"/>
        <s v="Colombia"/>
        <s v="Ecuador"/>
        <s v="España"/>
        <s v="Paraguay"/>
        <s v="Perú"/>
        <s v="Uruguay"/>
        <s v="Venezuela"/>
      </sharedItems>
    </cacheField>
    <cacheField name="[Measures].[monto_facturado]" caption="monto_facturado" numFmtId="0" hierarchy="66" level="32767"/>
  </cacheFields>
  <cacheHierarchies count="81">
    <cacheHierarchy uniqueName="[cocina].[Número de Orden]" caption="Número de Orden" attribute="1" defaultMemberUniqueName="[cocina].[Número de Orden].[All]" allUniqueName="[cocina].[Número de Orden].[All]" dimensionUniqueName="[cocina]" displayFolder="" count="0" memberValueDatatype="20" unbalanced="0"/>
    <cacheHierarchy uniqueName="[cocina].[Número de Mesa]" caption="Número de Mesa" attribute="1" defaultMemberUniqueName="[cocina].[Número de Mesa].[All]" allUniqueName="[cocina].[Número de Mesa].[All]" dimensionUniqueName="[cocina]" displayFolder="" count="0" memberValueDatatype="20" unbalanced="0"/>
    <cacheHierarchy uniqueName="[cocina].[Nombre del Plato]" caption="Nombre del Plato" attribute="1" defaultMemberUniqueName="[cocina].[Nombre del Plato].[All]" allUniqueName="[cocina].[Nombre del Plato].[All]" dimensionUniqueName="[cocina]" displayFolder="" count="0" memberValueDatatype="130" unbalanced="0"/>
    <cacheHierarchy uniqueName="[cocina].[Descripción del Plato]" caption="Descripción del Plato" attribute="1" defaultMemberUniqueName="[cocina].[Descripción del Plato].[All]" allUniqueName="[cocina].[Descripción del Plato].[All]" dimensionUniqueName="[cocina]" displayFolder="" count="0" memberValueDatatype="130" unbalanced="0"/>
    <cacheHierarchy uniqueName="[cocina].[Costo Unitario]" caption="Costo Unitario" attribute="1" defaultMemberUniqueName="[cocina].[Costo Unitario].[All]" allUniqueName="[cocina].[Costo Unitario].[All]" dimensionUniqueName="[cocina]" displayFolder="" count="0" memberValueDatatype="20" unbalanced="0"/>
    <cacheHierarchy uniqueName="[cocina].[Precio Unitario]" caption="Precio Unitario" attribute="1" defaultMemberUniqueName="[cocina].[Precio Unitario].[All]" allUniqueName="[cocina].[Precio Unitario].[All]" dimensionUniqueName="[cocina]" displayFolder="" count="0" memberValueDatatype="20" unbalanced="0"/>
    <cacheHierarchy uniqueName="[cocina].[Cantidad Ordenada]" caption="Cantidad Ordenada" attribute="1" defaultMemberUniqueName="[cocina].[Cantidad Ordenada].[All]" allUniqueName="[cocina].[Cantidad Ordenada].[All]" dimensionUniqueName="[cocina]" displayFolder="" count="0" memberValueDatatype="20" unbalanced="0"/>
    <cacheHierarchy uniqueName="[cocina].[Tiempo de Preparación]" caption="Tiempo de Preparación" attribute="1" defaultMemberUniqueName="[cocina].[Tiempo de Preparación].[All]" allUniqueName="[cocina].[Tiempo de Preparación].[All]" dimensionUniqueName="[cocina]" displayFolder="" count="0" memberValueDatatype="20" unbalanced="0"/>
    <cacheHierarchy uniqueName="[cocina].[Observaciones]" caption="Observaciones" attribute="1" defaultMemberUniqueName="[cocina].[Observaciones].[All]" allUniqueName="[cocina].[Observaciones].[All]" dimensionUniqueName="[cocina]" displayFolder="" count="0" memberValueDatatype="130" unbalanced="0"/>
    <cacheHierarchy uniqueName="[cocina].[Ganancia neta]" caption="Ganancia neta" attribute="1" defaultMemberUniqueName="[cocina].[Ganancia neta].[All]" allUniqueName="[cocina].[Ganancia neta].[All]" dimensionUniqueName="[cocina]" displayFolder="" count="0" memberValueDatatype="20" unbalanced="0"/>
    <cacheHierarchy uniqueName="[cocina].[Ganancia bruta]" caption="Ganancia bruta" attribute="1" defaultMemberUniqueName="[cocina].[Ganancia bruta].[All]" allUniqueName="[cocina].[Ganancia bruta].[All]" dimensionUniqueName="[cocina]" displayFolder="" count="0" memberValueDatatype="20" unbalanced="0"/>
    <cacheHierarchy uniqueName="[cocina].[Porcentaje de Ganancia del pedido]" caption="Porcentaje de Ganancia del pedido" attribute="1" defaultMemberUniqueName="[cocina].[Porcentaje de Ganancia del pedido].[All]" allUniqueName="[cocina].[Porcentaje de Ganancia del pedido].[All]" dimensionUniqueName="[cocina]" displayFolder="" count="0" memberValueDatatype="5" unbalanced="0"/>
    <cacheHierarchy uniqueName="[sala].[Número de Mesa]" caption="Número de Mesa" attribute="1" defaultMemberUniqueName="[sala].[Número de Mesa].[All]" allUniqueName="[sala].[Número de Mesa].[All]" dimensionUniqueName="[sala]" displayFolder="" count="0" memberValueDatatype="20" unbalanced="0"/>
    <cacheHierarchy uniqueName="[sala].[Nombre del Cliente]" caption="Nombre del Cliente" attribute="1" defaultMemberUniqueName="[sala].[Nombre del Cliente].[All]" allUniqueName="[sala].[Nombre del Cliente].[All]" dimensionUniqueName="[sala]" displayFolder="" count="0" memberValueDatatype="130" unbalanced="0"/>
    <cacheHierarchy uniqueName="[sala].[Número de Comensales]" caption="Número de Comensales" attribute="1" defaultMemberUniqueName="[sala].[Número de Comensales].[All]" allUniqueName="[sala].[Número de Comensales].[All]" dimensionUniqueName="[sala]" displayFolder="" count="0" memberValueDatatype="20" unbalanced="0"/>
    <cacheHierarchy uniqueName="[sala].[Hora de Llegada]" caption="Hora de Llegada" attribute="1" time="1" defaultMemberUniqueName="[sala].[Hora de Llegada].[All]" allUniqueName="[sala].[Hora de Llegada].[All]" dimensionUniqueName="[sala]" displayFolder="" count="0" memberValueDatatype="7" unbalanced="0"/>
    <cacheHierarchy uniqueName="[sala].[Hora de Salida]" caption="Hora de Salida" attribute="1" time="1" defaultMemberUniqueName="[sala].[Hora de Salida].[All]" allUniqueName="[sala].[Hora de Salida].[All]" dimensionUniqueName="[sala]" displayFolder="" count="0" memberValueDatatype="7" unbalanced="0"/>
    <cacheHierarchy uniqueName="[sala].[Mesero Asignado]" caption="Mesero Asignado" attribute="1" defaultMemberUniqueName="[sala].[Mesero Asignado].[All]" allUniqueName="[sala].[Mesero Asignado].[All]" dimensionUniqueName="[sala]" displayFolder="" count="0" memberValueDatatype="130" unbalanced="0"/>
    <cacheHierarchy uniqueName="[sala].[Tipo de Servicio]" caption="Tipo de Servicio" attribute="1" defaultMemberUniqueName="[sala].[Tipo de Servicio].[All]" allUniqueName="[sala].[Tipo de Servicio].[All]" dimensionUniqueName="[sala]" displayFolder="" count="0" memberValueDatatype="130" unbalanced="0"/>
    <cacheHierarchy uniqueName="[sala].[Método de Pago]" caption="Método de Pago" attribute="1" defaultMemberUniqueName="[sala].[Método de Pago].[All]" allUniqueName="[sala].[Método de Pago].[All]" dimensionUniqueName="[sala]" displayFolder="" count="0" memberValueDatatype="130" unbalanced="0"/>
    <cacheHierarchy uniqueName="[sala].[Propina]" caption="Propina" attribute="1" defaultMemberUniqueName="[sala].[Propina].[All]" allUniqueName="[sala].[Propina].[All]" dimensionUniqueName="[sala]" displayFolder="" count="0" memberValueDatatype="5" unbalanced="0"/>
    <cacheHierarchy uniqueName="[sala].[Estado de la Mesa]" caption="Estado de la Mesa" attribute="1" defaultMemberUniqueName="[sala].[Estado de la Mesa].[All]" allUniqueName="[sala].[Estado de la Mesa].[All]" dimensionUniqueName="[sala]" displayFolder="" count="0" memberValueDatatype="130" unbalanced="0"/>
    <cacheHierarchy uniqueName="[sala].[Número de Orden]" caption="Número de Orden" attribute="1" defaultMemberUniqueName="[sala].[Número de Orden].[All]" allUniqueName="[sala].[Número de Orden].[All]" dimensionUniqueName="[sala]" displayFolder="" count="0" memberValueDatatype="20" unbalanced="0"/>
    <cacheHierarchy uniqueName="[sala].[País de Origen]" caption="País de Origen" attribute="1" defaultMemberUniqueName="[sala].[País de Origen].[All]" allUniqueName="[sala].[País de Origen].[All]" dimensionUniqueName="[sala]" displayFolder="" count="2" memberValueDatatype="130" unbalanced="0">
      <fieldsUsage count="2">
        <fieldUsage x="-1"/>
        <fieldUsage x="0"/>
      </fieldsUsage>
    </cacheHierarchy>
    <cacheHierarchy uniqueName="[sala].[Monto Total de la Cuenta]" caption="Monto Total de la Cuenta" attribute="1" defaultMemberUniqueName="[sala].[Monto Total de la Cuenta].[All]" allUniqueName="[sala].[Monto Total de la Cuenta].[All]" dimensionUniqueName="[sala]" displayFolder="" count="0" memberValueDatatype="20" unbalanced="0"/>
    <cacheHierarchy uniqueName="[sala].[Fecha de Factura]" caption="Fecha de Factura" attribute="1" time="1" defaultMemberUniqueName="[sala].[Fecha de Factura].[All]" allUniqueName="[sala].[Fecha de Factura].[All]" dimensionUniqueName="[sala]" displayFolder="" count="0" memberValueDatatype="7" unbalanced="0"/>
    <cacheHierarchy uniqueName="[sala].[Tiempo de Permanencia]" caption="Tiempo de Permanencia" attribute="1" time="1" defaultMemberUniqueName="[sala].[Tiempo de Permanencia].[All]" allUniqueName="[sala].[Tiempo de Permanencia].[All]" dimensionUniqueName="[sala]" displayFolder="" count="0" memberValueDatatype="7" unbalanced="0"/>
    <cacheHierarchy uniqueName="[sala].[Tiempo de Preparación]" caption="Tiempo de Preparación" attribute="1" time="1" defaultMemberUniqueName="[sala].[Tiempo de Preparación].[All]" allUniqueName="[sala].[Tiempo de Preparación].[All]" dimensionUniqueName="[sala]" displayFolder="" count="0" memberValueDatatype="7" unbalanced="0"/>
    <cacheHierarchy uniqueName="[sala].[Tiempo de degustación]" caption="Tiempo de degustación" attribute="1" time="1" defaultMemberUniqueName="[sala].[Tiempo de degustación].[All]" allUniqueName="[sala].[Tiempo de degustación].[All]" dimensionUniqueName="[sala]" displayFolder="" count="0" memberValueDatatype="7" unbalanced="0"/>
    <cacheHierarchy uniqueName="[sala].[Cobrada]" caption="Cobrada" attribute="1" defaultMemberUniqueName="[sala].[Cobrada].[All]" allUniqueName="[sala].[Cobrada].[All]" dimensionUniqueName="[sala]" displayFolder="" count="0" memberValueDatatype="20" unbalanced="0"/>
    <cacheHierarchy uniqueName="[sala].[Día semana]" caption="Día semana" attribute="1" defaultMemberUniqueName="[sala].[Día semana].[All]" allUniqueName="[sala].[Día semana].[All]" dimensionUniqueName="[sala]" displayFolder="" count="0" memberValueDatatype="130" unbalanced="0"/>
    <cacheHierarchy uniqueName="[sala].[Numero de platos]" caption="Numero de platos" attribute="1" defaultMemberUniqueName="[sala].[Numero de platos].[All]" allUniqueName="[sala].[Numero de platos].[All]" dimensionUniqueName="[sala]" displayFolder="" count="0" memberValueDatatype="20" unbalanced="0"/>
    <cacheHierarchy uniqueName="[sala].[Tiempo de Preparación (hora)]" caption="Tiempo de Preparación (hora)" attribute="1" defaultMemberUniqueName="[sala].[Tiempo de Preparación (hora)].[All]" allUniqueName="[sala].[Tiempo de Preparación (hora)].[All]" dimensionUniqueName="[sala]" displayFolder="" count="0" memberValueDatatype="130" unbalanced="0"/>
    <cacheHierarchy uniqueName="[sala].[Tiempo de Preparación (minuto)]" caption="Tiempo de Preparación (minuto)" attribute="1" defaultMemberUniqueName="[sala].[Tiempo de Preparación (minuto)].[All]" allUniqueName="[sala].[Tiempo de Preparación (minuto)].[All]" dimensionUniqueName="[sala]" displayFolder="" count="0" memberValueDatatype="130" unbalanced="0"/>
    <cacheHierarchy uniqueName="[sala].[Tiempo prep]" caption="Tiempo prep" attribute="1" defaultMemberUniqueName="[sala].[Tiempo prep].[All]" allUniqueName="[sala].[Tiempo prep].[All]" dimensionUniqueName="[sala]" displayFolder="" count="0" memberValueDatatype="5" unbalanced="0"/>
    <cacheHierarchy uniqueName="[sala].[Tiempo degustacion (hora)]" caption="Tiempo degustacion (hora)" attribute="1" defaultMemberUniqueName="[sala].[Tiempo degustacion (hora)].[All]" allUniqueName="[sala].[Tiempo degustacion (hora)].[All]" dimensionUniqueName="[sala]" displayFolder="" count="0" memberValueDatatype="20" unbalanced="0"/>
    <cacheHierarchy uniqueName="[sala].[Facturacion]" caption="Facturacion" attribute="1" defaultMemberUniqueName="[sala].[Facturacion].[All]" allUniqueName="[sala].[Facturacion].[All]" dimensionUniqueName="[sala]" displayFolder="" count="0" memberValueDatatype="20" unbalanced="0"/>
    <cacheHierarchy uniqueName="[sala].[Tiempo perm]" caption="Tiempo perm" attribute="1" defaultMemberUniqueName="[sala].[Tiempo perm].[All]" allUniqueName="[sala].[Tiempo perm].[All]" dimensionUniqueName="[sala]" displayFolder="" count="0" memberValueDatatype="5" unbalanced="0"/>
    <cacheHierarchy uniqueName="[Measures].[Suma de Cobrada]" caption="Suma de Cobrada" measure="1" displayFolder="" measureGroup="sala" count="0">
      <extLst>
        <ext xmlns:x15="http://schemas.microsoft.com/office/spreadsheetml/2010/11/main" uri="{B97F6D7D-B522-45F9-BDA1-12C45D357490}">
          <x15:cacheHierarchy aggregatedColumn="29"/>
        </ext>
      </extLst>
    </cacheHierarchy>
    <cacheHierarchy uniqueName="[Measures].[Promedio de Cobrada]" caption="Promedio de Cobrada" measure="1" displayFolder="" measureGroup="sala" count="0">
      <extLst>
        <ext xmlns:x15="http://schemas.microsoft.com/office/spreadsheetml/2010/11/main" uri="{B97F6D7D-B522-45F9-BDA1-12C45D357490}">
          <x15:cacheHierarchy aggregatedColumn="29"/>
        </ext>
      </extLst>
    </cacheHierarchy>
    <cacheHierarchy uniqueName="[Measures].[Suma de Monto Total de la Cuenta]" caption="Suma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Número de Orden]" caption="Suma de Número de Orden" measure="1" displayFolder="" measureGroup="sala" count="0">
      <extLst>
        <ext xmlns:x15="http://schemas.microsoft.com/office/spreadsheetml/2010/11/main" uri="{B97F6D7D-B522-45F9-BDA1-12C45D357490}">
          <x15:cacheHierarchy aggregatedColumn="22"/>
        </ext>
      </extLst>
    </cacheHierarchy>
    <cacheHierarchy uniqueName="[Measures].[Recuento de Número de Orden]" caption="Recuento de Número de Orden" measure="1" displayFolder="" measureGroup="sala" count="0">
      <extLst>
        <ext xmlns:x15="http://schemas.microsoft.com/office/spreadsheetml/2010/11/main" uri="{B97F6D7D-B522-45F9-BDA1-12C45D357490}">
          <x15:cacheHierarchy aggregatedColumn="22"/>
        </ext>
      </extLst>
    </cacheHierarchy>
    <cacheHierarchy uniqueName="[Measures].[Suma de Propina]" caption="Suma de Propina" measure="1" displayFolder="" measureGroup="sala" count="0">
      <extLst>
        <ext xmlns:x15="http://schemas.microsoft.com/office/spreadsheetml/2010/11/main" uri="{B97F6D7D-B522-45F9-BDA1-12C45D357490}">
          <x15:cacheHierarchy aggregatedColumn="20"/>
        </ext>
      </extLst>
    </cacheHierarchy>
    <cacheHierarchy uniqueName="[Measures].[Recuento de Nombre del Plato]" caption="Recuento de Nombre del Plato" measure="1" displayFolder="" measureGroup="cocina" count="0">
      <extLst>
        <ext xmlns:x15="http://schemas.microsoft.com/office/spreadsheetml/2010/11/main" uri="{B97F6D7D-B522-45F9-BDA1-12C45D357490}">
          <x15:cacheHierarchy aggregatedColumn="2"/>
        </ext>
      </extLst>
    </cacheHierarchy>
    <cacheHierarchy uniqueName="[Measures].[Recuento de Cobrada]" caption="Recuento de Cobrada" measure="1" displayFolder="" measureGroup="sala" count="0">
      <extLst>
        <ext xmlns:x15="http://schemas.microsoft.com/office/spreadsheetml/2010/11/main" uri="{B97F6D7D-B522-45F9-BDA1-12C45D357490}">
          <x15:cacheHierarchy aggregatedColumn="29"/>
        </ext>
      </extLst>
    </cacheHierarchy>
    <cacheHierarchy uniqueName="[Measures].[Recuento de Tiempo de Preparación]" caption="Recuento de Tiempo de Preparación" measure="1" displayFolder="" measureGroup="sala" count="0">
      <extLst>
        <ext xmlns:x15="http://schemas.microsoft.com/office/spreadsheetml/2010/11/main" uri="{B97F6D7D-B522-45F9-BDA1-12C45D357490}">
          <x15:cacheHierarchy aggregatedColumn="27"/>
        </ext>
      </extLst>
    </cacheHierarchy>
    <cacheHierarchy uniqueName="[Measures].[Suma de Tiempo prep]" caption="Suma de Tiempo prep" measure="1" displayFolder="" measureGroup="sala" count="0">
      <extLst>
        <ext xmlns:x15="http://schemas.microsoft.com/office/spreadsheetml/2010/11/main" uri="{B97F6D7D-B522-45F9-BDA1-12C45D357490}">
          <x15:cacheHierarchy aggregatedColumn="34"/>
        </ext>
      </extLst>
    </cacheHierarchy>
    <cacheHierarchy uniqueName="[Measures].[Promedio de Tiempo prep]" caption="Promedio de Tiempo prep" measure="1" displayFolder="" measureGroup="sala" count="0">
      <extLst>
        <ext xmlns:x15="http://schemas.microsoft.com/office/spreadsheetml/2010/11/main" uri="{B97F6D7D-B522-45F9-BDA1-12C45D357490}">
          <x15:cacheHierarchy aggregatedColumn="34"/>
        </ext>
      </extLst>
    </cacheHierarchy>
    <cacheHierarchy uniqueName="[Measures].[Promedio de Propina]" caption="Promedio de Propina" measure="1" displayFolder="" measureGroup="sala" count="0">
      <extLst>
        <ext xmlns:x15="http://schemas.microsoft.com/office/spreadsheetml/2010/11/main" uri="{B97F6D7D-B522-45F9-BDA1-12C45D357490}">
          <x15:cacheHierarchy aggregatedColumn="20"/>
        </ext>
      </extLst>
    </cacheHierarchy>
    <cacheHierarchy uniqueName="[Measures].[Promedio de Monto Total de la Cuenta]" caption="Promedi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uma de Facturacion]" caption="Suma de Facturacion" measure="1" displayFolder="" measureGroup="sala" count="0">
      <extLst>
        <ext xmlns:x15="http://schemas.microsoft.com/office/spreadsheetml/2010/11/main" uri="{B97F6D7D-B522-45F9-BDA1-12C45D357490}">
          <x15:cacheHierarchy aggregatedColumn="36"/>
        </ext>
      </extLst>
    </cacheHierarchy>
    <cacheHierarchy uniqueName="[Measures].[Suma de Numero de platos]" caption="Suma de Numero de platos" measure="1" displayFolder="" measureGroup="sala" count="0">
      <extLst>
        <ext xmlns:x15="http://schemas.microsoft.com/office/spreadsheetml/2010/11/main" uri="{B97F6D7D-B522-45F9-BDA1-12C45D357490}">
          <x15:cacheHierarchy aggregatedColumn="31"/>
        </ext>
      </extLst>
    </cacheHierarchy>
    <cacheHierarchy uniqueName="[Measures].[Promedio de Numero de platos]" caption="Promedio de Numero de platos" measure="1" displayFolder="" measureGroup="sala" count="0">
      <extLst>
        <ext xmlns:x15="http://schemas.microsoft.com/office/spreadsheetml/2010/11/main" uri="{B97F6D7D-B522-45F9-BDA1-12C45D357490}">
          <x15:cacheHierarchy aggregatedColumn="31"/>
        </ext>
      </extLst>
    </cacheHierarchy>
    <cacheHierarchy uniqueName="[Measures].[Recuento de Facturacion]" caption="Recuento de Facturacion" measure="1" displayFolder="" measureGroup="sala" count="0">
      <extLst>
        <ext xmlns:x15="http://schemas.microsoft.com/office/spreadsheetml/2010/11/main" uri="{B97F6D7D-B522-45F9-BDA1-12C45D357490}">
          <x15:cacheHierarchy aggregatedColumn="36"/>
        </ext>
      </extLst>
    </cacheHierarchy>
    <cacheHierarchy uniqueName="[Measures].[Recuento de Monto Total de la Cuenta]" caption="Recuento de Monto Total de la Cuenta" measure="1" displayFolder="" measureGroup="sala" count="0">
      <extLst>
        <ext xmlns:x15="http://schemas.microsoft.com/office/spreadsheetml/2010/11/main" uri="{B97F6D7D-B522-45F9-BDA1-12C45D357490}">
          <x15:cacheHierarchy aggregatedColumn="24"/>
        </ext>
      </extLst>
    </cacheHierarchy>
    <cacheHierarchy uniqueName="[Measures].[StdDev de Tiempo prep]" caption="StdDev de Tiempo prep" measure="1" displayFolder="" measureGroup="sala" count="0">
      <extLst>
        <ext xmlns:x15="http://schemas.microsoft.com/office/spreadsheetml/2010/11/main" uri="{B97F6D7D-B522-45F9-BDA1-12C45D357490}">
          <x15:cacheHierarchy aggregatedColumn="34"/>
        </ext>
      </extLst>
    </cacheHierarchy>
    <cacheHierarchy uniqueName="[Measures].[Recuento de Tiempo perm]" caption="Recuento de Tiempo perm" measure="1" displayFolder="" measureGroup="sala" count="0">
      <extLst>
        <ext xmlns:x15="http://schemas.microsoft.com/office/spreadsheetml/2010/11/main" uri="{B97F6D7D-B522-45F9-BDA1-12C45D357490}">
          <x15:cacheHierarchy aggregatedColumn="37"/>
        </ext>
      </extLst>
    </cacheHierarchy>
    <cacheHierarchy uniqueName="[Measures].[Promedio de Tiempo perm]" caption="Promedio de Tiempo perm" measure="1" displayFolder="" measureGroup="sala" count="0">
      <extLst>
        <ext xmlns:x15="http://schemas.microsoft.com/office/spreadsheetml/2010/11/main" uri="{B97F6D7D-B522-45F9-BDA1-12C45D357490}">
          <x15:cacheHierarchy aggregatedColumn="37"/>
        </ext>
      </extLst>
    </cacheHierarchy>
    <cacheHierarchy uniqueName="[Measures].[Suma de Tiempo perm]" caption="Suma de Tiempo perm" measure="1" displayFolder="" measureGroup="sala" count="0">
      <extLst>
        <ext xmlns:x15="http://schemas.microsoft.com/office/spreadsheetml/2010/11/main" uri="{B97F6D7D-B522-45F9-BDA1-12C45D357490}">
          <x15:cacheHierarchy aggregatedColumn="37"/>
        </ext>
      </extLst>
    </cacheHierarchy>
    <cacheHierarchy uniqueName="[Measures].[Suma de Costo Unitario]" caption="Suma de Costo Unitario" measure="1" displayFolder="" measureGroup="cocina" count="0">
      <extLst>
        <ext xmlns:x15="http://schemas.microsoft.com/office/spreadsheetml/2010/11/main" uri="{B97F6D7D-B522-45F9-BDA1-12C45D357490}">
          <x15:cacheHierarchy aggregatedColumn="4"/>
        </ext>
      </extLst>
    </cacheHierarchy>
    <cacheHierarchy uniqueName="[Measures].[Facturado]" caption="Facturado" measure="1" displayFolder="" measureGroup="sala" count="0"/>
    <cacheHierarchy uniqueName="[Measures].[cuentas no cobradas]" caption="cuentas no cobradas" measure="1" displayFolder="" measureGroup="sala" count="0"/>
    <cacheHierarchy uniqueName="[Measures].[impagos_cuentas]" caption="impagos_cuentas" measure="1" displayFolder="" measureGroup="sala" count="0"/>
    <cacheHierarchy uniqueName="[Measures].[propina_cobrada]" caption="propina_cobrada" measure="1" displayFolder="" measureGroup="sala" count="0"/>
    <cacheHierarchy uniqueName="[Measures].[monto_no_facturado]" caption="monto_no_facturado" measure="1" displayFolder="" measureGroup="sala" count="0"/>
    <cacheHierarchy uniqueName="[Measures].[monto_facturado]" caption="monto_facturado" measure="1" displayFolder="" measureGroup="sala" count="0" oneField="1">
      <fieldsUsage count="1">
        <fieldUsage x="1"/>
      </fieldsUsage>
    </cacheHierarchy>
    <cacheHierarchy uniqueName="[Measures].[pct_facturado]" caption="pct_facturado" measure="1" displayFolder="" measureGroup="sala" count="0"/>
    <cacheHierarchy uniqueName="[Measures].[pct_no_facturado]" caption="pct_no_facturado" measure="1" displayFolder="" measureGroup="sala" count="0"/>
    <cacheHierarchy uniqueName="[Measures].[tiempo por plato]" caption="tiempo por plato" measure="1" displayFolder="" measureGroup="sala" count="0"/>
    <cacheHierarchy uniqueName="[Measures].[tiempo por comensal]" caption="tiempo por comensal" measure="1" displayFolder="" measureGroup="sala" count="0"/>
    <cacheHierarchy uniqueName="[Measures].[horas_trabajadas]" caption="horas_trabajadas" measure="1" displayFolder="" measureGroup="sala" count="0"/>
    <cacheHierarchy uniqueName="[Measures].[tiempo_perm]" caption="tiempo_perm" measure="1" displayFolder="" measureGroup="sala" count="0"/>
    <cacheHierarchy uniqueName="[Measures].[media_comensales]" caption="media_comensales" measure="1" displayFolder="" measureGroup="sala" count="0"/>
    <cacheHierarchy uniqueName="[Measures].[n_ordenes]" caption="n_ordenes" measure="1" displayFolder="" measureGroup="sala" count="0"/>
    <cacheHierarchy uniqueName="[Measures].[perdida_media_unitaria]" caption="perdida_media_unitaria" measure="1" displayFolder="" measureGroup="sala" count="0"/>
    <cacheHierarchy uniqueName="[Measures].[coste_total]" caption="coste_total" measure="1" displayFolder="" measureGroup="sala" count="0"/>
    <cacheHierarchy uniqueName="[Measures].[margen]" caption="margen" measure="1" displayFolder="" measureGroup="sala" count="0"/>
    <cacheHierarchy uniqueName="[Measures].[__XL_Count cocina]" caption="__XL_Count cocina" measure="1" displayFolder="" measureGroup="cocina" count="0" hidden="1"/>
    <cacheHierarchy uniqueName="[Measures].[__XL_Count sala]" caption="__XL_Count sala" measure="1" displayFolder="" measureGroup="sala" count="0" hidden="1"/>
    <cacheHierarchy uniqueName="[Measures].[__No measures defined]" caption="__No measures defined" measure="1" displayFolder="" count="0" hidden="1"/>
  </cacheHierarchies>
  <kpis count="0"/>
  <dimensions count="3">
    <dimension name="cocina" uniqueName="[cocina]" caption="cocina"/>
    <dimension measure="1" name="Measures" uniqueName="[Measures]" caption="Measures"/>
    <dimension name="sala" uniqueName="[sala]" caption="sala"/>
  </dimensions>
  <measureGroups count="2">
    <measureGroup name="cocina" caption="cocina"/>
    <measureGroup name="sala" caption="sal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70A9C4-8632-48B8-856F-C75C92E13F2B}" name="TablaDinámica86" cacheId="5684" applyNumberFormats="0" applyBorderFormats="0" applyFontFormats="0" applyPatternFormats="0" applyAlignmentFormats="0" applyWidthHeightFormats="1" dataCaption="Valores" tag="cf56eb0d-5cd6-42f5-b071-83ddd8ebef7c" updatedVersion="7" minRefreshableVersion="3" useAutoFormatting="1" subtotalHiddenItems="1" itemPrintTitles="1" createdVersion="7" indent="0" outline="1" outlineData="1" multipleFieldFilters="0" chartFormat="4" rowHeaderCaption="Numero de platos">
  <location ref="N197:P210" firstHeaderRow="0" firstDataRow="1" firstDataCol="1"/>
  <pivotFields count="3">
    <pivotField axis="axisRow" allDrilled="1" subtotalTop="0" showAll="0" sortType="descending" defaultSubtotal="0" defaultAttributeDrillState="1">
      <items count="12">
        <item x="11"/>
        <item x="10"/>
        <item x="9"/>
        <item x="8"/>
        <item x="7"/>
        <item x="6"/>
        <item x="5"/>
        <item x="4"/>
        <item x="3"/>
        <item x="2"/>
        <item x="1"/>
        <item x="0"/>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Órdenes" fld="2" subtotal="count" baseField="0" baseItem="0" numFmtId="1"/>
    <dataField name="Monto impagado" fld="1" subtotal="count" baseField="0" baseItem="0" numFmtId="182"/>
  </dataFields>
  <formats count="5">
    <format dxfId="57">
      <pivotArea outline="0" collapsedLevelsAreSubtotals="1" fieldPosition="0"/>
    </format>
    <format dxfId="58">
      <pivotArea field="0" grandRow="1" outline="0" collapsedLevelsAreSubtotals="1" axis="axisRow" fieldPosition="0">
        <references count="1">
          <reference field="4294967294" count="1" selected="0">
            <x v="1"/>
          </reference>
        </references>
      </pivotArea>
    </format>
    <format dxfId="59">
      <pivotArea dataOnly="0" labelOnly="1" outline="0" fieldPosition="0">
        <references count="1">
          <reference field="4294967294" count="1">
            <x v="0"/>
          </reference>
        </references>
      </pivotArea>
    </format>
    <format dxfId="13">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s>
  <conditionalFormats count="1">
    <conditionalFormat priority="2">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0"/>
          </reference>
        </references>
      </pivotArea>
    </chartFormat>
    <chartFormat chart="0" format="3">
      <pivotArea type="data" outline="0" fieldPosition="0">
        <references count="2">
          <reference field="4294967294" count="1" selected="0">
            <x v="1"/>
          </reference>
          <reference field="0" count="1" selected="0">
            <x v="2"/>
          </reference>
        </references>
      </pivotArea>
    </chartFormat>
    <chartFormat chart="0" format="4">
      <pivotArea type="data" outline="0" fieldPosition="0">
        <references count="2">
          <reference field="4294967294" count="1" selected="0">
            <x v="1"/>
          </reference>
          <reference field="0" count="1" selected="0">
            <x v="1"/>
          </reference>
        </references>
      </pivotArea>
    </chartFormat>
    <chartFormat chart="0" format="5">
      <pivotArea type="data" outline="0" fieldPosition="0">
        <references count="2">
          <reference field="4294967294" count="1" selected="0">
            <x v="1"/>
          </reference>
          <reference field="0" count="1" selected="0">
            <x v="3"/>
          </reference>
        </references>
      </pivotArea>
    </chartFormat>
    <chartFormat chart="0" format="6">
      <pivotArea type="data" outline="0" fieldPosition="0">
        <references count="2">
          <reference field="4294967294" count="1" selected="0">
            <x v="1"/>
          </reference>
          <reference field="0" count="1" selected="0">
            <x v="4"/>
          </reference>
        </references>
      </pivotArea>
    </chartFormat>
    <chartFormat chart="0" format="7">
      <pivotArea type="data" outline="0" fieldPosition="0">
        <references count="2">
          <reference field="4294967294" count="1" selected="0">
            <x v="1"/>
          </reference>
          <reference field="0" count="1" selected="0">
            <x v="6"/>
          </reference>
        </references>
      </pivotArea>
    </chartFormat>
    <chartFormat chart="0" format="8">
      <pivotArea type="data" outline="0" fieldPosition="0">
        <references count="2">
          <reference field="4294967294" count="1" selected="0">
            <x v="1"/>
          </reference>
          <reference field="0" count="1" selected="0">
            <x v="5"/>
          </reference>
        </references>
      </pivotArea>
    </chartFormat>
    <chartFormat chart="0" format="9">
      <pivotArea type="data" outline="0" fieldPosition="0">
        <references count="2">
          <reference field="4294967294" count="1" selected="0">
            <x v="1"/>
          </reference>
          <reference field="0" count="1" selected="0">
            <x v="7"/>
          </reference>
        </references>
      </pivotArea>
    </chartFormat>
    <chartFormat chart="0" format="10">
      <pivotArea type="data" outline="0" fieldPosition="0">
        <references count="2">
          <reference field="4294967294" count="1" selected="0">
            <x v="1"/>
          </reference>
          <reference field="0" count="1" selected="0">
            <x v="8"/>
          </reference>
        </references>
      </pivotArea>
    </chartFormat>
    <chartFormat chart="0" format="11">
      <pivotArea type="data" outline="0" fieldPosition="0">
        <references count="2">
          <reference field="4294967294" count="1" selected="0">
            <x v="1"/>
          </reference>
          <reference field="0" count="1" selected="0">
            <x v="9"/>
          </reference>
        </references>
      </pivotArea>
    </chartFormat>
    <chartFormat chart="1" format="12" series="1">
      <pivotArea type="data" outline="0" fieldPosition="0">
        <references count="1">
          <reference field="4294967294" count="1" selected="0">
            <x v="1"/>
          </reference>
        </references>
      </pivotArea>
    </chartFormat>
    <chartFormat chart="1" format="13">
      <pivotArea type="data" outline="0" fieldPosition="0">
        <references count="2">
          <reference field="4294967294" count="1" selected="0">
            <x v="1"/>
          </reference>
          <reference field="0" count="1" selected="0">
            <x v="0"/>
          </reference>
        </references>
      </pivotArea>
    </chartFormat>
    <chartFormat chart="1" format="14">
      <pivotArea type="data" outline="0" fieldPosition="0">
        <references count="2">
          <reference field="4294967294" count="1" selected="0">
            <x v="1"/>
          </reference>
          <reference field="0" count="1" selected="0">
            <x v="1"/>
          </reference>
        </references>
      </pivotArea>
    </chartFormat>
    <chartFormat chart="1" format="15">
      <pivotArea type="data" outline="0" fieldPosition="0">
        <references count="2">
          <reference field="4294967294" count="1" selected="0">
            <x v="1"/>
          </reference>
          <reference field="0" count="1" selected="0">
            <x v="2"/>
          </reference>
        </references>
      </pivotArea>
    </chartFormat>
    <chartFormat chart="1" format="16">
      <pivotArea type="data" outline="0" fieldPosition="0">
        <references count="2">
          <reference field="4294967294" count="1" selected="0">
            <x v="1"/>
          </reference>
          <reference field="0" count="1" selected="0">
            <x v="3"/>
          </reference>
        </references>
      </pivotArea>
    </chartFormat>
    <chartFormat chart="1" format="17">
      <pivotArea type="data" outline="0" fieldPosition="0">
        <references count="2">
          <reference field="4294967294" count="1" selected="0">
            <x v="1"/>
          </reference>
          <reference field="0" count="1" selected="0">
            <x v="4"/>
          </reference>
        </references>
      </pivotArea>
    </chartFormat>
    <chartFormat chart="1" format="18">
      <pivotArea type="data" outline="0" fieldPosition="0">
        <references count="2">
          <reference field="4294967294" count="1" selected="0">
            <x v="1"/>
          </reference>
          <reference field="0" count="1" selected="0">
            <x v="5"/>
          </reference>
        </references>
      </pivotArea>
    </chartFormat>
    <chartFormat chart="1" format="19">
      <pivotArea type="data" outline="0" fieldPosition="0">
        <references count="2">
          <reference field="4294967294" count="1" selected="0">
            <x v="1"/>
          </reference>
          <reference field="0" count="1" selected="0">
            <x v="6"/>
          </reference>
        </references>
      </pivotArea>
    </chartFormat>
    <chartFormat chart="1" format="20">
      <pivotArea type="data" outline="0" fieldPosition="0">
        <references count="2">
          <reference field="4294967294" count="1" selected="0">
            <x v="1"/>
          </reference>
          <reference field="0" count="1" selected="0">
            <x v="7"/>
          </reference>
        </references>
      </pivotArea>
    </chartFormat>
    <chartFormat chart="1" format="21">
      <pivotArea type="data" outline="0" fieldPosition="0">
        <references count="2">
          <reference field="4294967294" count="1" selected="0">
            <x v="1"/>
          </reference>
          <reference field="0" count="1" selected="0">
            <x v="8"/>
          </reference>
        </references>
      </pivotArea>
    </chartFormat>
    <chartFormat chart="1" format="22">
      <pivotArea type="data" outline="0" fieldPosition="0">
        <references count="2">
          <reference field="4294967294" count="1" selected="0">
            <x v="1"/>
          </reference>
          <reference field="0" count="1" selected="0">
            <x v="9"/>
          </reference>
        </references>
      </pivotArea>
    </chartFormat>
    <chartFormat chart="1" format="23"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1"/>
          </reference>
        </references>
      </pivotArea>
    </chartFormat>
    <chartFormat chart="2" format="25">
      <pivotArea type="data" outline="0" fieldPosition="0">
        <references count="2">
          <reference field="4294967294" count="1" selected="0">
            <x v="1"/>
          </reference>
          <reference field="0" count="1" selected="0">
            <x v="0"/>
          </reference>
        </references>
      </pivotArea>
    </chartFormat>
    <chartFormat chart="2" format="26">
      <pivotArea type="data" outline="0" fieldPosition="0">
        <references count="2">
          <reference field="4294967294" count="1" selected="0">
            <x v="1"/>
          </reference>
          <reference field="0" count="1" selected="0">
            <x v="1"/>
          </reference>
        </references>
      </pivotArea>
    </chartFormat>
    <chartFormat chart="2" format="27">
      <pivotArea type="data" outline="0" fieldPosition="0">
        <references count="2">
          <reference field="4294967294" count="1" selected="0">
            <x v="1"/>
          </reference>
          <reference field="0" count="1" selected="0">
            <x v="2"/>
          </reference>
        </references>
      </pivotArea>
    </chartFormat>
    <chartFormat chart="2" format="28">
      <pivotArea type="data" outline="0" fieldPosition="0">
        <references count="2">
          <reference field="4294967294" count="1" selected="0">
            <x v="1"/>
          </reference>
          <reference field="0" count="1" selected="0">
            <x v="3"/>
          </reference>
        </references>
      </pivotArea>
    </chartFormat>
    <chartFormat chart="2" format="29">
      <pivotArea type="data" outline="0" fieldPosition="0">
        <references count="2">
          <reference field="4294967294" count="1" selected="0">
            <x v="1"/>
          </reference>
          <reference field="0" count="1" selected="0">
            <x v="4"/>
          </reference>
        </references>
      </pivotArea>
    </chartFormat>
    <chartFormat chart="2" format="30">
      <pivotArea type="data" outline="0" fieldPosition="0">
        <references count="2">
          <reference field="4294967294" count="1" selected="0">
            <x v="1"/>
          </reference>
          <reference field="0" count="1" selected="0">
            <x v="5"/>
          </reference>
        </references>
      </pivotArea>
    </chartFormat>
    <chartFormat chart="2" format="31">
      <pivotArea type="data" outline="0" fieldPosition="0">
        <references count="2">
          <reference field="4294967294" count="1" selected="0">
            <x v="1"/>
          </reference>
          <reference field="0" count="1" selected="0">
            <x v="6"/>
          </reference>
        </references>
      </pivotArea>
    </chartFormat>
    <chartFormat chart="2" format="32">
      <pivotArea type="data" outline="0" fieldPosition="0">
        <references count="2">
          <reference field="4294967294" count="1" selected="0">
            <x v="1"/>
          </reference>
          <reference field="0" count="1" selected="0">
            <x v="7"/>
          </reference>
        </references>
      </pivotArea>
    </chartFormat>
    <chartFormat chart="2" format="33">
      <pivotArea type="data" outline="0" fieldPosition="0">
        <references count="2">
          <reference field="4294967294" count="1" selected="0">
            <x v="1"/>
          </reference>
          <reference field="0" count="1" selected="0">
            <x v="8"/>
          </reference>
        </references>
      </pivotArea>
    </chartFormat>
    <chartFormat chart="2" format="34">
      <pivotArea type="data" outline="0" fieldPosition="0">
        <references count="2">
          <reference field="4294967294" count="1" selected="0">
            <x v="1"/>
          </reference>
          <reference field="0" count="1" selected="0">
            <x v="9"/>
          </reference>
        </references>
      </pivotArea>
    </chartFormat>
    <chartFormat chart="2" format="35"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1"/>
          </reference>
        </references>
      </pivotArea>
    </chartFormat>
    <chartFormat chart="3" format="25">
      <pivotArea type="data" outline="0" fieldPosition="0">
        <references count="2">
          <reference field="4294967294" count="1" selected="0">
            <x v="1"/>
          </reference>
          <reference field="0" count="1" selected="0">
            <x v="0"/>
          </reference>
        </references>
      </pivotArea>
    </chartFormat>
    <chartFormat chart="3" format="26">
      <pivotArea type="data" outline="0" fieldPosition="0">
        <references count="2">
          <reference field="4294967294" count="1" selected="0">
            <x v="1"/>
          </reference>
          <reference field="0" count="1" selected="0">
            <x v="1"/>
          </reference>
        </references>
      </pivotArea>
    </chartFormat>
    <chartFormat chart="3" format="27">
      <pivotArea type="data" outline="0" fieldPosition="0">
        <references count="2">
          <reference field="4294967294" count="1" selected="0">
            <x v="1"/>
          </reference>
          <reference field="0" count="1" selected="0">
            <x v="2"/>
          </reference>
        </references>
      </pivotArea>
    </chartFormat>
    <chartFormat chart="3" format="28">
      <pivotArea type="data" outline="0" fieldPosition="0">
        <references count="2">
          <reference field="4294967294" count="1" selected="0">
            <x v="1"/>
          </reference>
          <reference field="0" count="1" selected="0">
            <x v="3"/>
          </reference>
        </references>
      </pivotArea>
    </chartFormat>
    <chartFormat chart="3" format="29">
      <pivotArea type="data" outline="0" fieldPosition="0">
        <references count="2">
          <reference field="4294967294" count="1" selected="0">
            <x v="1"/>
          </reference>
          <reference field="0" count="1" selected="0">
            <x v="4"/>
          </reference>
        </references>
      </pivotArea>
    </chartFormat>
    <chartFormat chart="3" format="30">
      <pivotArea type="data" outline="0" fieldPosition="0">
        <references count="2">
          <reference field="4294967294" count="1" selected="0">
            <x v="1"/>
          </reference>
          <reference field="0" count="1" selected="0">
            <x v="5"/>
          </reference>
        </references>
      </pivotArea>
    </chartFormat>
    <chartFormat chart="3" format="31">
      <pivotArea type="data" outline="0" fieldPosition="0">
        <references count="2">
          <reference field="4294967294" count="1" selected="0">
            <x v="1"/>
          </reference>
          <reference field="0" count="1" selected="0">
            <x v="6"/>
          </reference>
        </references>
      </pivotArea>
    </chartFormat>
    <chartFormat chart="3" format="32">
      <pivotArea type="data" outline="0" fieldPosition="0">
        <references count="2">
          <reference field="4294967294" count="1" selected="0">
            <x v="1"/>
          </reference>
          <reference field="0" count="1" selected="0">
            <x v="7"/>
          </reference>
        </references>
      </pivotArea>
    </chartFormat>
    <chartFormat chart="3" format="33">
      <pivotArea type="data" outline="0" fieldPosition="0">
        <references count="2">
          <reference field="4294967294" count="1" selected="0">
            <x v="1"/>
          </reference>
          <reference field="0" count="1" selected="0">
            <x v="8"/>
          </reference>
        </references>
      </pivotArea>
    </chartFormat>
    <chartFormat chart="3" format="34">
      <pivotArea type="data" outline="0" fieldPosition="0">
        <references count="2">
          <reference field="4294967294" count="1" selected="0">
            <x v="1"/>
          </reference>
          <reference field="0" count="1" selected="0">
            <x v="9"/>
          </reference>
        </references>
      </pivotArea>
    </chartFormat>
    <chartFormat chart="3" format="35"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Órdene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impag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A929F7-67FC-4068-8D7D-F99874841BED}" name="TablaDinámica64" cacheId="5635" applyNumberFormats="0" applyBorderFormats="0" applyFontFormats="0" applyPatternFormats="0" applyAlignmentFormats="0" applyWidthHeightFormats="1" dataCaption="Valores" tag="d2b9dae9-ccaa-4fec-9701-756e78051d53" updatedVersion="7" minRefreshableVersion="3" useAutoFormatting="1" itemPrintTitles="1" createdVersion="7" indent="0" outline="1" outlineData="1" multipleFieldFilters="0" chartFormat="1">
  <location ref="A69:B72" firstHeaderRow="1" firstDataRow="1" firstDataCol="1"/>
  <pivotFields count="2">
    <pivotField axis="axisRow" allDrilled="1" subtotalTop="0" showAll="0" dataSourceSort="1" defaultSubtotal="0" defaultAttributeDrillState="1">
      <items count="2">
        <item n="Impago" x="0"/>
        <item n="Facturada" x="1"/>
      </items>
    </pivotField>
    <pivotField dataField="1" subtotalTop="0" showAll="0" defaultSubtotal="0"/>
  </pivotFields>
  <rowFields count="1">
    <field x="0"/>
  </rowFields>
  <rowItems count="3">
    <i>
      <x/>
    </i>
    <i>
      <x v="1"/>
    </i>
    <i t="grand">
      <x/>
    </i>
  </rowItems>
  <colItems count="1">
    <i/>
  </colItems>
  <dataFields count="1">
    <dataField name="Facturable promedio" fld="1" subtotal="average" baseField="0" baseItem="0" numFmtId="181"/>
  </dataFields>
  <formats count="1">
    <format dxfId="9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ble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7D759A-DEE5-434E-8FDA-E13262C11CFB}" name="TablaDinámica62" cacheId="5632" applyNumberFormats="0" applyBorderFormats="0" applyFontFormats="0" applyPatternFormats="0" applyAlignmentFormats="0" applyWidthHeightFormats="1" dataCaption="Valores" tag="ac458abd-5fc5-4303-8846-5bd6e1a1be35" updatedVersion="7" minRefreshableVersion="3" useAutoFormatting="1" subtotalHiddenItems="1" itemPrintTitles="1" createdVersion="7" indent="0" outline="1" outlineData="1" multipleFieldFilters="0" chartFormat="4">
  <location ref="A92:E101"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efaultSubtotal="0" defaultAttributeDrillState="1">
      <items count="3">
        <item x="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Monto no facturado" fld="2" subtotal="count" baseField="0" baseItem="0" numFmtId="2"/>
  </dataFields>
  <formats count="2">
    <format dxfId="97">
      <pivotArea outline="0" collapsedLevelsAreSubtotals="1" fieldPosition="0"/>
    </format>
    <format dxfId="96">
      <pivotArea outline="0" fieldPosition="0">
        <references count="1">
          <reference field="4294967294" count="1">
            <x v="0"/>
          </reference>
        </references>
      </pivotArea>
    </format>
  </formats>
  <conditionalFormats count="3">
    <conditionalFormat priority="10">
      <pivotAreas count="1">
        <pivotArea type="data" collapsedLevelsAreSubtotals="1" fieldPosition="0">
          <references count="3">
            <reference field="4294967294" count="1" selected="0">
              <x v="0"/>
            </reference>
            <reference field="0" count="7">
              <x v="0"/>
              <x v="1"/>
              <x v="2"/>
              <x v="3"/>
              <x v="4"/>
              <x v="5"/>
              <x v="6"/>
            </reference>
            <reference field="1" count="3" selected="0">
              <x v="0"/>
              <x v="1"/>
              <x v="2"/>
            </reference>
          </references>
        </pivotArea>
      </pivotAreas>
    </conditionalFormat>
    <conditionalFormat priority="8">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 priority="6">
      <pivotAreas count="1">
        <pivotArea type="data" grandRow="1" outline="0" collapsedLevelsAreSubtotals="1" fieldPosition="0">
          <references count="2">
            <reference field="4294967294" count="1" selected="0">
              <x v="0"/>
            </reference>
            <reference field="1" count="3" selected="0">
              <x v="0"/>
              <x v="1"/>
              <x v="2"/>
            </reference>
          </references>
        </pivotArea>
      </pivotAreas>
    </conditionalFormat>
  </conditionalFormats>
  <chartFormats count="3">
    <chartFormat chart="3" format="0" series="1">
      <pivotArea type="data" outline="0" fieldPosition="0">
        <references count="2">
          <reference field="4294967294" count="1" selected="0">
            <x v="0"/>
          </reference>
          <reference field="1" count="1" selected="0">
            <x v="1"/>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no facturado"/>
    <pivotHierarchy dragToRow="0" dragToCol="0" dragToPage="0" dragToData="1"/>
    <pivotHierarchy dragToRow="0" dragToCol="0" dragToPage="0" dragToData="1" caption="% monto facturado"/>
    <pivotHierarchy dragToRow="0" dragToCol="0" dragToPage="0" dragToData="1" caption="pct mont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2EE888-11B4-40FC-B140-4C6F1B9E7B7C}" name="TablaDinámica61" cacheId="5629" applyNumberFormats="0" applyBorderFormats="0" applyFontFormats="0" applyPatternFormats="0" applyAlignmentFormats="0" applyWidthHeightFormats="1" dataCaption="Valores" tag="4786847d-b273-4b97-972c-845888b63c85" updatedVersion="7" minRefreshableVersion="3" useAutoFormatting="1" subtotalHiddenItems="1" itemPrintTitles="1" createdVersion="7" indent="0" outline="1" outlineData="1" multipleFieldFilters="0" chartFormat="3">
  <location ref="A76:E85"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name="Cuentas impagadas" fld="2" subtotal="count" baseField="0" baseItem="0"/>
  </dataFields>
  <formats count="1">
    <format dxfId="99">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caption="Cuentas impagadas"/>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caption="Pct de cuentas con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B1ED8F9-B975-4169-8AE1-5F405F6F6B85}" name="TablaDinámica56" cacheId="5626" applyNumberFormats="0" applyBorderFormats="0" applyFontFormats="0" applyPatternFormats="0" applyAlignmentFormats="0" applyWidthHeightFormats="1" dataCaption="Valores" tag="61c3f3bd-9bc5-4d7c-8dff-0997cd5c6511" updatedVersion="7" minRefreshableVersion="3" useAutoFormatting="1" subtotalHiddenItems="1" itemPrintTitles="1" createdVersion="7" indent="0" outline="1" outlineData="1" multipleFieldFilters="0" chartFormat="5">
  <location ref="A34:E43"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efaultSubtotal="0" defaultAttributeDrillState="1">
      <items count="3">
        <item x="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4">
    <i>
      <x/>
    </i>
    <i>
      <x v="1"/>
    </i>
    <i>
      <x v="2"/>
    </i>
    <i t="grand">
      <x/>
    </i>
  </colItems>
  <dataFields count="1">
    <dataField fld="2" subtotal="count" baseField="0" baseItem="0" numFmtId="44"/>
  </dataFields>
  <formats count="1">
    <format dxfId="93">
      <pivotArea outline="0" collapsedLevelsAreSubtotals="1" fieldPosition="0"/>
    </format>
  </formats>
  <conditionalFormats count="1">
    <conditionalFormat priority="7">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s>
  <chartFormats count="3">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2"/>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2F782C9-C2FF-4012-9340-BC7276589C8A}" name="TablaDinámica54" cacheId="5623" applyNumberFormats="0" applyBorderFormats="0" applyFontFormats="0" applyPatternFormats="0" applyAlignmentFormats="0" applyWidthHeightFormats="1" dataCaption="Valores" tag="218a8053-488d-411b-abbd-dc6d778e0a33" updatedVersion="7" minRefreshableVersion="3" useAutoFormatting="1" subtotalHiddenItems="1" itemPrintTitles="1" createdVersion="7" indent="0" outline="1" outlineData="1" multipleFieldFilters="0" rowHeaderCaption="Horas de preparación">
  <location ref="A171:D176"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name="Cuentas" fld="0" subtotal="count" baseField="0" baseItem="0" numFmtId="1"/>
    <dataField name="pct impagadas" fld="2" subtotal="count" baseField="0" baseItem="0"/>
    <dataField name="Promedio de platos" fld="3" subtotal="average" baseField="1" baseItem="0" numFmtId="2"/>
  </dataFields>
  <formats count="4">
    <format dxfId="101">
      <pivotArea outline="0" collapsedLevelsAreSubtotals="1" fieldPosition="0"/>
    </format>
    <format dxfId="102">
      <pivotArea outline="0" collapsedLevelsAreSubtotals="1" fieldPosition="0">
        <references count="1">
          <reference field="4294967294" count="1" selected="0">
            <x v="0"/>
          </reference>
        </references>
      </pivotArea>
    </format>
    <format dxfId="103">
      <pivotArea dataOnly="0" labelOnly="1" outline="0" fieldPosition="0">
        <references count="1">
          <reference field="4294967294" count="1">
            <x v="0"/>
          </reference>
        </references>
      </pivotArea>
    </format>
    <format dxfId="104">
      <pivotArea outline="0" collapsedLevelsAreSubtotals="1" fieldPosition="0">
        <references count="1">
          <reference field="4294967294" count="1" selected="0">
            <x v="2"/>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caption="Promedio de plato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impagada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789890-03BE-4202-886A-2ADFD8211B6D}" name="TablaDinámica55" cacheId="5620" applyNumberFormats="0" applyBorderFormats="0" applyFontFormats="0" applyPatternFormats="0" applyAlignmentFormats="0" applyWidthHeightFormats="1" dataCaption="Valores" tag="027e9f79-87de-44ed-934a-029dcf5beeb3" updatedVersion="7" minRefreshableVersion="3" useAutoFormatting="1" subtotalHiddenItems="1" itemPrintTitles="1" createdVersion="7" indent="0" outline="1" outlineData="1" multipleFieldFilters="0" chartFormat="8">
  <location ref="A166:C169" firstHeaderRow="0" firstDataRow="1" firstDataCol="1"/>
  <pivotFields count="3">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Tiempo preparación por plato" fld="1" subtotal="count" baseField="0" baseItem="0"/>
    <dataField fld="2" subtotal="count" baseField="0" baseItem="0"/>
  </dataFields>
  <formats count="1">
    <format dxfId="100">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iempo preparación por plat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497FFE7-9E8D-4984-9E19-7FE4FEE70918}" name="TablaDinámica52" cacheId="5617" applyNumberFormats="0" applyBorderFormats="0" applyFontFormats="0" applyPatternFormats="0" applyAlignmentFormats="0" applyWidthHeightFormats="1" dataCaption="Valores" tag="ec8e227a-fe95-4adc-89e9-fe029209514f" updatedVersion="7" minRefreshableVersion="3" useAutoFormatting="1" itemPrintTitles="1" createdVersion="7" indent="0" outline="1" outlineData="1" multipleFieldFilters="0" chartFormat="30">
  <location ref="A153:B15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Recuento de Cobrada" fld="1" subtotal="count"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9B6788-9B87-4DA4-914B-51A7E9046E46}" name="TablaDinámica46" cacheId="5614" applyNumberFormats="0" applyBorderFormats="0" applyFontFormats="0" applyPatternFormats="0" applyAlignmentFormats="0" applyWidthHeightFormats="1" dataCaption="Valores" tag="ba0ca83b-7d45-46c7-a2df-1652dd660b77" updatedVersion="7" minRefreshableVersion="3" useAutoFormatting="1" subtotalHiddenItems="1" itemPrintTitles="1" createdVersion="7" indent="0" outline="1" outlineData="1" multipleFieldFilters="0" chartFormat="7">
  <location ref="A11:C15" firstHeaderRow="0" firstDataRow="1" firstDataCol="1"/>
  <pivotFields count="4">
    <pivotField axis="axisRow" allDrilled="1" subtotalTop="0" showAll="0" dataSourceSort="1" defaultSubtotal="0" defaultAttributeDrillState="1">
      <items count="3">
        <item x="0"/>
        <item x="1"/>
        <item x="2"/>
      </items>
    </pivotField>
    <pivotField allDrilled="1" subtotalTop="0" showAll="0" sortType="ascending" defaultSubtotal="0" defaultAttributeDrillState="1">
      <items count="2">
        <item n="Facturado" x="1"/>
        <item n="No facturado" x="0"/>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Cuentas" fld="3" subtotal="count" baseField="0" baseItem="0" numFmtId="1"/>
    <dataField name="Monto promedio" fld="2" subtotal="average" baseField="0" baseItem="0" numFmtId="181"/>
  </dataFields>
  <formats count="3">
    <format dxfId="110">
      <pivotArea outline="0" collapsedLevelsAreSubtotals="1" fieldPosition="0"/>
    </format>
    <format dxfId="109">
      <pivotArea outline="0" collapsedLevelsAreSubtotals="1" fieldPosition="0">
        <references count="1">
          <reference field="4294967294" count="1" selected="0">
            <x v="0"/>
          </reference>
        </references>
      </pivotArea>
    </format>
    <format dxfId="107">
      <pivotArea outline="0" collapsedLevelsAreSubtotals="1" fieldPosition="0">
        <references count="1">
          <reference field="4294967294" count="1" selected="0">
            <x v="1"/>
          </reference>
        </references>
      </pivotArea>
    </format>
  </formats>
  <chartFormats count="2">
    <chartFormat chart="6" format="7" series="1">
      <pivotArea type="data" outline="0" fieldPosition="0">
        <references count="1">
          <reference field="4294967294" count="1" selected="0">
            <x v="1"/>
          </reference>
        </references>
      </pivotArea>
    </chartFormat>
    <chartFormat chart="6" format="9" series="1">
      <pivotArea type="data" outline="0" fieldPosition="0">
        <references count="2">
          <reference field="4294967294" count="1" selected="0">
            <x v="1"/>
          </reference>
          <reference field="0"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cobro"/>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to promedio"/>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Row="0" dragToCol="0" dragToPage="0" dragToData="1" caption="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A321596-A28D-4757-947B-B41C1403BFDA}" name="TablaDinámica44" cacheId="5611" applyNumberFormats="0" applyBorderFormats="0" applyFontFormats="0" applyPatternFormats="0" applyAlignmentFormats="0" applyWidthHeightFormats="1" dataCaption="Valores" tag="8e3046bd-4f71-41fe-aac0-6ef3ac797bc6" updatedVersion="7" minRefreshableVersion="3" useAutoFormatting="1" subtotalHiddenItems="1" itemPrintTitles="1" createdVersion="7" indent="0" outline="1" outlineData="1" multipleFieldFilters="0" chartFormat="17">
  <location ref="A161:D164" firstHeaderRow="0" firstDataRow="1" firstDataCol="1"/>
  <pivotFields count="4">
    <pivotField axis="axisRow" allDrilled="1" subtotalTop="0" showAll="0" dataSourceSort="1" defaultSubtotal="0" defaultAttributeDrillState="1">
      <items count="2">
        <item n="No facturada" x="0"/>
        <item n="Facturada"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Platos (promedio)" fld="2" subtotal="average" baseField="0" baseItem="0"/>
    <dataField name="Tiempo preparación promedio (horas)" fld="1" subtotal="average" baseField="0" baseItem="0"/>
    <dataField name="Tiempo permanencia promedio (horas)" fld="3" subtotal="average" baseField="0" baseItem="0"/>
  </dataFields>
  <formats count="1">
    <format dxfId="85">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empo preparación promedio (horas)"/>
    <pivotHierarchy dragToData="1"/>
    <pivotHierarchy dragToData="1"/>
    <pivotHierarchy dragToData="1"/>
    <pivotHierarchy dragToData="1"/>
    <pivotHierarchy dragToData="1" caption="Platos (promedio)"/>
    <pivotHierarchy dragToData="1" caption="Recuento de Facturacion"/>
    <pivotHierarchy dragToData="1"/>
    <pivotHierarchy dragToData="1" caption="StdDev de Tiempo preparación (horas)"/>
    <pivotHierarchy dragToData="1"/>
    <pivotHierarchy dragToData="1" caption="Tiempo permanencia promedio (hora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EB06A01-468F-4E33-9CA9-5FB5CCFC3E3F}" name="TablaDinámica40" cacheId="5608" applyNumberFormats="0" applyBorderFormats="0" applyFontFormats="0" applyPatternFormats="0" applyAlignmentFormats="0" applyWidthHeightFormats="1" dataCaption="Valores" tag="b4484a11-dc52-40d0-ba1f-a2585b865d9b" updatedVersion="7" minRefreshableVersion="3" useAutoFormatting="1" subtotalHiddenItems="1" colGrandTotals="0" itemPrintTitles="1" createdVersion="7" indent="0" outline="1" outlineData="1" multipleFieldFilters="0" rowHeaderCaption="Día semana" colHeaderCaption="Meseros">
  <location ref="A130:K140" firstHeaderRow="1" firstDataRow="3"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Fields count="2">
    <field x="0"/>
    <field x="-2"/>
  </colFields>
  <colItems count="10">
    <i>
      <x/>
      <x/>
    </i>
    <i r="1" i="1">
      <x v="1"/>
    </i>
    <i>
      <x v="1"/>
      <x/>
    </i>
    <i r="1" i="1">
      <x v="1"/>
    </i>
    <i>
      <x v="2"/>
      <x/>
    </i>
    <i r="1" i="1">
      <x v="1"/>
    </i>
    <i>
      <x v="3"/>
      <x/>
    </i>
    <i r="1" i="1">
      <x v="1"/>
    </i>
    <i>
      <x v="4"/>
      <x/>
    </i>
    <i r="1" i="1">
      <x v="1"/>
    </i>
  </colItems>
  <dataFields count="2">
    <dataField name="Ordenes atendidas" fld="1" subtotal="count" baseField="0" baseItem="0" numFmtId="180"/>
    <dataField name="horas" fld="3" subtotal="count" baseField="0" baseItem="0"/>
  </dataFields>
  <formats count="2">
    <format dxfId="114">
      <pivotArea dataOnly="0" labelOnly="1" outline="0" axis="axisValues" fieldPosition="0"/>
    </format>
    <format dxfId="89">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caption="Ordenes atendidas"/>
    <pivotHierarchy dragToData="1"/>
    <pivotHierarchy dragToData="1"/>
    <pivotHierarchy dragToData="1"/>
    <pivotHierarchy dragToData="1"/>
    <pivotHierarchy dragToData="1"/>
    <pivotHierarchy dragToData="1" caption="Promedio de Tiempo prep"/>
    <pivotHierarchy dragToData="1" caption="Promedio de Propina2"/>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ora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7E0B2-1E99-4BF0-B94E-95F196C2E39E}" name="TablaDinámica85" cacheId="5664" applyNumberFormats="0" applyBorderFormats="0" applyFontFormats="0" applyPatternFormats="0" applyAlignmentFormats="0" applyWidthHeightFormats="1" dataCaption="Valores" tag="1155a2a8-1dd2-428e-aa64-923201c40524" updatedVersion="7" minRefreshableVersion="3" showCalcMbrs="0" showDrill="0" showMemberPropertyTips="0" showDataTips="0" useAutoFormatting="1" rowGrandTotals="0" colGrandTotals="0" createdVersion="7" indent="0" showHeaders="0" outline="1" outlineData="1" multipleFieldFilters="0">
  <location ref="F243:F244" firstHeaderRow="1" firstDataRow="1" firstDataCol="0"/>
  <pivotFields count="1">
    <pivotField dataField="1" subtotalTop="0" showAll="0" defaultSubtotal="0"/>
  </pivotFields>
  <rowItems count="1">
    <i/>
  </rowItems>
  <colItems count="1">
    <i/>
  </colItems>
  <dataFields count="1">
    <dataField fld="0" subtotal="count" baseField="0" baseItem="0" numFmtId="167"/>
  </dataFields>
  <formats count="1">
    <format dxfId="61">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C963CFD-DBF6-496F-9525-CE2E48E7B0E7}" name="TablaDinámica36" cacheId="5605" applyNumberFormats="0" applyBorderFormats="0" applyFontFormats="0" applyPatternFormats="0" applyAlignmentFormats="0" applyWidthHeightFormats="1" dataCaption="Valores" tag="193c229b-15bf-4d99-9f00-674a80aca8f6" updatedVersion="7" minRefreshableVersion="3" useAutoFormatting="1" subtotalHiddenItems="1" itemPrintTitles="1" createdVersion="7" indent="0" outline="1" outlineData="1" multipleFieldFilters="0" chartFormat="1">
  <location ref="A109:D115"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3">
    <i>
      <x/>
    </i>
    <i i="1">
      <x v="1"/>
    </i>
    <i i="2">
      <x v="2"/>
    </i>
  </colItems>
  <dataFields count="3">
    <dataField name="Propina potencial" fld="1" baseField="0" baseItem="0"/>
    <dataField name="Promedio de Propina" fld="2" subtotal="average" baseField="0" baseItem="0"/>
    <dataField name="Propina cobrada" fld="3" subtotal="count" baseField="0" baseItem="0"/>
  </dataFields>
  <formats count="2">
    <format dxfId="113">
      <pivotArea dataOnly="0" labelOnly="1" outline="0" axis="axisValues" fieldPosition="0"/>
    </format>
    <format dxfId="9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caption="Propina potencial"/>
    <pivotHierarchy dragToData="1"/>
    <pivotHierarchy dragToData="1"/>
    <pivotHierarchy dragToData="1"/>
    <pivotHierarchy dragToData="1"/>
    <pivotHierarchy dragToData="1" caption="Promedio de Tiempo prep"/>
    <pivotHierarchy dragToData="1" caption="Promedio de Propin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Propina cobrad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98E5772-A7AC-450B-A494-3505EC52E7B1}" name="TablaDinámica31" cacheId="5602" applyNumberFormats="0" applyBorderFormats="0" applyFontFormats="0" applyPatternFormats="0" applyAlignmentFormats="0" applyWidthHeightFormats="1" dataCaption="Valores" tag="05120f4a-1010-4a72-8257-376780ba75d2" updatedVersion="7" minRefreshableVersion="3" useAutoFormatting="1" subtotalHiddenItems="1" itemPrintTitles="1" createdVersion="7" indent="0" outline="1" outlineData="1" multipleFieldFilters="0" chartFormat="7" rowHeaderCaption="Impagos por estado mesa">
  <location ref="A186:C190"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uentas" fld="0" subtotal="count" baseField="0" baseItem="0" numFmtId="1"/>
    <dataField name="% impago" fld="2" subtotal="count" baseField="0" baseItem="0"/>
  </dataFields>
  <formats count="3">
    <format dxfId="86">
      <pivotArea outline="0" collapsedLevelsAreSubtotals="1" fieldPosition="0"/>
    </format>
    <format dxfId="87">
      <pivotArea outline="0" collapsedLevelsAreSubtotals="1" fieldPosition="0">
        <references count="1">
          <reference field="4294967294" count="1" selected="0">
            <x v="0"/>
          </reference>
        </references>
      </pivotArea>
    </format>
    <format dxfId="88">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2"/>
    <pivotHierarchy dragToData="1"/>
    <pivotHierarchy dragToData="1"/>
    <pivotHierarchy dragToData="1"/>
    <pivotHierarchy dragToData="1"/>
    <pivotHierarchy dragToData="1"/>
    <pivotHierarchy dragToData="1" caption="Cuenta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3AFEC2D-8C9B-4217-981F-25A53A6E29EA}" name="TablaDinámica26" cacheId="5599" applyNumberFormats="0" applyBorderFormats="0" applyFontFormats="0" applyPatternFormats="0" applyAlignmentFormats="0" applyWidthHeightFormats="1" dataCaption="Valores" tag="f73bade1-f1e4-4129-9c0f-8698da557311" updatedVersion="7" minRefreshableVersion="3" useAutoFormatting="1" subtotalHiddenItems="1" itemPrintTitles="1" createdVersion="7" indent="0" outline="1" outlineData="1" multipleFieldFilters="0" rowHeaderCaption="Numero de platos">
  <location ref="A197:F210"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Cuentas" fld="4" subtotal="count" baseField="0" baseItem="0" numFmtId="2"/>
    <dataField name="% impagadas" fld="1" subtotal="count" baseField="0" baseItem="0"/>
    <dataField name="Monto promedio" fld="3" subtotal="average" baseField="0" baseItem="0" numFmtId="44"/>
    <dataField name="Monto promedio no facturado" fld="5" subtotal="count" baseField="0" baseItem="0" numFmtId="181"/>
    <dataField name="Monto no facturado" fld="2" subtotal="count" baseField="0" baseItem="0" numFmtId="181"/>
  </dataFields>
  <formats count="8">
    <format dxfId="76">
      <pivotArea outline="0" collapsedLevelsAreSubtotals="1" fieldPosition="0"/>
    </format>
    <format dxfId="77">
      <pivotArea field="0" grandRow="1" outline="0" collapsedLevelsAreSubtotals="1" axis="axisRow" fieldPosition="0">
        <references count="1">
          <reference field="4294967294" count="1" selected="0">
            <x v="4"/>
          </reference>
        </references>
      </pivotArea>
    </format>
    <format dxfId="78">
      <pivotArea outline="0" collapsedLevelsAreSubtotals="1" fieldPosition="0">
        <references count="1">
          <reference field="4294967294" count="1" selected="0">
            <x v="2"/>
          </reference>
        </references>
      </pivotArea>
    </format>
    <format dxfId="79">
      <pivotArea dataOnly="0" labelOnly="1" outline="0" fieldPosition="0">
        <references count="1">
          <reference field="4294967294" count="1">
            <x v="2"/>
          </reference>
        </references>
      </pivotArea>
    </format>
    <format dxfId="80">
      <pivotArea outline="0" collapsedLevelsAreSubtotals="1" fieldPosition="0">
        <references count="1">
          <reference field="4294967294" count="1" selected="0">
            <x v="0"/>
          </reference>
        </references>
      </pivotArea>
    </format>
    <format dxfId="81">
      <pivotArea dataOnly="0" labelOnly="1" outline="0" fieldPosition="0">
        <references count="1">
          <reference field="4294967294" count="1">
            <x v="0"/>
          </reference>
        </references>
      </pivotArea>
    </format>
    <format dxfId="69">
      <pivotArea outline="0" collapsedLevelsAreSubtotals="1" fieldPosition="0">
        <references count="1">
          <reference field="4294967294" count="1" selected="0">
            <x v="3"/>
          </reference>
        </references>
      </pivotArea>
    </format>
    <format dxfId="68">
      <pivotArea outline="0" collapsedLevelsAreSubtotals="1" fieldPosition="0">
        <references count="1">
          <reference field="4294967294" count="1" selected="0">
            <x v="4"/>
          </reference>
        </references>
      </pivotArea>
    </format>
  </formats>
  <conditionalFormats count="2">
    <conditionalFormat priority="5">
      <pivotAreas count="1">
        <pivotArea type="data" collapsedLevelsAreSubtotals="1" fieldPosition="0">
          <references count="2">
            <reference field="4294967294" count="1" selected="0">
              <x v="4"/>
            </reference>
            <reference field="0" count="12">
              <x v="0"/>
              <x v="1"/>
              <x v="2"/>
              <x v="3"/>
              <x v="4"/>
              <x v="5"/>
              <x v="6"/>
              <x v="7"/>
              <x v="8"/>
              <x v="9"/>
              <x v="10"/>
              <x v="11"/>
            </reference>
          </references>
        </pivotArea>
      </pivotAreas>
    </conditionalFormat>
    <conditionalFormat priority="3">
      <pivotAreas count="1">
        <pivotArea type="data" collapsedLevelsAreSubtotals="1" fieldPosition="0">
          <references count="2">
            <reference field="4294967294" count="1" selected="0">
              <x v="3"/>
            </reference>
            <reference field="0" count="12">
              <x v="0"/>
              <x v="1"/>
              <x v="2"/>
              <x v="3"/>
              <x v="4"/>
              <x v="5"/>
              <x v="6"/>
              <x v="7"/>
              <x v="8"/>
              <x v="9"/>
              <x v="10"/>
              <x v="11"/>
            </reference>
          </references>
        </pivotArea>
      </pivotAreas>
    </conditionalFormat>
  </conditional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pivotHierarchy dragToData="1"/>
    <pivotHierarchy dragToData="1"/>
    <pivotHierarchy dragToData="1" caption="Cuentas"/>
    <pivotHierarchy dragToData="1"/>
    <pivotHierarchy dragToData="1"/>
    <pivotHierarchy dragToData="1" caption="Tiempo preparacion promedio"/>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 impagadas"/>
    <pivotHierarchy dragToRow="0" dragToCol="0" dragToPage="0" dragToData="1"/>
    <pivotHierarchy dragToRow="0" dragToCol="0" dragToPage="0" dragToData="1" caption="Mont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onto promedio n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832E26C-BEE3-4306-AE8E-5088C30E75BF}" name="TablaDinámica25" cacheId="5596" applyNumberFormats="0" applyBorderFormats="0" applyFontFormats="0" applyPatternFormats="0" applyAlignmentFormats="0" applyWidthHeightFormats="1" dataCaption="Valores" tag="a48e4ea3-bc57-4788-87c3-3737a52c839e" updatedVersion="7" minRefreshableVersion="3" useAutoFormatting="1" subtotalHiddenItems="1" itemPrintTitles="1" createdVersion="7" indent="0" outline="1" outlineData="1" multipleFieldFilters="0" rowHeaderCaption="Nº Comensales">
  <location ref="A214:C220" firstHeaderRow="0"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Pct de impagos" fld="0" subtotal="count" baseField="0" baseItem="0" numFmtId="9"/>
    <dataField fld="2" subtotal="count" baseField="0" baseItem="0"/>
  </dataFields>
  <formats count="1">
    <format dxfId="67">
      <pivotArea outline="0" collapsedLevelsAreSubtotals="1" fieldPosition="0">
        <references count="1">
          <reference field="4294967294" count="1" selected="0">
            <x v="0"/>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pivotHierarchy dragToData="1"/>
    <pivotHierarchy dragToData="1"/>
    <pivotHierarchy dragToData="1"/>
    <pivotHierarchy dragToData="1"/>
    <pivotHierarchy dragToData="1" caption="Recuento de Cobrada"/>
    <pivotHierarchy dragToData="1"/>
    <pivotHierarchy dragToData="1"/>
    <pivotHierarchy dragToData="1" caption="Promedio de Tiempo prep"/>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de impago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1936C9E-51E0-4B23-9603-7755BC7D024D}" name="TablaDinámica24" cacheId="5593" applyNumberFormats="0" applyBorderFormats="0" applyFontFormats="0" applyPatternFormats="0" applyAlignmentFormats="0" applyWidthHeightFormats="1" dataCaption="Valores" tag="ef928816-244e-48f3-aa78-c89c5e7ae33b" updatedVersion="7" minRefreshableVersion="3" useAutoFormatting="1" subtotalHiddenItems="1" itemPrintTitles="1" createdVersion="7" indent="0" outline="1" outlineData="1" multipleFieldFilters="0" chartFormat="1" rowHeaderCaption="País">
  <location ref="A51:B63"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Facturado" fld="1" subtotal="count" baseField="0" baseItem="0" numFmtId="182"/>
  </dataFields>
  <formats count="1">
    <format dxfId="92">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Monto total"/>
    <pivotHierarchy dragToData="1"/>
    <pivotHierarchy dragToData="1" caption="Cantidad ordenes"/>
    <pivotHierarchy dragToData="1"/>
    <pivotHierarchy dragToData="1"/>
    <pivotHierarchy dragToData="1"/>
    <pivotHierarchy dragToData="1"/>
    <pivotHierarchy dragToData="1"/>
    <pivotHierarchy dragToData="1"/>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acturado"/>
    <pivotHierarchy dragToRow="0" dragToCol="0" dragToPage="0" dragToData="1" caption="% facturado/factur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1744160-7808-4A84-8C91-E29AC59DACC7}" name="TablaDinámica22" cacheId="5590" applyNumberFormats="0" applyBorderFormats="0" applyFontFormats="0" applyPatternFormats="0" applyAlignmentFormats="0" applyWidthHeightFormats="1" dataCaption="Valores" tag="6ccc364e-8961-4129-b349-30d9527eaeee" updatedVersion="7" minRefreshableVersion="3" useAutoFormatting="1" subtotalHiddenItems="1" itemPrintTitles="1" createdVersion="7" indent="0" outline="1" outlineData="1" multipleFieldFilters="0" chartFormat="5">
  <location ref="A20:D24"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Transacciones" fld="2" baseField="0" baseItem="0"/>
    <dataField name="Pct de cobro" fld="1" subtotal="average" baseField="0" baseItem="0" numFmtId="9"/>
    <dataField name="Monto promedio" fld="3" subtotal="average" baseField="0" baseItem="0" numFmtId="181"/>
  </dataFields>
  <formats count="2">
    <format dxfId="112">
      <pivotArea outline="0" collapsedLevelsAreSubtotals="1" fieldPosition="0">
        <references count="1">
          <reference field="4294967294" count="1" selected="0">
            <x v="1"/>
          </reference>
        </references>
      </pivotArea>
    </format>
    <format dxfId="108">
      <pivotArea outline="0" collapsedLevelsAreSubtotals="1" fieldPosition="0">
        <references count="1">
          <reference field="4294967294" count="1" selected="0">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ransacciones"/>
    <pivotHierarchy dragToData="1" caption="Pct de cobro"/>
    <pivotHierarchy dragToData="1"/>
    <pivotHierarchy dragToData="1"/>
    <pivotHierarchy dragToData="1" caption="Cuentas"/>
    <pivotHierarchy dragToData="1"/>
    <pivotHierarchy dragToData="1"/>
    <pivotHierarchy dragToData="1"/>
    <pivotHierarchy dragToData="1"/>
    <pivotHierarchy dragToData="1"/>
    <pivotHierarchy dragToData="1" caption="Promedio de Tiempo prep"/>
    <pivotHierarchy dragToData="1"/>
    <pivotHierarchy dragToData="1" caption="Monto pro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D58B329-1345-49EB-B91F-C9DDF1E8905A}" name="TablaDinámica21" cacheId="5587" applyNumberFormats="0" applyBorderFormats="0" applyFontFormats="0" applyPatternFormats="0" applyAlignmentFormats="0" applyWidthHeightFormats="1" dataCaption="Valores" tag="d21e83d6-0b8c-47a9-a53d-40607b6c6674" updatedVersion="7" minRefreshableVersion="3" useAutoFormatting="1" subtotalHiddenItems="1" itemPrintTitles="1" createdVersion="7" indent="0" outline="1" outlineData="1" multipleFieldFilters="0" chartFormat="10">
  <location ref="A3:D8"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sortType="ascending" defaultSubtotal="0" defaultAttributeDrillState="1">
      <items count="2">
        <item n="Facturado" x="1"/>
        <item n="No facturado" x="0"/>
      </items>
    </pivotField>
  </pivotFields>
  <rowFields count="1">
    <field x="0"/>
  </rowFields>
  <rowItems count="4">
    <i>
      <x/>
    </i>
    <i>
      <x v="1"/>
    </i>
    <i>
      <x v="2"/>
    </i>
    <i t="grand">
      <x/>
    </i>
  </rowItems>
  <colFields count="1">
    <field x="2"/>
  </colFields>
  <colItems count="3">
    <i>
      <x/>
    </i>
    <i>
      <x v="1"/>
    </i>
    <i t="grand">
      <x/>
    </i>
  </colItems>
  <dataFields count="1">
    <dataField name="Suma de Monto Total de la Cuenta" fld="1" baseField="0" baseItem="0" numFmtId="182"/>
  </dataFields>
  <formats count="1">
    <format dxfId="111">
      <pivotArea outline="0" collapsedLevelsAreSubtotals="1" fieldPosition="0"/>
    </format>
  </formats>
  <chartFormats count="6">
    <chartFormat chart="6" format="7"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0" count="1" selected="0">
            <x v="2"/>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 chart="9" format="14" series="1">
      <pivotArea type="data" outline="0" fieldPosition="0">
        <references count="2">
          <reference field="4294967294" count="1" selected="0">
            <x v="0"/>
          </reference>
          <reference field="2" count="1" selected="0">
            <x v="0"/>
          </reference>
        </references>
      </pivotArea>
    </chartFormat>
    <chartFormat chart="9" format="15" series="1">
      <pivotArea type="data" outline="0" fieldPosition="0">
        <references count="2">
          <reference field="4294967294" count="1" selected="0">
            <x v="0"/>
          </reference>
          <reference field="2"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cobro"/>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22F10D19-2D7C-4F15-83AE-AC010C393813}" name="TablaDinámica77" cacheId="5584" applyNumberFormats="0" applyBorderFormats="0" applyFontFormats="0" applyPatternFormats="0" applyAlignmentFormats="0" applyWidthHeightFormats="1" dataCaption="Valores" tag="3cca4878-ee8c-4683-8ccf-14fc86d5e1b1" updatedVersion="7" minRefreshableVersion="3" showCalcMbrs="0" showDrill="0" showMemberPropertyTips="0" showDataTips="0" useAutoFormatting="1" rowGrandTotals="0" colGrandTotals="0" createdVersion="7" indent="0" showHeaders="0" outline="1" outlineData="1" multipleFieldFilters="0">
  <location ref="A18:A19" firstHeaderRow="1" firstDataRow="1" firstDataCol="0"/>
  <pivotFields count="1">
    <pivotField dataField="1" subtotalTop="0" showAll="0" defaultSubtotal="0"/>
  </pivotFields>
  <rowItems count="1">
    <i/>
  </rowItems>
  <colItems count="1">
    <i/>
  </colItems>
  <dataFields count="1">
    <dataField fld="0" subtotal="count" baseField="0" baseItem="0" numFmtId="167"/>
  </dataFields>
  <formats count="1">
    <format dxfId="64">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C04B2BA-FF49-43D7-9BBA-3B69371CDA90}" name="TablaDinámica72" cacheId="5581" applyNumberFormats="0" applyBorderFormats="0" applyFontFormats="0" applyPatternFormats="0" applyAlignmentFormats="0" applyWidthHeightFormats="1" dataCaption="Valores" tag="8c541a3c-a996-43b0-aed0-ddf278d3adf9" updatedVersion="7" minRefreshableVersion="3" showCalcMbrs="0" showDrill="0" showMemberPropertyTips="0" showDataTips="0" useAutoFormatting="1" rowGrandTotals="0" colGrandTotals="0" createdVersion="7" indent="0" showHeaders="0" outline="1" outlineData="1" multipleFieldFilters="0">
  <location ref="A15:A16"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0405EB6-26E5-4860-B15E-0982CD25C435}" name="TablaDinámica71" cacheId="5578" applyNumberFormats="0" applyBorderFormats="0" applyFontFormats="0" applyPatternFormats="0" applyAlignmentFormats="0" applyWidthHeightFormats="1" dataCaption="Valores" tag="23c0fb6b-2166-47bf-9965-4e91c499a449" updatedVersion="7" minRefreshableVersion="3" showCalcMbrs="0" showDrill="0" showMemberPropertyTips="0" showDataTips="0" useAutoFormatting="1" rowGrandTotals="0" colGrandTotals="0" createdVersion="7" indent="0" showHeaders="0" outline="1" outlineData="1" multipleFieldFilters="0">
  <location ref="A12:A13" firstHeaderRow="1" firstDataRow="1" firstDataCol="0"/>
  <pivotFields count="1">
    <pivotField dataField="1" subtotalTop="0" showAll="0" defaultSubtotal="0"/>
  </pivotFields>
  <rowItems count="1">
    <i/>
  </rowItems>
  <colItems count="1">
    <i/>
  </colItems>
  <dataFields count="1">
    <dataField name="Facturación" fld="0" baseField="0" baseItem="0" numFmtId="182"/>
  </dataFields>
  <formats count="1">
    <format dxfId="83">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D91C9-FAB7-44E3-8E42-D7A03E18F914}" name="TablaDinámica84" cacheId="5660" applyNumberFormats="0" applyBorderFormats="0" applyFontFormats="0" applyPatternFormats="0" applyAlignmentFormats="0" applyWidthHeightFormats="1" dataCaption="Valores" tag="819c7ae2-f8d1-4f6f-a4a0-a879eb1103b4" updatedVersion="7" minRefreshableVersion="3" showCalcMbrs="0" showDrill="0" showMemberPropertyTips="0" showDataTips="0" useAutoFormatting="1" rowGrandTotals="0" colGrandTotals="0" createdVersion="7" indent="0" showHeaders="0" outline="1" outlineData="1" multipleFieldFilters="0">
  <location ref="D243:D244" firstHeaderRow="1" firstDataRow="1" firstDataCol="0"/>
  <pivotFields count="1">
    <pivotField dataField="1" subtotalTop="0" showAll="0" defaultSubtotal="0"/>
  </pivotFields>
  <rowItems count="1">
    <i/>
  </rowItems>
  <colItems count="1">
    <i/>
  </colItems>
  <dataFields count="1">
    <dataField name="Facturación" fld="0" baseField="0" baseItem="0" numFmtId="182"/>
  </dataFields>
  <formats count="1">
    <format dxfId="63">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acturació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E662481-CA6B-4C5E-8D72-1B188400F0BF}" name="TablaDinámica70" cacheId="5575" applyNumberFormats="0" applyBorderFormats="0" applyFontFormats="0" applyPatternFormats="0" applyAlignmentFormats="0" applyWidthHeightFormats="1" dataCaption="Valores" tag="18415d4d-bcf3-471d-802e-cc0da3e5a1bf" updatedVersion="7" minRefreshableVersion="3" showCalcMbrs="0" showDrill="0" showMemberPropertyTips="0" showDataTips="0" useAutoFormatting="1" rowGrandTotals="0" colGrandTotals="0" createdVersion="7" indent="0" showHeaders="0" outline="1" outlineData="1" multipleFieldFilters="0">
  <location ref="A9:A10" firstHeaderRow="1" firstDataRow="1" firstDataCol="0"/>
  <pivotFields count="1">
    <pivotField dataField="1" subtotalTop="0" showAll="0" defaultSubtotal="0"/>
  </pivotFields>
  <rowItems count="1">
    <i/>
  </rowItems>
  <colItems count="1">
    <i/>
  </colItems>
  <dataFields count="1">
    <dataField name="Ticket medio" fld="0" subtotal="average" baseField="0" baseItem="0" numFmtId="181"/>
  </dataFields>
  <formats count="1">
    <format dxfId="84">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cket medi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CC1F23C6-1472-4014-8CE2-62078227A3F8}" name="TablaDinámica69" cacheId="5572" applyNumberFormats="0" applyBorderFormats="0" applyFontFormats="0" applyPatternFormats="0" applyAlignmentFormats="0" applyWidthHeightFormats="1" dataCaption="Valores" tag="9a357652-b656-423f-95f5-c61b9b883188" updatedVersion="7" minRefreshableVersion="3" showCalcMbrs="0" showDrill="0" showMemberPropertyTips="0" showDataTips="0" useAutoFormatting="1" rowGrandTotals="0" colGrandTotals="0" createdVersion="7" indent="0" showHeaders="0" outline="1" outlineData="1" multipleFieldFilters="0">
  <location ref="A6:A7" firstHeaderRow="1" firstDataRow="1" firstDataCol="0"/>
  <pivotFields count="1">
    <pivotField dataField="1" subtotalTop="0" showAll="0" defaultSubtotal="0"/>
  </pivotFields>
  <rowItems count="1">
    <i/>
  </rowItems>
  <colItems count="1">
    <i/>
  </colItems>
  <dataFields count="1">
    <dataField fld="0" subtotal="count" baseField="0" baseItem="0" numFmtId="2"/>
  </dataFields>
  <formats count="1">
    <format dxfId="65">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AF8BBEF-4AA7-4691-B60A-FA204BCB98D6}" name="TablaDinámica68" cacheId="5569" applyNumberFormats="0" applyBorderFormats="0" applyFontFormats="0" applyPatternFormats="0" applyAlignmentFormats="0" applyWidthHeightFormats="1" dataCaption="Valores" tag="7d755379-c2ad-47db-9db2-c96da440d5e0" updatedVersion="7" minRefreshableVersion="3" showCalcMbrs="0" showDrill="0" showMemberPropertyTips="0" showDataTips="0" useAutoFormatting="1" rowGrandTotals="0" colGrandTotals="0" createdVersion="7" indent="0" showHeaders="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CC869-2B06-480E-8753-3C7FFC57C363}" name="TablaDinámica83" cacheId="5659" applyNumberFormats="0" applyBorderFormats="0" applyFontFormats="0" applyPatternFormats="0" applyAlignmentFormats="0" applyWidthHeightFormats="1" dataCaption="Valores" tag="3ba3b566-5b82-40c0-a6e9-95f55a9e5dd7" updatedVersion="7" minRefreshableVersion="3" showCalcMbrs="0" showDrill="0" showMemberPropertyTips="0" showDataTips="0" useAutoFormatting="1" rowGrandTotals="0" colGrandTotals="0" createdVersion="7" indent="0" showHeaders="0" outline="1" outlineData="1" multipleFieldFilters="0">
  <location ref="D246:D247" firstHeaderRow="1" firstDataRow="1" firstDataCol="0"/>
  <pivotFields count="1">
    <pivotField dataField="1" subtotalTop="0" showAll="0" defaultSubtotal="0"/>
  </pivotFields>
  <rowItems count="1">
    <i/>
  </rowItems>
  <colItems count="1">
    <i/>
  </colItems>
  <dataFields count="1">
    <dataField name="Coste total"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oste total"/>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activeTabTopLevelEntity name="[cocin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910FB7-31F4-4867-A602-9DC9A966B0CB}" name="TablaDinámica82" cacheId="5658" applyNumberFormats="0" applyBorderFormats="0" applyFontFormats="0" applyPatternFormats="0" applyAlignmentFormats="0" applyWidthHeightFormats="1" dataCaption="Valores" tag="d464722e-9d14-40c3-a9bf-4371c58ce56f" updatedVersion="7" minRefreshableVersion="3" useAutoFormatting="1" itemPrintTitles="1" createdVersion="7" indent="0" outline="1" outlineData="1" multipleFieldFilters="0" chartFormat="27">
  <location ref="A243:B24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21412D-7BF9-4B29-84D1-89A653A65D8C}" name="TablaDinámica81" cacheId="5657" applyNumberFormats="0" applyBorderFormats="0" applyFontFormats="0" applyPatternFormats="0" applyAlignmentFormats="0" applyWidthHeightFormats="1" dataCaption="Valores" tag="ac5ad86b-fa35-4c6f-90d0-6d62c1a069ae" updatedVersion="7" minRefreshableVersion="3" useAutoFormatting="1" itemPrintTitles="1" createdVersion="7" indent="0" outline="1" outlineData="1" multipleFieldFilters="0" chartFormat="27">
  <location ref="A247:B250"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2FABF8-5C42-4B94-B379-D915BA7E4510}" name="TablaDinámica78" cacheId="5651" applyNumberFormats="0" applyBorderFormats="0" applyFontFormats="0" applyPatternFormats="0" applyAlignmentFormats="0" applyWidthHeightFormats="1" dataCaption="Valores" tag="393044d8-4295-4504-9c04-7a586a09b606" updatedVersion="7" minRefreshableVersion="3" useAutoFormatting="1" itemPrintTitles="1" createdVersion="7" indent="0" outline="1" outlineData="1" multipleFieldFilters="0" chartFormat="27">
  <location ref="J153:K156" firstHeaderRow="1" firstDataRow="1" firstDataCol="1"/>
  <pivotFields count="2">
    <pivotField axis="axisRow" allDrilled="1" subtotalTop="0" showAll="0" dataSourceSort="1" defaultSubtotal="0" defaultAttributeDrillState="1">
      <items count="2">
        <item n="No facturada" x="0"/>
        <item n="Facturada" x="1"/>
      </items>
    </pivotField>
    <pivotField dataField="1" subtotalTop="0" showAll="0" defaultSubtotal="0"/>
  </pivotFields>
  <rowFields count="1">
    <field x="0"/>
  </rowFields>
  <rowItems count="3">
    <i>
      <x/>
    </i>
    <i>
      <x v="1"/>
    </i>
    <i t="grand">
      <x/>
    </i>
  </rowItems>
  <colItems count="1">
    <i/>
  </colItems>
  <dataFields count="1">
    <dataField name="Suma de Monto Total de la Cuenta" fld="1" showDataAs="percentOfCol" baseField="0" baseItem="0" numFmtId="1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Cobrad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5E45B7-EA94-4D5D-8906-DF2B530AB4C4}" name="TablaDinámica66" cacheId="5663" applyNumberFormats="0" applyBorderFormats="0" applyFontFormats="0" applyPatternFormats="0" applyAlignmentFormats="0" applyWidthHeightFormats="1" dataCaption="Valores" tag="a8eb7d39-60d9-4e5e-9e93-8e51f041ad77" updatedVersion="7" minRefreshableVersion="3" useAutoFormatting="1" subtotalHiddenItems="1" itemPrintTitles="1" createdVersion="7" indent="0" outline="1" outlineData="1" multipleFieldFilters="0" chartFormat="6" rowHeaderCaption="Meseros">
  <location ref="A120:C126"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Ordenes atendidas" fld="1" subtotal="count" baseField="0" baseItem="0" numFmtId="1"/>
    <dataField name="% monto impagado" fld="2" subtotal="count" baseField="0" baseItem="0" numFmtId="9"/>
  </dataFields>
  <formats count="3">
    <format dxfId="91">
      <pivotArea dataOnly="0" labelOnly="1" outline="0" axis="axisValues" fieldPosition="0"/>
    </format>
    <format dxfId="90">
      <pivotArea outline="0" collapsedLevelsAreSubtotals="1" fieldPosition="0"/>
    </format>
    <format dxfId="62">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medio de Cobrada"/>
    <pivotHierarchy dragToData="1"/>
    <pivotHierarchy dragToData="1"/>
    <pivotHierarchy dragToData="1" caption="Ordenes atendidas"/>
    <pivotHierarchy dragToData="1"/>
    <pivotHierarchy dragToData="1"/>
    <pivotHierarchy dragToData="1"/>
    <pivotHierarchy dragToData="1"/>
    <pivotHierarchy dragToData="1"/>
    <pivotHierarchy dragToData="1" caption="Promedio de Tiempo prep"/>
    <pivotHierarchy dragToData="1" caption="Promedio de Propina2"/>
    <pivotHierarchy dragToData="1" caption="Promedio de Monto Total de la Cuenta"/>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impag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cina]"/>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3AA14D-83DE-4FFE-9246-B425C1FBC95E}" name="TablaDinámica65" cacheId="5671" applyNumberFormats="0" applyBorderFormats="0" applyFontFormats="0" applyPatternFormats="0" applyAlignmentFormats="0" applyWidthHeightFormats="1" dataCaption="Valores" tag="e0600890-0123-4c8d-ab23-d3fde199765c" updatedVersion="7" minRefreshableVersion="3" useAutoFormatting="1" subtotalHiddenItems="1" itemPrintTitles="1" createdVersion="7" indent="0" outline="1" outlineData="1" multipleFieldFilters="0" chartFormat="7">
  <location ref="A227:C235"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Facturable" fld="1" baseField="0" baseItem="0" numFmtId="182"/>
    <dataField fld="2" subtotal="count" baseField="0" baseItem="0" numFmtId="9"/>
  </dataFields>
  <formats count="2">
    <format dxfId="94">
      <pivotArea outline="0" collapsedLevelsAreSubtotals="1" fieldPosition="0">
        <references count="1">
          <reference field="4294967294" count="1" selected="0">
            <x v="0"/>
          </reference>
        </references>
      </pivotArea>
    </format>
    <format dxfId="60">
      <pivotArea outline="0" collapsedLevelsAreSubtotals="1" fieldPosition="0">
        <references count="1">
          <reference field="4294967294" count="1" selected="0">
            <x v="1"/>
          </reference>
        </references>
      </pivotArea>
    </format>
  </formats>
  <chartFormats count="2">
    <chartFormat chart="1"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ct de cobro"/>
    <pivotHierarchy dragToData="1" caption="Facturab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monto facturad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C39C3B5A-AAFE-4A0C-96CC-08EA30E72567}" autoFormatId="16" applyNumberFormats="0" applyBorderFormats="0" applyFontFormats="0" applyPatternFormats="0" applyAlignmentFormats="0" applyWidthHeightFormats="0">
  <queryTableRefresh nextId="29" unboundColumnsRight="11">
    <queryTableFields count="23">
      <queryTableField id="1" name="Número de Mesa" tableColumnId="1"/>
      <queryTableField id="2" name="Nombre del Cliente" tableColumnId="2"/>
      <queryTableField id="3" name="Número de Comensales" tableColumnId="3"/>
      <queryTableField id="4" name="Hora de Llegada" tableColumnId="4"/>
      <queryTableField id="5" name="Hora de Salida" tableColumnId="5"/>
      <queryTableField id="6" name="Mesero Asignado" tableColumnId="6"/>
      <queryTableField id="7" name="Tipo de Servicio" tableColumnId="7"/>
      <queryTableField id="8" name="Método de Pago" tableColumnId="8"/>
      <queryTableField id="9" name="Propina" tableColumnId="9"/>
      <queryTableField id="10" name="Estado de la Mesa" tableColumnId="10"/>
      <queryTableField id="11" name="Número de Orden" tableColumnId="11"/>
      <queryTableField id="12" name="País de Origen" tableColumnId="12"/>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1" dataBound="0" tableColumnId="21"/>
      <queryTableField id="22" dataBound="0" tableColumnId="23"/>
      <queryTableField id="26" dataBound="0" tableColumnId="27"/>
      <queryTableField id="27" dataBound="0" tableColumnId="28"/>
      <queryTableField id="28" dataBound="0" tableColumnId="29"/>
    </queryTableFields>
    <queryTableDeletedFields count="1">
      <deletedField name="Platos Ordenado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6063F370-C4F1-455D-ADE1-0D6D1724D4AE}" autoFormatId="16" applyNumberFormats="0" applyBorderFormats="0" applyFontFormats="0" applyPatternFormats="0" applyAlignmentFormats="0" applyWidthHeightFormats="0">
  <queryTableRefresh nextId="15" unboundColumnsRight="4">
    <queryTableFields count="13">
      <queryTableField id="1" name="N√∫mero de Orden" tableColumnId="1"/>
      <queryTableField id="2" name="N√∫mero de Mesa" tableColumnId="2"/>
      <queryTableField id="3" name="Nombre del Plato" tableColumnId="3"/>
      <queryTableField id="4" name="Descripci√≥n del Plato" tableColumnId="4"/>
      <queryTableField id="5" name="Costo Unitario" tableColumnId="5"/>
      <queryTableField id="6" name="Precio Unitario" tableColumnId="6"/>
      <queryTableField id="7" name="Cantidad Ordenada" tableColumnId="7"/>
      <queryTableField id="8" name="Tiempo de Preparaci√≥n" tableColumnId="8"/>
      <queryTableField id="9" name="Observaciones" tableColumnId="9"/>
      <queryTableField id="10" dataBound="0" tableColumnId="10"/>
      <queryTableField id="11" dataBound="0" tableColumnId="11"/>
      <queryTableField id="12" dataBound="0" tableColumnId="12"/>
      <queryTableField id="14" dataBound="0"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709DE5-1805-4D71-92E4-C892365E4B43}" name="sala" displayName="sala" ref="A1:W768" tableType="queryTable" totalsRowShown="0">
  <autoFilter ref="A1:W768" xr:uid="{CF709DE5-1805-4D71-92E4-C892365E4B43}"/>
  <tableColumns count="23">
    <tableColumn id="1" xr3:uid="{7EB954B1-50C5-4F3E-8326-2966D38A2236}" uniqueName="1" name="Número de Mesa" queryTableFieldId="1"/>
    <tableColumn id="2" xr3:uid="{CA95C54C-ED4E-4E2E-97D5-61082E02A7B0}" uniqueName="2" name="Nombre del Cliente" queryTableFieldId="2" dataDxfId="130"/>
    <tableColumn id="3" xr3:uid="{8BB1AC2E-C0CF-47F4-A381-BF23538A905E}" uniqueName="3" name="Número de Comensales" queryTableFieldId="3"/>
    <tableColumn id="4" xr3:uid="{0C2F2BC7-9456-4660-91A6-D199B8C9F8C4}" uniqueName="4" name="Hora de Llegada" queryTableFieldId="4" dataDxfId="129"/>
    <tableColumn id="5" xr3:uid="{546A5BFD-0E4D-4929-95B5-7AF47DD9A6B8}" uniqueName="5" name="Hora de Salida" queryTableFieldId="5" dataDxfId="128"/>
    <tableColumn id="6" xr3:uid="{886B130D-E692-4604-9B24-22BAB0C5B807}" uniqueName="6" name="Mesero Asignado" queryTableFieldId="6" dataDxfId="127"/>
    <tableColumn id="7" xr3:uid="{87B6BCB3-7EF9-4708-B7FE-360D90BD9C99}" uniqueName="7" name="Tipo de Servicio" queryTableFieldId="7" dataDxfId="126"/>
    <tableColumn id="8" xr3:uid="{649ECA46-9C1E-4338-A191-57F6E79B9EA8}" uniqueName="8" name="Método de Pago" queryTableFieldId="8" dataDxfId="125"/>
    <tableColumn id="9" xr3:uid="{8CA2D1E1-251C-47AE-BFCC-682DAF458E13}" uniqueName="9" name="Propina" queryTableFieldId="9"/>
    <tableColumn id="10" xr3:uid="{256BB505-1CC0-4EB8-ADC8-DBE02761931E}" uniqueName="10" name="Estado de la Mesa" queryTableFieldId="10" dataDxfId="124"/>
    <tableColumn id="11" xr3:uid="{82A5630D-8FE7-4914-BF6E-7769CF96E0CE}" uniqueName="11" name="Número de Orden" queryTableFieldId="11"/>
    <tableColumn id="12" xr3:uid="{668CAFC2-881D-40A6-B362-EB67355FA0BF}" uniqueName="12" name="País de Origen" queryTableFieldId="12" dataDxfId="123"/>
    <tableColumn id="14" xr3:uid="{8A70DFEE-D90C-4290-A2F4-4C10543A6D35}" uniqueName="14" name="Monto Total de la Cuenta" queryTableFieldId="14" dataDxfId="122">
      <calculatedColumnFormula>SUMIF('cocina'!A:A,sala[[#This Row],[Número de Orden]],'cocina'!K:K)</calculatedColumnFormula>
    </tableColumn>
    <tableColumn id="15" xr3:uid="{AD3C693C-ABDC-4A2C-B6CF-94485D0F484D}" uniqueName="15" name="Fecha de Factura" queryTableFieldId="15" dataDxfId="119">
      <calculatedColumnFormula>sala[[#This Row],[Hora de Salida]]</calculatedColumnFormula>
    </tableColumn>
    <tableColumn id="16" xr3:uid="{866E65FB-8FB2-4960-9889-60E4BFBC9578}" uniqueName="16" name="Tiempo de Permanencia" queryTableFieldId="16" dataDxfId="121">
      <calculatedColumnFormula>IF(sala[[#This Row],[Estado de la Mesa]]="Ocupada",sala[[#This Row],[Hora de Salida]]-sala[[#This Row],[Hora de Llegada]]+15/(24*60),sala[[#This Row],[Hora de Salida]]-sala[[#This Row],[Hora de Llegada]])</calculatedColumnFormula>
    </tableColumn>
    <tableColumn id="17" xr3:uid="{C34237C3-F107-439C-B513-016F8CF5B6EB}" uniqueName="17" name="Tiempo de Preparación" queryTableFieldId="17" dataDxfId="120">
      <calculatedColumnFormula>SUMIF('cocina'!A:A,sala[[#This Row],[Número de Orden]],'cocina'!H:H)/(24*60)</calculatedColumnFormula>
    </tableColumn>
    <tableColumn id="18" xr3:uid="{7EBFC5C0-C3FB-4988-9623-96C25DC1C844}" uniqueName="18" name="Tiempo de degustación" queryTableFieldId="18" dataDxfId="118">
      <calculatedColumnFormula>IF((sala[[#This Row],[Tiempo de Permanencia]]-sala[[#This Row],[Tiempo de Preparación]])&gt;0,sala[[#This Row],[Tiempo de Permanencia]]-sala[[#This Row],[Tiempo de Preparación]],0)</calculatedColumnFormula>
    </tableColumn>
    <tableColumn id="19" xr3:uid="{894E4190-6E01-4842-B681-C662B58CDE04}" uniqueName="19" name="Cobrada" queryTableFieldId="19" dataDxfId="117">
      <calculatedColumnFormula>IF(sala[[#This Row],[Tiempo de degustación]]&gt;0,1,0)</calculatedColumnFormula>
    </tableColumn>
    <tableColumn id="21" xr3:uid="{8049A882-A9B1-4B90-928C-BA10D106AFAB}" uniqueName="21" name="Día semana" queryTableFieldId="21" dataDxfId="116">
      <calculatedColumnFormula>WEEKDAY(sala[[#This Row],[Fecha de Factura]],11)&amp;". "&amp;TEXT(sala[[#This Row],[Fecha de Factura]],"dddd")</calculatedColumnFormula>
    </tableColumn>
    <tableColumn id="23" xr3:uid="{C1385364-BB90-4319-9E56-E3E39B7AB215}" uniqueName="23" name="Numero de platos" queryTableFieldId="22" dataDxfId="82">
      <calculatedColumnFormula>SUMIF('cocina'!A:A,sala[[#This Row],[Número de Orden]],'cocina'!G:G)</calculatedColumnFormula>
    </tableColumn>
    <tableColumn id="27" xr3:uid="{706E50CC-194C-4433-A144-ABFBA5DBCEDE}" uniqueName="27" name="Tiempo prep" queryTableFieldId="26" dataDxfId="115">
      <calculatedColumnFormula>sala[[#This Row],[Tiempo de Preparación]]*24</calculatedColumnFormula>
    </tableColumn>
    <tableColumn id="28" xr3:uid="{ED63D1B0-FA85-4D76-ACAC-327D3B3477E3}" uniqueName="28" name="Facturacion" queryTableFieldId="27" dataDxfId="106">
      <calculatedColumnFormula>sala[[#This Row],[Cobrada]]*sala[[#This Row],[Monto Total de la Cuenta]]</calculatedColumnFormula>
    </tableColumn>
    <tableColumn id="29" xr3:uid="{3CD219C5-3CBF-47BA-9E0B-34B392939F20}" uniqueName="29" name="Tiempo perm" queryTableFieldId="28" dataDxfId="105">
      <calculatedColumnFormula>sala[[#This Row],[Tiempo de Permanencia]]*24</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54453D-268D-4F5F-8040-2A6D9C46FB4D}" name="cocina" displayName="cocina" ref="A1:M1903" tableType="queryTable" totalsRowShown="0">
  <autoFilter ref="A1:M1903" xr:uid="{8454453D-268D-4F5F-8040-2A6D9C46FB4D}"/>
  <tableColumns count="13">
    <tableColumn id="1" xr3:uid="{7DE4E85A-5250-4147-A366-0AEE428D6B7C}" uniqueName="1" name="Número de Orden" queryTableFieldId="1"/>
    <tableColumn id="2" xr3:uid="{BECA3475-CB61-47FE-BF09-2D48AA0AEB0E}" uniqueName="2" name="Número de Mesa" queryTableFieldId="2"/>
    <tableColumn id="3" xr3:uid="{36159A3E-8180-4FF5-8D59-B42F7C0BC7E4}" uniqueName="3" name="Nombre del Plato" queryTableFieldId="3" dataDxfId="75"/>
    <tableColumn id="4" xr3:uid="{E92069E7-2B9F-42F5-9FF2-054DC255F3F0}" uniqueName="4" name="Descripción del Plato" queryTableFieldId="4" dataDxfId="74"/>
    <tableColumn id="5" xr3:uid="{A8569D17-9ACE-404E-B6B0-BFFDD415695E}" uniqueName="5" name="Costo Unitario" queryTableFieldId="5"/>
    <tableColumn id="6" xr3:uid="{A6BFF224-AD08-44A8-9297-E68F4577ED07}" uniqueName="6" name="Precio Unitario" queryTableFieldId="6"/>
    <tableColumn id="7" xr3:uid="{8ED5E1FF-7F56-48BD-94E7-016371417326}" uniqueName="7" name="Cantidad Ordenada" queryTableFieldId="7"/>
    <tableColumn id="8" xr3:uid="{074F1664-8B52-404D-9DD2-068892267845}" uniqueName="8" name="Tiempo de Preparación" queryTableFieldId="8"/>
    <tableColumn id="9" xr3:uid="{F87AAD5C-777E-4941-BE58-641517857336}" uniqueName="9" name="Observaciones" queryTableFieldId="9" dataDxfId="73"/>
    <tableColumn id="10" xr3:uid="{06BA3AAA-B2BD-47E8-8DDE-2F9A62C0BF65}" uniqueName="10" name="Ganancia neta" queryTableFieldId="10" dataDxfId="72">
      <calculatedColumnFormula>cocina[[#This Row],[Precio Unitario]]*cocina[[#This Row],[Cantidad Ordenada]]-cocina[[#This Row],[Costo Unitario]]*cocina[[#This Row],[Cantidad Ordenada]]</calculatedColumnFormula>
    </tableColumn>
    <tableColumn id="11" xr3:uid="{8DC536E2-0695-4D05-A54A-521A5A1CD14D}" uniqueName="11" name="Ganancia bruta" queryTableFieldId="11" dataDxfId="71">
      <calculatedColumnFormula>cocina[[#This Row],[Precio Unitario]]*cocina[[#This Row],[Cantidad Ordenada]]</calculatedColumnFormula>
    </tableColumn>
    <tableColumn id="12" xr3:uid="{7B4254E0-E809-437A-BC30-72D58D30664F}" uniqueName="12" name="Porcentaje de Ganancia del pedido" queryTableFieldId="12" dataDxfId="70" dataCellStyle="Porcentaje">
      <calculatedColumnFormula>(SUMIF(A:A,cocina[[#This Row],[Número de Orden]],J:J))/SUMIF(A:A,cocina[[#This Row],[Número de Orden]],K:K)</calculatedColumnFormula>
    </tableColumn>
    <tableColumn id="14" xr3:uid="{FA54159B-A431-46C1-B3AD-5132625BF8A6}" uniqueName="14" name="Columna1" queryTableFieldId="14" dataDxfId="66">
      <calculatedColumnFormula>cocina[[#This Row],[Ganancia bruta]]-cocina[[#This Row],[Ganancia neta]]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29.xml"/><Relationship Id="rId7" Type="http://schemas.openxmlformats.org/officeDocument/2006/relationships/printerSettings" Target="../printerSettings/printerSettings3.bin"/><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pivotTable" Target="../pivotTables/pivotTable32.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54460-C2A3-475B-B171-ED2D2C9E5CF8}">
  <dimension ref="A1:W768"/>
  <sheetViews>
    <sheetView topLeftCell="M1" workbookViewId="0">
      <selection activeCell="W1" sqref="T1:W1048576"/>
    </sheetView>
  </sheetViews>
  <sheetFormatPr baseColWidth="10" defaultRowHeight="14.4" x14ac:dyDescent="0.3"/>
  <cols>
    <col min="1" max="1" width="17.6640625" bestFit="1" customWidth="1"/>
    <col min="2" max="2" width="19.44140625" bestFit="1" customWidth="1"/>
    <col min="3" max="3" width="23.21875" bestFit="1" customWidth="1"/>
    <col min="4" max="4" width="16.6640625" bestFit="1" customWidth="1"/>
    <col min="5" max="5" width="15.21875" bestFit="1" customWidth="1"/>
    <col min="6" max="6" width="17.77734375" bestFit="1" customWidth="1"/>
    <col min="7" max="7" width="16.44140625" bestFit="1" customWidth="1"/>
    <col min="8" max="8" width="17.21875" bestFit="1" customWidth="1"/>
    <col min="9" max="9" width="9.77734375" bestFit="1" customWidth="1"/>
    <col min="10" max="10" width="18.5546875" customWidth="1"/>
    <col min="11" max="11" width="18.44140625" bestFit="1" customWidth="1"/>
    <col min="12" max="12" width="15.109375" bestFit="1" customWidth="1"/>
    <col min="13" max="13" width="24.77734375" bestFit="1" customWidth="1"/>
    <col min="14" max="14" width="17.33203125" bestFit="1" customWidth="1"/>
    <col min="15" max="15" width="23.77734375" style="3" bestFit="1" customWidth="1"/>
    <col min="16" max="16" width="22.77734375" style="3" bestFit="1" customWidth="1"/>
    <col min="17" max="17" width="22.88671875" bestFit="1" customWidth="1"/>
    <col min="18" max="18" width="10.33203125" style="10" bestFit="1" customWidth="1"/>
    <col min="19" max="19" width="0" style="1" hidden="1" customWidth="1"/>
    <col min="20" max="20" width="18.33203125" style="4" hidden="1" customWidth="1"/>
    <col min="21" max="21" width="13.88671875" style="4" hidden="1" customWidth="1"/>
    <col min="22" max="22" width="13" hidden="1" customWidth="1"/>
    <col min="23" max="23" width="14.44140625" style="4" hidden="1" customWidth="1"/>
  </cols>
  <sheetData>
    <row r="1" spans="1:23" x14ac:dyDescent="0.3">
      <c r="A1" t="s">
        <v>0</v>
      </c>
      <c r="B1" t="s">
        <v>1</v>
      </c>
      <c r="C1" t="s">
        <v>2</v>
      </c>
      <c r="D1" t="s">
        <v>3</v>
      </c>
      <c r="E1" t="s">
        <v>4</v>
      </c>
      <c r="F1" t="s">
        <v>5</v>
      </c>
      <c r="G1" t="s">
        <v>6</v>
      </c>
      <c r="H1" t="s">
        <v>7</v>
      </c>
      <c r="I1" t="s">
        <v>8</v>
      </c>
      <c r="J1" t="s">
        <v>9</v>
      </c>
      <c r="K1" t="s">
        <v>10</v>
      </c>
      <c r="L1" t="s">
        <v>11</v>
      </c>
      <c r="M1" t="s">
        <v>634</v>
      </c>
      <c r="N1" t="s">
        <v>635</v>
      </c>
      <c r="O1" s="3" t="s">
        <v>636</v>
      </c>
      <c r="P1" s="3" t="s">
        <v>611</v>
      </c>
      <c r="Q1" t="s">
        <v>637</v>
      </c>
      <c r="R1" s="10" t="s">
        <v>644</v>
      </c>
      <c r="S1" s="1" t="s">
        <v>654</v>
      </c>
      <c r="T1" s="4" t="s">
        <v>669</v>
      </c>
      <c r="U1" s="4" t="s">
        <v>672</v>
      </c>
      <c r="V1" t="s">
        <v>678</v>
      </c>
      <c r="W1" s="4" t="s">
        <v>690</v>
      </c>
    </row>
    <row r="2" spans="1:23" x14ac:dyDescent="0.3">
      <c r="A2">
        <v>10</v>
      </c>
      <c r="B2" s="1" t="s">
        <v>12</v>
      </c>
      <c r="C2">
        <v>6</v>
      </c>
      <c r="D2" s="2">
        <v>45017.046527777777</v>
      </c>
      <c r="E2" s="2">
        <v>45017.159722222219</v>
      </c>
      <c r="F2" s="1" t="s">
        <v>13</v>
      </c>
      <c r="G2" s="1" t="s">
        <v>14</v>
      </c>
      <c r="H2" s="1" t="s">
        <v>15</v>
      </c>
      <c r="I2">
        <v>48.55</v>
      </c>
      <c r="J2" s="1" t="s">
        <v>16</v>
      </c>
      <c r="K2">
        <v>1</v>
      </c>
      <c r="L2" s="1" t="s">
        <v>17</v>
      </c>
      <c r="M2" s="1">
        <f>SUMIF('cocina'!A:A,sala[[#This Row],[Número de Orden]],'cocina'!K:K)</f>
        <v>138</v>
      </c>
      <c r="N2" s="2">
        <f>sala[[#This Row],[Hora de Salida]]</f>
        <v>45017.159722222219</v>
      </c>
      <c r="O2" s="3">
        <f>IF(sala[[#This Row],[Estado de la Mesa]]="Ocupada",sala[[#This Row],[Hora de Salida]]-sala[[#This Row],[Hora de Llegada]]+15/(24*60),sala[[#This Row],[Hora de Salida]]-sala[[#This Row],[Hora de Llegada]])</f>
        <v>0.1131944444423425</v>
      </c>
      <c r="P2" s="3">
        <f>SUMIF('cocina'!A:A,sala[[#This Row],[Número de Orden]],'cocina'!H:H)/(24*60)</f>
        <v>3.9583333333333331E-2</v>
      </c>
      <c r="Q2" s="3">
        <f>IF((sala[[#This Row],[Tiempo de Permanencia]]-sala[[#This Row],[Tiempo de Preparación]])&gt;0,sala[[#This Row],[Tiempo de Permanencia]]-sala[[#This Row],[Tiempo de Preparación]],0)</f>
        <v>7.361111110900917E-2</v>
      </c>
      <c r="R2" s="10">
        <f>IF(sala[[#This Row],[Tiempo de degustación]]&gt;0,1,0)</f>
        <v>1</v>
      </c>
      <c r="S2" s="1" t="str">
        <f>WEEKDAY(sala[[#This Row],[Fecha de Factura]],11)&amp;". "&amp;TEXT(sala[[#This Row],[Fecha de Factura]],"dddd")</f>
        <v>6. sábado</v>
      </c>
      <c r="T2" s="4">
        <f>SUMIF('cocina'!A:A,sala[[#This Row],[Número de Orden]],'cocina'!G:G)</f>
        <v>5</v>
      </c>
      <c r="U2" s="4">
        <f>sala[[#This Row],[Tiempo de Preparación]]*24</f>
        <v>0.95</v>
      </c>
      <c r="V2">
        <f>sala[[#This Row],[Cobrada]]*sala[[#This Row],[Monto Total de la Cuenta]]</f>
        <v>138</v>
      </c>
      <c r="W2" s="4">
        <f>sala[[#This Row],[Tiempo de Permanencia]]*24</f>
        <v>2.71666666661622</v>
      </c>
    </row>
    <row r="3" spans="1:23" x14ac:dyDescent="0.3">
      <c r="A3">
        <v>6</v>
      </c>
      <c r="B3" s="1" t="s">
        <v>18</v>
      </c>
      <c r="C3">
        <v>6</v>
      </c>
      <c r="D3" s="2">
        <v>45017.061111111114</v>
      </c>
      <c r="E3" s="2">
        <v>45017.15902777778</v>
      </c>
      <c r="F3" s="1" t="s">
        <v>19</v>
      </c>
      <c r="G3" s="1" t="s">
        <v>20</v>
      </c>
      <c r="H3" s="1" t="s">
        <v>21</v>
      </c>
      <c r="I3">
        <v>43.3</v>
      </c>
      <c r="J3" s="1" t="s">
        <v>16</v>
      </c>
      <c r="K3">
        <v>2</v>
      </c>
      <c r="L3" s="1" t="s">
        <v>22</v>
      </c>
      <c r="M3" s="1">
        <f>SUMIF('cocina'!A:A,sala[[#This Row],[Número de Orden]],'cocina'!K:K)</f>
        <v>58</v>
      </c>
      <c r="N3" s="2">
        <f>sala[[#This Row],[Hora de Salida]]</f>
        <v>45017.15902777778</v>
      </c>
      <c r="O3" s="3">
        <f>IF(sala[[#This Row],[Estado de la Mesa]]="Ocupada",sala[[#This Row],[Hora de Salida]]-sala[[#This Row],[Hora de Llegada]]+15/(24*60),sala[[#This Row],[Hora de Salida]]-sala[[#This Row],[Hora de Llegada]])</f>
        <v>9.7916666665696539E-2</v>
      </c>
      <c r="P3" s="3">
        <f>SUMIF('cocina'!A:A,sala[[#This Row],[Número de Orden]],'cocina'!H:H)/(24*60)</f>
        <v>5.9027777777777776E-2</v>
      </c>
      <c r="Q3" s="3">
        <f>IF((sala[[#This Row],[Tiempo de Permanencia]]-sala[[#This Row],[Tiempo de Preparación]])&gt;0,sala[[#This Row],[Tiempo de Permanencia]]-sala[[#This Row],[Tiempo de Preparación]],0)</f>
        <v>3.8888888887918763E-2</v>
      </c>
      <c r="R3" s="10">
        <f>IF(sala[[#This Row],[Tiempo de degustación]]&gt;0,1,0)</f>
        <v>1</v>
      </c>
      <c r="S3" s="1" t="str">
        <f>WEEKDAY(sala[[#This Row],[Fecha de Factura]],11)&amp;". "&amp;TEXT(sala[[#This Row],[Fecha de Factura]],"dddd")</f>
        <v>6. sábado</v>
      </c>
      <c r="T3" s="4">
        <f>SUMIF('cocina'!A:A,sala[[#This Row],[Número de Orden]],'cocina'!G:G)</f>
        <v>2</v>
      </c>
      <c r="U3" s="4">
        <f>sala[[#This Row],[Tiempo de Preparación]]*24</f>
        <v>1.4166666666666665</v>
      </c>
      <c r="V3">
        <f>sala[[#This Row],[Cobrada]]*sala[[#This Row],[Monto Total de la Cuenta]]</f>
        <v>58</v>
      </c>
      <c r="W3" s="4">
        <f>sala[[#This Row],[Tiempo de Permanencia]]*24</f>
        <v>2.3499999999767169</v>
      </c>
    </row>
    <row r="4" spans="1:23" x14ac:dyDescent="0.3">
      <c r="A4">
        <v>20</v>
      </c>
      <c r="B4" s="1" t="s">
        <v>23</v>
      </c>
      <c r="C4">
        <v>1</v>
      </c>
      <c r="D4" s="2">
        <v>45017.020138888889</v>
      </c>
      <c r="E4" s="2">
        <v>45017.163888888892</v>
      </c>
      <c r="F4" s="1" t="s">
        <v>24</v>
      </c>
      <c r="G4" s="1" t="s">
        <v>20</v>
      </c>
      <c r="H4" s="1" t="s">
        <v>25</v>
      </c>
      <c r="I4">
        <v>30.87</v>
      </c>
      <c r="J4" s="1" t="s">
        <v>26</v>
      </c>
      <c r="K4">
        <v>3</v>
      </c>
      <c r="L4" s="1" t="s">
        <v>27</v>
      </c>
      <c r="M4" s="1">
        <f>SUMIF('cocina'!A:A,sala[[#This Row],[Número de Orden]],'cocina'!K:K)</f>
        <v>165</v>
      </c>
      <c r="N4" s="2">
        <f>sala[[#This Row],[Hora de Salida]]</f>
        <v>45017.163888888892</v>
      </c>
      <c r="O4" s="3">
        <f>IF(sala[[#This Row],[Estado de la Mesa]]="Ocupada",sala[[#This Row],[Hora de Salida]]-sala[[#This Row],[Hora de Llegada]]+15/(24*60),sala[[#This Row],[Hora de Salida]]-sala[[#This Row],[Hora de Llegada]])</f>
        <v>0.14375000000291038</v>
      </c>
      <c r="P4" s="3">
        <f>SUMIF('cocina'!A:A,sala[[#This Row],[Número de Orden]],'cocina'!H:H)/(24*60)</f>
        <v>8.7499999999999994E-2</v>
      </c>
      <c r="Q4" s="3">
        <f>IF((sala[[#This Row],[Tiempo de Permanencia]]-sala[[#This Row],[Tiempo de Preparación]])&gt;0,sala[[#This Row],[Tiempo de Permanencia]]-sala[[#This Row],[Tiempo de Preparación]],0)</f>
        <v>5.6250000002910389E-2</v>
      </c>
      <c r="R4" s="10">
        <f>IF(sala[[#This Row],[Tiempo de degustación]]&gt;0,1,0)</f>
        <v>1</v>
      </c>
      <c r="S4" s="1" t="str">
        <f>WEEKDAY(sala[[#This Row],[Fecha de Factura]],11)&amp;". "&amp;TEXT(sala[[#This Row],[Fecha de Factura]],"dddd")</f>
        <v>6. sábado</v>
      </c>
      <c r="T4" s="4">
        <f>SUMIF('cocina'!A:A,sala[[#This Row],[Número de Orden]],'cocina'!G:G)</f>
        <v>5</v>
      </c>
      <c r="U4" s="4">
        <f>sala[[#This Row],[Tiempo de Preparación]]*24</f>
        <v>2.0999999999999996</v>
      </c>
      <c r="V4">
        <f>sala[[#This Row],[Cobrada]]*sala[[#This Row],[Monto Total de la Cuenta]]</f>
        <v>165</v>
      </c>
      <c r="W4" s="4">
        <f>sala[[#This Row],[Tiempo de Permanencia]]*24</f>
        <v>3.4500000000698492</v>
      </c>
    </row>
    <row r="5" spans="1:23" x14ac:dyDescent="0.3">
      <c r="A5">
        <v>3</v>
      </c>
      <c r="B5" s="1" t="s">
        <v>28</v>
      </c>
      <c r="C5">
        <v>1</v>
      </c>
      <c r="D5" s="2">
        <v>45017.127083333333</v>
      </c>
      <c r="E5" s="2">
        <v>45017.188194444447</v>
      </c>
      <c r="F5" s="1" t="s">
        <v>29</v>
      </c>
      <c r="G5" s="1" t="s">
        <v>14</v>
      </c>
      <c r="H5" s="1" t="s">
        <v>25</v>
      </c>
      <c r="I5">
        <v>34.68</v>
      </c>
      <c r="J5" s="1" t="s">
        <v>26</v>
      </c>
      <c r="K5">
        <v>4</v>
      </c>
      <c r="L5" s="1" t="s">
        <v>30</v>
      </c>
      <c r="M5" s="1">
        <f>SUMIF('cocina'!A:A,sala[[#This Row],[Número de Orden]],'cocina'!K:K)</f>
        <v>183</v>
      </c>
      <c r="N5" s="2">
        <f>sala[[#This Row],[Hora de Salida]]</f>
        <v>45017.188194444447</v>
      </c>
      <c r="O5" s="3">
        <f>IF(sala[[#This Row],[Estado de la Mesa]]="Ocupada",sala[[#This Row],[Hora de Salida]]-sala[[#This Row],[Hora de Llegada]]+15/(24*60),sala[[#This Row],[Hora de Salida]]-sala[[#This Row],[Hora de Llegada]])</f>
        <v>6.1111111113859806E-2</v>
      </c>
      <c r="P5" s="3">
        <f>SUMIF('cocina'!A:A,sala[[#This Row],[Número de Orden]],'cocina'!H:H)/(24*60)</f>
        <v>2.7777777777777776E-2</v>
      </c>
      <c r="Q5" s="3">
        <f>IF((sala[[#This Row],[Tiempo de Permanencia]]-sala[[#This Row],[Tiempo de Preparación]])&gt;0,sala[[#This Row],[Tiempo de Permanencia]]-sala[[#This Row],[Tiempo de Preparación]],0)</f>
        <v>3.333333333608203E-2</v>
      </c>
      <c r="R5" s="10">
        <f>IF(sala[[#This Row],[Tiempo de degustación]]&gt;0,1,0)</f>
        <v>1</v>
      </c>
      <c r="S5" s="1" t="str">
        <f>WEEKDAY(sala[[#This Row],[Fecha de Factura]],11)&amp;". "&amp;TEXT(sala[[#This Row],[Fecha de Factura]],"dddd")</f>
        <v>6. sábado</v>
      </c>
      <c r="T5" s="4">
        <f>SUMIF('cocina'!A:A,sala[[#This Row],[Número de Orden]],'cocina'!G:G)</f>
        <v>6</v>
      </c>
      <c r="U5" s="4">
        <f>sala[[#This Row],[Tiempo de Preparación]]*24</f>
        <v>0.66666666666666663</v>
      </c>
      <c r="V5">
        <f>sala[[#This Row],[Cobrada]]*sala[[#This Row],[Monto Total de la Cuenta]]</f>
        <v>183</v>
      </c>
      <c r="W5" s="4">
        <f>sala[[#This Row],[Tiempo de Permanencia]]*24</f>
        <v>1.4666666667326353</v>
      </c>
    </row>
    <row r="6" spans="1:23" x14ac:dyDescent="0.3">
      <c r="A6">
        <v>8</v>
      </c>
      <c r="B6" s="1" t="s">
        <v>31</v>
      </c>
      <c r="C6">
        <v>2</v>
      </c>
      <c r="D6" s="2">
        <v>45017.000694444447</v>
      </c>
      <c r="E6" s="2">
        <v>45017.087500000001</v>
      </c>
      <c r="F6" s="1" t="s">
        <v>32</v>
      </c>
      <c r="G6" s="1" t="s">
        <v>14</v>
      </c>
      <c r="H6" s="1" t="s">
        <v>25</v>
      </c>
      <c r="I6">
        <v>24.33</v>
      </c>
      <c r="J6" s="1" t="s">
        <v>26</v>
      </c>
      <c r="K6">
        <v>5</v>
      </c>
      <c r="L6" s="1" t="s">
        <v>33</v>
      </c>
      <c r="M6" s="1">
        <f>SUMIF('cocina'!A:A,sala[[#This Row],[Número de Orden]],'cocina'!K:K)</f>
        <v>67</v>
      </c>
      <c r="N6" s="2">
        <f>sala[[#This Row],[Hora de Salida]]</f>
        <v>45017.087500000001</v>
      </c>
      <c r="O6" s="3">
        <f>IF(sala[[#This Row],[Estado de la Mesa]]="Ocupada",sala[[#This Row],[Hora de Salida]]-sala[[#This Row],[Hora de Llegada]]+15/(24*60),sala[[#This Row],[Hora de Salida]]-sala[[#This Row],[Hora de Llegada]])</f>
        <v>8.6805555554747116E-2</v>
      </c>
      <c r="P6" s="3">
        <f>SUMIF('cocina'!A:A,sala[[#This Row],[Número de Orden]],'cocina'!H:H)/(24*60)</f>
        <v>1.1805555555555555E-2</v>
      </c>
      <c r="Q6" s="3">
        <f>IF((sala[[#This Row],[Tiempo de Permanencia]]-sala[[#This Row],[Tiempo de Preparación]])&gt;0,sala[[#This Row],[Tiempo de Permanencia]]-sala[[#This Row],[Tiempo de Preparación]],0)</f>
        <v>7.4999999999191561E-2</v>
      </c>
      <c r="R6" s="10">
        <f>IF(sala[[#This Row],[Tiempo de degustación]]&gt;0,1,0)</f>
        <v>1</v>
      </c>
      <c r="S6" s="1" t="str">
        <f>WEEKDAY(sala[[#This Row],[Fecha de Factura]],11)&amp;". "&amp;TEXT(sala[[#This Row],[Fecha de Factura]],"dddd")</f>
        <v>6. sábado</v>
      </c>
      <c r="T6" s="4">
        <f>SUMIF('cocina'!A:A,sala[[#This Row],[Número de Orden]],'cocina'!G:G)</f>
        <v>3</v>
      </c>
      <c r="U6" s="4">
        <f>sala[[#This Row],[Tiempo de Preparación]]*24</f>
        <v>0.28333333333333333</v>
      </c>
      <c r="V6">
        <f>sala[[#This Row],[Cobrada]]*sala[[#This Row],[Monto Total de la Cuenta]]</f>
        <v>67</v>
      </c>
      <c r="W6" s="4">
        <f>sala[[#This Row],[Tiempo de Permanencia]]*24</f>
        <v>2.0833333333139308</v>
      </c>
    </row>
    <row r="7" spans="1:23" x14ac:dyDescent="0.3">
      <c r="A7">
        <v>7</v>
      </c>
      <c r="B7" s="1" t="s">
        <v>34</v>
      </c>
      <c r="C7">
        <v>5</v>
      </c>
      <c r="D7" s="2">
        <v>45017.058333333334</v>
      </c>
      <c r="E7" s="2">
        <v>45017.147222222222</v>
      </c>
      <c r="F7" s="1" t="s">
        <v>32</v>
      </c>
      <c r="G7" s="1" t="s">
        <v>35</v>
      </c>
      <c r="H7" s="1" t="s">
        <v>25</v>
      </c>
      <c r="I7">
        <v>26.57</v>
      </c>
      <c r="J7" s="1" t="s">
        <v>26</v>
      </c>
      <c r="K7">
        <v>6</v>
      </c>
      <c r="L7" s="1" t="s">
        <v>33</v>
      </c>
      <c r="M7" s="1">
        <f>SUMIF('cocina'!A:A,sala[[#This Row],[Número de Orden]],'cocina'!K:K)</f>
        <v>70</v>
      </c>
      <c r="N7" s="2">
        <f>sala[[#This Row],[Hora de Salida]]</f>
        <v>45017.147222222222</v>
      </c>
      <c r="O7" s="3">
        <f>IF(sala[[#This Row],[Estado de la Mesa]]="Ocupada",sala[[#This Row],[Hora de Salida]]-sala[[#This Row],[Hora de Llegada]]+15/(24*60),sala[[#This Row],[Hora de Salida]]-sala[[#This Row],[Hora de Llegada]])</f>
        <v>8.8888888887595385E-2</v>
      </c>
      <c r="P7" s="3">
        <f>SUMIF('cocina'!A:A,sala[[#This Row],[Número de Orden]],'cocina'!H:H)/(24*60)</f>
        <v>7.6388888888888886E-3</v>
      </c>
      <c r="Q7" s="3">
        <f>IF((sala[[#This Row],[Tiempo de Permanencia]]-sala[[#This Row],[Tiempo de Preparación]])&gt;0,sala[[#This Row],[Tiempo de Permanencia]]-sala[[#This Row],[Tiempo de Preparación]],0)</f>
        <v>8.1249999998706496E-2</v>
      </c>
      <c r="R7" s="10">
        <f>IF(sala[[#This Row],[Tiempo de degustación]]&gt;0,1,0)</f>
        <v>1</v>
      </c>
      <c r="S7" s="1" t="str">
        <f>WEEKDAY(sala[[#This Row],[Fecha de Factura]],11)&amp;". "&amp;TEXT(sala[[#This Row],[Fecha de Factura]],"dddd")</f>
        <v>6. sábado</v>
      </c>
      <c r="T7" s="4">
        <f>SUMIF('cocina'!A:A,sala[[#This Row],[Número de Orden]],'cocina'!G:G)</f>
        <v>2</v>
      </c>
      <c r="U7" s="4">
        <f>sala[[#This Row],[Tiempo de Preparación]]*24</f>
        <v>0.18333333333333332</v>
      </c>
      <c r="V7">
        <f>sala[[#This Row],[Cobrada]]*sala[[#This Row],[Monto Total de la Cuenta]]</f>
        <v>70</v>
      </c>
      <c r="W7" s="4">
        <f>sala[[#This Row],[Tiempo de Permanencia]]*24</f>
        <v>2.1333333333022892</v>
      </c>
    </row>
    <row r="8" spans="1:23" x14ac:dyDescent="0.3">
      <c r="A8">
        <v>17</v>
      </c>
      <c r="B8" s="1" t="s">
        <v>37</v>
      </c>
      <c r="C8">
        <v>6</v>
      </c>
      <c r="D8" s="2">
        <v>45017.081250000003</v>
      </c>
      <c r="E8" s="2">
        <v>45017.181944444441</v>
      </c>
      <c r="F8" s="1" t="s">
        <v>24</v>
      </c>
      <c r="G8" s="1" t="s">
        <v>35</v>
      </c>
      <c r="H8" s="1" t="s">
        <v>25</v>
      </c>
      <c r="I8">
        <v>10.54</v>
      </c>
      <c r="J8" s="1" t="s">
        <v>38</v>
      </c>
      <c r="K8">
        <v>7</v>
      </c>
      <c r="L8" s="1" t="s">
        <v>39</v>
      </c>
      <c r="M8" s="1">
        <f>SUMIF('cocina'!A:A,sala[[#This Row],[Número de Orden]],'cocina'!K:K)</f>
        <v>172</v>
      </c>
      <c r="N8" s="2">
        <f>sala[[#This Row],[Hora de Salida]]</f>
        <v>45017.181944444441</v>
      </c>
      <c r="O8" s="3">
        <f>IF(sala[[#This Row],[Estado de la Mesa]]="Ocupada",sala[[#This Row],[Hora de Salida]]-sala[[#This Row],[Hora de Llegada]]+15/(24*60),sala[[#This Row],[Hora de Salida]]-sala[[#This Row],[Hora de Llegada]])</f>
        <v>0.1111111111046436</v>
      </c>
      <c r="P8" s="3">
        <f>SUMIF('cocina'!A:A,sala[[#This Row],[Número de Orden]],'cocina'!H:H)/(24*60)</f>
        <v>2.8472222222222222E-2</v>
      </c>
      <c r="Q8" s="3">
        <f>IF((sala[[#This Row],[Tiempo de Permanencia]]-sala[[#This Row],[Tiempo de Preparación]])&gt;0,sala[[#This Row],[Tiempo de Permanencia]]-sala[[#This Row],[Tiempo de Preparación]],0)</f>
        <v>8.263888888242138E-2</v>
      </c>
      <c r="R8" s="10">
        <f>IF(sala[[#This Row],[Tiempo de degustación]]&gt;0,1,0)</f>
        <v>1</v>
      </c>
      <c r="S8" s="1" t="str">
        <f>WEEKDAY(sala[[#This Row],[Fecha de Factura]],11)&amp;". "&amp;TEXT(sala[[#This Row],[Fecha de Factura]],"dddd")</f>
        <v>6. sábado</v>
      </c>
      <c r="T8" s="4">
        <f>SUMIF('cocina'!A:A,sala[[#This Row],[Número de Orden]],'cocina'!G:G)</f>
        <v>5</v>
      </c>
      <c r="U8" s="4">
        <f>sala[[#This Row],[Tiempo de Preparación]]*24</f>
        <v>0.68333333333333335</v>
      </c>
      <c r="V8">
        <f>sala[[#This Row],[Cobrada]]*sala[[#This Row],[Monto Total de la Cuenta]]</f>
        <v>172</v>
      </c>
      <c r="W8" s="4">
        <f>sala[[#This Row],[Tiempo de Permanencia]]*24</f>
        <v>2.6666666665114462</v>
      </c>
    </row>
    <row r="9" spans="1:23" x14ac:dyDescent="0.3">
      <c r="A9">
        <v>11</v>
      </c>
      <c r="B9" s="1" t="s">
        <v>40</v>
      </c>
      <c r="C9">
        <v>1</v>
      </c>
      <c r="D9" s="2">
        <v>45017.09097222222</v>
      </c>
      <c r="E9" s="2">
        <v>45017.200694444444</v>
      </c>
      <c r="F9" s="1" t="s">
        <v>24</v>
      </c>
      <c r="G9" s="1" t="s">
        <v>20</v>
      </c>
      <c r="H9" s="1" t="s">
        <v>25</v>
      </c>
      <c r="I9">
        <v>49.18</v>
      </c>
      <c r="J9" s="1" t="s">
        <v>16</v>
      </c>
      <c r="K9">
        <v>8</v>
      </c>
      <c r="L9" s="1" t="s">
        <v>30</v>
      </c>
      <c r="M9" s="1">
        <f>SUMIF('cocina'!A:A,sala[[#This Row],[Número de Orden]],'cocina'!K:K)</f>
        <v>242</v>
      </c>
      <c r="N9" s="2">
        <f>sala[[#This Row],[Hora de Salida]]</f>
        <v>45017.200694444444</v>
      </c>
      <c r="O9" s="3">
        <f>IF(sala[[#This Row],[Estado de la Mesa]]="Ocupada",sala[[#This Row],[Hora de Salida]]-sala[[#This Row],[Hora de Llegada]]+15/(24*60),sala[[#This Row],[Hora de Salida]]-sala[[#This Row],[Hora de Llegada]])</f>
        <v>0.10972222222335404</v>
      </c>
      <c r="P9" s="3">
        <f>SUMIF('cocina'!A:A,sala[[#This Row],[Número de Orden]],'cocina'!H:H)/(24*60)</f>
        <v>3.8194444444444448E-2</v>
      </c>
      <c r="Q9" s="3">
        <f>IF((sala[[#This Row],[Tiempo de Permanencia]]-sala[[#This Row],[Tiempo de Preparación]])&gt;0,sala[[#This Row],[Tiempo de Permanencia]]-sala[[#This Row],[Tiempo de Preparación]],0)</f>
        <v>7.152777777890959E-2</v>
      </c>
      <c r="R9" s="10">
        <f>IF(sala[[#This Row],[Tiempo de degustación]]&gt;0,1,0)</f>
        <v>1</v>
      </c>
      <c r="S9" s="1" t="str">
        <f>WEEKDAY(sala[[#This Row],[Fecha de Factura]],11)&amp;". "&amp;TEXT(sala[[#This Row],[Fecha de Factura]],"dddd")</f>
        <v>6. sábado</v>
      </c>
      <c r="T9" s="4">
        <f>SUMIF('cocina'!A:A,sala[[#This Row],[Número de Orden]],'cocina'!G:G)</f>
        <v>8</v>
      </c>
      <c r="U9" s="4">
        <f>sala[[#This Row],[Tiempo de Preparación]]*24</f>
        <v>0.91666666666666674</v>
      </c>
      <c r="V9">
        <f>sala[[#This Row],[Cobrada]]*sala[[#This Row],[Monto Total de la Cuenta]]</f>
        <v>242</v>
      </c>
      <c r="W9" s="4">
        <f>sala[[#This Row],[Tiempo de Permanencia]]*24</f>
        <v>2.6333333333604969</v>
      </c>
    </row>
    <row r="10" spans="1:23" x14ac:dyDescent="0.3">
      <c r="A10">
        <v>15</v>
      </c>
      <c r="B10" s="1" t="s">
        <v>41</v>
      </c>
      <c r="C10">
        <v>5</v>
      </c>
      <c r="D10" s="2">
        <v>45017.085416666669</v>
      </c>
      <c r="E10" s="2">
        <v>45017.184027777781</v>
      </c>
      <c r="F10" s="1" t="s">
        <v>24</v>
      </c>
      <c r="G10" s="1" t="s">
        <v>14</v>
      </c>
      <c r="H10" s="1" t="s">
        <v>15</v>
      </c>
      <c r="I10">
        <v>46.85</v>
      </c>
      <c r="J10" s="1" t="s">
        <v>26</v>
      </c>
      <c r="K10">
        <v>9</v>
      </c>
      <c r="L10" s="1" t="s">
        <v>42</v>
      </c>
      <c r="M10" s="1">
        <f>SUMIF('cocina'!A:A,sala[[#This Row],[Número de Orden]],'cocina'!K:K)</f>
        <v>169</v>
      </c>
      <c r="N10" s="2">
        <f>sala[[#This Row],[Hora de Salida]]</f>
        <v>45017.184027777781</v>
      </c>
      <c r="O10" s="3">
        <f>IF(sala[[#This Row],[Estado de la Mesa]]="Ocupada",sala[[#This Row],[Hora de Salida]]-sala[[#This Row],[Hora de Llegada]]+15/(24*60),sala[[#This Row],[Hora de Salida]]-sala[[#This Row],[Hora de Llegada]])</f>
        <v>9.8611111112404615E-2</v>
      </c>
      <c r="P10" s="3">
        <f>SUMIF('cocina'!A:A,sala[[#This Row],[Número de Orden]],'cocina'!H:H)/(24*60)</f>
        <v>0.10138888888888889</v>
      </c>
      <c r="Q10" s="3">
        <f>IF((sala[[#This Row],[Tiempo de Permanencia]]-sala[[#This Row],[Tiempo de Preparación]])&gt;0,sala[[#This Row],[Tiempo de Permanencia]]-sala[[#This Row],[Tiempo de Preparación]],0)</f>
        <v>0</v>
      </c>
      <c r="R10" s="10">
        <f>IF(sala[[#This Row],[Tiempo de degustación]]&gt;0,1,0)</f>
        <v>0</v>
      </c>
      <c r="S10" s="1" t="str">
        <f>WEEKDAY(sala[[#This Row],[Fecha de Factura]],11)&amp;". "&amp;TEXT(sala[[#This Row],[Fecha de Factura]],"dddd")</f>
        <v>6. sábado</v>
      </c>
      <c r="T10" s="4">
        <f>SUMIF('cocina'!A:A,sala[[#This Row],[Número de Orden]],'cocina'!G:G)</f>
        <v>6</v>
      </c>
      <c r="U10" s="4">
        <f>sala[[#This Row],[Tiempo de Preparación]]*24</f>
        <v>2.4333333333333336</v>
      </c>
      <c r="V10">
        <f>sala[[#This Row],[Cobrada]]*sala[[#This Row],[Monto Total de la Cuenta]]</f>
        <v>0</v>
      </c>
      <c r="W10" s="4">
        <f>sala[[#This Row],[Tiempo de Permanencia]]*24</f>
        <v>2.3666666666977108</v>
      </c>
    </row>
    <row r="11" spans="1:23" x14ac:dyDescent="0.3">
      <c r="A11">
        <v>17</v>
      </c>
      <c r="B11" s="1" t="s">
        <v>43</v>
      </c>
      <c r="C11">
        <v>1</v>
      </c>
      <c r="D11" s="2">
        <v>45017.001388888886</v>
      </c>
      <c r="E11" s="2">
        <v>45017.078472222223</v>
      </c>
      <c r="F11" s="1" t="s">
        <v>32</v>
      </c>
      <c r="G11" s="1" t="s">
        <v>14</v>
      </c>
      <c r="H11" s="1" t="s">
        <v>25</v>
      </c>
      <c r="I11">
        <v>16.600000000000001</v>
      </c>
      <c r="J11" s="1" t="s">
        <v>38</v>
      </c>
      <c r="K11">
        <v>10</v>
      </c>
      <c r="L11" s="1" t="s">
        <v>44</v>
      </c>
      <c r="M11" s="1">
        <f>SUMIF('cocina'!A:A,sala[[#This Row],[Número de Orden]],'cocina'!K:K)</f>
        <v>148</v>
      </c>
      <c r="N11" s="2">
        <f>sala[[#This Row],[Hora de Salida]]</f>
        <v>45017.078472222223</v>
      </c>
      <c r="O11" s="3">
        <f>IF(sala[[#This Row],[Estado de la Mesa]]="Ocupada",sala[[#This Row],[Hora de Salida]]-sala[[#This Row],[Hora de Llegada]]+15/(24*60),sala[[#This Row],[Hora de Salida]]-sala[[#This Row],[Hora de Llegada]])</f>
        <v>8.7500000003880515E-2</v>
      </c>
      <c r="P11" s="3">
        <f>SUMIF('cocina'!A:A,sala[[#This Row],[Número de Orden]],'cocina'!H:H)/(24*60)</f>
        <v>2.013888888888889E-2</v>
      </c>
      <c r="Q11" s="3">
        <f>IF((sala[[#This Row],[Tiempo de Permanencia]]-sala[[#This Row],[Tiempo de Preparación]])&gt;0,sala[[#This Row],[Tiempo de Permanencia]]-sala[[#This Row],[Tiempo de Preparación]],0)</f>
        <v>6.7361111114991629E-2</v>
      </c>
      <c r="R11" s="10">
        <f>IF(sala[[#This Row],[Tiempo de degustación]]&gt;0,1,0)</f>
        <v>1</v>
      </c>
      <c r="S11" s="1" t="str">
        <f>WEEKDAY(sala[[#This Row],[Fecha de Factura]],11)&amp;". "&amp;TEXT(sala[[#This Row],[Fecha de Factura]],"dddd")</f>
        <v>6. sábado</v>
      </c>
      <c r="T11" s="4">
        <f>SUMIF('cocina'!A:A,sala[[#This Row],[Número de Orden]],'cocina'!G:G)</f>
        <v>4</v>
      </c>
      <c r="U11" s="4">
        <f>sala[[#This Row],[Tiempo de Preparación]]*24</f>
        <v>0.48333333333333339</v>
      </c>
      <c r="V11">
        <f>sala[[#This Row],[Cobrada]]*sala[[#This Row],[Monto Total de la Cuenta]]</f>
        <v>148</v>
      </c>
      <c r="W11" s="4">
        <f>sala[[#This Row],[Tiempo de Permanencia]]*24</f>
        <v>2.1000000000931323</v>
      </c>
    </row>
    <row r="12" spans="1:23" x14ac:dyDescent="0.3">
      <c r="A12">
        <v>14</v>
      </c>
      <c r="B12" s="1" t="s">
        <v>45</v>
      </c>
      <c r="C12">
        <v>1</v>
      </c>
      <c r="D12" s="2">
        <v>45017.156944444447</v>
      </c>
      <c r="E12" s="2">
        <v>45017.272916666669</v>
      </c>
      <c r="F12" s="1" t="s">
        <v>19</v>
      </c>
      <c r="G12" s="1" t="s">
        <v>14</v>
      </c>
      <c r="H12" s="1" t="s">
        <v>25</v>
      </c>
      <c r="I12">
        <v>32.89</v>
      </c>
      <c r="J12" s="1" t="s">
        <v>26</v>
      </c>
      <c r="K12">
        <v>11</v>
      </c>
      <c r="L12" s="1" t="s">
        <v>33</v>
      </c>
      <c r="M12" s="1">
        <f>SUMIF('cocina'!A:A,sala[[#This Row],[Número de Orden]],'cocina'!K:K)</f>
        <v>88</v>
      </c>
      <c r="N12" s="2">
        <f>sala[[#This Row],[Hora de Salida]]</f>
        <v>45017.272916666669</v>
      </c>
      <c r="O12" s="3">
        <f>IF(sala[[#This Row],[Estado de la Mesa]]="Ocupada",sala[[#This Row],[Hora de Salida]]-sala[[#This Row],[Hora de Llegada]]+15/(24*60),sala[[#This Row],[Hora de Salida]]-sala[[#This Row],[Hora de Llegada]])</f>
        <v>0.11597222222189885</v>
      </c>
      <c r="P12" s="3">
        <f>SUMIF('cocina'!A:A,sala[[#This Row],[Número de Orden]],'cocina'!H:H)/(24*60)</f>
        <v>3.888888888888889E-2</v>
      </c>
      <c r="Q12" s="3">
        <f>IF((sala[[#This Row],[Tiempo de Permanencia]]-sala[[#This Row],[Tiempo de Preparación]])&gt;0,sala[[#This Row],[Tiempo de Permanencia]]-sala[[#This Row],[Tiempo de Preparación]],0)</f>
        <v>7.7083333333009957E-2</v>
      </c>
      <c r="R12" s="10">
        <f>IF(sala[[#This Row],[Tiempo de degustación]]&gt;0,1,0)</f>
        <v>1</v>
      </c>
      <c r="S12" s="1" t="str">
        <f>WEEKDAY(sala[[#This Row],[Fecha de Factura]],11)&amp;". "&amp;TEXT(sala[[#This Row],[Fecha de Factura]],"dddd")</f>
        <v>6. sábado</v>
      </c>
      <c r="T12" s="4">
        <f>SUMIF('cocina'!A:A,sala[[#This Row],[Número de Orden]],'cocina'!G:G)</f>
        <v>3</v>
      </c>
      <c r="U12" s="4">
        <f>sala[[#This Row],[Tiempo de Preparación]]*24</f>
        <v>0.93333333333333335</v>
      </c>
      <c r="V12">
        <f>sala[[#This Row],[Cobrada]]*sala[[#This Row],[Monto Total de la Cuenta]]</f>
        <v>88</v>
      </c>
      <c r="W12" s="4">
        <f>sala[[#This Row],[Tiempo de Permanencia]]*24</f>
        <v>2.7833333333255723</v>
      </c>
    </row>
    <row r="13" spans="1:23" x14ac:dyDescent="0.3">
      <c r="A13">
        <v>14</v>
      </c>
      <c r="B13" s="1" t="s">
        <v>46</v>
      </c>
      <c r="C13">
        <v>6</v>
      </c>
      <c r="D13" s="2">
        <v>45017.00277777778</v>
      </c>
      <c r="E13" s="2">
        <v>45017.140972222223</v>
      </c>
      <c r="F13" s="1" t="s">
        <v>32</v>
      </c>
      <c r="G13" s="1" t="s">
        <v>35</v>
      </c>
      <c r="H13" s="1" t="s">
        <v>25</v>
      </c>
      <c r="I13">
        <v>45.27</v>
      </c>
      <c r="J13" s="1" t="s">
        <v>38</v>
      </c>
      <c r="K13">
        <v>12</v>
      </c>
      <c r="L13" s="1" t="s">
        <v>22</v>
      </c>
      <c r="M13" s="1">
        <f>SUMIF('cocina'!A:A,sala[[#This Row],[Número de Orden]],'cocina'!K:K)</f>
        <v>326</v>
      </c>
      <c r="N13" s="2">
        <f>sala[[#This Row],[Hora de Salida]]</f>
        <v>45017.140972222223</v>
      </c>
      <c r="O13" s="3">
        <f>IF(sala[[#This Row],[Estado de la Mesa]]="Ocupada",sala[[#This Row],[Hora de Salida]]-sala[[#This Row],[Hora de Llegada]]+15/(24*60),sala[[#This Row],[Hora de Salida]]-sala[[#This Row],[Hora de Llegada]])</f>
        <v>0.14861111111046435</v>
      </c>
      <c r="P13" s="3">
        <f>SUMIF('cocina'!A:A,sala[[#This Row],[Número de Orden]],'cocina'!H:H)/(24*60)</f>
        <v>6.5972222222222224E-2</v>
      </c>
      <c r="Q13" s="3">
        <f>IF((sala[[#This Row],[Tiempo de Permanencia]]-sala[[#This Row],[Tiempo de Preparación]])&gt;0,sala[[#This Row],[Tiempo de Permanencia]]-sala[[#This Row],[Tiempo de Preparación]],0)</f>
        <v>8.2638888888242126E-2</v>
      </c>
      <c r="R13" s="10">
        <f>IF(sala[[#This Row],[Tiempo de degustación]]&gt;0,1,0)</f>
        <v>1</v>
      </c>
      <c r="S13" s="1" t="str">
        <f>WEEKDAY(sala[[#This Row],[Fecha de Factura]],11)&amp;". "&amp;TEXT(sala[[#This Row],[Fecha de Factura]],"dddd")</f>
        <v>6. sábado</v>
      </c>
      <c r="T13" s="4">
        <f>SUMIF('cocina'!A:A,sala[[#This Row],[Número de Orden]],'cocina'!G:G)</f>
        <v>9</v>
      </c>
      <c r="U13" s="4">
        <f>sala[[#This Row],[Tiempo de Preparación]]*24</f>
        <v>1.5833333333333335</v>
      </c>
      <c r="V13">
        <f>sala[[#This Row],[Cobrada]]*sala[[#This Row],[Monto Total de la Cuenta]]</f>
        <v>326</v>
      </c>
      <c r="W13" s="4">
        <f>sala[[#This Row],[Tiempo de Permanencia]]*24</f>
        <v>3.5666666666511446</v>
      </c>
    </row>
    <row r="14" spans="1:23" x14ac:dyDescent="0.3">
      <c r="A14">
        <v>2</v>
      </c>
      <c r="B14" s="1" t="s">
        <v>47</v>
      </c>
      <c r="C14">
        <v>1</v>
      </c>
      <c r="D14" s="2">
        <v>45017.131249999999</v>
      </c>
      <c r="E14" s="2">
        <v>45017.230555555558</v>
      </c>
      <c r="F14" s="1" t="s">
        <v>29</v>
      </c>
      <c r="G14" s="1" t="s">
        <v>14</v>
      </c>
      <c r="H14" s="1" t="s">
        <v>21</v>
      </c>
      <c r="I14">
        <v>22.06</v>
      </c>
      <c r="J14" s="1" t="s">
        <v>38</v>
      </c>
      <c r="K14">
        <v>13</v>
      </c>
      <c r="L14" s="1" t="s">
        <v>27</v>
      </c>
      <c r="M14" s="1">
        <f>SUMIF('cocina'!A:A,sala[[#This Row],[Número de Orden]],'cocina'!K:K)</f>
        <v>87</v>
      </c>
      <c r="N14" s="2">
        <f>sala[[#This Row],[Hora de Salida]]</f>
        <v>45017.230555555558</v>
      </c>
      <c r="O14" s="3">
        <f>IF(sala[[#This Row],[Estado de la Mesa]]="Ocupada",sala[[#This Row],[Hora de Salida]]-sala[[#This Row],[Hora de Llegada]]+15/(24*60),sala[[#This Row],[Hora de Salida]]-sala[[#This Row],[Hora de Llegada]])</f>
        <v>0.10972222222577936</v>
      </c>
      <c r="P14" s="3">
        <f>SUMIF('cocina'!A:A,sala[[#This Row],[Número de Orden]],'cocina'!H:H)/(24*60)</f>
        <v>4.0972222222222222E-2</v>
      </c>
      <c r="Q14" s="3">
        <f>IF((sala[[#This Row],[Tiempo de Permanencia]]-sala[[#This Row],[Tiempo de Preparación]])&gt;0,sala[[#This Row],[Tiempo de Permanencia]]-sala[[#This Row],[Tiempo de Preparación]],0)</f>
        <v>6.8750000003557132E-2</v>
      </c>
      <c r="R14" s="10">
        <f>IF(sala[[#This Row],[Tiempo de degustación]]&gt;0,1,0)</f>
        <v>1</v>
      </c>
      <c r="S14" s="1" t="str">
        <f>WEEKDAY(sala[[#This Row],[Fecha de Factura]],11)&amp;". "&amp;TEXT(sala[[#This Row],[Fecha de Factura]],"dddd")</f>
        <v>6. sábado</v>
      </c>
      <c r="T14" s="4">
        <f>SUMIF('cocina'!A:A,sala[[#This Row],[Número de Orden]],'cocina'!G:G)</f>
        <v>3</v>
      </c>
      <c r="U14" s="4">
        <f>sala[[#This Row],[Tiempo de Preparación]]*24</f>
        <v>0.98333333333333339</v>
      </c>
      <c r="V14">
        <f>sala[[#This Row],[Cobrada]]*sala[[#This Row],[Monto Total de la Cuenta]]</f>
        <v>87</v>
      </c>
      <c r="W14" s="4">
        <f>sala[[#This Row],[Tiempo de Permanencia]]*24</f>
        <v>2.6333333334187046</v>
      </c>
    </row>
    <row r="15" spans="1:23" x14ac:dyDescent="0.3">
      <c r="A15">
        <v>16</v>
      </c>
      <c r="B15" s="1" t="s">
        <v>49</v>
      </c>
      <c r="C15">
        <v>6</v>
      </c>
      <c r="D15" s="2">
        <v>45017.012499999997</v>
      </c>
      <c r="E15" s="2">
        <v>45017.081944444442</v>
      </c>
      <c r="F15" s="1" t="s">
        <v>24</v>
      </c>
      <c r="G15" s="1" t="s">
        <v>14</v>
      </c>
      <c r="H15" s="1" t="s">
        <v>21</v>
      </c>
      <c r="I15">
        <v>48.76</v>
      </c>
      <c r="J15" s="1" t="s">
        <v>26</v>
      </c>
      <c r="K15">
        <v>14</v>
      </c>
      <c r="L15" s="1" t="s">
        <v>33</v>
      </c>
      <c r="M15" s="1">
        <f>SUMIF('cocina'!A:A,sala[[#This Row],[Número de Orden]],'cocina'!K:K)</f>
        <v>129</v>
      </c>
      <c r="N15" s="2">
        <f>sala[[#This Row],[Hora de Salida]]</f>
        <v>45017.081944444442</v>
      </c>
      <c r="O15" s="3">
        <f>IF(sala[[#This Row],[Estado de la Mesa]]="Ocupada",sala[[#This Row],[Hora de Salida]]-sala[[#This Row],[Hora de Llegada]]+15/(24*60),sala[[#This Row],[Hora de Salida]]-sala[[#This Row],[Hora de Llegada]])</f>
        <v>6.9444444445252884E-2</v>
      </c>
      <c r="P15" s="3">
        <f>SUMIF('cocina'!A:A,sala[[#This Row],[Número de Orden]],'cocina'!H:H)/(24*60)</f>
        <v>0.10694444444444444</v>
      </c>
      <c r="Q15" s="3">
        <f>IF((sala[[#This Row],[Tiempo de Permanencia]]-sala[[#This Row],[Tiempo de Preparación]])&gt;0,sala[[#This Row],[Tiempo de Permanencia]]-sala[[#This Row],[Tiempo de Preparación]],0)</f>
        <v>0</v>
      </c>
      <c r="R15" s="10">
        <f>IF(sala[[#This Row],[Tiempo de degustación]]&gt;0,1,0)</f>
        <v>0</v>
      </c>
      <c r="S15" s="1" t="str">
        <f>WEEKDAY(sala[[#This Row],[Fecha de Factura]],11)&amp;". "&amp;TEXT(sala[[#This Row],[Fecha de Factura]],"dddd")</f>
        <v>6. sábado</v>
      </c>
      <c r="T15" s="4">
        <f>SUMIF('cocina'!A:A,sala[[#This Row],[Número de Orden]],'cocina'!G:G)</f>
        <v>5</v>
      </c>
      <c r="U15" s="4">
        <f>sala[[#This Row],[Tiempo de Preparación]]*24</f>
        <v>2.5666666666666664</v>
      </c>
      <c r="V15">
        <f>sala[[#This Row],[Cobrada]]*sala[[#This Row],[Monto Total de la Cuenta]]</f>
        <v>0</v>
      </c>
      <c r="W15" s="4">
        <f>sala[[#This Row],[Tiempo de Permanencia]]*24</f>
        <v>1.6666666666860692</v>
      </c>
    </row>
    <row r="16" spans="1:23" x14ac:dyDescent="0.3">
      <c r="A16">
        <v>6</v>
      </c>
      <c r="B16" s="1" t="s">
        <v>50</v>
      </c>
      <c r="C16">
        <v>4</v>
      </c>
      <c r="D16" s="2">
        <v>45017.14166666667</v>
      </c>
      <c r="E16" s="2">
        <v>45017.207638888889</v>
      </c>
      <c r="F16" s="1" t="s">
        <v>19</v>
      </c>
      <c r="G16" s="1" t="s">
        <v>20</v>
      </c>
      <c r="H16" s="1" t="s">
        <v>25</v>
      </c>
      <c r="I16">
        <v>28.77</v>
      </c>
      <c r="J16" s="1" t="s">
        <v>38</v>
      </c>
      <c r="K16">
        <v>15</v>
      </c>
      <c r="L16" s="1" t="s">
        <v>44</v>
      </c>
      <c r="M16" s="1">
        <f>SUMIF('cocina'!A:A,sala[[#This Row],[Número de Orden]],'cocina'!K:K)</f>
        <v>224</v>
      </c>
      <c r="N16" s="2">
        <f>sala[[#This Row],[Hora de Salida]]</f>
        <v>45017.207638888889</v>
      </c>
      <c r="O16" s="3">
        <f>IF(sala[[#This Row],[Estado de la Mesa]]="Ocupada",sala[[#This Row],[Hora de Salida]]-sala[[#This Row],[Hora de Llegada]]+15/(24*60),sala[[#This Row],[Hora de Salida]]-sala[[#This Row],[Hora de Llegada]])</f>
        <v>7.6388888885655135E-2</v>
      </c>
      <c r="P16" s="3">
        <f>SUMIF('cocina'!A:A,sala[[#This Row],[Número de Orden]],'cocina'!H:H)/(24*60)</f>
        <v>7.1527777777777773E-2</v>
      </c>
      <c r="Q16" s="3">
        <f>IF((sala[[#This Row],[Tiempo de Permanencia]]-sala[[#This Row],[Tiempo de Preparación]])&gt;0,sala[[#This Row],[Tiempo de Permanencia]]-sala[[#This Row],[Tiempo de Preparación]],0)</f>
        <v>4.8611111078773611E-3</v>
      </c>
      <c r="R16" s="10">
        <f>IF(sala[[#This Row],[Tiempo de degustación]]&gt;0,1,0)</f>
        <v>1</v>
      </c>
      <c r="S16" s="1" t="str">
        <f>WEEKDAY(sala[[#This Row],[Fecha de Factura]],11)&amp;". "&amp;TEXT(sala[[#This Row],[Fecha de Factura]],"dddd")</f>
        <v>6. sábado</v>
      </c>
      <c r="T16" s="4">
        <f>SUMIF('cocina'!A:A,sala[[#This Row],[Número de Orden]],'cocina'!G:G)</f>
        <v>8</v>
      </c>
      <c r="U16" s="4">
        <f>sala[[#This Row],[Tiempo de Preparación]]*24</f>
        <v>1.7166666666666666</v>
      </c>
      <c r="V16">
        <f>sala[[#This Row],[Cobrada]]*sala[[#This Row],[Monto Total de la Cuenta]]</f>
        <v>224</v>
      </c>
      <c r="W16" s="4">
        <f>sala[[#This Row],[Tiempo de Permanencia]]*24</f>
        <v>1.8333333332557231</v>
      </c>
    </row>
    <row r="17" spans="1:23" x14ac:dyDescent="0.3">
      <c r="A17">
        <v>20</v>
      </c>
      <c r="B17" s="1" t="s">
        <v>51</v>
      </c>
      <c r="C17">
        <v>5</v>
      </c>
      <c r="D17" s="2">
        <v>45017.104861111111</v>
      </c>
      <c r="E17" s="2">
        <v>45017.183333333334</v>
      </c>
      <c r="F17" s="1" t="s">
        <v>32</v>
      </c>
      <c r="G17" s="1" t="s">
        <v>14</v>
      </c>
      <c r="H17" s="1" t="s">
        <v>21</v>
      </c>
      <c r="I17">
        <v>37.9</v>
      </c>
      <c r="J17" s="1" t="s">
        <v>16</v>
      </c>
      <c r="K17">
        <v>16</v>
      </c>
      <c r="L17" s="1" t="s">
        <v>42</v>
      </c>
      <c r="M17" s="1">
        <f>SUMIF('cocina'!A:A,sala[[#This Row],[Número de Orden]],'cocina'!K:K)</f>
        <v>28</v>
      </c>
      <c r="N17" s="2">
        <f>sala[[#This Row],[Hora de Salida]]</f>
        <v>45017.183333333334</v>
      </c>
      <c r="O17" s="3">
        <f>IF(sala[[#This Row],[Estado de la Mesa]]="Ocupada",sala[[#This Row],[Hora de Salida]]-sala[[#This Row],[Hora de Llegada]]+15/(24*60),sala[[#This Row],[Hora de Salida]]-sala[[#This Row],[Hora de Llegada]])</f>
        <v>7.8472222223354038E-2</v>
      </c>
      <c r="P17" s="3">
        <f>SUMIF('cocina'!A:A,sala[[#This Row],[Número de Orden]],'cocina'!H:H)/(24*60)</f>
        <v>2.6388888888888889E-2</v>
      </c>
      <c r="Q17" s="3">
        <f>IF((sala[[#This Row],[Tiempo de Permanencia]]-sala[[#This Row],[Tiempo de Preparación]])&gt;0,sala[[#This Row],[Tiempo de Permanencia]]-sala[[#This Row],[Tiempo de Preparación]],0)</f>
        <v>5.2083333334465146E-2</v>
      </c>
      <c r="R17" s="10">
        <f>IF(sala[[#This Row],[Tiempo de degustación]]&gt;0,1,0)</f>
        <v>1</v>
      </c>
      <c r="S17" s="1" t="str">
        <f>WEEKDAY(sala[[#This Row],[Fecha de Factura]],11)&amp;". "&amp;TEXT(sala[[#This Row],[Fecha de Factura]],"dddd")</f>
        <v>6. sábado</v>
      </c>
      <c r="T17" s="4">
        <f>SUMIF('cocina'!A:A,sala[[#This Row],[Número de Orden]],'cocina'!G:G)</f>
        <v>1</v>
      </c>
      <c r="U17" s="4">
        <f>sala[[#This Row],[Tiempo de Preparación]]*24</f>
        <v>0.6333333333333333</v>
      </c>
      <c r="V17">
        <f>sala[[#This Row],[Cobrada]]*sala[[#This Row],[Monto Total de la Cuenta]]</f>
        <v>28</v>
      </c>
      <c r="W17" s="4">
        <f>sala[[#This Row],[Tiempo de Permanencia]]*24</f>
        <v>1.8833333333604969</v>
      </c>
    </row>
    <row r="18" spans="1:23" x14ac:dyDescent="0.3">
      <c r="A18">
        <v>14</v>
      </c>
      <c r="B18" s="1" t="s">
        <v>53</v>
      </c>
      <c r="C18">
        <v>6</v>
      </c>
      <c r="D18" s="2">
        <v>45017.006249999999</v>
      </c>
      <c r="E18" s="2">
        <v>45017.143750000003</v>
      </c>
      <c r="F18" s="1" t="s">
        <v>24</v>
      </c>
      <c r="G18" s="1" t="s">
        <v>20</v>
      </c>
      <c r="H18" s="1" t="s">
        <v>25</v>
      </c>
      <c r="I18">
        <v>12.17</v>
      </c>
      <c r="J18" s="1" t="s">
        <v>26</v>
      </c>
      <c r="K18">
        <v>17</v>
      </c>
      <c r="L18" s="1" t="s">
        <v>54</v>
      </c>
      <c r="M18" s="1">
        <f>SUMIF('cocina'!A:A,sala[[#This Row],[Número de Orden]],'cocina'!K:K)</f>
        <v>137</v>
      </c>
      <c r="N18" s="2">
        <f>sala[[#This Row],[Hora de Salida]]</f>
        <v>45017.143750000003</v>
      </c>
      <c r="O18" s="3">
        <f>IF(sala[[#This Row],[Estado de la Mesa]]="Ocupada",sala[[#This Row],[Hora de Salida]]-sala[[#This Row],[Hora de Llegada]]+15/(24*60),sala[[#This Row],[Hora de Salida]]-sala[[#This Row],[Hora de Llegada]])</f>
        <v>0.13750000000436557</v>
      </c>
      <c r="P18" s="3">
        <f>SUMIF('cocina'!A:A,sala[[#This Row],[Número de Orden]],'cocina'!H:H)/(24*60)</f>
        <v>0.10972222222222222</v>
      </c>
      <c r="Q18" s="3">
        <f>IF((sala[[#This Row],[Tiempo de Permanencia]]-sala[[#This Row],[Tiempo de Preparación]])&gt;0,sala[[#This Row],[Tiempo de Permanencia]]-sala[[#This Row],[Tiempo de Preparación]],0)</f>
        <v>2.7777777782143354E-2</v>
      </c>
      <c r="R18" s="10">
        <f>IF(sala[[#This Row],[Tiempo de degustación]]&gt;0,1,0)</f>
        <v>1</v>
      </c>
      <c r="S18" s="1" t="str">
        <f>WEEKDAY(sala[[#This Row],[Fecha de Factura]],11)&amp;". "&amp;TEXT(sala[[#This Row],[Fecha de Factura]],"dddd")</f>
        <v>6. sábado</v>
      </c>
      <c r="T18" s="4">
        <f>SUMIF('cocina'!A:A,sala[[#This Row],[Número de Orden]],'cocina'!G:G)</f>
        <v>6</v>
      </c>
      <c r="U18" s="4">
        <f>sala[[#This Row],[Tiempo de Preparación]]*24</f>
        <v>2.6333333333333333</v>
      </c>
      <c r="V18">
        <f>sala[[#This Row],[Cobrada]]*sala[[#This Row],[Monto Total de la Cuenta]]</f>
        <v>137</v>
      </c>
      <c r="W18" s="4">
        <f>sala[[#This Row],[Tiempo de Permanencia]]*24</f>
        <v>3.3000000001047738</v>
      </c>
    </row>
    <row r="19" spans="1:23" x14ac:dyDescent="0.3">
      <c r="A19">
        <v>9</v>
      </c>
      <c r="B19" s="1" t="s">
        <v>55</v>
      </c>
      <c r="C19">
        <v>2</v>
      </c>
      <c r="D19" s="2">
        <v>45017.087500000001</v>
      </c>
      <c r="E19" s="2">
        <v>45017.18472222222</v>
      </c>
      <c r="F19" s="1" t="s">
        <v>24</v>
      </c>
      <c r="G19" s="1" t="s">
        <v>20</v>
      </c>
      <c r="H19" s="1" t="s">
        <v>25</v>
      </c>
      <c r="I19">
        <v>33.090000000000003</v>
      </c>
      <c r="J19" s="1" t="s">
        <v>26</v>
      </c>
      <c r="K19">
        <v>18</v>
      </c>
      <c r="L19" s="1" t="s">
        <v>22</v>
      </c>
      <c r="M19" s="1">
        <f>SUMIF('cocina'!A:A,sala[[#This Row],[Número de Orden]],'cocina'!K:K)</f>
        <v>251</v>
      </c>
      <c r="N19" s="2">
        <f>sala[[#This Row],[Hora de Salida]]</f>
        <v>45017.18472222222</v>
      </c>
      <c r="O19" s="3">
        <f>IF(sala[[#This Row],[Estado de la Mesa]]="Ocupada",sala[[#This Row],[Hora de Salida]]-sala[[#This Row],[Hora de Llegada]]+15/(24*60),sala[[#This Row],[Hora de Salida]]-sala[[#This Row],[Hora de Llegada]])</f>
        <v>9.7222222218988463E-2</v>
      </c>
      <c r="P19" s="3">
        <f>SUMIF('cocina'!A:A,sala[[#This Row],[Número de Orden]],'cocina'!H:H)/(24*60)</f>
        <v>9.3055555555555558E-2</v>
      </c>
      <c r="Q19" s="3">
        <f>IF((sala[[#This Row],[Tiempo de Permanencia]]-sala[[#This Row],[Tiempo de Preparación]])&gt;0,sala[[#This Row],[Tiempo de Permanencia]]-sala[[#This Row],[Tiempo de Preparación]],0)</f>
        <v>4.1666666634329053E-3</v>
      </c>
      <c r="R19" s="10">
        <f>IF(sala[[#This Row],[Tiempo de degustación]]&gt;0,1,0)</f>
        <v>1</v>
      </c>
      <c r="S19" s="1" t="str">
        <f>WEEKDAY(sala[[#This Row],[Fecha de Factura]],11)&amp;". "&amp;TEXT(sala[[#This Row],[Fecha de Factura]],"dddd")</f>
        <v>6. sábado</v>
      </c>
      <c r="T19" s="4">
        <f>SUMIF('cocina'!A:A,sala[[#This Row],[Número de Orden]],'cocina'!G:G)</f>
        <v>8</v>
      </c>
      <c r="U19" s="4">
        <f>sala[[#This Row],[Tiempo de Preparación]]*24</f>
        <v>2.2333333333333334</v>
      </c>
      <c r="V19">
        <f>sala[[#This Row],[Cobrada]]*sala[[#This Row],[Monto Total de la Cuenta]]</f>
        <v>251</v>
      </c>
      <c r="W19" s="4">
        <f>sala[[#This Row],[Tiempo de Permanencia]]*24</f>
        <v>2.3333333332557231</v>
      </c>
    </row>
    <row r="20" spans="1:23" x14ac:dyDescent="0.3">
      <c r="A20">
        <v>18</v>
      </c>
      <c r="B20" s="1" t="s">
        <v>56</v>
      </c>
      <c r="C20">
        <v>3</v>
      </c>
      <c r="D20" s="2">
        <v>45017.024305555555</v>
      </c>
      <c r="E20" s="2">
        <v>45017.145138888889</v>
      </c>
      <c r="F20" s="1" t="s">
        <v>24</v>
      </c>
      <c r="G20" s="1" t="s">
        <v>14</v>
      </c>
      <c r="H20" s="1" t="s">
        <v>25</v>
      </c>
      <c r="I20">
        <v>17.45</v>
      </c>
      <c r="J20" s="1" t="s">
        <v>26</v>
      </c>
      <c r="K20">
        <v>19</v>
      </c>
      <c r="L20" s="1" t="s">
        <v>57</v>
      </c>
      <c r="M20" s="1">
        <f>SUMIF('cocina'!A:A,sala[[#This Row],[Número de Orden]],'cocina'!K:K)</f>
        <v>80</v>
      </c>
      <c r="N20" s="2">
        <f>sala[[#This Row],[Hora de Salida]]</f>
        <v>45017.145138888889</v>
      </c>
      <c r="O20" s="3">
        <f>IF(sala[[#This Row],[Estado de la Mesa]]="Ocupada",sala[[#This Row],[Hora de Salida]]-sala[[#This Row],[Hora de Llegada]]+15/(24*60),sala[[#This Row],[Hora de Salida]]-sala[[#This Row],[Hora de Llegada]])</f>
        <v>0.12083333333430346</v>
      </c>
      <c r="P20" s="3">
        <f>SUMIF('cocina'!A:A,sala[[#This Row],[Número de Orden]],'cocina'!H:H)/(24*60)</f>
        <v>3.0555555555555555E-2</v>
      </c>
      <c r="Q20" s="3">
        <f>IF((sala[[#This Row],[Tiempo de Permanencia]]-sala[[#This Row],[Tiempo de Preparación]])&gt;0,sala[[#This Row],[Tiempo de Permanencia]]-sala[[#This Row],[Tiempo de Preparación]],0)</f>
        <v>9.0277777778747903E-2</v>
      </c>
      <c r="R20" s="10">
        <f>IF(sala[[#This Row],[Tiempo de degustación]]&gt;0,1,0)</f>
        <v>1</v>
      </c>
      <c r="S20" s="1" t="str">
        <f>WEEKDAY(sala[[#This Row],[Fecha de Factura]],11)&amp;". "&amp;TEXT(sala[[#This Row],[Fecha de Factura]],"dddd")</f>
        <v>6. sábado</v>
      </c>
      <c r="T20" s="4">
        <f>SUMIF('cocina'!A:A,sala[[#This Row],[Número de Orden]],'cocina'!G:G)</f>
        <v>2</v>
      </c>
      <c r="U20" s="4">
        <f>sala[[#This Row],[Tiempo de Preparación]]*24</f>
        <v>0.73333333333333328</v>
      </c>
      <c r="V20">
        <f>sala[[#This Row],[Cobrada]]*sala[[#This Row],[Monto Total de la Cuenta]]</f>
        <v>80</v>
      </c>
      <c r="W20" s="4">
        <f>sala[[#This Row],[Tiempo de Permanencia]]*24</f>
        <v>2.9000000000232831</v>
      </c>
    </row>
    <row r="21" spans="1:23" x14ac:dyDescent="0.3">
      <c r="A21">
        <v>8</v>
      </c>
      <c r="B21" s="1" t="s">
        <v>59</v>
      </c>
      <c r="C21">
        <v>2</v>
      </c>
      <c r="D21" s="2">
        <v>45017.059027777781</v>
      </c>
      <c r="E21" s="2">
        <v>45017.216666666667</v>
      </c>
      <c r="F21" s="1" t="s">
        <v>13</v>
      </c>
      <c r="G21" s="1" t="s">
        <v>14</v>
      </c>
      <c r="H21" s="1" t="s">
        <v>25</v>
      </c>
      <c r="I21">
        <v>31.7</v>
      </c>
      <c r="J21" s="1" t="s">
        <v>16</v>
      </c>
      <c r="K21">
        <v>20</v>
      </c>
      <c r="L21" s="1" t="s">
        <v>57</v>
      </c>
      <c r="M21" s="1">
        <f>SUMIF('cocina'!A:A,sala[[#This Row],[Número de Orden]],'cocina'!K:K)</f>
        <v>178</v>
      </c>
      <c r="N21" s="2">
        <f>sala[[#This Row],[Hora de Salida]]</f>
        <v>45017.216666666667</v>
      </c>
      <c r="O21" s="3">
        <f>IF(sala[[#This Row],[Estado de la Mesa]]="Ocupada",sala[[#This Row],[Hora de Salida]]-sala[[#This Row],[Hora de Llegada]]+15/(24*60),sala[[#This Row],[Hora de Salida]]-sala[[#This Row],[Hora de Llegada]])</f>
        <v>0.15763888888614019</v>
      </c>
      <c r="P21" s="3">
        <f>SUMIF('cocina'!A:A,sala[[#This Row],[Número de Orden]],'cocina'!H:H)/(24*60)</f>
        <v>4.8611111111111112E-2</v>
      </c>
      <c r="Q21" s="3">
        <f>IF((sala[[#This Row],[Tiempo de Permanencia]]-sala[[#This Row],[Tiempo de Preparación]])&gt;0,sala[[#This Row],[Tiempo de Permanencia]]-sala[[#This Row],[Tiempo de Preparación]],0)</f>
        <v>0.10902777777502909</v>
      </c>
      <c r="R21" s="10">
        <f>IF(sala[[#This Row],[Tiempo de degustación]]&gt;0,1,0)</f>
        <v>1</v>
      </c>
      <c r="S21" s="1" t="str">
        <f>WEEKDAY(sala[[#This Row],[Fecha de Factura]],11)&amp;". "&amp;TEXT(sala[[#This Row],[Fecha de Factura]],"dddd")</f>
        <v>6. sábado</v>
      </c>
      <c r="T21" s="4">
        <f>SUMIF('cocina'!A:A,sala[[#This Row],[Número de Orden]],'cocina'!G:G)</f>
        <v>6</v>
      </c>
      <c r="U21" s="4">
        <f>sala[[#This Row],[Tiempo de Preparación]]*24</f>
        <v>1.1666666666666667</v>
      </c>
      <c r="V21">
        <f>sala[[#This Row],[Cobrada]]*sala[[#This Row],[Monto Total de la Cuenta]]</f>
        <v>178</v>
      </c>
      <c r="W21" s="4">
        <f>sala[[#This Row],[Tiempo de Permanencia]]*24</f>
        <v>3.7833333332673647</v>
      </c>
    </row>
    <row r="22" spans="1:23" x14ac:dyDescent="0.3">
      <c r="A22">
        <v>12</v>
      </c>
      <c r="B22" s="1" t="s">
        <v>60</v>
      </c>
      <c r="C22">
        <v>2</v>
      </c>
      <c r="D22" s="2">
        <v>45017.152083333334</v>
      </c>
      <c r="E22" s="2">
        <v>45017.244444444441</v>
      </c>
      <c r="F22" s="1" t="s">
        <v>13</v>
      </c>
      <c r="G22" s="1" t="s">
        <v>14</v>
      </c>
      <c r="H22" s="1" t="s">
        <v>25</v>
      </c>
      <c r="I22">
        <v>20.53</v>
      </c>
      <c r="J22" s="1" t="s">
        <v>16</v>
      </c>
      <c r="K22">
        <v>21</v>
      </c>
      <c r="L22" s="1" t="s">
        <v>44</v>
      </c>
      <c r="M22" s="1">
        <f>SUMIF('cocina'!A:A,sala[[#This Row],[Número de Orden]],'cocina'!K:K)</f>
        <v>274</v>
      </c>
      <c r="N22" s="2">
        <f>sala[[#This Row],[Hora de Salida]]</f>
        <v>45017.244444444441</v>
      </c>
      <c r="O22" s="3">
        <f>IF(sala[[#This Row],[Estado de la Mesa]]="Ocupada",sala[[#This Row],[Hora de Salida]]-sala[[#This Row],[Hora de Llegada]]+15/(24*60),sala[[#This Row],[Hora de Salida]]-sala[[#This Row],[Hora de Llegada]])</f>
        <v>9.2361111106583849E-2</v>
      </c>
      <c r="P22" s="3">
        <f>SUMIF('cocina'!A:A,sala[[#This Row],[Número de Orden]],'cocina'!H:H)/(24*60)</f>
        <v>0.10555555555555556</v>
      </c>
      <c r="Q22" s="3">
        <f>IF((sala[[#This Row],[Tiempo de Permanencia]]-sala[[#This Row],[Tiempo de Preparación]])&gt;0,sala[[#This Row],[Tiempo de Permanencia]]-sala[[#This Row],[Tiempo de Preparación]],0)</f>
        <v>0</v>
      </c>
      <c r="R22" s="10">
        <f>IF(sala[[#This Row],[Tiempo de degustación]]&gt;0,1,0)</f>
        <v>0</v>
      </c>
      <c r="S22" s="1" t="str">
        <f>WEEKDAY(sala[[#This Row],[Fecha de Factura]],11)&amp;". "&amp;TEXT(sala[[#This Row],[Fecha de Factura]],"dddd")</f>
        <v>6. sábado</v>
      </c>
      <c r="T22" s="4">
        <f>SUMIF('cocina'!A:A,sala[[#This Row],[Número de Orden]],'cocina'!G:G)</f>
        <v>9</v>
      </c>
      <c r="U22" s="4">
        <f>sala[[#This Row],[Tiempo de Preparación]]*24</f>
        <v>2.5333333333333332</v>
      </c>
      <c r="V22">
        <f>sala[[#This Row],[Cobrada]]*sala[[#This Row],[Monto Total de la Cuenta]]</f>
        <v>0</v>
      </c>
      <c r="W22" s="4">
        <f>sala[[#This Row],[Tiempo de Permanencia]]*24</f>
        <v>2.2166666665580124</v>
      </c>
    </row>
    <row r="23" spans="1:23" x14ac:dyDescent="0.3">
      <c r="A23">
        <v>15</v>
      </c>
      <c r="B23" s="1" t="s">
        <v>61</v>
      </c>
      <c r="C23">
        <v>1</v>
      </c>
      <c r="D23" s="2">
        <v>45017.094444444447</v>
      </c>
      <c r="E23" s="2">
        <v>45017.199305555558</v>
      </c>
      <c r="F23" s="1" t="s">
        <v>32</v>
      </c>
      <c r="G23" s="1" t="s">
        <v>14</v>
      </c>
      <c r="H23" s="1" t="s">
        <v>25</v>
      </c>
      <c r="I23">
        <v>45.41</v>
      </c>
      <c r="J23" s="1" t="s">
        <v>26</v>
      </c>
      <c r="K23">
        <v>22</v>
      </c>
      <c r="L23" s="1" t="s">
        <v>54</v>
      </c>
      <c r="M23" s="1">
        <f>SUMIF('cocina'!A:A,sala[[#This Row],[Número de Orden]],'cocina'!K:K)</f>
        <v>213</v>
      </c>
      <c r="N23" s="2">
        <f>sala[[#This Row],[Hora de Salida]]</f>
        <v>45017.199305555558</v>
      </c>
      <c r="O23" s="3">
        <f>IF(sala[[#This Row],[Estado de la Mesa]]="Ocupada",sala[[#This Row],[Hora de Salida]]-sala[[#This Row],[Hora de Llegada]]+15/(24*60),sala[[#This Row],[Hora de Salida]]-sala[[#This Row],[Hora de Llegada]])</f>
        <v>0.10486111111094942</v>
      </c>
      <c r="P23" s="3">
        <f>SUMIF('cocina'!A:A,sala[[#This Row],[Número de Orden]],'cocina'!H:H)/(24*60)</f>
        <v>8.5416666666666669E-2</v>
      </c>
      <c r="Q23" s="3">
        <f>IF((sala[[#This Row],[Tiempo de Permanencia]]-sala[[#This Row],[Tiempo de Preparación]])&gt;0,sala[[#This Row],[Tiempo de Permanencia]]-sala[[#This Row],[Tiempo de Preparación]],0)</f>
        <v>1.9444444444282755E-2</v>
      </c>
      <c r="R23" s="10">
        <f>IF(sala[[#This Row],[Tiempo de degustación]]&gt;0,1,0)</f>
        <v>1</v>
      </c>
      <c r="S23" s="1" t="str">
        <f>WEEKDAY(sala[[#This Row],[Fecha de Factura]],11)&amp;". "&amp;TEXT(sala[[#This Row],[Fecha de Factura]],"dddd")</f>
        <v>6. sábado</v>
      </c>
      <c r="T23" s="4">
        <f>SUMIF('cocina'!A:A,sala[[#This Row],[Número de Orden]],'cocina'!G:G)</f>
        <v>7</v>
      </c>
      <c r="U23" s="4">
        <f>sala[[#This Row],[Tiempo de Preparación]]*24</f>
        <v>2.0499999999999998</v>
      </c>
      <c r="V23">
        <f>sala[[#This Row],[Cobrada]]*sala[[#This Row],[Monto Total de la Cuenta]]</f>
        <v>213</v>
      </c>
      <c r="W23" s="4">
        <f>sala[[#This Row],[Tiempo de Permanencia]]*24</f>
        <v>2.5166666666627862</v>
      </c>
    </row>
    <row r="24" spans="1:23" x14ac:dyDescent="0.3">
      <c r="A24">
        <v>1</v>
      </c>
      <c r="B24" s="1" t="s">
        <v>62</v>
      </c>
      <c r="C24">
        <v>5</v>
      </c>
      <c r="D24" s="2">
        <v>45017.113888888889</v>
      </c>
      <c r="E24" s="2">
        <v>45017.17291666667</v>
      </c>
      <c r="F24" s="1" t="s">
        <v>29</v>
      </c>
      <c r="G24" s="1" t="s">
        <v>35</v>
      </c>
      <c r="H24" s="1" t="s">
        <v>25</v>
      </c>
      <c r="I24">
        <v>38.46</v>
      </c>
      <c r="J24" s="1" t="s">
        <v>26</v>
      </c>
      <c r="K24">
        <v>23</v>
      </c>
      <c r="L24" s="1" t="s">
        <v>57</v>
      </c>
      <c r="M24" s="1">
        <f>SUMIF('cocina'!A:A,sala[[#This Row],[Número de Orden]],'cocina'!K:K)</f>
        <v>138</v>
      </c>
      <c r="N24" s="2">
        <f>sala[[#This Row],[Hora de Salida]]</f>
        <v>45017.17291666667</v>
      </c>
      <c r="O24" s="3">
        <f>IF(sala[[#This Row],[Estado de la Mesa]]="Ocupada",sala[[#This Row],[Hora de Salida]]-sala[[#This Row],[Hora de Llegada]]+15/(24*60),sala[[#This Row],[Hora de Salida]]-sala[[#This Row],[Hora de Llegada]])</f>
        <v>5.9027777781011537E-2</v>
      </c>
      <c r="P24" s="3">
        <f>SUMIF('cocina'!A:A,sala[[#This Row],[Número de Orden]],'cocina'!H:H)/(24*60)</f>
        <v>4.3749999999999997E-2</v>
      </c>
      <c r="Q24" s="3">
        <f>IF((sala[[#This Row],[Tiempo de Permanencia]]-sala[[#This Row],[Tiempo de Preparación]])&gt;0,sala[[#This Row],[Tiempo de Permanencia]]-sala[[#This Row],[Tiempo de Preparación]],0)</f>
        <v>1.5277777781011539E-2</v>
      </c>
      <c r="R24" s="10">
        <f>IF(sala[[#This Row],[Tiempo de degustación]]&gt;0,1,0)</f>
        <v>1</v>
      </c>
      <c r="S24" s="1" t="str">
        <f>WEEKDAY(sala[[#This Row],[Fecha de Factura]],11)&amp;". "&amp;TEXT(sala[[#This Row],[Fecha de Factura]],"dddd")</f>
        <v>6. sábado</v>
      </c>
      <c r="T24" s="4">
        <f>SUMIF('cocina'!A:A,sala[[#This Row],[Número de Orden]],'cocina'!G:G)</f>
        <v>6</v>
      </c>
      <c r="U24" s="4">
        <f>sala[[#This Row],[Tiempo de Preparación]]*24</f>
        <v>1.0499999999999998</v>
      </c>
      <c r="V24">
        <f>sala[[#This Row],[Cobrada]]*sala[[#This Row],[Monto Total de la Cuenta]]</f>
        <v>138</v>
      </c>
      <c r="W24" s="4">
        <f>sala[[#This Row],[Tiempo de Permanencia]]*24</f>
        <v>1.4166666667442769</v>
      </c>
    </row>
    <row r="25" spans="1:23" x14ac:dyDescent="0.3">
      <c r="A25">
        <v>5</v>
      </c>
      <c r="B25" s="1" t="s">
        <v>63</v>
      </c>
      <c r="C25">
        <v>5</v>
      </c>
      <c r="D25" s="2">
        <v>45017.125694444447</v>
      </c>
      <c r="E25" s="2">
        <v>45017.263888888891</v>
      </c>
      <c r="F25" s="1" t="s">
        <v>13</v>
      </c>
      <c r="G25" s="1" t="s">
        <v>14</v>
      </c>
      <c r="H25" s="1" t="s">
        <v>25</v>
      </c>
      <c r="I25">
        <v>38.18</v>
      </c>
      <c r="J25" s="1" t="s">
        <v>38</v>
      </c>
      <c r="K25">
        <v>24</v>
      </c>
      <c r="L25" s="1" t="s">
        <v>39</v>
      </c>
      <c r="M25" s="1">
        <f>SUMIF('cocina'!A:A,sala[[#This Row],[Número de Orden]],'cocina'!K:K)</f>
        <v>233</v>
      </c>
      <c r="N25" s="2">
        <f>sala[[#This Row],[Hora de Salida]]</f>
        <v>45017.263888888891</v>
      </c>
      <c r="O25" s="3">
        <f>IF(sala[[#This Row],[Estado de la Mesa]]="Ocupada",sala[[#This Row],[Hora de Salida]]-sala[[#This Row],[Hora de Llegada]]+15/(24*60),sala[[#This Row],[Hora de Salida]]-sala[[#This Row],[Hora de Llegada]])</f>
        <v>0.14861111111046435</v>
      </c>
      <c r="P25" s="3">
        <f>SUMIF('cocina'!A:A,sala[[#This Row],[Número de Orden]],'cocina'!H:H)/(24*60)</f>
        <v>0.125</v>
      </c>
      <c r="Q25" s="3">
        <f>IF((sala[[#This Row],[Tiempo de Permanencia]]-sala[[#This Row],[Tiempo de Preparación]])&gt;0,sala[[#This Row],[Tiempo de Permanencia]]-sala[[#This Row],[Tiempo de Preparación]],0)</f>
        <v>2.361111111046435E-2</v>
      </c>
      <c r="R25" s="10">
        <f>IF(sala[[#This Row],[Tiempo de degustación]]&gt;0,1,0)</f>
        <v>1</v>
      </c>
      <c r="S25" s="1" t="str">
        <f>WEEKDAY(sala[[#This Row],[Fecha de Factura]],11)&amp;". "&amp;TEXT(sala[[#This Row],[Fecha de Factura]],"dddd")</f>
        <v>6. sábado</v>
      </c>
      <c r="T25" s="4">
        <f>SUMIF('cocina'!A:A,sala[[#This Row],[Número de Orden]],'cocina'!G:G)</f>
        <v>8</v>
      </c>
      <c r="U25" s="4">
        <f>sala[[#This Row],[Tiempo de Preparación]]*24</f>
        <v>3</v>
      </c>
      <c r="V25">
        <f>sala[[#This Row],[Cobrada]]*sala[[#This Row],[Monto Total de la Cuenta]]</f>
        <v>233</v>
      </c>
      <c r="W25" s="4">
        <f>sala[[#This Row],[Tiempo de Permanencia]]*24</f>
        <v>3.5666666666511446</v>
      </c>
    </row>
    <row r="26" spans="1:23" x14ac:dyDescent="0.3">
      <c r="A26">
        <v>12</v>
      </c>
      <c r="B26" s="1" t="s">
        <v>64</v>
      </c>
      <c r="C26">
        <v>5</v>
      </c>
      <c r="D26" s="2">
        <v>45017.125694444447</v>
      </c>
      <c r="E26" s="2">
        <v>45017.207638888889</v>
      </c>
      <c r="F26" s="1" t="s">
        <v>29</v>
      </c>
      <c r="G26" s="1" t="s">
        <v>35</v>
      </c>
      <c r="H26" s="1" t="s">
        <v>15</v>
      </c>
      <c r="I26">
        <v>46.15</v>
      </c>
      <c r="J26" s="1" t="s">
        <v>38</v>
      </c>
      <c r="K26">
        <v>25</v>
      </c>
      <c r="L26" s="1" t="s">
        <v>22</v>
      </c>
      <c r="M26" s="1">
        <f>SUMIF('cocina'!A:A,sala[[#This Row],[Número de Orden]],'cocina'!K:K)</f>
        <v>34</v>
      </c>
      <c r="N26" s="2">
        <f>sala[[#This Row],[Hora de Salida]]</f>
        <v>45017.207638888889</v>
      </c>
      <c r="O26" s="3">
        <f>IF(sala[[#This Row],[Estado de la Mesa]]="Ocupada",sala[[#This Row],[Hora de Salida]]-sala[[#This Row],[Hora de Llegada]]+15/(24*60),sala[[#This Row],[Hora de Salida]]-sala[[#This Row],[Hora de Llegada]])</f>
        <v>9.2361111109009172E-2</v>
      </c>
      <c r="P26" s="3">
        <f>SUMIF('cocina'!A:A,sala[[#This Row],[Número de Orden]],'cocina'!H:H)/(24*60)</f>
        <v>2.4305555555555556E-2</v>
      </c>
      <c r="Q26" s="3">
        <f>IF((sala[[#This Row],[Tiempo de Permanencia]]-sala[[#This Row],[Tiempo de Preparación]])&gt;0,sala[[#This Row],[Tiempo de Permanencia]]-sala[[#This Row],[Tiempo de Preparación]],0)</f>
        <v>6.805555555345362E-2</v>
      </c>
      <c r="R26" s="10">
        <f>IF(sala[[#This Row],[Tiempo de degustación]]&gt;0,1,0)</f>
        <v>1</v>
      </c>
      <c r="S26" s="1" t="str">
        <f>WEEKDAY(sala[[#This Row],[Fecha de Factura]],11)&amp;". "&amp;TEXT(sala[[#This Row],[Fecha de Factura]],"dddd")</f>
        <v>6. sábado</v>
      </c>
      <c r="T26" s="4">
        <f>SUMIF('cocina'!A:A,sala[[#This Row],[Número de Orden]],'cocina'!G:G)</f>
        <v>1</v>
      </c>
      <c r="U26" s="4">
        <f>sala[[#This Row],[Tiempo de Preparación]]*24</f>
        <v>0.58333333333333337</v>
      </c>
      <c r="V26">
        <f>sala[[#This Row],[Cobrada]]*sala[[#This Row],[Monto Total de la Cuenta]]</f>
        <v>34</v>
      </c>
      <c r="W26" s="4">
        <f>sala[[#This Row],[Tiempo de Permanencia]]*24</f>
        <v>2.21666666661622</v>
      </c>
    </row>
    <row r="27" spans="1:23" x14ac:dyDescent="0.3">
      <c r="A27">
        <v>18</v>
      </c>
      <c r="B27" s="1" t="s">
        <v>66</v>
      </c>
      <c r="C27">
        <v>2</v>
      </c>
      <c r="D27" s="2">
        <v>45017.086111111108</v>
      </c>
      <c r="E27" s="2">
        <v>45017.240972222222</v>
      </c>
      <c r="F27" s="1" t="s">
        <v>29</v>
      </c>
      <c r="G27" s="1" t="s">
        <v>20</v>
      </c>
      <c r="H27" s="1" t="s">
        <v>25</v>
      </c>
      <c r="I27">
        <v>10.37</v>
      </c>
      <c r="J27" s="1" t="s">
        <v>38</v>
      </c>
      <c r="K27">
        <v>26</v>
      </c>
      <c r="L27" s="1" t="s">
        <v>44</v>
      </c>
      <c r="M27" s="1">
        <f>SUMIF('cocina'!A:A,sala[[#This Row],[Número de Orden]],'cocina'!K:K)</f>
        <v>126</v>
      </c>
      <c r="N27" s="2">
        <f>sala[[#This Row],[Hora de Salida]]</f>
        <v>45017.240972222222</v>
      </c>
      <c r="O27" s="3">
        <f>IF(sala[[#This Row],[Estado de la Mesa]]="Ocupada",sala[[#This Row],[Hora de Salida]]-sala[[#This Row],[Hora de Llegada]]+15/(24*60),sala[[#This Row],[Hora de Salida]]-sala[[#This Row],[Hora de Llegada]])</f>
        <v>0.16527777778052646</v>
      </c>
      <c r="P27" s="3">
        <f>SUMIF('cocina'!A:A,sala[[#This Row],[Número de Orden]],'cocina'!H:H)/(24*60)</f>
        <v>7.5694444444444439E-2</v>
      </c>
      <c r="Q27" s="3">
        <f>IF((sala[[#This Row],[Tiempo de Permanencia]]-sala[[#This Row],[Tiempo de Preparación]])&gt;0,sala[[#This Row],[Tiempo de Permanencia]]-sala[[#This Row],[Tiempo de Preparación]],0)</f>
        <v>8.9583333336082024E-2</v>
      </c>
      <c r="R27" s="10">
        <f>IF(sala[[#This Row],[Tiempo de degustación]]&gt;0,1,0)</f>
        <v>1</v>
      </c>
      <c r="S27" s="1" t="str">
        <f>WEEKDAY(sala[[#This Row],[Fecha de Factura]],11)&amp;". "&amp;TEXT(sala[[#This Row],[Fecha de Factura]],"dddd")</f>
        <v>6. sábado</v>
      </c>
      <c r="T27" s="4">
        <f>SUMIF('cocina'!A:A,sala[[#This Row],[Número de Orden]],'cocina'!G:G)</f>
        <v>6</v>
      </c>
      <c r="U27" s="4">
        <f>sala[[#This Row],[Tiempo de Preparación]]*24</f>
        <v>1.8166666666666664</v>
      </c>
      <c r="V27">
        <f>sala[[#This Row],[Cobrada]]*sala[[#This Row],[Monto Total de la Cuenta]]</f>
        <v>126</v>
      </c>
      <c r="W27" s="4">
        <f>sala[[#This Row],[Tiempo de Permanencia]]*24</f>
        <v>3.9666666667326353</v>
      </c>
    </row>
    <row r="28" spans="1:23" x14ac:dyDescent="0.3">
      <c r="A28">
        <v>4</v>
      </c>
      <c r="B28" s="1" t="s">
        <v>67</v>
      </c>
      <c r="C28">
        <v>2</v>
      </c>
      <c r="D28" s="2">
        <v>45017.054861111108</v>
      </c>
      <c r="E28" s="2">
        <v>45017.102083333331</v>
      </c>
      <c r="F28" s="1" t="s">
        <v>29</v>
      </c>
      <c r="G28" s="1" t="s">
        <v>14</v>
      </c>
      <c r="H28" s="1" t="s">
        <v>25</v>
      </c>
      <c r="I28">
        <v>19.27</v>
      </c>
      <c r="J28" s="1" t="s">
        <v>38</v>
      </c>
      <c r="K28">
        <v>27</v>
      </c>
      <c r="L28" s="1" t="s">
        <v>27</v>
      </c>
      <c r="M28" s="1">
        <f>SUMIF('cocina'!A:A,sala[[#This Row],[Número de Orden]],'cocina'!K:K)</f>
        <v>61</v>
      </c>
      <c r="N28" s="2">
        <f>sala[[#This Row],[Hora de Salida]]</f>
        <v>45017.102083333331</v>
      </c>
      <c r="O28" s="3">
        <f>IF(sala[[#This Row],[Estado de la Mesa]]="Ocupada",sala[[#This Row],[Hora de Salida]]-sala[[#This Row],[Hora de Llegada]]+15/(24*60),sala[[#This Row],[Hora de Salida]]-sala[[#This Row],[Hora de Llegada]])</f>
        <v>5.7638888890020702E-2</v>
      </c>
      <c r="P28" s="3">
        <f>SUMIF('cocina'!A:A,sala[[#This Row],[Número de Orden]],'cocina'!H:H)/(24*60)</f>
        <v>3.8194444444444448E-2</v>
      </c>
      <c r="Q28" s="3">
        <f>IF((sala[[#This Row],[Tiempo de Permanencia]]-sala[[#This Row],[Tiempo de Preparación]])&gt;0,sala[[#This Row],[Tiempo de Permanencia]]-sala[[#This Row],[Tiempo de Preparación]],0)</f>
        <v>1.9444444445576255E-2</v>
      </c>
      <c r="R28" s="10">
        <f>IF(sala[[#This Row],[Tiempo de degustación]]&gt;0,1,0)</f>
        <v>1</v>
      </c>
      <c r="S28" s="1" t="str">
        <f>WEEKDAY(sala[[#This Row],[Fecha de Factura]],11)&amp;". "&amp;TEXT(sala[[#This Row],[Fecha de Factura]],"dddd")</f>
        <v>6. sábado</v>
      </c>
      <c r="T28" s="4">
        <f>SUMIF('cocina'!A:A,sala[[#This Row],[Número de Orden]],'cocina'!G:G)</f>
        <v>2</v>
      </c>
      <c r="U28" s="4">
        <f>sala[[#This Row],[Tiempo de Preparación]]*24</f>
        <v>0.91666666666666674</v>
      </c>
      <c r="V28">
        <f>sala[[#This Row],[Cobrada]]*sala[[#This Row],[Monto Total de la Cuenta]]</f>
        <v>61</v>
      </c>
      <c r="W28" s="4">
        <f>sala[[#This Row],[Tiempo de Permanencia]]*24</f>
        <v>1.3833333333604969</v>
      </c>
    </row>
    <row r="29" spans="1:23" x14ac:dyDescent="0.3">
      <c r="A29">
        <v>2</v>
      </c>
      <c r="B29" s="1" t="s">
        <v>68</v>
      </c>
      <c r="C29">
        <v>2</v>
      </c>
      <c r="D29" s="2">
        <v>45017.03402777778</v>
      </c>
      <c r="E29" s="2">
        <v>45017.136111111111</v>
      </c>
      <c r="F29" s="1" t="s">
        <v>32</v>
      </c>
      <c r="G29" s="1" t="s">
        <v>35</v>
      </c>
      <c r="H29" s="1" t="s">
        <v>25</v>
      </c>
      <c r="I29">
        <v>41.22</v>
      </c>
      <c r="J29" s="1" t="s">
        <v>16</v>
      </c>
      <c r="K29">
        <v>28</v>
      </c>
      <c r="L29" s="1" t="s">
        <v>69</v>
      </c>
      <c r="M29" s="1">
        <f>SUMIF('cocina'!A:A,sala[[#This Row],[Número de Orden]],'cocina'!K:K)</f>
        <v>94</v>
      </c>
      <c r="N29" s="2">
        <f>sala[[#This Row],[Hora de Salida]]</f>
        <v>45017.136111111111</v>
      </c>
      <c r="O29" s="3">
        <f>IF(sala[[#This Row],[Estado de la Mesa]]="Ocupada",sala[[#This Row],[Hora de Salida]]-sala[[#This Row],[Hora de Llegada]]+15/(24*60),sala[[#This Row],[Hora de Salida]]-sala[[#This Row],[Hora de Llegada]])</f>
        <v>0.10208333333139308</v>
      </c>
      <c r="P29" s="3">
        <f>SUMIF('cocina'!A:A,sala[[#This Row],[Número de Orden]],'cocina'!H:H)/(24*60)</f>
        <v>3.888888888888889E-2</v>
      </c>
      <c r="Q29" s="3">
        <f>IF((sala[[#This Row],[Tiempo de Permanencia]]-sala[[#This Row],[Tiempo de Preparación]])&gt;0,sala[[#This Row],[Tiempo de Permanencia]]-sala[[#This Row],[Tiempo de Preparación]],0)</f>
        <v>6.3194444442504188E-2</v>
      </c>
      <c r="R29" s="10">
        <f>IF(sala[[#This Row],[Tiempo de degustación]]&gt;0,1,0)</f>
        <v>1</v>
      </c>
      <c r="S29" s="1" t="str">
        <f>WEEKDAY(sala[[#This Row],[Fecha de Factura]],11)&amp;". "&amp;TEXT(sala[[#This Row],[Fecha de Factura]],"dddd")</f>
        <v>6. sábado</v>
      </c>
      <c r="T29" s="4">
        <f>SUMIF('cocina'!A:A,sala[[#This Row],[Número de Orden]],'cocina'!G:G)</f>
        <v>4</v>
      </c>
      <c r="U29" s="4">
        <f>sala[[#This Row],[Tiempo de Preparación]]*24</f>
        <v>0.93333333333333335</v>
      </c>
      <c r="V29">
        <f>sala[[#This Row],[Cobrada]]*sala[[#This Row],[Monto Total de la Cuenta]]</f>
        <v>94</v>
      </c>
      <c r="W29" s="4">
        <f>sala[[#This Row],[Tiempo de Permanencia]]*24</f>
        <v>2.4499999999534339</v>
      </c>
    </row>
    <row r="30" spans="1:23" x14ac:dyDescent="0.3">
      <c r="A30">
        <v>20</v>
      </c>
      <c r="B30" s="1" t="s">
        <v>70</v>
      </c>
      <c r="C30">
        <v>5</v>
      </c>
      <c r="D30" s="2">
        <v>45017.126388888886</v>
      </c>
      <c r="E30" s="2">
        <v>45017.256944444445</v>
      </c>
      <c r="F30" s="1" t="s">
        <v>24</v>
      </c>
      <c r="G30" s="1" t="s">
        <v>14</v>
      </c>
      <c r="H30" s="1" t="s">
        <v>25</v>
      </c>
      <c r="I30">
        <v>14.83</v>
      </c>
      <c r="J30" s="1" t="s">
        <v>38</v>
      </c>
      <c r="K30">
        <v>29</v>
      </c>
      <c r="L30" s="1" t="s">
        <v>54</v>
      </c>
      <c r="M30" s="1">
        <f>SUMIF('cocina'!A:A,sala[[#This Row],[Número de Orden]],'cocina'!K:K)</f>
        <v>173</v>
      </c>
      <c r="N30" s="2">
        <f>sala[[#This Row],[Hora de Salida]]</f>
        <v>45017.256944444445</v>
      </c>
      <c r="O30" s="3">
        <f>IF(sala[[#This Row],[Estado de la Mesa]]="Ocupada",sala[[#This Row],[Hora de Salida]]-sala[[#This Row],[Hora de Llegada]]+15/(24*60),sala[[#This Row],[Hora de Salida]]-sala[[#This Row],[Hora de Llegada]])</f>
        <v>0.14097222222577935</v>
      </c>
      <c r="P30" s="3">
        <f>SUMIF('cocina'!A:A,sala[[#This Row],[Número de Orden]],'cocina'!H:H)/(24*60)</f>
        <v>4.9305555555555554E-2</v>
      </c>
      <c r="Q30" s="3">
        <f>IF((sala[[#This Row],[Tiempo de Permanencia]]-sala[[#This Row],[Tiempo de Preparación]])&gt;0,sala[[#This Row],[Tiempo de Permanencia]]-sala[[#This Row],[Tiempo de Preparación]],0)</f>
        <v>9.1666666670223801E-2</v>
      </c>
      <c r="R30" s="10">
        <f>IF(sala[[#This Row],[Tiempo de degustación]]&gt;0,1,0)</f>
        <v>1</v>
      </c>
      <c r="S30" s="1" t="str">
        <f>WEEKDAY(sala[[#This Row],[Fecha de Factura]],11)&amp;". "&amp;TEXT(sala[[#This Row],[Fecha de Factura]],"dddd")</f>
        <v>6. sábado</v>
      </c>
      <c r="T30" s="4">
        <f>SUMIF('cocina'!A:A,sala[[#This Row],[Número de Orden]],'cocina'!G:G)</f>
        <v>7</v>
      </c>
      <c r="U30" s="4">
        <f>sala[[#This Row],[Tiempo de Preparación]]*24</f>
        <v>1.1833333333333333</v>
      </c>
      <c r="V30">
        <f>sala[[#This Row],[Cobrada]]*sala[[#This Row],[Monto Total de la Cuenta]]</f>
        <v>173</v>
      </c>
      <c r="W30" s="4">
        <f>sala[[#This Row],[Tiempo de Permanencia]]*24</f>
        <v>3.3833333334187046</v>
      </c>
    </row>
    <row r="31" spans="1:23" x14ac:dyDescent="0.3">
      <c r="A31">
        <v>14</v>
      </c>
      <c r="B31" s="1" t="s">
        <v>71</v>
      </c>
      <c r="C31">
        <v>4</v>
      </c>
      <c r="D31" s="2">
        <v>45017.121527777781</v>
      </c>
      <c r="E31" s="2">
        <v>45017.259027777778</v>
      </c>
      <c r="F31" s="1" t="s">
        <v>32</v>
      </c>
      <c r="G31" s="1" t="s">
        <v>14</v>
      </c>
      <c r="H31" s="1" t="s">
        <v>21</v>
      </c>
      <c r="I31">
        <v>26.29</v>
      </c>
      <c r="J31" s="1" t="s">
        <v>26</v>
      </c>
      <c r="K31">
        <v>30</v>
      </c>
      <c r="L31" s="1" t="s">
        <v>39</v>
      </c>
      <c r="M31" s="1">
        <f>SUMIF('cocina'!A:A,sala[[#This Row],[Número de Orden]],'cocina'!K:K)</f>
        <v>112</v>
      </c>
      <c r="N31" s="2">
        <f>sala[[#This Row],[Hora de Salida]]</f>
        <v>45017.259027777778</v>
      </c>
      <c r="O31" s="3">
        <f>IF(sala[[#This Row],[Estado de la Mesa]]="Ocupada",sala[[#This Row],[Hora de Salida]]-sala[[#This Row],[Hora de Llegada]]+15/(24*60),sala[[#This Row],[Hora de Salida]]-sala[[#This Row],[Hora de Llegada]])</f>
        <v>0.13749999999708962</v>
      </c>
      <c r="P31" s="3">
        <f>SUMIF('cocina'!A:A,sala[[#This Row],[Número de Orden]],'cocina'!H:H)/(24*60)</f>
        <v>4.791666666666667E-2</v>
      </c>
      <c r="Q31" s="3">
        <f>IF((sala[[#This Row],[Tiempo de Permanencia]]-sala[[#This Row],[Tiempo de Preparación]])&gt;0,sala[[#This Row],[Tiempo de Permanencia]]-sala[[#This Row],[Tiempo de Preparación]],0)</f>
        <v>8.9583333330422954E-2</v>
      </c>
      <c r="R31" s="10">
        <f>IF(sala[[#This Row],[Tiempo de degustación]]&gt;0,1,0)</f>
        <v>1</v>
      </c>
      <c r="S31" s="1" t="str">
        <f>WEEKDAY(sala[[#This Row],[Fecha de Factura]],11)&amp;". "&amp;TEXT(sala[[#This Row],[Fecha de Factura]],"dddd")</f>
        <v>6. sábado</v>
      </c>
      <c r="T31" s="4">
        <f>SUMIF('cocina'!A:A,sala[[#This Row],[Número de Orden]],'cocina'!G:G)</f>
        <v>5</v>
      </c>
      <c r="U31" s="4">
        <f>sala[[#This Row],[Tiempo de Preparación]]*24</f>
        <v>1.1500000000000001</v>
      </c>
      <c r="V31">
        <f>sala[[#This Row],[Cobrada]]*sala[[#This Row],[Monto Total de la Cuenta]]</f>
        <v>112</v>
      </c>
      <c r="W31" s="4">
        <f>sala[[#This Row],[Tiempo de Permanencia]]*24</f>
        <v>3.2999999999301508</v>
      </c>
    </row>
    <row r="32" spans="1:23" x14ac:dyDescent="0.3">
      <c r="A32">
        <v>13</v>
      </c>
      <c r="B32" s="1" t="s">
        <v>72</v>
      </c>
      <c r="C32">
        <v>3</v>
      </c>
      <c r="D32" s="2">
        <v>45017.118750000001</v>
      </c>
      <c r="E32" s="2">
        <v>45017.251388888886</v>
      </c>
      <c r="F32" s="1" t="s">
        <v>24</v>
      </c>
      <c r="G32" s="1" t="s">
        <v>20</v>
      </c>
      <c r="H32" s="1" t="s">
        <v>25</v>
      </c>
      <c r="I32">
        <v>19.809999999999999</v>
      </c>
      <c r="J32" s="1" t="s">
        <v>38</v>
      </c>
      <c r="K32">
        <v>31</v>
      </c>
      <c r="L32" s="1" t="s">
        <v>69</v>
      </c>
      <c r="M32" s="1">
        <f>SUMIF('cocina'!A:A,sala[[#This Row],[Número de Orden]],'cocina'!K:K)</f>
        <v>67</v>
      </c>
      <c r="N32" s="2">
        <f>sala[[#This Row],[Hora de Salida]]</f>
        <v>45017.251388888886</v>
      </c>
      <c r="O32" s="3">
        <f>IF(sala[[#This Row],[Estado de la Mesa]]="Ocupada",sala[[#This Row],[Hora de Salida]]-sala[[#This Row],[Hora de Llegada]]+15/(24*60),sala[[#This Row],[Hora de Salida]]-sala[[#This Row],[Hora de Llegada]])</f>
        <v>0.14305555555135166</v>
      </c>
      <c r="P32" s="3">
        <f>SUMIF('cocina'!A:A,sala[[#This Row],[Número de Orden]],'cocina'!H:H)/(24*60)</f>
        <v>7.2916666666666671E-2</v>
      </c>
      <c r="Q32" s="3">
        <f>IF((sala[[#This Row],[Tiempo de Permanencia]]-sala[[#This Row],[Tiempo de Preparación]])&gt;0,sala[[#This Row],[Tiempo de Permanencia]]-sala[[#This Row],[Tiempo de Preparación]],0)</f>
        <v>7.0138888884684988E-2</v>
      </c>
      <c r="R32" s="10">
        <f>IF(sala[[#This Row],[Tiempo de degustación]]&gt;0,1,0)</f>
        <v>1</v>
      </c>
      <c r="S32" s="1" t="str">
        <f>WEEKDAY(sala[[#This Row],[Fecha de Factura]],11)&amp;". "&amp;TEXT(sala[[#This Row],[Fecha de Factura]],"dddd")</f>
        <v>6. sábado</v>
      </c>
      <c r="T32" s="4">
        <f>SUMIF('cocina'!A:A,sala[[#This Row],[Número de Orden]],'cocina'!G:G)</f>
        <v>3</v>
      </c>
      <c r="U32" s="4">
        <f>sala[[#This Row],[Tiempo de Preparación]]*24</f>
        <v>1.75</v>
      </c>
      <c r="V32">
        <f>sala[[#This Row],[Cobrada]]*sala[[#This Row],[Monto Total de la Cuenta]]</f>
        <v>67</v>
      </c>
      <c r="W32" s="4">
        <f>sala[[#This Row],[Tiempo de Permanencia]]*24</f>
        <v>3.4333333332324401</v>
      </c>
    </row>
    <row r="33" spans="1:23" x14ac:dyDescent="0.3">
      <c r="A33">
        <v>5</v>
      </c>
      <c r="B33" s="1" t="s">
        <v>73</v>
      </c>
      <c r="C33">
        <v>1</v>
      </c>
      <c r="D33" s="2">
        <v>45017.130555555559</v>
      </c>
      <c r="E33" s="2">
        <v>45017.28402777778</v>
      </c>
      <c r="F33" s="1" t="s">
        <v>19</v>
      </c>
      <c r="G33" s="1" t="s">
        <v>14</v>
      </c>
      <c r="H33" s="1" t="s">
        <v>25</v>
      </c>
      <c r="I33">
        <v>28.25</v>
      </c>
      <c r="J33" s="1" t="s">
        <v>38</v>
      </c>
      <c r="K33">
        <v>32</v>
      </c>
      <c r="L33" s="1" t="s">
        <v>44</v>
      </c>
      <c r="M33" s="1">
        <f>SUMIF('cocina'!A:A,sala[[#This Row],[Número de Orden]],'cocina'!K:K)</f>
        <v>211</v>
      </c>
      <c r="N33" s="2">
        <f>sala[[#This Row],[Hora de Salida]]</f>
        <v>45017.28402777778</v>
      </c>
      <c r="O33" s="3">
        <f>IF(sala[[#This Row],[Estado de la Mesa]]="Ocupada",sala[[#This Row],[Hora de Salida]]-sala[[#This Row],[Hora de Llegada]]+15/(24*60),sala[[#This Row],[Hora de Salida]]-sala[[#This Row],[Hora de Llegada]])</f>
        <v>0.16388888888711031</v>
      </c>
      <c r="P33" s="3">
        <f>SUMIF('cocina'!A:A,sala[[#This Row],[Número de Orden]],'cocina'!H:H)/(24*60)</f>
        <v>8.8888888888888892E-2</v>
      </c>
      <c r="Q33" s="3">
        <f>IF((sala[[#This Row],[Tiempo de Permanencia]]-sala[[#This Row],[Tiempo de Preparación]])&gt;0,sala[[#This Row],[Tiempo de Permanencia]]-sala[[#This Row],[Tiempo de Preparación]],0)</f>
        <v>7.499999999822142E-2</v>
      </c>
      <c r="R33" s="10">
        <f>IF(sala[[#This Row],[Tiempo de degustación]]&gt;0,1,0)</f>
        <v>1</v>
      </c>
      <c r="S33" s="1" t="str">
        <f>WEEKDAY(sala[[#This Row],[Fecha de Factura]],11)&amp;". "&amp;TEXT(sala[[#This Row],[Fecha de Factura]],"dddd")</f>
        <v>6. sábado</v>
      </c>
      <c r="T33" s="4">
        <f>SUMIF('cocina'!A:A,sala[[#This Row],[Número de Orden]],'cocina'!G:G)</f>
        <v>8</v>
      </c>
      <c r="U33" s="4">
        <f>sala[[#This Row],[Tiempo de Preparación]]*24</f>
        <v>2.1333333333333333</v>
      </c>
      <c r="V33">
        <f>sala[[#This Row],[Cobrada]]*sala[[#This Row],[Monto Total de la Cuenta]]</f>
        <v>211</v>
      </c>
      <c r="W33" s="4">
        <f>sala[[#This Row],[Tiempo de Permanencia]]*24</f>
        <v>3.9333333332906477</v>
      </c>
    </row>
    <row r="34" spans="1:23" x14ac:dyDescent="0.3">
      <c r="A34">
        <v>4</v>
      </c>
      <c r="B34" s="1" t="s">
        <v>74</v>
      </c>
      <c r="C34">
        <v>5</v>
      </c>
      <c r="D34" s="2">
        <v>45017.147916666669</v>
      </c>
      <c r="E34" s="2">
        <v>45017.26458333333</v>
      </c>
      <c r="F34" s="1" t="s">
        <v>32</v>
      </c>
      <c r="G34" s="1" t="s">
        <v>35</v>
      </c>
      <c r="H34" s="1" t="s">
        <v>15</v>
      </c>
      <c r="I34">
        <v>20.38</v>
      </c>
      <c r="J34" s="1" t="s">
        <v>38</v>
      </c>
      <c r="K34">
        <v>33</v>
      </c>
      <c r="L34" s="1" t="s">
        <v>33</v>
      </c>
      <c r="M34" s="1">
        <f>SUMIF('cocina'!A:A,sala[[#This Row],[Número de Orden]],'cocina'!K:K)</f>
        <v>306</v>
      </c>
      <c r="N34" s="2">
        <f>sala[[#This Row],[Hora de Salida]]</f>
        <v>45017.26458333333</v>
      </c>
      <c r="O34" s="3">
        <f>IF(sala[[#This Row],[Estado de la Mesa]]="Ocupada",sala[[#This Row],[Hora de Salida]]-sala[[#This Row],[Hora de Llegada]]+15/(24*60),sala[[#This Row],[Hora de Salida]]-sala[[#This Row],[Hora de Llegada]])</f>
        <v>0.12708333332799762</v>
      </c>
      <c r="P34" s="3">
        <f>SUMIF('cocina'!A:A,sala[[#This Row],[Número de Orden]],'cocina'!H:H)/(24*60)</f>
        <v>9.0277777777777776E-2</v>
      </c>
      <c r="Q34" s="3">
        <f>IF((sala[[#This Row],[Tiempo de Permanencia]]-sala[[#This Row],[Tiempo de Preparación]])&gt;0,sala[[#This Row],[Tiempo de Permanencia]]-sala[[#This Row],[Tiempo de Preparación]],0)</f>
        <v>3.6805555550219846E-2</v>
      </c>
      <c r="R34" s="10">
        <f>IF(sala[[#This Row],[Tiempo de degustación]]&gt;0,1,0)</f>
        <v>1</v>
      </c>
      <c r="S34" s="1" t="str">
        <f>WEEKDAY(sala[[#This Row],[Fecha de Factura]],11)&amp;". "&amp;TEXT(sala[[#This Row],[Fecha de Factura]],"dddd")</f>
        <v>6. sábado</v>
      </c>
      <c r="T34" s="4">
        <f>SUMIF('cocina'!A:A,sala[[#This Row],[Número de Orden]],'cocina'!G:G)</f>
        <v>10</v>
      </c>
      <c r="U34" s="4">
        <f>sala[[#This Row],[Tiempo de Preparación]]*24</f>
        <v>2.1666666666666665</v>
      </c>
      <c r="V34">
        <f>sala[[#This Row],[Cobrada]]*sala[[#This Row],[Monto Total de la Cuenta]]</f>
        <v>306</v>
      </c>
      <c r="W34" s="4">
        <f>sala[[#This Row],[Tiempo de Permanencia]]*24</f>
        <v>3.0499999998719431</v>
      </c>
    </row>
    <row r="35" spans="1:23" x14ac:dyDescent="0.3">
      <c r="A35">
        <v>15</v>
      </c>
      <c r="B35" s="1" t="s">
        <v>75</v>
      </c>
      <c r="C35">
        <v>1</v>
      </c>
      <c r="D35" s="2">
        <v>45017.094444444447</v>
      </c>
      <c r="E35" s="2">
        <v>45017.254861111112</v>
      </c>
      <c r="F35" s="1" t="s">
        <v>32</v>
      </c>
      <c r="G35" s="1" t="s">
        <v>20</v>
      </c>
      <c r="H35" s="1" t="s">
        <v>25</v>
      </c>
      <c r="I35">
        <v>13.08</v>
      </c>
      <c r="J35" s="1" t="s">
        <v>26</v>
      </c>
      <c r="K35">
        <v>34</v>
      </c>
      <c r="L35" s="1" t="s">
        <v>33</v>
      </c>
      <c r="M35" s="1">
        <f>SUMIF('cocina'!A:A,sala[[#This Row],[Número de Orden]],'cocina'!K:K)</f>
        <v>112</v>
      </c>
      <c r="N35" s="2">
        <f>sala[[#This Row],[Hora de Salida]]</f>
        <v>45017.254861111112</v>
      </c>
      <c r="O35" s="3">
        <f>IF(sala[[#This Row],[Estado de la Mesa]]="Ocupada",sala[[#This Row],[Hora de Salida]]-sala[[#This Row],[Hora de Llegada]]+15/(24*60),sala[[#This Row],[Hora de Salida]]-sala[[#This Row],[Hora de Llegada]])</f>
        <v>0.16041666666569654</v>
      </c>
      <c r="P35" s="3">
        <f>SUMIF('cocina'!A:A,sala[[#This Row],[Número de Orden]],'cocina'!H:H)/(24*60)</f>
        <v>4.5138888888888888E-2</v>
      </c>
      <c r="Q35" s="3">
        <f>IF((sala[[#This Row],[Tiempo de Permanencia]]-sala[[#This Row],[Tiempo de Preparación]])&gt;0,sala[[#This Row],[Tiempo de Permanencia]]-sala[[#This Row],[Tiempo de Preparación]],0)</f>
        <v>0.11527777777680764</v>
      </c>
      <c r="R35" s="10">
        <f>IF(sala[[#This Row],[Tiempo de degustación]]&gt;0,1,0)</f>
        <v>1</v>
      </c>
      <c r="S35" s="1" t="str">
        <f>WEEKDAY(sala[[#This Row],[Fecha de Factura]],11)&amp;". "&amp;TEXT(sala[[#This Row],[Fecha de Factura]],"dddd")</f>
        <v>6. sábado</v>
      </c>
      <c r="T35" s="4">
        <f>SUMIF('cocina'!A:A,sala[[#This Row],[Número de Orden]],'cocina'!G:G)</f>
        <v>4</v>
      </c>
      <c r="U35" s="4">
        <f>sala[[#This Row],[Tiempo de Preparación]]*24</f>
        <v>1.0833333333333333</v>
      </c>
      <c r="V35">
        <f>sala[[#This Row],[Cobrada]]*sala[[#This Row],[Monto Total de la Cuenta]]</f>
        <v>112</v>
      </c>
      <c r="W35" s="4">
        <f>sala[[#This Row],[Tiempo de Permanencia]]*24</f>
        <v>3.8499999999767169</v>
      </c>
    </row>
    <row r="36" spans="1:23" x14ac:dyDescent="0.3">
      <c r="A36">
        <v>13</v>
      </c>
      <c r="B36" s="1" t="s">
        <v>76</v>
      </c>
      <c r="C36">
        <v>2</v>
      </c>
      <c r="D36" s="2">
        <v>45017.137499999997</v>
      </c>
      <c r="E36" s="2">
        <v>45017.246527777781</v>
      </c>
      <c r="F36" s="1" t="s">
        <v>13</v>
      </c>
      <c r="G36" s="1" t="s">
        <v>14</v>
      </c>
      <c r="H36" s="1" t="s">
        <v>25</v>
      </c>
      <c r="I36">
        <v>15.75</v>
      </c>
      <c r="J36" s="1" t="s">
        <v>38</v>
      </c>
      <c r="K36">
        <v>35</v>
      </c>
      <c r="L36" s="1" t="s">
        <v>33</v>
      </c>
      <c r="M36" s="1">
        <f>SUMIF('cocina'!A:A,sala[[#This Row],[Número de Orden]],'cocina'!K:K)</f>
        <v>214</v>
      </c>
      <c r="N36" s="2">
        <f>sala[[#This Row],[Hora de Salida]]</f>
        <v>45017.246527777781</v>
      </c>
      <c r="O36" s="3">
        <f>IF(sala[[#This Row],[Estado de la Mesa]]="Ocupada",sala[[#This Row],[Hora de Salida]]-sala[[#This Row],[Hora de Llegada]]+15/(24*60),sala[[#This Row],[Hora de Salida]]-sala[[#This Row],[Hora de Llegada]])</f>
        <v>0.11944444445058859</v>
      </c>
      <c r="P36" s="3">
        <f>SUMIF('cocina'!A:A,sala[[#This Row],[Número de Orden]],'cocina'!H:H)/(24*60)</f>
        <v>4.5138888888888888E-2</v>
      </c>
      <c r="Q36" s="3">
        <f>IF((sala[[#This Row],[Tiempo de Permanencia]]-sala[[#This Row],[Tiempo de Preparación]])&gt;0,sala[[#This Row],[Tiempo de Permanencia]]-sala[[#This Row],[Tiempo de Preparación]],0)</f>
        <v>7.430555556169971E-2</v>
      </c>
      <c r="R36" s="10">
        <f>IF(sala[[#This Row],[Tiempo de degustación]]&gt;0,1,0)</f>
        <v>1</v>
      </c>
      <c r="S36" s="1" t="str">
        <f>WEEKDAY(sala[[#This Row],[Fecha de Factura]],11)&amp;". "&amp;TEXT(sala[[#This Row],[Fecha de Factura]],"dddd")</f>
        <v>6. sábado</v>
      </c>
      <c r="T36" s="4">
        <f>SUMIF('cocina'!A:A,sala[[#This Row],[Número de Orden]],'cocina'!G:G)</f>
        <v>7</v>
      </c>
      <c r="U36" s="4">
        <f>sala[[#This Row],[Tiempo de Preparación]]*24</f>
        <v>1.0833333333333333</v>
      </c>
      <c r="V36">
        <f>sala[[#This Row],[Cobrada]]*sala[[#This Row],[Monto Total de la Cuenta]]</f>
        <v>214</v>
      </c>
      <c r="W36" s="4">
        <f>sala[[#This Row],[Tiempo de Permanencia]]*24</f>
        <v>2.8666666668141261</v>
      </c>
    </row>
    <row r="37" spans="1:23" x14ac:dyDescent="0.3">
      <c r="A37">
        <v>5</v>
      </c>
      <c r="B37" s="1" t="s">
        <v>77</v>
      </c>
      <c r="C37">
        <v>5</v>
      </c>
      <c r="D37" s="2">
        <v>45017.143750000003</v>
      </c>
      <c r="E37" s="2">
        <v>45017.268055555556</v>
      </c>
      <c r="F37" s="1" t="s">
        <v>24</v>
      </c>
      <c r="G37" s="1" t="s">
        <v>14</v>
      </c>
      <c r="H37" s="1" t="s">
        <v>25</v>
      </c>
      <c r="I37">
        <v>45.28</v>
      </c>
      <c r="J37" s="1" t="s">
        <v>38</v>
      </c>
      <c r="K37">
        <v>36</v>
      </c>
      <c r="L37" s="1" t="s">
        <v>42</v>
      </c>
      <c r="M37" s="1">
        <f>SUMIF('cocina'!A:A,sala[[#This Row],[Número de Orden]],'cocina'!K:K)</f>
        <v>30</v>
      </c>
      <c r="N37" s="2">
        <f>sala[[#This Row],[Hora de Salida]]</f>
        <v>45017.268055555556</v>
      </c>
      <c r="O37" s="3">
        <f>IF(sala[[#This Row],[Estado de la Mesa]]="Ocupada",sala[[#This Row],[Hora de Salida]]-sala[[#This Row],[Hora de Llegada]]+15/(24*60),sala[[#This Row],[Hora de Salida]]-sala[[#This Row],[Hora de Llegada]])</f>
        <v>0.13472222221995858</v>
      </c>
      <c r="P37" s="3">
        <f>SUMIF('cocina'!A:A,sala[[#This Row],[Número de Orden]],'cocina'!H:H)/(24*60)</f>
        <v>2.6388888888888889E-2</v>
      </c>
      <c r="Q37" s="3">
        <f>IF((sala[[#This Row],[Tiempo de Permanencia]]-sala[[#This Row],[Tiempo de Preparación]])&gt;0,sala[[#This Row],[Tiempo de Permanencia]]-sala[[#This Row],[Tiempo de Preparación]],0)</f>
        <v>0.10833333333106969</v>
      </c>
      <c r="R37" s="10">
        <f>IF(sala[[#This Row],[Tiempo de degustación]]&gt;0,1,0)</f>
        <v>1</v>
      </c>
      <c r="S37" s="1" t="str">
        <f>WEEKDAY(sala[[#This Row],[Fecha de Factura]],11)&amp;". "&amp;TEXT(sala[[#This Row],[Fecha de Factura]],"dddd")</f>
        <v>6. sábado</v>
      </c>
      <c r="T37" s="4">
        <f>SUMIF('cocina'!A:A,sala[[#This Row],[Número de Orden]],'cocina'!G:G)</f>
        <v>1</v>
      </c>
      <c r="U37" s="4">
        <f>sala[[#This Row],[Tiempo de Preparación]]*24</f>
        <v>0.6333333333333333</v>
      </c>
      <c r="V37">
        <f>sala[[#This Row],[Cobrada]]*sala[[#This Row],[Monto Total de la Cuenta]]</f>
        <v>30</v>
      </c>
      <c r="W37" s="4">
        <f>sala[[#This Row],[Tiempo de Permanencia]]*24</f>
        <v>3.2333333332790062</v>
      </c>
    </row>
    <row r="38" spans="1:23" x14ac:dyDescent="0.3">
      <c r="A38">
        <v>20</v>
      </c>
      <c r="B38" s="1" t="s">
        <v>79</v>
      </c>
      <c r="C38">
        <v>1</v>
      </c>
      <c r="D38" s="2">
        <v>45017.14166666667</v>
      </c>
      <c r="E38" s="2">
        <v>45017.251388888886</v>
      </c>
      <c r="F38" s="1" t="s">
        <v>29</v>
      </c>
      <c r="G38" s="1" t="s">
        <v>35</v>
      </c>
      <c r="H38" s="1" t="s">
        <v>25</v>
      </c>
      <c r="I38">
        <v>10.39</v>
      </c>
      <c r="J38" s="1" t="s">
        <v>38</v>
      </c>
      <c r="K38">
        <v>37</v>
      </c>
      <c r="L38" s="1" t="s">
        <v>27</v>
      </c>
      <c r="M38" s="1">
        <f>SUMIF('cocina'!A:A,sala[[#This Row],[Número de Orden]],'cocina'!K:K)</f>
        <v>21</v>
      </c>
      <c r="N38" s="2">
        <f>sala[[#This Row],[Hora de Salida]]</f>
        <v>45017.251388888886</v>
      </c>
      <c r="O38" s="3">
        <f>IF(sala[[#This Row],[Estado de la Mesa]]="Ocupada",sala[[#This Row],[Hora de Salida]]-sala[[#This Row],[Hora de Llegada]]+15/(24*60),sala[[#This Row],[Hora de Salida]]-sala[[#This Row],[Hora de Llegada]])</f>
        <v>0.12013888888274475</v>
      </c>
      <c r="P38" s="3">
        <f>SUMIF('cocina'!A:A,sala[[#This Row],[Número de Orden]],'cocina'!H:H)/(24*60)</f>
        <v>3.2638888888888891E-2</v>
      </c>
      <c r="Q38" s="3">
        <f>IF((sala[[#This Row],[Tiempo de Permanencia]]-sala[[#This Row],[Tiempo de Preparación]])&gt;0,sala[[#This Row],[Tiempo de Permanencia]]-sala[[#This Row],[Tiempo de Preparación]],0)</f>
        <v>8.7499999993855854E-2</v>
      </c>
      <c r="R38" s="10">
        <f>IF(sala[[#This Row],[Tiempo de degustación]]&gt;0,1,0)</f>
        <v>1</v>
      </c>
      <c r="S38" s="1" t="str">
        <f>WEEKDAY(sala[[#This Row],[Fecha de Factura]],11)&amp;". "&amp;TEXT(sala[[#This Row],[Fecha de Factura]],"dddd")</f>
        <v>6. sábado</v>
      </c>
      <c r="T38" s="4">
        <f>SUMIF('cocina'!A:A,sala[[#This Row],[Número de Orden]],'cocina'!G:G)</f>
        <v>1</v>
      </c>
      <c r="U38" s="4">
        <f>sala[[#This Row],[Tiempo de Preparación]]*24</f>
        <v>0.78333333333333344</v>
      </c>
      <c r="V38">
        <f>sala[[#This Row],[Cobrada]]*sala[[#This Row],[Monto Total de la Cuenta]]</f>
        <v>21</v>
      </c>
      <c r="W38" s="4">
        <f>sala[[#This Row],[Tiempo de Permanencia]]*24</f>
        <v>2.8833333331858739</v>
      </c>
    </row>
    <row r="39" spans="1:23" x14ac:dyDescent="0.3">
      <c r="A39">
        <v>10</v>
      </c>
      <c r="B39" s="1" t="s">
        <v>81</v>
      </c>
      <c r="C39">
        <v>6</v>
      </c>
      <c r="D39" s="2">
        <v>45017.109722222223</v>
      </c>
      <c r="E39" s="2">
        <v>45017.161805555559</v>
      </c>
      <c r="F39" s="1" t="s">
        <v>32</v>
      </c>
      <c r="G39" s="1" t="s">
        <v>14</v>
      </c>
      <c r="H39" s="1" t="s">
        <v>15</v>
      </c>
      <c r="I39">
        <v>16.309999999999999</v>
      </c>
      <c r="J39" s="1" t="s">
        <v>16</v>
      </c>
      <c r="K39">
        <v>38</v>
      </c>
      <c r="L39" s="1" t="s">
        <v>57</v>
      </c>
      <c r="M39" s="1">
        <f>SUMIF('cocina'!A:A,sala[[#This Row],[Número de Orden]],'cocina'!K:K)</f>
        <v>235</v>
      </c>
      <c r="N39" s="2">
        <f>sala[[#This Row],[Hora de Salida]]</f>
        <v>45017.161805555559</v>
      </c>
      <c r="O39" s="3">
        <f>IF(sala[[#This Row],[Estado de la Mesa]]="Ocupada",sala[[#This Row],[Hora de Salida]]-sala[[#This Row],[Hora de Llegada]]+15/(24*60),sala[[#This Row],[Hora de Salida]]-sala[[#This Row],[Hora de Llegada]])</f>
        <v>5.2083333335758653E-2</v>
      </c>
      <c r="P39" s="3">
        <f>SUMIF('cocina'!A:A,sala[[#This Row],[Número de Orden]],'cocina'!H:H)/(24*60)</f>
        <v>6.805555555555555E-2</v>
      </c>
      <c r="Q39" s="3">
        <f>IF((sala[[#This Row],[Tiempo de Permanencia]]-sala[[#This Row],[Tiempo de Preparación]])&gt;0,sala[[#This Row],[Tiempo de Permanencia]]-sala[[#This Row],[Tiempo de Preparación]],0)</f>
        <v>0</v>
      </c>
      <c r="R39" s="10">
        <f>IF(sala[[#This Row],[Tiempo de degustación]]&gt;0,1,0)</f>
        <v>0</v>
      </c>
      <c r="S39" s="1" t="str">
        <f>WEEKDAY(sala[[#This Row],[Fecha de Factura]],11)&amp;". "&amp;TEXT(sala[[#This Row],[Fecha de Factura]],"dddd")</f>
        <v>6. sábado</v>
      </c>
      <c r="T39" s="4">
        <f>SUMIF('cocina'!A:A,sala[[#This Row],[Número de Orden]],'cocina'!G:G)</f>
        <v>7</v>
      </c>
      <c r="U39" s="4">
        <f>sala[[#This Row],[Tiempo de Preparación]]*24</f>
        <v>1.6333333333333333</v>
      </c>
      <c r="V39">
        <f>sala[[#This Row],[Cobrada]]*sala[[#This Row],[Monto Total de la Cuenta]]</f>
        <v>0</v>
      </c>
      <c r="W39" s="4">
        <f>sala[[#This Row],[Tiempo de Permanencia]]*24</f>
        <v>1.2500000000582077</v>
      </c>
    </row>
    <row r="40" spans="1:23" x14ac:dyDescent="0.3">
      <c r="A40">
        <v>15</v>
      </c>
      <c r="B40" s="1" t="s">
        <v>82</v>
      </c>
      <c r="C40">
        <v>3</v>
      </c>
      <c r="D40" s="2">
        <v>45017.15347222222</v>
      </c>
      <c r="E40" s="2">
        <v>45017.318749999999</v>
      </c>
      <c r="F40" s="1" t="s">
        <v>24</v>
      </c>
      <c r="G40" s="1" t="s">
        <v>35</v>
      </c>
      <c r="H40" s="1" t="s">
        <v>21</v>
      </c>
      <c r="I40">
        <v>48.36</v>
      </c>
      <c r="J40" s="1" t="s">
        <v>38</v>
      </c>
      <c r="K40">
        <v>39</v>
      </c>
      <c r="L40" s="1" t="s">
        <v>42</v>
      </c>
      <c r="M40" s="1">
        <f>SUMIF('cocina'!A:A,sala[[#This Row],[Número de Orden]],'cocina'!K:K)</f>
        <v>108</v>
      </c>
      <c r="N40" s="2">
        <f>sala[[#This Row],[Hora de Salida]]</f>
        <v>45017.318749999999</v>
      </c>
      <c r="O40" s="3">
        <f>IF(sala[[#This Row],[Estado de la Mesa]]="Ocupada",sala[[#This Row],[Hora de Salida]]-sala[[#This Row],[Hora de Llegada]]+15/(24*60),sala[[#This Row],[Hora de Salida]]-sala[[#This Row],[Hora de Llegada]])</f>
        <v>0.17569444444476781</v>
      </c>
      <c r="P40" s="3">
        <f>SUMIF('cocina'!A:A,sala[[#This Row],[Número de Orden]],'cocina'!H:H)/(24*60)</f>
        <v>3.9583333333333331E-2</v>
      </c>
      <c r="Q40" s="3">
        <f>IF((sala[[#This Row],[Tiempo de Permanencia]]-sala[[#This Row],[Tiempo de Preparación]])&gt;0,sala[[#This Row],[Tiempo de Permanencia]]-sala[[#This Row],[Tiempo de Preparación]],0)</f>
        <v>0.13611111111143448</v>
      </c>
      <c r="R40" s="10">
        <f>IF(sala[[#This Row],[Tiempo de degustación]]&gt;0,1,0)</f>
        <v>1</v>
      </c>
      <c r="S40" s="1" t="str">
        <f>WEEKDAY(sala[[#This Row],[Fecha de Factura]],11)&amp;". "&amp;TEXT(sala[[#This Row],[Fecha de Factura]],"dddd")</f>
        <v>6. sábado</v>
      </c>
      <c r="T40" s="4">
        <f>SUMIF('cocina'!A:A,sala[[#This Row],[Número de Orden]],'cocina'!G:G)</f>
        <v>3</v>
      </c>
      <c r="U40" s="4">
        <f>sala[[#This Row],[Tiempo de Preparación]]*24</f>
        <v>0.95</v>
      </c>
      <c r="V40">
        <f>sala[[#This Row],[Cobrada]]*sala[[#This Row],[Monto Total de la Cuenta]]</f>
        <v>108</v>
      </c>
      <c r="W40" s="4">
        <f>sala[[#This Row],[Tiempo de Permanencia]]*24</f>
        <v>4.2166666666744277</v>
      </c>
    </row>
    <row r="41" spans="1:23" x14ac:dyDescent="0.3">
      <c r="A41">
        <v>1</v>
      </c>
      <c r="B41" s="1" t="s">
        <v>84</v>
      </c>
      <c r="C41">
        <v>1</v>
      </c>
      <c r="D41" s="2">
        <v>45017.083333333336</v>
      </c>
      <c r="E41" s="2">
        <v>45017.170138888891</v>
      </c>
      <c r="F41" s="1" t="s">
        <v>13</v>
      </c>
      <c r="G41" s="1" t="s">
        <v>14</v>
      </c>
      <c r="H41" s="1" t="s">
        <v>21</v>
      </c>
      <c r="I41">
        <v>13.68</v>
      </c>
      <c r="J41" s="1" t="s">
        <v>26</v>
      </c>
      <c r="K41">
        <v>40</v>
      </c>
      <c r="L41" s="1" t="s">
        <v>69</v>
      </c>
      <c r="M41" s="1">
        <f>SUMIF('cocina'!A:A,sala[[#This Row],[Número de Orden]],'cocina'!K:K)</f>
        <v>148</v>
      </c>
      <c r="N41" s="2">
        <f>sala[[#This Row],[Hora de Salida]]</f>
        <v>45017.170138888891</v>
      </c>
      <c r="O41" s="3">
        <f>IF(sala[[#This Row],[Estado de la Mesa]]="Ocupada",sala[[#This Row],[Hora de Salida]]-sala[[#This Row],[Hora de Llegada]]+15/(24*60),sala[[#This Row],[Hora de Salida]]-sala[[#This Row],[Hora de Llegada]])</f>
        <v>8.6805555554747116E-2</v>
      </c>
      <c r="P41" s="3">
        <f>SUMIF('cocina'!A:A,sala[[#This Row],[Número de Orden]],'cocina'!H:H)/(24*60)</f>
        <v>5.4166666666666669E-2</v>
      </c>
      <c r="Q41" s="3">
        <f>IF((sala[[#This Row],[Tiempo de Permanencia]]-sala[[#This Row],[Tiempo de Preparación]])&gt;0,sala[[#This Row],[Tiempo de Permanencia]]-sala[[#This Row],[Tiempo de Preparación]],0)</f>
        <v>3.2638888888080447E-2</v>
      </c>
      <c r="R41" s="10">
        <f>IF(sala[[#This Row],[Tiempo de degustación]]&gt;0,1,0)</f>
        <v>1</v>
      </c>
      <c r="S41" s="1" t="str">
        <f>WEEKDAY(sala[[#This Row],[Fecha de Factura]],11)&amp;". "&amp;TEXT(sala[[#This Row],[Fecha de Factura]],"dddd")</f>
        <v>6. sábado</v>
      </c>
      <c r="T41" s="4">
        <f>SUMIF('cocina'!A:A,sala[[#This Row],[Número de Orden]],'cocina'!G:G)</f>
        <v>5</v>
      </c>
      <c r="U41" s="4">
        <f>sala[[#This Row],[Tiempo de Preparación]]*24</f>
        <v>1.3</v>
      </c>
      <c r="V41">
        <f>sala[[#This Row],[Cobrada]]*sala[[#This Row],[Monto Total de la Cuenta]]</f>
        <v>148</v>
      </c>
      <c r="W41" s="4">
        <f>sala[[#This Row],[Tiempo de Permanencia]]*24</f>
        <v>2.0833333333139308</v>
      </c>
    </row>
    <row r="42" spans="1:23" x14ac:dyDescent="0.3">
      <c r="A42">
        <v>7</v>
      </c>
      <c r="B42" s="1" t="s">
        <v>85</v>
      </c>
      <c r="C42">
        <v>4</v>
      </c>
      <c r="D42" s="2">
        <v>45017.093055555553</v>
      </c>
      <c r="E42" s="2">
        <v>45017.180555555555</v>
      </c>
      <c r="F42" s="1" t="s">
        <v>24</v>
      </c>
      <c r="G42" s="1" t="s">
        <v>14</v>
      </c>
      <c r="H42" s="1" t="s">
        <v>25</v>
      </c>
      <c r="I42">
        <v>15.24</v>
      </c>
      <c r="J42" s="1" t="s">
        <v>38</v>
      </c>
      <c r="K42">
        <v>41</v>
      </c>
      <c r="L42" s="1" t="s">
        <v>33</v>
      </c>
      <c r="M42" s="1">
        <f>SUMIF('cocina'!A:A,sala[[#This Row],[Número de Orden]],'cocina'!K:K)</f>
        <v>204</v>
      </c>
      <c r="N42" s="2">
        <f>sala[[#This Row],[Hora de Salida]]</f>
        <v>45017.180555555555</v>
      </c>
      <c r="O42" s="3">
        <f>IF(sala[[#This Row],[Estado de la Mesa]]="Ocupada",sala[[#This Row],[Hora de Salida]]-sala[[#This Row],[Hora de Llegada]]+15/(24*60),sala[[#This Row],[Hora de Salida]]-sala[[#This Row],[Hora de Llegada]])</f>
        <v>9.7916666668121863E-2</v>
      </c>
      <c r="P42" s="3">
        <f>SUMIF('cocina'!A:A,sala[[#This Row],[Número de Orden]],'cocina'!H:H)/(24*60)</f>
        <v>6.1805555555555558E-2</v>
      </c>
      <c r="Q42" s="3">
        <f>IF((sala[[#This Row],[Tiempo de Permanencia]]-sala[[#This Row],[Tiempo de Preparación]])&gt;0,sala[[#This Row],[Tiempo de Permanencia]]-sala[[#This Row],[Tiempo de Preparación]],0)</f>
        <v>3.6111111112566305E-2</v>
      </c>
      <c r="R42" s="10">
        <f>IF(sala[[#This Row],[Tiempo de degustación]]&gt;0,1,0)</f>
        <v>1</v>
      </c>
      <c r="S42" s="1" t="str">
        <f>WEEKDAY(sala[[#This Row],[Fecha de Factura]],11)&amp;". "&amp;TEXT(sala[[#This Row],[Fecha de Factura]],"dddd")</f>
        <v>6. sábado</v>
      </c>
      <c r="T42" s="4">
        <f>SUMIF('cocina'!A:A,sala[[#This Row],[Número de Orden]],'cocina'!G:G)</f>
        <v>7</v>
      </c>
      <c r="U42" s="4">
        <f>sala[[#This Row],[Tiempo de Preparación]]*24</f>
        <v>1.4833333333333334</v>
      </c>
      <c r="V42">
        <f>sala[[#This Row],[Cobrada]]*sala[[#This Row],[Monto Total de la Cuenta]]</f>
        <v>204</v>
      </c>
      <c r="W42" s="4">
        <f>sala[[#This Row],[Tiempo de Permanencia]]*24</f>
        <v>2.3500000000349246</v>
      </c>
    </row>
    <row r="43" spans="1:23" x14ac:dyDescent="0.3">
      <c r="A43">
        <v>14</v>
      </c>
      <c r="B43" s="1" t="s">
        <v>86</v>
      </c>
      <c r="C43">
        <v>1</v>
      </c>
      <c r="D43" s="2">
        <v>45017.017361111109</v>
      </c>
      <c r="E43" s="2">
        <v>45017.073611111111</v>
      </c>
      <c r="F43" s="1" t="s">
        <v>24</v>
      </c>
      <c r="G43" s="1" t="s">
        <v>14</v>
      </c>
      <c r="H43" s="1" t="s">
        <v>25</v>
      </c>
      <c r="I43">
        <v>49.58</v>
      </c>
      <c r="J43" s="1" t="s">
        <v>16</v>
      </c>
      <c r="K43">
        <v>42</v>
      </c>
      <c r="L43" s="1" t="s">
        <v>42</v>
      </c>
      <c r="M43" s="1">
        <f>SUMIF('cocina'!A:A,sala[[#This Row],[Número de Orden]],'cocina'!K:K)</f>
        <v>102</v>
      </c>
      <c r="N43" s="2">
        <f>sala[[#This Row],[Hora de Salida]]</f>
        <v>45017.073611111111</v>
      </c>
      <c r="O43" s="3">
        <f>IF(sala[[#This Row],[Estado de la Mesa]]="Ocupada",sala[[#This Row],[Hora de Salida]]-sala[[#This Row],[Hora de Llegada]]+15/(24*60),sala[[#This Row],[Hora de Salida]]-sala[[#This Row],[Hora de Llegada]])</f>
        <v>5.6250000001455192E-2</v>
      </c>
      <c r="P43" s="3">
        <f>SUMIF('cocina'!A:A,sala[[#This Row],[Número de Orden]],'cocina'!H:H)/(24*60)</f>
        <v>4.791666666666667E-2</v>
      </c>
      <c r="Q43" s="3">
        <f>IF((sala[[#This Row],[Tiempo de Permanencia]]-sala[[#This Row],[Tiempo de Preparación]])&gt;0,sala[[#This Row],[Tiempo de Permanencia]]-sala[[#This Row],[Tiempo de Preparación]],0)</f>
        <v>8.3333333347885216E-3</v>
      </c>
      <c r="R43" s="10">
        <f>IF(sala[[#This Row],[Tiempo de degustación]]&gt;0,1,0)</f>
        <v>1</v>
      </c>
      <c r="S43" s="1" t="str">
        <f>WEEKDAY(sala[[#This Row],[Fecha de Factura]],11)&amp;". "&amp;TEXT(sala[[#This Row],[Fecha de Factura]],"dddd")</f>
        <v>6. sábado</v>
      </c>
      <c r="T43" s="4">
        <f>SUMIF('cocina'!A:A,sala[[#This Row],[Número de Orden]],'cocina'!G:G)</f>
        <v>3</v>
      </c>
      <c r="U43" s="4">
        <f>sala[[#This Row],[Tiempo de Preparación]]*24</f>
        <v>1.1500000000000001</v>
      </c>
      <c r="V43">
        <f>sala[[#This Row],[Cobrada]]*sala[[#This Row],[Monto Total de la Cuenta]]</f>
        <v>102</v>
      </c>
      <c r="W43" s="4">
        <f>sala[[#This Row],[Tiempo de Permanencia]]*24</f>
        <v>1.3500000000349246</v>
      </c>
    </row>
    <row r="44" spans="1:23" x14ac:dyDescent="0.3">
      <c r="A44">
        <v>8</v>
      </c>
      <c r="B44" s="1" t="s">
        <v>87</v>
      </c>
      <c r="C44">
        <v>6</v>
      </c>
      <c r="D44" s="2">
        <v>45017.043055555558</v>
      </c>
      <c r="E44" s="2">
        <v>45017.134722222225</v>
      </c>
      <c r="F44" s="1" t="s">
        <v>32</v>
      </c>
      <c r="G44" s="1" t="s">
        <v>14</v>
      </c>
      <c r="H44" s="1" t="s">
        <v>25</v>
      </c>
      <c r="I44">
        <v>32.19</v>
      </c>
      <c r="J44" s="1" t="s">
        <v>38</v>
      </c>
      <c r="K44">
        <v>43</v>
      </c>
      <c r="L44" s="1" t="s">
        <v>33</v>
      </c>
      <c r="M44" s="1">
        <f>SUMIF('cocina'!A:A,sala[[#This Row],[Número de Orden]],'cocina'!K:K)</f>
        <v>203</v>
      </c>
      <c r="N44" s="2">
        <f>sala[[#This Row],[Hora de Salida]]</f>
        <v>45017.134722222225</v>
      </c>
      <c r="O44" s="3">
        <f>IF(sala[[#This Row],[Estado de la Mesa]]="Ocupada",sala[[#This Row],[Hora de Salida]]-sala[[#This Row],[Hora de Llegada]]+15/(24*60),sala[[#This Row],[Hora de Salida]]-sala[[#This Row],[Hora de Llegada]])</f>
        <v>0.1020833333338184</v>
      </c>
      <c r="P44" s="3">
        <f>SUMIF('cocina'!A:A,sala[[#This Row],[Número de Orden]],'cocina'!H:H)/(24*60)</f>
        <v>0.10138888888888889</v>
      </c>
      <c r="Q44" s="3">
        <f>IF((sala[[#This Row],[Tiempo de Permanencia]]-sala[[#This Row],[Tiempo de Preparación]])&gt;0,sala[[#This Row],[Tiempo de Permanencia]]-sala[[#This Row],[Tiempo de Preparación]],0)</f>
        <v>6.9444444492951229E-4</v>
      </c>
      <c r="R44" s="10">
        <f>IF(sala[[#This Row],[Tiempo de degustación]]&gt;0,1,0)</f>
        <v>1</v>
      </c>
      <c r="S44" s="1" t="str">
        <f>WEEKDAY(sala[[#This Row],[Fecha de Factura]],11)&amp;". "&amp;TEXT(sala[[#This Row],[Fecha de Factura]],"dddd")</f>
        <v>6. sábado</v>
      </c>
      <c r="T44" s="4">
        <f>SUMIF('cocina'!A:A,sala[[#This Row],[Número de Orden]],'cocina'!G:G)</f>
        <v>7</v>
      </c>
      <c r="U44" s="4">
        <f>sala[[#This Row],[Tiempo de Preparación]]*24</f>
        <v>2.4333333333333336</v>
      </c>
      <c r="V44">
        <f>sala[[#This Row],[Cobrada]]*sala[[#This Row],[Monto Total de la Cuenta]]</f>
        <v>203</v>
      </c>
      <c r="W44" s="4">
        <f>sala[[#This Row],[Tiempo de Permanencia]]*24</f>
        <v>2.4500000000116415</v>
      </c>
    </row>
    <row r="45" spans="1:23" x14ac:dyDescent="0.3">
      <c r="A45">
        <v>18</v>
      </c>
      <c r="B45" s="1" t="s">
        <v>84</v>
      </c>
      <c r="C45">
        <v>1</v>
      </c>
      <c r="D45" s="2">
        <v>45017.129166666666</v>
      </c>
      <c r="E45" s="2">
        <v>45017.262499999997</v>
      </c>
      <c r="F45" s="1" t="s">
        <v>32</v>
      </c>
      <c r="G45" s="1" t="s">
        <v>14</v>
      </c>
      <c r="H45" s="1" t="s">
        <v>25</v>
      </c>
      <c r="I45">
        <v>42.6</v>
      </c>
      <c r="J45" s="1" t="s">
        <v>26</v>
      </c>
      <c r="K45">
        <v>44</v>
      </c>
      <c r="L45" s="1" t="s">
        <v>17</v>
      </c>
      <c r="M45" s="1">
        <f>SUMIF('cocina'!A:A,sala[[#This Row],[Número de Orden]],'cocina'!K:K)</f>
        <v>122</v>
      </c>
      <c r="N45" s="2">
        <f>sala[[#This Row],[Hora de Salida]]</f>
        <v>45017.262499999997</v>
      </c>
      <c r="O45" s="3">
        <f>IF(sala[[#This Row],[Estado de la Mesa]]="Ocupada",sala[[#This Row],[Hora de Salida]]-sala[[#This Row],[Hora de Llegada]]+15/(24*60),sala[[#This Row],[Hora de Salida]]-sala[[#This Row],[Hora de Llegada]])</f>
        <v>0.13333333333139308</v>
      </c>
      <c r="P45" s="3">
        <f>SUMIF('cocina'!A:A,sala[[#This Row],[Número de Orden]],'cocina'!H:H)/(24*60)</f>
        <v>5.9027777777777776E-2</v>
      </c>
      <c r="Q45" s="3">
        <f>IF((sala[[#This Row],[Tiempo de Permanencia]]-sala[[#This Row],[Tiempo de Preparación]])&gt;0,sala[[#This Row],[Tiempo de Permanencia]]-sala[[#This Row],[Tiempo de Preparación]],0)</f>
        <v>7.4305555553615302E-2</v>
      </c>
      <c r="R45" s="10">
        <f>IF(sala[[#This Row],[Tiempo de degustación]]&gt;0,1,0)</f>
        <v>1</v>
      </c>
      <c r="S45" s="1" t="str">
        <f>WEEKDAY(sala[[#This Row],[Fecha de Factura]],11)&amp;". "&amp;TEXT(sala[[#This Row],[Fecha de Factura]],"dddd")</f>
        <v>6. sábado</v>
      </c>
      <c r="T45" s="4">
        <f>SUMIF('cocina'!A:A,sala[[#This Row],[Número de Orden]],'cocina'!G:G)</f>
        <v>5</v>
      </c>
      <c r="U45" s="4">
        <f>sala[[#This Row],[Tiempo de Preparación]]*24</f>
        <v>1.4166666666666665</v>
      </c>
      <c r="V45">
        <f>sala[[#This Row],[Cobrada]]*sala[[#This Row],[Monto Total de la Cuenta]]</f>
        <v>122</v>
      </c>
      <c r="W45" s="4">
        <f>sala[[#This Row],[Tiempo de Permanencia]]*24</f>
        <v>3.1999999999534339</v>
      </c>
    </row>
    <row r="46" spans="1:23" x14ac:dyDescent="0.3">
      <c r="A46">
        <v>17</v>
      </c>
      <c r="B46" s="1" t="s">
        <v>88</v>
      </c>
      <c r="C46">
        <v>2</v>
      </c>
      <c r="D46" s="2">
        <v>45017.09375</v>
      </c>
      <c r="E46" s="2">
        <v>45017.167361111111</v>
      </c>
      <c r="F46" s="1" t="s">
        <v>24</v>
      </c>
      <c r="G46" s="1" t="s">
        <v>14</v>
      </c>
      <c r="H46" s="1" t="s">
        <v>25</v>
      </c>
      <c r="I46">
        <v>25.41</v>
      </c>
      <c r="J46" s="1" t="s">
        <v>16</v>
      </c>
      <c r="K46">
        <v>45</v>
      </c>
      <c r="L46" s="1" t="s">
        <v>33</v>
      </c>
      <c r="M46" s="1">
        <f>SUMIF('cocina'!A:A,sala[[#This Row],[Número de Orden]],'cocina'!K:K)</f>
        <v>54</v>
      </c>
      <c r="N46" s="2">
        <f>sala[[#This Row],[Hora de Salida]]</f>
        <v>45017.167361111111</v>
      </c>
      <c r="O46" s="3">
        <f>IF(sala[[#This Row],[Estado de la Mesa]]="Ocupada",sala[[#This Row],[Hora de Salida]]-sala[[#This Row],[Hora de Llegada]]+15/(24*60),sala[[#This Row],[Hora de Salida]]-sala[[#This Row],[Hora de Llegada]])</f>
        <v>7.3611111110949423E-2</v>
      </c>
      <c r="P46" s="3">
        <f>SUMIF('cocina'!A:A,sala[[#This Row],[Número de Orden]],'cocina'!H:H)/(24*60)</f>
        <v>3.2638888888888891E-2</v>
      </c>
      <c r="Q46" s="3">
        <f>IF((sala[[#This Row],[Tiempo de Permanencia]]-sala[[#This Row],[Tiempo de Preparación]])&gt;0,sala[[#This Row],[Tiempo de Permanencia]]-sala[[#This Row],[Tiempo de Preparación]],0)</f>
        <v>4.0972222222060532E-2</v>
      </c>
      <c r="R46" s="10">
        <f>IF(sala[[#This Row],[Tiempo de degustación]]&gt;0,1,0)</f>
        <v>1</v>
      </c>
      <c r="S46" s="1" t="str">
        <f>WEEKDAY(sala[[#This Row],[Fecha de Factura]],11)&amp;". "&amp;TEXT(sala[[#This Row],[Fecha de Factura]],"dddd")</f>
        <v>6. sábado</v>
      </c>
      <c r="T46" s="4">
        <f>SUMIF('cocina'!A:A,sala[[#This Row],[Número de Orden]],'cocina'!G:G)</f>
        <v>3</v>
      </c>
      <c r="U46" s="4">
        <f>sala[[#This Row],[Tiempo de Preparación]]*24</f>
        <v>0.78333333333333344</v>
      </c>
      <c r="V46">
        <f>sala[[#This Row],[Cobrada]]*sala[[#This Row],[Monto Total de la Cuenta]]</f>
        <v>54</v>
      </c>
      <c r="W46" s="4">
        <f>sala[[#This Row],[Tiempo de Permanencia]]*24</f>
        <v>1.7666666666627862</v>
      </c>
    </row>
    <row r="47" spans="1:23" x14ac:dyDescent="0.3">
      <c r="A47">
        <v>10</v>
      </c>
      <c r="B47" s="1" t="s">
        <v>90</v>
      </c>
      <c r="C47">
        <v>1</v>
      </c>
      <c r="D47" s="2">
        <v>45017.074305555558</v>
      </c>
      <c r="E47" s="2">
        <v>45017.152083333334</v>
      </c>
      <c r="F47" s="1" t="s">
        <v>29</v>
      </c>
      <c r="G47" s="1" t="s">
        <v>14</v>
      </c>
      <c r="H47" s="1" t="s">
        <v>25</v>
      </c>
      <c r="I47">
        <v>27.97</v>
      </c>
      <c r="J47" s="1" t="s">
        <v>26</v>
      </c>
      <c r="K47">
        <v>46</v>
      </c>
      <c r="L47" s="1" t="s">
        <v>57</v>
      </c>
      <c r="M47" s="1">
        <f>SUMIF('cocina'!A:A,sala[[#This Row],[Número de Orden]],'cocina'!K:K)</f>
        <v>140</v>
      </c>
      <c r="N47" s="2">
        <f>sala[[#This Row],[Hora de Salida]]</f>
        <v>45017.152083333334</v>
      </c>
      <c r="O47" s="3">
        <f>IF(sala[[#This Row],[Estado de la Mesa]]="Ocupada",sala[[#This Row],[Hora de Salida]]-sala[[#This Row],[Hora de Llegada]]+15/(24*60),sala[[#This Row],[Hora de Salida]]-sala[[#This Row],[Hora de Llegada]])</f>
        <v>7.7777777776645962E-2</v>
      </c>
      <c r="P47" s="3">
        <f>SUMIF('cocina'!A:A,sala[[#This Row],[Número de Orden]],'cocina'!H:H)/(24*60)</f>
        <v>5.9722222222222225E-2</v>
      </c>
      <c r="Q47" s="3">
        <f>IF((sala[[#This Row],[Tiempo de Permanencia]]-sala[[#This Row],[Tiempo de Preparación]])&gt;0,sala[[#This Row],[Tiempo de Permanencia]]-sala[[#This Row],[Tiempo de Preparación]],0)</f>
        <v>1.8055555554423737E-2</v>
      </c>
      <c r="R47" s="10">
        <f>IF(sala[[#This Row],[Tiempo de degustación]]&gt;0,1,0)</f>
        <v>1</v>
      </c>
      <c r="S47" s="1" t="str">
        <f>WEEKDAY(sala[[#This Row],[Fecha de Factura]],11)&amp;". "&amp;TEXT(sala[[#This Row],[Fecha de Factura]],"dddd")</f>
        <v>6. sábado</v>
      </c>
      <c r="T47" s="4">
        <f>SUMIF('cocina'!A:A,sala[[#This Row],[Número de Orden]],'cocina'!G:G)</f>
        <v>5</v>
      </c>
      <c r="U47" s="4">
        <f>sala[[#This Row],[Tiempo de Preparación]]*24</f>
        <v>1.4333333333333333</v>
      </c>
      <c r="V47">
        <f>sala[[#This Row],[Cobrada]]*sala[[#This Row],[Monto Total de la Cuenta]]</f>
        <v>140</v>
      </c>
      <c r="W47" s="4">
        <f>sala[[#This Row],[Tiempo de Permanencia]]*24</f>
        <v>1.8666666666395031</v>
      </c>
    </row>
    <row r="48" spans="1:23" x14ac:dyDescent="0.3">
      <c r="A48">
        <v>18</v>
      </c>
      <c r="B48" s="1" t="s">
        <v>91</v>
      </c>
      <c r="C48">
        <v>3</v>
      </c>
      <c r="D48" s="2">
        <v>45017.145833333336</v>
      </c>
      <c r="E48" s="2">
        <v>45017.311805555553</v>
      </c>
      <c r="F48" s="1" t="s">
        <v>24</v>
      </c>
      <c r="G48" s="1" t="s">
        <v>14</v>
      </c>
      <c r="H48" s="1" t="s">
        <v>25</v>
      </c>
      <c r="I48">
        <v>10.98</v>
      </c>
      <c r="J48" s="1" t="s">
        <v>38</v>
      </c>
      <c r="K48">
        <v>47</v>
      </c>
      <c r="L48" s="1" t="s">
        <v>27</v>
      </c>
      <c r="M48" s="1">
        <f>SUMIF('cocina'!A:A,sala[[#This Row],[Número de Orden]],'cocina'!K:K)</f>
        <v>109</v>
      </c>
      <c r="N48" s="2">
        <f>sala[[#This Row],[Hora de Salida]]</f>
        <v>45017.311805555553</v>
      </c>
      <c r="O48" s="3">
        <f>IF(sala[[#This Row],[Estado de la Mesa]]="Ocupada",sala[[#This Row],[Hora de Salida]]-sala[[#This Row],[Hora de Llegada]]+15/(24*60),sala[[#This Row],[Hora de Salida]]-sala[[#This Row],[Hora de Llegada]])</f>
        <v>0.17638888888419993</v>
      </c>
      <c r="P48" s="3">
        <f>SUMIF('cocina'!A:A,sala[[#This Row],[Número de Orden]],'cocina'!H:H)/(24*60)</f>
        <v>6.0416666666666667E-2</v>
      </c>
      <c r="Q48" s="3">
        <f>IF((sala[[#This Row],[Tiempo de Permanencia]]-sala[[#This Row],[Tiempo de Preparación]])&gt;0,sala[[#This Row],[Tiempo de Permanencia]]-sala[[#This Row],[Tiempo de Preparación]],0)</f>
        <v>0.11597222221753326</v>
      </c>
      <c r="R48" s="10">
        <f>IF(sala[[#This Row],[Tiempo de degustación]]&gt;0,1,0)</f>
        <v>1</v>
      </c>
      <c r="S48" s="1" t="str">
        <f>WEEKDAY(sala[[#This Row],[Fecha de Factura]],11)&amp;". "&amp;TEXT(sala[[#This Row],[Fecha de Factura]],"dddd")</f>
        <v>6. sábado</v>
      </c>
      <c r="T48" s="4">
        <f>SUMIF('cocina'!A:A,sala[[#This Row],[Número de Orden]],'cocina'!G:G)</f>
        <v>4</v>
      </c>
      <c r="U48" s="4">
        <f>sala[[#This Row],[Tiempo de Preparación]]*24</f>
        <v>1.45</v>
      </c>
      <c r="V48">
        <f>sala[[#This Row],[Cobrada]]*sala[[#This Row],[Monto Total de la Cuenta]]</f>
        <v>109</v>
      </c>
      <c r="W48" s="4">
        <f>sala[[#This Row],[Tiempo de Permanencia]]*24</f>
        <v>4.2333333332207985</v>
      </c>
    </row>
    <row r="49" spans="1:23" x14ac:dyDescent="0.3">
      <c r="A49">
        <v>17</v>
      </c>
      <c r="B49" s="1" t="s">
        <v>92</v>
      </c>
      <c r="C49">
        <v>2</v>
      </c>
      <c r="D49" s="2">
        <v>45017.019444444442</v>
      </c>
      <c r="E49" s="2">
        <v>45017.168055555558</v>
      </c>
      <c r="F49" s="1" t="s">
        <v>13</v>
      </c>
      <c r="G49" s="1" t="s">
        <v>20</v>
      </c>
      <c r="H49" s="1" t="s">
        <v>25</v>
      </c>
      <c r="I49">
        <v>25.31</v>
      </c>
      <c r="J49" s="1" t="s">
        <v>26</v>
      </c>
      <c r="K49">
        <v>48</v>
      </c>
      <c r="L49" s="1" t="s">
        <v>42</v>
      </c>
      <c r="M49" s="1">
        <f>SUMIF('cocina'!A:A,sala[[#This Row],[Número de Orden]],'cocina'!K:K)</f>
        <v>158</v>
      </c>
      <c r="N49" s="2">
        <f>sala[[#This Row],[Hora de Salida]]</f>
        <v>45017.168055555558</v>
      </c>
      <c r="O49" s="3">
        <f>IF(sala[[#This Row],[Estado de la Mesa]]="Ocupada",sala[[#This Row],[Hora de Salida]]-sala[[#This Row],[Hora de Llegada]]+15/(24*60),sala[[#This Row],[Hora de Salida]]-sala[[#This Row],[Hora de Llegada]])</f>
        <v>0.148611111115315</v>
      </c>
      <c r="P49" s="3">
        <f>SUMIF('cocina'!A:A,sala[[#This Row],[Número de Orden]],'cocina'!H:H)/(24*60)</f>
        <v>8.611111111111111E-2</v>
      </c>
      <c r="Q49" s="3">
        <f>IF((sala[[#This Row],[Tiempo de Permanencia]]-sala[[#This Row],[Tiempo de Preparación]])&gt;0,sala[[#This Row],[Tiempo de Permanencia]]-sala[[#This Row],[Tiempo de Preparación]],0)</f>
        <v>6.2500000004203887E-2</v>
      </c>
      <c r="R49" s="10">
        <f>IF(sala[[#This Row],[Tiempo de degustación]]&gt;0,1,0)</f>
        <v>1</v>
      </c>
      <c r="S49" s="1" t="str">
        <f>WEEKDAY(sala[[#This Row],[Fecha de Factura]],11)&amp;". "&amp;TEXT(sala[[#This Row],[Fecha de Factura]],"dddd")</f>
        <v>6. sábado</v>
      </c>
      <c r="T49" s="4">
        <f>SUMIF('cocina'!A:A,sala[[#This Row],[Número de Orden]],'cocina'!G:G)</f>
        <v>6</v>
      </c>
      <c r="U49" s="4">
        <f>sala[[#This Row],[Tiempo de Preparación]]*24</f>
        <v>2.0666666666666664</v>
      </c>
      <c r="V49">
        <f>sala[[#This Row],[Cobrada]]*sala[[#This Row],[Monto Total de la Cuenta]]</f>
        <v>158</v>
      </c>
      <c r="W49" s="4">
        <f>sala[[#This Row],[Tiempo de Permanencia]]*24</f>
        <v>3.5666666667675599</v>
      </c>
    </row>
    <row r="50" spans="1:23" x14ac:dyDescent="0.3">
      <c r="A50">
        <v>8</v>
      </c>
      <c r="B50" s="1" t="s">
        <v>93</v>
      </c>
      <c r="C50">
        <v>3</v>
      </c>
      <c r="D50" s="2">
        <v>45017.072222222225</v>
      </c>
      <c r="E50" s="2">
        <v>45017.228472222225</v>
      </c>
      <c r="F50" s="1" t="s">
        <v>24</v>
      </c>
      <c r="G50" s="1" t="s">
        <v>14</v>
      </c>
      <c r="H50" s="1" t="s">
        <v>25</v>
      </c>
      <c r="I50">
        <v>20.92</v>
      </c>
      <c r="J50" s="1" t="s">
        <v>26</v>
      </c>
      <c r="K50">
        <v>49</v>
      </c>
      <c r="L50" s="1" t="s">
        <v>44</v>
      </c>
      <c r="M50" s="1">
        <f>SUMIF('cocina'!A:A,sala[[#This Row],[Número de Orden]],'cocina'!K:K)</f>
        <v>186</v>
      </c>
      <c r="N50" s="2">
        <f>sala[[#This Row],[Hora de Salida]]</f>
        <v>45017.228472222225</v>
      </c>
      <c r="O50" s="3">
        <f>IF(sala[[#This Row],[Estado de la Mesa]]="Ocupada",sala[[#This Row],[Hora de Salida]]-sala[[#This Row],[Hora de Llegada]]+15/(24*60),sala[[#This Row],[Hora de Salida]]-sala[[#This Row],[Hora de Llegada]])</f>
        <v>0.15625</v>
      </c>
      <c r="P50" s="3">
        <f>SUMIF('cocina'!A:A,sala[[#This Row],[Número de Orden]],'cocina'!H:H)/(24*60)</f>
        <v>5.6250000000000001E-2</v>
      </c>
      <c r="Q50" s="3">
        <f>IF((sala[[#This Row],[Tiempo de Permanencia]]-sala[[#This Row],[Tiempo de Preparación]])&gt;0,sala[[#This Row],[Tiempo de Permanencia]]-sala[[#This Row],[Tiempo de Preparación]],0)</f>
        <v>0.1</v>
      </c>
      <c r="R50" s="10">
        <f>IF(sala[[#This Row],[Tiempo de degustación]]&gt;0,1,0)</f>
        <v>1</v>
      </c>
      <c r="S50" s="1" t="str">
        <f>WEEKDAY(sala[[#This Row],[Fecha de Factura]],11)&amp;". "&amp;TEXT(sala[[#This Row],[Fecha de Factura]],"dddd")</f>
        <v>6. sábado</v>
      </c>
      <c r="T50" s="4">
        <f>SUMIF('cocina'!A:A,sala[[#This Row],[Número de Orden]],'cocina'!G:G)</f>
        <v>7</v>
      </c>
      <c r="U50" s="4">
        <f>sala[[#This Row],[Tiempo de Preparación]]*24</f>
        <v>1.35</v>
      </c>
      <c r="V50">
        <f>sala[[#This Row],[Cobrada]]*sala[[#This Row],[Monto Total de la Cuenta]]</f>
        <v>186</v>
      </c>
      <c r="W50" s="4">
        <f>sala[[#This Row],[Tiempo de Permanencia]]*24</f>
        <v>3.75</v>
      </c>
    </row>
    <row r="51" spans="1:23" x14ac:dyDescent="0.3">
      <c r="A51">
        <v>19</v>
      </c>
      <c r="B51" s="1" t="s">
        <v>94</v>
      </c>
      <c r="C51">
        <v>5</v>
      </c>
      <c r="D51" s="2">
        <v>45017.162499999999</v>
      </c>
      <c r="E51" s="2">
        <v>45017.289583333331</v>
      </c>
      <c r="F51" s="1" t="s">
        <v>32</v>
      </c>
      <c r="G51" s="1" t="s">
        <v>14</v>
      </c>
      <c r="H51" s="1" t="s">
        <v>15</v>
      </c>
      <c r="I51">
        <v>16.739999999999998</v>
      </c>
      <c r="J51" s="1" t="s">
        <v>38</v>
      </c>
      <c r="K51">
        <v>50</v>
      </c>
      <c r="L51" s="1" t="s">
        <v>69</v>
      </c>
      <c r="M51" s="1">
        <f>SUMIF('cocina'!A:A,sala[[#This Row],[Número de Orden]],'cocina'!K:K)</f>
        <v>76</v>
      </c>
      <c r="N51" s="2">
        <f>sala[[#This Row],[Hora de Salida]]</f>
        <v>45017.289583333331</v>
      </c>
      <c r="O51" s="3">
        <f>IF(sala[[#This Row],[Estado de la Mesa]]="Ocupada",sala[[#This Row],[Hora de Salida]]-sala[[#This Row],[Hora de Llegada]]+15/(24*60),sala[[#This Row],[Hora de Salida]]-sala[[#This Row],[Hora de Llegada]])</f>
        <v>0.13749999999951493</v>
      </c>
      <c r="P51" s="3">
        <f>SUMIF('cocina'!A:A,sala[[#This Row],[Número de Orden]],'cocina'!H:H)/(24*60)</f>
        <v>1.4583333333333334E-2</v>
      </c>
      <c r="Q51" s="3">
        <f>IF((sala[[#This Row],[Tiempo de Permanencia]]-sala[[#This Row],[Tiempo de Preparación]])&gt;0,sala[[#This Row],[Tiempo de Permanencia]]-sala[[#This Row],[Tiempo de Preparación]],0)</f>
        <v>0.12291666666618159</v>
      </c>
      <c r="R51" s="10">
        <f>IF(sala[[#This Row],[Tiempo de degustación]]&gt;0,1,0)</f>
        <v>1</v>
      </c>
      <c r="S51" s="1" t="str">
        <f>WEEKDAY(sala[[#This Row],[Fecha de Factura]],11)&amp;". "&amp;TEXT(sala[[#This Row],[Fecha de Factura]],"dddd")</f>
        <v>6. sábado</v>
      </c>
      <c r="T51" s="4">
        <f>SUMIF('cocina'!A:A,sala[[#This Row],[Número de Orden]],'cocina'!G:G)</f>
        <v>3</v>
      </c>
      <c r="U51" s="4">
        <f>sala[[#This Row],[Tiempo de Preparación]]*24</f>
        <v>0.35</v>
      </c>
      <c r="V51">
        <f>sala[[#This Row],[Cobrada]]*sala[[#This Row],[Monto Total de la Cuenta]]</f>
        <v>76</v>
      </c>
      <c r="W51" s="4">
        <f>sala[[#This Row],[Tiempo de Permanencia]]*24</f>
        <v>3.2999999999883585</v>
      </c>
    </row>
    <row r="52" spans="1:23" x14ac:dyDescent="0.3">
      <c r="A52">
        <v>12</v>
      </c>
      <c r="B52" s="1" t="s">
        <v>95</v>
      </c>
      <c r="C52">
        <v>1</v>
      </c>
      <c r="D52" s="2">
        <v>45017.070833333331</v>
      </c>
      <c r="E52" s="2">
        <v>45017.126388888886</v>
      </c>
      <c r="F52" s="1" t="s">
        <v>29</v>
      </c>
      <c r="G52" s="1" t="s">
        <v>35</v>
      </c>
      <c r="H52" s="1" t="s">
        <v>25</v>
      </c>
      <c r="I52">
        <v>37.08</v>
      </c>
      <c r="J52" s="1" t="s">
        <v>16</v>
      </c>
      <c r="K52">
        <v>51</v>
      </c>
      <c r="L52" s="1" t="s">
        <v>17</v>
      </c>
      <c r="M52" s="1">
        <f>SUMIF('cocina'!A:A,sala[[#This Row],[Número de Orden]],'cocina'!K:K)</f>
        <v>225</v>
      </c>
      <c r="N52" s="2">
        <f>sala[[#This Row],[Hora de Salida]]</f>
        <v>45017.126388888886</v>
      </c>
      <c r="O52" s="3">
        <f>IF(sala[[#This Row],[Estado de la Mesa]]="Ocupada",sala[[#This Row],[Hora de Salida]]-sala[[#This Row],[Hora de Llegada]]+15/(24*60),sala[[#This Row],[Hora de Salida]]-sala[[#This Row],[Hora de Llegada]])</f>
        <v>5.5555555554747116E-2</v>
      </c>
      <c r="P52" s="3">
        <f>SUMIF('cocina'!A:A,sala[[#This Row],[Número de Orden]],'cocina'!H:H)/(24*60)</f>
        <v>0.11388888888888889</v>
      </c>
      <c r="Q52" s="3">
        <f>IF((sala[[#This Row],[Tiempo de Permanencia]]-sala[[#This Row],[Tiempo de Preparación]])&gt;0,sala[[#This Row],[Tiempo de Permanencia]]-sala[[#This Row],[Tiempo de Preparación]],0)</f>
        <v>0</v>
      </c>
      <c r="R52" s="10">
        <f>IF(sala[[#This Row],[Tiempo de degustación]]&gt;0,1,0)</f>
        <v>0</v>
      </c>
      <c r="S52" s="1" t="str">
        <f>WEEKDAY(sala[[#This Row],[Fecha de Factura]],11)&amp;". "&amp;TEXT(sala[[#This Row],[Fecha de Factura]],"dddd")</f>
        <v>6. sábado</v>
      </c>
      <c r="T52" s="4">
        <f>SUMIF('cocina'!A:A,sala[[#This Row],[Número de Orden]],'cocina'!G:G)</f>
        <v>9</v>
      </c>
      <c r="U52" s="4">
        <f>sala[[#This Row],[Tiempo de Preparación]]*24</f>
        <v>2.7333333333333334</v>
      </c>
      <c r="V52">
        <f>sala[[#This Row],[Cobrada]]*sala[[#This Row],[Monto Total de la Cuenta]]</f>
        <v>0</v>
      </c>
      <c r="W52" s="4">
        <f>sala[[#This Row],[Tiempo de Permanencia]]*24</f>
        <v>1.3333333333139308</v>
      </c>
    </row>
    <row r="53" spans="1:23" x14ac:dyDescent="0.3">
      <c r="A53">
        <v>7</v>
      </c>
      <c r="B53" s="1" t="s">
        <v>96</v>
      </c>
      <c r="C53">
        <v>4</v>
      </c>
      <c r="D53" s="2">
        <v>45017.000694444447</v>
      </c>
      <c r="E53" s="2">
        <v>45017.049305555556</v>
      </c>
      <c r="F53" s="1" t="s">
        <v>13</v>
      </c>
      <c r="G53" s="1" t="s">
        <v>14</v>
      </c>
      <c r="H53" s="1" t="s">
        <v>25</v>
      </c>
      <c r="I53">
        <v>46.88</v>
      </c>
      <c r="J53" s="1" t="s">
        <v>26</v>
      </c>
      <c r="K53">
        <v>52</v>
      </c>
      <c r="L53" s="1" t="s">
        <v>30</v>
      </c>
      <c r="M53" s="1">
        <f>SUMIF('cocina'!A:A,sala[[#This Row],[Número de Orden]],'cocina'!K:K)</f>
        <v>263</v>
      </c>
      <c r="N53" s="2">
        <f>sala[[#This Row],[Hora de Salida]]</f>
        <v>45017.049305555556</v>
      </c>
      <c r="O53" s="3">
        <f>IF(sala[[#This Row],[Estado de la Mesa]]="Ocupada",sala[[#This Row],[Hora de Salida]]-sala[[#This Row],[Hora de Llegada]]+15/(24*60),sala[[#This Row],[Hora de Salida]]-sala[[#This Row],[Hora de Llegada]])</f>
        <v>4.8611111109494232E-2</v>
      </c>
      <c r="P53" s="3">
        <f>SUMIF('cocina'!A:A,sala[[#This Row],[Número de Orden]],'cocina'!H:H)/(24*60)</f>
        <v>4.3055555555555555E-2</v>
      </c>
      <c r="Q53" s="3">
        <f>IF((sala[[#This Row],[Tiempo de Permanencia]]-sala[[#This Row],[Tiempo de Preparación]])&gt;0,sala[[#This Row],[Tiempo de Permanencia]]-sala[[#This Row],[Tiempo de Preparación]],0)</f>
        <v>5.5555555539386764E-3</v>
      </c>
      <c r="R53" s="10">
        <f>IF(sala[[#This Row],[Tiempo de degustación]]&gt;0,1,0)</f>
        <v>1</v>
      </c>
      <c r="S53" s="1" t="str">
        <f>WEEKDAY(sala[[#This Row],[Fecha de Factura]],11)&amp;". "&amp;TEXT(sala[[#This Row],[Fecha de Factura]],"dddd")</f>
        <v>6. sábado</v>
      </c>
      <c r="T53" s="4">
        <f>SUMIF('cocina'!A:A,sala[[#This Row],[Número de Orden]],'cocina'!G:G)</f>
        <v>8</v>
      </c>
      <c r="U53" s="4">
        <f>sala[[#This Row],[Tiempo de Preparación]]*24</f>
        <v>1.0333333333333332</v>
      </c>
      <c r="V53">
        <f>sala[[#This Row],[Cobrada]]*sala[[#This Row],[Monto Total de la Cuenta]]</f>
        <v>263</v>
      </c>
      <c r="W53" s="4">
        <f>sala[[#This Row],[Tiempo de Permanencia]]*24</f>
        <v>1.1666666666278616</v>
      </c>
    </row>
    <row r="54" spans="1:23" x14ac:dyDescent="0.3">
      <c r="A54">
        <v>16</v>
      </c>
      <c r="B54" s="1" t="s">
        <v>97</v>
      </c>
      <c r="C54">
        <v>5</v>
      </c>
      <c r="D54" s="2">
        <v>45017.125694444447</v>
      </c>
      <c r="E54" s="2">
        <v>45017.197222222225</v>
      </c>
      <c r="F54" s="1" t="s">
        <v>29</v>
      </c>
      <c r="G54" s="1" t="s">
        <v>14</v>
      </c>
      <c r="H54" s="1" t="s">
        <v>15</v>
      </c>
      <c r="I54">
        <v>36.880000000000003</v>
      </c>
      <c r="J54" s="1" t="s">
        <v>26</v>
      </c>
      <c r="K54">
        <v>53</v>
      </c>
      <c r="L54" s="1" t="s">
        <v>30</v>
      </c>
      <c r="M54" s="1">
        <f>SUMIF('cocina'!A:A,sala[[#This Row],[Número de Orden]],'cocina'!K:K)</f>
        <v>267</v>
      </c>
      <c r="N54" s="2">
        <f>sala[[#This Row],[Hora de Salida]]</f>
        <v>45017.197222222225</v>
      </c>
      <c r="O54" s="3">
        <f>IF(sala[[#This Row],[Estado de la Mesa]]="Ocupada",sala[[#This Row],[Hora de Salida]]-sala[[#This Row],[Hora de Llegada]]+15/(24*60),sala[[#This Row],[Hora de Salida]]-sala[[#This Row],[Hora de Llegada]])</f>
        <v>7.1527777778101154E-2</v>
      </c>
      <c r="P54" s="3">
        <f>SUMIF('cocina'!A:A,sala[[#This Row],[Número de Orden]],'cocina'!H:H)/(24*60)</f>
        <v>7.7777777777777779E-2</v>
      </c>
      <c r="Q54" s="3">
        <f>IF((sala[[#This Row],[Tiempo de Permanencia]]-sala[[#This Row],[Tiempo de Preparación]])&gt;0,sala[[#This Row],[Tiempo de Permanencia]]-sala[[#This Row],[Tiempo de Preparación]],0)</f>
        <v>0</v>
      </c>
      <c r="R54" s="10">
        <f>IF(sala[[#This Row],[Tiempo de degustación]]&gt;0,1,0)</f>
        <v>0</v>
      </c>
      <c r="S54" s="1" t="str">
        <f>WEEKDAY(sala[[#This Row],[Fecha de Factura]],11)&amp;". "&amp;TEXT(sala[[#This Row],[Fecha de Factura]],"dddd")</f>
        <v>6. sábado</v>
      </c>
      <c r="T54" s="4">
        <f>SUMIF('cocina'!A:A,sala[[#This Row],[Número de Orden]],'cocina'!G:G)</f>
        <v>9</v>
      </c>
      <c r="U54" s="4">
        <f>sala[[#This Row],[Tiempo de Preparación]]*24</f>
        <v>1.8666666666666667</v>
      </c>
      <c r="V54">
        <f>sala[[#This Row],[Cobrada]]*sala[[#This Row],[Monto Total de la Cuenta]]</f>
        <v>0</v>
      </c>
      <c r="W54" s="4">
        <f>sala[[#This Row],[Tiempo de Permanencia]]*24</f>
        <v>1.7166666666744277</v>
      </c>
    </row>
    <row r="55" spans="1:23" x14ac:dyDescent="0.3">
      <c r="A55">
        <v>6</v>
      </c>
      <c r="B55" s="1" t="s">
        <v>98</v>
      </c>
      <c r="C55">
        <v>6</v>
      </c>
      <c r="D55" s="2">
        <v>45017.027777777781</v>
      </c>
      <c r="E55" s="2">
        <v>45017.176388888889</v>
      </c>
      <c r="F55" s="1" t="s">
        <v>32</v>
      </c>
      <c r="G55" s="1" t="s">
        <v>35</v>
      </c>
      <c r="H55" s="1" t="s">
        <v>25</v>
      </c>
      <c r="I55">
        <v>23.36</v>
      </c>
      <c r="J55" s="1" t="s">
        <v>16</v>
      </c>
      <c r="K55">
        <v>54</v>
      </c>
      <c r="L55" s="1" t="s">
        <v>42</v>
      </c>
      <c r="M55" s="1">
        <f>SUMIF('cocina'!A:A,sala[[#This Row],[Número de Orden]],'cocina'!K:K)</f>
        <v>187</v>
      </c>
      <c r="N55" s="2">
        <f>sala[[#This Row],[Hora de Salida]]</f>
        <v>45017.176388888889</v>
      </c>
      <c r="O55" s="3">
        <f>IF(sala[[#This Row],[Estado de la Mesa]]="Ocupada",sala[[#This Row],[Hora de Salida]]-sala[[#This Row],[Hora de Llegada]]+15/(24*60),sala[[#This Row],[Hora de Salida]]-sala[[#This Row],[Hora de Llegada]])</f>
        <v>0.14861111110803904</v>
      </c>
      <c r="P55" s="3">
        <f>SUMIF('cocina'!A:A,sala[[#This Row],[Número de Orden]],'cocina'!H:H)/(24*60)</f>
        <v>0.14097222222222222</v>
      </c>
      <c r="Q55" s="3">
        <f>IF((sala[[#This Row],[Tiempo de Permanencia]]-sala[[#This Row],[Tiempo de Preparación]])&gt;0,sala[[#This Row],[Tiempo de Permanencia]]-sala[[#This Row],[Tiempo de Preparación]],0)</f>
        <v>7.6388888858168191E-3</v>
      </c>
      <c r="R55" s="10">
        <f>IF(sala[[#This Row],[Tiempo de degustación]]&gt;0,1,0)</f>
        <v>1</v>
      </c>
      <c r="S55" s="1" t="str">
        <f>WEEKDAY(sala[[#This Row],[Fecha de Factura]],11)&amp;". "&amp;TEXT(sala[[#This Row],[Fecha de Factura]],"dddd")</f>
        <v>6. sábado</v>
      </c>
      <c r="T55" s="4">
        <f>SUMIF('cocina'!A:A,sala[[#This Row],[Número de Orden]],'cocina'!G:G)</f>
        <v>6</v>
      </c>
      <c r="U55" s="4">
        <f>sala[[#This Row],[Tiempo de Preparación]]*24</f>
        <v>3.3833333333333333</v>
      </c>
      <c r="V55">
        <f>sala[[#This Row],[Cobrada]]*sala[[#This Row],[Monto Total de la Cuenta]]</f>
        <v>187</v>
      </c>
      <c r="W55" s="4">
        <f>sala[[#This Row],[Tiempo de Permanencia]]*24</f>
        <v>3.566666666592937</v>
      </c>
    </row>
    <row r="56" spans="1:23" x14ac:dyDescent="0.3">
      <c r="A56">
        <v>20</v>
      </c>
      <c r="B56" s="1" t="s">
        <v>99</v>
      </c>
      <c r="C56">
        <v>5</v>
      </c>
      <c r="D56" s="2">
        <v>45017.0625</v>
      </c>
      <c r="E56" s="2">
        <v>45017.208333333336</v>
      </c>
      <c r="F56" s="1" t="s">
        <v>32</v>
      </c>
      <c r="G56" s="1" t="s">
        <v>35</v>
      </c>
      <c r="H56" s="1" t="s">
        <v>25</v>
      </c>
      <c r="I56">
        <v>45.49</v>
      </c>
      <c r="J56" s="1" t="s">
        <v>38</v>
      </c>
      <c r="K56">
        <v>55</v>
      </c>
      <c r="L56" s="1" t="s">
        <v>33</v>
      </c>
      <c r="M56" s="1">
        <f>SUMIF('cocina'!A:A,sala[[#This Row],[Número de Orden]],'cocina'!K:K)</f>
        <v>255</v>
      </c>
      <c r="N56" s="2">
        <f>sala[[#This Row],[Hora de Salida]]</f>
        <v>45017.208333333336</v>
      </c>
      <c r="O56" s="3">
        <f>IF(sala[[#This Row],[Estado de la Mesa]]="Ocupada",sala[[#This Row],[Hora de Salida]]-sala[[#This Row],[Hora de Llegada]]+15/(24*60),sala[[#This Row],[Hora de Salida]]-sala[[#This Row],[Hora de Llegada]])</f>
        <v>0.15625000000242531</v>
      </c>
      <c r="P56" s="3">
        <f>SUMIF('cocina'!A:A,sala[[#This Row],[Número de Orden]],'cocina'!H:H)/(24*60)</f>
        <v>6.6666666666666666E-2</v>
      </c>
      <c r="Q56" s="3">
        <f>IF((sala[[#This Row],[Tiempo de Permanencia]]-sala[[#This Row],[Tiempo de Preparación]])&gt;0,sala[[#This Row],[Tiempo de Permanencia]]-sala[[#This Row],[Tiempo de Preparación]],0)</f>
        <v>8.9583333335758644E-2</v>
      </c>
      <c r="R56" s="10">
        <f>IF(sala[[#This Row],[Tiempo de degustación]]&gt;0,1,0)</f>
        <v>1</v>
      </c>
      <c r="S56" s="1" t="str">
        <f>WEEKDAY(sala[[#This Row],[Fecha de Factura]],11)&amp;". "&amp;TEXT(sala[[#This Row],[Fecha de Factura]],"dddd")</f>
        <v>6. sábado</v>
      </c>
      <c r="T56" s="4">
        <f>SUMIF('cocina'!A:A,sala[[#This Row],[Número de Orden]],'cocina'!G:G)</f>
        <v>8</v>
      </c>
      <c r="U56" s="4">
        <f>sala[[#This Row],[Tiempo de Preparación]]*24</f>
        <v>1.6</v>
      </c>
      <c r="V56">
        <f>sala[[#This Row],[Cobrada]]*sala[[#This Row],[Monto Total de la Cuenta]]</f>
        <v>255</v>
      </c>
      <c r="W56" s="4">
        <f>sala[[#This Row],[Tiempo de Permanencia]]*24</f>
        <v>3.7500000000582077</v>
      </c>
    </row>
    <row r="57" spans="1:23" x14ac:dyDescent="0.3">
      <c r="A57">
        <v>1</v>
      </c>
      <c r="B57" s="1" t="s">
        <v>50</v>
      </c>
      <c r="C57">
        <v>3</v>
      </c>
      <c r="D57" s="2">
        <v>45017.055555555555</v>
      </c>
      <c r="E57" s="2">
        <v>45017.206250000003</v>
      </c>
      <c r="F57" s="1" t="s">
        <v>29</v>
      </c>
      <c r="G57" s="1" t="s">
        <v>14</v>
      </c>
      <c r="H57" s="1" t="s">
        <v>15</v>
      </c>
      <c r="I57">
        <v>43.2</v>
      </c>
      <c r="J57" s="1" t="s">
        <v>26</v>
      </c>
      <c r="K57">
        <v>56</v>
      </c>
      <c r="L57" s="1" t="s">
        <v>54</v>
      </c>
      <c r="M57" s="1">
        <f>SUMIF('cocina'!A:A,sala[[#This Row],[Número de Orden]],'cocina'!K:K)</f>
        <v>48</v>
      </c>
      <c r="N57" s="2">
        <f>sala[[#This Row],[Hora de Salida]]</f>
        <v>45017.206250000003</v>
      </c>
      <c r="O57" s="3">
        <f>IF(sala[[#This Row],[Estado de la Mesa]]="Ocupada",sala[[#This Row],[Hora de Salida]]-sala[[#This Row],[Hora de Llegada]]+15/(24*60),sala[[#This Row],[Hora de Salida]]-sala[[#This Row],[Hora de Llegada]])</f>
        <v>0.15069444444816327</v>
      </c>
      <c r="P57" s="3">
        <f>SUMIF('cocina'!A:A,sala[[#This Row],[Número de Orden]],'cocina'!H:H)/(24*60)</f>
        <v>5.4166666666666669E-2</v>
      </c>
      <c r="Q57" s="3">
        <f>IF((sala[[#This Row],[Tiempo de Permanencia]]-sala[[#This Row],[Tiempo de Preparación]])&gt;0,sala[[#This Row],[Tiempo de Permanencia]]-sala[[#This Row],[Tiempo de Preparación]],0)</f>
        <v>9.6527777781496599E-2</v>
      </c>
      <c r="R57" s="10">
        <f>IF(sala[[#This Row],[Tiempo de degustación]]&gt;0,1,0)</f>
        <v>1</v>
      </c>
      <c r="S57" s="1" t="str">
        <f>WEEKDAY(sala[[#This Row],[Fecha de Factura]],11)&amp;". "&amp;TEXT(sala[[#This Row],[Fecha de Factura]],"dddd")</f>
        <v>6. sábado</v>
      </c>
      <c r="T57" s="4">
        <f>SUMIF('cocina'!A:A,sala[[#This Row],[Número de Orden]],'cocina'!G:G)</f>
        <v>2</v>
      </c>
      <c r="U57" s="4">
        <f>sala[[#This Row],[Tiempo de Preparación]]*24</f>
        <v>1.3</v>
      </c>
      <c r="V57">
        <f>sala[[#This Row],[Cobrada]]*sala[[#This Row],[Monto Total de la Cuenta]]</f>
        <v>48</v>
      </c>
      <c r="W57" s="4">
        <f>sala[[#This Row],[Tiempo de Permanencia]]*24</f>
        <v>3.6166666667559184</v>
      </c>
    </row>
    <row r="58" spans="1:23" x14ac:dyDescent="0.3">
      <c r="A58">
        <v>18</v>
      </c>
      <c r="B58" s="1" t="s">
        <v>100</v>
      </c>
      <c r="C58">
        <v>2</v>
      </c>
      <c r="D58" s="2">
        <v>45017.12777777778</v>
      </c>
      <c r="E58" s="2">
        <v>45017.202777777777</v>
      </c>
      <c r="F58" s="1" t="s">
        <v>24</v>
      </c>
      <c r="G58" s="1" t="s">
        <v>14</v>
      </c>
      <c r="H58" s="1" t="s">
        <v>25</v>
      </c>
      <c r="I58">
        <v>45.45</v>
      </c>
      <c r="J58" s="1" t="s">
        <v>26</v>
      </c>
      <c r="K58">
        <v>57</v>
      </c>
      <c r="L58" s="1" t="s">
        <v>22</v>
      </c>
      <c r="M58" s="1">
        <f>SUMIF('cocina'!A:A,sala[[#This Row],[Número de Orden]],'cocina'!K:K)</f>
        <v>169</v>
      </c>
      <c r="N58" s="2">
        <f>sala[[#This Row],[Hora de Salida]]</f>
        <v>45017.202777777777</v>
      </c>
      <c r="O58" s="3">
        <f>IF(sala[[#This Row],[Estado de la Mesa]]="Ocupada",sala[[#This Row],[Hora de Salida]]-sala[[#This Row],[Hora de Llegada]]+15/(24*60),sala[[#This Row],[Hora de Salida]]-sala[[#This Row],[Hora de Llegada]])</f>
        <v>7.4999999997089617E-2</v>
      </c>
      <c r="P58" s="3">
        <f>SUMIF('cocina'!A:A,sala[[#This Row],[Número de Orden]],'cocina'!H:H)/(24*60)</f>
        <v>4.7222222222222221E-2</v>
      </c>
      <c r="Q58" s="3">
        <f>IF((sala[[#This Row],[Tiempo de Permanencia]]-sala[[#This Row],[Tiempo de Preparación]])&gt;0,sala[[#This Row],[Tiempo de Permanencia]]-sala[[#This Row],[Tiempo de Preparación]],0)</f>
        <v>2.7777777774867396E-2</v>
      </c>
      <c r="R58" s="10">
        <f>IF(sala[[#This Row],[Tiempo de degustación]]&gt;0,1,0)</f>
        <v>1</v>
      </c>
      <c r="S58" s="1" t="str">
        <f>WEEKDAY(sala[[#This Row],[Fecha de Factura]],11)&amp;". "&amp;TEXT(sala[[#This Row],[Fecha de Factura]],"dddd")</f>
        <v>6. sábado</v>
      </c>
      <c r="T58" s="4">
        <f>SUMIF('cocina'!A:A,sala[[#This Row],[Número de Orden]],'cocina'!G:G)</f>
        <v>5</v>
      </c>
      <c r="U58" s="4">
        <f>sala[[#This Row],[Tiempo de Preparación]]*24</f>
        <v>1.1333333333333333</v>
      </c>
      <c r="V58">
        <f>sala[[#This Row],[Cobrada]]*sala[[#This Row],[Monto Total de la Cuenta]]</f>
        <v>169</v>
      </c>
      <c r="W58" s="4">
        <f>sala[[#This Row],[Tiempo de Permanencia]]*24</f>
        <v>1.7999999999301508</v>
      </c>
    </row>
    <row r="59" spans="1:23" x14ac:dyDescent="0.3">
      <c r="A59">
        <v>8</v>
      </c>
      <c r="B59" s="1" t="s">
        <v>101</v>
      </c>
      <c r="C59">
        <v>3</v>
      </c>
      <c r="D59" s="2">
        <v>45017.063194444447</v>
      </c>
      <c r="E59" s="2">
        <v>45017.181250000001</v>
      </c>
      <c r="F59" s="1" t="s">
        <v>19</v>
      </c>
      <c r="G59" s="1" t="s">
        <v>35</v>
      </c>
      <c r="H59" s="1" t="s">
        <v>25</v>
      </c>
      <c r="I59">
        <v>30.7</v>
      </c>
      <c r="J59" s="1" t="s">
        <v>16</v>
      </c>
      <c r="K59">
        <v>58</v>
      </c>
      <c r="L59" s="1" t="s">
        <v>27</v>
      </c>
      <c r="M59" s="1">
        <f>SUMIF('cocina'!A:A,sala[[#This Row],[Número de Orden]],'cocina'!K:K)</f>
        <v>82</v>
      </c>
      <c r="N59" s="2">
        <f>sala[[#This Row],[Hora de Salida]]</f>
        <v>45017.181250000001</v>
      </c>
      <c r="O59" s="3">
        <f>IF(sala[[#This Row],[Estado de la Mesa]]="Ocupada",sala[[#This Row],[Hora de Salida]]-sala[[#This Row],[Hora de Llegada]]+15/(24*60),sala[[#This Row],[Hora de Salida]]-sala[[#This Row],[Hora de Llegada]])</f>
        <v>0.11805555555474712</v>
      </c>
      <c r="P59" s="3">
        <f>SUMIF('cocina'!A:A,sala[[#This Row],[Número de Orden]],'cocina'!H:H)/(24*60)</f>
        <v>5.0694444444444445E-2</v>
      </c>
      <c r="Q59" s="3">
        <f>IF((sala[[#This Row],[Tiempo de Permanencia]]-sala[[#This Row],[Tiempo de Preparación]])&gt;0,sala[[#This Row],[Tiempo de Permanencia]]-sala[[#This Row],[Tiempo de Preparación]],0)</f>
        <v>6.7361111110302671E-2</v>
      </c>
      <c r="R59" s="10">
        <f>IF(sala[[#This Row],[Tiempo de degustación]]&gt;0,1,0)</f>
        <v>1</v>
      </c>
      <c r="S59" s="1" t="str">
        <f>WEEKDAY(sala[[#This Row],[Fecha de Factura]],11)&amp;". "&amp;TEXT(sala[[#This Row],[Fecha de Factura]],"dddd")</f>
        <v>6. sábado</v>
      </c>
      <c r="T59" s="4">
        <f>SUMIF('cocina'!A:A,sala[[#This Row],[Número de Orden]],'cocina'!G:G)</f>
        <v>4</v>
      </c>
      <c r="U59" s="4">
        <f>sala[[#This Row],[Tiempo de Preparación]]*24</f>
        <v>1.2166666666666668</v>
      </c>
      <c r="V59">
        <f>sala[[#This Row],[Cobrada]]*sala[[#This Row],[Monto Total de la Cuenta]]</f>
        <v>82</v>
      </c>
      <c r="W59" s="4">
        <f>sala[[#This Row],[Tiempo de Permanencia]]*24</f>
        <v>2.8333333333139308</v>
      </c>
    </row>
    <row r="60" spans="1:23" x14ac:dyDescent="0.3">
      <c r="A60">
        <v>8</v>
      </c>
      <c r="B60" s="1" t="s">
        <v>102</v>
      </c>
      <c r="C60">
        <v>4</v>
      </c>
      <c r="D60" s="2">
        <v>45017.056250000001</v>
      </c>
      <c r="E60" s="2">
        <v>45017.211111111108</v>
      </c>
      <c r="F60" s="1" t="s">
        <v>19</v>
      </c>
      <c r="G60" s="1" t="s">
        <v>14</v>
      </c>
      <c r="H60" s="1" t="s">
        <v>21</v>
      </c>
      <c r="I60">
        <v>33.89</v>
      </c>
      <c r="J60" s="1" t="s">
        <v>26</v>
      </c>
      <c r="K60">
        <v>59</v>
      </c>
      <c r="L60" s="1" t="s">
        <v>22</v>
      </c>
      <c r="M60" s="1">
        <f>SUMIF('cocina'!A:A,sala[[#This Row],[Número de Orden]],'cocina'!K:K)</f>
        <v>160</v>
      </c>
      <c r="N60" s="2">
        <f>sala[[#This Row],[Hora de Salida]]</f>
        <v>45017.211111111108</v>
      </c>
      <c r="O60" s="3">
        <f>IF(sala[[#This Row],[Estado de la Mesa]]="Ocupada",sala[[#This Row],[Hora de Salida]]-sala[[#This Row],[Hora de Llegada]]+15/(24*60),sala[[#This Row],[Hora de Salida]]-sala[[#This Row],[Hora de Llegada]])</f>
        <v>0.15486111110658385</v>
      </c>
      <c r="P60" s="3">
        <f>SUMIF('cocina'!A:A,sala[[#This Row],[Número de Orden]],'cocina'!H:H)/(24*60)</f>
        <v>3.3333333333333333E-2</v>
      </c>
      <c r="Q60" s="3">
        <f>IF((sala[[#This Row],[Tiempo de Permanencia]]-sala[[#This Row],[Tiempo de Preparación]])&gt;0,sala[[#This Row],[Tiempo de Permanencia]]-sala[[#This Row],[Tiempo de Preparación]],0)</f>
        <v>0.12152777777325052</v>
      </c>
      <c r="R60" s="10">
        <f>IF(sala[[#This Row],[Tiempo de degustación]]&gt;0,1,0)</f>
        <v>1</v>
      </c>
      <c r="S60" s="1" t="str">
        <f>WEEKDAY(sala[[#This Row],[Fecha de Factura]],11)&amp;". "&amp;TEXT(sala[[#This Row],[Fecha de Factura]],"dddd")</f>
        <v>6. sábado</v>
      </c>
      <c r="T60" s="4">
        <f>SUMIF('cocina'!A:A,sala[[#This Row],[Número de Orden]],'cocina'!G:G)</f>
        <v>7</v>
      </c>
      <c r="U60" s="4">
        <f>sala[[#This Row],[Tiempo de Preparación]]*24</f>
        <v>0.8</v>
      </c>
      <c r="V60">
        <f>sala[[#This Row],[Cobrada]]*sala[[#This Row],[Monto Total de la Cuenta]]</f>
        <v>160</v>
      </c>
      <c r="W60" s="4">
        <f>sala[[#This Row],[Tiempo de Permanencia]]*24</f>
        <v>3.7166666665580124</v>
      </c>
    </row>
    <row r="61" spans="1:23" x14ac:dyDescent="0.3">
      <c r="A61">
        <v>6</v>
      </c>
      <c r="B61" s="1" t="s">
        <v>103</v>
      </c>
      <c r="C61">
        <v>1</v>
      </c>
      <c r="D61" s="2">
        <v>45017.089583333334</v>
      </c>
      <c r="E61" s="2">
        <v>45017.240277777775</v>
      </c>
      <c r="F61" s="1" t="s">
        <v>19</v>
      </c>
      <c r="G61" s="1" t="s">
        <v>14</v>
      </c>
      <c r="H61" s="1" t="s">
        <v>25</v>
      </c>
      <c r="I61">
        <v>19.54</v>
      </c>
      <c r="J61" s="1" t="s">
        <v>16</v>
      </c>
      <c r="K61">
        <v>60</v>
      </c>
      <c r="L61" s="1" t="s">
        <v>42</v>
      </c>
      <c r="M61" s="1">
        <f>SUMIF('cocina'!A:A,sala[[#This Row],[Número de Orden]],'cocina'!K:K)</f>
        <v>102</v>
      </c>
      <c r="N61" s="2">
        <f>sala[[#This Row],[Hora de Salida]]</f>
        <v>45017.240277777775</v>
      </c>
      <c r="O61" s="3">
        <f>IF(sala[[#This Row],[Estado de la Mesa]]="Ocupada",sala[[#This Row],[Hora de Salida]]-sala[[#This Row],[Hora de Llegada]]+15/(24*60),sala[[#This Row],[Hora de Salida]]-sala[[#This Row],[Hora de Llegada]])</f>
        <v>0.15069444444088731</v>
      </c>
      <c r="P61" s="3">
        <f>SUMIF('cocina'!A:A,sala[[#This Row],[Número de Orden]],'cocina'!H:H)/(24*60)</f>
        <v>2.9861111111111113E-2</v>
      </c>
      <c r="Q61" s="3">
        <f>IF((sala[[#This Row],[Tiempo de Permanencia]]-sala[[#This Row],[Tiempo de Preparación]])&gt;0,sala[[#This Row],[Tiempo de Permanencia]]-sala[[#This Row],[Tiempo de Preparación]],0)</f>
        <v>0.12083333332977619</v>
      </c>
      <c r="R61" s="10">
        <f>IF(sala[[#This Row],[Tiempo de degustación]]&gt;0,1,0)</f>
        <v>1</v>
      </c>
      <c r="S61" s="1" t="str">
        <f>WEEKDAY(sala[[#This Row],[Fecha de Factura]],11)&amp;". "&amp;TEXT(sala[[#This Row],[Fecha de Factura]],"dddd")</f>
        <v>6. sábado</v>
      </c>
      <c r="T61" s="4">
        <f>SUMIF('cocina'!A:A,sala[[#This Row],[Número de Orden]],'cocina'!G:G)</f>
        <v>4</v>
      </c>
      <c r="U61" s="4">
        <f>sala[[#This Row],[Tiempo de Preparación]]*24</f>
        <v>0.71666666666666667</v>
      </c>
      <c r="V61">
        <f>sala[[#This Row],[Cobrada]]*sala[[#This Row],[Monto Total de la Cuenta]]</f>
        <v>102</v>
      </c>
      <c r="W61" s="4">
        <f>sala[[#This Row],[Tiempo de Permanencia]]*24</f>
        <v>3.6166666665812954</v>
      </c>
    </row>
    <row r="62" spans="1:23" x14ac:dyDescent="0.3">
      <c r="A62">
        <v>10</v>
      </c>
      <c r="B62" s="1" t="s">
        <v>104</v>
      </c>
      <c r="C62">
        <v>5</v>
      </c>
      <c r="D62" s="2">
        <v>45017.15902777778</v>
      </c>
      <c r="E62" s="2">
        <v>45017.265277777777</v>
      </c>
      <c r="F62" s="1" t="s">
        <v>24</v>
      </c>
      <c r="G62" s="1" t="s">
        <v>14</v>
      </c>
      <c r="H62" s="1" t="s">
        <v>25</v>
      </c>
      <c r="I62">
        <v>42.87</v>
      </c>
      <c r="J62" s="1" t="s">
        <v>38</v>
      </c>
      <c r="K62">
        <v>61</v>
      </c>
      <c r="L62" s="1" t="s">
        <v>57</v>
      </c>
      <c r="M62" s="1">
        <f>SUMIF('cocina'!A:A,sala[[#This Row],[Número de Orden]],'cocina'!K:K)</f>
        <v>242</v>
      </c>
      <c r="N62" s="2">
        <f>sala[[#This Row],[Hora de Salida]]</f>
        <v>45017.265277777777</v>
      </c>
      <c r="O62" s="3">
        <f>IF(sala[[#This Row],[Estado de la Mesa]]="Ocupada",sala[[#This Row],[Hora de Salida]]-sala[[#This Row],[Hora de Llegada]]+15/(24*60),sala[[#This Row],[Hora de Salida]]-sala[[#This Row],[Hora de Llegada]])</f>
        <v>0.11666666666375629</v>
      </c>
      <c r="P62" s="3">
        <f>SUMIF('cocina'!A:A,sala[[#This Row],[Número de Orden]],'cocina'!H:H)/(24*60)</f>
        <v>0.11041666666666666</v>
      </c>
      <c r="Q62" s="3">
        <f>IF((sala[[#This Row],[Tiempo de Permanencia]]-sala[[#This Row],[Tiempo de Preparación]])&gt;0,sala[[#This Row],[Tiempo de Permanencia]]-sala[[#This Row],[Tiempo de Preparación]],0)</f>
        <v>6.2499999970896253E-3</v>
      </c>
      <c r="R62" s="10">
        <f>IF(sala[[#This Row],[Tiempo de degustación]]&gt;0,1,0)</f>
        <v>1</v>
      </c>
      <c r="S62" s="1" t="str">
        <f>WEEKDAY(sala[[#This Row],[Fecha de Factura]],11)&amp;". "&amp;TEXT(sala[[#This Row],[Fecha de Factura]],"dddd")</f>
        <v>6. sábado</v>
      </c>
      <c r="T62" s="4">
        <f>SUMIF('cocina'!A:A,sala[[#This Row],[Número de Orden]],'cocina'!G:G)</f>
        <v>8</v>
      </c>
      <c r="U62" s="4">
        <f>sala[[#This Row],[Tiempo de Preparación]]*24</f>
        <v>2.65</v>
      </c>
      <c r="V62">
        <f>sala[[#This Row],[Cobrada]]*sala[[#This Row],[Monto Total de la Cuenta]]</f>
        <v>242</v>
      </c>
      <c r="W62" s="4">
        <f>sala[[#This Row],[Tiempo de Permanencia]]*24</f>
        <v>2.7999999999301508</v>
      </c>
    </row>
    <row r="63" spans="1:23" x14ac:dyDescent="0.3">
      <c r="A63">
        <v>2</v>
      </c>
      <c r="B63" s="1" t="s">
        <v>105</v>
      </c>
      <c r="C63">
        <v>1</v>
      </c>
      <c r="D63" s="2">
        <v>45017.115972222222</v>
      </c>
      <c r="E63" s="2">
        <v>45017.26666666667</v>
      </c>
      <c r="F63" s="1" t="s">
        <v>19</v>
      </c>
      <c r="G63" s="1" t="s">
        <v>35</v>
      </c>
      <c r="H63" s="1" t="s">
        <v>25</v>
      </c>
      <c r="I63">
        <v>37.93</v>
      </c>
      <c r="J63" s="1" t="s">
        <v>38</v>
      </c>
      <c r="K63">
        <v>62</v>
      </c>
      <c r="L63" s="1" t="s">
        <v>69</v>
      </c>
      <c r="M63" s="1">
        <f>SUMIF('cocina'!A:A,sala[[#This Row],[Número de Orden]],'cocina'!K:K)</f>
        <v>148</v>
      </c>
      <c r="N63" s="2">
        <f>sala[[#This Row],[Hora de Salida]]</f>
        <v>45017.26666666667</v>
      </c>
      <c r="O63" s="3">
        <f>IF(sala[[#This Row],[Estado de la Mesa]]="Ocupada",sala[[#This Row],[Hora de Salida]]-sala[[#This Row],[Hora de Llegada]]+15/(24*60),sala[[#This Row],[Hora de Salida]]-sala[[#This Row],[Hora de Llegada]])</f>
        <v>0.16111111111482992</v>
      </c>
      <c r="P63" s="3">
        <f>SUMIF('cocina'!A:A,sala[[#This Row],[Número de Orden]],'cocina'!H:H)/(24*60)</f>
        <v>0.1076388888888889</v>
      </c>
      <c r="Q63" s="3">
        <f>IF((sala[[#This Row],[Tiempo de Permanencia]]-sala[[#This Row],[Tiempo de Preparación]])&gt;0,sala[[#This Row],[Tiempo de Permanencia]]-sala[[#This Row],[Tiempo de Preparación]],0)</f>
        <v>5.347222222594103E-2</v>
      </c>
      <c r="R63" s="10">
        <f>IF(sala[[#This Row],[Tiempo de degustación]]&gt;0,1,0)</f>
        <v>1</v>
      </c>
      <c r="S63" s="1" t="str">
        <f>WEEKDAY(sala[[#This Row],[Fecha de Factura]],11)&amp;". "&amp;TEXT(sala[[#This Row],[Fecha de Factura]],"dddd")</f>
        <v>6. sábado</v>
      </c>
      <c r="T63" s="4">
        <f>SUMIF('cocina'!A:A,sala[[#This Row],[Número de Orden]],'cocina'!G:G)</f>
        <v>6</v>
      </c>
      <c r="U63" s="4">
        <f>sala[[#This Row],[Tiempo de Preparación]]*24</f>
        <v>2.5833333333333335</v>
      </c>
      <c r="V63">
        <f>sala[[#This Row],[Cobrada]]*sala[[#This Row],[Monto Total de la Cuenta]]</f>
        <v>148</v>
      </c>
      <c r="W63" s="4">
        <f>sala[[#This Row],[Tiempo de Permanencia]]*24</f>
        <v>3.8666666667559184</v>
      </c>
    </row>
    <row r="64" spans="1:23" x14ac:dyDescent="0.3">
      <c r="A64">
        <v>17</v>
      </c>
      <c r="B64" s="1" t="s">
        <v>45</v>
      </c>
      <c r="C64">
        <v>4</v>
      </c>
      <c r="D64" s="2">
        <v>45017.02847222222</v>
      </c>
      <c r="E64" s="2">
        <v>45017.17083333333</v>
      </c>
      <c r="F64" s="1" t="s">
        <v>32</v>
      </c>
      <c r="G64" s="1" t="s">
        <v>14</v>
      </c>
      <c r="H64" s="1" t="s">
        <v>25</v>
      </c>
      <c r="I64">
        <v>33.340000000000003</v>
      </c>
      <c r="J64" s="1" t="s">
        <v>16</v>
      </c>
      <c r="K64">
        <v>63</v>
      </c>
      <c r="L64" s="1" t="s">
        <v>22</v>
      </c>
      <c r="M64" s="1">
        <f>SUMIF('cocina'!A:A,sala[[#This Row],[Número de Orden]],'cocina'!K:K)</f>
        <v>55</v>
      </c>
      <c r="N64" s="2">
        <f>sala[[#This Row],[Hora de Salida]]</f>
        <v>45017.17083333333</v>
      </c>
      <c r="O64" s="3">
        <f>IF(sala[[#This Row],[Estado de la Mesa]]="Ocupada",sala[[#This Row],[Hora de Salida]]-sala[[#This Row],[Hora de Llegada]]+15/(24*60),sala[[#This Row],[Hora de Salida]]-sala[[#This Row],[Hora de Llegada]])</f>
        <v>0.14236111110949423</v>
      </c>
      <c r="P64" s="3">
        <f>SUMIF('cocina'!A:A,sala[[#This Row],[Número de Orden]],'cocina'!H:H)/(24*60)</f>
        <v>2.0833333333333332E-2</v>
      </c>
      <c r="Q64" s="3">
        <f>IF((sala[[#This Row],[Tiempo de Permanencia]]-sala[[#This Row],[Tiempo de Preparación]])&gt;0,sala[[#This Row],[Tiempo de Permanencia]]-sala[[#This Row],[Tiempo de Preparación]],0)</f>
        <v>0.1215277777761609</v>
      </c>
      <c r="R64" s="10">
        <f>IF(sala[[#This Row],[Tiempo de degustación]]&gt;0,1,0)</f>
        <v>1</v>
      </c>
      <c r="S64" s="1" t="str">
        <f>WEEKDAY(sala[[#This Row],[Fecha de Factura]],11)&amp;". "&amp;TEXT(sala[[#This Row],[Fecha de Factura]],"dddd")</f>
        <v>6. sábado</v>
      </c>
      <c r="T64" s="4">
        <f>SUMIF('cocina'!A:A,sala[[#This Row],[Número de Orden]],'cocina'!G:G)</f>
        <v>2</v>
      </c>
      <c r="U64" s="4">
        <f>sala[[#This Row],[Tiempo de Preparación]]*24</f>
        <v>0.5</v>
      </c>
      <c r="V64">
        <f>sala[[#This Row],[Cobrada]]*sala[[#This Row],[Monto Total de la Cuenta]]</f>
        <v>55</v>
      </c>
      <c r="W64" s="4">
        <f>sala[[#This Row],[Tiempo de Permanencia]]*24</f>
        <v>3.4166666666278616</v>
      </c>
    </row>
    <row r="65" spans="1:23" x14ac:dyDescent="0.3">
      <c r="A65">
        <v>3</v>
      </c>
      <c r="B65" s="1" t="s">
        <v>106</v>
      </c>
      <c r="C65">
        <v>3</v>
      </c>
      <c r="D65" s="2">
        <v>45017.069444444445</v>
      </c>
      <c r="E65" s="2">
        <v>45017.168055555558</v>
      </c>
      <c r="F65" s="1" t="s">
        <v>29</v>
      </c>
      <c r="G65" s="1" t="s">
        <v>20</v>
      </c>
      <c r="H65" s="1" t="s">
        <v>21</v>
      </c>
      <c r="I65">
        <v>34.770000000000003</v>
      </c>
      <c r="J65" s="1" t="s">
        <v>16</v>
      </c>
      <c r="K65">
        <v>64</v>
      </c>
      <c r="L65" s="1" t="s">
        <v>33</v>
      </c>
      <c r="M65" s="1">
        <f>SUMIF('cocina'!A:A,sala[[#This Row],[Número de Orden]],'cocina'!K:K)</f>
        <v>288</v>
      </c>
      <c r="N65" s="2">
        <f>sala[[#This Row],[Hora de Salida]]</f>
        <v>45017.168055555558</v>
      </c>
      <c r="O65" s="3">
        <f>IF(sala[[#This Row],[Estado de la Mesa]]="Ocupada",sala[[#This Row],[Hora de Salida]]-sala[[#This Row],[Hora de Llegada]]+15/(24*60),sala[[#This Row],[Hora de Salida]]-sala[[#This Row],[Hora de Llegada]])</f>
        <v>9.8611111112404615E-2</v>
      </c>
      <c r="P65" s="3">
        <f>SUMIF('cocina'!A:A,sala[[#This Row],[Número de Orden]],'cocina'!H:H)/(24*60)</f>
        <v>5.6944444444444443E-2</v>
      </c>
      <c r="Q65" s="3">
        <f>IF((sala[[#This Row],[Tiempo de Permanencia]]-sala[[#This Row],[Tiempo de Preparación]])&gt;0,sala[[#This Row],[Tiempo de Permanencia]]-sala[[#This Row],[Tiempo de Preparación]],0)</f>
        <v>4.1666666667960171E-2</v>
      </c>
      <c r="R65" s="10">
        <f>IF(sala[[#This Row],[Tiempo de degustación]]&gt;0,1,0)</f>
        <v>1</v>
      </c>
      <c r="S65" s="1" t="str">
        <f>WEEKDAY(sala[[#This Row],[Fecha de Factura]],11)&amp;". "&amp;TEXT(sala[[#This Row],[Fecha de Factura]],"dddd")</f>
        <v>6. sábado</v>
      </c>
      <c r="T65" s="4">
        <f>SUMIF('cocina'!A:A,sala[[#This Row],[Número de Orden]],'cocina'!G:G)</f>
        <v>9</v>
      </c>
      <c r="U65" s="4">
        <f>sala[[#This Row],[Tiempo de Preparación]]*24</f>
        <v>1.3666666666666667</v>
      </c>
      <c r="V65">
        <f>sala[[#This Row],[Cobrada]]*sala[[#This Row],[Monto Total de la Cuenta]]</f>
        <v>288</v>
      </c>
      <c r="W65" s="4">
        <f>sala[[#This Row],[Tiempo de Permanencia]]*24</f>
        <v>2.3666666666977108</v>
      </c>
    </row>
    <row r="66" spans="1:23" x14ac:dyDescent="0.3">
      <c r="A66">
        <v>5</v>
      </c>
      <c r="B66" s="1" t="s">
        <v>107</v>
      </c>
      <c r="C66">
        <v>1</v>
      </c>
      <c r="D66" s="2">
        <v>45017.07916666667</v>
      </c>
      <c r="E66" s="2">
        <v>45017.127083333333</v>
      </c>
      <c r="F66" s="1" t="s">
        <v>13</v>
      </c>
      <c r="G66" s="1" t="s">
        <v>14</v>
      </c>
      <c r="H66" s="1" t="s">
        <v>15</v>
      </c>
      <c r="I66">
        <v>14</v>
      </c>
      <c r="J66" s="1" t="s">
        <v>38</v>
      </c>
      <c r="K66">
        <v>65</v>
      </c>
      <c r="L66" s="1" t="s">
        <v>42</v>
      </c>
      <c r="M66" s="1">
        <f>SUMIF('cocina'!A:A,sala[[#This Row],[Número de Orden]],'cocina'!K:K)</f>
        <v>196</v>
      </c>
      <c r="N66" s="2">
        <f>sala[[#This Row],[Hora de Salida]]</f>
        <v>45017.127083333333</v>
      </c>
      <c r="O66" s="3">
        <f>IF(sala[[#This Row],[Estado de la Mesa]]="Ocupada",sala[[#This Row],[Hora de Salida]]-sala[[#This Row],[Hora de Llegada]]+15/(24*60),sala[[#This Row],[Hora de Salida]]-sala[[#This Row],[Hora de Llegada]])</f>
        <v>5.833333332945282E-2</v>
      </c>
      <c r="P66" s="3">
        <f>SUMIF('cocina'!A:A,sala[[#This Row],[Número de Orden]],'cocina'!H:H)/(24*60)</f>
        <v>0.1076388888888889</v>
      </c>
      <c r="Q66" s="3">
        <f>IF((sala[[#This Row],[Tiempo de Permanencia]]-sala[[#This Row],[Tiempo de Preparación]])&gt;0,sala[[#This Row],[Tiempo de Permanencia]]-sala[[#This Row],[Tiempo de Preparación]],0)</f>
        <v>0</v>
      </c>
      <c r="R66" s="10">
        <f>IF(sala[[#This Row],[Tiempo de degustación]]&gt;0,1,0)</f>
        <v>0</v>
      </c>
      <c r="S66" s="1" t="str">
        <f>WEEKDAY(sala[[#This Row],[Fecha de Factura]],11)&amp;". "&amp;TEXT(sala[[#This Row],[Fecha de Factura]],"dddd")</f>
        <v>6. sábado</v>
      </c>
      <c r="T66" s="4">
        <f>SUMIF('cocina'!A:A,sala[[#This Row],[Número de Orden]],'cocina'!G:G)</f>
        <v>7</v>
      </c>
      <c r="U66" s="4">
        <f>sala[[#This Row],[Tiempo de Preparación]]*24</f>
        <v>2.5833333333333335</v>
      </c>
      <c r="V66">
        <f>sala[[#This Row],[Cobrada]]*sala[[#This Row],[Monto Total de la Cuenta]]</f>
        <v>0</v>
      </c>
      <c r="W66" s="4">
        <f>sala[[#This Row],[Tiempo de Permanencia]]*24</f>
        <v>1.3999999999068677</v>
      </c>
    </row>
    <row r="67" spans="1:23" x14ac:dyDescent="0.3">
      <c r="A67">
        <v>18</v>
      </c>
      <c r="B67" s="1" t="s">
        <v>108</v>
      </c>
      <c r="C67">
        <v>2</v>
      </c>
      <c r="D67" s="2">
        <v>45017.102777777778</v>
      </c>
      <c r="E67" s="2">
        <v>45017.262499999997</v>
      </c>
      <c r="F67" s="1" t="s">
        <v>29</v>
      </c>
      <c r="G67" s="1" t="s">
        <v>14</v>
      </c>
      <c r="H67" s="1" t="s">
        <v>25</v>
      </c>
      <c r="I67">
        <v>10.88</v>
      </c>
      <c r="J67" s="1" t="s">
        <v>16</v>
      </c>
      <c r="K67">
        <v>66</v>
      </c>
      <c r="L67" s="1" t="s">
        <v>17</v>
      </c>
      <c r="M67" s="1">
        <f>SUMIF('cocina'!A:A,sala[[#This Row],[Número de Orden]],'cocina'!K:K)</f>
        <v>210</v>
      </c>
      <c r="N67" s="2">
        <f>sala[[#This Row],[Hora de Salida]]</f>
        <v>45017.262499999997</v>
      </c>
      <c r="O67" s="3">
        <f>IF(sala[[#This Row],[Estado de la Mesa]]="Ocupada",sala[[#This Row],[Hora de Salida]]-sala[[#This Row],[Hora de Llegada]]+15/(24*60),sala[[#This Row],[Hora de Salida]]-sala[[#This Row],[Hora de Llegada]])</f>
        <v>0.15972222221898846</v>
      </c>
      <c r="P67" s="3">
        <f>SUMIF('cocina'!A:A,sala[[#This Row],[Número de Orden]],'cocina'!H:H)/(24*60)</f>
        <v>7.9166666666666663E-2</v>
      </c>
      <c r="Q67" s="3">
        <f>IF((sala[[#This Row],[Tiempo de Permanencia]]-sala[[#This Row],[Tiempo de Preparación]])&gt;0,sala[[#This Row],[Tiempo de Permanencia]]-sala[[#This Row],[Tiempo de Preparación]],0)</f>
        <v>8.05555555523218E-2</v>
      </c>
      <c r="R67" s="10">
        <f>IF(sala[[#This Row],[Tiempo de degustación]]&gt;0,1,0)</f>
        <v>1</v>
      </c>
      <c r="S67" s="1" t="str">
        <f>WEEKDAY(sala[[#This Row],[Fecha de Factura]],11)&amp;". "&amp;TEXT(sala[[#This Row],[Fecha de Factura]],"dddd")</f>
        <v>6. sábado</v>
      </c>
      <c r="T67" s="4">
        <f>SUMIF('cocina'!A:A,sala[[#This Row],[Número de Orden]],'cocina'!G:G)</f>
        <v>7</v>
      </c>
      <c r="U67" s="4">
        <f>sala[[#This Row],[Tiempo de Preparación]]*24</f>
        <v>1.9</v>
      </c>
      <c r="V67">
        <f>sala[[#This Row],[Cobrada]]*sala[[#This Row],[Monto Total de la Cuenta]]</f>
        <v>210</v>
      </c>
      <c r="W67" s="4">
        <f>sala[[#This Row],[Tiempo de Permanencia]]*24</f>
        <v>3.8333333332557231</v>
      </c>
    </row>
    <row r="68" spans="1:23" x14ac:dyDescent="0.3">
      <c r="A68">
        <v>2</v>
      </c>
      <c r="B68" s="1" t="s">
        <v>109</v>
      </c>
      <c r="C68">
        <v>6</v>
      </c>
      <c r="D68" s="2">
        <v>45017.15625</v>
      </c>
      <c r="E68" s="2">
        <v>45017.215277777781</v>
      </c>
      <c r="F68" s="1" t="s">
        <v>24</v>
      </c>
      <c r="G68" s="1" t="s">
        <v>14</v>
      </c>
      <c r="H68" s="1" t="s">
        <v>15</v>
      </c>
      <c r="I68">
        <v>21.25</v>
      </c>
      <c r="J68" s="1" t="s">
        <v>16</v>
      </c>
      <c r="K68">
        <v>67</v>
      </c>
      <c r="L68" s="1" t="s">
        <v>33</v>
      </c>
      <c r="M68" s="1">
        <f>SUMIF('cocina'!A:A,sala[[#This Row],[Número de Orden]],'cocina'!K:K)</f>
        <v>256</v>
      </c>
      <c r="N68" s="2">
        <f>sala[[#This Row],[Hora de Salida]]</f>
        <v>45017.215277777781</v>
      </c>
      <c r="O68" s="3">
        <f>IF(sala[[#This Row],[Estado de la Mesa]]="Ocupada",sala[[#This Row],[Hora de Salida]]-sala[[#This Row],[Hora de Llegada]]+15/(24*60),sala[[#This Row],[Hora de Salida]]-sala[[#This Row],[Hora de Llegada]])</f>
        <v>5.9027777781011537E-2</v>
      </c>
      <c r="P68" s="3">
        <f>SUMIF('cocina'!A:A,sala[[#This Row],[Número de Orden]],'cocina'!H:H)/(24*60)</f>
        <v>9.0972222222222218E-2</v>
      </c>
      <c r="Q68" s="3">
        <f>IF((sala[[#This Row],[Tiempo de Permanencia]]-sala[[#This Row],[Tiempo de Preparación]])&gt;0,sala[[#This Row],[Tiempo de Permanencia]]-sala[[#This Row],[Tiempo de Preparación]],0)</f>
        <v>0</v>
      </c>
      <c r="R68" s="10">
        <f>IF(sala[[#This Row],[Tiempo de degustación]]&gt;0,1,0)</f>
        <v>0</v>
      </c>
      <c r="S68" s="1" t="str">
        <f>WEEKDAY(sala[[#This Row],[Fecha de Factura]],11)&amp;". "&amp;TEXT(sala[[#This Row],[Fecha de Factura]],"dddd")</f>
        <v>6. sábado</v>
      </c>
      <c r="T68" s="4">
        <f>SUMIF('cocina'!A:A,sala[[#This Row],[Número de Orden]],'cocina'!G:G)</f>
        <v>8</v>
      </c>
      <c r="U68" s="4">
        <f>sala[[#This Row],[Tiempo de Preparación]]*24</f>
        <v>2.1833333333333331</v>
      </c>
      <c r="V68">
        <f>sala[[#This Row],[Cobrada]]*sala[[#This Row],[Monto Total de la Cuenta]]</f>
        <v>0</v>
      </c>
      <c r="W68" s="4">
        <f>sala[[#This Row],[Tiempo de Permanencia]]*24</f>
        <v>1.4166666667442769</v>
      </c>
    </row>
    <row r="69" spans="1:23" x14ac:dyDescent="0.3">
      <c r="A69">
        <v>8</v>
      </c>
      <c r="B69" s="1" t="s">
        <v>110</v>
      </c>
      <c r="C69">
        <v>4</v>
      </c>
      <c r="D69" s="2">
        <v>45017.001388888886</v>
      </c>
      <c r="E69" s="2">
        <v>45017.135416666664</v>
      </c>
      <c r="F69" s="1" t="s">
        <v>29</v>
      </c>
      <c r="G69" s="1" t="s">
        <v>35</v>
      </c>
      <c r="H69" s="1" t="s">
        <v>25</v>
      </c>
      <c r="I69">
        <v>45.65</v>
      </c>
      <c r="J69" s="1" t="s">
        <v>38</v>
      </c>
      <c r="K69">
        <v>68</v>
      </c>
      <c r="L69" s="1" t="s">
        <v>27</v>
      </c>
      <c r="M69" s="1">
        <f>SUMIF('cocina'!A:A,sala[[#This Row],[Número de Orden]],'cocina'!K:K)</f>
        <v>218</v>
      </c>
      <c r="N69" s="2">
        <f>sala[[#This Row],[Hora de Salida]]</f>
        <v>45017.135416666664</v>
      </c>
      <c r="O69" s="3">
        <f>IF(sala[[#This Row],[Estado de la Mesa]]="Ocupada",sala[[#This Row],[Hora de Salida]]-sala[[#This Row],[Hora de Llegada]]+15/(24*60),sala[[#This Row],[Hora de Salida]]-sala[[#This Row],[Hora de Llegada]])</f>
        <v>0.14444444444476781</v>
      </c>
      <c r="P69" s="3">
        <f>SUMIF('cocina'!A:A,sala[[#This Row],[Número de Orden]],'cocina'!H:H)/(24*60)</f>
        <v>0.10069444444444445</v>
      </c>
      <c r="Q69" s="3">
        <f>IF((sala[[#This Row],[Tiempo de Permanencia]]-sala[[#This Row],[Tiempo de Preparación]])&gt;0,sala[[#This Row],[Tiempo de Permanencia]]-sala[[#This Row],[Tiempo de Preparación]],0)</f>
        <v>4.3750000000323364E-2</v>
      </c>
      <c r="R69" s="10">
        <f>IF(sala[[#This Row],[Tiempo de degustación]]&gt;0,1,0)</f>
        <v>1</v>
      </c>
      <c r="S69" s="1" t="str">
        <f>WEEKDAY(sala[[#This Row],[Fecha de Factura]],11)&amp;". "&amp;TEXT(sala[[#This Row],[Fecha de Factura]],"dddd")</f>
        <v>6. sábado</v>
      </c>
      <c r="T69" s="4">
        <f>SUMIF('cocina'!A:A,sala[[#This Row],[Número de Orden]],'cocina'!G:G)</f>
        <v>8</v>
      </c>
      <c r="U69" s="4">
        <f>sala[[#This Row],[Tiempo de Preparación]]*24</f>
        <v>2.416666666666667</v>
      </c>
      <c r="V69">
        <f>sala[[#This Row],[Cobrada]]*sala[[#This Row],[Monto Total de la Cuenta]]</f>
        <v>218</v>
      </c>
      <c r="W69" s="4">
        <f>sala[[#This Row],[Tiempo de Permanencia]]*24</f>
        <v>3.4666666666744277</v>
      </c>
    </row>
    <row r="70" spans="1:23" x14ac:dyDescent="0.3">
      <c r="A70">
        <v>5</v>
      </c>
      <c r="B70" s="1" t="s">
        <v>111</v>
      </c>
      <c r="C70">
        <v>4</v>
      </c>
      <c r="D70" s="2">
        <v>45017.084722222222</v>
      </c>
      <c r="E70" s="2">
        <v>45017.164583333331</v>
      </c>
      <c r="F70" s="1" t="s">
        <v>24</v>
      </c>
      <c r="G70" s="1" t="s">
        <v>14</v>
      </c>
      <c r="H70" s="1" t="s">
        <v>25</v>
      </c>
      <c r="I70">
        <v>31.49</v>
      </c>
      <c r="J70" s="1" t="s">
        <v>26</v>
      </c>
      <c r="K70">
        <v>69</v>
      </c>
      <c r="L70" s="1" t="s">
        <v>33</v>
      </c>
      <c r="M70" s="1">
        <f>SUMIF('cocina'!A:A,sala[[#This Row],[Número de Orden]],'cocina'!K:K)</f>
        <v>234</v>
      </c>
      <c r="N70" s="2">
        <f>sala[[#This Row],[Hora de Salida]]</f>
        <v>45017.164583333331</v>
      </c>
      <c r="O70" s="3">
        <f>IF(sala[[#This Row],[Estado de la Mesa]]="Ocupada",sala[[#This Row],[Hora de Salida]]-sala[[#This Row],[Hora de Llegada]]+15/(24*60),sala[[#This Row],[Hora de Salida]]-sala[[#This Row],[Hora de Llegada]])</f>
        <v>7.9861111109494232E-2</v>
      </c>
      <c r="P70" s="3">
        <f>SUMIF('cocina'!A:A,sala[[#This Row],[Número de Orden]],'cocina'!H:H)/(24*60)</f>
        <v>6.3888888888888884E-2</v>
      </c>
      <c r="Q70" s="3">
        <f>IF((sala[[#This Row],[Tiempo de Permanencia]]-sala[[#This Row],[Tiempo de Preparación]])&gt;0,sala[[#This Row],[Tiempo de Permanencia]]-sala[[#This Row],[Tiempo de Preparación]],0)</f>
        <v>1.5972222220605348E-2</v>
      </c>
      <c r="R70" s="10">
        <f>IF(sala[[#This Row],[Tiempo de degustación]]&gt;0,1,0)</f>
        <v>1</v>
      </c>
      <c r="S70" s="1" t="str">
        <f>WEEKDAY(sala[[#This Row],[Fecha de Factura]],11)&amp;". "&amp;TEXT(sala[[#This Row],[Fecha de Factura]],"dddd")</f>
        <v>6. sábado</v>
      </c>
      <c r="T70" s="4">
        <f>SUMIF('cocina'!A:A,sala[[#This Row],[Número de Orden]],'cocina'!G:G)</f>
        <v>9</v>
      </c>
      <c r="U70" s="4">
        <f>sala[[#This Row],[Tiempo de Preparación]]*24</f>
        <v>1.5333333333333332</v>
      </c>
      <c r="V70">
        <f>sala[[#This Row],[Cobrada]]*sala[[#This Row],[Monto Total de la Cuenta]]</f>
        <v>234</v>
      </c>
      <c r="W70" s="4">
        <f>sala[[#This Row],[Tiempo de Permanencia]]*24</f>
        <v>1.9166666666278616</v>
      </c>
    </row>
    <row r="71" spans="1:23" x14ac:dyDescent="0.3">
      <c r="A71">
        <v>17</v>
      </c>
      <c r="B71" s="1" t="s">
        <v>112</v>
      </c>
      <c r="C71">
        <v>4</v>
      </c>
      <c r="D71" s="2">
        <v>45017.007638888892</v>
      </c>
      <c r="E71" s="2">
        <v>45017.056944444441</v>
      </c>
      <c r="F71" s="1" t="s">
        <v>32</v>
      </c>
      <c r="G71" s="1" t="s">
        <v>14</v>
      </c>
      <c r="H71" s="1" t="s">
        <v>15</v>
      </c>
      <c r="I71">
        <v>28.26</v>
      </c>
      <c r="J71" s="1" t="s">
        <v>26</v>
      </c>
      <c r="K71">
        <v>70</v>
      </c>
      <c r="L71" s="1" t="s">
        <v>30</v>
      </c>
      <c r="M71" s="1">
        <f>SUMIF('cocina'!A:A,sala[[#This Row],[Número de Orden]],'cocina'!K:K)</f>
        <v>118</v>
      </c>
      <c r="N71" s="2">
        <f>sala[[#This Row],[Hora de Salida]]</f>
        <v>45017.056944444441</v>
      </c>
      <c r="O71" s="3">
        <f>IF(sala[[#This Row],[Estado de la Mesa]]="Ocupada",sala[[#This Row],[Hora de Salida]]-sala[[#This Row],[Hora de Llegada]]+15/(24*60),sala[[#This Row],[Hora de Salida]]-sala[[#This Row],[Hora de Llegada]])</f>
        <v>4.930555554892635E-2</v>
      </c>
      <c r="P71" s="3">
        <f>SUMIF('cocina'!A:A,sala[[#This Row],[Número de Orden]],'cocina'!H:H)/(24*60)</f>
        <v>2.7777777777777776E-2</v>
      </c>
      <c r="Q71" s="3">
        <f>IF((sala[[#This Row],[Tiempo de Permanencia]]-sala[[#This Row],[Tiempo de Preparación]])&gt;0,sala[[#This Row],[Tiempo de Permanencia]]-sala[[#This Row],[Tiempo de Preparación]],0)</f>
        <v>2.1527777771148573E-2</v>
      </c>
      <c r="R71" s="10">
        <f>IF(sala[[#This Row],[Tiempo de degustación]]&gt;0,1,0)</f>
        <v>1</v>
      </c>
      <c r="S71" s="1" t="str">
        <f>WEEKDAY(sala[[#This Row],[Fecha de Factura]],11)&amp;". "&amp;TEXT(sala[[#This Row],[Fecha de Factura]],"dddd")</f>
        <v>6. sábado</v>
      </c>
      <c r="T71" s="4">
        <f>SUMIF('cocina'!A:A,sala[[#This Row],[Número de Orden]],'cocina'!G:G)</f>
        <v>4</v>
      </c>
      <c r="U71" s="4">
        <f>sala[[#This Row],[Tiempo de Preparación]]*24</f>
        <v>0.66666666666666663</v>
      </c>
      <c r="V71">
        <f>sala[[#This Row],[Cobrada]]*sala[[#This Row],[Monto Total de la Cuenta]]</f>
        <v>118</v>
      </c>
      <c r="W71" s="4">
        <f>sala[[#This Row],[Tiempo de Permanencia]]*24</f>
        <v>1.1833333331742324</v>
      </c>
    </row>
    <row r="72" spans="1:23" x14ac:dyDescent="0.3">
      <c r="A72">
        <v>18</v>
      </c>
      <c r="B72" s="1" t="s">
        <v>113</v>
      </c>
      <c r="C72">
        <v>4</v>
      </c>
      <c r="D72" s="2">
        <v>45017.081250000003</v>
      </c>
      <c r="E72" s="2">
        <v>45017.24722222222</v>
      </c>
      <c r="F72" s="1" t="s">
        <v>13</v>
      </c>
      <c r="G72" s="1" t="s">
        <v>14</v>
      </c>
      <c r="H72" s="1" t="s">
        <v>25</v>
      </c>
      <c r="I72">
        <v>24.01</v>
      </c>
      <c r="J72" s="1" t="s">
        <v>38</v>
      </c>
      <c r="K72">
        <v>71</v>
      </c>
      <c r="L72" s="1" t="s">
        <v>30</v>
      </c>
      <c r="M72" s="1">
        <f>SUMIF('cocina'!A:A,sala[[#This Row],[Número de Orden]],'cocina'!K:K)</f>
        <v>136</v>
      </c>
      <c r="N72" s="2">
        <f>sala[[#This Row],[Hora de Salida]]</f>
        <v>45017.24722222222</v>
      </c>
      <c r="O72" s="3">
        <f>IF(sala[[#This Row],[Estado de la Mesa]]="Ocupada",sala[[#This Row],[Hora de Salida]]-sala[[#This Row],[Hora de Llegada]]+15/(24*60),sala[[#This Row],[Hora de Salida]]-sala[[#This Row],[Hora de Llegada]])</f>
        <v>0.17638888888419993</v>
      </c>
      <c r="P72" s="3">
        <f>SUMIF('cocina'!A:A,sala[[#This Row],[Número de Orden]],'cocina'!H:H)/(24*60)</f>
        <v>3.4027777777777775E-2</v>
      </c>
      <c r="Q72" s="3">
        <f>IF((sala[[#This Row],[Tiempo de Permanencia]]-sala[[#This Row],[Tiempo de Preparación]])&gt;0,sala[[#This Row],[Tiempo de Permanencia]]-sala[[#This Row],[Tiempo de Preparación]],0)</f>
        <v>0.14236111110642216</v>
      </c>
      <c r="R72" s="10">
        <f>IF(sala[[#This Row],[Tiempo de degustación]]&gt;0,1,0)</f>
        <v>1</v>
      </c>
      <c r="S72" s="1" t="str">
        <f>WEEKDAY(sala[[#This Row],[Fecha de Factura]],11)&amp;". "&amp;TEXT(sala[[#This Row],[Fecha de Factura]],"dddd")</f>
        <v>6. sábado</v>
      </c>
      <c r="T72" s="4">
        <f>SUMIF('cocina'!A:A,sala[[#This Row],[Número de Orden]],'cocina'!G:G)</f>
        <v>5</v>
      </c>
      <c r="U72" s="4">
        <f>sala[[#This Row],[Tiempo de Preparación]]*24</f>
        <v>0.81666666666666665</v>
      </c>
      <c r="V72">
        <f>sala[[#This Row],[Cobrada]]*sala[[#This Row],[Monto Total de la Cuenta]]</f>
        <v>136</v>
      </c>
      <c r="W72" s="4">
        <f>sala[[#This Row],[Tiempo de Permanencia]]*24</f>
        <v>4.2333333332207985</v>
      </c>
    </row>
    <row r="73" spans="1:23" x14ac:dyDescent="0.3">
      <c r="A73">
        <v>17</v>
      </c>
      <c r="B73" s="1" t="s">
        <v>114</v>
      </c>
      <c r="C73">
        <v>1</v>
      </c>
      <c r="D73" s="2">
        <v>45017.112500000003</v>
      </c>
      <c r="E73" s="2">
        <v>45017.243750000001</v>
      </c>
      <c r="F73" s="1" t="s">
        <v>24</v>
      </c>
      <c r="G73" s="1" t="s">
        <v>14</v>
      </c>
      <c r="H73" s="1" t="s">
        <v>25</v>
      </c>
      <c r="I73">
        <v>15.28</v>
      </c>
      <c r="J73" s="1" t="s">
        <v>16</v>
      </c>
      <c r="K73">
        <v>72</v>
      </c>
      <c r="L73" s="1" t="s">
        <v>33</v>
      </c>
      <c r="M73" s="1">
        <f>SUMIF('cocina'!A:A,sala[[#This Row],[Número de Orden]],'cocina'!K:K)</f>
        <v>75</v>
      </c>
      <c r="N73" s="2">
        <f>sala[[#This Row],[Hora de Salida]]</f>
        <v>45017.243750000001</v>
      </c>
      <c r="O73" s="3">
        <f>IF(sala[[#This Row],[Estado de la Mesa]]="Ocupada",sala[[#This Row],[Hora de Salida]]-sala[[#This Row],[Hora de Llegada]]+15/(24*60),sala[[#This Row],[Hora de Salida]]-sala[[#This Row],[Hora de Llegada]])</f>
        <v>0.13124999999854481</v>
      </c>
      <c r="P73" s="3">
        <f>SUMIF('cocina'!A:A,sala[[#This Row],[Número de Orden]],'cocina'!H:H)/(24*60)</f>
        <v>3.7499999999999999E-2</v>
      </c>
      <c r="Q73" s="3">
        <f>IF((sala[[#This Row],[Tiempo de Permanencia]]-sala[[#This Row],[Tiempo de Preparación]])&gt;0,sala[[#This Row],[Tiempo de Permanencia]]-sala[[#This Row],[Tiempo de Preparación]],0)</f>
        <v>9.3749999998544803E-2</v>
      </c>
      <c r="R73" s="10">
        <f>IF(sala[[#This Row],[Tiempo de degustación]]&gt;0,1,0)</f>
        <v>1</v>
      </c>
      <c r="S73" s="1" t="str">
        <f>WEEKDAY(sala[[#This Row],[Fecha de Factura]],11)&amp;". "&amp;TEXT(sala[[#This Row],[Fecha de Factura]],"dddd")</f>
        <v>6. sábado</v>
      </c>
      <c r="T73" s="4">
        <f>SUMIF('cocina'!A:A,sala[[#This Row],[Número de Orden]],'cocina'!G:G)</f>
        <v>4</v>
      </c>
      <c r="U73" s="4">
        <f>sala[[#This Row],[Tiempo de Preparación]]*24</f>
        <v>0.89999999999999991</v>
      </c>
      <c r="V73">
        <f>sala[[#This Row],[Cobrada]]*sala[[#This Row],[Monto Total de la Cuenta]]</f>
        <v>75</v>
      </c>
      <c r="W73" s="4">
        <f>sala[[#This Row],[Tiempo de Permanencia]]*24</f>
        <v>3.1499999999650754</v>
      </c>
    </row>
    <row r="74" spans="1:23" x14ac:dyDescent="0.3">
      <c r="A74">
        <v>1</v>
      </c>
      <c r="B74" s="1" t="s">
        <v>115</v>
      </c>
      <c r="C74">
        <v>4</v>
      </c>
      <c r="D74" s="2">
        <v>45017.11041666667</v>
      </c>
      <c r="E74" s="2">
        <v>45017.256249999999</v>
      </c>
      <c r="F74" s="1" t="s">
        <v>32</v>
      </c>
      <c r="G74" s="1" t="s">
        <v>20</v>
      </c>
      <c r="H74" s="1" t="s">
        <v>25</v>
      </c>
      <c r="I74">
        <v>34.51</v>
      </c>
      <c r="J74" s="1" t="s">
        <v>26</v>
      </c>
      <c r="K74">
        <v>73</v>
      </c>
      <c r="L74" s="1" t="s">
        <v>69</v>
      </c>
      <c r="M74" s="1">
        <f>SUMIF('cocina'!A:A,sala[[#This Row],[Número de Orden]],'cocina'!K:K)</f>
        <v>81</v>
      </c>
      <c r="N74" s="2">
        <f>sala[[#This Row],[Hora de Salida]]</f>
        <v>45017.256249999999</v>
      </c>
      <c r="O74" s="3">
        <f>IF(sala[[#This Row],[Estado de la Mesa]]="Ocupada",sala[[#This Row],[Hora de Salida]]-sala[[#This Row],[Hora de Llegada]]+15/(24*60),sala[[#This Row],[Hora de Salida]]-sala[[#This Row],[Hora de Llegada]])</f>
        <v>0.14583333332848269</v>
      </c>
      <c r="P74" s="3">
        <f>SUMIF('cocina'!A:A,sala[[#This Row],[Número de Orden]],'cocina'!H:H)/(24*60)</f>
        <v>1.3888888888888888E-2</v>
      </c>
      <c r="Q74" s="3">
        <f>IF((sala[[#This Row],[Tiempo de Permanencia]]-sala[[#This Row],[Tiempo de Preparación]])&gt;0,sala[[#This Row],[Tiempo de Permanencia]]-sala[[#This Row],[Tiempo de Preparación]],0)</f>
        <v>0.1319444444395938</v>
      </c>
      <c r="R74" s="10">
        <f>IF(sala[[#This Row],[Tiempo de degustación]]&gt;0,1,0)</f>
        <v>1</v>
      </c>
      <c r="S74" s="1" t="str">
        <f>WEEKDAY(sala[[#This Row],[Fecha de Factura]],11)&amp;". "&amp;TEXT(sala[[#This Row],[Fecha de Factura]],"dddd")</f>
        <v>6. sábado</v>
      </c>
      <c r="T74" s="4">
        <f>SUMIF('cocina'!A:A,sala[[#This Row],[Número de Orden]],'cocina'!G:G)</f>
        <v>3</v>
      </c>
      <c r="U74" s="4">
        <f>sala[[#This Row],[Tiempo de Preparación]]*24</f>
        <v>0.33333333333333331</v>
      </c>
      <c r="V74">
        <f>sala[[#This Row],[Cobrada]]*sala[[#This Row],[Monto Total de la Cuenta]]</f>
        <v>81</v>
      </c>
      <c r="W74" s="4">
        <f>sala[[#This Row],[Tiempo de Permanencia]]*24</f>
        <v>3.4999999998835847</v>
      </c>
    </row>
    <row r="75" spans="1:23" x14ac:dyDescent="0.3">
      <c r="A75">
        <v>19</v>
      </c>
      <c r="B75" s="1" t="s">
        <v>117</v>
      </c>
      <c r="C75">
        <v>4</v>
      </c>
      <c r="D75" s="2">
        <v>45017.044444444444</v>
      </c>
      <c r="E75" s="2">
        <v>45017.175694444442</v>
      </c>
      <c r="F75" s="1" t="s">
        <v>32</v>
      </c>
      <c r="G75" s="1" t="s">
        <v>14</v>
      </c>
      <c r="H75" s="1" t="s">
        <v>25</v>
      </c>
      <c r="I75">
        <v>30.83</v>
      </c>
      <c r="J75" s="1" t="s">
        <v>26</v>
      </c>
      <c r="K75">
        <v>74</v>
      </c>
      <c r="L75" s="1" t="s">
        <v>27</v>
      </c>
      <c r="M75" s="1">
        <f>SUMIF('cocina'!A:A,sala[[#This Row],[Número de Orden]],'cocina'!K:K)</f>
        <v>218</v>
      </c>
      <c r="N75" s="2">
        <f>sala[[#This Row],[Hora de Salida]]</f>
        <v>45017.175694444442</v>
      </c>
      <c r="O75" s="3">
        <f>IF(sala[[#This Row],[Estado de la Mesa]]="Ocupada",sala[[#This Row],[Hora de Salida]]-sala[[#This Row],[Hora de Llegada]]+15/(24*60),sala[[#This Row],[Hora de Salida]]-sala[[#This Row],[Hora de Llegada]])</f>
        <v>0.13124999999854481</v>
      </c>
      <c r="P75" s="3">
        <f>SUMIF('cocina'!A:A,sala[[#This Row],[Número de Orden]],'cocina'!H:H)/(24*60)</f>
        <v>6.9444444444444448E-2</v>
      </c>
      <c r="Q75" s="3">
        <f>IF((sala[[#This Row],[Tiempo de Permanencia]]-sala[[#This Row],[Tiempo de Preparación]])&gt;0,sala[[#This Row],[Tiempo de Permanencia]]-sala[[#This Row],[Tiempo de Preparación]],0)</f>
        <v>6.1805555554100361E-2</v>
      </c>
      <c r="R75" s="10">
        <f>IF(sala[[#This Row],[Tiempo de degustación]]&gt;0,1,0)</f>
        <v>1</v>
      </c>
      <c r="S75" s="1" t="str">
        <f>WEEKDAY(sala[[#This Row],[Fecha de Factura]],11)&amp;". "&amp;TEXT(sala[[#This Row],[Fecha de Factura]],"dddd")</f>
        <v>6. sábado</v>
      </c>
      <c r="T75" s="4">
        <f>SUMIF('cocina'!A:A,sala[[#This Row],[Número de Orden]],'cocina'!G:G)</f>
        <v>7</v>
      </c>
      <c r="U75" s="4">
        <f>sala[[#This Row],[Tiempo de Preparación]]*24</f>
        <v>1.6666666666666667</v>
      </c>
      <c r="V75">
        <f>sala[[#This Row],[Cobrada]]*sala[[#This Row],[Monto Total de la Cuenta]]</f>
        <v>218</v>
      </c>
      <c r="W75" s="4">
        <f>sala[[#This Row],[Tiempo de Permanencia]]*24</f>
        <v>3.1499999999650754</v>
      </c>
    </row>
    <row r="76" spans="1:23" x14ac:dyDescent="0.3">
      <c r="A76">
        <v>19</v>
      </c>
      <c r="B76" s="1" t="s">
        <v>118</v>
      </c>
      <c r="C76">
        <v>5</v>
      </c>
      <c r="D76" s="2">
        <v>45017.15</v>
      </c>
      <c r="E76" s="2">
        <v>45017.200694444444</v>
      </c>
      <c r="F76" s="1" t="s">
        <v>29</v>
      </c>
      <c r="G76" s="1" t="s">
        <v>14</v>
      </c>
      <c r="H76" s="1" t="s">
        <v>25</v>
      </c>
      <c r="I76">
        <v>45.23</v>
      </c>
      <c r="J76" s="1" t="s">
        <v>38</v>
      </c>
      <c r="K76">
        <v>75</v>
      </c>
      <c r="L76" s="1" t="s">
        <v>39</v>
      </c>
      <c r="M76" s="1">
        <f>SUMIF('cocina'!A:A,sala[[#This Row],[Número de Orden]],'cocina'!K:K)</f>
        <v>109</v>
      </c>
      <c r="N76" s="2">
        <f>sala[[#This Row],[Hora de Salida]]</f>
        <v>45017.200694444444</v>
      </c>
      <c r="O76" s="3">
        <f>IF(sala[[#This Row],[Estado de la Mesa]]="Ocupada",sala[[#This Row],[Hora de Salida]]-sala[[#This Row],[Hora de Llegada]]+15/(24*60),sala[[#This Row],[Hora de Salida]]-sala[[#This Row],[Hora de Llegada]])</f>
        <v>6.1111111109009165E-2</v>
      </c>
      <c r="P76" s="3">
        <f>SUMIF('cocina'!A:A,sala[[#This Row],[Número de Orden]],'cocina'!H:H)/(24*60)</f>
        <v>3.5416666666666666E-2</v>
      </c>
      <c r="Q76" s="3">
        <f>IF((sala[[#This Row],[Tiempo de Permanencia]]-sala[[#This Row],[Tiempo de Preparación]])&gt;0,sala[[#This Row],[Tiempo de Permanencia]]-sala[[#This Row],[Tiempo de Preparación]],0)</f>
        <v>2.56944444423425E-2</v>
      </c>
      <c r="R76" s="10">
        <f>IF(sala[[#This Row],[Tiempo de degustación]]&gt;0,1,0)</f>
        <v>1</v>
      </c>
      <c r="S76" s="1" t="str">
        <f>WEEKDAY(sala[[#This Row],[Fecha de Factura]],11)&amp;". "&amp;TEXT(sala[[#This Row],[Fecha de Factura]],"dddd")</f>
        <v>6. sábado</v>
      </c>
      <c r="T76" s="4">
        <f>SUMIF('cocina'!A:A,sala[[#This Row],[Número de Orden]],'cocina'!G:G)</f>
        <v>4</v>
      </c>
      <c r="U76" s="4">
        <f>sala[[#This Row],[Tiempo de Preparación]]*24</f>
        <v>0.85</v>
      </c>
      <c r="V76">
        <f>sala[[#This Row],[Cobrada]]*sala[[#This Row],[Monto Total de la Cuenta]]</f>
        <v>109</v>
      </c>
      <c r="W76" s="4">
        <f>sala[[#This Row],[Tiempo de Permanencia]]*24</f>
        <v>1.46666666661622</v>
      </c>
    </row>
    <row r="77" spans="1:23" x14ac:dyDescent="0.3">
      <c r="A77">
        <v>17</v>
      </c>
      <c r="B77" s="1" t="s">
        <v>119</v>
      </c>
      <c r="C77">
        <v>3</v>
      </c>
      <c r="D77" s="2">
        <v>45017.122916666667</v>
      </c>
      <c r="E77" s="2">
        <v>45017.224999999999</v>
      </c>
      <c r="F77" s="1" t="s">
        <v>19</v>
      </c>
      <c r="G77" s="1" t="s">
        <v>14</v>
      </c>
      <c r="H77" s="1" t="s">
        <v>25</v>
      </c>
      <c r="I77">
        <v>17.760000000000002</v>
      </c>
      <c r="J77" s="1" t="s">
        <v>16</v>
      </c>
      <c r="K77">
        <v>76</v>
      </c>
      <c r="L77" s="1" t="s">
        <v>69</v>
      </c>
      <c r="M77" s="1">
        <f>SUMIF('cocina'!A:A,sala[[#This Row],[Número de Orden]],'cocina'!K:K)</f>
        <v>158</v>
      </c>
      <c r="N77" s="2">
        <f>sala[[#This Row],[Hora de Salida]]</f>
        <v>45017.224999999999</v>
      </c>
      <c r="O77" s="3">
        <f>IF(sala[[#This Row],[Estado de la Mesa]]="Ocupada",sala[[#This Row],[Hora de Salida]]-sala[[#This Row],[Hora de Llegada]]+15/(24*60),sala[[#This Row],[Hora de Salida]]-sala[[#This Row],[Hora de Llegada]])</f>
        <v>0.10208333333139308</v>
      </c>
      <c r="P77" s="3">
        <f>SUMIF('cocina'!A:A,sala[[#This Row],[Número de Orden]],'cocina'!H:H)/(24*60)</f>
        <v>6.7361111111111108E-2</v>
      </c>
      <c r="Q77" s="3">
        <f>IF((sala[[#This Row],[Tiempo de Permanencia]]-sala[[#This Row],[Tiempo de Preparación]])&gt;0,sala[[#This Row],[Tiempo de Permanencia]]-sala[[#This Row],[Tiempo de Preparación]],0)</f>
        <v>3.472222222028197E-2</v>
      </c>
      <c r="R77" s="10">
        <f>IF(sala[[#This Row],[Tiempo de degustación]]&gt;0,1,0)</f>
        <v>1</v>
      </c>
      <c r="S77" s="1" t="str">
        <f>WEEKDAY(sala[[#This Row],[Fecha de Factura]],11)&amp;". "&amp;TEXT(sala[[#This Row],[Fecha de Factura]],"dddd")</f>
        <v>6. sábado</v>
      </c>
      <c r="T77" s="4">
        <f>SUMIF('cocina'!A:A,sala[[#This Row],[Número de Orden]],'cocina'!G:G)</f>
        <v>6</v>
      </c>
      <c r="U77" s="4">
        <f>sala[[#This Row],[Tiempo de Preparación]]*24</f>
        <v>1.6166666666666667</v>
      </c>
      <c r="V77">
        <f>sala[[#This Row],[Cobrada]]*sala[[#This Row],[Monto Total de la Cuenta]]</f>
        <v>158</v>
      </c>
      <c r="W77" s="4">
        <f>sala[[#This Row],[Tiempo de Permanencia]]*24</f>
        <v>2.4499999999534339</v>
      </c>
    </row>
    <row r="78" spans="1:23" x14ac:dyDescent="0.3">
      <c r="A78">
        <v>3</v>
      </c>
      <c r="B78" s="1" t="s">
        <v>120</v>
      </c>
      <c r="C78">
        <v>1</v>
      </c>
      <c r="D78" s="2">
        <v>45017.115277777775</v>
      </c>
      <c r="E78" s="2">
        <v>45017.260416666664</v>
      </c>
      <c r="F78" s="1" t="s">
        <v>13</v>
      </c>
      <c r="G78" s="1" t="s">
        <v>35</v>
      </c>
      <c r="H78" s="1" t="s">
        <v>25</v>
      </c>
      <c r="I78">
        <v>19.88</v>
      </c>
      <c r="J78" s="1" t="s">
        <v>26</v>
      </c>
      <c r="K78">
        <v>77</v>
      </c>
      <c r="L78" s="1" t="s">
        <v>42</v>
      </c>
      <c r="M78" s="1">
        <f>SUMIF('cocina'!A:A,sala[[#This Row],[Número de Orden]],'cocina'!K:K)</f>
        <v>99</v>
      </c>
      <c r="N78" s="2">
        <f>sala[[#This Row],[Hora de Salida]]</f>
        <v>45017.260416666664</v>
      </c>
      <c r="O78" s="3">
        <f>IF(sala[[#This Row],[Estado de la Mesa]]="Ocupada",sala[[#This Row],[Hora de Salida]]-sala[[#This Row],[Hora de Llegada]]+15/(24*60),sala[[#This Row],[Hora de Salida]]-sala[[#This Row],[Hora de Llegada]])</f>
        <v>0.14513888888905058</v>
      </c>
      <c r="P78" s="3">
        <f>SUMIF('cocina'!A:A,sala[[#This Row],[Número de Orden]],'cocina'!H:H)/(24*60)</f>
        <v>6.7361111111111108E-2</v>
      </c>
      <c r="Q78" s="3">
        <f>IF((sala[[#This Row],[Tiempo de Permanencia]]-sala[[#This Row],[Tiempo de Preparación]])&gt;0,sala[[#This Row],[Tiempo de Permanencia]]-sala[[#This Row],[Tiempo de Preparación]],0)</f>
        <v>7.7777777777939469E-2</v>
      </c>
      <c r="R78" s="10">
        <f>IF(sala[[#This Row],[Tiempo de degustación]]&gt;0,1,0)</f>
        <v>1</v>
      </c>
      <c r="S78" s="1" t="str">
        <f>WEEKDAY(sala[[#This Row],[Fecha de Factura]],11)&amp;". "&amp;TEXT(sala[[#This Row],[Fecha de Factura]],"dddd")</f>
        <v>6. sábado</v>
      </c>
      <c r="T78" s="4">
        <f>SUMIF('cocina'!A:A,sala[[#This Row],[Número de Orden]],'cocina'!G:G)</f>
        <v>4</v>
      </c>
      <c r="U78" s="4">
        <f>sala[[#This Row],[Tiempo de Preparación]]*24</f>
        <v>1.6166666666666667</v>
      </c>
      <c r="V78">
        <f>sala[[#This Row],[Cobrada]]*sala[[#This Row],[Monto Total de la Cuenta]]</f>
        <v>99</v>
      </c>
      <c r="W78" s="4">
        <f>sala[[#This Row],[Tiempo de Permanencia]]*24</f>
        <v>3.4833333333372138</v>
      </c>
    </row>
    <row r="79" spans="1:23" x14ac:dyDescent="0.3">
      <c r="A79">
        <v>7</v>
      </c>
      <c r="B79" s="1" t="s">
        <v>121</v>
      </c>
      <c r="C79">
        <v>4</v>
      </c>
      <c r="D79" s="2">
        <v>45017.06527777778</v>
      </c>
      <c r="E79" s="2">
        <v>45017.127083333333</v>
      </c>
      <c r="F79" s="1" t="s">
        <v>13</v>
      </c>
      <c r="G79" s="1" t="s">
        <v>14</v>
      </c>
      <c r="H79" s="1" t="s">
        <v>25</v>
      </c>
      <c r="I79">
        <v>20.02</v>
      </c>
      <c r="J79" s="1" t="s">
        <v>26</v>
      </c>
      <c r="K79">
        <v>78</v>
      </c>
      <c r="L79" s="1" t="s">
        <v>22</v>
      </c>
      <c r="M79" s="1">
        <f>SUMIF('cocina'!A:A,sala[[#This Row],[Número de Orden]],'cocina'!K:K)</f>
        <v>57</v>
      </c>
      <c r="N79" s="2">
        <f>sala[[#This Row],[Hora de Salida]]</f>
        <v>45017.127083333333</v>
      </c>
      <c r="O79" s="3">
        <f>IF(sala[[#This Row],[Estado de la Mesa]]="Ocupada",sala[[#This Row],[Hora de Salida]]-sala[[#This Row],[Hora de Llegada]]+15/(24*60),sala[[#This Row],[Hora de Salida]]-sala[[#This Row],[Hora de Llegada]])</f>
        <v>6.1805555553291924E-2</v>
      </c>
      <c r="P79" s="3">
        <f>SUMIF('cocina'!A:A,sala[[#This Row],[Número de Orden]],'cocina'!H:H)/(24*60)</f>
        <v>3.7499999999999999E-2</v>
      </c>
      <c r="Q79" s="3">
        <f>IF((sala[[#This Row],[Tiempo de Permanencia]]-sala[[#This Row],[Tiempo de Preparación]])&gt;0,sala[[#This Row],[Tiempo de Permanencia]]-sala[[#This Row],[Tiempo de Preparación]],0)</f>
        <v>2.4305555553291926E-2</v>
      </c>
      <c r="R79" s="10">
        <f>IF(sala[[#This Row],[Tiempo de degustación]]&gt;0,1,0)</f>
        <v>1</v>
      </c>
      <c r="S79" s="1" t="str">
        <f>WEEKDAY(sala[[#This Row],[Fecha de Factura]],11)&amp;". "&amp;TEXT(sala[[#This Row],[Fecha de Factura]],"dddd")</f>
        <v>6. sábado</v>
      </c>
      <c r="T79" s="4">
        <f>SUMIF('cocina'!A:A,sala[[#This Row],[Número de Orden]],'cocina'!G:G)</f>
        <v>3</v>
      </c>
      <c r="U79" s="4">
        <f>sala[[#This Row],[Tiempo de Preparación]]*24</f>
        <v>0.89999999999999991</v>
      </c>
      <c r="V79">
        <f>sala[[#This Row],[Cobrada]]*sala[[#This Row],[Monto Total de la Cuenta]]</f>
        <v>57</v>
      </c>
      <c r="W79" s="4">
        <f>sala[[#This Row],[Tiempo de Permanencia]]*24</f>
        <v>1.4833333332790062</v>
      </c>
    </row>
    <row r="80" spans="1:23" x14ac:dyDescent="0.3">
      <c r="A80">
        <v>16</v>
      </c>
      <c r="B80" s="1" t="s">
        <v>123</v>
      </c>
      <c r="C80">
        <v>2</v>
      </c>
      <c r="D80" s="2">
        <v>45017.06527777778</v>
      </c>
      <c r="E80" s="2">
        <v>45017.213888888888</v>
      </c>
      <c r="F80" s="1" t="s">
        <v>13</v>
      </c>
      <c r="G80" s="1" t="s">
        <v>14</v>
      </c>
      <c r="H80" s="1" t="s">
        <v>25</v>
      </c>
      <c r="I80">
        <v>34.01</v>
      </c>
      <c r="J80" s="1" t="s">
        <v>26</v>
      </c>
      <c r="K80">
        <v>79</v>
      </c>
      <c r="L80" s="1" t="s">
        <v>39</v>
      </c>
      <c r="M80" s="1">
        <f>SUMIF('cocina'!A:A,sala[[#This Row],[Número de Orden]],'cocina'!K:K)</f>
        <v>309</v>
      </c>
      <c r="N80" s="2">
        <f>sala[[#This Row],[Hora de Salida]]</f>
        <v>45017.213888888888</v>
      </c>
      <c r="O80" s="3">
        <f>IF(sala[[#This Row],[Estado de la Mesa]]="Ocupada",sala[[#This Row],[Hora de Salida]]-sala[[#This Row],[Hora de Llegada]]+15/(24*60),sala[[#This Row],[Hora de Salida]]-sala[[#This Row],[Hora de Llegada]])</f>
        <v>0.14861111110803904</v>
      </c>
      <c r="P80" s="3">
        <f>SUMIF('cocina'!A:A,sala[[#This Row],[Número de Orden]],'cocina'!H:H)/(24*60)</f>
        <v>6.6666666666666666E-2</v>
      </c>
      <c r="Q80" s="3">
        <f>IF((sala[[#This Row],[Tiempo de Permanencia]]-sala[[#This Row],[Tiempo de Preparación]])&gt;0,sala[[#This Row],[Tiempo de Permanencia]]-sala[[#This Row],[Tiempo de Preparación]],0)</f>
        <v>8.1944444441372374E-2</v>
      </c>
      <c r="R80" s="10">
        <f>IF(sala[[#This Row],[Tiempo de degustación]]&gt;0,1,0)</f>
        <v>1</v>
      </c>
      <c r="S80" s="1" t="str">
        <f>WEEKDAY(sala[[#This Row],[Fecha de Factura]],11)&amp;". "&amp;TEXT(sala[[#This Row],[Fecha de Factura]],"dddd")</f>
        <v>6. sábado</v>
      </c>
      <c r="T80" s="4">
        <f>SUMIF('cocina'!A:A,sala[[#This Row],[Número de Orden]],'cocina'!G:G)</f>
        <v>12</v>
      </c>
      <c r="U80" s="4">
        <f>sala[[#This Row],[Tiempo de Preparación]]*24</f>
        <v>1.6</v>
      </c>
      <c r="V80">
        <f>sala[[#This Row],[Cobrada]]*sala[[#This Row],[Monto Total de la Cuenta]]</f>
        <v>309</v>
      </c>
      <c r="W80" s="4">
        <f>sala[[#This Row],[Tiempo de Permanencia]]*24</f>
        <v>3.566666666592937</v>
      </c>
    </row>
    <row r="81" spans="1:23" x14ac:dyDescent="0.3">
      <c r="A81">
        <v>18</v>
      </c>
      <c r="B81" s="1" t="s">
        <v>124</v>
      </c>
      <c r="C81">
        <v>6</v>
      </c>
      <c r="D81" s="2">
        <v>45017.093055555553</v>
      </c>
      <c r="E81" s="2">
        <v>45017.156944444447</v>
      </c>
      <c r="F81" s="1" t="s">
        <v>32</v>
      </c>
      <c r="G81" s="1" t="s">
        <v>14</v>
      </c>
      <c r="H81" s="1" t="s">
        <v>25</v>
      </c>
      <c r="I81">
        <v>39.049999999999997</v>
      </c>
      <c r="J81" s="1" t="s">
        <v>26</v>
      </c>
      <c r="K81">
        <v>80</v>
      </c>
      <c r="L81" s="1" t="s">
        <v>39</v>
      </c>
      <c r="M81" s="1">
        <f>SUMIF('cocina'!A:A,sala[[#This Row],[Número de Orden]],'cocina'!K:K)</f>
        <v>121</v>
      </c>
      <c r="N81" s="2">
        <f>sala[[#This Row],[Hora de Salida]]</f>
        <v>45017.156944444447</v>
      </c>
      <c r="O81" s="3">
        <f>IF(sala[[#This Row],[Estado de la Mesa]]="Ocupada",sala[[#This Row],[Hora de Salida]]-sala[[#This Row],[Hora de Llegada]]+15/(24*60),sala[[#This Row],[Hora de Salida]]-sala[[#This Row],[Hora de Llegada]])</f>
        <v>6.3888888893416151E-2</v>
      </c>
      <c r="P81" s="3">
        <f>SUMIF('cocina'!A:A,sala[[#This Row],[Número de Orden]],'cocina'!H:H)/(24*60)</f>
        <v>4.6527777777777779E-2</v>
      </c>
      <c r="Q81" s="3">
        <f>IF((sala[[#This Row],[Tiempo de Permanencia]]-sala[[#This Row],[Tiempo de Preparación]])&gt;0,sala[[#This Row],[Tiempo de Permanencia]]-sala[[#This Row],[Tiempo de Preparación]],0)</f>
        <v>1.7361111115638372E-2</v>
      </c>
      <c r="R81" s="10">
        <f>IF(sala[[#This Row],[Tiempo de degustación]]&gt;0,1,0)</f>
        <v>1</v>
      </c>
      <c r="S81" s="1" t="str">
        <f>WEEKDAY(sala[[#This Row],[Fecha de Factura]],11)&amp;". "&amp;TEXT(sala[[#This Row],[Fecha de Factura]],"dddd")</f>
        <v>6. sábado</v>
      </c>
      <c r="T81" s="4">
        <f>SUMIF('cocina'!A:A,sala[[#This Row],[Número de Orden]],'cocina'!G:G)</f>
        <v>5</v>
      </c>
      <c r="U81" s="4">
        <f>sala[[#This Row],[Tiempo de Preparación]]*24</f>
        <v>1.1166666666666667</v>
      </c>
      <c r="V81">
        <f>sala[[#This Row],[Cobrada]]*sala[[#This Row],[Monto Total de la Cuenta]]</f>
        <v>121</v>
      </c>
      <c r="W81" s="4">
        <f>sala[[#This Row],[Tiempo de Permanencia]]*24</f>
        <v>1.5333333334419876</v>
      </c>
    </row>
    <row r="82" spans="1:23" x14ac:dyDescent="0.3">
      <c r="A82">
        <v>17</v>
      </c>
      <c r="B82" s="1" t="s">
        <v>125</v>
      </c>
      <c r="C82">
        <v>4</v>
      </c>
      <c r="D82" s="2">
        <v>45017.152777777781</v>
      </c>
      <c r="E82" s="2">
        <v>45017.271527777775</v>
      </c>
      <c r="F82" s="1" t="s">
        <v>29</v>
      </c>
      <c r="G82" s="1" t="s">
        <v>35</v>
      </c>
      <c r="H82" s="1" t="s">
        <v>25</v>
      </c>
      <c r="I82">
        <v>23.69</v>
      </c>
      <c r="J82" s="1" t="s">
        <v>38</v>
      </c>
      <c r="K82">
        <v>81</v>
      </c>
      <c r="L82" s="1" t="s">
        <v>44</v>
      </c>
      <c r="M82" s="1">
        <f>SUMIF('cocina'!A:A,sala[[#This Row],[Número de Orden]],'cocina'!K:K)</f>
        <v>62</v>
      </c>
      <c r="N82" s="2">
        <f>sala[[#This Row],[Hora de Salida]]</f>
        <v>45017.271527777775</v>
      </c>
      <c r="O82" s="3">
        <f>IF(sala[[#This Row],[Estado de la Mesa]]="Ocupada",sala[[#This Row],[Hora de Salida]]-sala[[#This Row],[Hora de Llegada]]+15/(24*60),sala[[#This Row],[Hora de Salida]]-sala[[#This Row],[Hora de Llegada]])</f>
        <v>0.12916666666084589</v>
      </c>
      <c r="P82" s="3">
        <f>SUMIF('cocina'!A:A,sala[[#This Row],[Número de Orden]],'cocina'!H:H)/(24*60)</f>
        <v>4.0972222222222222E-2</v>
      </c>
      <c r="Q82" s="3">
        <f>IF((sala[[#This Row],[Tiempo de Permanencia]]-sala[[#This Row],[Tiempo de Preparación]])&gt;0,sala[[#This Row],[Tiempo de Permanencia]]-sala[[#This Row],[Tiempo de Preparación]],0)</f>
        <v>8.8194444438623676E-2</v>
      </c>
      <c r="R82" s="10">
        <f>IF(sala[[#This Row],[Tiempo de degustación]]&gt;0,1,0)</f>
        <v>1</v>
      </c>
      <c r="S82" s="1" t="str">
        <f>WEEKDAY(sala[[#This Row],[Fecha de Factura]],11)&amp;". "&amp;TEXT(sala[[#This Row],[Fecha de Factura]],"dddd")</f>
        <v>6. sábado</v>
      </c>
      <c r="T82" s="4">
        <f>SUMIF('cocina'!A:A,sala[[#This Row],[Número de Orden]],'cocina'!G:G)</f>
        <v>2</v>
      </c>
      <c r="U82" s="4">
        <f>sala[[#This Row],[Tiempo de Preparación]]*24</f>
        <v>0.98333333333333339</v>
      </c>
      <c r="V82">
        <f>sala[[#This Row],[Cobrada]]*sala[[#This Row],[Monto Total de la Cuenta]]</f>
        <v>62</v>
      </c>
      <c r="W82" s="4">
        <f>sala[[#This Row],[Tiempo de Permanencia]]*24</f>
        <v>3.0999999998603016</v>
      </c>
    </row>
    <row r="83" spans="1:23" x14ac:dyDescent="0.3">
      <c r="A83">
        <v>16</v>
      </c>
      <c r="B83" s="1" t="s">
        <v>127</v>
      </c>
      <c r="C83">
        <v>3</v>
      </c>
      <c r="D83" s="2">
        <v>45017.142361111109</v>
      </c>
      <c r="E83" s="2">
        <v>45017.298611111109</v>
      </c>
      <c r="F83" s="1" t="s">
        <v>29</v>
      </c>
      <c r="G83" s="1" t="s">
        <v>20</v>
      </c>
      <c r="H83" s="1" t="s">
        <v>25</v>
      </c>
      <c r="I83">
        <v>38.6</v>
      </c>
      <c r="J83" s="1" t="s">
        <v>26</v>
      </c>
      <c r="K83">
        <v>82</v>
      </c>
      <c r="L83" s="1" t="s">
        <v>30</v>
      </c>
      <c r="M83" s="1">
        <f>SUMIF('cocina'!A:A,sala[[#This Row],[Número de Orden]],'cocina'!K:K)</f>
        <v>80</v>
      </c>
      <c r="N83" s="2">
        <f>sala[[#This Row],[Hora de Salida]]</f>
        <v>45017.298611111109</v>
      </c>
      <c r="O83" s="3">
        <f>IF(sala[[#This Row],[Estado de la Mesa]]="Ocupada",sala[[#This Row],[Hora de Salida]]-sala[[#This Row],[Hora de Llegada]]+15/(24*60),sala[[#This Row],[Hora de Salida]]-sala[[#This Row],[Hora de Llegada]])</f>
        <v>0.15625</v>
      </c>
      <c r="P83" s="3">
        <f>SUMIF('cocina'!A:A,sala[[#This Row],[Número de Orden]],'cocina'!H:H)/(24*60)</f>
        <v>1.3194444444444444E-2</v>
      </c>
      <c r="Q83" s="3">
        <f>IF((sala[[#This Row],[Tiempo de Permanencia]]-sala[[#This Row],[Tiempo de Preparación]])&gt;0,sala[[#This Row],[Tiempo de Permanencia]]-sala[[#This Row],[Tiempo de Preparación]],0)</f>
        <v>0.14305555555555555</v>
      </c>
      <c r="R83" s="10">
        <f>IF(sala[[#This Row],[Tiempo de degustación]]&gt;0,1,0)</f>
        <v>1</v>
      </c>
      <c r="S83" s="1" t="str">
        <f>WEEKDAY(sala[[#This Row],[Fecha de Factura]],11)&amp;". "&amp;TEXT(sala[[#This Row],[Fecha de Factura]],"dddd")</f>
        <v>6. sábado</v>
      </c>
      <c r="T83" s="4">
        <f>SUMIF('cocina'!A:A,sala[[#This Row],[Número de Orden]],'cocina'!G:G)</f>
        <v>3</v>
      </c>
      <c r="U83" s="4">
        <f>sala[[#This Row],[Tiempo de Preparación]]*24</f>
        <v>0.31666666666666665</v>
      </c>
      <c r="V83">
        <f>sala[[#This Row],[Cobrada]]*sala[[#This Row],[Monto Total de la Cuenta]]</f>
        <v>80</v>
      </c>
      <c r="W83" s="4">
        <f>sala[[#This Row],[Tiempo de Permanencia]]*24</f>
        <v>3.75</v>
      </c>
    </row>
    <row r="84" spans="1:23" x14ac:dyDescent="0.3">
      <c r="A84">
        <v>15</v>
      </c>
      <c r="B84" s="1" t="s">
        <v>128</v>
      </c>
      <c r="C84">
        <v>1</v>
      </c>
      <c r="D84" s="2">
        <v>45017.154166666667</v>
      </c>
      <c r="E84" s="2">
        <v>45017.277083333334</v>
      </c>
      <c r="F84" s="1" t="s">
        <v>19</v>
      </c>
      <c r="G84" s="1" t="s">
        <v>35</v>
      </c>
      <c r="H84" s="1" t="s">
        <v>25</v>
      </c>
      <c r="I84">
        <v>24.94</v>
      </c>
      <c r="J84" s="1" t="s">
        <v>38</v>
      </c>
      <c r="K84">
        <v>83</v>
      </c>
      <c r="L84" s="1" t="s">
        <v>69</v>
      </c>
      <c r="M84" s="1">
        <f>SUMIF('cocina'!A:A,sala[[#This Row],[Número de Orden]],'cocina'!K:K)</f>
        <v>170</v>
      </c>
      <c r="N84" s="2">
        <f>sala[[#This Row],[Hora de Salida]]</f>
        <v>45017.277083333334</v>
      </c>
      <c r="O84" s="3">
        <f>IF(sala[[#This Row],[Estado de la Mesa]]="Ocupada",sala[[#This Row],[Hora de Salida]]-sala[[#This Row],[Hora de Llegada]]+15/(24*60),sala[[#This Row],[Hora de Salida]]-sala[[#This Row],[Hora de Llegada]])</f>
        <v>0.13333333333381839</v>
      </c>
      <c r="P84" s="3">
        <f>SUMIF('cocina'!A:A,sala[[#This Row],[Número de Orden]],'cocina'!H:H)/(24*60)</f>
        <v>6.5277777777777782E-2</v>
      </c>
      <c r="Q84" s="3">
        <f>IF((sala[[#This Row],[Tiempo de Permanencia]]-sala[[#This Row],[Tiempo de Preparación]])&gt;0,sala[[#This Row],[Tiempo de Permanencia]]-sala[[#This Row],[Tiempo de Preparación]],0)</f>
        <v>6.8055555556040606E-2</v>
      </c>
      <c r="R84" s="10">
        <f>IF(sala[[#This Row],[Tiempo de degustación]]&gt;0,1,0)</f>
        <v>1</v>
      </c>
      <c r="S84" s="1" t="str">
        <f>WEEKDAY(sala[[#This Row],[Fecha de Factura]],11)&amp;". "&amp;TEXT(sala[[#This Row],[Fecha de Factura]],"dddd")</f>
        <v>6. sábado</v>
      </c>
      <c r="T84" s="4">
        <f>SUMIF('cocina'!A:A,sala[[#This Row],[Número de Orden]],'cocina'!G:G)</f>
        <v>6</v>
      </c>
      <c r="U84" s="4">
        <f>sala[[#This Row],[Tiempo de Preparación]]*24</f>
        <v>1.5666666666666669</v>
      </c>
      <c r="V84">
        <f>sala[[#This Row],[Cobrada]]*sala[[#This Row],[Monto Total de la Cuenta]]</f>
        <v>170</v>
      </c>
      <c r="W84" s="4">
        <f>sala[[#This Row],[Tiempo de Permanencia]]*24</f>
        <v>3.2000000000116415</v>
      </c>
    </row>
    <row r="85" spans="1:23" x14ac:dyDescent="0.3">
      <c r="A85">
        <v>19</v>
      </c>
      <c r="B85" s="1" t="s">
        <v>129</v>
      </c>
      <c r="C85">
        <v>5</v>
      </c>
      <c r="D85" s="2">
        <v>45017.070833333331</v>
      </c>
      <c r="E85" s="2">
        <v>45017.137499999997</v>
      </c>
      <c r="F85" s="1" t="s">
        <v>32</v>
      </c>
      <c r="G85" s="1" t="s">
        <v>14</v>
      </c>
      <c r="H85" s="1" t="s">
        <v>25</v>
      </c>
      <c r="I85">
        <v>15.11</v>
      </c>
      <c r="J85" s="1" t="s">
        <v>38</v>
      </c>
      <c r="K85">
        <v>84</v>
      </c>
      <c r="L85" s="1" t="s">
        <v>33</v>
      </c>
      <c r="M85" s="1">
        <f>SUMIF('cocina'!A:A,sala[[#This Row],[Número de Orden]],'cocina'!K:K)</f>
        <v>60</v>
      </c>
      <c r="N85" s="2">
        <f>sala[[#This Row],[Hora de Salida]]</f>
        <v>45017.137499999997</v>
      </c>
      <c r="O85" s="3">
        <f>IF(sala[[#This Row],[Estado de la Mesa]]="Ocupada",sala[[#This Row],[Hora de Salida]]-sala[[#This Row],[Hora de Llegada]]+15/(24*60),sala[[#This Row],[Hora de Salida]]-sala[[#This Row],[Hora de Llegada]])</f>
        <v>7.708333333236321E-2</v>
      </c>
      <c r="P85" s="3">
        <f>SUMIF('cocina'!A:A,sala[[#This Row],[Número de Orden]],'cocina'!H:H)/(24*60)</f>
        <v>6.9444444444444441E-3</v>
      </c>
      <c r="Q85" s="3">
        <f>IF((sala[[#This Row],[Tiempo de Permanencia]]-sala[[#This Row],[Tiempo de Preparación]])&gt;0,sala[[#This Row],[Tiempo de Permanencia]]-sala[[#This Row],[Tiempo de Preparación]],0)</f>
        <v>7.0138888887918763E-2</v>
      </c>
      <c r="R85" s="10">
        <f>IF(sala[[#This Row],[Tiempo de degustación]]&gt;0,1,0)</f>
        <v>1</v>
      </c>
      <c r="S85" s="1" t="str">
        <f>WEEKDAY(sala[[#This Row],[Fecha de Factura]],11)&amp;". "&amp;TEXT(sala[[#This Row],[Fecha de Factura]],"dddd")</f>
        <v>6. sábado</v>
      </c>
      <c r="T85" s="4">
        <f>SUMIF('cocina'!A:A,sala[[#This Row],[Número de Orden]],'cocina'!G:G)</f>
        <v>2</v>
      </c>
      <c r="U85" s="4">
        <f>sala[[#This Row],[Tiempo de Preparación]]*24</f>
        <v>0.16666666666666666</v>
      </c>
      <c r="V85">
        <f>sala[[#This Row],[Cobrada]]*sala[[#This Row],[Monto Total de la Cuenta]]</f>
        <v>60</v>
      </c>
      <c r="W85" s="4">
        <f>sala[[#This Row],[Tiempo de Permanencia]]*24</f>
        <v>1.8499999999767169</v>
      </c>
    </row>
    <row r="86" spans="1:23" x14ac:dyDescent="0.3">
      <c r="A86">
        <v>8</v>
      </c>
      <c r="B86" s="1" t="s">
        <v>130</v>
      </c>
      <c r="C86">
        <v>3</v>
      </c>
      <c r="D86" s="2">
        <v>45017.107638888891</v>
      </c>
      <c r="E86" s="2">
        <v>45017.188194444447</v>
      </c>
      <c r="F86" s="1" t="s">
        <v>24</v>
      </c>
      <c r="G86" s="1" t="s">
        <v>35</v>
      </c>
      <c r="H86" s="1" t="s">
        <v>25</v>
      </c>
      <c r="I86">
        <v>45.96</v>
      </c>
      <c r="J86" s="1" t="s">
        <v>26</v>
      </c>
      <c r="K86">
        <v>85</v>
      </c>
      <c r="L86" s="1" t="s">
        <v>54</v>
      </c>
      <c r="M86" s="1">
        <f>SUMIF('cocina'!A:A,sala[[#This Row],[Número de Orden]],'cocina'!K:K)</f>
        <v>208</v>
      </c>
      <c r="N86" s="2">
        <f>sala[[#This Row],[Hora de Salida]]</f>
        <v>45017.188194444447</v>
      </c>
      <c r="O86" s="3">
        <f>IF(sala[[#This Row],[Estado de la Mesa]]="Ocupada",sala[[#This Row],[Hora de Salida]]-sala[[#This Row],[Hora de Llegada]]+15/(24*60),sala[[#This Row],[Hora de Salida]]-sala[[#This Row],[Hora de Llegada]])</f>
        <v>8.0555555556202307E-2</v>
      </c>
      <c r="P86" s="3">
        <f>SUMIF('cocina'!A:A,sala[[#This Row],[Número de Orden]],'cocina'!H:H)/(24*60)</f>
        <v>9.8611111111111108E-2</v>
      </c>
      <c r="Q86" s="3">
        <f>IF((sala[[#This Row],[Tiempo de Permanencia]]-sala[[#This Row],[Tiempo de Preparación]])&gt;0,sala[[#This Row],[Tiempo de Permanencia]]-sala[[#This Row],[Tiempo de Preparación]],0)</f>
        <v>0</v>
      </c>
      <c r="R86" s="10">
        <f>IF(sala[[#This Row],[Tiempo de degustación]]&gt;0,1,0)</f>
        <v>0</v>
      </c>
      <c r="S86" s="1" t="str">
        <f>WEEKDAY(sala[[#This Row],[Fecha de Factura]],11)&amp;". "&amp;TEXT(sala[[#This Row],[Fecha de Factura]],"dddd")</f>
        <v>6. sábado</v>
      </c>
      <c r="T86" s="4">
        <f>SUMIF('cocina'!A:A,sala[[#This Row],[Número de Orden]],'cocina'!G:G)</f>
        <v>7</v>
      </c>
      <c r="U86" s="4">
        <f>sala[[#This Row],[Tiempo de Preparación]]*24</f>
        <v>2.3666666666666667</v>
      </c>
      <c r="V86">
        <f>sala[[#This Row],[Cobrada]]*sala[[#This Row],[Monto Total de la Cuenta]]</f>
        <v>0</v>
      </c>
      <c r="W86" s="4">
        <f>sala[[#This Row],[Tiempo de Permanencia]]*24</f>
        <v>1.9333333333488554</v>
      </c>
    </row>
    <row r="87" spans="1:23" x14ac:dyDescent="0.3">
      <c r="A87">
        <v>20</v>
      </c>
      <c r="B87" s="1" t="s">
        <v>131</v>
      </c>
      <c r="C87">
        <v>3</v>
      </c>
      <c r="D87" s="2">
        <v>45017.001388888886</v>
      </c>
      <c r="E87" s="2">
        <v>45017.088888888888</v>
      </c>
      <c r="F87" s="1" t="s">
        <v>29</v>
      </c>
      <c r="G87" s="1" t="s">
        <v>14</v>
      </c>
      <c r="H87" s="1" t="s">
        <v>15</v>
      </c>
      <c r="I87">
        <v>11.84</v>
      </c>
      <c r="J87" s="1" t="s">
        <v>26</v>
      </c>
      <c r="K87">
        <v>86</v>
      </c>
      <c r="L87" s="1" t="s">
        <v>17</v>
      </c>
      <c r="M87" s="1">
        <f>SUMIF('cocina'!A:A,sala[[#This Row],[Número de Orden]],'cocina'!K:K)</f>
        <v>50</v>
      </c>
      <c r="N87" s="2">
        <f>sala[[#This Row],[Hora de Salida]]</f>
        <v>45017.088888888888</v>
      </c>
      <c r="O87" s="3">
        <f>IF(sala[[#This Row],[Estado de la Mesa]]="Ocupada",sala[[#This Row],[Hora de Salida]]-sala[[#This Row],[Hora de Llegada]]+15/(24*60),sala[[#This Row],[Hora de Salida]]-sala[[#This Row],[Hora de Llegada]])</f>
        <v>8.7500000001455192E-2</v>
      </c>
      <c r="P87" s="3">
        <f>SUMIF('cocina'!A:A,sala[[#This Row],[Número de Orden]],'cocina'!H:H)/(24*60)</f>
        <v>5.5555555555555558E-3</v>
      </c>
      <c r="Q87" s="3">
        <f>IF((sala[[#This Row],[Tiempo de Permanencia]]-sala[[#This Row],[Tiempo de Preparación]])&gt;0,sala[[#This Row],[Tiempo de Permanencia]]-sala[[#This Row],[Tiempo de Preparación]],0)</f>
        <v>8.1944444445899642E-2</v>
      </c>
      <c r="R87" s="10">
        <f>IF(sala[[#This Row],[Tiempo de degustación]]&gt;0,1,0)</f>
        <v>1</v>
      </c>
      <c r="S87" s="1" t="str">
        <f>WEEKDAY(sala[[#This Row],[Fecha de Factura]],11)&amp;". "&amp;TEXT(sala[[#This Row],[Fecha de Factura]],"dddd")</f>
        <v>6. sábado</v>
      </c>
      <c r="T87" s="4">
        <f>SUMIF('cocina'!A:A,sala[[#This Row],[Número de Orden]],'cocina'!G:G)</f>
        <v>2</v>
      </c>
      <c r="U87" s="4">
        <f>sala[[#This Row],[Tiempo de Preparación]]*24</f>
        <v>0.13333333333333333</v>
      </c>
      <c r="V87">
        <f>sala[[#This Row],[Cobrada]]*sala[[#This Row],[Monto Total de la Cuenta]]</f>
        <v>50</v>
      </c>
      <c r="W87" s="4">
        <f>sala[[#This Row],[Tiempo de Permanencia]]*24</f>
        <v>2.1000000000349246</v>
      </c>
    </row>
    <row r="88" spans="1:23" x14ac:dyDescent="0.3">
      <c r="A88">
        <v>3</v>
      </c>
      <c r="B88" s="1" t="s">
        <v>133</v>
      </c>
      <c r="C88">
        <v>2</v>
      </c>
      <c r="D88" s="2">
        <v>45017.073611111111</v>
      </c>
      <c r="E88" s="2">
        <v>45017.137499999997</v>
      </c>
      <c r="F88" s="1" t="s">
        <v>32</v>
      </c>
      <c r="G88" s="1" t="s">
        <v>14</v>
      </c>
      <c r="H88" s="1" t="s">
        <v>25</v>
      </c>
      <c r="I88">
        <v>29.46</v>
      </c>
      <c r="J88" s="1" t="s">
        <v>38</v>
      </c>
      <c r="K88">
        <v>87</v>
      </c>
      <c r="L88" s="1" t="s">
        <v>39</v>
      </c>
      <c r="M88" s="1">
        <f>SUMIF('cocina'!A:A,sala[[#This Row],[Número de Orden]],'cocina'!K:K)</f>
        <v>99</v>
      </c>
      <c r="N88" s="2">
        <f>sala[[#This Row],[Hora de Salida]]</f>
        <v>45017.137499999997</v>
      </c>
      <c r="O88" s="3">
        <f>IF(sala[[#This Row],[Estado de la Mesa]]="Ocupada",sala[[#This Row],[Hora de Salida]]-sala[[#This Row],[Hora de Llegada]]+15/(24*60),sala[[#This Row],[Hora de Salida]]-sala[[#This Row],[Hora de Llegada]])</f>
        <v>7.4305555552806865E-2</v>
      </c>
      <c r="P88" s="3">
        <f>SUMIF('cocina'!A:A,sala[[#This Row],[Número de Orden]],'cocina'!H:H)/(24*60)</f>
        <v>4.9305555555555554E-2</v>
      </c>
      <c r="Q88" s="3">
        <f>IF((sala[[#This Row],[Tiempo de Permanencia]]-sala[[#This Row],[Tiempo de Preparación]])&gt;0,sala[[#This Row],[Tiempo de Permanencia]]-sala[[#This Row],[Tiempo de Preparación]],0)</f>
        <v>2.4999999997251311E-2</v>
      </c>
      <c r="R88" s="10">
        <f>IF(sala[[#This Row],[Tiempo de degustación]]&gt;0,1,0)</f>
        <v>1</v>
      </c>
      <c r="S88" s="1" t="str">
        <f>WEEKDAY(sala[[#This Row],[Fecha de Factura]],11)&amp;". "&amp;TEXT(sala[[#This Row],[Fecha de Factura]],"dddd")</f>
        <v>6. sábado</v>
      </c>
      <c r="T88" s="4">
        <f>SUMIF('cocina'!A:A,sala[[#This Row],[Número de Orden]],'cocina'!G:G)</f>
        <v>4</v>
      </c>
      <c r="U88" s="4">
        <f>sala[[#This Row],[Tiempo de Preparación]]*24</f>
        <v>1.1833333333333333</v>
      </c>
      <c r="V88">
        <f>sala[[#This Row],[Cobrada]]*sala[[#This Row],[Monto Total de la Cuenta]]</f>
        <v>99</v>
      </c>
      <c r="W88" s="4">
        <f>sala[[#This Row],[Tiempo de Permanencia]]*24</f>
        <v>1.7833333332673647</v>
      </c>
    </row>
    <row r="89" spans="1:23" x14ac:dyDescent="0.3">
      <c r="A89">
        <v>18</v>
      </c>
      <c r="B89" s="1" t="s">
        <v>134</v>
      </c>
      <c r="C89">
        <v>1</v>
      </c>
      <c r="D89" s="2">
        <v>45017.145833333336</v>
      </c>
      <c r="E89" s="2">
        <v>45017.277777777781</v>
      </c>
      <c r="F89" s="1" t="s">
        <v>32</v>
      </c>
      <c r="G89" s="1" t="s">
        <v>14</v>
      </c>
      <c r="H89" s="1" t="s">
        <v>15</v>
      </c>
      <c r="I89">
        <v>23.93</v>
      </c>
      <c r="J89" s="1" t="s">
        <v>16</v>
      </c>
      <c r="K89">
        <v>88</v>
      </c>
      <c r="L89" s="1" t="s">
        <v>54</v>
      </c>
      <c r="M89" s="1">
        <f>SUMIF('cocina'!A:A,sala[[#This Row],[Número de Orden]],'cocina'!K:K)</f>
        <v>123</v>
      </c>
      <c r="N89" s="2">
        <f>sala[[#This Row],[Hora de Salida]]</f>
        <v>45017.277777777781</v>
      </c>
      <c r="O89" s="3">
        <f>IF(sala[[#This Row],[Estado de la Mesa]]="Ocupada",sala[[#This Row],[Hora de Salida]]-sala[[#This Row],[Hora de Llegada]]+15/(24*60),sala[[#This Row],[Hora de Salida]]-sala[[#This Row],[Hora de Llegada]])</f>
        <v>0.13194444444525288</v>
      </c>
      <c r="P89" s="3">
        <f>SUMIF('cocina'!A:A,sala[[#This Row],[Número de Orden]],'cocina'!H:H)/(24*60)</f>
        <v>8.1250000000000003E-2</v>
      </c>
      <c r="Q89" s="3">
        <f>IF((sala[[#This Row],[Tiempo de Permanencia]]-sala[[#This Row],[Tiempo de Preparación]])&gt;0,sala[[#This Row],[Tiempo de Permanencia]]-sala[[#This Row],[Tiempo de Preparación]],0)</f>
        <v>5.0694444445252881E-2</v>
      </c>
      <c r="R89" s="10">
        <f>IF(sala[[#This Row],[Tiempo de degustación]]&gt;0,1,0)</f>
        <v>1</v>
      </c>
      <c r="S89" s="1" t="str">
        <f>WEEKDAY(sala[[#This Row],[Fecha de Factura]],11)&amp;". "&amp;TEXT(sala[[#This Row],[Fecha de Factura]],"dddd")</f>
        <v>6. sábado</v>
      </c>
      <c r="T89" s="4">
        <f>SUMIF('cocina'!A:A,sala[[#This Row],[Número de Orden]],'cocina'!G:G)</f>
        <v>5</v>
      </c>
      <c r="U89" s="4">
        <f>sala[[#This Row],[Tiempo de Preparación]]*24</f>
        <v>1.9500000000000002</v>
      </c>
      <c r="V89">
        <f>sala[[#This Row],[Cobrada]]*sala[[#This Row],[Monto Total de la Cuenta]]</f>
        <v>123</v>
      </c>
      <c r="W89" s="4">
        <f>sala[[#This Row],[Tiempo de Permanencia]]*24</f>
        <v>3.1666666666860692</v>
      </c>
    </row>
    <row r="90" spans="1:23" x14ac:dyDescent="0.3">
      <c r="A90">
        <v>11</v>
      </c>
      <c r="B90" s="1" t="s">
        <v>104</v>
      </c>
      <c r="C90">
        <v>4</v>
      </c>
      <c r="D90" s="2">
        <v>45017.029166666667</v>
      </c>
      <c r="E90" s="2">
        <v>45017.09652777778</v>
      </c>
      <c r="F90" s="1" t="s">
        <v>29</v>
      </c>
      <c r="G90" s="1" t="s">
        <v>20</v>
      </c>
      <c r="H90" s="1" t="s">
        <v>15</v>
      </c>
      <c r="I90">
        <v>12.28</v>
      </c>
      <c r="J90" s="1" t="s">
        <v>26</v>
      </c>
      <c r="K90">
        <v>89</v>
      </c>
      <c r="L90" s="1" t="s">
        <v>44</v>
      </c>
      <c r="M90" s="1">
        <f>SUMIF('cocina'!A:A,sala[[#This Row],[Número de Orden]],'cocina'!K:K)</f>
        <v>159</v>
      </c>
      <c r="N90" s="2">
        <f>sala[[#This Row],[Hora de Salida]]</f>
        <v>45017.09652777778</v>
      </c>
      <c r="O90" s="3">
        <f>IF(sala[[#This Row],[Estado de la Mesa]]="Ocupada",sala[[#This Row],[Hora de Salida]]-sala[[#This Row],[Hora de Llegada]]+15/(24*60),sala[[#This Row],[Hora de Salida]]-sala[[#This Row],[Hora de Llegada]])</f>
        <v>6.7361111112404615E-2</v>
      </c>
      <c r="P90" s="3">
        <f>SUMIF('cocina'!A:A,sala[[#This Row],[Número de Orden]],'cocina'!H:H)/(24*60)</f>
        <v>9.8611111111111108E-2</v>
      </c>
      <c r="Q90" s="3">
        <f>IF((sala[[#This Row],[Tiempo de Permanencia]]-sala[[#This Row],[Tiempo de Preparación]])&gt;0,sala[[#This Row],[Tiempo de Permanencia]]-sala[[#This Row],[Tiempo de Preparación]],0)</f>
        <v>0</v>
      </c>
      <c r="R90" s="10">
        <f>IF(sala[[#This Row],[Tiempo de degustación]]&gt;0,1,0)</f>
        <v>0</v>
      </c>
      <c r="S90" s="1" t="str">
        <f>WEEKDAY(sala[[#This Row],[Fecha de Factura]],11)&amp;". "&amp;TEXT(sala[[#This Row],[Fecha de Factura]],"dddd")</f>
        <v>6. sábado</v>
      </c>
      <c r="T90" s="4">
        <f>SUMIF('cocina'!A:A,sala[[#This Row],[Número de Orden]],'cocina'!G:G)</f>
        <v>6</v>
      </c>
      <c r="U90" s="4">
        <f>sala[[#This Row],[Tiempo de Preparación]]*24</f>
        <v>2.3666666666666667</v>
      </c>
      <c r="V90">
        <f>sala[[#This Row],[Cobrada]]*sala[[#This Row],[Monto Total de la Cuenta]]</f>
        <v>0</v>
      </c>
      <c r="W90" s="4">
        <f>sala[[#This Row],[Tiempo de Permanencia]]*24</f>
        <v>1.6166666666977108</v>
      </c>
    </row>
    <row r="91" spans="1:23" x14ac:dyDescent="0.3">
      <c r="A91">
        <v>6</v>
      </c>
      <c r="B91" s="1" t="s">
        <v>135</v>
      </c>
      <c r="C91">
        <v>3</v>
      </c>
      <c r="D91" s="2">
        <v>45017.053472222222</v>
      </c>
      <c r="E91" s="2">
        <v>45017.134027777778</v>
      </c>
      <c r="F91" s="1" t="s">
        <v>29</v>
      </c>
      <c r="G91" s="1" t="s">
        <v>14</v>
      </c>
      <c r="H91" s="1" t="s">
        <v>15</v>
      </c>
      <c r="I91">
        <v>30.69</v>
      </c>
      <c r="J91" s="1" t="s">
        <v>16</v>
      </c>
      <c r="K91">
        <v>90</v>
      </c>
      <c r="L91" s="1" t="s">
        <v>54</v>
      </c>
      <c r="M91" s="1">
        <f>SUMIF('cocina'!A:A,sala[[#This Row],[Número de Orden]],'cocina'!K:K)</f>
        <v>34</v>
      </c>
      <c r="N91" s="2">
        <f>sala[[#This Row],[Hora de Salida]]</f>
        <v>45017.134027777778</v>
      </c>
      <c r="O91" s="3">
        <f>IF(sala[[#This Row],[Estado de la Mesa]]="Ocupada",sala[[#This Row],[Hora de Salida]]-sala[[#This Row],[Hora de Llegada]]+15/(24*60),sala[[#This Row],[Hora de Salida]]-sala[[#This Row],[Hora de Llegada]])</f>
        <v>8.0555555556202307E-2</v>
      </c>
      <c r="P91" s="3">
        <f>SUMIF('cocina'!A:A,sala[[#This Row],[Número de Orden]],'cocina'!H:H)/(24*60)</f>
        <v>3.3333333333333333E-2</v>
      </c>
      <c r="Q91" s="3">
        <f>IF((sala[[#This Row],[Tiempo de Permanencia]]-sala[[#This Row],[Tiempo de Preparación]])&gt;0,sala[[#This Row],[Tiempo de Permanencia]]-sala[[#This Row],[Tiempo de Preparación]],0)</f>
        <v>4.7222222222868974E-2</v>
      </c>
      <c r="R91" s="10">
        <f>IF(sala[[#This Row],[Tiempo de degustación]]&gt;0,1,0)</f>
        <v>1</v>
      </c>
      <c r="S91" s="1" t="str">
        <f>WEEKDAY(sala[[#This Row],[Fecha de Factura]],11)&amp;". "&amp;TEXT(sala[[#This Row],[Fecha de Factura]],"dddd")</f>
        <v>6. sábado</v>
      </c>
      <c r="T91" s="4">
        <f>SUMIF('cocina'!A:A,sala[[#This Row],[Número de Orden]],'cocina'!G:G)</f>
        <v>1</v>
      </c>
      <c r="U91" s="4">
        <f>sala[[#This Row],[Tiempo de Preparación]]*24</f>
        <v>0.8</v>
      </c>
      <c r="V91">
        <f>sala[[#This Row],[Cobrada]]*sala[[#This Row],[Monto Total de la Cuenta]]</f>
        <v>34</v>
      </c>
      <c r="W91" s="4">
        <f>sala[[#This Row],[Tiempo de Permanencia]]*24</f>
        <v>1.9333333333488554</v>
      </c>
    </row>
    <row r="92" spans="1:23" x14ac:dyDescent="0.3">
      <c r="A92">
        <v>1</v>
      </c>
      <c r="B92" s="1" t="s">
        <v>136</v>
      </c>
      <c r="C92">
        <v>5</v>
      </c>
      <c r="D92" s="2">
        <v>45017.151388888888</v>
      </c>
      <c r="E92" s="2">
        <v>45017.224999999999</v>
      </c>
      <c r="F92" s="1" t="s">
        <v>29</v>
      </c>
      <c r="G92" s="1" t="s">
        <v>14</v>
      </c>
      <c r="H92" s="1" t="s">
        <v>25</v>
      </c>
      <c r="I92">
        <v>39.1</v>
      </c>
      <c r="J92" s="1" t="s">
        <v>16</v>
      </c>
      <c r="K92">
        <v>91</v>
      </c>
      <c r="L92" s="1" t="s">
        <v>17</v>
      </c>
      <c r="M92" s="1">
        <f>SUMIF('cocina'!A:A,sala[[#This Row],[Número de Orden]],'cocina'!K:K)</f>
        <v>293</v>
      </c>
      <c r="N92" s="2">
        <f>sala[[#This Row],[Hora de Salida]]</f>
        <v>45017.224999999999</v>
      </c>
      <c r="O92" s="3">
        <f>IF(sala[[#This Row],[Estado de la Mesa]]="Ocupada",sala[[#This Row],[Hora de Salida]]-sala[[#This Row],[Hora de Llegada]]+15/(24*60),sala[[#This Row],[Hora de Salida]]-sala[[#This Row],[Hora de Llegada]])</f>
        <v>7.3611111110949423E-2</v>
      </c>
      <c r="P92" s="3">
        <f>SUMIF('cocina'!A:A,sala[[#This Row],[Número de Orden]],'cocina'!H:H)/(24*60)</f>
        <v>9.166666666666666E-2</v>
      </c>
      <c r="Q92" s="3">
        <f>IF((sala[[#This Row],[Tiempo de Permanencia]]-sala[[#This Row],[Tiempo de Preparación]])&gt;0,sala[[#This Row],[Tiempo de Permanencia]]-sala[[#This Row],[Tiempo de Preparación]],0)</f>
        <v>0</v>
      </c>
      <c r="R92" s="10">
        <f>IF(sala[[#This Row],[Tiempo de degustación]]&gt;0,1,0)</f>
        <v>0</v>
      </c>
      <c r="S92" s="1" t="str">
        <f>WEEKDAY(sala[[#This Row],[Fecha de Factura]],11)&amp;". "&amp;TEXT(sala[[#This Row],[Fecha de Factura]],"dddd")</f>
        <v>6. sábado</v>
      </c>
      <c r="T92" s="4">
        <f>SUMIF('cocina'!A:A,sala[[#This Row],[Número de Orden]],'cocina'!G:G)</f>
        <v>11</v>
      </c>
      <c r="U92" s="4">
        <f>sala[[#This Row],[Tiempo de Preparación]]*24</f>
        <v>2.1999999999999997</v>
      </c>
      <c r="V92">
        <f>sala[[#This Row],[Cobrada]]*sala[[#This Row],[Monto Total de la Cuenta]]</f>
        <v>0</v>
      </c>
      <c r="W92" s="4">
        <f>sala[[#This Row],[Tiempo de Permanencia]]*24</f>
        <v>1.7666666666627862</v>
      </c>
    </row>
    <row r="93" spans="1:23" x14ac:dyDescent="0.3">
      <c r="A93">
        <v>6</v>
      </c>
      <c r="B93" s="1" t="s">
        <v>137</v>
      </c>
      <c r="C93">
        <v>2</v>
      </c>
      <c r="D93" s="2">
        <v>45017.149305555555</v>
      </c>
      <c r="E93" s="2">
        <v>45017.256249999999</v>
      </c>
      <c r="F93" s="1" t="s">
        <v>24</v>
      </c>
      <c r="G93" s="1" t="s">
        <v>20</v>
      </c>
      <c r="H93" s="1" t="s">
        <v>25</v>
      </c>
      <c r="I93">
        <v>12.75</v>
      </c>
      <c r="J93" s="1" t="s">
        <v>26</v>
      </c>
      <c r="K93">
        <v>92</v>
      </c>
      <c r="L93" s="1" t="s">
        <v>39</v>
      </c>
      <c r="M93" s="1">
        <f>SUMIF('cocina'!A:A,sala[[#This Row],[Número de Orden]],'cocina'!K:K)</f>
        <v>82</v>
      </c>
      <c r="N93" s="2">
        <f>sala[[#This Row],[Hora de Salida]]</f>
        <v>45017.256249999999</v>
      </c>
      <c r="O93" s="3">
        <f>IF(sala[[#This Row],[Estado de la Mesa]]="Ocupada",sala[[#This Row],[Hora de Salida]]-sala[[#This Row],[Hora de Llegada]]+15/(24*60),sala[[#This Row],[Hora de Salida]]-sala[[#This Row],[Hora de Llegada]])</f>
        <v>0.10694444444379769</v>
      </c>
      <c r="P93" s="3">
        <f>SUMIF('cocina'!A:A,sala[[#This Row],[Número de Orden]],'cocina'!H:H)/(24*60)</f>
        <v>2.9166666666666667E-2</v>
      </c>
      <c r="Q93" s="3">
        <f>IF((sala[[#This Row],[Tiempo de Permanencia]]-sala[[#This Row],[Tiempo de Preparación]])&gt;0,sala[[#This Row],[Tiempo de Permanencia]]-sala[[#This Row],[Tiempo de Preparación]],0)</f>
        <v>7.7777777777131019E-2</v>
      </c>
      <c r="R93" s="10">
        <f>IF(sala[[#This Row],[Tiempo de degustación]]&gt;0,1,0)</f>
        <v>1</v>
      </c>
      <c r="S93" s="1" t="str">
        <f>WEEKDAY(sala[[#This Row],[Fecha de Factura]],11)&amp;". "&amp;TEXT(sala[[#This Row],[Fecha de Factura]],"dddd")</f>
        <v>6. sábado</v>
      </c>
      <c r="T93" s="4">
        <f>SUMIF('cocina'!A:A,sala[[#This Row],[Número de Orden]],'cocina'!G:G)</f>
        <v>3</v>
      </c>
      <c r="U93" s="4">
        <f>sala[[#This Row],[Tiempo de Preparación]]*24</f>
        <v>0.7</v>
      </c>
      <c r="V93">
        <f>sala[[#This Row],[Cobrada]]*sala[[#This Row],[Monto Total de la Cuenta]]</f>
        <v>82</v>
      </c>
      <c r="W93" s="4">
        <f>sala[[#This Row],[Tiempo de Permanencia]]*24</f>
        <v>2.5666666666511446</v>
      </c>
    </row>
    <row r="94" spans="1:23" x14ac:dyDescent="0.3">
      <c r="A94">
        <v>2</v>
      </c>
      <c r="B94" s="1" t="s">
        <v>138</v>
      </c>
      <c r="C94">
        <v>2</v>
      </c>
      <c r="D94" s="2">
        <v>45017.068749999999</v>
      </c>
      <c r="E94" s="2">
        <v>45017.158333333333</v>
      </c>
      <c r="F94" s="1" t="s">
        <v>24</v>
      </c>
      <c r="G94" s="1" t="s">
        <v>14</v>
      </c>
      <c r="H94" s="1" t="s">
        <v>25</v>
      </c>
      <c r="I94">
        <v>45.66</v>
      </c>
      <c r="J94" s="1" t="s">
        <v>26</v>
      </c>
      <c r="K94">
        <v>93</v>
      </c>
      <c r="L94" s="1" t="s">
        <v>33</v>
      </c>
      <c r="M94" s="1">
        <f>SUMIF('cocina'!A:A,sala[[#This Row],[Número de Orden]],'cocina'!K:K)</f>
        <v>29</v>
      </c>
      <c r="N94" s="2">
        <f>sala[[#This Row],[Hora de Salida]]</f>
        <v>45017.158333333333</v>
      </c>
      <c r="O94" s="3">
        <f>IF(sala[[#This Row],[Estado de la Mesa]]="Ocupada",sala[[#This Row],[Hora de Salida]]-sala[[#This Row],[Hora de Llegada]]+15/(24*60),sala[[#This Row],[Hora de Salida]]-sala[[#This Row],[Hora de Llegada]])</f>
        <v>8.9583333334303461E-2</v>
      </c>
      <c r="P94" s="3">
        <f>SUMIF('cocina'!A:A,sala[[#This Row],[Número de Orden]],'cocina'!H:H)/(24*60)</f>
        <v>1.2500000000000001E-2</v>
      </c>
      <c r="Q94" s="3">
        <f>IF((sala[[#This Row],[Tiempo de Permanencia]]-sala[[#This Row],[Tiempo de Preparación]])&gt;0,sala[[#This Row],[Tiempo de Permanencia]]-sala[[#This Row],[Tiempo de Preparación]],0)</f>
        <v>7.7083333334303464E-2</v>
      </c>
      <c r="R94" s="10">
        <f>IF(sala[[#This Row],[Tiempo de degustación]]&gt;0,1,0)</f>
        <v>1</v>
      </c>
      <c r="S94" s="1" t="str">
        <f>WEEKDAY(sala[[#This Row],[Fecha de Factura]],11)&amp;". "&amp;TEXT(sala[[#This Row],[Fecha de Factura]],"dddd")</f>
        <v>6. sábado</v>
      </c>
      <c r="T94" s="4">
        <f>SUMIF('cocina'!A:A,sala[[#This Row],[Número de Orden]],'cocina'!G:G)</f>
        <v>1</v>
      </c>
      <c r="U94" s="4">
        <f>sala[[#This Row],[Tiempo de Preparación]]*24</f>
        <v>0.30000000000000004</v>
      </c>
      <c r="V94">
        <f>sala[[#This Row],[Cobrada]]*sala[[#This Row],[Monto Total de la Cuenta]]</f>
        <v>29</v>
      </c>
      <c r="W94" s="4">
        <f>sala[[#This Row],[Tiempo de Permanencia]]*24</f>
        <v>2.1500000000232831</v>
      </c>
    </row>
    <row r="95" spans="1:23" x14ac:dyDescent="0.3">
      <c r="A95">
        <v>12</v>
      </c>
      <c r="B95" s="1" t="s">
        <v>139</v>
      </c>
      <c r="C95">
        <v>1</v>
      </c>
      <c r="D95" s="2">
        <v>45017.077777777777</v>
      </c>
      <c r="E95" s="2">
        <v>45017.203472222223</v>
      </c>
      <c r="F95" s="1" t="s">
        <v>32</v>
      </c>
      <c r="G95" s="1" t="s">
        <v>14</v>
      </c>
      <c r="H95" s="1" t="s">
        <v>25</v>
      </c>
      <c r="I95">
        <v>28.36</v>
      </c>
      <c r="J95" s="1" t="s">
        <v>38</v>
      </c>
      <c r="K95">
        <v>94</v>
      </c>
      <c r="L95" s="1" t="s">
        <v>57</v>
      </c>
      <c r="M95" s="1">
        <f>SUMIF('cocina'!A:A,sala[[#This Row],[Número de Orden]],'cocina'!K:K)</f>
        <v>253</v>
      </c>
      <c r="N95" s="2">
        <f>sala[[#This Row],[Hora de Salida]]</f>
        <v>45017.203472222223</v>
      </c>
      <c r="O95" s="3">
        <f>IF(sala[[#This Row],[Estado de la Mesa]]="Ocupada",sala[[#This Row],[Hora de Salida]]-sala[[#This Row],[Hora de Llegada]]+15/(24*60),sala[[#This Row],[Hora de Salida]]-sala[[#This Row],[Hora de Llegada]])</f>
        <v>0.13611111111337473</v>
      </c>
      <c r="P95" s="3">
        <f>SUMIF('cocina'!A:A,sala[[#This Row],[Número de Orden]],'cocina'!H:H)/(24*60)</f>
        <v>8.9583333333333334E-2</v>
      </c>
      <c r="Q95" s="3">
        <f>IF((sala[[#This Row],[Tiempo de Permanencia]]-sala[[#This Row],[Tiempo de Preparación]])&gt;0,sala[[#This Row],[Tiempo de Permanencia]]-sala[[#This Row],[Tiempo de Preparación]],0)</f>
        <v>4.6527777780041399E-2</v>
      </c>
      <c r="R95" s="10">
        <f>IF(sala[[#This Row],[Tiempo de degustación]]&gt;0,1,0)</f>
        <v>1</v>
      </c>
      <c r="S95" s="1" t="str">
        <f>WEEKDAY(sala[[#This Row],[Fecha de Factura]],11)&amp;". "&amp;TEXT(sala[[#This Row],[Fecha de Factura]],"dddd")</f>
        <v>6. sábado</v>
      </c>
      <c r="T95" s="4">
        <f>SUMIF('cocina'!A:A,sala[[#This Row],[Número de Orden]],'cocina'!G:G)</f>
        <v>8</v>
      </c>
      <c r="U95" s="4">
        <f>sala[[#This Row],[Tiempo de Preparación]]*24</f>
        <v>2.15</v>
      </c>
      <c r="V95">
        <f>sala[[#This Row],[Cobrada]]*sala[[#This Row],[Monto Total de la Cuenta]]</f>
        <v>253</v>
      </c>
      <c r="W95" s="4">
        <f>sala[[#This Row],[Tiempo de Permanencia]]*24</f>
        <v>3.2666666667209938</v>
      </c>
    </row>
    <row r="96" spans="1:23" x14ac:dyDescent="0.3">
      <c r="A96">
        <v>12</v>
      </c>
      <c r="B96" s="1" t="s">
        <v>140</v>
      </c>
      <c r="C96">
        <v>5</v>
      </c>
      <c r="D96" s="2">
        <v>45017.138194444444</v>
      </c>
      <c r="E96" s="2">
        <v>45017.254861111112</v>
      </c>
      <c r="F96" s="1" t="s">
        <v>24</v>
      </c>
      <c r="G96" s="1" t="s">
        <v>35</v>
      </c>
      <c r="H96" s="1" t="s">
        <v>25</v>
      </c>
      <c r="I96">
        <v>24.68</v>
      </c>
      <c r="J96" s="1" t="s">
        <v>38</v>
      </c>
      <c r="K96">
        <v>95</v>
      </c>
      <c r="L96" s="1" t="s">
        <v>17</v>
      </c>
      <c r="M96" s="1">
        <f>SUMIF('cocina'!A:A,sala[[#This Row],[Número de Orden]],'cocina'!K:K)</f>
        <v>153</v>
      </c>
      <c r="N96" s="2">
        <f>sala[[#This Row],[Hora de Salida]]</f>
        <v>45017.254861111112</v>
      </c>
      <c r="O96" s="3">
        <f>IF(sala[[#This Row],[Estado de la Mesa]]="Ocupada",sala[[#This Row],[Hora de Salida]]-sala[[#This Row],[Hora de Llegada]]+15/(24*60),sala[[#This Row],[Hora de Salida]]-sala[[#This Row],[Hora de Llegada]])</f>
        <v>0.12708333333527358</v>
      </c>
      <c r="P96" s="3">
        <f>SUMIF('cocina'!A:A,sala[[#This Row],[Número de Orden]],'cocina'!H:H)/(24*60)</f>
        <v>2.8472222222222222E-2</v>
      </c>
      <c r="Q96" s="3">
        <f>IF((sala[[#This Row],[Tiempo de Permanencia]]-sala[[#This Row],[Tiempo de Preparación]])&gt;0,sala[[#This Row],[Tiempo de Permanencia]]-sala[[#This Row],[Tiempo de Preparación]],0)</f>
        <v>9.8611111113051361E-2</v>
      </c>
      <c r="R96" s="10">
        <f>IF(sala[[#This Row],[Tiempo de degustación]]&gt;0,1,0)</f>
        <v>1</v>
      </c>
      <c r="S96" s="1" t="str">
        <f>WEEKDAY(sala[[#This Row],[Fecha de Factura]],11)&amp;". "&amp;TEXT(sala[[#This Row],[Fecha de Factura]],"dddd")</f>
        <v>6. sábado</v>
      </c>
      <c r="T96" s="4">
        <f>SUMIF('cocina'!A:A,sala[[#This Row],[Número de Orden]],'cocina'!G:G)</f>
        <v>6</v>
      </c>
      <c r="U96" s="4">
        <f>sala[[#This Row],[Tiempo de Preparación]]*24</f>
        <v>0.68333333333333335</v>
      </c>
      <c r="V96">
        <f>sala[[#This Row],[Cobrada]]*sala[[#This Row],[Monto Total de la Cuenta]]</f>
        <v>153</v>
      </c>
      <c r="W96" s="4">
        <f>sala[[#This Row],[Tiempo de Permanencia]]*24</f>
        <v>3.0500000000465661</v>
      </c>
    </row>
    <row r="97" spans="1:23" x14ac:dyDescent="0.3">
      <c r="A97">
        <v>16</v>
      </c>
      <c r="B97" s="1" t="s">
        <v>141</v>
      </c>
      <c r="C97">
        <v>5</v>
      </c>
      <c r="D97" s="2">
        <v>45017.082638888889</v>
      </c>
      <c r="E97" s="2">
        <v>45017.226388888892</v>
      </c>
      <c r="F97" s="1" t="s">
        <v>32</v>
      </c>
      <c r="G97" s="1" t="s">
        <v>20</v>
      </c>
      <c r="H97" s="1" t="s">
        <v>25</v>
      </c>
      <c r="I97">
        <v>33.630000000000003</v>
      </c>
      <c r="J97" s="1" t="s">
        <v>26</v>
      </c>
      <c r="K97">
        <v>96</v>
      </c>
      <c r="L97" s="1" t="s">
        <v>42</v>
      </c>
      <c r="M97" s="1">
        <f>SUMIF('cocina'!A:A,sala[[#This Row],[Número de Orden]],'cocina'!K:K)</f>
        <v>176</v>
      </c>
      <c r="N97" s="2">
        <f>sala[[#This Row],[Hora de Salida]]</f>
        <v>45017.226388888892</v>
      </c>
      <c r="O97" s="3">
        <f>IF(sala[[#This Row],[Estado de la Mesa]]="Ocupada",sala[[#This Row],[Hora de Salida]]-sala[[#This Row],[Hora de Llegada]]+15/(24*60),sala[[#This Row],[Hora de Salida]]-sala[[#This Row],[Hora de Llegada]])</f>
        <v>0.14375000000291038</v>
      </c>
      <c r="P97" s="3">
        <f>SUMIF('cocina'!A:A,sala[[#This Row],[Número de Orden]],'cocina'!H:H)/(24*60)</f>
        <v>5.2777777777777778E-2</v>
      </c>
      <c r="Q97" s="3">
        <f>IF((sala[[#This Row],[Tiempo de Permanencia]]-sala[[#This Row],[Tiempo de Preparación]])&gt;0,sala[[#This Row],[Tiempo de Permanencia]]-sala[[#This Row],[Tiempo de Preparación]],0)</f>
        <v>9.0972222225132598E-2</v>
      </c>
      <c r="R97" s="10">
        <f>IF(sala[[#This Row],[Tiempo de degustación]]&gt;0,1,0)</f>
        <v>1</v>
      </c>
      <c r="S97" s="1" t="str">
        <f>WEEKDAY(sala[[#This Row],[Fecha de Factura]],11)&amp;". "&amp;TEXT(sala[[#This Row],[Fecha de Factura]],"dddd")</f>
        <v>6. sábado</v>
      </c>
      <c r="T97" s="4">
        <f>SUMIF('cocina'!A:A,sala[[#This Row],[Número de Orden]],'cocina'!G:G)</f>
        <v>7</v>
      </c>
      <c r="U97" s="4">
        <f>sala[[#This Row],[Tiempo de Preparación]]*24</f>
        <v>1.2666666666666666</v>
      </c>
      <c r="V97">
        <f>sala[[#This Row],[Cobrada]]*sala[[#This Row],[Monto Total de la Cuenta]]</f>
        <v>176</v>
      </c>
      <c r="W97" s="4">
        <f>sala[[#This Row],[Tiempo de Permanencia]]*24</f>
        <v>3.4500000000698492</v>
      </c>
    </row>
    <row r="98" spans="1:23" x14ac:dyDescent="0.3">
      <c r="A98">
        <v>14</v>
      </c>
      <c r="B98" s="1" t="s">
        <v>142</v>
      </c>
      <c r="C98">
        <v>2</v>
      </c>
      <c r="D98" s="2">
        <v>45017.073611111111</v>
      </c>
      <c r="E98" s="2">
        <v>45017.127083333333</v>
      </c>
      <c r="F98" s="1" t="s">
        <v>24</v>
      </c>
      <c r="G98" s="1" t="s">
        <v>35</v>
      </c>
      <c r="H98" s="1" t="s">
        <v>25</v>
      </c>
      <c r="I98">
        <v>19.22</v>
      </c>
      <c r="J98" s="1" t="s">
        <v>38</v>
      </c>
      <c r="K98">
        <v>97</v>
      </c>
      <c r="L98" s="1" t="s">
        <v>54</v>
      </c>
      <c r="M98" s="1">
        <f>SUMIF('cocina'!A:A,sala[[#This Row],[Número de Orden]],'cocina'!K:K)</f>
        <v>188</v>
      </c>
      <c r="N98" s="2">
        <f>sala[[#This Row],[Hora de Salida]]</f>
        <v>45017.127083333333</v>
      </c>
      <c r="O98" s="3">
        <f>IF(sala[[#This Row],[Estado de la Mesa]]="Ocupada",sala[[#This Row],[Hora de Salida]]-sala[[#This Row],[Hora de Llegada]]+15/(24*60),sala[[#This Row],[Hora de Salida]]-sala[[#This Row],[Hora de Llegada]])</f>
        <v>6.3888888888565518E-2</v>
      </c>
      <c r="P98" s="3">
        <f>SUMIF('cocina'!A:A,sala[[#This Row],[Número de Orden]],'cocina'!H:H)/(24*60)</f>
        <v>5.486111111111111E-2</v>
      </c>
      <c r="Q98" s="3">
        <f>IF((sala[[#This Row],[Tiempo de Permanencia]]-sala[[#This Row],[Tiempo de Preparación]])&gt;0,sala[[#This Row],[Tiempo de Permanencia]]-sala[[#This Row],[Tiempo de Preparación]],0)</f>
        <v>9.0277777774544071E-3</v>
      </c>
      <c r="R98" s="10">
        <f>IF(sala[[#This Row],[Tiempo de degustación]]&gt;0,1,0)</f>
        <v>1</v>
      </c>
      <c r="S98" s="1" t="str">
        <f>WEEKDAY(sala[[#This Row],[Fecha de Factura]],11)&amp;". "&amp;TEXT(sala[[#This Row],[Fecha de Factura]],"dddd")</f>
        <v>6. sábado</v>
      </c>
      <c r="T98" s="4">
        <f>SUMIF('cocina'!A:A,sala[[#This Row],[Número de Orden]],'cocina'!G:G)</f>
        <v>7</v>
      </c>
      <c r="U98" s="4">
        <f>sala[[#This Row],[Tiempo de Preparación]]*24</f>
        <v>1.3166666666666667</v>
      </c>
      <c r="V98">
        <f>sala[[#This Row],[Cobrada]]*sala[[#This Row],[Monto Total de la Cuenta]]</f>
        <v>188</v>
      </c>
      <c r="W98" s="4">
        <f>sala[[#This Row],[Tiempo de Permanencia]]*24</f>
        <v>1.5333333333255723</v>
      </c>
    </row>
    <row r="99" spans="1:23" x14ac:dyDescent="0.3">
      <c r="A99">
        <v>7</v>
      </c>
      <c r="B99" s="1" t="s">
        <v>143</v>
      </c>
      <c r="C99">
        <v>3</v>
      </c>
      <c r="D99" s="2">
        <v>45017.042361111111</v>
      </c>
      <c r="E99" s="2">
        <v>45017.140277777777</v>
      </c>
      <c r="F99" s="1" t="s">
        <v>29</v>
      </c>
      <c r="G99" s="1" t="s">
        <v>14</v>
      </c>
      <c r="H99" s="1" t="s">
        <v>25</v>
      </c>
      <c r="I99">
        <v>17.149999999999999</v>
      </c>
      <c r="J99" s="1" t="s">
        <v>38</v>
      </c>
      <c r="K99">
        <v>98</v>
      </c>
      <c r="L99" s="1" t="s">
        <v>42</v>
      </c>
      <c r="M99" s="1">
        <f>SUMIF('cocina'!A:A,sala[[#This Row],[Número de Orden]],'cocina'!K:K)</f>
        <v>166</v>
      </c>
      <c r="N99" s="2">
        <f>sala[[#This Row],[Hora de Salida]]</f>
        <v>45017.140277777777</v>
      </c>
      <c r="O99" s="3">
        <f>IF(sala[[#This Row],[Estado de la Mesa]]="Ocupada",sala[[#This Row],[Hora de Salida]]-sala[[#This Row],[Hora de Llegada]]+15/(24*60),sala[[#This Row],[Hora de Salida]]-sala[[#This Row],[Hora de Llegada]])</f>
        <v>0.10833333333236321</v>
      </c>
      <c r="P99" s="3">
        <f>SUMIF('cocina'!A:A,sala[[#This Row],[Número de Orden]],'cocina'!H:H)/(24*60)</f>
        <v>9.7222222222222224E-2</v>
      </c>
      <c r="Q99" s="3">
        <f>IF((sala[[#This Row],[Tiempo de Permanencia]]-sala[[#This Row],[Tiempo de Preparación]])&gt;0,sala[[#This Row],[Tiempo de Permanencia]]-sala[[#This Row],[Tiempo de Preparación]],0)</f>
        <v>1.1111111110140987E-2</v>
      </c>
      <c r="R99" s="10">
        <f>IF(sala[[#This Row],[Tiempo de degustación]]&gt;0,1,0)</f>
        <v>1</v>
      </c>
      <c r="S99" s="1" t="str">
        <f>WEEKDAY(sala[[#This Row],[Fecha de Factura]],11)&amp;". "&amp;TEXT(sala[[#This Row],[Fecha de Factura]],"dddd")</f>
        <v>6. sábado</v>
      </c>
      <c r="T99" s="4">
        <f>SUMIF('cocina'!A:A,sala[[#This Row],[Número de Orden]],'cocina'!G:G)</f>
        <v>7</v>
      </c>
      <c r="U99" s="4">
        <f>sala[[#This Row],[Tiempo de Preparación]]*24</f>
        <v>2.3333333333333335</v>
      </c>
      <c r="V99">
        <f>sala[[#This Row],[Cobrada]]*sala[[#This Row],[Monto Total de la Cuenta]]</f>
        <v>166</v>
      </c>
      <c r="W99" s="4">
        <f>sala[[#This Row],[Tiempo de Permanencia]]*24</f>
        <v>2.5999999999767169</v>
      </c>
    </row>
    <row r="100" spans="1:23" x14ac:dyDescent="0.3">
      <c r="A100">
        <v>2</v>
      </c>
      <c r="B100" s="1" t="s">
        <v>47</v>
      </c>
      <c r="C100">
        <v>6</v>
      </c>
      <c r="D100" s="2">
        <v>45017.098611111112</v>
      </c>
      <c r="E100" s="2">
        <v>45017.262499999997</v>
      </c>
      <c r="F100" s="1" t="s">
        <v>24</v>
      </c>
      <c r="G100" s="1" t="s">
        <v>14</v>
      </c>
      <c r="H100" s="1" t="s">
        <v>25</v>
      </c>
      <c r="I100">
        <v>33.549999999999997</v>
      </c>
      <c r="J100" s="1" t="s">
        <v>38</v>
      </c>
      <c r="K100">
        <v>99</v>
      </c>
      <c r="L100" s="1" t="s">
        <v>57</v>
      </c>
      <c r="M100" s="1">
        <f>SUMIF('cocina'!A:A,sala[[#This Row],[Número de Orden]],'cocina'!K:K)</f>
        <v>139</v>
      </c>
      <c r="N100" s="2">
        <f>sala[[#This Row],[Hora de Salida]]</f>
        <v>45017.262499999997</v>
      </c>
      <c r="O100" s="3">
        <f>IF(sala[[#This Row],[Estado de la Mesa]]="Ocupada",sala[[#This Row],[Hora de Salida]]-sala[[#This Row],[Hora de Llegada]]+15/(24*60),sala[[#This Row],[Hora de Salida]]-sala[[#This Row],[Hora de Llegada]])</f>
        <v>0.17430555555135166</v>
      </c>
      <c r="P100" s="3">
        <f>SUMIF('cocina'!A:A,sala[[#This Row],[Número de Orden]],'cocina'!H:H)/(24*60)</f>
        <v>5.9722222222222225E-2</v>
      </c>
      <c r="Q100" s="3">
        <f>IF((sala[[#This Row],[Tiempo de Permanencia]]-sala[[#This Row],[Tiempo de Preparación]])&gt;0,sala[[#This Row],[Tiempo de Permanencia]]-sala[[#This Row],[Tiempo de Preparación]],0)</f>
        <v>0.11458333332912943</v>
      </c>
      <c r="R100" s="10">
        <f>IF(sala[[#This Row],[Tiempo de degustación]]&gt;0,1,0)</f>
        <v>1</v>
      </c>
      <c r="S100" s="1" t="str">
        <f>WEEKDAY(sala[[#This Row],[Fecha de Factura]],11)&amp;". "&amp;TEXT(sala[[#This Row],[Fecha de Factura]],"dddd")</f>
        <v>6. sábado</v>
      </c>
      <c r="T100" s="4">
        <f>SUMIF('cocina'!A:A,sala[[#This Row],[Número de Orden]],'cocina'!G:G)</f>
        <v>5</v>
      </c>
      <c r="U100" s="4">
        <f>sala[[#This Row],[Tiempo de Preparación]]*24</f>
        <v>1.4333333333333333</v>
      </c>
      <c r="V100">
        <f>sala[[#This Row],[Cobrada]]*sala[[#This Row],[Monto Total de la Cuenta]]</f>
        <v>139</v>
      </c>
      <c r="W100" s="4">
        <f>sala[[#This Row],[Tiempo de Permanencia]]*24</f>
        <v>4.1833333332324401</v>
      </c>
    </row>
    <row r="101" spans="1:23" x14ac:dyDescent="0.3">
      <c r="A101">
        <v>18</v>
      </c>
      <c r="B101" s="1" t="s">
        <v>34</v>
      </c>
      <c r="C101">
        <v>1</v>
      </c>
      <c r="D101" s="2">
        <v>45017.147222222222</v>
      </c>
      <c r="E101" s="2">
        <v>45017.28125</v>
      </c>
      <c r="F101" s="1" t="s">
        <v>19</v>
      </c>
      <c r="G101" s="1" t="s">
        <v>14</v>
      </c>
      <c r="H101" s="1" t="s">
        <v>25</v>
      </c>
      <c r="I101">
        <v>15.15</v>
      </c>
      <c r="J101" s="1" t="s">
        <v>16</v>
      </c>
      <c r="K101">
        <v>100</v>
      </c>
      <c r="L101" s="1" t="s">
        <v>30</v>
      </c>
      <c r="M101" s="1">
        <f>SUMIF('cocina'!A:A,sala[[#This Row],[Número de Orden]],'cocina'!K:K)</f>
        <v>166</v>
      </c>
      <c r="N101" s="2">
        <f>sala[[#This Row],[Hora de Salida]]</f>
        <v>45017.28125</v>
      </c>
      <c r="O101" s="3">
        <f>IF(sala[[#This Row],[Estado de la Mesa]]="Ocupada",sala[[#This Row],[Hora de Salida]]-sala[[#This Row],[Hora de Llegada]]+15/(24*60),sala[[#This Row],[Hora de Salida]]-sala[[#This Row],[Hora de Llegada]])</f>
        <v>0.13402777777810115</v>
      </c>
      <c r="P101" s="3">
        <f>SUMIF('cocina'!A:A,sala[[#This Row],[Número de Orden]],'cocina'!H:H)/(24*60)</f>
        <v>7.1527777777777773E-2</v>
      </c>
      <c r="Q101" s="3">
        <f>IF((sala[[#This Row],[Tiempo de Permanencia]]-sala[[#This Row],[Tiempo de Preparación]])&gt;0,sala[[#This Row],[Tiempo de Permanencia]]-sala[[#This Row],[Tiempo de Preparación]],0)</f>
        <v>6.250000000032338E-2</v>
      </c>
      <c r="R101" s="10">
        <f>IF(sala[[#This Row],[Tiempo de degustación]]&gt;0,1,0)</f>
        <v>1</v>
      </c>
      <c r="S101" s="1" t="str">
        <f>WEEKDAY(sala[[#This Row],[Fecha de Factura]],11)&amp;". "&amp;TEXT(sala[[#This Row],[Fecha de Factura]],"dddd")</f>
        <v>6. sábado</v>
      </c>
      <c r="T101" s="4">
        <f>SUMIF('cocina'!A:A,sala[[#This Row],[Número de Orden]],'cocina'!G:G)</f>
        <v>7</v>
      </c>
      <c r="U101" s="4">
        <f>sala[[#This Row],[Tiempo de Preparación]]*24</f>
        <v>1.7166666666666666</v>
      </c>
      <c r="V101">
        <f>sala[[#This Row],[Cobrada]]*sala[[#This Row],[Monto Total de la Cuenta]]</f>
        <v>166</v>
      </c>
      <c r="W101" s="4">
        <f>sala[[#This Row],[Tiempo de Permanencia]]*24</f>
        <v>3.2166666666744277</v>
      </c>
    </row>
    <row r="102" spans="1:23" x14ac:dyDescent="0.3">
      <c r="A102">
        <v>1</v>
      </c>
      <c r="B102" s="1" t="s">
        <v>144</v>
      </c>
      <c r="C102">
        <v>5</v>
      </c>
      <c r="D102" s="2">
        <v>45017.009722222225</v>
      </c>
      <c r="E102" s="2">
        <v>45017.09375</v>
      </c>
      <c r="F102" s="1" t="s">
        <v>32</v>
      </c>
      <c r="G102" s="1" t="s">
        <v>14</v>
      </c>
      <c r="H102" s="1" t="s">
        <v>25</v>
      </c>
      <c r="I102">
        <v>15.09</v>
      </c>
      <c r="J102" s="1" t="s">
        <v>26</v>
      </c>
      <c r="K102">
        <v>101</v>
      </c>
      <c r="L102" s="1" t="s">
        <v>39</v>
      </c>
      <c r="M102" s="1">
        <f>SUMIF('cocina'!A:A,sala[[#This Row],[Número de Orden]],'cocina'!K:K)</f>
        <v>138</v>
      </c>
      <c r="N102" s="2">
        <f>sala[[#This Row],[Hora de Salida]]</f>
        <v>45017.09375</v>
      </c>
      <c r="O102" s="3">
        <f>IF(sala[[#This Row],[Estado de la Mesa]]="Ocupada",sala[[#This Row],[Hora de Salida]]-sala[[#This Row],[Hora de Llegada]]+15/(24*60),sala[[#This Row],[Hora de Salida]]-sala[[#This Row],[Hora de Llegada]])</f>
        <v>8.4027777775190771E-2</v>
      </c>
      <c r="P102" s="3">
        <f>SUMIF('cocina'!A:A,sala[[#This Row],[Número de Orden]],'cocina'!H:H)/(24*60)</f>
        <v>9.3055555555555558E-2</v>
      </c>
      <c r="Q102" s="3">
        <f>IF((sala[[#This Row],[Tiempo de Permanencia]]-sala[[#This Row],[Tiempo de Preparación]])&gt;0,sala[[#This Row],[Tiempo de Permanencia]]-sala[[#This Row],[Tiempo de Preparación]],0)</f>
        <v>0</v>
      </c>
      <c r="R102" s="10">
        <f>IF(sala[[#This Row],[Tiempo de degustación]]&gt;0,1,0)</f>
        <v>0</v>
      </c>
      <c r="S102" s="1" t="str">
        <f>WEEKDAY(sala[[#This Row],[Fecha de Factura]],11)&amp;". "&amp;TEXT(sala[[#This Row],[Fecha de Factura]],"dddd")</f>
        <v>6. sábado</v>
      </c>
      <c r="T102" s="4">
        <f>SUMIF('cocina'!A:A,sala[[#This Row],[Número de Orden]],'cocina'!G:G)</f>
        <v>5</v>
      </c>
      <c r="U102" s="4">
        <f>sala[[#This Row],[Tiempo de Preparación]]*24</f>
        <v>2.2333333333333334</v>
      </c>
      <c r="V102">
        <f>sala[[#This Row],[Cobrada]]*sala[[#This Row],[Monto Total de la Cuenta]]</f>
        <v>0</v>
      </c>
      <c r="W102" s="4">
        <f>sala[[#This Row],[Tiempo de Permanencia]]*24</f>
        <v>2.0166666666045785</v>
      </c>
    </row>
    <row r="103" spans="1:23" x14ac:dyDescent="0.3">
      <c r="A103">
        <v>19</v>
      </c>
      <c r="B103" s="1" t="s">
        <v>145</v>
      </c>
      <c r="C103">
        <v>2</v>
      </c>
      <c r="D103" s="2">
        <v>45017.064583333333</v>
      </c>
      <c r="E103" s="2">
        <v>45017.176388888889</v>
      </c>
      <c r="F103" s="1" t="s">
        <v>13</v>
      </c>
      <c r="G103" s="1" t="s">
        <v>14</v>
      </c>
      <c r="H103" s="1" t="s">
        <v>25</v>
      </c>
      <c r="I103">
        <v>12.65</v>
      </c>
      <c r="J103" s="1" t="s">
        <v>16</v>
      </c>
      <c r="K103">
        <v>102</v>
      </c>
      <c r="L103" s="1" t="s">
        <v>39</v>
      </c>
      <c r="M103" s="1">
        <f>SUMIF('cocina'!A:A,sala[[#This Row],[Número de Orden]],'cocina'!K:K)</f>
        <v>171</v>
      </c>
      <c r="N103" s="2">
        <f>sala[[#This Row],[Hora de Salida]]</f>
        <v>45017.176388888889</v>
      </c>
      <c r="O103" s="3">
        <f>IF(sala[[#This Row],[Estado de la Mesa]]="Ocupada",sala[[#This Row],[Hora de Salida]]-sala[[#This Row],[Hora de Llegada]]+15/(24*60),sala[[#This Row],[Hora de Salida]]-sala[[#This Row],[Hora de Llegada]])</f>
        <v>0.11180555555620231</v>
      </c>
      <c r="P103" s="3">
        <f>SUMIF('cocina'!A:A,sala[[#This Row],[Número de Orden]],'cocina'!H:H)/(24*60)</f>
        <v>3.1944444444444442E-2</v>
      </c>
      <c r="Q103" s="3">
        <f>IF((sala[[#This Row],[Tiempo de Permanencia]]-sala[[#This Row],[Tiempo de Preparación]])&gt;0,sala[[#This Row],[Tiempo de Permanencia]]-sala[[#This Row],[Tiempo de Preparación]],0)</f>
        <v>7.9861111111757865E-2</v>
      </c>
      <c r="R103" s="10">
        <f>IF(sala[[#This Row],[Tiempo de degustación]]&gt;0,1,0)</f>
        <v>1</v>
      </c>
      <c r="S103" s="1" t="str">
        <f>WEEKDAY(sala[[#This Row],[Fecha de Factura]],11)&amp;". "&amp;TEXT(sala[[#This Row],[Fecha de Factura]],"dddd")</f>
        <v>6. sábado</v>
      </c>
      <c r="T103" s="4">
        <f>SUMIF('cocina'!A:A,sala[[#This Row],[Número de Orden]],'cocina'!G:G)</f>
        <v>6</v>
      </c>
      <c r="U103" s="4">
        <f>sala[[#This Row],[Tiempo de Preparación]]*24</f>
        <v>0.76666666666666661</v>
      </c>
      <c r="V103">
        <f>sala[[#This Row],[Cobrada]]*sala[[#This Row],[Monto Total de la Cuenta]]</f>
        <v>171</v>
      </c>
      <c r="W103" s="4">
        <f>sala[[#This Row],[Tiempo de Permanencia]]*24</f>
        <v>2.6833333333488554</v>
      </c>
    </row>
    <row r="104" spans="1:23" x14ac:dyDescent="0.3">
      <c r="A104">
        <v>13</v>
      </c>
      <c r="B104" s="1" t="s">
        <v>146</v>
      </c>
      <c r="C104">
        <v>3</v>
      </c>
      <c r="D104" s="2">
        <v>45017.070833333331</v>
      </c>
      <c r="E104" s="2">
        <v>45017.215277777781</v>
      </c>
      <c r="F104" s="1" t="s">
        <v>32</v>
      </c>
      <c r="G104" s="1" t="s">
        <v>14</v>
      </c>
      <c r="H104" s="1" t="s">
        <v>15</v>
      </c>
      <c r="I104">
        <v>26.75</v>
      </c>
      <c r="J104" s="1" t="s">
        <v>16</v>
      </c>
      <c r="K104">
        <v>103</v>
      </c>
      <c r="L104" s="1" t="s">
        <v>27</v>
      </c>
      <c r="M104" s="1">
        <f>SUMIF('cocina'!A:A,sala[[#This Row],[Número de Orden]],'cocina'!K:K)</f>
        <v>73</v>
      </c>
      <c r="N104" s="2">
        <f>sala[[#This Row],[Hora de Salida]]</f>
        <v>45017.215277777781</v>
      </c>
      <c r="O104" s="3">
        <f>IF(sala[[#This Row],[Estado de la Mesa]]="Ocupada",sala[[#This Row],[Hora de Salida]]-sala[[#This Row],[Hora de Llegada]]+15/(24*60),sala[[#This Row],[Hora de Salida]]-sala[[#This Row],[Hora de Llegada]])</f>
        <v>0.14444444444961846</v>
      </c>
      <c r="P104" s="3">
        <f>SUMIF('cocina'!A:A,sala[[#This Row],[Número de Orden]],'cocina'!H:H)/(24*60)</f>
        <v>6.8750000000000006E-2</v>
      </c>
      <c r="Q104" s="3">
        <f>IF((sala[[#This Row],[Tiempo de Permanencia]]-sala[[#This Row],[Tiempo de Preparación]])&gt;0,sala[[#This Row],[Tiempo de Permanencia]]-sala[[#This Row],[Tiempo de Preparación]],0)</f>
        <v>7.5694444449618453E-2</v>
      </c>
      <c r="R104" s="10">
        <f>IF(sala[[#This Row],[Tiempo de degustación]]&gt;0,1,0)</f>
        <v>1</v>
      </c>
      <c r="S104" s="1" t="str">
        <f>WEEKDAY(sala[[#This Row],[Fecha de Factura]],11)&amp;". "&amp;TEXT(sala[[#This Row],[Fecha de Factura]],"dddd")</f>
        <v>6. sábado</v>
      </c>
      <c r="T104" s="4">
        <f>SUMIF('cocina'!A:A,sala[[#This Row],[Número de Orden]],'cocina'!G:G)</f>
        <v>3</v>
      </c>
      <c r="U104" s="4">
        <f>sala[[#This Row],[Tiempo de Preparación]]*24</f>
        <v>1.6500000000000001</v>
      </c>
      <c r="V104">
        <f>sala[[#This Row],[Cobrada]]*sala[[#This Row],[Monto Total de la Cuenta]]</f>
        <v>73</v>
      </c>
      <c r="W104" s="4">
        <f>sala[[#This Row],[Tiempo de Permanencia]]*24</f>
        <v>3.466666666790843</v>
      </c>
    </row>
    <row r="105" spans="1:23" x14ac:dyDescent="0.3">
      <c r="A105">
        <v>14</v>
      </c>
      <c r="B105" s="1" t="s">
        <v>147</v>
      </c>
      <c r="C105">
        <v>4</v>
      </c>
      <c r="D105" s="2">
        <v>45017.061111111114</v>
      </c>
      <c r="E105" s="2">
        <v>45017.113888888889</v>
      </c>
      <c r="F105" s="1" t="s">
        <v>13</v>
      </c>
      <c r="G105" s="1" t="s">
        <v>20</v>
      </c>
      <c r="H105" s="1" t="s">
        <v>15</v>
      </c>
      <c r="I105">
        <v>11.12</v>
      </c>
      <c r="J105" s="1" t="s">
        <v>16</v>
      </c>
      <c r="K105">
        <v>104</v>
      </c>
      <c r="L105" s="1" t="s">
        <v>44</v>
      </c>
      <c r="M105" s="1">
        <f>SUMIF('cocina'!A:A,sala[[#This Row],[Número de Orden]],'cocina'!K:K)</f>
        <v>77</v>
      </c>
      <c r="N105" s="2">
        <f>sala[[#This Row],[Hora de Salida]]</f>
        <v>45017.113888888889</v>
      </c>
      <c r="O105" s="3">
        <f>IF(sala[[#This Row],[Estado de la Mesa]]="Ocupada",sala[[#This Row],[Hora de Salida]]-sala[[#This Row],[Hora de Llegada]]+15/(24*60),sala[[#This Row],[Hora de Salida]]-sala[[#This Row],[Hora de Llegada]])</f>
        <v>5.2777777775190771E-2</v>
      </c>
      <c r="P105" s="3">
        <f>SUMIF('cocina'!A:A,sala[[#This Row],[Número de Orden]],'cocina'!H:H)/(24*60)</f>
        <v>3.8194444444444448E-2</v>
      </c>
      <c r="Q105" s="3">
        <f>IF((sala[[#This Row],[Tiempo de Permanencia]]-sala[[#This Row],[Tiempo de Preparación]])&gt;0,sala[[#This Row],[Tiempo de Permanencia]]-sala[[#This Row],[Tiempo de Preparación]],0)</f>
        <v>1.4583333330746323E-2</v>
      </c>
      <c r="R105" s="10">
        <f>IF(sala[[#This Row],[Tiempo de degustación]]&gt;0,1,0)</f>
        <v>1</v>
      </c>
      <c r="S105" s="1" t="str">
        <f>WEEKDAY(sala[[#This Row],[Fecha de Factura]],11)&amp;". "&amp;TEXT(sala[[#This Row],[Fecha de Factura]],"dddd")</f>
        <v>6. sábado</v>
      </c>
      <c r="T105" s="4">
        <f>SUMIF('cocina'!A:A,sala[[#This Row],[Número de Orden]],'cocina'!G:G)</f>
        <v>3</v>
      </c>
      <c r="U105" s="4">
        <f>sala[[#This Row],[Tiempo de Preparación]]*24</f>
        <v>0.91666666666666674</v>
      </c>
      <c r="V105">
        <f>sala[[#This Row],[Cobrada]]*sala[[#This Row],[Monto Total de la Cuenta]]</f>
        <v>77</v>
      </c>
      <c r="W105" s="4">
        <f>sala[[#This Row],[Tiempo de Permanencia]]*24</f>
        <v>1.2666666666045785</v>
      </c>
    </row>
    <row r="106" spans="1:23" x14ac:dyDescent="0.3">
      <c r="A106">
        <v>14</v>
      </c>
      <c r="B106" s="1" t="s">
        <v>148</v>
      </c>
      <c r="C106">
        <v>6</v>
      </c>
      <c r="D106" s="2">
        <v>45017.054166666669</v>
      </c>
      <c r="E106" s="2">
        <v>45017.166666666664</v>
      </c>
      <c r="F106" s="1" t="s">
        <v>13</v>
      </c>
      <c r="G106" s="1" t="s">
        <v>14</v>
      </c>
      <c r="H106" s="1" t="s">
        <v>25</v>
      </c>
      <c r="I106">
        <v>15.64</v>
      </c>
      <c r="J106" s="1" t="s">
        <v>26</v>
      </c>
      <c r="K106">
        <v>105</v>
      </c>
      <c r="L106" s="1" t="s">
        <v>27</v>
      </c>
      <c r="M106" s="1">
        <f>SUMIF('cocina'!A:A,sala[[#This Row],[Número de Orden]],'cocina'!K:K)</f>
        <v>141</v>
      </c>
      <c r="N106" s="2">
        <f>sala[[#This Row],[Hora de Salida]]</f>
        <v>45017.166666666664</v>
      </c>
      <c r="O106" s="3">
        <f>IF(sala[[#This Row],[Estado de la Mesa]]="Ocupada",sala[[#This Row],[Hora de Salida]]-sala[[#This Row],[Hora de Llegada]]+15/(24*60),sala[[#This Row],[Hora de Salida]]-sala[[#This Row],[Hora de Llegada]])</f>
        <v>0.11249999999563443</v>
      </c>
      <c r="P106" s="3">
        <f>SUMIF('cocina'!A:A,sala[[#This Row],[Número de Orden]],'cocina'!H:H)/(24*60)</f>
        <v>2.9861111111111113E-2</v>
      </c>
      <c r="Q106" s="3">
        <f>IF((sala[[#This Row],[Tiempo de Permanencia]]-sala[[#This Row],[Tiempo de Preparación]])&gt;0,sala[[#This Row],[Tiempo de Permanencia]]-sala[[#This Row],[Tiempo de Preparación]],0)</f>
        <v>8.2638888884523309E-2</v>
      </c>
      <c r="R106" s="10">
        <f>IF(sala[[#This Row],[Tiempo de degustación]]&gt;0,1,0)</f>
        <v>1</v>
      </c>
      <c r="S106" s="1" t="str">
        <f>WEEKDAY(sala[[#This Row],[Fecha de Factura]],11)&amp;". "&amp;TEXT(sala[[#This Row],[Fecha de Factura]],"dddd")</f>
        <v>6. sábado</v>
      </c>
      <c r="T106" s="4">
        <f>SUMIF('cocina'!A:A,sala[[#This Row],[Número de Orden]],'cocina'!G:G)</f>
        <v>6</v>
      </c>
      <c r="U106" s="4">
        <f>sala[[#This Row],[Tiempo de Preparación]]*24</f>
        <v>0.71666666666666667</v>
      </c>
      <c r="V106">
        <f>sala[[#This Row],[Cobrada]]*sala[[#This Row],[Monto Total de la Cuenta]]</f>
        <v>141</v>
      </c>
      <c r="W106" s="4">
        <f>sala[[#This Row],[Tiempo de Permanencia]]*24</f>
        <v>2.6999999998952262</v>
      </c>
    </row>
    <row r="107" spans="1:23" x14ac:dyDescent="0.3">
      <c r="A107">
        <v>15</v>
      </c>
      <c r="B107" s="1" t="s">
        <v>149</v>
      </c>
      <c r="C107">
        <v>3</v>
      </c>
      <c r="D107" s="2">
        <v>45017.083333333336</v>
      </c>
      <c r="E107" s="2">
        <v>45017.213888888888</v>
      </c>
      <c r="F107" s="1" t="s">
        <v>32</v>
      </c>
      <c r="G107" s="1" t="s">
        <v>20</v>
      </c>
      <c r="H107" s="1" t="s">
        <v>21</v>
      </c>
      <c r="I107">
        <v>22.72</v>
      </c>
      <c r="J107" s="1" t="s">
        <v>26</v>
      </c>
      <c r="K107">
        <v>106</v>
      </c>
      <c r="L107" s="1" t="s">
        <v>44</v>
      </c>
      <c r="M107" s="1">
        <f>SUMIF('cocina'!A:A,sala[[#This Row],[Número de Orden]],'cocina'!K:K)</f>
        <v>68</v>
      </c>
      <c r="N107" s="2">
        <f>sala[[#This Row],[Hora de Salida]]</f>
        <v>45017.213888888888</v>
      </c>
      <c r="O107" s="3">
        <f>IF(sala[[#This Row],[Estado de la Mesa]]="Ocupada",sala[[#This Row],[Hora de Salida]]-sala[[#This Row],[Hora de Llegada]]+15/(24*60),sala[[#This Row],[Hora de Salida]]-sala[[#This Row],[Hora de Llegada]])</f>
        <v>0.13055555555183673</v>
      </c>
      <c r="P107" s="3">
        <f>SUMIF('cocina'!A:A,sala[[#This Row],[Número de Orden]],'cocina'!H:H)/(24*60)</f>
        <v>2.013888888888889E-2</v>
      </c>
      <c r="Q107" s="3">
        <f>IF((sala[[#This Row],[Tiempo de Permanencia]]-sala[[#This Row],[Tiempo de Preparación]])&gt;0,sala[[#This Row],[Tiempo de Permanencia]]-sala[[#This Row],[Tiempo de Preparación]],0)</f>
        <v>0.11041666666294785</v>
      </c>
      <c r="R107" s="10">
        <f>IF(sala[[#This Row],[Tiempo de degustación]]&gt;0,1,0)</f>
        <v>1</v>
      </c>
      <c r="S107" s="1" t="str">
        <f>WEEKDAY(sala[[#This Row],[Fecha de Factura]],11)&amp;". "&amp;TEXT(sala[[#This Row],[Fecha de Factura]],"dddd")</f>
        <v>6. sábado</v>
      </c>
      <c r="T107" s="4">
        <f>SUMIF('cocina'!A:A,sala[[#This Row],[Número de Orden]],'cocina'!G:G)</f>
        <v>2</v>
      </c>
      <c r="U107" s="4">
        <f>sala[[#This Row],[Tiempo de Preparación]]*24</f>
        <v>0.48333333333333339</v>
      </c>
      <c r="V107">
        <f>sala[[#This Row],[Cobrada]]*sala[[#This Row],[Monto Total de la Cuenta]]</f>
        <v>68</v>
      </c>
      <c r="W107" s="4">
        <f>sala[[#This Row],[Tiempo de Permanencia]]*24</f>
        <v>3.1333333332440816</v>
      </c>
    </row>
    <row r="108" spans="1:23" x14ac:dyDescent="0.3">
      <c r="A108">
        <v>11</v>
      </c>
      <c r="B108" s="1" t="s">
        <v>150</v>
      </c>
      <c r="C108">
        <v>5</v>
      </c>
      <c r="D108" s="2">
        <v>45017.061805555553</v>
      </c>
      <c r="E108" s="2">
        <v>45017.123611111114</v>
      </c>
      <c r="F108" s="1" t="s">
        <v>24</v>
      </c>
      <c r="G108" s="1" t="s">
        <v>14</v>
      </c>
      <c r="H108" s="1" t="s">
        <v>15</v>
      </c>
      <c r="I108">
        <v>48.77</v>
      </c>
      <c r="J108" s="1" t="s">
        <v>16</v>
      </c>
      <c r="K108">
        <v>107</v>
      </c>
      <c r="L108" s="1" t="s">
        <v>42</v>
      </c>
      <c r="M108" s="1">
        <f>SUMIF('cocina'!A:A,sala[[#This Row],[Número de Orden]],'cocina'!K:K)</f>
        <v>253</v>
      </c>
      <c r="N108" s="2">
        <f>sala[[#This Row],[Hora de Salida]]</f>
        <v>45017.123611111114</v>
      </c>
      <c r="O108" s="3">
        <f>IF(sala[[#This Row],[Estado de la Mesa]]="Ocupada",sala[[#This Row],[Hora de Salida]]-sala[[#This Row],[Hora de Llegada]]+15/(24*60),sala[[#This Row],[Hora de Salida]]-sala[[#This Row],[Hora de Llegada]])</f>
        <v>6.1805555560567882E-2</v>
      </c>
      <c r="P108" s="3">
        <f>SUMIF('cocina'!A:A,sala[[#This Row],[Número de Orden]],'cocina'!H:H)/(24*60)</f>
        <v>9.7916666666666666E-2</v>
      </c>
      <c r="Q108" s="3">
        <f>IF((sala[[#This Row],[Tiempo de Permanencia]]-sala[[#This Row],[Tiempo de Preparación]])&gt;0,sala[[#This Row],[Tiempo de Permanencia]]-sala[[#This Row],[Tiempo de Preparación]],0)</f>
        <v>0</v>
      </c>
      <c r="R108" s="10">
        <f>IF(sala[[#This Row],[Tiempo de degustación]]&gt;0,1,0)</f>
        <v>0</v>
      </c>
      <c r="S108" s="1" t="str">
        <f>WEEKDAY(sala[[#This Row],[Fecha de Factura]],11)&amp;". "&amp;TEXT(sala[[#This Row],[Fecha de Factura]],"dddd")</f>
        <v>6. sábado</v>
      </c>
      <c r="T108" s="4">
        <f>SUMIF('cocina'!A:A,sala[[#This Row],[Número de Orden]],'cocina'!G:G)</f>
        <v>8</v>
      </c>
      <c r="U108" s="4">
        <f>sala[[#This Row],[Tiempo de Preparación]]*24</f>
        <v>2.35</v>
      </c>
      <c r="V108">
        <f>sala[[#This Row],[Cobrada]]*sala[[#This Row],[Monto Total de la Cuenta]]</f>
        <v>0</v>
      </c>
      <c r="W108" s="4">
        <f>sala[[#This Row],[Tiempo de Permanencia]]*24</f>
        <v>1.4833333334536292</v>
      </c>
    </row>
    <row r="109" spans="1:23" x14ac:dyDescent="0.3">
      <c r="A109">
        <v>3</v>
      </c>
      <c r="B109" s="1" t="s">
        <v>151</v>
      </c>
      <c r="C109">
        <v>3</v>
      </c>
      <c r="D109" s="2">
        <v>45017.063888888886</v>
      </c>
      <c r="E109" s="2">
        <v>45017.150694444441</v>
      </c>
      <c r="F109" s="1" t="s">
        <v>32</v>
      </c>
      <c r="G109" s="1" t="s">
        <v>20</v>
      </c>
      <c r="H109" s="1" t="s">
        <v>15</v>
      </c>
      <c r="I109">
        <v>23.26</v>
      </c>
      <c r="J109" s="1" t="s">
        <v>16</v>
      </c>
      <c r="K109">
        <v>108</v>
      </c>
      <c r="L109" s="1" t="s">
        <v>30</v>
      </c>
      <c r="M109" s="1">
        <f>SUMIF('cocina'!A:A,sala[[#This Row],[Número de Orden]],'cocina'!K:K)</f>
        <v>124</v>
      </c>
      <c r="N109" s="2">
        <f>sala[[#This Row],[Hora de Salida]]</f>
        <v>45017.150694444441</v>
      </c>
      <c r="O109" s="3">
        <f>IF(sala[[#This Row],[Estado de la Mesa]]="Ocupada",sala[[#This Row],[Hora de Salida]]-sala[[#This Row],[Hora de Llegada]]+15/(24*60),sala[[#This Row],[Hora de Salida]]-sala[[#This Row],[Hora de Llegada]])</f>
        <v>8.6805555554747116E-2</v>
      </c>
      <c r="P109" s="3">
        <f>SUMIF('cocina'!A:A,sala[[#This Row],[Número de Orden]],'cocina'!H:H)/(24*60)</f>
        <v>7.9861111111111105E-2</v>
      </c>
      <c r="Q109" s="3">
        <f>IF((sala[[#This Row],[Tiempo de Permanencia]]-sala[[#This Row],[Tiempo de Preparación]])&gt;0,sala[[#This Row],[Tiempo de Permanencia]]-sala[[#This Row],[Tiempo de Preparación]],0)</f>
        <v>6.9444444436360109E-3</v>
      </c>
      <c r="R109" s="10">
        <f>IF(sala[[#This Row],[Tiempo de degustación]]&gt;0,1,0)</f>
        <v>1</v>
      </c>
      <c r="S109" s="1" t="str">
        <f>WEEKDAY(sala[[#This Row],[Fecha de Factura]],11)&amp;". "&amp;TEXT(sala[[#This Row],[Fecha de Factura]],"dddd")</f>
        <v>6. sábado</v>
      </c>
      <c r="T109" s="4">
        <f>SUMIF('cocina'!A:A,sala[[#This Row],[Número de Orden]],'cocina'!G:G)</f>
        <v>5</v>
      </c>
      <c r="U109" s="4">
        <f>sala[[#This Row],[Tiempo de Preparación]]*24</f>
        <v>1.9166666666666665</v>
      </c>
      <c r="V109">
        <f>sala[[#This Row],[Cobrada]]*sala[[#This Row],[Monto Total de la Cuenta]]</f>
        <v>124</v>
      </c>
      <c r="W109" s="4">
        <f>sala[[#This Row],[Tiempo de Permanencia]]*24</f>
        <v>2.0833333333139308</v>
      </c>
    </row>
    <row r="110" spans="1:23" x14ac:dyDescent="0.3">
      <c r="A110">
        <v>10</v>
      </c>
      <c r="B110" s="1" t="s">
        <v>152</v>
      </c>
      <c r="C110">
        <v>2</v>
      </c>
      <c r="D110" s="2">
        <v>45017.059027777781</v>
      </c>
      <c r="E110" s="2">
        <v>45017.101388888892</v>
      </c>
      <c r="F110" s="1" t="s">
        <v>32</v>
      </c>
      <c r="G110" s="1" t="s">
        <v>20</v>
      </c>
      <c r="H110" s="1" t="s">
        <v>25</v>
      </c>
      <c r="I110">
        <v>42.95</v>
      </c>
      <c r="J110" s="1" t="s">
        <v>26</v>
      </c>
      <c r="K110">
        <v>109</v>
      </c>
      <c r="L110" s="1" t="s">
        <v>54</v>
      </c>
      <c r="M110" s="1">
        <f>SUMIF('cocina'!A:A,sala[[#This Row],[Número de Orden]],'cocina'!K:K)</f>
        <v>169</v>
      </c>
      <c r="N110" s="2">
        <f>sala[[#This Row],[Hora de Salida]]</f>
        <v>45017.101388888892</v>
      </c>
      <c r="O110" s="3">
        <f>IF(sala[[#This Row],[Estado de la Mesa]]="Ocupada",sala[[#This Row],[Hora de Salida]]-sala[[#This Row],[Hora de Llegada]]+15/(24*60),sala[[#This Row],[Hora de Salida]]-sala[[#This Row],[Hora de Llegada]])</f>
        <v>4.2361111110949423E-2</v>
      </c>
      <c r="P110" s="3">
        <f>SUMIF('cocina'!A:A,sala[[#This Row],[Número de Orden]],'cocina'!H:H)/(24*60)</f>
        <v>8.1944444444444445E-2</v>
      </c>
      <c r="Q110" s="3">
        <f>IF((sala[[#This Row],[Tiempo de Permanencia]]-sala[[#This Row],[Tiempo de Preparación]])&gt;0,sala[[#This Row],[Tiempo de Permanencia]]-sala[[#This Row],[Tiempo de Preparación]],0)</f>
        <v>0</v>
      </c>
      <c r="R110" s="10">
        <f>IF(sala[[#This Row],[Tiempo de degustación]]&gt;0,1,0)</f>
        <v>0</v>
      </c>
      <c r="S110" s="1" t="str">
        <f>WEEKDAY(sala[[#This Row],[Fecha de Factura]],11)&amp;". "&amp;TEXT(sala[[#This Row],[Fecha de Factura]],"dddd")</f>
        <v>6. sábado</v>
      </c>
      <c r="T110" s="4">
        <f>SUMIF('cocina'!A:A,sala[[#This Row],[Número de Orden]],'cocina'!G:G)</f>
        <v>6</v>
      </c>
      <c r="U110" s="4">
        <f>sala[[#This Row],[Tiempo de Preparación]]*24</f>
        <v>1.9666666666666668</v>
      </c>
      <c r="V110">
        <f>sala[[#This Row],[Cobrada]]*sala[[#This Row],[Monto Total de la Cuenta]]</f>
        <v>0</v>
      </c>
      <c r="W110" s="4">
        <f>sala[[#This Row],[Tiempo de Permanencia]]*24</f>
        <v>1.0166666666627862</v>
      </c>
    </row>
    <row r="111" spans="1:23" x14ac:dyDescent="0.3">
      <c r="A111">
        <v>5</v>
      </c>
      <c r="B111" s="1" t="s">
        <v>153</v>
      </c>
      <c r="C111">
        <v>1</v>
      </c>
      <c r="D111" s="2">
        <v>45017.147222222222</v>
      </c>
      <c r="E111" s="2">
        <v>45017.275694444441</v>
      </c>
      <c r="F111" s="1" t="s">
        <v>19</v>
      </c>
      <c r="G111" s="1" t="s">
        <v>14</v>
      </c>
      <c r="H111" s="1" t="s">
        <v>25</v>
      </c>
      <c r="I111">
        <v>47.91</v>
      </c>
      <c r="J111" s="1" t="s">
        <v>16</v>
      </c>
      <c r="K111">
        <v>110</v>
      </c>
      <c r="L111" s="1" t="s">
        <v>30</v>
      </c>
      <c r="M111" s="1">
        <f>SUMIF('cocina'!A:A,sala[[#This Row],[Número de Orden]],'cocina'!K:K)</f>
        <v>163</v>
      </c>
      <c r="N111" s="2">
        <f>sala[[#This Row],[Hora de Salida]]</f>
        <v>45017.275694444441</v>
      </c>
      <c r="O111" s="3">
        <f>IF(sala[[#This Row],[Estado de la Mesa]]="Ocupada",sala[[#This Row],[Hora de Salida]]-sala[[#This Row],[Hora de Llegada]]+15/(24*60),sala[[#This Row],[Hora de Salida]]-sala[[#This Row],[Hora de Llegada]])</f>
        <v>0.12847222221898846</v>
      </c>
      <c r="P111" s="3">
        <f>SUMIF('cocina'!A:A,sala[[#This Row],[Número de Orden]],'cocina'!H:H)/(24*60)</f>
        <v>8.4027777777777785E-2</v>
      </c>
      <c r="Q111" s="3">
        <f>IF((sala[[#This Row],[Tiempo de Permanencia]]-sala[[#This Row],[Tiempo de Preparación]])&gt;0,sala[[#This Row],[Tiempo de Permanencia]]-sala[[#This Row],[Tiempo de Preparación]],0)</f>
        <v>4.4444444441210679E-2</v>
      </c>
      <c r="R111" s="10">
        <f>IF(sala[[#This Row],[Tiempo de degustación]]&gt;0,1,0)</f>
        <v>1</v>
      </c>
      <c r="S111" s="1" t="str">
        <f>WEEKDAY(sala[[#This Row],[Fecha de Factura]],11)&amp;". "&amp;TEXT(sala[[#This Row],[Fecha de Factura]],"dddd")</f>
        <v>6. sábado</v>
      </c>
      <c r="T111" s="4">
        <f>SUMIF('cocina'!A:A,sala[[#This Row],[Número de Orden]],'cocina'!G:G)</f>
        <v>6</v>
      </c>
      <c r="U111" s="4">
        <f>sala[[#This Row],[Tiempo de Preparación]]*24</f>
        <v>2.0166666666666666</v>
      </c>
      <c r="V111">
        <f>sala[[#This Row],[Cobrada]]*sala[[#This Row],[Monto Total de la Cuenta]]</f>
        <v>163</v>
      </c>
      <c r="W111" s="4">
        <f>sala[[#This Row],[Tiempo de Permanencia]]*24</f>
        <v>3.0833333332557231</v>
      </c>
    </row>
    <row r="112" spans="1:23" x14ac:dyDescent="0.3">
      <c r="A112">
        <v>3</v>
      </c>
      <c r="B112" s="1" t="s">
        <v>154</v>
      </c>
      <c r="C112">
        <v>2</v>
      </c>
      <c r="D112" s="2">
        <v>45017.074999999997</v>
      </c>
      <c r="E112" s="2">
        <v>45017.213194444441</v>
      </c>
      <c r="F112" s="1" t="s">
        <v>13</v>
      </c>
      <c r="G112" s="1" t="s">
        <v>20</v>
      </c>
      <c r="H112" s="1" t="s">
        <v>25</v>
      </c>
      <c r="I112">
        <v>18.82</v>
      </c>
      <c r="J112" s="1" t="s">
        <v>16</v>
      </c>
      <c r="K112">
        <v>111</v>
      </c>
      <c r="L112" s="1" t="s">
        <v>54</v>
      </c>
      <c r="M112" s="1">
        <f>SUMIF('cocina'!A:A,sala[[#This Row],[Número de Orden]],'cocina'!K:K)</f>
        <v>204</v>
      </c>
      <c r="N112" s="2">
        <f>sala[[#This Row],[Hora de Salida]]</f>
        <v>45017.213194444441</v>
      </c>
      <c r="O112" s="3">
        <f>IF(sala[[#This Row],[Estado de la Mesa]]="Ocupada",sala[[#This Row],[Hora de Salida]]-sala[[#This Row],[Hora de Llegada]]+15/(24*60),sala[[#This Row],[Hora de Salida]]-sala[[#This Row],[Hora de Llegada]])</f>
        <v>0.13819444444379769</v>
      </c>
      <c r="P112" s="3">
        <f>SUMIF('cocina'!A:A,sala[[#This Row],[Número de Orden]],'cocina'!H:H)/(24*60)</f>
        <v>9.5138888888888884E-2</v>
      </c>
      <c r="Q112" s="3">
        <f>IF((sala[[#This Row],[Tiempo de Permanencia]]-sala[[#This Row],[Tiempo de Preparación]])&gt;0,sala[[#This Row],[Tiempo de Permanencia]]-sala[[#This Row],[Tiempo de Preparación]],0)</f>
        <v>4.3055555554908809E-2</v>
      </c>
      <c r="R112" s="10">
        <f>IF(sala[[#This Row],[Tiempo de degustación]]&gt;0,1,0)</f>
        <v>1</v>
      </c>
      <c r="S112" s="1" t="str">
        <f>WEEKDAY(sala[[#This Row],[Fecha de Factura]],11)&amp;". "&amp;TEXT(sala[[#This Row],[Fecha de Factura]],"dddd")</f>
        <v>6. sábado</v>
      </c>
      <c r="T112" s="4">
        <f>SUMIF('cocina'!A:A,sala[[#This Row],[Número de Orden]],'cocina'!G:G)</f>
        <v>8</v>
      </c>
      <c r="U112" s="4">
        <f>sala[[#This Row],[Tiempo de Preparación]]*24</f>
        <v>2.2833333333333332</v>
      </c>
      <c r="V112">
        <f>sala[[#This Row],[Cobrada]]*sala[[#This Row],[Monto Total de la Cuenta]]</f>
        <v>204</v>
      </c>
      <c r="W112" s="4">
        <f>sala[[#This Row],[Tiempo de Permanencia]]*24</f>
        <v>3.3166666666511446</v>
      </c>
    </row>
    <row r="113" spans="1:23" x14ac:dyDescent="0.3">
      <c r="A113">
        <v>6</v>
      </c>
      <c r="B113" s="1" t="s">
        <v>155</v>
      </c>
      <c r="C113">
        <v>2</v>
      </c>
      <c r="D113" s="2">
        <v>45017.075694444444</v>
      </c>
      <c r="E113" s="2">
        <v>45017.167361111111</v>
      </c>
      <c r="F113" s="1" t="s">
        <v>24</v>
      </c>
      <c r="G113" s="1" t="s">
        <v>35</v>
      </c>
      <c r="H113" s="1" t="s">
        <v>21</v>
      </c>
      <c r="I113">
        <v>35.36</v>
      </c>
      <c r="J113" s="1" t="s">
        <v>38</v>
      </c>
      <c r="K113">
        <v>112</v>
      </c>
      <c r="L113" s="1" t="s">
        <v>33</v>
      </c>
      <c r="M113" s="1">
        <f>SUMIF('cocina'!A:A,sala[[#This Row],[Número de Orden]],'cocina'!K:K)</f>
        <v>20</v>
      </c>
      <c r="N113" s="2">
        <f>sala[[#This Row],[Hora de Salida]]</f>
        <v>45017.167361111111</v>
      </c>
      <c r="O113" s="3">
        <f>IF(sala[[#This Row],[Estado de la Mesa]]="Ocupada",sala[[#This Row],[Hora de Salida]]-sala[[#This Row],[Hora de Llegada]]+15/(24*60),sala[[#This Row],[Hora de Salida]]-sala[[#This Row],[Hora de Llegada]])</f>
        <v>0.1020833333338184</v>
      </c>
      <c r="P113" s="3">
        <f>SUMIF('cocina'!A:A,sala[[#This Row],[Número de Orden]],'cocina'!H:H)/(24*60)</f>
        <v>1.1111111111111112E-2</v>
      </c>
      <c r="Q113" s="3">
        <f>IF((sala[[#This Row],[Tiempo de Permanencia]]-sala[[#This Row],[Tiempo de Preparación]])&gt;0,sala[[#This Row],[Tiempo de Permanencia]]-sala[[#This Row],[Tiempo de Preparación]],0)</f>
        <v>9.0972222222707289E-2</v>
      </c>
      <c r="R113" s="10">
        <f>IF(sala[[#This Row],[Tiempo de degustación]]&gt;0,1,0)</f>
        <v>1</v>
      </c>
      <c r="S113" s="1" t="str">
        <f>WEEKDAY(sala[[#This Row],[Fecha de Factura]],11)&amp;". "&amp;TEXT(sala[[#This Row],[Fecha de Factura]],"dddd")</f>
        <v>6. sábado</v>
      </c>
      <c r="T113" s="4">
        <f>SUMIF('cocina'!A:A,sala[[#This Row],[Número de Orden]],'cocina'!G:G)</f>
        <v>1</v>
      </c>
      <c r="U113" s="4">
        <f>sala[[#This Row],[Tiempo de Preparación]]*24</f>
        <v>0.26666666666666666</v>
      </c>
      <c r="V113">
        <f>sala[[#This Row],[Cobrada]]*sala[[#This Row],[Monto Total de la Cuenta]]</f>
        <v>20</v>
      </c>
      <c r="W113" s="4">
        <f>sala[[#This Row],[Tiempo de Permanencia]]*24</f>
        <v>2.4500000000116415</v>
      </c>
    </row>
    <row r="114" spans="1:23" x14ac:dyDescent="0.3">
      <c r="A114">
        <v>4</v>
      </c>
      <c r="B114" s="1" t="s">
        <v>157</v>
      </c>
      <c r="C114">
        <v>2</v>
      </c>
      <c r="D114" s="2">
        <v>45017.05</v>
      </c>
      <c r="E114" s="2">
        <v>45017.181250000001</v>
      </c>
      <c r="F114" s="1" t="s">
        <v>13</v>
      </c>
      <c r="G114" s="1" t="s">
        <v>14</v>
      </c>
      <c r="H114" s="1" t="s">
        <v>25</v>
      </c>
      <c r="I114">
        <v>29.74</v>
      </c>
      <c r="J114" s="1" t="s">
        <v>38</v>
      </c>
      <c r="K114">
        <v>113</v>
      </c>
      <c r="L114" s="1" t="s">
        <v>27</v>
      </c>
      <c r="M114" s="1">
        <f>SUMIF('cocina'!A:A,sala[[#This Row],[Número de Orden]],'cocina'!K:K)</f>
        <v>68</v>
      </c>
      <c r="N114" s="2">
        <f>sala[[#This Row],[Hora de Salida]]</f>
        <v>45017.181250000001</v>
      </c>
      <c r="O114" s="3">
        <f>IF(sala[[#This Row],[Estado de la Mesa]]="Ocupada",sala[[#This Row],[Hora de Salida]]-sala[[#This Row],[Hora de Llegada]]+15/(24*60),sala[[#This Row],[Hora de Salida]]-sala[[#This Row],[Hora de Llegada]])</f>
        <v>0.14166666666521147</v>
      </c>
      <c r="P114" s="3">
        <f>SUMIF('cocina'!A:A,sala[[#This Row],[Número de Orden]],'cocina'!H:H)/(24*60)</f>
        <v>3.5416666666666666E-2</v>
      </c>
      <c r="Q114" s="3">
        <f>IF((sala[[#This Row],[Tiempo de Permanencia]]-sala[[#This Row],[Tiempo de Preparación]])&gt;0,sala[[#This Row],[Tiempo de Permanencia]]-sala[[#This Row],[Tiempo de Preparación]],0)</f>
        <v>0.1062499999985448</v>
      </c>
      <c r="R114" s="10">
        <f>IF(sala[[#This Row],[Tiempo de degustación]]&gt;0,1,0)</f>
        <v>1</v>
      </c>
      <c r="S114" s="1" t="str">
        <f>WEEKDAY(sala[[#This Row],[Fecha de Factura]],11)&amp;". "&amp;TEXT(sala[[#This Row],[Fecha de Factura]],"dddd")</f>
        <v>6. sábado</v>
      </c>
      <c r="T114" s="4">
        <f>SUMIF('cocina'!A:A,sala[[#This Row],[Número de Orden]],'cocina'!G:G)</f>
        <v>2</v>
      </c>
      <c r="U114" s="4">
        <f>sala[[#This Row],[Tiempo de Preparación]]*24</f>
        <v>0.85</v>
      </c>
      <c r="V114">
        <f>sala[[#This Row],[Cobrada]]*sala[[#This Row],[Monto Total de la Cuenta]]</f>
        <v>68</v>
      </c>
      <c r="W114" s="4">
        <f>sala[[#This Row],[Tiempo de Permanencia]]*24</f>
        <v>3.3999999999650754</v>
      </c>
    </row>
    <row r="115" spans="1:23" x14ac:dyDescent="0.3">
      <c r="A115">
        <v>7</v>
      </c>
      <c r="B115" s="1" t="s">
        <v>158</v>
      </c>
      <c r="C115">
        <v>6</v>
      </c>
      <c r="D115" s="2">
        <v>45017.03402777778</v>
      </c>
      <c r="E115" s="2">
        <v>45017.145833333336</v>
      </c>
      <c r="F115" s="1" t="s">
        <v>19</v>
      </c>
      <c r="G115" s="1" t="s">
        <v>14</v>
      </c>
      <c r="H115" s="1" t="s">
        <v>25</v>
      </c>
      <c r="I115">
        <v>38.81</v>
      </c>
      <c r="J115" s="1" t="s">
        <v>38</v>
      </c>
      <c r="K115">
        <v>114</v>
      </c>
      <c r="L115" s="1" t="s">
        <v>57</v>
      </c>
      <c r="M115" s="1">
        <f>SUMIF('cocina'!A:A,sala[[#This Row],[Número de Orden]],'cocina'!K:K)</f>
        <v>253</v>
      </c>
      <c r="N115" s="2">
        <f>sala[[#This Row],[Hora de Salida]]</f>
        <v>45017.145833333336</v>
      </c>
      <c r="O115" s="3">
        <f>IF(sala[[#This Row],[Estado de la Mesa]]="Ocupada",sala[[#This Row],[Hora de Salida]]-sala[[#This Row],[Hora de Llegada]]+15/(24*60),sala[[#This Row],[Hora de Salida]]-sala[[#This Row],[Hora de Llegada]])</f>
        <v>0.12222222222286898</v>
      </c>
      <c r="P115" s="3">
        <f>SUMIF('cocina'!A:A,sala[[#This Row],[Número de Orden]],'cocina'!H:H)/(24*60)</f>
        <v>9.0972222222222218E-2</v>
      </c>
      <c r="Q115" s="3">
        <f>IF((sala[[#This Row],[Tiempo de Permanencia]]-sala[[#This Row],[Tiempo de Preparación]])&gt;0,sala[[#This Row],[Tiempo de Permanencia]]-sala[[#This Row],[Tiempo de Preparación]],0)</f>
        <v>3.125000000064676E-2</v>
      </c>
      <c r="R115" s="10">
        <f>IF(sala[[#This Row],[Tiempo de degustación]]&gt;0,1,0)</f>
        <v>1</v>
      </c>
      <c r="S115" s="1" t="str">
        <f>WEEKDAY(sala[[#This Row],[Fecha de Factura]],11)&amp;". "&amp;TEXT(sala[[#This Row],[Fecha de Factura]],"dddd")</f>
        <v>6. sábado</v>
      </c>
      <c r="T115" s="4">
        <f>SUMIF('cocina'!A:A,sala[[#This Row],[Número de Orden]],'cocina'!G:G)</f>
        <v>10</v>
      </c>
      <c r="U115" s="4">
        <f>sala[[#This Row],[Tiempo de Preparación]]*24</f>
        <v>2.1833333333333331</v>
      </c>
      <c r="V115">
        <f>sala[[#This Row],[Cobrada]]*sala[[#This Row],[Monto Total de la Cuenta]]</f>
        <v>253</v>
      </c>
      <c r="W115" s="4">
        <f>sala[[#This Row],[Tiempo de Permanencia]]*24</f>
        <v>2.9333333333488554</v>
      </c>
    </row>
    <row r="116" spans="1:23" x14ac:dyDescent="0.3">
      <c r="A116">
        <v>12</v>
      </c>
      <c r="B116" s="1" t="s">
        <v>144</v>
      </c>
      <c r="C116">
        <v>6</v>
      </c>
      <c r="D116" s="2">
        <v>45017.154861111114</v>
      </c>
      <c r="E116" s="2">
        <v>45017.268055555556</v>
      </c>
      <c r="F116" s="1" t="s">
        <v>19</v>
      </c>
      <c r="G116" s="1" t="s">
        <v>35</v>
      </c>
      <c r="H116" s="1" t="s">
        <v>15</v>
      </c>
      <c r="I116">
        <v>46.46</v>
      </c>
      <c r="J116" s="1" t="s">
        <v>38</v>
      </c>
      <c r="K116">
        <v>115</v>
      </c>
      <c r="L116" s="1" t="s">
        <v>44</v>
      </c>
      <c r="M116" s="1">
        <f>SUMIF('cocina'!A:A,sala[[#This Row],[Número de Orden]],'cocina'!K:K)</f>
        <v>237</v>
      </c>
      <c r="N116" s="2">
        <f>sala[[#This Row],[Hora de Salida]]</f>
        <v>45017.268055555556</v>
      </c>
      <c r="O116" s="3">
        <f>IF(sala[[#This Row],[Estado de la Mesa]]="Ocupada",sala[[#This Row],[Hora de Salida]]-sala[[#This Row],[Hora de Llegada]]+15/(24*60),sala[[#This Row],[Hora de Salida]]-sala[[#This Row],[Hora de Llegada]])</f>
        <v>0.12361111110900917</v>
      </c>
      <c r="P116" s="3">
        <f>SUMIF('cocina'!A:A,sala[[#This Row],[Número de Orden]],'cocina'!H:H)/(24*60)</f>
        <v>6.805555555555555E-2</v>
      </c>
      <c r="Q116" s="3">
        <f>IF((sala[[#This Row],[Tiempo de Permanencia]]-sala[[#This Row],[Tiempo de Preparación]])&gt;0,sala[[#This Row],[Tiempo de Permanencia]]-sala[[#This Row],[Tiempo de Preparación]],0)</f>
        <v>5.5555555553453623E-2</v>
      </c>
      <c r="R116" s="10">
        <f>IF(sala[[#This Row],[Tiempo de degustación]]&gt;0,1,0)</f>
        <v>1</v>
      </c>
      <c r="S116" s="1" t="str">
        <f>WEEKDAY(sala[[#This Row],[Fecha de Factura]],11)&amp;". "&amp;TEXT(sala[[#This Row],[Fecha de Factura]],"dddd")</f>
        <v>6. sábado</v>
      </c>
      <c r="T116" s="4">
        <f>SUMIF('cocina'!A:A,sala[[#This Row],[Número de Orden]],'cocina'!G:G)</f>
        <v>8</v>
      </c>
      <c r="U116" s="4">
        <f>sala[[#This Row],[Tiempo de Preparación]]*24</f>
        <v>1.6333333333333333</v>
      </c>
      <c r="V116">
        <f>sala[[#This Row],[Cobrada]]*sala[[#This Row],[Monto Total de la Cuenta]]</f>
        <v>237</v>
      </c>
      <c r="W116" s="4">
        <f>sala[[#This Row],[Tiempo de Permanencia]]*24</f>
        <v>2.96666666661622</v>
      </c>
    </row>
    <row r="117" spans="1:23" x14ac:dyDescent="0.3">
      <c r="A117">
        <v>8</v>
      </c>
      <c r="B117" s="1" t="s">
        <v>159</v>
      </c>
      <c r="C117">
        <v>5</v>
      </c>
      <c r="D117" s="2">
        <v>45017.135416666664</v>
      </c>
      <c r="E117" s="2">
        <v>45017.272916666669</v>
      </c>
      <c r="F117" s="1" t="s">
        <v>19</v>
      </c>
      <c r="G117" s="1" t="s">
        <v>14</v>
      </c>
      <c r="H117" s="1" t="s">
        <v>25</v>
      </c>
      <c r="I117">
        <v>47.69</v>
      </c>
      <c r="J117" s="1" t="s">
        <v>38</v>
      </c>
      <c r="K117">
        <v>116</v>
      </c>
      <c r="L117" s="1" t="s">
        <v>57</v>
      </c>
      <c r="M117" s="1">
        <f>SUMIF('cocina'!A:A,sala[[#This Row],[Número de Orden]],'cocina'!K:K)</f>
        <v>269</v>
      </c>
      <c r="N117" s="2">
        <f>sala[[#This Row],[Hora de Salida]]</f>
        <v>45017.272916666669</v>
      </c>
      <c r="O117" s="3">
        <f>IF(sala[[#This Row],[Estado de la Mesa]]="Ocupada",sala[[#This Row],[Hora de Salida]]-sala[[#This Row],[Hora de Llegada]]+15/(24*60),sala[[#This Row],[Hora de Salida]]-sala[[#This Row],[Hora de Llegada]])</f>
        <v>0.14791666667103223</v>
      </c>
      <c r="P117" s="3">
        <f>SUMIF('cocina'!A:A,sala[[#This Row],[Número de Orden]],'cocina'!H:H)/(24*60)</f>
        <v>8.9583333333333334E-2</v>
      </c>
      <c r="Q117" s="3">
        <f>IF((sala[[#This Row],[Tiempo de Permanencia]]-sala[[#This Row],[Tiempo de Preparación]])&gt;0,sala[[#This Row],[Tiempo de Permanencia]]-sala[[#This Row],[Tiempo de Preparación]],0)</f>
        <v>5.8333333337698898E-2</v>
      </c>
      <c r="R117" s="10">
        <f>IF(sala[[#This Row],[Tiempo de degustación]]&gt;0,1,0)</f>
        <v>1</v>
      </c>
      <c r="S117" s="1" t="str">
        <f>WEEKDAY(sala[[#This Row],[Fecha de Factura]],11)&amp;". "&amp;TEXT(sala[[#This Row],[Fecha de Factura]],"dddd")</f>
        <v>6. sábado</v>
      </c>
      <c r="T117" s="4">
        <f>SUMIF('cocina'!A:A,sala[[#This Row],[Número de Orden]],'cocina'!G:G)</f>
        <v>8</v>
      </c>
      <c r="U117" s="4">
        <f>sala[[#This Row],[Tiempo de Preparación]]*24</f>
        <v>2.15</v>
      </c>
      <c r="V117">
        <f>sala[[#This Row],[Cobrada]]*sala[[#This Row],[Monto Total de la Cuenta]]</f>
        <v>269</v>
      </c>
      <c r="W117" s="4">
        <f>sala[[#This Row],[Tiempo de Permanencia]]*24</f>
        <v>3.5500000001047738</v>
      </c>
    </row>
    <row r="118" spans="1:23" x14ac:dyDescent="0.3">
      <c r="A118">
        <v>8</v>
      </c>
      <c r="B118" s="1" t="s">
        <v>160</v>
      </c>
      <c r="C118">
        <v>4</v>
      </c>
      <c r="D118" s="2">
        <v>45017.121527777781</v>
      </c>
      <c r="E118" s="2">
        <v>45017.239583333336</v>
      </c>
      <c r="F118" s="1" t="s">
        <v>13</v>
      </c>
      <c r="G118" s="1" t="s">
        <v>20</v>
      </c>
      <c r="H118" s="1" t="s">
        <v>25</v>
      </c>
      <c r="I118">
        <v>11.65</v>
      </c>
      <c r="J118" s="1" t="s">
        <v>38</v>
      </c>
      <c r="K118">
        <v>117</v>
      </c>
      <c r="L118" s="1" t="s">
        <v>57</v>
      </c>
      <c r="M118" s="1">
        <f>SUMIF('cocina'!A:A,sala[[#This Row],[Número de Orden]],'cocina'!K:K)</f>
        <v>70</v>
      </c>
      <c r="N118" s="2">
        <f>sala[[#This Row],[Hora de Salida]]</f>
        <v>45017.239583333336</v>
      </c>
      <c r="O118" s="3">
        <f>IF(sala[[#This Row],[Estado de la Mesa]]="Ocupada",sala[[#This Row],[Hora de Salida]]-sala[[#This Row],[Hora de Llegada]]+15/(24*60),sala[[#This Row],[Hora de Salida]]-sala[[#This Row],[Hora de Llegada]])</f>
        <v>0.12847222222141377</v>
      </c>
      <c r="P118" s="3">
        <f>SUMIF('cocina'!A:A,sala[[#This Row],[Número de Orden]],'cocina'!H:H)/(24*60)</f>
        <v>5.5555555555555558E-3</v>
      </c>
      <c r="Q118" s="3">
        <f>IF((sala[[#This Row],[Tiempo de Permanencia]]-sala[[#This Row],[Tiempo de Preparación]])&gt;0,sala[[#This Row],[Tiempo de Permanencia]]-sala[[#This Row],[Tiempo de Preparación]],0)</f>
        <v>0.12291666666585822</v>
      </c>
      <c r="R118" s="10">
        <f>IF(sala[[#This Row],[Tiempo de degustación]]&gt;0,1,0)</f>
        <v>1</v>
      </c>
      <c r="S118" s="1" t="str">
        <f>WEEKDAY(sala[[#This Row],[Fecha de Factura]],11)&amp;". "&amp;TEXT(sala[[#This Row],[Fecha de Factura]],"dddd")</f>
        <v>6. sábado</v>
      </c>
      <c r="T118" s="4">
        <f>SUMIF('cocina'!A:A,sala[[#This Row],[Número de Orden]],'cocina'!G:G)</f>
        <v>2</v>
      </c>
      <c r="U118" s="4">
        <f>sala[[#This Row],[Tiempo de Preparación]]*24</f>
        <v>0.13333333333333333</v>
      </c>
      <c r="V118">
        <f>sala[[#This Row],[Cobrada]]*sala[[#This Row],[Monto Total de la Cuenta]]</f>
        <v>70</v>
      </c>
      <c r="W118" s="4">
        <f>sala[[#This Row],[Tiempo de Permanencia]]*24</f>
        <v>3.0833333333139308</v>
      </c>
    </row>
    <row r="119" spans="1:23" x14ac:dyDescent="0.3">
      <c r="A119">
        <v>13</v>
      </c>
      <c r="B119" s="1" t="s">
        <v>161</v>
      </c>
      <c r="C119">
        <v>1</v>
      </c>
      <c r="D119" s="2">
        <v>45017.023611111108</v>
      </c>
      <c r="E119" s="2">
        <v>45017.072916666664</v>
      </c>
      <c r="F119" s="1" t="s">
        <v>29</v>
      </c>
      <c r="G119" s="1" t="s">
        <v>35</v>
      </c>
      <c r="H119" s="1" t="s">
        <v>15</v>
      </c>
      <c r="I119">
        <v>49.32</v>
      </c>
      <c r="J119" s="1" t="s">
        <v>26</v>
      </c>
      <c r="K119">
        <v>118</v>
      </c>
      <c r="L119" s="1" t="s">
        <v>42</v>
      </c>
      <c r="M119" s="1">
        <f>SUMIF('cocina'!A:A,sala[[#This Row],[Número de Orden]],'cocina'!K:K)</f>
        <v>209</v>
      </c>
      <c r="N119" s="2">
        <f>sala[[#This Row],[Hora de Salida]]</f>
        <v>45017.072916666664</v>
      </c>
      <c r="O119" s="3">
        <f>IF(sala[[#This Row],[Estado de la Mesa]]="Ocupada",sala[[#This Row],[Hora de Salida]]-sala[[#This Row],[Hora de Llegada]]+15/(24*60),sala[[#This Row],[Hora de Salida]]-sala[[#This Row],[Hora de Llegada]])</f>
        <v>4.9305555556202307E-2</v>
      </c>
      <c r="P119" s="3">
        <f>SUMIF('cocina'!A:A,sala[[#This Row],[Número de Orden]],'cocina'!H:H)/(24*60)</f>
        <v>9.4444444444444442E-2</v>
      </c>
      <c r="Q119" s="3">
        <f>IF((sala[[#This Row],[Tiempo de Permanencia]]-sala[[#This Row],[Tiempo de Preparación]])&gt;0,sala[[#This Row],[Tiempo de Permanencia]]-sala[[#This Row],[Tiempo de Preparación]],0)</f>
        <v>0</v>
      </c>
      <c r="R119" s="10">
        <f>IF(sala[[#This Row],[Tiempo de degustación]]&gt;0,1,0)</f>
        <v>0</v>
      </c>
      <c r="S119" s="1" t="str">
        <f>WEEKDAY(sala[[#This Row],[Fecha de Factura]],11)&amp;". "&amp;TEXT(sala[[#This Row],[Fecha de Factura]],"dddd")</f>
        <v>6. sábado</v>
      </c>
      <c r="T119" s="4">
        <f>SUMIF('cocina'!A:A,sala[[#This Row],[Número de Orden]],'cocina'!G:G)</f>
        <v>9</v>
      </c>
      <c r="U119" s="4">
        <f>sala[[#This Row],[Tiempo de Preparación]]*24</f>
        <v>2.2666666666666666</v>
      </c>
      <c r="V119">
        <f>sala[[#This Row],[Cobrada]]*sala[[#This Row],[Monto Total de la Cuenta]]</f>
        <v>0</v>
      </c>
      <c r="W119" s="4">
        <f>sala[[#This Row],[Tiempo de Permanencia]]*24</f>
        <v>1.1833333333488554</v>
      </c>
    </row>
    <row r="120" spans="1:23" x14ac:dyDescent="0.3">
      <c r="A120">
        <v>17</v>
      </c>
      <c r="B120" s="1" t="s">
        <v>162</v>
      </c>
      <c r="C120">
        <v>3</v>
      </c>
      <c r="D120" s="2">
        <v>45018.14166666667</v>
      </c>
      <c r="E120" s="2">
        <v>45018.210416666669</v>
      </c>
      <c r="F120" s="1" t="s">
        <v>24</v>
      </c>
      <c r="G120" s="1" t="s">
        <v>20</v>
      </c>
      <c r="H120" s="1" t="s">
        <v>25</v>
      </c>
      <c r="I120">
        <v>11.5</v>
      </c>
      <c r="J120" s="1" t="s">
        <v>16</v>
      </c>
      <c r="K120">
        <v>119</v>
      </c>
      <c r="L120" s="1" t="s">
        <v>33</v>
      </c>
      <c r="M120" s="1">
        <f>SUMIF('cocina'!A:A,sala[[#This Row],[Número de Orden]],'cocina'!K:K)</f>
        <v>134</v>
      </c>
      <c r="N120" s="2">
        <f>sala[[#This Row],[Hora de Salida]]</f>
        <v>45018.210416666669</v>
      </c>
      <c r="O120" s="3">
        <f>IF(sala[[#This Row],[Estado de la Mesa]]="Ocupada",sala[[#This Row],[Hora de Salida]]-sala[[#This Row],[Hora de Llegada]]+15/(24*60),sala[[#This Row],[Hora de Salida]]-sala[[#This Row],[Hora de Llegada]])</f>
        <v>6.8749999998544808E-2</v>
      </c>
      <c r="P120" s="3">
        <f>SUMIF('cocina'!A:A,sala[[#This Row],[Número de Orden]],'cocina'!H:H)/(24*60)</f>
        <v>3.7499999999999999E-2</v>
      </c>
      <c r="Q120" s="3">
        <f>IF((sala[[#This Row],[Tiempo de Permanencia]]-sala[[#This Row],[Tiempo de Preparación]])&gt;0,sala[[#This Row],[Tiempo de Permanencia]]-sala[[#This Row],[Tiempo de Preparación]],0)</f>
        <v>3.124999999854481E-2</v>
      </c>
      <c r="R120" s="10">
        <f>IF(sala[[#This Row],[Tiempo de degustación]]&gt;0,1,0)</f>
        <v>1</v>
      </c>
      <c r="S120" s="1" t="str">
        <f>WEEKDAY(sala[[#This Row],[Fecha de Factura]],11)&amp;". "&amp;TEXT(sala[[#This Row],[Fecha de Factura]],"dddd")</f>
        <v>7. domingo</v>
      </c>
      <c r="T120" s="4">
        <f>SUMIF('cocina'!A:A,sala[[#This Row],[Número de Orden]],'cocina'!G:G)</f>
        <v>5</v>
      </c>
      <c r="U120" s="4">
        <f>sala[[#This Row],[Tiempo de Preparación]]*24</f>
        <v>0.89999999999999991</v>
      </c>
      <c r="V120">
        <f>sala[[#This Row],[Cobrada]]*sala[[#This Row],[Monto Total de la Cuenta]]</f>
        <v>134</v>
      </c>
      <c r="W120" s="4">
        <f>sala[[#This Row],[Tiempo de Permanencia]]*24</f>
        <v>1.6499999999650754</v>
      </c>
    </row>
    <row r="121" spans="1:23" x14ac:dyDescent="0.3">
      <c r="A121">
        <v>4</v>
      </c>
      <c r="B121" s="1" t="s">
        <v>163</v>
      </c>
      <c r="C121">
        <v>2</v>
      </c>
      <c r="D121" s="2">
        <v>45018.026388888888</v>
      </c>
      <c r="E121" s="2">
        <v>45018.070833333331</v>
      </c>
      <c r="F121" s="1" t="s">
        <v>19</v>
      </c>
      <c r="G121" s="1" t="s">
        <v>14</v>
      </c>
      <c r="H121" s="1" t="s">
        <v>21</v>
      </c>
      <c r="I121">
        <v>12.51</v>
      </c>
      <c r="J121" s="1" t="s">
        <v>16</v>
      </c>
      <c r="K121">
        <v>120</v>
      </c>
      <c r="L121" s="1" t="s">
        <v>44</v>
      </c>
      <c r="M121" s="1">
        <f>SUMIF('cocina'!A:A,sala[[#This Row],[Número de Orden]],'cocina'!K:K)</f>
        <v>145</v>
      </c>
      <c r="N121" s="2">
        <f>sala[[#This Row],[Hora de Salida]]</f>
        <v>45018.070833333331</v>
      </c>
      <c r="O121" s="3">
        <f>IF(sala[[#This Row],[Estado de la Mesa]]="Ocupada",sala[[#This Row],[Hora de Salida]]-sala[[#This Row],[Hora de Llegada]]+15/(24*60),sala[[#This Row],[Hora de Salida]]-sala[[#This Row],[Hora de Llegada]])</f>
        <v>4.4444444443797693E-2</v>
      </c>
      <c r="P121" s="3">
        <f>SUMIF('cocina'!A:A,sala[[#This Row],[Número de Orden]],'cocina'!H:H)/(24*60)</f>
        <v>6.7361111111111108E-2</v>
      </c>
      <c r="Q121" s="3">
        <f>IF((sala[[#This Row],[Tiempo de Permanencia]]-sala[[#This Row],[Tiempo de Preparación]])&gt;0,sala[[#This Row],[Tiempo de Permanencia]]-sala[[#This Row],[Tiempo de Preparación]],0)</f>
        <v>0</v>
      </c>
      <c r="R121" s="10">
        <f>IF(sala[[#This Row],[Tiempo de degustación]]&gt;0,1,0)</f>
        <v>0</v>
      </c>
      <c r="S121" s="1" t="str">
        <f>WEEKDAY(sala[[#This Row],[Fecha de Factura]],11)&amp;". "&amp;TEXT(sala[[#This Row],[Fecha de Factura]],"dddd")</f>
        <v>7. domingo</v>
      </c>
      <c r="T121" s="4">
        <f>SUMIF('cocina'!A:A,sala[[#This Row],[Número de Orden]],'cocina'!G:G)</f>
        <v>5</v>
      </c>
      <c r="U121" s="4">
        <f>sala[[#This Row],[Tiempo de Preparación]]*24</f>
        <v>1.6166666666666667</v>
      </c>
      <c r="V121">
        <f>sala[[#This Row],[Cobrada]]*sala[[#This Row],[Monto Total de la Cuenta]]</f>
        <v>0</v>
      </c>
      <c r="W121" s="4">
        <f>sala[[#This Row],[Tiempo de Permanencia]]*24</f>
        <v>1.0666666666511446</v>
      </c>
    </row>
    <row r="122" spans="1:23" x14ac:dyDescent="0.3">
      <c r="A122">
        <v>5</v>
      </c>
      <c r="B122" s="1" t="s">
        <v>164</v>
      </c>
      <c r="C122">
        <v>4</v>
      </c>
      <c r="D122" s="2">
        <v>45018.15625</v>
      </c>
      <c r="E122" s="2">
        <v>45018.259027777778</v>
      </c>
      <c r="F122" s="1" t="s">
        <v>32</v>
      </c>
      <c r="G122" s="1" t="s">
        <v>14</v>
      </c>
      <c r="H122" s="1" t="s">
        <v>25</v>
      </c>
      <c r="I122">
        <v>12.3</v>
      </c>
      <c r="J122" s="1" t="s">
        <v>16</v>
      </c>
      <c r="K122">
        <v>121</v>
      </c>
      <c r="L122" s="1" t="s">
        <v>30</v>
      </c>
      <c r="M122" s="1">
        <f>SUMIF('cocina'!A:A,sala[[#This Row],[Número de Orden]],'cocina'!K:K)</f>
        <v>52</v>
      </c>
      <c r="N122" s="2">
        <f>sala[[#This Row],[Hora de Salida]]</f>
        <v>45018.259027777778</v>
      </c>
      <c r="O122" s="3">
        <f>IF(sala[[#This Row],[Estado de la Mesa]]="Ocupada",sala[[#This Row],[Hora de Salida]]-sala[[#This Row],[Hora de Llegada]]+15/(24*60),sala[[#This Row],[Hora de Salida]]-sala[[#This Row],[Hora de Llegada]])</f>
        <v>0.10277777777810115</v>
      </c>
      <c r="P122" s="3">
        <f>SUMIF('cocina'!A:A,sala[[#This Row],[Número de Orden]],'cocina'!H:H)/(24*60)</f>
        <v>2.6388888888888889E-2</v>
      </c>
      <c r="Q122" s="3">
        <f>IF((sala[[#This Row],[Tiempo de Permanencia]]-sala[[#This Row],[Tiempo de Preparación]])&gt;0,sala[[#This Row],[Tiempo de Permanencia]]-sala[[#This Row],[Tiempo de Preparación]],0)</f>
        <v>7.6388888889212261E-2</v>
      </c>
      <c r="R122" s="10">
        <f>IF(sala[[#This Row],[Tiempo de degustación]]&gt;0,1,0)</f>
        <v>1</v>
      </c>
      <c r="S122" s="1" t="str">
        <f>WEEKDAY(sala[[#This Row],[Fecha de Factura]],11)&amp;". "&amp;TEXT(sala[[#This Row],[Fecha de Factura]],"dddd")</f>
        <v>7. domingo</v>
      </c>
      <c r="T122" s="4">
        <f>SUMIF('cocina'!A:A,sala[[#This Row],[Número de Orden]],'cocina'!G:G)</f>
        <v>2</v>
      </c>
      <c r="U122" s="4">
        <f>sala[[#This Row],[Tiempo de Preparación]]*24</f>
        <v>0.6333333333333333</v>
      </c>
      <c r="V122">
        <f>sala[[#This Row],[Cobrada]]*sala[[#This Row],[Monto Total de la Cuenta]]</f>
        <v>52</v>
      </c>
      <c r="W122" s="4">
        <f>sala[[#This Row],[Tiempo de Permanencia]]*24</f>
        <v>2.4666666666744277</v>
      </c>
    </row>
    <row r="123" spans="1:23" x14ac:dyDescent="0.3">
      <c r="A123">
        <v>6</v>
      </c>
      <c r="B123" s="1" t="s">
        <v>166</v>
      </c>
      <c r="C123">
        <v>6</v>
      </c>
      <c r="D123" s="2">
        <v>45018.057638888888</v>
      </c>
      <c r="E123" s="2">
        <v>45018.116666666669</v>
      </c>
      <c r="F123" s="1" t="s">
        <v>19</v>
      </c>
      <c r="G123" s="1" t="s">
        <v>14</v>
      </c>
      <c r="H123" s="1" t="s">
        <v>15</v>
      </c>
      <c r="I123">
        <v>20.38</v>
      </c>
      <c r="J123" s="1" t="s">
        <v>38</v>
      </c>
      <c r="K123">
        <v>122</v>
      </c>
      <c r="L123" s="1" t="s">
        <v>22</v>
      </c>
      <c r="M123" s="1">
        <f>SUMIF('cocina'!A:A,sala[[#This Row],[Número de Orden]],'cocina'!K:K)</f>
        <v>105</v>
      </c>
      <c r="N123" s="2">
        <f>sala[[#This Row],[Hora de Salida]]</f>
        <v>45018.116666666669</v>
      </c>
      <c r="O123" s="3">
        <f>IF(sala[[#This Row],[Estado de la Mesa]]="Ocupada",sala[[#This Row],[Hora de Salida]]-sala[[#This Row],[Hora de Llegada]]+15/(24*60),sala[[#This Row],[Hora de Salida]]-sala[[#This Row],[Hora de Llegada]])</f>
        <v>6.9444444447678208E-2</v>
      </c>
      <c r="P123" s="3">
        <f>SUMIF('cocina'!A:A,sala[[#This Row],[Número de Orden]],'cocina'!H:H)/(24*60)</f>
        <v>2.2222222222222223E-2</v>
      </c>
      <c r="Q123" s="3">
        <f>IF((sala[[#This Row],[Tiempo de Permanencia]]-sala[[#This Row],[Tiempo de Preparación]])&gt;0,sala[[#This Row],[Tiempo de Permanencia]]-sala[[#This Row],[Tiempo de Preparación]],0)</f>
        <v>4.7222222225455981E-2</v>
      </c>
      <c r="R123" s="10">
        <f>IF(sala[[#This Row],[Tiempo de degustación]]&gt;0,1,0)</f>
        <v>1</v>
      </c>
      <c r="S123" s="1" t="str">
        <f>WEEKDAY(sala[[#This Row],[Fecha de Factura]],11)&amp;". "&amp;TEXT(sala[[#This Row],[Fecha de Factura]],"dddd")</f>
        <v>7. domingo</v>
      </c>
      <c r="T123" s="4">
        <f>SUMIF('cocina'!A:A,sala[[#This Row],[Número de Orden]],'cocina'!G:G)</f>
        <v>3</v>
      </c>
      <c r="U123" s="4">
        <f>sala[[#This Row],[Tiempo de Preparación]]*24</f>
        <v>0.53333333333333333</v>
      </c>
      <c r="V123">
        <f>sala[[#This Row],[Cobrada]]*sala[[#This Row],[Monto Total de la Cuenta]]</f>
        <v>105</v>
      </c>
      <c r="W123" s="4">
        <f>sala[[#This Row],[Tiempo de Permanencia]]*24</f>
        <v>1.6666666667442769</v>
      </c>
    </row>
    <row r="124" spans="1:23" x14ac:dyDescent="0.3">
      <c r="A124">
        <v>16</v>
      </c>
      <c r="B124" s="1" t="s">
        <v>167</v>
      </c>
      <c r="C124">
        <v>6</v>
      </c>
      <c r="D124" s="2">
        <v>45018.131249999999</v>
      </c>
      <c r="E124" s="2">
        <v>45018.173611111109</v>
      </c>
      <c r="F124" s="1" t="s">
        <v>32</v>
      </c>
      <c r="G124" s="1" t="s">
        <v>14</v>
      </c>
      <c r="H124" s="1" t="s">
        <v>15</v>
      </c>
      <c r="I124">
        <v>46.88</v>
      </c>
      <c r="J124" s="1" t="s">
        <v>16</v>
      </c>
      <c r="K124">
        <v>123</v>
      </c>
      <c r="L124" s="1" t="s">
        <v>69</v>
      </c>
      <c r="M124" s="1">
        <f>SUMIF('cocina'!A:A,sala[[#This Row],[Número de Orden]],'cocina'!K:K)</f>
        <v>24</v>
      </c>
      <c r="N124" s="2">
        <f>sala[[#This Row],[Hora de Salida]]</f>
        <v>45018.173611111109</v>
      </c>
      <c r="O124" s="3">
        <f>IF(sala[[#This Row],[Estado de la Mesa]]="Ocupada",sala[[#This Row],[Hora de Salida]]-sala[[#This Row],[Hora de Llegada]]+15/(24*60),sala[[#This Row],[Hora de Salida]]-sala[[#This Row],[Hora de Llegada]])</f>
        <v>4.2361111110949423E-2</v>
      </c>
      <c r="P124" s="3">
        <f>SUMIF('cocina'!A:A,sala[[#This Row],[Número de Orden]],'cocina'!H:H)/(24*60)</f>
        <v>2.2916666666666665E-2</v>
      </c>
      <c r="Q124" s="3">
        <f>IF((sala[[#This Row],[Tiempo de Permanencia]]-sala[[#This Row],[Tiempo de Preparación]])&gt;0,sala[[#This Row],[Tiempo de Permanencia]]-sala[[#This Row],[Tiempo de Preparación]],0)</f>
        <v>1.9444444444282758E-2</v>
      </c>
      <c r="R124" s="10">
        <f>IF(sala[[#This Row],[Tiempo de degustación]]&gt;0,1,0)</f>
        <v>1</v>
      </c>
      <c r="S124" s="1" t="str">
        <f>WEEKDAY(sala[[#This Row],[Fecha de Factura]],11)&amp;". "&amp;TEXT(sala[[#This Row],[Fecha de Factura]],"dddd")</f>
        <v>7. domingo</v>
      </c>
      <c r="T124" s="4">
        <f>SUMIF('cocina'!A:A,sala[[#This Row],[Número de Orden]],'cocina'!G:G)</f>
        <v>1</v>
      </c>
      <c r="U124" s="4">
        <f>sala[[#This Row],[Tiempo de Preparación]]*24</f>
        <v>0.54999999999999993</v>
      </c>
      <c r="V124">
        <f>sala[[#This Row],[Cobrada]]*sala[[#This Row],[Monto Total de la Cuenta]]</f>
        <v>24</v>
      </c>
      <c r="W124" s="4">
        <f>sala[[#This Row],[Tiempo de Permanencia]]*24</f>
        <v>1.0166666666627862</v>
      </c>
    </row>
    <row r="125" spans="1:23" x14ac:dyDescent="0.3">
      <c r="A125">
        <v>16</v>
      </c>
      <c r="B125" s="1" t="s">
        <v>169</v>
      </c>
      <c r="C125">
        <v>5</v>
      </c>
      <c r="D125" s="2">
        <v>45018.152083333334</v>
      </c>
      <c r="E125" s="2">
        <v>45018.223611111112</v>
      </c>
      <c r="F125" s="1" t="s">
        <v>13</v>
      </c>
      <c r="G125" s="1" t="s">
        <v>14</v>
      </c>
      <c r="H125" s="1" t="s">
        <v>15</v>
      </c>
      <c r="I125">
        <v>10.85</v>
      </c>
      <c r="J125" s="1" t="s">
        <v>26</v>
      </c>
      <c r="K125">
        <v>124</v>
      </c>
      <c r="L125" s="1" t="s">
        <v>17</v>
      </c>
      <c r="M125" s="1">
        <f>SUMIF('cocina'!A:A,sala[[#This Row],[Número de Orden]],'cocina'!K:K)</f>
        <v>222</v>
      </c>
      <c r="N125" s="2">
        <f>sala[[#This Row],[Hora de Salida]]</f>
        <v>45018.223611111112</v>
      </c>
      <c r="O125" s="3">
        <f>IF(sala[[#This Row],[Estado de la Mesa]]="Ocupada",sala[[#This Row],[Hora de Salida]]-sala[[#This Row],[Hora de Llegada]]+15/(24*60),sala[[#This Row],[Hora de Salida]]-sala[[#This Row],[Hora de Llegada]])</f>
        <v>7.1527777778101154E-2</v>
      </c>
      <c r="P125" s="3">
        <f>SUMIF('cocina'!A:A,sala[[#This Row],[Número de Orden]],'cocina'!H:H)/(24*60)</f>
        <v>9.583333333333334E-2</v>
      </c>
      <c r="Q125" s="3">
        <f>IF((sala[[#This Row],[Tiempo de Permanencia]]-sala[[#This Row],[Tiempo de Preparación]])&gt;0,sala[[#This Row],[Tiempo de Permanencia]]-sala[[#This Row],[Tiempo de Preparación]],0)</f>
        <v>0</v>
      </c>
      <c r="R125" s="10">
        <f>IF(sala[[#This Row],[Tiempo de degustación]]&gt;0,1,0)</f>
        <v>0</v>
      </c>
      <c r="S125" s="1" t="str">
        <f>WEEKDAY(sala[[#This Row],[Fecha de Factura]],11)&amp;". "&amp;TEXT(sala[[#This Row],[Fecha de Factura]],"dddd")</f>
        <v>7. domingo</v>
      </c>
      <c r="T125" s="4">
        <f>SUMIF('cocina'!A:A,sala[[#This Row],[Número de Orden]],'cocina'!G:G)</f>
        <v>8</v>
      </c>
      <c r="U125" s="4">
        <f>sala[[#This Row],[Tiempo de Preparación]]*24</f>
        <v>2.3000000000000003</v>
      </c>
      <c r="V125">
        <f>sala[[#This Row],[Cobrada]]*sala[[#This Row],[Monto Total de la Cuenta]]</f>
        <v>0</v>
      </c>
      <c r="W125" s="4">
        <f>sala[[#This Row],[Tiempo de Permanencia]]*24</f>
        <v>1.7166666666744277</v>
      </c>
    </row>
    <row r="126" spans="1:23" x14ac:dyDescent="0.3">
      <c r="A126">
        <v>14</v>
      </c>
      <c r="B126" s="1" t="s">
        <v>170</v>
      </c>
      <c r="C126">
        <v>2</v>
      </c>
      <c r="D126" s="2">
        <v>45018.12222222222</v>
      </c>
      <c r="E126" s="2">
        <v>45018.259027777778</v>
      </c>
      <c r="F126" s="1" t="s">
        <v>13</v>
      </c>
      <c r="G126" s="1" t="s">
        <v>14</v>
      </c>
      <c r="H126" s="1" t="s">
        <v>25</v>
      </c>
      <c r="I126">
        <v>24.66</v>
      </c>
      <c r="J126" s="1" t="s">
        <v>26</v>
      </c>
      <c r="K126">
        <v>125</v>
      </c>
      <c r="L126" s="1" t="s">
        <v>42</v>
      </c>
      <c r="M126" s="1">
        <f>SUMIF('cocina'!A:A,sala[[#This Row],[Número de Orden]],'cocina'!K:K)</f>
        <v>184</v>
      </c>
      <c r="N126" s="2">
        <f>sala[[#This Row],[Hora de Salida]]</f>
        <v>45018.259027777778</v>
      </c>
      <c r="O126" s="3">
        <f>IF(sala[[#This Row],[Estado de la Mesa]]="Ocupada",sala[[#This Row],[Hora de Salida]]-sala[[#This Row],[Hora de Llegada]]+15/(24*60),sala[[#This Row],[Hora de Salida]]-sala[[#This Row],[Hora de Llegada]])</f>
        <v>0.1368055555576575</v>
      </c>
      <c r="P126" s="3">
        <f>SUMIF('cocina'!A:A,sala[[#This Row],[Número de Orden]],'cocina'!H:H)/(24*60)</f>
        <v>5.8333333333333334E-2</v>
      </c>
      <c r="Q126" s="3">
        <f>IF((sala[[#This Row],[Tiempo de Permanencia]]-sala[[#This Row],[Tiempo de Preparación]])&gt;0,sala[[#This Row],[Tiempo de Permanencia]]-sala[[#This Row],[Tiempo de Preparación]],0)</f>
        <v>7.8472222224324165E-2</v>
      </c>
      <c r="R126" s="10">
        <f>IF(sala[[#This Row],[Tiempo de degustación]]&gt;0,1,0)</f>
        <v>1</v>
      </c>
      <c r="S126" s="1" t="str">
        <f>WEEKDAY(sala[[#This Row],[Fecha de Factura]],11)&amp;". "&amp;TEXT(sala[[#This Row],[Fecha de Factura]],"dddd")</f>
        <v>7. domingo</v>
      </c>
      <c r="T126" s="4">
        <f>SUMIF('cocina'!A:A,sala[[#This Row],[Número de Orden]],'cocina'!G:G)</f>
        <v>7</v>
      </c>
      <c r="U126" s="4">
        <f>sala[[#This Row],[Tiempo de Preparación]]*24</f>
        <v>1.4</v>
      </c>
      <c r="V126">
        <f>sala[[#This Row],[Cobrada]]*sala[[#This Row],[Monto Total de la Cuenta]]</f>
        <v>184</v>
      </c>
      <c r="W126" s="4">
        <f>sala[[#This Row],[Tiempo de Permanencia]]*24</f>
        <v>3.28333333338378</v>
      </c>
    </row>
    <row r="127" spans="1:23" x14ac:dyDescent="0.3">
      <c r="A127">
        <v>18</v>
      </c>
      <c r="B127" s="1" t="s">
        <v>171</v>
      </c>
      <c r="C127">
        <v>3</v>
      </c>
      <c r="D127" s="2">
        <v>45018.114583333336</v>
      </c>
      <c r="E127" s="2">
        <v>45018.216666666667</v>
      </c>
      <c r="F127" s="1" t="s">
        <v>19</v>
      </c>
      <c r="G127" s="1" t="s">
        <v>14</v>
      </c>
      <c r="H127" s="1" t="s">
        <v>25</v>
      </c>
      <c r="I127">
        <v>41.82</v>
      </c>
      <c r="J127" s="1" t="s">
        <v>26</v>
      </c>
      <c r="K127">
        <v>126</v>
      </c>
      <c r="L127" s="1" t="s">
        <v>33</v>
      </c>
      <c r="M127" s="1">
        <f>SUMIF('cocina'!A:A,sala[[#This Row],[Número de Orden]],'cocina'!K:K)</f>
        <v>165</v>
      </c>
      <c r="N127" s="2">
        <f>sala[[#This Row],[Hora de Salida]]</f>
        <v>45018.216666666667</v>
      </c>
      <c r="O127" s="3">
        <f>IF(sala[[#This Row],[Estado de la Mesa]]="Ocupada",sala[[#This Row],[Hora de Salida]]-sala[[#This Row],[Hora de Llegada]]+15/(24*60),sala[[#This Row],[Hora de Salida]]-sala[[#This Row],[Hora de Llegada]])</f>
        <v>0.10208333333139308</v>
      </c>
      <c r="P127" s="3">
        <f>SUMIF('cocina'!A:A,sala[[#This Row],[Número de Orden]],'cocina'!H:H)/(24*60)</f>
        <v>9.6527777777777782E-2</v>
      </c>
      <c r="Q127" s="3">
        <f>IF((sala[[#This Row],[Tiempo de Permanencia]]-sala[[#This Row],[Tiempo de Preparación]])&gt;0,sala[[#This Row],[Tiempo de Permanencia]]-sala[[#This Row],[Tiempo de Preparación]],0)</f>
        <v>5.5555555536152962E-3</v>
      </c>
      <c r="R127" s="10">
        <f>IF(sala[[#This Row],[Tiempo de degustación]]&gt;0,1,0)</f>
        <v>1</v>
      </c>
      <c r="S127" s="1" t="str">
        <f>WEEKDAY(sala[[#This Row],[Fecha de Factura]],11)&amp;". "&amp;TEXT(sala[[#This Row],[Fecha de Factura]],"dddd")</f>
        <v>7. domingo</v>
      </c>
      <c r="T127" s="4">
        <f>SUMIF('cocina'!A:A,sala[[#This Row],[Número de Orden]],'cocina'!G:G)</f>
        <v>6</v>
      </c>
      <c r="U127" s="4">
        <f>sala[[#This Row],[Tiempo de Preparación]]*24</f>
        <v>2.3166666666666669</v>
      </c>
      <c r="V127">
        <f>sala[[#This Row],[Cobrada]]*sala[[#This Row],[Monto Total de la Cuenta]]</f>
        <v>165</v>
      </c>
      <c r="W127" s="4">
        <f>sala[[#This Row],[Tiempo de Permanencia]]*24</f>
        <v>2.4499999999534339</v>
      </c>
    </row>
    <row r="128" spans="1:23" x14ac:dyDescent="0.3">
      <c r="A128">
        <v>6</v>
      </c>
      <c r="B128" s="1" t="s">
        <v>172</v>
      </c>
      <c r="C128">
        <v>4</v>
      </c>
      <c r="D128" s="2">
        <v>45018.029166666667</v>
      </c>
      <c r="E128" s="2">
        <v>45018.102777777778</v>
      </c>
      <c r="F128" s="1" t="s">
        <v>32</v>
      </c>
      <c r="G128" s="1" t="s">
        <v>14</v>
      </c>
      <c r="H128" s="1" t="s">
        <v>25</v>
      </c>
      <c r="I128">
        <v>32.82</v>
      </c>
      <c r="J128" s="1" t="s">
        <v>26</v>
      </c>
      <c r="K128">
        <v>127</v>
      </c>
      <c r="L128" s="1" t="s">
        <v>69</v>
      </c>
      <c r="M128" s="1">
        <f>SUMIF('cocina'!A:A,sala[[#This Row],[Número de Orden]],'cocina'!K:K)</f>
        <v>72</v>
      </c>
      <c r="N128" s="2">
        <f>sala[[#This Row],[Hora de Salida]]</f>
        <v>45018.102777777778</v>
      </c>
      <c r="O128" s="3">
        <f>IF(sala[[#This Row],[Estado de la Mesa]]="Ocupada",sala[[#This Row],[Hora de Salida]]-sala[[#This Row],[Hora de Llegada]]+15/(24*60),sala[[#This Row],[Hora de Salida]]-sala[[#This Row],[Hora de Llegada]])</f>
        <v>7.3611111110949423E-2</v>
      </c>
      <c r="P128" s="3">
        <f>SUMIF('cocina'!A:A,sala[[#This Row],[Número de Orden]],'cocina'!H:H)/(24*60)</f>
        <v>2.0833333333333332E-2</v>
      </c>
      <c r="Q128" s="3">
        <f>IF((sala[[#This Row],[Tiempo de Permanencia]]-sala[[#This Row],[Tiempo de Preparación]])&gt;0,sala[[#This Row],[Tiempo de Permanencia]]-sala[[#This Row],[Tiempo de Preparación]],0)</f>
        <v>5.2777777777616094E-2</v>
      </c>
      <c r="R128" s="10">
        <f>IF(sala[[#This Row],[Tiempo de degustación]]&gt;0,1,0)</f>
        <v>1</v>
      </c>
      <c r="S128" s="1" t="str">
        <f>WEEKDAY(sala[[#This Row],[Fecha de Factura]],11)&amp;". "&amp;TEXT(sala[[#This Row],[Fecha de Factura]],"dddd")</f>
        <v>7. domingo</v>
      </c>
      <c r="T128" s="4">
        <f>SUMIF('cocina'!A:A,sala[[#This Row],[Número de Orden]],'cocina'!G:G)</f>
        <v>2</v>
      </c>
      <c r="U128" s="4">
        <f>sala[[#This Row],[Tiempo de Preparación]]*24</f>
        <v>0.5</v>
      </c>
      <c r="V128">
        <f>sala[[#This Row],[Cobrada]]*sala[[#This Row],[Monto Total de la Cuenta]]</f>
        <v>72</v>
      </c>
      <c r="W128" s="4">
        <f>sala[[#This Row],[Tiempo de Permanencia]]*24</f>
        <v>1.7666666666627862</v>
      </c>
    </row>
    <row r="129" spans="1:23" x14ac:dyDescent="0.3">
      <c r="A129">
        <v>2</v>
      </c>
      <c r="B129" s="1" t="s">
        <v>173</v>
      </c>
      <c r="C129">
        <v>5</v>
      </c>
      <c r="D129" s="2">
        <v>45018.063194444447</v>
      </c>
      <c r="E129" s="2">
        <v>45018.144444444442</v>
      </c>
      <c r="F129" s="1" t="s">
        <v>24</v>
      </c>
      <c r="G129" s="1" t="s">
        <v>14</v>
      </c>
      <c r="H129" s="1" t="s">
        <v>21</v>
      </c>
      <c r="I129">
        <v>49.36</v>
      </c>
      <c r="J129" s="1" t="s">
        <v>38</v>
      </c>
      <c r="K129">
        <v>128</v>
      </c>
      <c r="L129" s="1" t="s">
        <v>44</v>
      </c>
      <c r="M129" s="1">
        <f>SUMIF('cocina'!A:A,sala[[#This Row],[Número de Orden]],'cocina'!K:K)</f>
        <v>239</v>
      </c>
      <c r="N129" s="2">
        <f>sala[[#This Row],[Hora de Salida]]</f>
        <v>45018.144444444442</v>
      </c>
      <c r="O129" s="3">
        <f>IF(sala[[#This Row],[Estado de la Mesa]]="Ocupada",sala[[#This Row],[Hora de Salida]]-sala[[#This Row],[Hora de Llegada]]+15/(24*60),sala[[#This Row],[Hora de Salida]]-sala[[#This Row],[Hora de Llegada]])</f>
        <v>9.1666666662301097E-2</v>
      </c>
      <c r="P129" s="3">
        <f>SUMIF('cocina'!A:A,sala[[#This Row],[Número de Orden]],'cocina'!H:H)/(24*60)</f>
        <v>0.11944444444444445</v>
      </c>
      <c r="Q129" s="3">
        <f>IF((sala[[#This Row],[Tiempo de Permanencia]]-sala[[#This Row],[Tiempo de Preparación]])&gt;0,sala[[#This Row],[Tiempo de Permanencia]]-sala[[#This Row],[Tiempo de Preparación]],0)</f>
        <v>0</v>
      </c>
      <c r="R129" s="10">
        <f>IF(sala[[#This Row],[Tiempo de degustación]]&gt;0,1,0)</f>
        <v>0</v>
      </c>
      <c r="S129" s="1" t="str">
        <f>WEEKDAY(sala[[#This Row],[Fecha de Factura]],11)&amp;". "&amp;TEXT(sala[[#This Row],[Fecha de Factura]],"dddd")</f>
        <v>7. domingo</v>
      </c>
      <c r="T129" s="4">
        <f>SUMIF('cocina'!A:A,sala[[#This Row],[Número de Orden]],'cocina'!G:G)</f>
        <v>10</v>
      </c>
      <c r="U129" s="4">
        <f>sala[[#This Row],[Tiempo de Preparación]]*24</f>
        <v>2.8666666666666667</v>
      </c>
      <c r="V129">
        <f>sala[[#This Row],[Cobrada]]*sala[[#This Row],[Monto Total de la Cuenta]]</f>
        <v>0</v>
      </c>
      <c r="W129" s="4">
        <f>sala[[#This Row],[Tiempo de Permanencia]]*24</f>
        <v>2.1999999998952262</v>
      </c>
    </row>
    <row r="130" spans="1:23" x14ac:dyDescent="0.3">
      <c r="A130">
        <v>16</v>
      </c>
      <c r="B130" s="1" t="s">
        <v>174</v>
      </c>
      <c r="C130">
        <v>5</v>
      </c>
      <c r="D130" s="2">
        <v>45018.02847222222</v>
      </c>
      <c r="E130" s="2">
        <v>45018.111805555556</v>
      </c>
      <c r="F130" s="1" t="s">
        <v>24</v>
      </c>
      <c r="G130" s="1" t="s">
        <v>14</v>
      </c>
      <c r="H130" s="1" t="s">
        <v>25</v>
      </c>
      <c r="I130">
        <v>49.3</v>
      </c>
      <c r="J130" s="1" t="s">
        <v>16</v>
      </c>
      <c r="K130">
        <v>129</v>
      </c>
      <c r="L130" s="1" t="s">
        <v>33</v>
      </c>
      <c r="M130" s="1">
        <f>SUMIF('cocina'!A:A,sala[[#This Row],[Número de Orden]],'cocina'!K:K)</f>
        <v>106</v>
      </c>
      <c r="N130" s="2">
        <f>sala[[#This Row],[Hora de Salida]]</f>
        <v>45018.111805555556</v>
      </c>
      <c r="O130" s="3">
        <f>IF(sala[[#This Row],[Estado de la Mesa]]="Ocupada",sala[[#This Row],[Hora de Salida]]-sala[[#This Row],[Hora de Llegada]]+15/(24*60),sala[[#This Row],[Hora de Salida]]-sala[[#This Row],[Hora de Llegada]])</f>
        <v>8.3333333335758653E-2</v>
      </c>
      <c r="P130" s="3">
        <f>SUMIF('cocina'!A:A,sala[[#This Row],[Número de Orden]],'cocina'!H:H)/(24*60)</f>
        <v>5.5555555555555552E-2</v>
      </c>
      <c r="Q130" s="3">
        <f>IF((sala[[#This Row],[Tiempo de Permanencia]]-sala[[#This Row],[Tiempo de Preparación]])&gt;0,sala[[#This Row],[Tiempo de Permanencia]]-sala[[#This Row],[Tiempo de Preparación]],0)</f>
        <v>2.77777777802031E-2</v>
      </c>
      <c r="R130" s="10">
        <f>IF(sala[[#This Row],[Tiempo de degustación]]&gt;0,1,0)</f>
        <v>1</v>
      </c>
      <c r="S130" s="1" t="str">
        <f>WEEKDAY(sala[[#This Row],[Fecha de Factura]],11)&amp;". "&amp;TEXT(sala[[#This Row],[Fecha de Factura]],"dddd")</f>
        <v>7. domingo</v>
      </c>
      <c r="T130" s="4">
        <f>SUMIF('cocina'!A:A,sala[[#This Row],[Número de Orden]],'cocina'!G:G)</f>
        <v>5</v>
      </c>
      <c r="U130" s="4">
        <f>sala[[#This Row],[Tiempo de Preparación]]*24</f>
        <v>1.3333333333333333</v>
      </c>
      <c r="V130">
        <f>sala[[#This Row],[Cobrada]]*sala[[#This Row],[Monto Total de la Cuenta]]</f>
        <v>106</v>
      </c>
      <c r="W130" s="4">
        <f>sala[[#This Row],[Tiempo de Permanencia]]*24</f>
        <v>2.0000000000582077</v>
      </c>
    </row>
    <row r="131" spans="1:23" x14ac:dyDescent="0.3">
      <c r="A131">
        <v>10</v>
      </c>
      <c r="B131" s="1" t="s">
        <v>175</v>
      </c>
      <c r="C131">
        <v>4</v>
      </c>
      <c r="D131" s="2">
        <v>45018.018055555556</v>
      </c>
      <c r="E131" s="2">
        <v>45018.063888888886</v>
      </c>
      <c r="F131" s="1" t="s">
        <v>24</v>
      </c>
      <c r="G131" s="1" t="s">
        <v>14</v>
      </c>
      <c r="H131" s="1" t="s">
        <v>25</v>
      </c>
      <c r="I131">
        <v>38.130000000000003</v>
      </c>
      <c r="J131" s="1" t="s">
        <v>26</v>
      </c>
      <c r="K131">
        <v>130</v>
      </c>
      <c r="L131" s="1" t="s">
        <v>22</v>
      </c>
      <c r="M131" s="1">
        <f>SUMIF('cocina'!A:A,sala[[#This Row],[Número de Orden]],'cocina'!K:K)</f>
        <v>35</v>
      </c>
      <c r="N131" s="2">
        <f>sala[[#This Row],[Hora de Salida]]</f>
        <v>45018.063888888886</v>
      </c>
      <c r="O131" s="3">
        <f>IF(sala[[#This Row],[Estado de la Mesa]]="Ocupada",sala[[#This Row],[Hora de Salida]]-sala[[#This Row],[Hora de Llegada]]+15/(24*60),sala[[#This Row],[Hora de Salida]]-sala[[#This Row],[Hora de Llegada]])</f>
        <v>4.5833333329937886E-2</v>
      </c>
      <c r="P131" s="3">
        <f>SUMIF('cocina'!A:A,sala[[#This Row],[Número de Orden]],'cocina'!H:H)/(24*60)</f>
        <v>1.7361111111111112E-2</v>
      </c>
      <c r="Q131" s="3">
        <f>IF((sala[[#This Row],[Tiempo de Permanencia]]-sala[[#This Row],[Tiempo de Preparación]])&gt;0,sala[[#This Row],[Tiempo de Permanencia]]-sala[[#This Row],[Tiempo de Preparación]],0)</f>
        <v>2.8472222218826775E-2</v>
      </c>
      <c r="R131" s="10">
        <f>IF(sala[[#This Row],[Tiempo de degustación]]&gt;0,1,0)</f>
        <v>1</v>
      </c>
      <c r="S131" s="1" t="str">
        <f>WEEKDAY(sala[[#This Row],[Fecha de Factura]],11)&amp;". "&amp;TEXT(sala[[#This Row],[Fecha de Factura]],"dddd")</f>
        <v>7. domingo</v>
      </c>
      <c r="T131" s="4">
        <f>SUMIF('cocina'!A:A,sala[[#This Row],[Número de Orden]],'cocina'!G:G)</f>
        <v>1</v>
      </c>
      <c r="U131" s="4">
        <f>sala[[#This Row],[Tiempo de Preparación]]*24</f>
        <v>0.41666666666666669</v>
      </c>
      <c r="V131">
        <f>sala[[#This Row],[Cobrada]]*sala[[#This Row],[Monto Total de la Cuenta]]</f>
        <v>35</v>
      </c>
      <c r="W131" s="4">
        <f>sala[[#This Row],[Tiempo de Permanencia]]*24</f>
        <v>1.0999999999185093</v>
      </c>
    </row>
    <row r="132" spans="1:23" x14ac:dyDescent="0.3">
      <c r="A132">
        <v>7</v>
      </c>
      <c r="B132" s="1" t="s">
        <v>50</v>
      </c>
      <c r="C132">
        <v>5</v>
      </c>
      <c r="D132" s="2">
        <v>45018.029861111114</v>
      </c>
      <c r="E132" s="2">
        <v>45018.179166666669</v>
      </c>
      <c r="F132" s="1" t="s">
        <v>32</v>
      </c>
      <c r="G132" s="1" t="s">
        <v>14</v>
      </c>
      <c r="H132" s="1" t="s">
        <v>25</v>
      </c>
      <c r="I132">
        <v>42.41</v>
      </c>
      <c r="J132" s="1" t="s">
        <v>38</v>
      </c>
      <c r="K132">
        <v>131</v>
      </c>
      <c r="L132" s="1" t="s">
        <v>54</v>
      </c>
      <c r="M132" s="1">
        <f>SUMIF('cocina'!A:A,sala[[#This Row],[Número de Orden]],'cocina'!K:K)</f>
        <v>157</v>
      </c>
      <c r="N132" s="2">
        <f>sala[[#This Row],[Hora de Salida]]</f>
        <v>45018.179166666669</v>
      </c>
      <c r="O132" s="3">
        <f>IF(sala[[#This Row],[Estado de la Mesa]]="Ocupada",sala[[#This Row],[Hora de Salida]]-sala[[#This Row],[Hora de Llegada]]+15/(24*60),sala[[#This Row],[Hora de Salida]]-sala[[#This Row],[Hora de Llegada]])</f>
        <v>0.15972222222141377</v>
      </c>
      <c r="P132" s="3">
        <f>SUMIF('cocina'!A:A,sala[[#This Row],[Número de Orden]],'cocina'!H:H)/(24*60)</f>
        <v>8.3333333333333329E-2</v>
      </c>
      <c r="Q132" s="3">
        <f>IF((sala[[#This Row],[Tiempo de Permanencia]]-sala[[#This Row],[Tiempo de Preparación]])&gt;0,sala[[#This Row],[Tiempo de Permanencia]]-sala[[#This Row],[Tiempo de Preparación]],0)</f>
        <v>7.6388888888080445E-2</v>
      </c>
      <c r="R132" s="10">
        <f>IF(sala[[#This Row],[Tiempo de degustación]]&gt;0,1,0)</f>
        <v>1</v>
      </c>
      <c r="S132" s="1" t="str">
        <f>WEEKDAY(sala[[#This Row],[Fecha de Factura]],11)&amp;". "&amp;TEXT(sala[[#This Row],[Fecha de Factura]],"dddd")</f>
        <v>7. domingo</v>
      </c>
      <c r="T132" s="4">
        <f>SUMIF('cocina'!A:A,sala[[#This Row],[Número de Orden]],'cocina'!G:G)</f>
        <v>7</v>
      </c>
      <c r="U132" s="4">
        <f>sala[[#This Row],[Tiempo de Preparación]]*24</f>
        <v>2</v>
      </c>
      <c r="V132">
        <f>sala[[#This Row],[Cobrada]]*sala[[#This Row],[Monto Total de la Cuenta]]</f>
        <v>157</v>
      </c>
      <c r="W132" s="4">
        <f>sala[[#This Row],[Tiempo de Permanencia]]*24</f>
        <v>3.8333333333139308</v>
      </c>
    </row>
    <row r="133" spans="1:23" x14ac:dyDescent="0.3">
      <c r="A133">
        <v>9</v>
      </c>
      <c r="B133" s="1" t="s">
        <v>176</v>
      </c>
      <c r="C133">
        <v>2</v>
      </c>
      <c r="D133" s="2">
        <v>45018.05972222222</v>
      </c>
      <c r="E133" s="2">
        <v>45018.113194444442</v>
      </c>
      <c r="F133" s="1" t="s">
        <v>13</v>
      </c>
      <c r="G133" s="1" t="s">
        <v>35</v>
      </c>
      <c r="H133" s="1" t="s">
        <v>15</v>
      </c>
      <c r="I133">
        <v>30.96</v>
      </c>
      <c r="J133" s="1" t="s">
        <v>16</v>
      </c>
      <c r="K133">
        <v>132</v>
      </c>
      <c r="L133" s="1" t="s">
        <v>42</v>
      </c>
      <c r="M133" s="1">
        <f>SUMIF('cocina'!A:A,sala[[#This Row],[Número de Orden]],'cocina'!K:K)</f>
        <v>206</v>
      </c>
      <c r="N133" s="2">
        <f>sala[[#This Row],[Hora de Salida]]</f>
        <v>45018.113194444442</v>
      </c>
      <c r="O133" s="3">
        <f>IF(sala[[#This Row],[Estado de la Mesa]]="Ocupada",sala[[#This Row],[Hora de Salida]]-sala[[#This Row],[Hora de Llegada]]+15/(24*60),sala[[#This Row],[Hora de Salida]]-sala[[#This Row],[Hora de Llegada]])</f>
        <v>5.3472222221898846E-2</v>
      </c>
      <c r="P133" s="3">
        <f>SUMIF('cocina'!A:A,sala[[#This Row],[Número de Orden]],'cocina'!H:H)/(24*60)</f>
        <v>7.0833333333333331E-2</v>
      </c>
      <c r="Q133" s="3">
        <f>IF((sala[[#This Row],[Tiempo de Permanencia]]-sala[[#This Row],[Tiempo de Preparación]])&gt;0,sala[[#This Row],[Tiempo de Permanencia]]-sala[[#This Row],[Tiempo de Preparación]],0)</f>
        <v>0</v>
      </c>
      <c r="R133" s="10">
        <f>IF(sala[[#This Row],[Tiempo de degustación]]&gt;0,1,0)</f>
        <v>0</v>
      </c>
      <c r="S133" s="1" t="str">
        <f>WEEKDAY(sala[[#This Row],[Fecha de Factura]],11)&amp;". "&amp;TEXT(sala[[#This Row],[Fecha de Factura]],"dddd")</f>
        <v>7. domingo</v>
      </c>
      <c r="T133" s="4">
        <f>SUMIF('cocina'!A:A,sala[[#This Row],[Número de Orden]],'cocina'!G:G)</f>
        <v>7</v>
      </c>
      <c r="U133" s="4">
        <f>sala[[#This Row],[Tiempo de Preparación]]*24</f>
        <v>1.7</v>
      </c>
      <c r="V133">
        <f>sala[[#This Row],[Cobrada]]*sala[[#This Row],[Monto Total de la Cuenta]]</f>
        <v>0</v>
      </c>
      <c r="W133" s="4">
        <f>sala[[#This Row],[Tiempo de Permanencia]]*24</f>
        <v>1.2833333333255723</v>
      </c>
    </row>
    <row r="134" spans="1:23" x14ac:dyDescent="0.3">
      <c r="A134">
        <v>20</v>
      </c>
      <c r="B134" s="1" t="s">
        <v>177</v>
      </c>
      <c r="C134">
        <v>6</v>
      </c>
      <c r="D134" s="2">
        <v>45018.037499999999</v>
      </c>
      <c r="E134" s="2">
        <v>45018.161111111112</v>
      </c>
      <c r="F134" s="1" t="s">
        <v>24</v>
      </c>
      <c r="G134" s="1" t="s">
        <v>14</v>
      </c>
      <c r="H134" s="1" t="s">
        <v>25</v>
      </c>
      <c r="I134">
        <v>39.74</v>
      </c>
      <c r="J134" s="1" t="s">
        <v>38</v>
      </c>
      <c r="K134">
        <v>133</v>
      </c>
      <c r="L134" s="1" t="s">
        <v>57</v>
      </c>
      <c r="M134" s="1">
        <f>SUMIF('cocina'!A:A,sala[[#This Row],[Número de Orden]],'cocina'!K:K)</f>
        <v>182</v>
      </c>
      <c r="N134" s="2">
        <f>sala[[#This Row],[Hora de Salida]]</f>
        <v>45018.161111111112</v>
      </c>
      <c r="O134" s="3">
        <f>IF(sala[[#This Row],[Estado de la Mesa]]="Ocupada",sala[[#This Row],[Hora de Salida]]-sala[[#This Row],[Hora de Llegada]]+15/(24*60),sala[[#This Row],[Hora de Salida]]-sala[[#This Row],[Hora de Llegada]])</f>
        <v>0.13402777778052646</v>
      </c>
      <c r="P134" s="3">
        <f>SUMIF('cocina'!A:A,sala[[#This Row],[Número de Orden]],'cocina'!H:H)/(24*60)</f>
        <v>7.4305555555555555E-2</v>
      </c>
      <c r="Q134" s="3">
        <f>IF((sala[[#This Row],[Tiempo de Permanencia]]-sala[[#This Row],[Tiempo de Preparación]])&gt;0,sala[[#This Row],[Tiempo de Permanencia]]-sala[[#This Row],[Tiempo de Preparación]],0)</f>
        <v>5.9722222224970908E-2</v>
      </c>
      <c r="R134" s="10">
        <f>IF(sala[[#This Row],[Tiempo de degustación]]&gt;0,1,0)</f>
        <v>1</v>
      </c>
      <c r="S134" s="1" t="str">
        <f>WEEKDAY(sala[[#This Row],[Fecha de Factura]],11)&amp;". "&amp;TEXT(sala[[#This Row],[Fecha de Factura]],"dddd")</f>
        <v>7. domingo</v>
      </c>
      <c r="T134" s="4">
        <f>SUMIF('cocina'!A:A,sala[[#This Row],[Número de Orden]],'cocina'!G:G)</f>
        <v>7</v>
      </c>
      <c r="U134" s="4">
        <f>sala[[#This Row],[Tiempo de Preparación]]*24</f>
        <v>1.7833333333333332</v>
      </c>
      <c r="V134">
        <f>sala[[#This Row],[Cobrada]]*sala[[#This Row],[Monto Total de la Cuenta]]</f>
        <v>182</v>
      </c>
      <c r="W134" s="4">
        <f>sala[[#This Row],[Tiempo de Permanencia]]*24</f>
        <v>3.2166666667326353</v>
      </c>
    </row>
    <row r="135" spans="1:23" x14ac:dyDescent="0.3">
      <c r="A135">
        <v>3</v>
      </c>
      <c r="B135" s="1" t="s">
        <v>178</v>
      </c>
      <c r="C135">
        <v>6</v>
      </c>
      <c r="D135" s="2">
        <v>45018.004861111112</v>
      </c>
      <c r="E135" s="2">
        <v>45018.161111111112</v>
      </c>
      <c r="F135" s="1" t="s">
        <v>19</v>
      </c>
      <c r="G135" s="1" t="s">
        <v>35</v>
      </c>
      <c r="H135" s="1" t="s">
        <v>25</v>
      </c>
      <c r="I135">
        <v>30.1</v>
      </c>
      <c r="J135" s="1" t="s">
        <v>26</v>
      </c>
      <c r="K135">
        <v>134</v>
      </c>
      <c r="L135" s="1" t="s">
        <v>44</v>
      </c>
      <c r="M135" s="1">
        <f>SUMIF('cocina'!A:A,sala[[#This Row],[Número de Orden]],'cocina'!K:K)</f>
        <v>120</v>
      </c>
      <c r="N135" s="2">
        <f>sala[[#This Row],[Hora de Salida]]</f>
        <v>45018.161111111112</v>
      </c>
      <c r="O135" s="3">
        <f>IF(sala[[#This Row],[Estado de la Mesa]]="Ocupada",sala[[#This Row],[Hora de Salida]]-sala[[#This Row],[Hora de Llegada]]+15/(24*60),sala[[#This Row],[Hora de Salida]]-sala[[#This Row],[Hora de Llegada]])</f>
        <v>0.15625</v>
      </c>
      <c r="P135" s="3">
        <f>SUMIF('cocina'!A:A,sala[[#This Row],[Número de Orden]],'cocina'!H:H)/(24*60)</f>
        <v>3.3333333333333333E-2</v>
      </c>
      <c r="Q135" s="3">
        <f>IF((sala[[#This Row],[Tiempo de Permanencia]]-sala[[#This Row],[Tiempo de Preparación]])&gt;0,sala[[#This Row],[Tiempo de Permanencia]]-sala[[#This Row],[Tiempo de Preparación]],0)</f>
        <v>0.12291666666666667</v>
      </c>
      <c r="R135" s="10">
        <f>IF(sala[[#This Row],[Tiempo de degustación]]&gt;0,1,0)</f>
        <v>1</v>
      </c>
      <c r="S135" s="1" t="str">
        <f>WEEKDAY(sala[[#This Row],[Fecha de Factura]],11)&amp;". "&amp;TEXT(sala[[#This Row],[Fecha de Factura]],"dddd")</f>
        <v>7. domingo</v>
      </c>
      <c r="T135" s="4">
        <f>SUMIF('cocina'!A:A,sala[[#This Row],[Número de Orden]],'cocina'!G:G)</f>
        <v>4</v>
      </c>
      <c r="U135" s="4">
        <f>sala[[#This Row],[Tiempo de Preparación]]*24</f>
        <v>0.8</v>
      </c>
      <c r="V135">
        <f>sala[[#This Row],[Cobrada]]*sala[[#This Row],[Monto Total de la Cuenta]]</f>
        <v>120</v>
      </c>
      <c r="W135" s="4">
        <f>sala[[#This Row],[Tiempo de Permanencia]]*24</f>
        <v>3.75</v>
      </c>
    </row>
    <row r="136" spans="1:23" x14ac:dyDescent="0.3">
      <c r="A136">
        <v>11</v>
      </c>
      <c r="B136" s="1" t="s">
        <v>179</v>
      </c>
      <c r="C136">
        <v>1</v>
      </c>
      <c r="D136" s="2">
        <v>45018.041666666664</v>
      </c>
      <c r="E136" s="2">
        <v>45018.125694444447</v>
      </c>
      <c r="F136" s="1" t="s">
        <v>29</v>
      </c>
      <c r="G136" s="1" t="s">
        <v>35</v>
      </c>
      <c r="H136" s="1" t="s">
        <v>25</v>
      </c>
      <c r="I136">
        <v>34.700000000000003</v>
      </c>
      <c r="J136" s="1" t="s">
        <v>38</v>
      </c>
      <c r="K136">
        <v>135</v>
      </c>
      <c r="L136" s="1" t="s">
        <v>27</v>
      </c>
      <c r="M136" s="1">
        <f>SUMIF('cocina'!A:A,sala[[#This Row],[Número de Orden]],'cocina'!K:K)</f>
        <v>260</v>
      </c>
      <c r="N136" s="2">
        <f>sala[[#This Row],[Hora de Salida]]</f>
        <v>45018.125694444447</v>
      </c>
      <c r="O136" s="3">
        <f>IF(sala[[#This Row],[Estado de la Mesa]]="Ocupada",sala[[#This Row],[Hora de Salida]]-sala[[#This Row],[Hora de Llegada]]+15/(24*60),sala[[#This Row],[Hora de Salida]]-sala[[#This Row],[Hora de Llegada]])</f>
        <v>9.44444444491334E-2</v>
      </c>
      <c r="P136" s="3">
        <f>SUMIF('cocina'!A:A,sala[[#This Row],[Número de Orden]],'cocina'!H:H)/(24*60)</f>
        <v>6.1111111111111109E-2</v>
      </c>
      <c r="Q136" s="3">
        <f>IF((sala[[#This Row],[Tiempo de Permanencia]]-sala[[#This Row],[Tiempo de Preparación]])&gt;0,sala[[#This Row],[Tiempo de Permanencia]]-sala[[#This Row],[Tiempo de Preparación]],0)</f>
        <v>3.333333333802229E-2</v>
      </c>
      <c r="R136" s="10">
        <f>IF(sala[[#This Row],[Tiempo de degustación]]&gt;0,1,0)</f>
        <v>1</v>
      </c>
      <c r="S136" s="1" t="str">
        <f>WEEKDAY(sala[[#This Row],[Fecha de Factura]],11)&amp;". "&amp;TEXT(sala[[#This Row],[Fecha de Factura]],"dddd")</f>
        <v>7. domingo</v>
      </c>
      <c r="T136" s="4">
        <f>SUMIF('cocina'!A:A,sala[[#This Row],[Número de Orden]],'cocina'!G:G)</f>
        <v>8</v>
      </c>
      <c r="U136" s="4">
        <f>sala[[#This Row],[Tiempo de Preparación]]*24</f>
        <v>1.4666666666666666</v>
      </c>
      <c r="V136">
        <f>sala[[#This Row],[Cobrada]]*sala[[#This Row],[Monto Total de la Cuenta]]</f>
        <v>260</v>
      </c>
      <c r="W136" s="4">
        <f>sala[[#This Row],[Tiempo de Permanencia]]*24</f>
        <v>2.2666666667792015</v>
      </c>
    </row>
    <row r="137" spans="1:23" x14ac:dyDescent="0.3">
      <c r="A137">
        <v>6</v>
      </c>
      <c r="B137" s="1" t="s">
        <v>180</v>
      </c>
      <c r="C137">
        <v>1</v>
      </c>
      <c r="D137" s="2">
        <v>45018.076388888891</v>
      </c>
      <c r="E137" s="2">
        <v>45018.209027777775</v>
      </c>
      <c r="F137" s="1" t="s">
        <v>19</v>
      </c>
      <c r="G137" s="1" t="s">
        <v>14</v>
      </c>
      <c r="H137" s="1" t="s">
        <v>25</v>
      </c>
      <c r="I137">
        <v>30.25</v>
      </c>
      <c r="J137" s="1" t="s">
        <v>38</v>
      </c>
      <c r="K137">
        <v>136</v>
      </c>
      <c r="L137" s="1" t="s">
        <v>42</v>
      </c>
      <c r="M137" s="1">
        <f>SUMIF('cocina'!A:A,sala[[#This Row],[Número de Orden]],'cocina'!K:K)</f>
        <v>80</v>
      </c>
      <c r="N137" s="2">
        <f>sala[[#This Row],[Hora de Salida]]</f>
        <v>45018.209027777775</v>
      </c>
      <c r="O137" s="3">
        <f>IF(sala[[#This Row],[Estado de la Mesa]]="Ocupada",sala[[#This Row],[Hora de Salida]]-sala[[#This Row],[Hora de Llegada]]+15/(24*60),sala[[#This Row],[Hora de Salida]]-sala[[#This Row],[Hora de Llegada]])</f>
        <v>0.14305555555135166</v>
      </c>
      <c r="P137" s="3">
        <f>SUMIF('cocina'!A:A,sala[[#This Row],[Número de Orden]],'cocina'!H:H)/(24*60)</f>
        <v>9.0277777777777769E-3</v>
      </c>
      <c r="Q137" s="3">
        <f>IF((sala[[#This Row],[Tiempo de Permanencia]]-sala[[#This Row],[Tiempo de Preparación]])&gt;0,sala[[#This Row],[Tiempo de Permanencia]]-sala[[#This Row],[Tiempo de Preparación]],0)</f>
        <v>0.13402777777357389</v>
      </c>
      <c r="R137" s="10">
        <f>IF(sala[[#This Row],[Tiempo de degustación]]&gt;0,1,0)</f>
        <v>1</v>
      </c>
      <c r="S137" s="1" t="str">
        <f>WEEKDAY(sala[[#This Row],[Fecha de Factura]],11)&amp;". "&amp;TEXT(sala[[#This Row],[Fecha de Factura]],"dddd")</f>
        <v>7. domingo</v>
      </c>
      <c r="T137" s="4">
        <f>SUMIF('cocina'!A:A,sala[[#This Row],[Número de Orden]],'cocina'!G:G)</f>
        <v>2</v>
      </c>
      <c r="U137" s="4">
        <f>sala[[#This Row],[Tiempo de Preparación]]*24</f>
        <v>0.21666666666666665</v>
      </c>
      <c r="V137">
        <f>sala[[#This Row],[Cobrada]]*sala[[#This Row],[Monto Total de la Cuenta]]</f>
        <v>80</v>
      </c>
      <c r="W137" s="4">
        <f>sala[[#This Row],[Tiempo de Permanencia]]*24</f>
        <v>3.4333333332324401</v>
      </c>
    </row>
    <row r="138" spans="1:23" x14ac:dyDescent="0.3">
      <c r="A138">
        <v>13</v>
      </c>
      <c r="B138" s="1" t="s">
        <v>181</v>
      </c>
      <c r="C138">
        <v>3</v>
      </c>
      <c r="D138" s="2">
        <v>45018.056250000001</v>
      </c>
      <c r="E138" s="2">
        <v>45018.174305555556</v>
      </c>
      <c r="F138" s="1" t="s">
        <v>32</v>
      </c>
      <c r="G138" s="1" t="s">
        <v>20</v>
      </c>
      <c r="H138" s="1" t="s">
        <v>25</v>
      </c>
      <c r="I138">
        <v>12.4</v>
      </c>
      <c r="J138" s="1" t="s">
        <v>38</v>
      </c>
      <c r="K138">
        <v>137</v>
      </c>
      <c r="L138" s="1" t="s">
        <v>22</v>
      </c>
      <c r="M138" s="1">
        <f>SUMIF('cocina'!A:A,sala[[#This Row],[Número de Orden]],'cocina'!K:K)</f>
        <v>63</v>
      </c>
      <c r="N138" s="2">
        <f>sala[[#This Row],[Hora de Salida]]</f>
        <v>45018.174305555556</v>
      </c>
      <c r="O138" s="3">
        <f>IF(sala[[#This Row],[Estado de la Mesa]]="Ocupada",sala[[#This Row],[Hora de Salida]]-sala[[#This Row],[Hora de Llegada]]+15/(24*60),sala[[#This Row],[Hora de Salida]]-sala[[#This Row],[Hora de Llegada]])</f>
        <v>0.12847222222141377</v>
      </c>
      <c r="P138" s="3">
        <f>SUMIF('cocina'!A:A,sala[[#This Row],[Número de Orden]],'cocina'!H:H)/(24*60)</f>
        <v>2.8472222222222222E-2</v>
      </c>
      <c r="Q138" s="3">
        <f>IF((sala[[#This Row],[Tiempo de Permanencia]]-sala[[#This Row],[Tiempo de Preparación]])&gt;0,sala[[#This Row],[Tiempo de Permanencia]]-sala[[#This Row],[Tiempo de Preparación]],0)</f>
        <v>9.9999999999191555E-2</v>
      </c>
      <c r="R138" s="10">
        <f>IF(sala[[#This Row],[Tiempo de degustación]]&gt;0,1,0)</f>
        <v>1</v>
      </c>
      <c r="S138" s="1" t="str">
        <f>WEEKDAY(sala[[#This Row],[Fecha de Factura]],11)&amp;". "&amp;TEXT(sala[[#This Row],[Fecha de Factura]],"dddd")</f>
        <v>7. domingo</v>
      </c>
      <c r="T138" s="4">
        <f>SUMIF('cocina'!A:A,sala[[#This Row],[Número de Orden]],'cocina'!G:G)</f>
        <v>3</v>
      </c>
      <c r="U138" s="4">
        <f>sala[[#This Row],[Tiempo de Preparación]]*24</f>
        <v>0.68333333333333335</v>
      </c>
      <c r="V138">
        <f>sala[[#This Row],[Cobrada]]*sala[[#This Row],[Monto Total de la Cuenta]]</f>
        <v>63</v>
      </c>
      <c r="W138" s="4">
        <f>sala[[#This Row],[Tiempo de Permanencia]]*24</f>
        <v>3.0833333333139308</v>
      </c>
    </row>
    <row r="139" spans="1:23" x14ac:dyDescent="0.3">
      <c r="A139">
        <v>6</v>
      </c>
      <c r="B139" s="1" t="s">
        <v>182</v>
      </c>
      <c r="C139">
        <v>2</v>
      </c>
      <c r="D139" s="2">
        <v>45018.158333333333</v>
      </c>
      <c r="E139" s="2">
        <v>45018.214583333334</v>
      </c>
      <c r="F139" s="1" t="s">
        <v>24</v>
      </c>
      <c r="G139" s="1" t="s">
        <v>20</v>
      </c>
      <c r="H139" s="1" t="s">
        <v>15</v>
      </c>
      <c r="I139">
        <v>32.79</v>
      </c>
      <c r="J139" s="1" t="s">
        <v>38</v>
      </c>
      <c r="K139">
        <v>138</v>
      </c>
      <c r="L139" s="1" t="s">
        <v>39</v>
      </c>
      <c r="M139" s="1">
        <f>SUMIF('cocina'!A:A,sala[[#This Row],[Número de Orden]],'cocina'!K:K)</f>
        <v>238</v>
      </c>
      <c r="N139" s="2">
        <f>sala[[#This Row],[Hora de Salida]]</f>
        <v>45018.214583333334</v>
      </c>
      <c r="O139" s="3">
        <f>IF(sala[[#This Row],[Estado de la Mesa]]="Ocupada",sala[[#This Row],[Hora de Salida]]-sala[[#This Row],[Hora de Llegada]]+15/(24*60),sala[[#This Row],[Hora de Salida]]-sala[[#This Row],[Hora de Llegada]])</f>
        <v>6.6666666668121863E-2</v>
      </c>
      <c r="P139" s="3">
        <f>SUMIF('cocina'!A:A,sala[[#This Row],[Número de Orden]],'cocina'!H:H)/(24*60)</f>
        <v>6.7361111111111108E-2</v>
      </c>
      <c r="Q139" s="3">
        <f>IF((sala[[#This Row],[Tiempo de Permanencia]]-sala[[#This Row],[Tiempo de Preparación]])&gt;0,sala[[#This Row],[Tiempo de Permanencia]]-sala[[#This Row],[Tiempo de Preparación]],0)</f>
        <v>0</v>
      </c>
      <c r="R139" s="10">
        <f>IF(sala[[#This Row],[Tiempo de degustación]]&gt;0,1,0)</f>
        <v>0</v>
      </c>
      <c r="S139" s="1" t="str">
        <f>WEEKDAY(sala[[#This Row],[Fecha de Factura]],11)&amp;". "&amp;TEXT(sala[[#This Row],[Fecha de Factura]],"dddd")</f>
        <v>7. domingo</v>
      </c>
      <c r="T139" s="4">
        <f>SUMIF('cocina'!A:A,sala[[#This Row],[Número de Orden]],'cocina'!G:G)</f>
        <v>9</v>
      </c>
      <c r="U139" s="4">
        <f>sala[[#This Row],[Tiempo de Preparación]]*24</f>
        <v>1.6166666666666667</v>
      </c>
      <c r="V139">
        <f>sala[[#This Row],[Cobrada]]*sala[[#This Row],[Monto Total de la Cuenta]]</f>
        <v>0</v>
      </c>
      <c r="W139" s="4">
        <f>sala[[#This Row],[Tiempo de Permanencia]]*24</f>
        <v>1.6000000000349246</v>
      </c>
    </row>
    <row r="140" spans="1:23" x14ac:dyDescent="0.3">
      <c r="A140">
        <v>16</v>
      </c>
      <c r="B140" s="1" t="s">
        <v>183</v>
      </c>
      <c r="C140">
        <v>3</v>
      </c>
      <c r="D140" s="2">
        <v>45018.027777777781</v>
      </c>
      <c r="E140" s="2">
        <v>45018.193749999999</v>
      </c>
      <c r="F140" s="1" t="s">
        <v>24</v>
      </c>
      <c r="G140" s="1" t="s">
        <v>14</v>
      </c>
      <c r="H140" s="1" t="s">
        <v>25</v>
      </c>
      <c r="I140">
        <v>47.2</v>
      </c>
      <c r="J140" s="1" t="s">
        <v>26</v>
      </c>
      <c r="K140">
        <v>139</v>
      </c>
      <c r="L140" s="1" t="s">
        <v>57</v>
      </c>
      <c r="M140" s="1">
        <f>SUMIF('cocina'!A:A,sala[[#This Row],[Número de Orden]],'cocina'!K:K)</f>
        <v>35</v>
      </c>
      <c r="N140" s="2">
        <f>sala[[#This Row],[Hora de Salida]]</f>
        <v>45018.193749999999</v>
      </c>
      <c r="O140" s="3">
        <f>IF(sala[[#This Row],[Estado de la Mesa]]="Ocupada",sala[[#This Row],[Hora de Salida]]-sala[[#This Row],[Hora de Llegada]]+15/(24*60),sala[[#This Row],[Hora de Salida]]-sala[[#This Row],[Hora de Llegada]])</f>
        <v>0.16597222221753327</v>
      </c>
      <c r="P140" s="3">
        <f>SUMIF('cocina'!A:A,sala[[#This Row],[Número de Orden]],'cocina'!H:H)/(24*60)</f>
        <v>1.8055555555555554E-2</v>
      </c>
      <c r="Q140" s="3">
        <f>IF((sala[[#This Row],[Tiempo de Permanencia]]-sala[[#This Row],[Tiempo de Preparación]])&gt;0,sala[[#This Row],[Tiempo de Permanencia]]-sala[[#This Row],[Tiempo de Preparación]],0)</f>
        <v>0.14791666666197772</v>
      </c>
      <c r="R140" s="10">
        <f>IF(sala[[#This Row],[Tiempo de degustación]]&gt;0,1,0)</f>
        <v>1</v>
      </c>
      <c r="S140" s="1" t="str">
        <f>WEEKDAY(sala[[#This Row],[Fecha de Factura]],11)&amp;". "&amp;TEXT(sala[[#This Row],[Fecha de Factura]],"dddd")</f>
        <v>7. domingo</v>
      </c>
      <c r="T140" s="4">
        <f>SUMIF('cocina'!A:A,sala[[#This Row],[Número de Orden]],'cocina'!G:G)</f>
        <v>1</v>
      </c>
      <c r="U140" s="4">
        <f>sala[[#This Row],[Tiempo de Preparación]]*24</f>
        <v>0.43333333333333329</v>
      </c>
      <c r="V140">
        <f>sala[[#This Row],[Cobrada]]*sala[[#This Row],[Monto Total de la Cuenta]]</f>
        <v>35</v>
      </c>
      <c r="W140" s="4">
        <f>sala[[#This Row],[Tiempo de Permanencia]]*24</f>
        <v>3.9833333332207985</v>
      </c>
    </row>
    <row r="141" spans="1:23" x14ac:dyDescent="0.3">
      <c r="A141">
        <v>11</v>
      </c>
      <c r="B141" s="1" t="s">
        <v>184</v>
      </c>
      <c r="C141">
        <v>4</v>
      </c>
      <c r="D141" s="2">
        <v>45018.15902777778</v>
      </c>
      <c r="E141" s="2">
        <v>45018.270138888889</v>
      </c>
      <c r="F141" s="1" t="s">
        <v>24</v>
      </c>
      <c r="G141" s="1" t="s">
        <v>14</v>
      </c>
      <c r="H141" s="1" t="s">
        <v>21</v>
      </c>
      <c r="I141">
        <v>32.130000000000003</v>
      </c>
      <c r="J141" s="1" t="s">
        <v>26</v>
      </c>
      <c r="K141">
        <v>140</v>
      </c>
      <c r="L141" s="1" t="s">
        <v>30</v>
      </c>
      <c r="M141" s="1">
        <f>SUMIF('cocina'!A:A,sala[[#This Row],[Número de Orden]],'cocina'!K:K)</f>
        <v>191</v>
      </c>
      <c r="N141" s="2">
        <f>sala[[#This Row],[Hora de Salida]]</f>
        <v>45018.270138888889</v>
      </c>
      <c r="O141" s="3">
        <f>IF(sala[[#This Row],[Estado de la Mesa]]="Ocupada",sala[[#This Row],[Hora de Salida]]-sala[[#This Row],[Hora de Llegada]]+15/(24*60),sala[[#This Row],[Hora de Salida]]-sala[[#This Row],[Hora de Llegada]])</f>
        <v>0.11111111110949423</v>
      </c>
      <c r="P141" s="3">
        <f>SUMIF('cocina'!A:A,sala[[#This Row],[Número de Orden]],'cocina'!H:H)/(24*60)</f>
        <v>8.1944444444444445E-2</v>
      </c>
      <c r="Q141" s="3">
        <f>IF((sala[[#This Row],[Tiempo de Permanencia]]-sala[[#This Row],[Tiempo de Preparación]])&gt;0,sala[[#This Row],[Tiempo de Permanencia]]-sala[[#This Row],[Tiempo de Preparación]],0)</f>
        <v>2.9166666665049787E-2</v>
      </c>
      <c r="R141" s="10">
        <f>IF(sala[[#This Row],[Tiempo de degustación]]&gt;0,1,0)</f>
        <v>1</v>
      </c>
      <c r="S141" s="1" t="str">
        <f>WEEKDAY(sala[[#This Row],[Fecha de Factura]],11)&amp;". "&amp;TEXT(sala[[#This Row],[Fecha de Factura]],"dddd")</f>
        <v>7. domingo</v>
      </c>
      <c r="T141" s="4">
        <f>SUMIF('cocina'!A:A,sala[[#This Row],[Número de Orden]],'cocina'!G:G)</f>
        <v>7</v>
      </c>
      <c r="U141" s="4">
        <f>sala[[#This Row],[Tiempo de Preparación]]*24</f>
        <v>1.9666666666666668</v>
      </c>
      <c r="V141">
        <f>sala[[#This Row],[Cobrada]]*sala[[#This Row],[Monto Total de la Cuenta]]</f>
        <v>191</v>
      </c>
      <c r="W141" s="4">
        <f>sala[[#This Row],[Tiempo de Permanencia]]*24</f>
        <v>2.6666666666278616</v>
      </c>
    </row>
    <row r="142" spans="1:23" x14ac:dyDescent="0.3">
      <c r="A142">
        <v>4</v>
      </c>
      <c r="B142" s="1" t="s">
        <v>185</v>
      </c>
      <c r="C142">
        <v>4</v>
      </c>
      <c r="D142" s="2">
        <v>45018.081944444442</v>
      </c>
      <c r="E142" s="2">
        <v>45018.239583333336</v>
      </c>
      <c r="F142" s="1" t="s">
        <v>13</v>
      </c>
      <c r="G142" s="1" t="s">
        <v>20</v>
      </c>
      <c r="H142" s="1" t="s">
        <v>25</v>
      </c>
      <c r="I142">
        <v>41.56</v>
      </c>
      <c r="J142" s="1" t="s">
        <v>16</v>
      </c>
      <c r="K142">
        <v>141</v>
      </c>
      <c r="L142" s="1" t="s">
        <v>54</v>
      </c>
      <c r="M142" s="1">
        <f>SUMIF('cocina'!A:A,sala[[#This Row],[Número de Orden]],'cocina'!K:K)</f>
        <v>21</v>
      </c>
      <c r="N142" s="2">
        <f>sala[[#This Row],[Hora de Salida]]</f>
        <v>45018.239583333336</v>
      </c>
      <c r="O142" s="3">
        <f>IF(sala[[#This Row],[Estado de la Mesa]]="Ocupada",sala[[#This Row],[Hora de Salida]]-sala[[#This Row],[Hora de Llegada]]+15/(24*60),sala[[#This Row],[Hora de Salida]]-sala[[#This Row],[Hora de Llegada]])</f>
        <v>0.15763888889341615</v>
      </c>
      <c r="P142" s="3">
        <f>SUMIF('cocina'!A:A,sala[[#This Row],[Número de Orden]],'cocina'!H:H)/(24*60)</f>
        <v>1.9444444444444445E-2</v>
      </c>
      <c r="Q142" s="3">
        <f>IF((sala[[#This Row],[Tiempo de Permanencia]]-sala[[#This Row],[Tiempo de Preparación]])&gt;0,sala[[#This Row],[Tiempo de Permanencia]]-sala[[#This Row],[Tiempo de Preparación]],0)</f>
        <v>0.13819444444897172</v>
      </c>
      <c r="R142" s="10">
        <f>IF(sala[[#This Row],[Tiempo de degustación]]&gt;0,1,0)</f>
        <v>1</v>
      </c>
      <c r="S142" s="1" t="str">
        <f>WEEKDAY(sala[[#This Row],[Fecha de Factura]],11)&amp;". "&amp;TEXT(sala[[#This Row],[Fecha de Factura]],"dddd")</f>
        <v>7. domingo</v>
      </c>
      <c r="T142" s="4">
        <f>SUMIF('cocina'!A:A,sala[[#This Row],[Número de Orden]],'cocina'!G:G)</f>
        <v>1</v>
      </c>
      <c r="U142" s="4">
        <f>sala[[#This Row],[Tiempo de Preparación]]*24</f>
        <v>0.46666666666666667</v>
      </c>
      <c r="V142">
        <f>sala[[#This Row],[Cobrada]]*sala[[#This Row],[Monto Total de la Cuenta]]</f>
        <v>21</v>
      </c>
      <c r="W142" s="4">
        <f>sala[[#This Row],[Tiempo de Permanencia]]*24</f>
        <v>3.7833333334419876</v>
      </c>
    </row>
    <row r="143" spans="1:23" x14ac:dyDescent="0.3">
      <c r="A143">
        <v>14</v>
      </c>
      <c r="B143" s="1" t="s">
        <v>186</v>
      </c>
      <c r="C143">
        <v>3</v>
      </c>
      <c r="D143" s="2">
        <v>45018.086805555555</v>
      </c>
      <c r="E143" s="2">
        <v>45018.170138888891</v>
      </c>
      <c r="F143" s="1" t="s">
        <v>32</v>
      </c>
      <c r="G143" s="1" t="s">
        <v>14</v>
      </c>
      <c r="H143" s="1" t="s">
        <v>25</v>
      </c>
      <c r="I143">
        <v>16.29</v>
      </c>
      <c r="J143" s="1" t="s">
        <v>38</v>
      </c>
      <c r="K143">
        <v>142</v>
      </c>
      <c r="L143" s="1" t="s">
        <v>69</v>
      </c>
      <c r="M143" s="1">
        <f>SUMIF('cocina'!A:A,sala[[#This Row],[Número de Orden]],'cocina'!K:K)</f>
        <v>181</v>
      </c>
      <c r="N143" s="2">
        <f>sala[[#This Row],[Hora de Salida]]</f>
        <v>45018.170138888891</v>
      </c>
      <c r="O143" s="3">
        <f>IF(sala[[#This Row],[Estado de la Mesa]]="Ocupada",sala[[#This Row],[Hora de Salida]]-sala[[#This Row],[Hora de Llegada]]+15/(24*60),sala[[#This Row],[Hora de Salida]]-sala[[#This Row],[Hora de Llegada]])</f>
        <v>9.3750000002425324E-2</v>
      </c>
      <c r="P143" s="3">
        <f>SUMIF('cocina'!A:A,sala[[#This Row],[Número de Orden]],'cocina'!H:H)/(24*60)</f>
        <v>4.8611111111111112E-2</v>
      </c>
      <c r="Q143" s="3">
        <f>IF((sala[[#This Row],[Tiempo de Permanencia]]-sala[[#This Row],[Tiempo de Preparación]])&gt;0,sala[[#This Row],[Tiempo de Permanencia]]-sala[[#This Row],[Tiempo de Preparación]],0)</f>
        <v>4.5138888891314212E-2</v>
      </c>
      <c r="R143" s="10">
        <f>IF(sala[[#This Row],[Tiempo de degustación]]&gt;0,1,0)</f>
        <v>1</v>
      </c>
      <c r="S143" s="1" t="str">
        <f>WEEKDAY(sala[[#This Row],[Fecha de Factura]],11)&amp;". "&amp;TEXT(sala[[#This Row],[Fecha de Factura]],"dddd")</f>
        <v>7. domingo</v>
      </c>
      <c r="T143" s="4">
        <f>SUMIF('cocina'!A:A,sala[[#This Row],[Número de Orden]],'cocina'!G:G)</f>
        <v>7</v>
      </c>
      <c r="U143" s="4">
        <f>sala[[#This Row],[Tiempo de Preparación]]*24</f>
        <v>1.1666666666666667</v>
      </c>
      <c r="V143">
        <f>sala[[#This Row],[Cobrada]]*sala[[#This Row],[Monto Total de la Cuenta]]</f>
        <v>181</v>
      </c>
      <c r="W143" s="4">
        <f>sala[[#This Row],[Tiempo de Permanencia]]*24</f>
        <v>2.2500000000582077</v>
      </c>
    </row>
    <row r="144" spans="1:23" x14ac:dyDescent="0.3">
      <c r="A144">
        <v>9</v>
      </c>
      <c r="B144" s="1" t="s">
        <v>187</v>
      </c>
      <c r="C144">
        <v>4</v>
      </c>
      <c r="D144" s="2">
        <v>45018.022222222222</v>
      </c>
      <c r="E144" s="2">
        <v>45018.1875</v>
      </c>
      <c r="F144" s="1" t="s">
        <v>32</v>
      </c>
      <c r="G144" s="1" t="s">
        <v>14</v>
      </c>
      <c r="H144" s="1" t="s">
        <v>21</v>
      </c>
      <c r="I144">
        <v>48.26</v>
      </c>
      <c r="J144" s="1" t="s">
        <v>26</v>
      </c>
      <c r="K144">
        <v>143</v>
      </c>
      <c r="L144" s="1" t="s">
        <v>33</v>
      </c>
      <c r="M144" s="1">
        <f>SUMIF('cocina'!A:A,sala[[#This Row],[Número de Orden]],'cocina'!K:K)</f>
        <v>50</v>
      </c>
      <c r="N144" s="2">
        <f>sala[[#This Row],[Hora de Salida]]</f>
        <v>45018.1875</v>
      </c>
      <c r="O144" s="3">
        <f>IF(sala[[#This Row],[Estado de la Mesa]]="Ocupada",sala[[#This Row],[Hora de Salida]]-sala[[#This Row],[Hora de Llegada]]+15/(24*60),sala[[#This Row],[Hora de Salida]]-sala[[#This Row],[Hora de Llegada]])</f>
        <v>0.16527777777810115</v>
      </c>
      <c r="P144" s="3">
        <f>SUMIF('cocina'!A:A,sala[[#This Row],[Número de Orden]],'cocina'!H:H)/(24*60)</f>
        <v>1.1111111111111112E-2</v>
      </c>
      <c r="Q144" s="3">
        <f>IF((sala[[#This Row],[Tiempo de Permanencia]]-sala[[#This Row],[Tiempo de Preparación]])&gt;0,sala[[#This Row],[Tiempo de Permanencia]]-sala[[#This Row],[Tiempo de Preparación]],0)</f>
        <v>0.15416666666699005</v>
      </c>
      <c r="R144" s="10">
        <f>IF(sala[[#This Row],[Tiempo de degustación]]&gt;0,1,0)</f>
        <v>1</v>
      </c>
      <c r="S144" s="1" t="str">
        <f>WEEKDAY(sala[[#This Row],[Fecha de Factura]],11)&amp;". "&amp;TEXT(sala[[#This Row],[Fecha de Factura]],"dddd")</f>
        <v>7. domingo</v>
      </c>
      <c r="T144" s="4">
        <f>SUMIF('cocina'!A:A,sala[[#This Row],[Número de Orden]],'cocina'!G:G)</f>
        <v>2</v>
      </c>
      <c r="U144" s="4">
        <f>sala[[#This Row],[Tiempo de Preparación]]*24</f>
        <v>0.26666666666666666</v>
      </c>
      <c r="V144">
        <f>sala[[#This Row],[Cobrada]]*sala[[#This Row],[Monto Total de la Cuenta]]</f>
        <v>50</v>
      </c>
      <c r="W144" s="4">
        <f>sala[[#This Row],[Tiempo de Permanencia]]*24</f>
        <v>3.9666666666744277</v>
      </c>
    </row>
    <row r="145" spans="1:23" x14ac:dyDescent="0.3">
      <c r="A145">
        <v>18</v>
      </c>
      <c r="B145" s="1" t="s">
        <v>188</v>
      </c>
      <c r="C145">
        <v>1</v>
      </c>
      <c r="D145" s="2">
        <v>45018.123611111114</v>
      </c>
      <c r="E145" s="2">
        <v>45018.230555555558</v>
      </c>
      <c r="F145" s="1" t="s">
        <v>32</v>
      </c>
      <c r="G145" s="1" t="s">
        <v>35</v>
      </c>
      <c r="H145" s="1" t="s">
        <v>25</v>
      </c>
      <c r="I145">
        <v>11.22</v>
      </c>
      <c r="J145" s="1" t="s">
        <v>38</v>
      </c>
      <c r="K145">
        <v>144</v>
      </c>
      <c r="L145" s="1" t="s">
        <v>33</v>
      </c>
      <c r="M145" s="1">
        <f>SUMIF('cocina'!A:A,sala[[#This Row],[Número de Orden]],'cocina'!K:K)</f>
        <v>185</v>
      </c>
      <c r="N145" s="2">
        <f>sala[[#This Row],[Hora de Salida]]</f>
        <v>45018.230555555558</v>
      </c>
      <c r="O145" s="3">
        <f>IF(sala[[#This Row],[Estado de la Mesa]]="Ocupada",sala[[#This Row],[Hora de Salida]]-sala[[#This Row],[Hora de Llegada]]+15/(24*60),sala[[#This Row],[Hora de Salida]]-sala[[#This Row],[Hora de Llegada]])</f>
        <v>0.11736111111046436</v>
      </c>
      <c r="P145" s="3">
        <f>SUMIF('cocina'!A:A,sala[[#This Row],[Número de Orden]],'cocina'!H:H)/(24*60)</f>
        <v>0.10416666666666667</v>
      </c>
      <c r="Q145" s="3">
        <f>IF((sala[[#This Row],[Tiempo de Permanencia]]-sala[[#This Row],[Tiempo de Preparación]])&gt;0,sala[[#This Row],[Tiempo de Permanencia]]-sala[[#This Row],[Tiempo de Preparación]],0)</f>
        <v>1.3194444443797693E-2</v>
      </c>
      <c r="R145" s="10">
        <f>IF(sala[[#This Row],[Tiempo de degustación]]&gt;0,1,0)</f>
        <v>1</v>
      </c>
      <c r="S145" s="1" t="str">
        <f>WEEKDAY(sala[[#This Row],[Fecha de Factura]],11)&amp;". "&amp;TEXT(sala[[#This Row],[Fecha de Factura]],"dddd")</f>
        <v>7. domingo</v>
      </c>
      <c r="T145" s="4">
        <f>SUMIF('cocina'!A:A,sala[[#This Row],[Número de Orden]],'cocina'!G:G)</f>
        <v>7</v>
      </c>
      <c r="U145" s="4">
        <f>sala[[#This Row],[Tiempo de Preparación]]*24</f>
        <v>2.5</v>
      </c>
      <c r="V145">
        <f>sala[[#This Row],[Cobrada]]*sala[[#This Row],[Monto Total de la Cuenta]]</f>
        <v>185</v>
      </c>
      <c r="W145" s="4">
        <f>sala[[#This Row],[Tiempo de Permanencia]]*24</f>
        <v>2.8166666666511446</v>
      </c>
    </row>
    <row r="146" spans="1:23" x14ac:dyDescent="0.3">
      <c r="A146">
        <v>2</v>
      </c>
      <c r="B146" s="1" t="s">
        <v>189</v>
      </c>
      <c r="C146">
        <v>5</v>
      </c>
      <c r="D146" s="2">
        <v>45018.025694444441</v>
      </c>
      <c r="E146" s="2">
        <v>45018.070833333331</v>
      </c>
      <c r="F146" s="1" t="s">
        <v>24</v>
      </c>
      <c r="G146" s="1" t="s">
        <v>35</v>
      </c>
      <c r="H146" s="1" t="s">
        <v>25</v>
      </c>
      <c r="I146">
        <v>11.32</v>
      </c>
      <c r="J146" s="1" t="s">
        <v>38</v>
      </c>
      <c r="K146">
        <v>145</v>
      </c>
      <c r="L146" s="1" t="s">
        <v>39</v>
      </c>
      <c r="M146" s="1">
        <f>SUMIF('cocina'!A:A,sala[[#This Row],[Número de Orden]],'cocina'!K:K)</f>
        <v>126</v>
      </c>
      <c r="N146" s="2">
        <f>sala[[#This Row],[Hora de Salida]]</f>
        <v>45018.070833333331</v>
      </c>
      <c r="O146" s="3">
        <f>IF(sala[[#This Row],[Estado de la Mesa]]="Ocupada",sala[[#This Row],[Hora de Salida]]-sala[[#This Row],[Hora de Llegada]]+15/(24*60),sala[[#This Row],[Hora de Salida]]-sala[[#This Row],[Hora de Llegada]])</f>
        <v>5.5555555557172433E-2</v>
      </c>
      <c r="P146" s="3">
        <f>SUMIF('cocina'!A:A,sala[[#This Row],[Número de Orden]],'cocina'!H:H)/(24*60)</f>
        <v>7.3611111111111113E-2</v>
      </c>
      <c r="Q146" s="3">
        <f>IF((sala[[#This Row],[Tiempo de Permanencia]]-sala[[#This Row],[Tiempo de Preparación]])&gt;0,sala[[#This Row],[Tiempo de Permanencia]]-sala[[#This Row],[Tiempo de Preparación]],0)</f>
        <v>0</v>
      </c>
      <c r="R146" s="10">
        <f>IF(sala[[#This Row],[Tiempo de degustación]]&gt;0,1,0)</f>
        <v>0</v>
      </c>
      <c r="S146" s="1" t="str">
        <f>WEEKDAY(sala[[#This Row],[Fecha de Factura]],11)&amp;". "&amp;TEXT(sala[[#This Row],[Fecha de Factura]],"dddd")</f>
        <v>7. domingo</v>
      </c>
      <c r="T146" s="4">
        <f>SUMIF('cocina'!A:A,sala[[#This Row],[Número de Orden]],'cocina'!G:G)</f>
        <v>5</v>
      </c>
      <c r="U146" s="4">
        <f>sala[[#This Row],[Tiempo de Preparación]]*24</f>
        <v>1.7666666666666666</v>
      </c>
      <c r="V146">
        <f>sala[[#This Row],[Cobrada]]*sala[[#This Row],[Monto Total de la Cuenta]]</f>
        <v>0</v>
      </c>
      <c r="W146" s="4">
        <f>sala[[#This Row],[Tiempo de Permanencia]]*24</f>
        <v>1.3333333333721384</v>
      </c>
    </row>
    <row r="147" spans="1:23" x14ac:dyDescent="0.3">
      <c r="A147">
        <v>8</v>
      </c>
      <c r="B147" s="1" t="s">
        <v>190</v>
      </c>
      <c r="C147">
        <v>6</v>
      </c>
      <c r="D147" s="2">
        <v>45018.069444444445</v>
      </c>
      <c r="E147" s="2">
        <v>45018.120833333334</v>
      </c>
      <c r="F147" s="1" t="s">
        <v>13</v>
      </c>
      <c r="G147" s="1" t="s">
        <v>14</v>
      </c>
      <c r="H147" s="1" t="s">
        <v>25</v>
      </c>
      <c r="I147">
        <v>38.4</v>
      </c>
      <c r="J147" s="1" t="s">
        <v>16</v>
      </c>
      <c r="K147">
        <v>146</v>
      </c>
      <c r="L147" s="1" t="s">
        <v>30</v>
      </c>
      <c r="M147" s="1">
        <f>SUMIF('cocina'!A:A,sala[[#This Row],[Número de Orden]],'cocina'!K:K)</f>
        <v>62</v>
      </c>
      <c r="N147" s="2">
        <f>sala[[#This Row],[Hora de Salida]]</f>
        <v>45018.120833333334</v>
      </c>
      <c r="O147" s="3">
        <f>IF(sala[[#This Row],[Estado de la Mesa]]="Ocupada",sala[[#This Row],[Hora de Salida]]-sala[[#This Row],[Hora de Llegada]]+15/(24*60),sala[[#This Row],[Hora de Salida]]-sala[[#This Row],[Hora de Llegada]])</f>
        <v>5.1388888889050577E-2</v>
      </c>
      <c r="P147" s="3">
        <f>SUMIF('cocina'!A:A,sala[[#This Row],[Número de Orden]],'cocina'!H:H)/(24*60)</f>
        <v>3.2638888888888891E-2</v>
      </c>
      <c r="Q147" s="3">
        <f>IF((sala[[#This Row],[Tiempo de Permanencia]]-sala[[#This Row],[Tiempo de Preparación]])&gt;0,sala[[#This Row],[Tiempo de Permanencia]]-sala[[#This Row],[Tiempo de Preparación]],0)</f>
        <v>1.8750000000161686E-2</v>
      </c>
      <c r="R147" s="10">
        <f>IF(sala[[#This Row],[Tiempo de degustación]]&gt;0,1,0)</f>
        <v>1</v>
      </c>
      <c r="S147" s="1" t="str">
        <f>WEEKDAY(sala[[#This Row],[Fecha de Factura]],11)&amp;". "&amp;TEXT(sala[[#This Row],[Fecha de Factura]],"dddd")</f>
        <v>7. domingo</v>
      </c>
      <c r="T147" s="4">
        <f>SUMIF('cocina'!A:A,sala[[#This Row],[Número de Orden]],'cocina'!G:G)</f>
        <v>2</v>
      </c>
      <c r="U147" s="4">
        <f>sala[[#This Row],[Tiempo de Preparación]]*24</f>
        <v>0.78333333333333344</v>
      </c>
      <c r="V147">
        <f>sala[[#This Row],[Cobrada]]*sala[[#This Row],[Monto Total de la Cuenta]]</f>
        <v>62</v>
      </c>
      <c r="W147" s="4">
        <f>sala[[#This Row],[Tiempo de Permanencia]]*24</f>
        <v>1.2333333333372138</v>
      </c>
    </row>
    <row r="148" spans="1:23" x14ac:dyDescent="0.3">
      <c r="A148">
        <v>5</v>
      </c>
      <c r="B148" s="1" t="s">
        <v>191</v>
      </c>
      <c r="C148">
        <v>4</v>
      </c>
      <c r="D148" s="2">
        <v>45018.137499999997</v>
      </c>
      <c r="E148" s="2">
        <v>45018.206944444442</v>
      </c>
      <c r="F148" s="1" t="s">
        <v>13</v>
      </c>
      <c r="G148" s="1" t="s">
        <v>20</v>
      </c>
      <c r="H148" s="1" t="s">
        <v>25</v>
      </c>
      <c r="I148">
        <v>27.14</v>
      </c>
      <c r="J148" s="1" t="s">
        <v>16</v>
      </c>
      <c r="K148">
        <v>147</v>
      </c>
      <c r="L148" s="1" t="s">
        <v>22</v>
      </c>
      <c r="M148" s="1">
        <f>SUMIF('cocina'!A:A,sala[[#This Row],[Número de Orden]],'cocina'!K:K)</f>
        <v>84</v>
      </c>
      <c r="N148" s="2">
        <f>sala[[#This Row],[Hora de Salida]]</f>
        <v>45018.206944444442</v>
      </c>
      <c r="O148" s="3">
        <f>IF(sala[[#This Row],[Estado de la Mesa]]="Ocupada",sala[[#This Row],[Hora de Salida]]-sala[[#This Row],[Hora de Llegada]]+15/(24*60),sala[[#This Row],[Hora de Salida]]-sala[[#This Row],[Hora de Llegada]])</f>
        <v>6.9444444445252884E-2</v>
      </c>
      <c r="P148" s="3">
        <f>SUMIF('cocina'!A:A,sala[[#This Row],[Número de Orden]],'cocina'!H:H)/(24*60)</f>
        <v>2.2916666666666665E-2</v>
      </c>
      <c r="Q148" s="3">
        <f>IF((sala[[#This Row],[Tiempo de Permanencia]]-sala[[#This Row],[Tiempo de Preparación]])&gt;0,sala[[#This Row],[Tiempo de Permanencia]]-sala[[#This Row],[Tiempo de Preparación]],0)</f>
        <v>4.6527777778586216E-2</v>
      </c>
      <c r="R148" s="10">
        <f>IF(sala[[#This Row],[Tiempo de degustación]]&gt;0,1,0)</f>
        <v>1</v>
      </c>
      <c r="S148" s="1" t="str">
        <f>WEEKDAY(sala[[#This Row],[Fecha de Factura]],11)&amp;". "&amp;TEXT(sala[[#This Row],[Fecha de Factura]],"dddd")</f>
        <v>7. domingo</v>
      </c>
      <c r="T148" s="4">
        <f>SUMIF('cocina'!A:A,sala[[#This Row],[Número de Orden]],'cocina'!G:G)</f>
        <v>3</v>
      </c>
      <c r="U148" s="4">
        <f>sala[[#This Row],[Tiempo de Preparación]]*24</f>
        <v>0.54999999999999993</v>
      </c>
      <c r="V148">
        <f>sala[[#This Row],[Cobrada]]*sala[[#This Row],[Monto Total de la Cuenta]]</f>
        <v>84</v>
      </c>
      <c r="W148" s="4">
        <f>sala[[#This Row],[Tiempo de Permanencia]]*24</f>
        <v>1.6666666666860692</v>
      </c>
    </row>
    <row r="149" spans="1:23" x14ac:dyDescent="0.3">
      <c r="A149">
        <v>10</v>
      </c>
      <c r="B149" s="1" t="s">
        <v>192</v>
      </c>
      <c r="C149">
        <v>6</v>
      </c>
      <c r="D149" s="2">
        <v>45018.161111111112</v>
      </c>
      <c r="E149" s="2">
        <v>45018.249305555553</v>
      </c>
      <c r="F149" s="1" t="s">
        <v>13</v>
      </c>
      <c r="G149" s="1" t="s">
        <v>14</v>
      </c>
      <c r="H149" s="1" t="s">
        <v>15</v>
      </c>
      <c r="I149">
        <v>46.26</v>
      </c>
      <c r="J149" s="1" t="s">
        <v>38</v>
      </c>
      <c r="K149">
        <v>148</v>
      </c>
      <c r="L149" s="1" t="s">
        <v>22</v>
      </c>
      <c r="M149" s="1">
        <f>SUMIF('cocina'!A:A,sala[[#This Row],[Número de Orden]],'cocina'!K:K)</f>
        <v>212</v>
      </c>
      <c r="N149" s="2">
        <f>sala[[#This Row],[Hora de Salida]]</f>
        <v>45018.249305555553</v>
      </c>
      <c r="O149" s="3">
        <f>IF(sala[[#This Row],[Estado de la Mesa]]="Ocupada",sala[[#This Row],[Hora de Salida]]-sala[[#This Row],[Hora de Llegada]]+15/(24*60),sala[[#This Row],[Hora de Salida]]-sala[[#This Row],[Hora de Llegada]])</f>
        <v>9.8611111107553981E-2</v>
      </c>
      <c r="P149" s="3">
        <f>SUMIF('cocina'!A:A,sala[[#This Row],[Número de Orden]],'cocina'!H:H)/(24*60)</f>
        <v>0.11041666666666666</v>
      </c>
      <c r="Q149" s="3">
        <f>IF((sala[[#This Row],[Tiempo de Permanencia]]-sala[[#This Row],[Tiempo de Preparación]])&gt;0,sala[[#This Row],[Tiempo de Permanencia]]-sala[[#This Row],[Tiempo de Preparación]],0)</f>
        <v>0</v>
      </c>
      <c r="R149" s="10">
        <f>IF(sala[[#This Row],[Tiempo de degustación]]&gt;0,1,0)</f>
        <v>0</v>
      </c>
      <c r="S149" s="1" t="str">
        <f>WEEKDAY(sala[[#This Row],[Fecha de Factura]],11)&amp;". "&amp;TEXT(sala[[#This Row],[Fecha de Factura]],"dddd")</f>
        <v>7. domingo</v>
      </c>
      <c r="T149" s="4">
        <f>SUMIF('cocina'!A:A,sala[[#This Row],[Número de Orden]],'cocina'!G:G)</f>
        <v>8</v>
      </c>
      <c r="U149" s="4">
        <f>sala[[#This Row],[Tiempo de Preparación]]*24</f>
        <v>2.65</v>
      </c>
      <c r="V149">
        <f>sala[[#This Row],[Cobrada]]*sala[[#This Row],[Monto Total de la Cuenta]]</f>
        <v>0</v>
      </c>
      <c r="W149" s="4">
        <f>sala[[#This Row],[Tiempo de Permanencia]]*24</f>
        <v>2.3666666665812954</v>
      </c>
    </row>
    <row r="150" spans="1:23" x14ac:dyDescent="0.3">
      <c r="A150">
        <v>18</v>
      </c>
      <c r="B150" s="1" t="s">
        <v>193</v>
      </c>
      <c r="C150">
        <v>4</v>
      </c>
      <c r="D150" s="2">
        <v>45018.065972222219</v>
      </c>
      <c r="E150" s="2">
        <v>45018.201388888891</v>
      </c>
      <c r="F150" s="1" t="s">
        <v>29</v>
      </c>
      <c r="G150" s="1" t="s">
        <v>20</v>
      </c>
      <c r="H150" s="1" t="s">
        <v>25</v>
      </c>
      <c r="I150">
        <v>15.92</v>
      </c>
      <c r="J150" s="1" t="s">
        <v>38</v>
      </c>
      <c r="K150">
        <v>149</v>
      </c>
      <c r="L150" s="1" t="s">
        <v>27</v>
      </c>
      <c r="M150" s="1">
        <f>SUMIF('cocina'!A:A,sala[[#This Row],[Número de Orden]],'cocina'!K:K)</f>
        <v>226</v>
      </c>
      <c r="N150" s="2">
        <f>sala[[#This Row],[Hora de Salida]]</f>
        <v>45018.201388888891</v>
      </c>
      <c r="O150" s="3">
        <f>IF(sala[[#This Row],[Estado de la Mesa]]="Ocupada",sala[[#This Row],[Hora de Salida]]-sala[[#This Row],[Hora de Llegada]]+15/(24*60),sala[[#This Row],[Hora de Salida]]-sala[[#This Row],[Hora de Llegada]])</f>
        <v>0.14583333333818396</v>
      </c>
      <c r="P150" s="3">
        <f>SUMIF('cocina'!A:A,sala[[#This Row],[Número de Orden]],'cocina'!H:H)/(24*60)</f>
        <v>9.6527777777777782E-2</v>
      </c>
      <c r="Q150" s="3">
        <f>IF((sala[[#This Row],[Tiempo de Permanencia]]-sala[[#This Row],[Tiempo de Preparación]])&gt;0,sala[[#This Row],[Tiempo de Permanencia]]-sala[[#This Row],[Tiempo de Preparación]],0)</f>
        <v>4.9305555560406181E-2</v>
      </c>
      <c r="R150" s="10">
        <f>IF(sala[[#This Row],[Tiempo de degustación]]&gt;0,1,0)</f>
        <v>1</v>
      </c>
      <c r="S150" s="1" t="str">
        <f>WEEKDAY(sala[[#This Row],[Fecha de Factura]],11)&amp;". "&amp;TEXT(sala[[#This Row],[Fecha de Factura]],"dddd")</f>
        <v>7. domingo</v>
      </c>
      <c r="T150" s="4">
        <f>SUMIF('cocina'!A:A,sala[[#This Row],[Número de Orden]],'cocina'!G:G)</f>
        <v>8</v>
      </c>
      <c r="U150" s="4">
        <f>sala[[#This Row],[Tiempo de Preparación]]*24</f>
        <v>2.3166666666666669</v>
      </c>
      <c r="V150">
        <f>sala[[#This Row],[Cobrada]]*sala[[#This Row],[Monto Total de la Cuenta]]</f>
        <v>226</v>
      </c>
      <c r="W150" s="4">
        <f>sala[[#This Row],[Tiempo de Permanencia]]*24</f>
        <v>3.5000000001164153</v>
      </c>
    </row>
    <row r="151" spans="1:23" x14ac:dyDescent="0.3">
      <c r="A151">
        <v>18</v>
      </c>
      <c r="B151" s="1" t="s">
        <v>194</v>
      </c>
      <c r="C151">
        <v>6</v>
      </c>
      <c r="D151" s="2">
        <v>45018.025694444441</v>
      </c>
      <c r="E151" s="2">
        <v>45018.131944444445</v>
      </c>
      <c r="F151" s="1" t="s">
        <v>19</v>
      </c>
      <c r="G151" s="1" t="s">
        <v>14</v>
      </c>
      <c r="H151" s="1" t="s">
        <v>15</v>
      </c>
      <c r="I151">
        <v>48.43</v>
      </c>
      <c r="J151" s="1" t="s">
        <v>26</v>
      </c>
      <c r="K151">
        <v>150</v>
      </c>
      <c r="L151" s="1" t="s">
        <v>69</v>
      </c>
      <c r="M151" s="1">
        <f>SUMIF('cocina'!A:A,sala[[#This Row],[Número de Orden]],'cocina'!K:K)</f>
        <v>150</v>
      </c>
      <c r="N151" s="2">
        <f>sala[[#This Row],[Hora de Salida]]</f>
        <v>45018.131944444445</v>
      </c>
      <c r="O151" s="3">
        <f>IF(sala[[#This Row],[Estado de la Mesa]]="Ocupada",sala[[#This Row],[Hora de Salida]]-sala[[#This Row],[Hora de Llegada]]+15/(24*60),sala[[#This Row],[Hora de Salida]]-sala[[#This Row],[Hora de Llegada]])</f>
        <v>0.10625000000436557</v>
      </c>
      <c r="P151" s="3">
        <f>SUMIF('cocina'!A:A,sala[[#This Row],[Número de Orden]],'cocina'!H:H)/(24*60)</f>
        <v>7.3611111111111113E-2</v>
      </c>
      <c r="Q151" s="3">
        <f>IF((sala[[#This Row],[Tiempo de Permanencia]]-sala[[#This Row],[Tiempo de Preparación]])&gt;0,sala[[#This Row],[Tiempo de Permanencia]]-sala[[#This Row],[Tiempo de Preparación]],0)</f>
        <v>3.2638888893254461E-2</v>
      </c>
      <c r="R151" s="10">
        <f>IF(sala[[#This Row],[Tiempo de degustación]]&gt;0,1,0)</f>
        <v>1</v>
      </c>
      <c r="S151" s="1" t="str">
        <f>WEEKDAY(sala[[#This Row],[Fecha de Factura]],11)&amp;". "&amp;TEXT(sala[[#This Row],[Fecha de Factura]],"dddd")</f>
        <v>7. domingo</v>
      </c>
      <c r="T151" s="4">
        <f>SUMIF('cocina'!A:A,sala[[#This Row],[Número de Orden]],'cocina'!G:G)</f>
        <v>6</v>
      </c>
      <c r="U151" s="4">
        <f>sala[[#This Row],[Tiempo de Preparación]]*24</f>
        <v>1.7666666666666666</v>
      </c>
      <c r="V151">
        <f>sala[[#This Row],[Cobrada]]*sala[[#This Row],[Monto Total de la Cuenta]]</f>
        <v>150</v>
      </c>
      <c r="W151" s="4">
        <f>sala[[#This Row],[Tiempo de Permanencia]]*24</f>
        <v>2.5500000001047738</v>
      </c>
    </row>
    <row r="152" spans="1:23" x14ac:dyDescent="0.3">
      <c r="A152">
        <v>6</v>
      </c>
      <c r="B152" s="1" t="s">
        <v>195</v>
      </c>
      <c r="C152">
        <v>2</v>
      </c>
      <c r="D152" s="2">
        <v>45018.135416666664</v>
      </c>
      <c r="E152" s="2">
        <v>45018.286805555559</v>
      </c>
      <c r="F152" s="1" t="s">
        <v>32</v>
      </c>
      <c r="G152" s="1" t="s">
        <v>35</v>
      </c>
      <c r="H152" s="1" t="s">
        <v>25</v>
      </c>
      <c r="I152">
        <v>41.51</v>
      </c>
      <c r="J152" s="1" t="s">
        <v>38</v>
      </c>
      <c r="K152">
        <v>151</v>
      </c>
      <c r="L152" s="1" t="s">
        <v>54</v>
      </c>
      <c r="M152" s="1">
        <f>SUMIF('cocina'!A:A,sala[[#This Row],[Número de Orden]],'cocina'!K:K)</f>
        <v>132</v>
      </c>
      <c r="N152" s="2">
        <f>sala[[#This Row],[Hora de Salida]]</f>
        <v>45018.286805555559</v>
      </c>
      <c r="O152" s="3">
        <f>IF(sala[[#This Row],[Estado de la Mesa]]="Ocupada",sala[[#This Row],[Hora de Salida]]-sala[[#This Row],[Hora de Llegada]]+15/(24*60),sala[[#This Row],[Hora de Salida]]-sala[[#This Row],[Hora de Llegada]])</f>
        <v>0.161805555561538</v>
      </c>
      <c r="P152" s="3">
        <f>SUMIF('cocina'!A:A,sala[[#This Row],[Número de Orden]],'cocina'!H:H)/(24*60)</f>
        <v>1.3194444444444444E-2</v>
      </c>
      <c r="Q152" s="3">
        <f>IF((sala[[#This Row],[Tiempo de Permanencia]]-sala[[#This Row],[Tiempo de Preparación]])&gt;0,sala[[#This Row],[Tiempo de Permanencia]]-sala[[#This Row],[Tiempo de Preparación]],0)</f>
        <v>0.14861111111709355</v>
      </c>
      <c r="R152" s="10">
        <f>IF(sala[[#This Row],[Tiempo de degustación]]&gt;0,1,0)</f>
        <v>1</v>
      </c>
      <c r="S152" s="1" t="str">
        <f>WEEKDAY(sala[[#This Row],[Fecha de Factura]],11)&amp;". "&amp;TEXT(sala[[#This Row],[Fecha de Factura]],"dddd")</f>
        <v>7. domingo</v>
      </c>
      <c r="T152" s="4">
        <f>SUMIF('cocina'!A:A,sala[[#This Row],[Número de Orden]],'cocina'!G:G)</f>
        <v>6</v>
      </c>
      <c r="U152" s="4">
        <f>sala[[#This Row],[Tiempo de Preparación]]*24</f>
        <v>0.31666666666666665</v>
      </c>
      <c r="V152">
        <f>sala[[#This Row],[Cobrada]]*sala[[#This Row],[Monto Total de la Cuenta]]</f>
        <v>132</v>
      </c>
      <c r="W152" s="4">
        <f>sala[[#This Row],[Tiempo de Permanencia]]*24</f>
        <v>3.8833333334769122</v>
      </c>
    </row>
    <row r="153" spans="1:23" x14ac:dyDescent="0.3">
      <c r="A153">
        <v>5</v>
      </c>
      <c r="B153" s="1" t="s">
        <v>196</v>
      </c>
      <c r="C153">
        <v>6</v>
      </c>
      <c r="D153" s="2">
        <v>45018.051388888889</v>
      </c>
      <c r="E153" s="2">
        <v>45018.119444444441</v>
      </c>
      <c r="F153" s="1" t="s">
        <v>32</v>
      </c>
      <c r="G153" s="1" t="s">
        <v>14</v>
      </c>
      <c r="H153" s="1" t="s">
        <v>15</v>
      </c>
      <c r="I153">
        <v>25.57</v>
      </c>
      <c r="J153" s="1" t="s">
        <v>16</v>
      </c>
      <c r="K153">
        <v>152</v>
      </c>
      <c r="L153" s="1" t="s">
        <v>54</v>
      </c>
      <c r="M153" s="1">
        <f>SUMIF('cocina'!A:A,sala[[#This Row],[Número de Orden]],'cocina'!K:K)</f>
        <v>56</v>
      </c>
      <c r="N153" s="2">
        <f>sala[[#This Row],[Hora de Salida]]</f>
        <v>45018.119444444441</v>
      </c>
      <c r="O153" s="3">
        <f>IF(sala[[#This Row],[Estado de la Mesa]]="Ocupada",sala[[#This Row],[Hora de Salida]]-sala[[#This Row],[Hora de Llegada]]+15/(24*60),sala[[#This Row],[Hora de Salida]]-sala[[#This Row],[Hora de Llegada]])</f>
        <v>6.8055555551836733E-2</v>
      </c>
      <c r="P153" s="3">
        <f>SUMIF('cocina'!A:A,sala[[#This Row],[Número de Orden]],'cocina'!H:H)/(24*60)</f>
        <v>8.3333333333333332E-3</v>
      </c>
      <c r="Q153" s="3">
        <f>IF((sala[[#This Row],[Tiempo de Permanencia]]-sala[[#This Row],[Tiempo de Preparación]])&gt;0,sala[[#This Row],[Tiempo de Permanencia]]-sala[[#This Row],[Tiempo de Preparación]],0)</f>
        <v>5.9722222218503401E-2</v>
      </c>
      <c r="R153" s="10">
        <f>IF(sala[[#This Row],[Tiempo de degustación]]&gt;0,1,0)</f>
        <v>1</v>
      </c>
      <c r="S153" s="1" t="str">
        <f>WEEKDAY(sala[[#This Row],[Fecha de Factura]],11)&amp;". "&amp;TEXT(sala[[#This Row],[Fecha de Factura]],"dddd")</f>
        <v>7. domingo</v>
      </c>
      <c r="T153" s="4">
        <f>SUMIF('cocina'!A:A,sala[[#This Row],[Número de Orden]],'cocina'!G:G)</f>
        <v>2</v>
      </c>
      <c r="U153" s="4">
        <f>sala[[#This Row],[Tiempo de Preparación]]*24</f>
        <v>0.2</v>
      </c>
      <c r="V153">
        <f>sala[[#This Row],[Cobrada]]*sala[[#This Row],[Monto Total de la Cuenta]]</f>
        <v>56</v>
      </c>
      <c r="W153" s="4">
        <f>sala[[#This Row],[Tiempo de Permanencia]]*24</f>
        <v>1.6333333332440816</v>
      </c>
    </row>
    <row r="154" spans="1:23" x14ac:dyDescent="0.3">
      <c r="A154">
        <v>10</v>
      </c>
      <c r="B154" s="1" t="s">
        <v>85</v>
      </c>
      <c r="C154">
        <v>1</v>
      </c>
      <c r="D154" s="2">
        <v>45018.129166666666</v>
      </c>
      <c r="E154" s="2">
        <v>45018.226388888892</v>
      </c>
      <c r="F154" s="1" t="s">
        <v>24</v>
      </c>
      <c r="G154" s="1" t="s">
        <v>20</v>
      </c>
      <c r="H154" s="1" t="s">
        <v>15</v>
      </c>
      <c r="I154">
        <v>42.84</v>
      </c>
      <c r="J154" s="1" t="s">
        <v>38</v>
      </c>
      <c r="K154">
        <v>153</v>
      </c>
      <c r="L154" s="1" t="s">
        <v>30</v>
      </c>
      <c r="M154" s="1">
        <f>SUMIF('cocina'!A:A,sala[[#This Row],[Número de Orden]],'cocina'!K:K)</f>
        <v>203</v>
      </c>
      <c r="N154" s="2">
        <f>sala[[#This Row],[Hora de Salida]]</f>
        <v>45018.226388888892</v>
      </c>
      <c r="O154" s="3">
        <f>IF(sala[[#This Row],[Estado de la Mesa]]="Ocupada",sala[[#This Row],[Hora de Salida]]-sala[[#This Row],[Hora de Llegada]]+15/(24*60),sala[[#This Row],[Hora de Salida]]-sala[[#This Row],[Hora de Llegada]])</f>
        <v>0.10763888889293109</v>
      </c>
      <c r="P154" s="3">
        <f>SUMIF('cocina'!A:A,sala[[#This Row],[Número de Orden]],'cocina'!H:H)/(24*60)</f>
        <v>6.1805555555555558E-2</v>
      </c>
      <c r="Q154" s="3">
        <f>IF((sala[[#This Row],[Tiempo de Permanencia]]-sala[[#This Row],[Tiempo de Preparación]])&gt;0,sala[[#This Row],[Tiempo de Permanencia]]-sala[[#This Row],[Tiempo de Preparación]],0)</f>
        <v>4.5833333337375534E-2</v>
      </c>
      <c r="R154" s="10">
        <f>IF(sala[[#This Row],[Tiempo de degustación]]&gt;0,1,0)</f>
        <v>1</v>
      </c>
      <c r="S154" s="1" t="str">
        <f>WEEKDAY(sala[[#This Row],[Fecha de Factura]],11)&amp;". "&amp;TEXT(sala[[#This Row],[Fecha de Factura]],"dddd")</f>
        <v>7. domingo</v>
      </c>
      <c r="T154" s="4">
        <f>SUMIF('cocina'!A:A,sala[[#This Row],[Número de Orden]],'cocina'!G:G)</f>
        <v>6</v>
      </c>
      <c r="U154" s="4">
        <f>sala[[#This Row],[Tiempo de Preparación]]*24</f>
        <v>1.4833333333333334</v>
      </c>
      <c r="V154">
        <f>sala[[#This Row],[Cobrada]]*sala[[#This Row],[Monto Total de la Cuenta]]</f>
        <v>203</v>
      </c>
      <c r="W154" s="4">
        <f>sala[[#This Row],[Tiempo de Permanencia]]*24</f>
        <v>2.5833333334303461</v>
      </c>
    </row>
    <row r="155" spans="1:23" x14ac:dyDescent="0.3">
      <c r="A155">
        <v>11</v>
      </c>
      <c r="B155" s="1" t="s">
        <v>197</v>
      </c>
      <c r="C155">
        <v>6</v>
      </c>
      <c r="D155" s="2">
        <v>45018.089583333334</v>
      </c>
      <c r="E155" s="2">
        <v>45018.15</v>
      </c>
      <c r="F155" s="1" t="s">
        <v>19</v>
      </c>
      <c r="G155" s="1" t="s">
        <v>20</v>
      </c>
      <c r="H155" s="1" t="s">
        <v>25</v>
      </c>
      <c r="I155">
        <v>17.2</v>
      </c>
      <c r="J155" s="1" t="s">
        <v>26</v>
      </c>
      <c r="K155">
        <v>154</v>
      </c>
      <c r="L155" s="1" t="s">
        <v>54</v>
      </c>
      <c r="M155" s="1">
        <f>SUMIF('cocina'!A:A,sala[[#This Row],[Número de Orden]],'cocina'!K:K)</f>
        <v>144</v>
      </c>
      <c r="N155" s="2">
        <f>sala[[#This Row],[Hora de Salida]]</f>
        <v>45018.15</v>
      </c>
      <c r="O155" s="3">
        <f>IF(sala[[#This Row],[Estado de la Mesa]]="Ocupada",sala[[#This Row],[Hora de Salida]]-sala[[#This Row],[Hora de Llegada]]+15/(24*60),sala[[#This Row],[Hora de Salida]]-sala[[#This Row],[Hora de Llegada]])</f>
        <v>6.0416666667151731E-2</v>
      </c>
      <c r="P155" s="3">
        <f>SUMIF('cocina'!A:A,sala[[#This Row],[Número de Orden]],'cocina'!H:H)/(24*60)</f>
        <v>5.6944444444444443E-2</v>
      </c>
      <c r="Q155" s="3">
        <f>IF((sala[[#This Row],[Tiempo de Permanencia]]-sala[[#This Row],[Tiempo de Preparación]])&gt;0,sala[[#This Row],[Tiempo de Permanencia]]-sala[[#This Row],[Tiempo de Preparación]],0)</f>
        <v>3.4722222227072871E-3</v>
      </c>
      <c r="R155" s="10">
        <f>IF(sala[[#This Row],[Tiempo de degustación]]&gt;0,1,0)</f>
        <v>1</v>
      </c>
      <c r="S155" s="1" t="str">
        <f>WEEKDAY(sala[[#This Row],[Fecha de Factura]],11)&amp;". "&amp;TEXT(sala[[#This Row],[Fecha de Factura]],"dddd")</f>
        <v>7. domingo</v>
      </c>
      <c r="T155" s="4">
        <f>SUMIF('cocina'!A:A,sala[[#This Row],[Número de Orden]],'cocina'!G:G)</f>
        <v>5</v>
      </c>
      <c r="U155" s="4">
        <f>sala[[#This Row],[Tiempo de Preparación]]*24</f>
        <v>1.3666666666666667</v>
      </c>
      <c r="V155">
        <f>sala[[#This Row],[Cobrada]]*sala[[#This Row],[Monto Total de la Cuenta]]</f>
        <v>144</v>
      </c>
      <c r="W155" s="4">
        <f>sala[[#This Row],[Tiempo de Permanencia]]*24</f>
        <v>1.4500000000116415</v>
      </c>
    </row>
    <row r="156" spans="1:23" x14ac:dyDescent="0.3">
      <c r="A156">
        <v>7</v>
      </c>
      <c r="B156" s="1" t="s">
        <v>198</v>
      </c>
      <c r="C156">
        <v>2</v>
      </c>
      <c r="D156" s="2">
        <v>45018.078472222223</v>
      </c>
      <c r="E156" s="2">
        <v>45018.197222222225</v>
      </c>
      <c r="F156" s="1" t="s">
        <v>29</v>
      </c>
      <c r="G156" s="1" t="s">
        <v>14</v>
      </c>
      <c r="H156" s="1" t="s">
        <v>25</v>
      </c>
      <c r="I156">
        <v>25.72</v>
      </c>
      <c r="J156" s="1" t="s">
        <v>16</v>
      </c>
      <c r="K156">
        <v>155</v>
      </c>
      <c r="L156" s="1" t="s">
        <v>39</v>
      </c>
      <c r="M156" s="1">
        <f>SUMIF('cocina'!A:A,sala[[#This Row],[Número de Orden]],'cocina'!K:K)</f>
        <v>136</v>
      </c>
      <c r="N156" s="2">
        <f>sala[[#This Row],[Hora de Salida]]</f>
        <v>45018.197222222225</v>
      </c>
      <c r="O156" s="3">
        <f>IF(sala[[#This Row],[Estado de la Mesa]]="Ocupada",sala[[#This Row],[Hora de Salida]]-sala[[#This Row],[Hora de Llegada]]+15/(24*60),sala[[#This Row],[Hora de Salida]]-sala[[#This Row],[Hora de Llegada]])</f>
        <v>0.11875000000145519</v>
      </c>
      <c r="P156" s="3">
        <f>SUMIF('cocina'!A:A,sala[[#This Row],[Número de Orden]],'cocina'!H:H)/(24*60)</f>
        <v>6.9444444444444448E-2</v>
      </c>
      <c r="Q156" s="3">
        <f>IF((sala[[#This Row],[Tiempo de Permanencia]]-sala[[#This Row],[Tiempo de Preparación]])&gt;0,sala[[#This Row],[Tiempo de Permanencia]]-sala[[#This Row],[Tiempo de Preparación]],0)</f>
        <v>4.9305555557010744E-2</v>
      </c>
      <c r="R156" s="10">
        <f>IF(sala[[#This Row],[Tiempo de degustación]]&gt;0,1,0)</f>
        <v>1</v>
      </c>
      <c r="S156" s="1" t="str">
        <f>WEEKDAY(sala[[#This Row],[Fecha de Factura]],11)&amp;". "&amp;TEXT(sala[[#This Row],[Fecha de Factura]],"dddd")</f>
        <v>7. domingo</v>
      </c>
      <c r="T156" s="4">
        <f>SUMIF('cocina'!A:A,sala[[#This Row],[Número de Orden]],'cocina'!G:G)</f>
        <v>5</v>
      </c>
      <c r="U156" s="4">
        <f>sala[[#This Row],[Tiempo de Preparación]]*24</f>
        <v>1.6666666666666667</v>
      </c>
      <c r="V156">
        <f>sala[[#This Row],[Cobrada]]*sala[[#This Row],[Monto Total de la Cuenta]]</f>
        <v>136</v>
      </c>
      <c r="W156" s="4">
        <f>sala[[#This Row],[Tiempo de Permanencia]]*24</f>
        <v>2.8500000000349246</v>
      </c>
    </row>
    <row r="157" spans="1:23" x14ac:dyDescent="0.3">
      <c r="A157">
        <v>6</v>
      </c>
      <c r="B157" s="1" t="s">
        <v>199</v>
      </c>
      <c r="C157">
        <v>4</v>
      </c>
      <c r="D157" s="2">
        <v>45018.027777777781</v>
      </c>
      <c r="E157" s="2">
        <v>45018.178472222222</v>
      </c>
      <c r="F157" s="1" t="s">
        <v>13</v>
      </c>
      <c r="G157" s="1" t="s">
        <v>35</v>
      </c>
      <c r="H157" s="1" t="s">
        <v>25</v>
      </c>
      <c r="I157">
        <v>19.03</v>
      </c>
      <c r="J157" s="1" t="s">
        <v>26</v>
      </c>
      <c r="K157">
        <v>156</v>
      </c>
      <c r="L157" s="1" t="s">
        <v>17</v>
      </c>
      <c r="M157" s="1">
        <f>SUMIF('cocina'!A:A,sala[[#This Row],[Número de Orden]],'cocina'!K:K)</f>
        <v>56</v>
      </c>
      <c r="N157" s="2">
        <f>sala[[#This Row],[Hora de Salida]]</f>
        <v>45018.178472222222</v>
      </c>
      <c r="O157" s="3">
        <f>IF(sala[[#This Row],[Estado de la Mesa]]="Ocupada",sala[[#This Row],[Hora de Salida]]-sala[[#This Row],[Hora de Llegada]]+15/(24*60),sala[[#This Row],[Hora de Salida]]-sala[[#This Row],[Hora de Llegada]])</f>
        <v>0.15069444444088731</v>
      </c>
      <c r="P157" s="3">
        <f>SUMIF('cocina'!A:A,sala[[#This Row],[Número de Orden]],'cocina'!H:H)/(24*60)</f>
        <v>4.1666666666666666E-3</v>
      </c>
      <c r="Q157" s="3">
        <f>IF((sala[[#This Row],[Tiempo de Permanencia]]-sala[[#This Row],[Tiempo de Preparación]])&gt;0,sala[[#This Row],[Tiempo de Permanencia]]-sala[[#This Row],[Tiempo de Preparación]],0)</f>
        <v>0.14652777777422063</v>
      </c>
      <c r="R157" s="10">
        <f>IF(sala[[#This Row],[Tiempo de degustación]]&gt;0,1,0)</f>
        <v>1</v>
      </c>
      <c r="S157" s="1" t="str">
        <f>WEEKDAY(sala[[#This Row],[Fecha de Factura]],11)&amp;". "&amp;TEXT(sala[[#This Row],[Fecha de Factura]],"dddd")</f>
        <v>7. domingo</v>
      </c>
      <c r="T157" s="4">
        <f>SUMIF('cocina'!A:A,sala[[#This Row],[Número de Orden]],'cocina'!G:G)</f>
        <v>2</v>
      </c>
      <c r="U157" s="4">
        <f>sala[[#This Row],[Tiempo de Preparación]]*24</f>
        <v>0.1</v>
      </c>
      <c r="V157">
        <f>sala[[#This Row],[Cobrada]]*sala[[#This Row],[Monto Total de la Cuenta]]</f>
        <v>56</v>
      </c>
      <c r="W157" s="4">
        <f>sala[[#This Row],[Tiempo de Permanencia]]*24</f>
        <v>3.6166666665812954</v>
      </c>
    </row>
    <row r="158" spans="1:23" x14ac:dyDescent="0.3">
      <c r="A158">
        <v>13</v>
      </c>
      <c r="B158" s="1" t="s">
        <v>200</v>
      </c>
      <c r="C158">
        <v>5</v>
      </c>
      <c r="D158" s="2">
        <v>45018.140277777777</v>
      </c>
      <c r="E158" s="2">
        <v>45018.260416666664</v>
      </c>
      <c r="F158" s="1" t="s">
        <v>13</v>
      </c>
      <c r="G158" s="1" t="s">
        <v>20</v>
      </c>
      <c r="H158" s="1" t="s">
        <v>25</v>
      </c>
      <c r="I158">
        <v>28.48</v>
      </c>
      <c r="J158" s="1" t="s">
        <v>38</v>
      </c>
      <c r="K158">
        <v>157</v>
      </c>
      <c r="L158" s="1" t="s">
        <v>33</v>
      </c>
      <c r="M158" s="1">
        <f>SUMIF('cocina'!A:A,sala[[#This Row],[Número de Orden]],'cocina'!K:K)</f>
        <v>271</v>
      </c>
      <c r="N158" s="2">
        <f>sala[[#This Row],[Hora de Salida]]</f>
        <v>45018.260416666664</v>
      </c>
      <c r="O158" s="3">
        <f>IF(sala[[#This Row],[Estado de la Mesa]]="Ocupada",sala[[#This Row],[Hora de Salida]]-sala[[#This Row],[Hora de Llegada]]+15/(24*60),sala[[#This Row],[Hora de Salida]]-sala[[#This Row],[Hora de Llegada]])</f>
        <v>0.13055555555426204</v>
      </c>
      <c r="P158" s="3">
        <f>SUMIF('cocina'!A:A,sala[[#This Row],[Número de Orden]],'cocina'!H:H)/(24*60)</f>
        <v>0.10416666666666667</v>
      </c>
      <c r="Q158" s="3">
        <f>IF((sala[[#This Row],[Tiempo de Permanencia]]-sala[[#This Row],[Tiempo de Preparación]])&gt;0,sala[[#This Row],[Tiempo de Permanencia]]-sala[[#This Row],[Tiempo de Preparación]],0)</f>
        <v>2.6388888887595371E-2</v>
      </c>
      <c r="R158" s="10">
        <f>IF(sala[[#This Row],[Tiempo de degustación]]&gt;0,1,0)</f>
        <v>1</v>
      </c>
      <c r="S158" s="1" t="str">
        <f>WEEKDAY(sala[[#This Row],[Fecha de Factura]],11)&amp;". "&amp;TEXT(sala[[#This Row],[Fecha de Factura]],"dddd")</f>
        <v>7. domingo</v>
      </c>
      <c r="T158" s="4">
        <f>SUMIF('cocina'!A:A,sala[[#This Row],[Número de Orden]],'cocina'!G:G)</f>
        <v>9</v>
      </c>
      <c r="U158" s="4">
        <f>sala[[#This Row],[Tiempo de Preparación]]*24</f>
        <v>2.5</v>
      </c>
      <c r="V158">
        <f>sala[[#This Row],[Cobrada]]*sala[[#This Row],[Monto Total de la Cuenta]]</f>
        <v>271</v>
      </c>
      <c r="W158" s="4">
        <f>sala[[#This Row],[Tiempo de Permanencia]]*24</f>
        <v>3.1333333333022892</v>
      </c>
    </row>
    <row r="159" spans="1:23" x14ac:dyDescent="0.3">
      <c r="A159">
        <v>5</v>
      </c>
      <c r="B159" s="1" t="s">
        <v>201</v>
      </c>
      <c r="C159">
        <v>5</v>
      </c>
      <c r="D159" s="2">
        <v>45018.114583333336</v>
      </c>
      <c r="E159" s="2">
        <v>45018.165972222225</v>
      </c>
      <c r="F159" s="1" t="s">
        <v>13</v>
      </c>
      <c r="G159" s="1" t="s">
        <v>14</v>
      </c>
      <c r="H159" s="1" t="s">
        <v>25</v>
      </c>
      <c r="I159">
        <v>48.75</v>
      </c>
      <c r="J159" s="1" t="s">
        <v>26</v>
      </c>
      <c r="K159">
        <v>158</v>
      </c>
      <c r="L159" s="1" t="s">
        <v>57</v>
      </c>
      <c r="M159" s="1">
        <f>SUMIF('cocina'!A:A,sala[[#This Row],[Número de Orden]],'cocina'!K:K)</f>
        <v>310</v>
      </c>
      <c r="N159" s="2">
        <f>sala[[#This Row],[Hora de Salida]]</f>
        <v>45018.165972222225</v>
      </c>
      <c r="O159" s="3">
        <f>IF(sala[[#This Row],[Estado de la Mesa]]="Ocupada",sala[[#This Row],[Hora de Salida]]-sala[[#This Row],[Hora de Llegada]]+15/(24*60),sala[[#This Row],[Hora de Salida]]-sala[[#This Row],[Hora de Llegada]])</f>
        <v>5.1388888889050577E-2</v>
      </c>
      <c r="P159" s="3">
        <f>SUMIF('cocina'!A:A,sala[[#This Row],[Número de Orden]],'cocina'!H:H)/(24*60)</f>
        <v>9.375E-2</v>
      </c>
      <c r="Q159" s="3">
        <f>IF((sala[[#This Row],[Tiempo de Permanencia]]-sala[[#This Row],[Tiempo de Preparación]])&gt;0,sala[[#This Row],[Tiempo de Permanencia]]-sala[[#This Row],[Tiempo de Preparación]],0)</f>
        <v>0</v>
      </c>
      <c r="R159" s="10">
        <f>IF(sala[[#This Row],[Tiempo de degustación]]&gt;0,1,0)</f>
        <v>0</v>
      </c>
      <c r="S159" s="1" t="str">
        <f>WEEKDAY(sala[[#This Row],[Fecha de Factura]],11)&amp;". "&amp;TEXT(sala[[#This Row],[Fecha de Factura]],"dddd")</f>
        <v>7. domingo</v>
      </c>
      <c r="T159" s="4">
        <f>SUMIF('cocina'!A:A,sala[[#This Row],[Número de Orden]],'cocina'!G:G)</f>
        <v>10</v>
      </c>
      <c r="U159" s="4">
        <f>sala[[#This Row],[Tiempo de Preparación]]*24</f>
        <v>2.25</v>
      </c>
      <c r="V159">
        <f>sala[[#This Row],[Cobrada]]*sala[[#This Row],[Monto Total de la Cuenta]]</f>
        <v>0</v>
      </c>
      <c r="W159" s="4">
        <f>sala[[#This Row],[Tiempo de Permanencia]]*24</f>
        <v>1.2333333333372138</v>
      </c>
    </row>
    <row r="160" spans="1:23" x14ac:dyDescent="0.3">
      <c r="A160">
        <v>16</v>
      </c>
      <c r="B160" s="1" t="s">
        <v>202</v>
      </c>
      <c r="C160">
        <v>1</v>
      </c>
      <c r="D160" s="2">
        <v>45018.006944444445</v>
      </c>
      <c r="E160" s="2">
        <v>45018.052083333336</v>
      </c>
      <c r="F160" s="1" t="s">
        <v>13</v>
      </c>
      <c r="G160" s="1" t="s">
        <v>20</v>
      </c>
      <c r="H160" s="1" t="s">
        <v>25</v>
      </c>
      <c r="I160">
        <v>47.81</v>
      </c>
      <c r="J160" s="1" t="s">
        <v>38</v>
      </c>
      <c r="K160">
        <v>159</v>
      </c>
      <c r="L160" s="1" t="s">
        <v>27</v>
      </c>
      <c r="M160" s="1">
        <f>SUMIF('cocina'!A:A,sala[[#This Row],[Número de Orden]],'cocina'!K:K)</f>
        <v>253</v>
      </c>
      <c r="N160" s="2">
        <f>sala[[#This Row],[Hora de Salida]]</f>
        <v>45018.052083333336</v>
      </c>
      <c r="O160" s="3">
        <f>IF(sala[[#This Row],[Estado de la Mesa]]="Ocupada",sala[[#This Row],[Hora de Salida]]-sala[[#This Row],[Hora de Llegada]]+15/(24*60),sala[[#This Row],[Hora de Salida]]-sala[[#This Row],[Hora de Llegada]])</f>
        <v>5.5555555557172433E-2</v>
      </c>
      <c r="P160" s="3">
        <f>SUMIF('cocina'!A:A,sala[[#This Row],[Número de Orden]],'cocina'!H:H)/(24*60)</f>
        <v>5.1388888888888887E-2</v>
      </c>
      <c r="Q160" s="3">
        <f>IF((sala[[#This Row],[Tiempo de Permanencia]]-sala[[#This Row],[Tiempo de Preparación]])&gt;0,sala[[#This Row],[Tiempo de Permanencia]]-sala[[#This Row],[Tiempo de Preparación]],0)</f>
        <v>4.166666668283546E-3</v>
      </c>
      <c r="R160" s="10">
        <f>IF(sala[[#This Row],[Tiempo de degustación]]&gt;0,1,0)</f>
        <v>1</v>
      </c>
      <c r="S160" s="1" t="str">
        <f>WEEKDAY(sala[[#This Row],[Fecha de Factura]],11)&amp;". "&amp;TEXT(sala[[#This Row],[Fecha de Factura]],"dddd")</f>
        <v>7. domingo</v>
      </c>
      <c r="T160" s="4">
        <f>SUMIF('cocina'!A:A,sala[[#This Row],[Número de Orden]],'cocina'!G:G)</f>
        <v>9</v>
      </c>
      <c r="U160" s="4">
        <f>sala[[#This Row],[Tiempo de Preparación]]*24</f>
        <v>1.2333333333333334</v>
      </c>
      <c r="V160">
        <f>sala[[#This Row],[Cobrada]]*sala[[#This Row],[Monto Total de la Cuenta]]</f>
        <v>253</v>
      </c>
      <c r="W160" s="4">
        <f>sala[[#This Row],[Tiempo de Permanencia]]*24</f>
        <v>1.3333333333721384</v>
      </c>
    </row>
    <row r="161" spans="1:23" x14ac:dyDescent="0.3">
      <c r="A161">
        <v>19</v>
      </c>
      <c r="B161" s="1" t="s">
        <v>203</v>
      </c>
      <c r="C161">
        <v>6</v>
      </c>
      <c r="D161" s="2">
        <v>45018.04583333333</v>
      </c>
      <c r="E161" s="2">
        <v>45018.189583333333</v>
      </c>
      <c r="F161" s="1" t="s">
        <v>24</v>
      </c>
      <c r="G161" s="1" t="s">
        <v>14</v>
      </c>
      <c r="H161" s="1" t="s">
        <v>25</v>
      </c>
      <c r="I161">
        <v>26.02</v>
      </c>
      <c r="J161" s="1" t="s">
        <v>16</v>
      </c>
      <c r="K161">
        <v>160</v>
      </c>
      <c r="L161" s="1" t="s">
        <v>22</v>
      </c>
      <c r="M161" s="1">
        <f>SUMIF('cocina'!A:A,sala[[#This Row],[Número de Orden]],'cocina'!K:K)</f>
        <v>156</v>
      </c>
      <c r="N161" s="2">
        <f>sala[[#This Row],[Hora de Salida]]</f>
        <v>45018.189583333333</v>
      </c>
      <c r="O161" s="3">
        <f>IF(sala[[#This Row],[Estado de la Mesa]]="Ocupada",sala[[#This Row],[Hora de Salida]]-sala[[#This Row],[Hora de Llegada]]+15/(24*60),sala[[#This Row],[Hora de Salida]]-sala[[#This Row],[Hora de Llegada]])</f>
        <v>0.14375000000291038</v>
      </c>
      <c r="P161" s="3">
        <f>SUMIF('cocina'!A:A,sala[[#This Row],[Número de Orden]],'cocina'!H:H)/(24*60)</f>
        <v>4.6527777777777779E-2</v>
      </c>
      <c r="Q161" s="3">
        <f>IF((sala[[#This Row],[Tiempo de Permanencia]]-sala[[#This Row],[Tiempo de Preparación]])&gt;0,sala[[#This Row],[Tiempo de Permanencia]]-sala[[#This Row],[Tiempo de Preparación]],0)</f>
        <v>9.7222222225132604E-2</v>
      </c>
      <c r="R161" s="10">
        <f>IF(sala[[#This Row],[Tiempo de degustación]]&gt;0,1,0)</f>
        <v>1</v>
      </c>
      <c r="S161" s="1" t="str">
        <f>WEEKDAY(sala[[#This Row],[Fecha de Factura]],11)&amp;". "&amp;TEXT(sala[[#This Row],[Fecha de Factura]],"dddd")</f>
        <v>7. domingo</v>
      </c>
      <c r="T161" s="4">
        <f>SUMIF('cocina'!A:A,sala[[#This Row],[Número de Orden]],'cocina'!G:G)</f>
        <v>5</v>
      </c>
      <c r="U161" s="4">
        <f>sala[[#This Row],[Tiempo de Preparación]]*24</f>
        <v>1.1166666666666667</v>
      </c>
      <c r="V161">
        <f>sala[[#This Row],[Cobrada]]*sala[[#This Row],[Monto Total de la Cuenta]]</f>
        <v>156</v>
      </c>
      <c r="W161" s="4">
        <f>sala[[#This Row],[Tiempo de Permanencia]]*24</f>
        <v>3.4500000000698492</v>
      </c>
    </row>
    <row r="162" spans="1:23" x14ac:dyDescent="0.3">
      <c r="A162">
        <v>13</v>
      </c>
      <c r="B162" s="1" t="s">
        <v>204</v>
      </c>
      <c r="C162">
        <v>6</v>
      </c>
      <c r="D162" s="2">
        <v>45018.03125</v>
      </c>
      <c r="E162" s="2">
        <v>45018.182638888888</v>
      </c>
      <c r="F162" s="1" t="s">
        <v>24</v>
      </c>
      <c r="G162" s="1" t="s">
        <v>14</v>
      </c>
      <c r="H162" s="1" t="s">
        <v>25</v>
      </c>
      <c r="I162">
        <v>18.86</v>
      </c>
      <c r="J162" s="1" t="s">
        <v>16</v>
      </c>
      <c r="K162">
        <v>161</v>
      </c>
      <c r="L162" s="1" t="s">
        <v>30</v>
      </c>
      <c r="M162" s="1">
        <f>SUMIF('cocina'!A:A,sala[[#This Row],[Número de Orden]],'cocina'!K:K)</f>
        <v>84</v>
      </c>
      <c r="N162" s="2">
        <f>sala[[#This Row],[Hora de Salida]]</f>
        <v>45018.182638888888</v>
      </c>
      <c r="O162" s="3">
        <f>IF(sala[[#This Row],[Estado de la Mesa]]="Ocupada",sala[[#This Row],[Hora de Salida]]-sala[[#This Row],[Hora de Llegada]]+15/(24*60),sala[[#This Row],[Hora de Salida]]-sala[[#This Row],[Hora de Llegada]])</f>
        <v>0.15138888888759539</v>
      </c>
      <c r="P162" s="3">
        <f>SUMIF('cocina'!A:A,sala[[#This Row],[Número de Orden]],'cocina'!H:H)/(24*60)</f>
        <v>3.9583333333333331E-2</v>
      </c>
      <c r="Q162" s="3">
        <f>IF((sala[[#This Row],[Tiempo de Permanencia]]-sala[[#This Row],[Tiempo de Preparación]])&gt;0,sala[[#This Row],[Tiempo de Permanencia]]-sala[[#This Row],[Tiempo de Preparación]],0)</f>
        <v>0.11180555555426205</v>
      </c>
      <c r="R162" s="10">
        <f>IF(sala[[#This Row],[Tiempo de degustación]]&gt;0,1,0)</f>
        <v>1</v>
      </c>
      <c r="S162" s="1" t="str">
        <f>WEEKDAY(sala[[#This Row],[Fecha de Factura]],11)&amp;". "&amp;TEXT(sala[[#This Row],[Fecha de Factura]],"dddd")</f>
        <v>7. domingo</v>
      </c>
      <c r="T162" s="4">
        <f>SUMIF('cocina'!A:A,sala[[#This Row],[Número de Orden]],'cocina'!G:G)</f>
        <v>3</v>
      </c>
      <c r="U162" s="4">
        <f>sala[[#This Row],[Tiempo de Preparación]]*24</f>
        <v>0.95</v>
      </c>
      <c r="V162">
        <f>sala[[#This Row],[Cobrada]]*sala[[#This Row],[Monto Total de la Cuenta]]</f>
        <v>84</v>
      </c>
      <c r="W162" s="4">
        <f>sala[[#This Row],[Tiempo de Permanencia]]*24</f>
        <v>3.6333333333022892</v>
      </c>
    </row>
    <row r="163" spans="1:23" x14ac:dyDescent="0.3">
      <c r="A163">
        <v>14</v>
      </c>
      <c r="B163" s="1" t="s">
        <v>205</v>
      </c>
      <c r="C163">
        <v>4</v>
      </c>
      <c r="D163" s="2">
        <v>45018.039583333331</v>
      </c>
      <c r="E163" s="2">
        <v>45018.106944444444</v>
      </c>
      <c r="F163" s="1" t="s">
        <v>19</v>
      </c>
      <c r="G163" s="1" t="s">
        <v>14</v>
      </c>
      <c r="H163" s="1" t="s">
        <v>25</v>
      </c>
      <c r="I163">
        <v>17.55</v>
      </c>
      <c r="J163" s="1" t="s">
        <v>16</v>
      </c>
      <c r="K163">
        <v>162</v>
      </c>
      <c r="L163" s="1" t="s">
        <v>30</v>
      </c>
      <c r="M163" s="1">
        <f>SUMIF('cocina'!A:A,sala[[#This Row],[Número de Orden]],'cocina'!K:K)</f>
        <v>72</v>
      </c>
      <c r="N163" s="2">
        <f>sala[[#This Row],[Hora de Salida]]</f>
        <v>45018.106944444444</v>
      </c>
      <c r="O163" s="3">
        <f>IF(sala[[#This Row],[Estado de la Mesa]]="Ocupada",sala[[#This Row],[Hora de Salida]]-sala[[#This Row],[Hora de Llegada]]+15/(24*60),sala[[#This Row],[Hora de Salida]]-sala[[#This Row],[Hora de Llegada]])</f>
        <v>6.7361111112404615E-2</v>
      </c>
      <c r="P163" s="3">
        <f>SUMIF('cocina'!A:A,sala[[#This Row],[Número de Orden]],'cocina'!H:H)/(24*60)</f>
        <v>1.7361111111111112E-2</v>
      </c>
      <c r="Q163" s="3">
        <f>IF((sala[[#This Row],[Tiempo de Permanencia]]-sala[[#This Row],[Tiempo de Preparación]])&gt;0,sala[[#This Row],[Tiempo de Permanencia]]-sala[[#This Row],[Tiempo de Preparación]],0)</f>
        <v>5.0000000001293503E-2</v>
      </c>
      <c r="R163" s="10">
        <f>IF(sala[[#This Row],[Tiempo de degustación]]&gt;0,1,0)</f>
        <v>1</v>
      </c>
      <c r="S163" s="1" t="str">
        <f>WEEKDAY(sala[[#This Row],[Fecha de Factura]],11)&amp;". "&amp;TEXT(sala[[#This Row],[Fecha de Factura]],"dddd")</f>
        <v>7. domingo</v>
      </c>
      <c r="T163" s="4">
        <f>SUMIF('cocina'!A:A,sala[[#This Row],[Número de Orden]],'cocina'!G:G)</f>
        <v>3</v>
      </c>
      <c r="U163" s="4">
        <f>sala[[#This Row],[Tiempo de Preparación]]*24</f>
        <v>0.41666666666666669</v>
      </c>
      <c r="V163">
        <f>sala[[#This Row],[Cobrada]]*sala[[#This Row],[Monto Total de la Cuenta]]</f>
        <v>72</v>
      </c>
      <c r="W163" s="4">
        <f>sala[[#This Row],[Tiempo de Permanencia]]*24</f>
        <v>1.6166666666977108</v>
      </c>
    </row>
    <row r="164" spans="1:23" x14ac:dyDescent="0.3">
      <c r="A164">
        <v>6</v>
      </c>
      <c r="B164" s="1" t="s">
        <v>206</v>
      </c>
      <c r="C164">
        <v>1</v>
      </c>
      <c r="D164" s="2">
        <v>45018.065972222219</v>
      </c>
      <c r="E164" s="2">
        <v>45018.17291666667</v>
      </c>
      <c r="F164" s="1" t="s">
        <v>29</v>
      </c>
      <c r="G164" s="1" t="s">
        <v>14</v>
      </c>
      <c r="H164" s="1" t="s">
        <v>25</v>
      </c>
      <c r="I164">
        <v>14.94</v>
      </c>
      <c r="J164" s="1" t="s">
        <v>38</v>
      </c>
      <c r="K164">
        <v>163</v>
      </c>
      <c r="L164" s="1" t="s">
        <v>57</v>
      </c>
      <c r="M164" s="1">
        <f>SUMIF('cocina'!A:A,sala[[#This Row],[Número de Orden]],'cocina'!K:K)</f>
        <v>271</v>
      </c>
      <c r="N164" s="2">
        <f>sala[[#This Row],[Hora de Salida]]</f>
        <v>45018.17291666667</v>
      </c>
      <c r="O164" s="3">
        <f>IF(sala[[#This Row],[Estado de la Mesa]]="Ocupada",sala[[#This Row],[Hora de Salida]]-sala[[#This Row],[Hora de Llegada]]+15/(24*60),sala[[#This Row],[Hora de Salida]]-sala[[#This Row],[Hora de Llegada]])</f>
        <v>0.11736111111774032</v>
      </c>
      <c r="P164" s="3">
        <f>SUMIF('cocina'!A:A,sala[[#This Row],[Número de Orden]],'cocina'!H:H)/(24*60)</f>
        <v>4.9305555555555554E-2</v>
      </c>
      <c r="Q164" s="3">
        <f>IF((sala[[#This Row],[Tiempo de Permanencia]]-sala[[#This Row],[Tiempo de Preparación]])&gt;0,sala[[#This Row],[Tiempo de Permanencia]]-sala[[#This Row],[Tiempo de Preparación]],0)</f>
        <v>6.8055555562184761E-2</v>
      </c>
      <c r="R164" s="10">
        <f>IF(sala[[#This Row],[Tiempo de degustación]]&gt;0,1,0)</f>
        <v>1</v>
      </c>
      <c r="S164" s="1" t="str">
        <f>WEEKDAY(sala[[#This Row],[Fecha de Factura]],11)&amp;". "&amp;TEXT(sala[[#This Row],[Fecha de Factura]],"dddd")</f>
        <v>7. domingo</v>
      </c>
      <c r="T164" s="4">
        <f>SUMIF('cocina'!A:A,sala[[#This Row],[Número de Orden]],'cocina'!G:G)</f>
        <v>9</v>
      </c>
      <c r="U164" s="4">
        <f>sala[[#This Row],[Tiempo de Preparación]]*24</f>
        <v>1.1833333333333333</v>
      </c>
      <c r="V164">
        <f>sala[[#This Row],[Cobrada]]*sala[[#This Row],[Monto Total de la Cuenta]]</f>
        <v>271</v>
      </c>
      <c r="W164" s="4">
        <f>sala[[#This Row],[Tiempo de Permanencia]]*24</f>
        <v>2.8166666668257676</v>
      </c>
    </row>
    <row r="165" spans="1:23" x14ac:dyDescent="0.3">
      <c r="A165">
        <v>8</v>
      </c>
      <c r="B165" s="1" t="s">
        <v>207</v>
      </c>
      <c r="C165">
        <v>2</v>
      </c>
      <c r="D165" s="2">
        <v>45018.106944444444</v>
      </c>
      <c r="E165" s="2">
        <v>45018.251388888886</v>
      </c>
      <c r="F165" s="1" t="s">
        <v>32</v>
      </c>
      <c r="G165" s="1" t="s">
        <v>35</v>
      </c>
      <c r="H165" s="1" t="s">
        <v>25</v>
      </c>
      <c r="I165">
        <v>47.53</v>
      </c>
      <c r="J165" s="1" t="s">
        <v>16</v>
      </c>
      <c r="K165">
        <v>164</v>
      </c>
      <c r="L165" s="1" t="s">
        <v>22</v>
      </c>
      <c r="M165" s="1">
        <f>SUMIF('cocina'!A:A,sala[[#This Row],[Número de Orden]],'cocina'!K:K)</f>
        <v>170</v>
      </c>
      <c r="N165" s="2">
        <f>sala[[#This Row],[Hora de Salida]]</f>
        <v>45018.251388888886</v>
      </c>
      <c r="O165" s="3">
        <f>IF(sala[[#This Row],[Estado de la Mesa]]="Ocupada",sala[[#This Row],[Hora de Salida]]-sala[[#This Row],[Hora de Llegada]]+15/(24*60),sala[[#This Row],[Hora de Salida]]-sala[[#This Row],[Hora de Llegada]])</f>
        <v>0.1444444444423425</v>
      </c>
      <c r="P165" s="3">
        <f>SUMIF('cocina'!A:A,sala[[#This Row],[Número de Orden]],'cocina'!H:H)/(24*60)</f>
        <v>7.2916666666666671E-2</v>
      </c>
      <c r="Q165" s="3">
        <f>IF((sala[[#This Row],[Tiempo de Permanencia]]-sala[[#This Row],[Tiempo de Preparación]])&gt;0,sala[[#This Row],[Tiempo de Permanencia]]-sala[[#This Row],[Tiempo de Preparación]],0)</f>
        <v>7.152777777567583E-2</v>
      </c>
      <c r="R165" s="10">
        <f>IF(sala[[#This Row],[Tiempo de degustación]]&gt;0,1,0)</f>
        <v>1</v>
      </c>
      <c r="S165" s="1" t="str">
        <f>WEEKDAY(sala[[#This Row],[Fecha de Factura]],11)&amp;". "&amp;TEXT(sala[[#This Row],[Fecha de Factura]],"dddd")</f>
        <v>7. domingo</v>
      </c>
      <c r="T165" s="4">
        <f>SUMIF('cocina'!A:A,sala[[#This Row],[Número de Orden]],'cocina'!G:G)</f>
        <v>6</v>
      </c>
      <c r="U165" s="4">
        <f>sala[[#This Row],[Tiempo de Preparación]]*24</f>
        <v>1.75</v>
      </c>
      <c r="V165">
        <f>sala[[#This Row],[Cobrada]]*sala[[#This Row],[Monto Total de la Cuenta]]</f>
        <v>170</v>
      </c>
      <c r="W165" s="4">
        <f>sala[[#This Row],[Tiempo de Permanencia]]*24</f>
        <v>3.46666666661622</v>
      </c>
    </row>
    <row r="166" spans="1:23" x14ac:dyDescent="0.3">
      <c r="A166">
        <v>10</v>
      </c>
      <c r="B166" s="1" t="s">
        <v>208</v>
      </c>
      <c r="C166">
        <v>3</v>
      </c>
      <c r="D166" s="2">
        <v>45018.097916666666</v>
      </c>
      <c r="E166" s="2">
        <v>45018.216666666667</v>
      </c>
      <c r="F166" s="1" t="s">
        <v>13</v>
      </c>
      <c r="G166" s="1" t="s">
        <v>35</v>
      </c>
      <c r="H166" s="1" t="s">
        <v>25</v>
      </c>
      <c r="I166">
        <v>41.9</v>
      </c>
      <c r="J166" s="1" t="s">
        <v>38</v>
      </c>
      <c r="K166">
        <v>165</v>
      </c>
      <c r="L166" s="1" t="s">
        <v>33</v>
      </c>
      <c r="M166" s="1">
        <f>SUMIF('cocina'!A:A,sala[[#This Row],[Número de Orden]],'cocina'!K:K)</f>
        <v>90</v>
      </c>
      <c r="N166" s="2">
        <f>sala[[#This Row],[Hora de Salida]]</f>
        <v>45018.216666666667</v>
      </c>
      <c r="O166" s="3">
        <f>IF(sala[[#This Row],[Estado de la Mesa]]="Ocupada",sala[[#This Row],[Hora de Salida]]-sala[[#This Row],[Hora de Llegada]]+15/(24*60),sala[[#This Row],[Hora de Salida]]-sala[[#This Row],[Hora de Llegada]])</f>
        <v>0.12916666666812185</v>
      </c>
      <c r="P166" s="3">
        <f>SUMIF('cocina'!A:A,sala[[#This Row],[Número de Orden]],'cocina'!H:H)/(24*60)</f>
        <v>3.888888888888889E-2</v>
      </c>
      <c r="Q166" s="3">
        <f>IF((sala[[#This Row],[Tiempo de Permanencia]]-sala[[#This Row],[Tiempo de Preparación]])&gt;0,sala[[#This Row],[Tiempo de Permanencia]]-sala[[#This Row],[Tiempo de Preparación]],0)</f>
        <v>9.0277777779232959E-2</v>
      </c>
      <c r="R166" s="10">
        <f>IF(sala[[#This Row],[Tiempo de degustación]]&gt;0,1,0)</f>
        <v>1</v>
      </c>
      <c r="S166" s="1" t="str">
        <f>WEEKDAY(sala[[#This Row],[Fecha de Factura]],11)&amp;". "&amp;TEXT(sala[[#This Row],[Fecha de Factura]],"dddd")</f>
        <v>7. domingo</v>
      </c>
      <c r="T166" s="4">
        <f>SUMIF('cocina'!A:A,sala[[#This Row],[Número de Orden]],'cocina'!G:G)</f>
        <v>4</v>
      </c>
      <c r="U166" s="4">
        <f>sala[[#This Row],[Tiempo de Preparación]]*24</f>
        <v>0.93333333333333335</v>
      </c>
      <c r="V166">
        <f>sala[[#This Row],[Cobrada]]*sala[[#This Row],[Monto Total de la Cuenta]]</f>
        <v>90</v>
      </c>
      <c r="W166" s="4">
        <f>sala[[#This Row],[Tiempo de Permanencia]]*24</f>
        <v>3.1000000000349246</v>
      </c>
    </row>
    <row r="167" spans="1:23" x14ac:dyDescent="0.3">
      <c r="A167">
        <v>12</v>
      </c>
      <c r="B167" s="1" t="s">
        <v>209</v>
      </c>
      <c r="C167">
        <v>1</v>
      </c>
      <c r="D167" s="2">
        <v>45018.054166666669</v>
      </c>
      <c r="E167" s="2">
        <v>45018.113888888889</v>
      </c>
      <c r="F167" s="1" t="s">
        <v>32</v>
      </c>
      <c r="G167" s="1" t="s">
        <v>14</v>
      </c>
      <c r="H167" s="1" t="s">
        <v>21</v>
      </c>
      <c r="I167">
        <v>43.95</v>
      </c>
      <c r="J167" s="1" t="s">
        <v>38</v>
      </c>
      <c r="K167">
        <v>166</v>
      </c>
      <c r="L167" s="1" t="s">
        <v>33</v>
      </c>
      <c r="M167" s="1">
        <f>SUMIF('cocina'!A:A,sala[[#This Row],[Número de Orden]],'cocina'!K:K)</f>
        <v>46</v>
      </c>
      <c r="N167" s="2">
        <f>sala[[#This Row],[Hora de Salida]]</f>
        <v>45018.113888888889</v>
      </c>
      <c r="O167" s="3">
        <f>IF(sala[[#This Row],[Estado de la Mesa]]="Ocupada",sala[[#This Row],[Hora de Salida]]-sala[[#This Row],[Hora de Llegada]]+15/(24*60),sala[[#This Row],[Hora de Salida]]-sala[[#This Row],[Hora de Llegada]])</f>
        <v>7.0138888887110326E-2</v>
      </c>
      <c r="P167" s="3">
        <f>SUMIF('cocina'!A:A,sala[[#This Row],[Número de Orden]],'cocina'!H:H)/(24*60)</f>
        <v>1.5277777777777777E-2</v>
      </c>
      <c r="Q167" s="3">
        <f>IF((sala[[#This Row],[Tiempo de Permanencia]]-sala[[#This Row],[Tiempo de Preparación]])&gt;0,sala[[#This Row],[Tiempo de Permanencia]]-sala[[#This Row],[Tiempo de Preparación]],0)</f>
        <v>5.4861111109332547E-2</v>
      </c>
      <c r="R167" s="10">
        <f>IF(sala[[#This Row],[Tiempo de degustación]]&gt;0,1,0)</f>
        <v>1</v>
      </c>
      <c r="S167" s="1" t="str">
        <f>WEEKDAY(sala[[#This Row],[Fecha de Factura]],11)&amp;". "&amp;TEXT(sala[[#This Row],[Fecha de Factura]],"dddd")</f>
        <v>7. domingo</v>
      </c>
      <c r="T167" s="4">
        <f>SUMIF('cocina'!A:A,sala[[#This Row],[Número de Orden]],'cocina'!G:G)</f>
        <v>2</v>
      </c>
      <c r="U167" s="4">
        <f>sala[[#This Row],[Tiempo de Preparación]]*24</f>
        <v>0.36666666666666664</v>
      </c>
      <c r="V167">
        <f>sala[[#This Row],[Cobrada]]*sala[[#This Row],[Monto Total de la Cuenta]]</f>
        <v>46</v>
      </c>
      <c r="W167" s="4">
        <f>sala[[#This Row],[Tiempo de Permanencia]]*24</f>
        <v>1.6833333332906477</v>
      </c>
    </row>
    <row r="168" spans="1:23" x14ac:dyDescent="0.3">
      <c r="A168">
        <v>5</v>
      </c>
      <c r="B168" s="1" t="s">
        <v>211</v>
      </c>
      <c r="C168">
        <v>6</v>
      </c>
      <c r="D168" s="2">
        <v>45018.054861111108</v>
      </c>
      <c r="E168" s="2">
        <v>45018.115277777775</v>
      </c>
      <c r="F168" s="1" t="s">
        <v>24</v>
      </c>
      <c r="G168" s="1" t="s">
        <v>14</v>
      </c>
      <c r="H168" s="1" t="s">
        <v>15</v>
      </c>
      <c r="I168">
        <v>42.74</v>
      </c>
      <c r="J168" s="1" t="s">
        <v>16</v>
      </c>
      <c r="K168">
        <v>167</v>
      </c>
      <c r="L168" s="1" t="s">
        <v>69</v>
      </c>
      <c r="M168" s="1">
        <f>SUMIF('cocina'!A:A,sala[[#This Row],[Número de Orden]],'cocina'!K:K)</f>
        <v>152</v>
      </c>
      <c r="N168" s="2">
        <f>sala[[#This Row],[Hora de Salida]]</f>
        <v>45018.115277777775</v>
      </c>
      <c r="O168" s="3">
        <f>IF(sala[[#This Row],[Estado de la Mesa]]="Ocupada",sala[[#This Row],[Hora de Salida]]-sala[[#This Row],[Hora de Llegada]]+15/(24*60),sala[[#This Row],[Hora de Salida]]-sala[[#This Row],[Hora de Llegada]])</f>
        <v>6.0416666667151731E-2</v>
      </c>
      <c r="P168" s="3">
        <f>SUMIF('cocina'!A:A,sala[[#This Row],[Número de Orden]],'cocina'!H:H)/(24*60)</f>
        <v>5.2777777777777778E-2</v>
      </c>
      <c r="Q168" s="3">
        <f>IF((sala[[#This Row],[Tiempo de Permanencia]]-sala[[#This Row],[Tiempo de Preparación]])&gt;0,sala[[#This Row],[Tiempo de Permanencia]]-sala[[#This Row],[Tiempo de Preparación]],0)</f>
        <v>7.6388888893739529E-3</v>
      </c>
      <c r="R168" s="10">
        <f>IF(sala[[#This Row],[Tiempo de degustación]]&gt;0,1,0)</f>
        <v>1</v>
      </c>
      <c r="S168" s="1" t="str">
        <f>WEEKDAY(sala[[#This Row],[Fecha de Factura]],11)&amp;". "&amp;TEXT(sala[[#This Row],[Fecha de Factura]],"dddd")</f>
        <v>7. domingo</v>
      </c>
      <c r="T168" s="4">
        <f>SUMIF('cocina'!A:A,sala[[#This Row],[Número de Orden]],'cocina'!G:G)</f>
        <v>5</v>
      </c>
      <c r="U168" s="4">
        <f>sala[[#This Row],[Tiempo de Preparación]]*24</f>
        <v>1.2666666666666666</v>
      </c>
      <c r="V168">
        <f>sala[[#This Row],[Cobrada]]*sala[[#This Row],[Monto Total de la Cuenta]]</f>
        <v>152</v>
      </c>
      <c r="W168" s="4">
        <f>sala[[#This Row],[Tiempo de Permanencia]]*24</f>
        <v>1.4500000000116415</v>
      </c>
    </row>
    <row r="169" spans="1:23" x14ac:dyDescent="0.3">
      <c r="A169">
        <v>17</v>
      </c>
      <c r="B169" s="1" t="s">
        <v>212</v>
      </c>
      <c r="C169">
        <v>4</v>
      </c>
      <c r="D169" s="2">
        <v>45018.086805555555</v>
      </c>
      <c r="E169" s="2">
        <v>45018.140972222223</v>
      </c>
      <c r="F169" s="1" t="s">
        <v>19</v>
      </c>
      <c r="G169" s="1" t="s">
        <v>14</v>
      </c>
      <c r="H169" s="1" t="s">
        <v>25</v>
      </c>
      <c r="I169">
        <v>17.09</v>
      </c>
      <c r="J169" s="1" t="s">
        <v>16</v>
      </c>
      <c r="K169">
        <v>168</v>
      </c>
      <c r="L169" s="1" t="s">
        <v>39</v>
      </c>
      <c r="M169" s="1">
        <f>SUMIF('cocina'!A:A,sala[[#This Row],[Número de Orden]],'cocina'!K:K)</f>
        <v>44</v>
      </c>
      <c r="N169" s="2">
        <f>sala[[#This Row],[Hora de Salida]]</f>
        <v>45018.140972222223</v>
      </c>
      <c r="O169" s="3">
        <f>IF(sala[[#This Row],[Estado de la Mesa]]="Ocupada",sala[[#This Row],[Hora de Salida]]-sala[[#This Row],[Hora de Llegada]]+15/(24*60),sala[[#This Row],[Hora de Salida]]-sala[[#This Row],[Hora de Llegada]])</f>
        <v>5.4166666668606922E-2</v>
      </c>
      <c r="P169" s="3">
        <f>SUMIF('cocina'!A:A,sala[[#This Row],[Número de Orden]],'cocina'!H:H)/(24*60)</f>
        <v>4.8611111111111112E-3</v>
      </c>
      <c r="Q169" s="3">
        <f>IF((sala[[#This Row],[Tiempo de Permanencia]]-sala[[#This Row],[Tiempo de Preparación]])&gt;0,sala[[#This Row],[Tiempo de Permanencia]]-sala[[#This Row],[Tiempo de Preparación]],0)</f>
        <v>4.9305555557495814E-2</v>
      </c>
      <c r="R169" s="10">
        <f>IF(sala[[#This Row],[Tiempo de degustación]]&gt;0,1,0)</f>
        <v>1</v>
      </c>
      <c r="S169" s="1" t="str">
        <f>WEEKDAY(sala[[#This Row],[Fecha de Factura]],11)&amp;". "&amp;TEXT(sala[[#This Row],[Fecha de Factura]],"dddd")</f>
        <v>7. domingo</v>
      </c>
      <c r="T169" s="4">
        <f>SUMIF('cocina'!A:A,sala[[#This Row],[Número de Orden]],'cocina'!G:G)</f>
        <v>2</v>
      </c>
      <c r="U169" s="4">
        <f>sala[[#This Row],[Tiempo de Preparación]]*24</f>
        <v>0.11666666666666667</v>
      </c>
      <c r="V169">
        <f>sala[[#This Row],[Cobrada]]*sala[[#This Row],[Monto Total de la Cuenta]]</f>
        <v>44</v>
      </c>
      <c r="W169" s="4">
        <f>sala[[#This Row],[Tiempo de Permanencia]]*24</f>
        <v>1.3000000000465661</v>
      </c>
    </row>
    <row r="170" spans="1:23" x14ac:dyDescent="0.3">
      <c r="A170">
        <v>19</v>
      </c>
      <c r="B170" s="1" t="s">
        <v>214</v>
      </c>
      <c r="C170">
        <v>1</v>
      </c>
      <c r="D170" s="2">
        <v>45018.080555555556</v>
      </c>
      <c r="E170" s="2">
        <v>45018.218055555553</v>
      </c>
      <c r="F170" s="1" t="s">
        <v>13</v>
      </c>
      <c r="G170" s="1" t="s">
        <v>14</v>
      </c>
      <c r="H170" s="1" t="s">
        <v>15</v>
      </c>
      <c r="I170">
        <v>16.62</v>
      </c>
      <c r="J170" s="1" t="s">
        <v>26</v>
      </c>
      <c r="K170">
        <v>169</v>
      </c>
      <c r="L170" s="1" t="s">
        <v>30</v>
      </c>
      <c r="M170" s="1">
        <f>SUMIF('cocina'!A:A,sala[[#This Row],[Número de Orden]],'cocina'!K:K)</f>
        <v>154</v>
      </c>
      <c r="N170" s="2">
        <f>sala[[#This Row],[Hora de Salida]]</f>
        <v>45018.218055555553</v>
      </c>
      <c r="O170" s="3">
        <f>IF(sala[[#This Row],[Estado de la Mesa]]="Ocupada",sala[[#This Row],[Hora de Salida]]-sala[[#This Row],[Hora de Llegada]]+15/(24*60),sala[[#This Row],[Hora de Salida]]-sala[[#This Row],[Hora de Llegada]])</f>
        <v>0.13749999999708962</v>
      </c>
      <c r="P170" s="3">
        <f>SUMIF('cocina'!A:A,sala[[#This Row],[Número de Orden]],'cocina'!H:H)/(24*60)</f>
        <v>7.6388888888888895E-2</v>
      </c>
      <c r="Q170" s="3">
        <f>IF((sala[[#This Row],[Tiempo de Permanencia]]-sala[[#This Row],[Tiempo de Preparación]])&gt;0,sala[[#This Row],[Tiempo de Permanencia]]-sala[[#This Row],[Tiempo de Preparación]],0)</f>
        <v>6.1111111108200722E-2</v>
      </c>
      <c r="R170" s="10">
        <f>IF(sala[[#This Row],[Tiempo de degustación]]&gt;0,1,0)</f>
        <v>1</v>
      </c>
      <c r="S170" s="1" t="str">
        <f>WEEKDAY(sala[[#This Row],[Fecha de Factura]],11)&amp;". "&amp;TEXT(sala[[#This Row],[Fecha de Factura]],"dddd")</f>
        <v>7. domingo</v>
      </c>
      <c r="T170" s="4">
        <f>SUMIF('cocina'!A:A,sala[[#This Row],[Número de Orden]],'cocina'!G:G)</f>
        <v>6</v>
      </c>
      <c r="U170" s="4">
        <f>sala[[#This Row],[Tiempo de Preparación]]*24</f>
        <v>1.8333333333333335</v>
      </c>
      <c r="V170">
        <f>sala[[#This Row],[Cobrada]]*sala[[#This Row],[Monto Total de la Cuenta]]</f>
        <v>154</v>
      </c>
      <c r="W170" s="4">
        <f>sala[[#This Row],[Tiempo de Permanencia]]*24</f>
        <v>3.2999999999301508</v>
      </c>
    </row>
    <row r="171" spans="1:23" x14ac:dyDescent="0.3">
      <c r="A171">
        <v>12</v>
      </c>
      <c r="B171" s="1" t="s">
        <v>215</v>
      </c>
      <c r="C171">
        <v>2</v>
      </c>
      <c r="D171" s="2">
        <v>45018.109027777777</v>
      </c>
      <c r="E171" s="2">
        <v>45018.226388888892</v>
      </c>
      <c r="F171" s="1" t="s">
        <v>24</v>
      </c>
      <c r="G171" s="1" t="s">
        <v>35</v>
      </c>
      <c r="H171" s="1" t="s">
        <v>25</v>
      </c>
      <c r="I171">
        <v>25.98</v>
      </c>
      <c r="J171" s="1" t="s">
        <v>26</v>
      </c>
      <c r="K171">
        <v>170</v>
      </c>
      <c r="L171" s="1" t="s">
        <v>22</v>
      </c>
      <c r="M171" s="1">
        <f>SUMIF('cocina'!A:A,sala[[#This Row],[Número de Orden]],'cocina'!K:K)</f>
        <v>243</v>
      </c>
      <c r="N171" s="2">
        <f>sala[[#This Row],[Hora de Salida]]</f>
        <v>45018.226388888892</v>
      </c>
      <c r="O171" s="3">
        <f>IF(sala[[#This Row],[Estado de la Mesa]]="Ocupada",sala[[#This Row],[Hora de Salida]]-sala[[#This Row],[Hora de Llegada]]+15/(24*60),sala[[#This Row],[Hora de Salida]]-sala[[#This Row],[Hora de Llegada]])</f>
        <v>0.117361111115315</v>
      </c>
      <c r="P171" s="3">
        <f>SUMIF('cocina'!A:A,sala[[#This Row],[Número de Orden]],'cocina'!H:H)/(24*60)</f>
        <v>5.0694444444444445E-2</v>
      </c>
      <c r="Q171" s="3">
        <f>IF((sala[[#This Row],[Tiempo de Permanencia]]-sala[[#This Row],[Tiempo de Preparación]])&gt;0,sala[[#This Row],[Tiempo de Permanencia]]-sala[[#This Row],[Tiempo de Preparación]],0)</f>
        <v>6.6666666670870553E-2</v>
      </c>
      <c r="R171" s="10">
        <f>IF(sala[[#This Row],[Tiempo de degustación]]&gt;0,1,0)</f>
        <v>1</v>
      </c>
      <c r="S171" s="1" t="str">
        <f>WEEKDAY(sala[[#This Row],[Fecha de Factura]],11)&amp;". "&amp;TEXT(sala[[#This Row],[Fecha de Factura]],"dddd")</f>
        <v>7. domingo</v>
      </c>
      <c r="T171" s="4">
        <f>SUMIF('cocina'!A:A,sala[[#This Row],[Número de Orden]],'cocina'!G:G)</f>
        <v>9</v>
      </c>
      <c r="U171" s="4">
        <f>sala[[#This Row],[Tiempo de Preparación]]*24</f>
        <v>1.2166666666666668</v>
      </c>
      <c r="V171">
        <f>sala[[#This Row],[Cobrada]]*sala[[#This Row],[Monto Total de la Cuenta]]</f>
        <v>243</v>
      </c>
      <c r="W171" s="4">
        <f>sala[[#This Row],[Tiempo de Permanencia]]*24</f>
        <v>2.8166666667675599</v>
      </c>
    </row>
    <row r="172" spans="1:23" x14ac:dyDescent="0.3">
      <c r="A172">
        <v>16</v>
      </c>
      <c r="B172" s="1" t="s">
        <v>216</v>
      </c>
      <c r="C172">
        <v>6</v>
      </c>
      <c r="D172" s="2">
        <v>45018.078472222223</v>
      </c>
      <c r="E172" s="2">
        <v>45018.12777777778</v>
      </c>
      <c r="F172" s="1" t="s">
        <v>24</v>
      </c>
      <c r="G172" s="1" t="s">
        <v>35</v>
      </c>
      <c r="H172" s="1" t="s">
        <v>25</v>
      </c>
      <c r="I172">
        <v>46.56</v>
      </c>
      <c r="J172" s="1" t="s">
        <v>26</v>
      </c>
      <c r="K172">
        <v>171</v>
      </c>
      <c r="L172" s="1" t="s">
        <v>27</v>
      </c>
      <c r="M172" s="1">
        <f>SUMIF('cocina'!A:A,sala[[#This Row],[Número de Orden]],'cocina'!K:K)</f>
        <v>139</v>
      </c>
      <c r="N172" s="2">
        <f>sala[[#This Row],[Hora de Salida]]</f>
        <v>45018.12777777778</v>
      </c>
      <c r="O172" s="3">
        <f>IF(sala[[#This Row],[Estado de la Mesa]]="Ocupada",sala[[#This Row],[Hora de Salida]]-sala[[#This Row],[Hora de Llegada]]+15/(24*60),sala[[#This Row],[Hora de Salida]]-sala[[#This Row],[Hora de Llegada]])</f>
        <v>4.9305555556202307E-2</v>
      </c>
      <c r="P172" s="3">
        <f>SUMIF('cocina'!A:A,sala[[#This Row],[Número de Orden]],'cocina'!H:H)/(24*60)</f>
        <v>3.5416666666666666E-2</v>
      </c>
      <c r="Q172" s="3">
        <f>IF((sala[[#This Row],[Tiempo de Permanencia]]-sala[[#This Row],[Tiempo de Preparación]])&gt;0,sala[[#This Row],[Tiempo de Permanencia]]-sala[[#This Row],[Tiempo de Preparación]],0)</f>
        <v>1.3888888889535642E-2</v>
      </c>
      <c r="R172" s="10">
        <f>IF(sala[[#This Row],[Tiempo de degustación]]&gt;0,1,0)</f>
        <v>1</v>
      </c>
      <c r="S172" s="1" t="str">
        <f>WEEKDAY(sala[[#This Row],[Fecha de Factura]],11)&amp;". "&amp;TEXT(sala[[#This Row],[Fecha de Factura]],"dddd")</f>
        <v>7. domingo</v>
      </c>
      <c r="T172" s="4">
        <f>SUMIF('cocina'!A:A,sala[[#This Row],[Número de Orden]],'cocina'!G:G)</f>
        <v>5</v>
      </c>
      <c r="U172" s="4">
        <f>sala[[#This Row],[Tiempo de Preparación]]*24</f>
        <v>0.85</v>
      </c>
      <c r="V172">
        <f>sala[[#This Row],[Cobrada]]*sala[[#This Row],[Monto Total de la Cuenta]]</f>
        <v>139</v>
      </c>
      <c r="W172" s="4">
        <f>sala[[#This Row],[Tiempo de Permanencia]]*24</f>
        <v>1.1833333333488554</v>
      </c>
    </row>
    <row r="173" spans="1:23" x14ac:dyDescent="0.3">
      <c r="A173">
        <v>12</v>
      </c>
      <c r="B173" s="1" t="s">
        <v>217</v>
      </c>
      <c r="C173">
        <v>3</v>
      </c>
      <c r="D173" s="2">
        <v>45018.117361111108</v>
      </c>
      <c r="E173" s="2">
        <v>45018.254166666666</v>
      </c>
      <c r="F173" s="1" t="s">
        <v>19</v>
      </c>
      <c r="G173" s="1" t="s">
        <v>14</v>
      </c>
      <c r="H173" s="1" t="s">
        <v>25</v>
      </c>
      <c r="I173">
        <v>45.17</v>
      </c>
      <c r="J173" s="1" t="s">
        <v>38</v>
      </c>
      <c r="K173">
        <v>172</v>
      </c>
      <c r="L173" s="1" t="s">
        <v>42</v>
      </c>
      <c r="M173" s="1">
        <f>SUMIF('cocina'!A:A,sala[[#This Row],[Número de Orden]],'cocina'!K:K)</f>
        <v>68</v>
      </c>
      <c r="N173" s="2">
        <f>sala[[#This Row],[Hora de Salida]]</f>
        <v>45018.254166666666</v>
      </c>
      <c r="O173" s="3">
        <f>IF(sala[[#This Row],[Estado de la Mesa]]="Ocupada",sala[[#This Row],[Hora de Salida]]-sala[[#This Row],[Hora de Llegada]]+15/(24*60),sala[[#This Row],[Hora de Salida]]-sala[[#This Row],[Hora de Llegada]])</f>
        <v>0.14722222222432416</v>
      </c>
      <c r="P173" s="3">
        <f>SUMIF('cocina'!A:A,sala[[#This Row],[Número de Orden]],'cocina'!H:H)/(24*60)</f>
        <v>1.8749999999999999E-2</v>
      </c>
      <c r="Q173" s="3">
        <f>IF((sala[[#This Row],[Tiempo de Permanencia]]-sala[[#This Row],[Tiempo de Preparación]])&gt;0,sala[[#This Row],[Tiempo de Permanencia]]-sala[[#This Row],[Tiempo de Preparación]],0)</f>
        <v>0.12847222222432417</v>
      </c>
      <c r="R173" s="10">
        <f>IF(sala[[#This Row],[Tiempo de degustación]]&gt;0,1,0)</f>
        <v>1</v>
      </c>
      <c r="S173" s="1" t="str">
        <f>WEEKDAY(sala[[#This Row],[Fecha de Factura]],11)&amp;". "&amp;TEXT(sala[[#This Row],[Fecha de Factura]],"dddd")</f>
        <v>7. domingo</v>
      </c>
      <c r="T173" s="4">
        <f>SUMIF('cocina'!A:A,sala[[#This Row],[Número de Orden]],'cocina'!G:G)</f>
        <v>2</v>
      </c>
      <c r="U173" s="4">
        <f>sala[[#This Row],[Tiempo de Preparación]]*24</f>
        <v>0.44999999999999996</v>
      </c>
      <c r="V173">
        <f>sala[[#This Row],[Cobrada]]*sala[[#This Row],[Monto Total de la Cuenta]]</f>
        <v>68</v>
      </c>
      <c r="W173" s="4">
        <f>sala[[#This Row],[Tiempo de Permanencia]]*24</f>
        <v>3.53333333338378</v>
      </c>
    </row>
    <row r="174" spans="1:23" x14ac:dyDescent="0.3">
      <c r="A174">
        <v>11</v>
      </c>
      <c r="B174" s="1" t="s">
        <v>218</v>
      </c>
      <c r="C174">
        <v>3</v>
      </c>
      <c r="D174" s="2">
        <v>45018.012499999997</v>
      </c>
      <c r="E174" s="2">
        <v>45018.154861111114</v>
      </c>
      <c r="F174" s="1" t="s">
        <v>32</v>
      </c>
      <c r="G174" s="1" t="s">
        <v>14</v>
      </c>
      <c r="H174" s="1" t="s">
        <v>25</v>
      </c>
      <c r="I174">
        <v>48.73</v>
      </c>
      <c r="J174" s="1" t="s">
        <v>38</v>
      </c>
      <c r="K174">
        <v>173</v>
      </c>
      <c r="L174" s="1" t="s">
        <v>57</v>
      </c>
      <c r="M174" s="1">
        <f>SUMIF('cocina'!A:A,sala[[#This Row],[Número de Orden]],'cocina'!K:K)</f>
        <v>177</v>
      </c>
      <c r="N174" s="2">
        <f>sala[[#This Row],[Hora de Salida]]</f>
        <v>45018.154861111114</v>
      </c>
      <c r="O174" s="3">
        <f>IF(sala[[#This Row],[Estado de la Mesa]]="Ocupada",sala[[#This Row],[Hora de Salida]]-sala[[#This Row],[Hora de Llegada]]+15/(24*60),sala[[#This Row],[Hora de Salida]]-sala[[#This Row],[Hora de Llegada]])</f>
        <v>0.15277777778343685</v>
      </c>
      <c r="P174" s="3">
        <f>SUMIF('cocina'!A:A,sala[[#This Row],[Número de Orden]],'cocina'!H:H)/(24*60)</f>
        <v>4.6527777777777779E-2</v>
      </c>
      <c r="Q174" s="3">
        <f>IF((sala[[#This Row],[Tiempo de Permanencia]]-sala[[#This Row],[Tiempo de Preparación]])&gt;0,sala[[#This Row],[Tiempo de Permanencia]]-sala[[#This Row],[Tiempo de Preparación]],0)</f>
        <v>0.10625000000565907</v>
      </c>
      <c r="R174" s="10">
        <f>IF(sala[[#This Row],[Tiempo de degustación]]&gt;0,1,0)</f>
        <v>1</v>
      </c>
      <c r="S174" s="1" t="str">
        <f>WEEKDAY(sala[[#This Row],[Fecha de Factura]],11)&amp;". "&amp;TEXT(sala[[#This Row],[Fecha de Factura]],"dddd")</f>
        <v>7. domingo</v>
      </c>
      <c r="T174" s="4">
        <f>SUMIF('cocina'!A:A,sala[[#This Row],[Número de Orden]],'cocina'!G:G)</f>
        <v>6</v>
      </c>
      <c r="U174" s="4">
        <f>sala[[#This Row],[Tiempo de Preparación]]*24</f>
        <v>1.1166666666666667</v>
      </c>
      <c r="V174">
        <f>sala[[#This Row],[Cobrada]]*sala[[#This Row],[Monto Total de la Cuenta]]</f>
        <v>177</v>
      </c>
      <c r="W174" s="4">
        <f>sala[[#This Row],[Tiempo de Permanencia]]*24</f>
        <v>3.6666666668024845</v>
      </c>
    </row>
    <row r="175" spans="1:23" x14ac:dyDescent="0.3">
      <c r="A175">
        <v>10</v>
      </c>
      <c r="B175" s="1" t="s">
        <v>219</v>
      </c>
      <c r="C175">
        <v>5</v>
      </c>
      <c r="D175" s="2">
        <v>45018.006249999999</v>
      </c>
      <c r="E175" s="2">
        <v>45018.05</v>
      </c>
      <c r="F175" s="1" t="s">
        <v>32</v>
      </c>
      <c r="G175" s="1" t="s">
        <v>14</v>
      </c>
      <c r="H175" s="1" t="s">
        <v>25</v>
      </c>
      <c r="I175">
        <v>48.24</v>
      </c>
      <c r="J175" s="1" t="s">
        <v>16</v>
      </c>
      <c r="K175">
        <v>174</v>
      </c>
      <c r="L175" s="1" t="s">
        <v>39</v>
      </c>
      <c r="M175" s="1">
        <f>SUMIF('cocina'!A:A,sala[[#This Row],[Número de Orden]],'cocina'!K:K)</f>
        <v>60</v>
      </c>
      <c r="N175" s="2">
        <f>sala[[#This Row],[Hora de Salida]]</f>
        <v>45018.05</v>
      </c>
      <c r="O175" s="3">
        <f>IF(sala[[#This Row],[Estado de la Mesa]]="Ocupada",sala[[#This Row],[Hora de Salida]]-sala[[#This Row],[Hora de Llegada]]+15/(24*60),sala[[#This Row],[Hora de Salida]]-sala[[#This Row],[Hora de Llegada]])</f>
        <v>4.3750000004365575E-2</v>
      </c>
      <c r="P175" s="3">
        <f>SUMIF('cocina'!A:A,sala[[#This Row],[Número de Orden]],'cocina'!H:H)/(24*60)</f>
        <v>8.3333333333333332E-3</v>
      </c>
      <c r="Q175" s="3">
        <f>IF((sala[[#This Row],[Tiempo de Permanencia]]-sala[[#This Row],[Tiempo de Preparación]])&gt;0,sala[[#This Row],[Tiempo de Permanencia]]-sala[[#This Row],[Tiempo de Preparación]],0)</f>
        <v>3.5416666671032243E-2</v>
      </c>
      <c r="R175" s="10">
        <f>IF(sala[[#This Row],[Tiempo de degustación]]&gt;0,1,0)</f>
        <v>1</v>
      </c>
      <c r="S175" s="1" t="str">
        <f>WEEKDAY(sala[[#This Row],[Fecha de Factura]],11)&amp;". "&amp;TEXT(sala[[#This Row],[Fecha de Factura]],"dddd")</f>
        <v>7. domingo</v>
      </c>
      <c r="T175" s="4">
        <f>SUMIF('cocina'!A:A,sala[[#This Row],[Número de Orden]],'cocina'!G:G)</f>
        <v>2</v>
      </c>
      <c r="U175" s="4">
        <f>sala[[#This Row],[Tiempo de Preparación]]*24</f>
        <v>0.2</v>
      </c>
      <c r="V175">
        <f>sala[[#This Row],[Cobrada]]*sala[[#This Row],[Monto Total de la Cuenta]]</f>
        <v>60</v>
      </c>
      <c r="W175" s="4">
        <f>sala[[#This Row],[Tiempo de Permanencia]]*24</f>
        <v>1.0500000001047738</v>
      </c>
    </row>
    <row r="176" spans="1:23" x14ac:dyDescent="0.3">
      <c r="A176">
        <v>14</v>
      </c>
      <c r="B176" s="1" t="s">
        <v>130</v>
      </c>
      <c r="C176">
        <v>3</v>
      </c>
      <c r="D176" s="2">
        <v>45018.060416666667</v>
      </c>
      <c r="E176" s="2">
        <v>45018.12777777778</v>
      </c>
      <c r="F176" s="1" t="s">
        <v>13</v>
      </c>
      <c r="G176" s="1" t="s">
        <v>14</v>
      </c>
      <c r="H176" s="1" t="s">
        <v>25</v>
      </c>
      <c r="I176">
        <v>27.94</v>
      </c>
      <c r="J176" s="1" t="s">
        <v>16</v>
      </c>
      <c r="K176">
        <v>175</v>
      </c>
      <c r="L176" s="1" t="s">
        <v>22</v>
      </c>
      <c r="M176" s="1">
        <f>SUMIF('cocina'!A:A,sala[[#This Row],[Número de Orden]],'cocina'!K:K)</f>
        <v>144</v>
      </c>
      <c r="N176" s="2">
        <f>sala[[#This Row],[Hora de Salida]]</f>
        <v>45018.12777777778</v>
      </c>
      <c r="O176" s="3">
        <f>IF(sala[[#This Row],[Estado de la Mesa]]="Ocupada",sala[[#This Row],[Hora de Salida]]-sala[[#This Row],[Hora de Llegada]]+15/(24*60),sala[[#This Row],[Hora de Salida]]-sala[[#This Row],[Hora de Llegada]])</f>
        <v>6.7361111112404615E-2</v>
      </c>
      <c r="P176" s="3">
        <f>SUMIF('cocina'!A:A,sala[[#This Row],[Número de Orden]],'cocina'!H:H)/(24*60)</f>
        <v>3.2638888888888891E-2</v>
      </c>
      <c r="Q176" s="3">
        <f>IF((sala[[#This Row],[Tiempo de Permanencia]]-sala[[#This Row],[Tiempo de Preparación]])&gt;0,sala[[#This Row],[Tiempo de Permanencia]]-sala[[#This Row],[Tiempo de Preparación]],0)</f>
        <v>3.4722222223515724E-2</v>
      </c>
      <c r="R176" s="10">
        <f>IF(sala[[#This Row],[Tiempo de degustación]]&gt;0,1,0)</f>
        <v>1</v>
      </c>
      <c r="S176" s="1" t="str">
        <f>WEEKDAY(sala[[#This Row],[Fecha de Factura]],11)&amp;". "&amp;TEXT(sala[[#This Row],[Fecha de Factura]],"dddd")</f>
        <v>7. domingo</v>
      </c>
      <c r="T176" s="4">
        <f>SUMIF('cocina'!A:A,sala[[#This Row],[Número de Orden]],'cocina'!G:G)</f>
        <v>5</v>
      </c>
      <c r="U176" s="4">
        <f>sala[[#This Row],[Tiempo de Preparación]]*24</f>
        <v>0.78333333333333344</v>
      </c>
      <c r="V176">
        <f>sala[[#This Row],[Cobrada]]*sala[[#This Row],[Monto Total de la Cuenta]]</f>
        <v>144</v>
      </c>
      <c r="W176" s="4">
        <f>sala[[#This Row],[Tiempo de Permanencia]]*24</f>
        <v>1.6166666666977108</v>
      </c>
    </row>
    <row r="177" spans="1:23" x14ac:dyDescent="0.3">
      <c r="A177">
        <v>20</v>
      </c>
      <c r="B177" s="1" t="s">
        <v>220</v>
      </c>
      <c r="C177">
        <v>4</v>
      </c>
      <c r="D177" s="2">
        <v>45018.102083333331</v>
      </c>
      <c r="E177" s="2">
        <v>45018.188888888886</v>
      </c>
      <c r="F177" s="1" t="s">
        <v>24</v>
      </c>
      <c r="G177" s="1" t="s">
        <v>14</v>
      </c>
      <c r="H177" s="1" t="s">
        <v>25</v>
      </c>
      <c r="I177">
        <v>30.5</v>
      </c>
      <c r="J177" s="1" t="s">
        <v>38</v>
      </c>
      <c r="K177">
        <v>176</v>
      </c>
      <c r="L177" s="1" t="s">
        <v>57</v>
      </c>
      <c r="M177" s="1">
        <f>SUMIF('cocina'!A:A,sala[[#This Row],[Número de Orden]],'cocina'!K:K)</f>
        <v>63</v>
      </c>
      <c r="N177" s="2">
        <f>sala[[#This Row],[Hora de Salida]]</f>
        <v>45018.188888888886</v>
      </c>
      <c r="O177" s="3">
        <f>IF(sala[[#This Row],[Estado de la Mesa]]="Ocupada",sala[[#This Row],[Hora de Salida]]-sala[[#This Row],[Hora de Llegada]]+15/(24*60),sala[[#This Row],[Hora de Salida]]-sala[[#This Row],[Hora de Llegada]])</f>
        <v>9.7222222221413787E-2</v>
      </c>
      <c r="P177" s="3">
        <f>SUMIF('cocina'!A:A,sala[[#This Row],[Número de Orden]],'cocina'!H:H)/(24*60)</f>
        <v>3.3333333333333333E-2</v>
      </c>
      <c r="Q177" s="3">
        <f>IF((sala[[#This Row],[Tiempo de Permanencia]]-sala[[#This Row],[Tiempo de Preparación]])&gt;0,sala[[#This Row],[Tiempo de Permanencia]]-sala[[#This Row],[Tiempo de Preparación]],0)</f>
        <v>6.3888888888080447E-2</v>
      </c>
      <c r="R177" s="10">
        <f>IF(sala[[#This Row],[Tiempo de degustación]]&gt;0,1,0)</f>
        <v>1</v>
      </c>
      <c r="S177" s="1" t="str">
        <f>WEEKDAY(sala[[#This Row],[Fecha de Factura]],11)&amp;". "&amp;TEXT(sala[[#This Row],[Fecha de Factura]],"dddd")</f>
        <v>7. domingo</v>
      </c>
      <c r="T177" s="4">
        <f>SUMIF('cocina'!A:A,sala[[#This Row],[Número de Orden]],'cocina'!G:G)</f>
        <v>3</v>
      </c>
      <c r="U177" s="4">
        <f>sala[[#This Row],[Tiempo de Preparación]]*24</f>
        <v>0.8</v>
      </c>
      <c r="V177">
        <f>sala[[#This Row],[Cobrada]]*sala[[#This Row],[Monto Total de la Cuenta]]</f>
        <v>63</v>
      </c>
      <c r="W177" s="4">
        <f>sala[[#This Row],[Tiempo de Permanencia]]*24</f>
        <v>2.3333333333139308</v>
      </c>
    </row>
    <row r="178" spans="1:23" x14ac:dyDescent="0.3">
      <c r="A178">
        <v>4</v>
      </c>
      <c r="B178" s="1" t="s">
        <v>221</v>
      </c>
      <c r="C178">
        <v>1</v>
      </c>
      <c r="D178" s="2">
        <v>45018.009722222225</v>
      </c>
      <c r="E178" s="2">
        <v>45018.051388888889</v>
      </c>
      <c r="F178" s="1" t="s">
        <v>32</v>
      </c>
      <c r="G178" s="1" t="s">
        <v>35</v>
      </c>
      <c r="H178" s="1" t="s">
        <v>25</v>
      </c>
      <c r="I178">
        <v>10.39</v>
      </c>
      <c r="J178" s="1" t="s">
        <v>38</v>
      </c>
      <c r="K178">
        <v>177</v>
      </c>
      <c r="L178" s="1" t="s">
        <v>33</v>
      </c>
      <c r="M178" s="1">
        <f>SUMIF('cocina'!A:A,sala[[#This Row],[Número de Orden]],'cocina'!K:K)</f>
        <v>173</v>
      </c>
      <c r="N178" s="2">
        <f>sala[[#This Row],[Hora de Salida]]</f>
        <v>45018.051388888889</v>
      </c>
      <c r="O178" s="3">
        <f>IF(sala[[#This Row],[Estado de la Mesa]]="Ocupada",sala[[#This Row],[Hora de Salida]]-sala[[#This Row],[Hora de Llegada]]+15/(24*60),sala[[#This Row],[Hora de Salida]]-sala[[#This Row],[Hora de Llegada]])</f>
        <v>5.2083333330908012E-2</v>
      </c>
      <c r="P178" s="3">
        <f>SUMIF('cocina'!A:A,sala[[#This Row],[Número de Orden]],'cocina'!H:H)/(24*60)</f>
        <v>9.8611111111111108E-2</v>
      </c>
      <c r="Q178" s="3">
        <f>IF((sala[[#This Row],[Tiempo de Permanencia]]-sala[[#This Row],[Tiempo de Preparación]])&gt;0,sala[[#This Row],[Tiempo de Permanencia]]-sala[[#This Row],[Tiempo de Preparación]],0)</f>
        <v>0</v>
      </c>
      <c r="R178" s="10">
        <f>IF(sala[[#This Row],[Tiempo de degustación]]&gt;0,1,0)</f>
        <v>0</v>
      </c>
      <c r="S178" s="1" t="str">
        <f>WEEKDAY(sala[[#This Row],[Fecha de Factura]],11)&amp;". "&amp;TEXT(sala[[#This Row],[Fecha de Factura]],"dddd")</f>
        <v>7. domingo</v>
      </c>
      <c r="T178" s="4">
        <f>SUMIF('cocina'!A:A,sala[[#This Row],[Número de Orden]],'cocina'!G:G)</f>
        <v>8</v>
      </c>
      <c r="U178" s="4">
        <f>sala[[#This Row],[Tiempo de Preparación]]*24</f>
        <v>2.3666666666666667</v>
      </c>
      <c r="V178">
        <f>sala[[#This Row],[Cobrada]]*sala[[#This Row],[Monto Total de la Cuenta]]</f>
        <v>0</v>
      </c>
      <c r="W178" s="4">
        <f>sala[[#This Row],[Tiempo de Permanencia]]*24</f>
        <v>1.2499999999417923</v>
      </c>
    </row>
    <row r="179" spans="1:23" x14ac:dyDescent="0.3">
      <c r="A179">
        <v>11</v>
      </c>
      <c r="B179" s="1" t="s">
        <v>222</v>
      </c>
      <c r="C179">
        <v>6</v>
      </c>
      <c r="D179" s="2">
        <v>45018.078472222223</v>
      </c>
      <c r="E179" s="2">
        <v>45018.220833333333</v>
      </c>
      <c r="F179" s="1" t="s">
        <v>13</v>
      </c>
      <c r="G179" s="1" t="s">
        <v>35</v>
      </c>
      <c r="H179" s="1" t="s">
        <v>25</v>
      </c>
      <c r="I179">
        <v>31.6</v>
      </c>
      <c r="J179" s="1" t="s">
        <v>16</v>
      </c>
      <c r="K179">
        <v>178</v>
      </c>
      <c r="L179" s="1" t="s">
        <v>39</v>
      </c>
      <c r="M179" s="1">
        <f>SUMIF('cocina'!A:A,sala[[#This Row],[Número de Orden]],'cocina'!K:K)</f>
        <v>208</v>
      </c>
      <c r="N179" s="2">
        <f>sala[[#This Row],[Hora de Salida]]</f>
        <v>45018.220833333333</v>
      </c>
      <c r="O179" s="3">
        <f>IF(sala[[#This Row],[Estado de la Mesa]]="Ocupada",sala[[#This Row],[Hora de Salida]]-sala[[#This Row],[Hora de Llegada]]+15/(24*60),sala[[#This Row],[Hora de Salida]]-sala[[#This Row],[Hora de Llegada]])</f>
        <v>0.14236111110949423</v>
      </c>
      <c r="P179" s="3">
        <f>SUMIF('cocina'!A:A,sala[[#This Row],[Número de Orden]],'cocina'!H:H)/(24*60)</f>
        <v>0.10138888888888889</v>
      </c>
      <c r="Q179" s="3">
        <f>IF((sala[[#This Row],[Tiempo de Permanencia]]-sala[[#This Row],[Tiempo de Preparación]])&gt;0,sala[[#This Row],[Tiempo de Permanencia]]-sala[[#This Row],[Tiempo de Preparación]],0)</f>
        <v>4.0972222220605342E-2</v>
      </c>
      <c r="R179" s="10">
        <f>IF(sala[[#This Row],[Tiempo de degustación]]&gt;0,1,0)</f>
        <v>1</v>
      </c>
      <c r="S179" s="1" t="str">
        <f>WEEKDAY(sala[[#This Row],[Fecha de Factura]],11)&amp;". "&amp;TEXT(sala[[#This Row],[Fecha de Factura]],"dddd")</f>
        <v>7. domingo</v>
      </c>
      <c r="T179" s="4">
        <f>SUMIF('cocina'!A:A,sala[[#This Row],[Número de Orden]],'cocina'!G:G)</f>
        <v>7</v>
      </c>
      <c r="U179" s="4">
        <f>sala[[#This Row],[Tiempo de Preparación]]*24</f>
        <v>2.4333333333333336</v>
      </c>
      <c r="V179">
        <f>sala[[#This Row],[Cobrada]]*sala[[#This Row],[Monto Total de la Cuenta]]</f>
        <v>208</v>
      </c>
      <c r="W179" s="4">
        <f>sala[[#This Row],[Tiempo de Permanencia]]*24</f>
        <v>3.4166666666278616</v>
      </c>
    </row>
    <row r="180" spans="1:23" x14ac:dyDescent="0.3">
      <c r="A180">
        <v>12</v>
      </c>
      <c r="B180" s="1" t="s">
        <v>223</v>
      </c>
      <c r="C180">
        <v>2</v>
      </c>
      <c r="D180" s="2">
        <v>45018.030555555553</v>
      </c>
      <c r="E180" s="2">
        <v>45018.130555555559</v>
      </c>
      <c r="F180" s="1" t="s">
        <v>32</v>
      </c>
      <c r="G180" s="1" t="s">
        <v>20</v>
      </c>
      <c r="H180" s="1" t="s">
        <v>25</v>
      </c>
      <c r="I180">
        <v>13.3</v>
      </c>
      <c r="J180" s="1" t="s">
        <v>16</v>
      </c>
      <c r="K180">
        <v>179</v>
      </c>
      <c r="L180" s="1" t="s">
        <v>22</v>
      </c>
      <c r="M180" s="1">
        <f>SUMIF('cocina'!A:A,sala[[#This Row],[Número de Orden]],'cocina'!K:K)</f>
        <v>62</v>
      </c>
      <c r="N180" s="2">
        <f>sala[[#This Row],[Hora de Salida]]</f>
        <v>45018.130555555559</v>
      </c>
      <c r="O180" s="3">
        <f>IF(sala[[#This Row],[Estado de la Mesa]]="Ocupada",sala[[#This Row],[Hora de Salida]]-sala[[#This Row],[Hora de Llegada]]+15/(24*60),sala[[#This Row],[Hora de Salida]]-sala[[#This Row],[Hora de Llegada]])</f>
        <v>0.10000000000582077</v>
      </c>
      <c r="P180" s="3">
        <f>SUMIF('cocina'!A:A,sala[[#This Row],[Número de Orden]],'cocina'!H:H)/(24*60)</f>
        <v>1.8055555555555554E-2</v>
      </c>
      <c r="Q180" s="3">
        <f>IF((sala[[#This Row],[Tiempo de Permanencia]]-sala[[#This Row],[Tiempo de Preparación]])&gt;0,sala[[#This Row],[Tiempo de Permanencia]]-sala[[#This Row],[Tiempo de Preparación]],0)</f>
        <v>8.1944444450265219E-2</v>
      </c>
      <c r="R180" s="10">
        <f>IF(sala[[#This Row],[Tiempo de degustación]]&gt;0,1,0)</f>
        <v>1</v>
      </c>
      <c r="S180" s="1" t="str">
        <f>WEEKDAY(sala[[#This Row],[Fecha de Factura]],11)&amp;". "&amp;TEXT(sala[[#This Row],[Fecha de Factura]],"dddd")</f>
        <v>7. domingo</v>
      </c>
      <c r="T180" s="4">
        <f>SUMIF('cocina'!A:A,sala[[#This Row],[Número de Orden]],'cocina'!G:G)</f>
        <v>2</v>
      </c>
      <c r="U180" s="4">
        <f>sala[[#This Row],[Tiempo de Preparación]]*24</f>
        <v>0.43333333333333329</v>
      </c>
      <c r="V180">
        <f>sala[[#This Row],[Cobrada]]*sala[[#This Row],[Monto Total de la Cuenta]]</f>
        <v>62</v>
      </c>
      <c r="W180" s="4">
        <f>sala[[#This Row],[Tiempo de Permanencia]]*24</f>
        <v>2.4000000001396984</v>
      </c>
    </row>
    <row r="181" spans="1:23" x14ac:dyDescent="0.3">
      <c r="A181">
        <v>10</v>
      </c>
      <c r="B181" s="1" t="s">
        <v>224</v>
      </c>
      <c r="C181">
        <v>1</v>
      </c>
      <c r="D181" s="2">
        <v>45018.097916666666</v>
      </c>
      <c r="E181" s="2">
        <v>45018.214583333334</v>
      </c>
      <c r="F181" s="1" t="s">
        <v>24</v>
      </c>
      <c r="G181" s="1" t="s">
        <v>35</v>
      </c>
      <c r="H181" s="1" t="s">
        <v>25</v>
      </c>
      <c r="I181">
        <v>46.61</v>
      </c>
      <c r="J181" s="1" t="s">
        <v>16</v>
      </c>
      <c r="K181">
        <v>180</v>
      </c>
      <c r="L181" s="1" t="s">
        <v>27</v>
      </c>
      <c r="M181" s="1">
        <f>SUMIF('cocina'!A:A,sala[[#This Row],[Número de Orden]],'cocina'!K:K)</f>
        <v>166</v>
      </c>
      <c r="N181" s="2">
        <f>sala[[#This Row],[Hora de Salida]]</f>
        <v>45018.214583333334</v>
      </c>
      <c r="O181" s="3">
        <f>IF(sala[[#This Row],[Estado de la Mesa]]="Ocupada",sala[[#This Row],[Hora de Salida]]-sala[[#This Row],[Hora de Llegada]]+15/(24*60),sala[[#This Row],[Hora de Salida]]-sala[[#This Row],[Hora de Llegada]])</f>
        <v>0.11666666666860692</v>
      </c>
      <c r="P181" s="3">
        <f>SUMIF('cocina'!A:A,sala[[#This Row],[Número de Orden]],'cocina'!H:H)/(24*60)</f>
        <v>0.11180555555555556</v>
      </c>
      <c r="Q181" s="3">
        <f>IF((sala[[#This Row],[Tiempo de Permanencia]]-sala[[#This Row],[Tiempo de Preparación]])&gt;0,sala[[#This Row],[Tiempo de Permanencia]]-sala[[#This Row],[Tiempo de Preparación]],0)</f>
        <v>4.8611111130513612E-3</v>
      </c>
      <c r="R181" s="10">
        <f>IF(sala[[#This Row],[Tiempo de degustación]]&gt;0,1,0)</f>
        <v>1</v>
      </c>
      <c r="S181" s="1" t="str">
        <f>WEEKDAY(sala[[#This Row],[Fecha de Factura]],11)&amp;". "&amp;TEXT(sala[[#This Row],[Fecha de Factura]],"dddd")</f>
        <v>7. domingo</v>
      </c>
      <c r="T181" s="4">
        <f>SUMIF('cocina'!A:A,sala[[#This Row],[Número de Orden]],'cocina'!G:G)</f>
        <v>6</v>
      </c>
      <c r="U181" s="4">
        <f>sala[[#This Row],[Tiempo de Preparación]]*24</f>
        <v>2.6833333333333336</v>
      </c>
      <c r="V181">
        <f>sala[[#This Row],[Cobrada]]*sala[[#This Row],[Monto Total de la Cuenta]]</f>
        <v>166</v>
      </c>
      <c r="W181" s="4">
        <f>sala[[#This Row],[Tiempo de Permanencia]]*24</f>
        <v>2.8000000000465661</v>
      </c>
    </row>
    <row r="182" spans="1:23" x14ac:dyDescent="0.3">
      <c r="A182">
        <v>15</v>
      </c>
      <c r="B182" s="1" t="s">
        <v>225</v>
      </c>
      <c r="C182">
        <v>1</v>
      </c>
      <c r="D182" s="2">
        <v>45018.114583333336</v>
      </c>
      <c r="E182" s="2">
        <v>45018.162499999999</v>
      </c>
      <c r="F182" s="1" t="s">
        <v>19</v>
      </c>
      <c r="G182" s="1" t="s">
        <v>35</v>
      </c>
      <c r="H182" s="1" t="s">
        <v>25</v>
      </c>
      <c r="I182">
        <v>42.58</v>
      </c>
      <c r="J182" s="1" t="s">
        <v>38</v>
      </c>
      <c r="K182">
        <v>181</v>
      </c>
      <c r="L182" s="1" t="s">
        <v>30</v>
      </c>
      <c r="M182" s="1">
        <f>SUMIF('cocina'!A:A,sala[[#This Row],[Número de Orden]],'cocina'!K:K)</f>
        <v>27</v>
      </c>
      <c r="N182" s="2">
        <f>sala[[#This Row],[Hora de Salida]]</f>
        <v>45018.162499999999</v>
      </c>
      <c r="O182" s="3">
        <f>IF(sala[[#This Row],[Estado de la Mesa]]="Ocupada",sala[[#This Row],[Hora de Salida]]-sala[[#This Row],[Hora de Llegada]]+15/(24*60),sala[[#This Row],[Hora de Salida]]-sala[[#This Row],[Hora de Llegada]])</f>
        <v>5.833333332945282E-2</v>
      </c>
      <c r="P182" s="3">
        <f>SUMIF('cocina'!A:A,sala[[#This Row],[Número de Orden]],'cocina'!H:H)/(24*60)</f>
        <v>3.8194444444444448E-2</v>
      </c>
      <c r="Q182" s="3">
        <f>IF((sala[[#This Row],[Tiempo de Permanencia]]-sala[[#This Row],[Tiempo de Preparación]])&gt;0,sala[[#This Row],[Tiempo de Permanencia]]-sala[[#This Row],[Tiempo de Preparación]],0)</f>
        <v>2.0138888885008373E-2</v>
      </c>
      <c r="R182" s="10">
        <f>IF(sala[[#This Row],[Tiempo de degustación]]&gt;0,1,0)</f>
        <v>1</v>
      </c>
      <c r="S182" s="1" t="str">
        <f>WEEKDAY(sala[[#This Row],[Fecha de Factura]],11)&amp;". "&amp;TEXT(sala[[#This Row],[Fecha de Factura]],"dddd")</f>
        <v>7. domingo</v>
      </c>
      <c r="T182" s="4">
        <f>SUMIF('cocina'!A:A,sala[[#This Row],[Número de Orden]],'cocina'!G:G)</f>
        <v>1</v>
      </c>
      <c r="U182" s="4">
        <f>sala[[#This Row],[Tiempo de Preparación]]*24</f>
        <v>0.91666666666666674</v>
      </c>
      <c r="V182">
        <f>sala[[#This Row],[Cobrada]]*sala[[#This Row],[Monto Total de la Cuenta]]</f>
        <v>27</v>
      </c>
      <c r="W182" s="4">
        <f>sala[[#This Row],[Tiempo de Permanencia]]*24</f>
        <v>1.3999999999068677</v>
      </c>
    </row>
    <row r="183" spans="1:23" x14ac:dyDescent="0.3">
      <c r="A183">
        <v>18</v>
      </c>
      <c r="B183" s="1" t="s">
        <v>226</v>
      </c>
      <c r="C183">
        <v>2</v>
      </c>
      <c r="D183" s="2">
        <v>45018.161805555559</v>
      </c>
      <c r="E183" s="2">
        <v>45018.270833333336</v>
      </c>
      <c r="F183" s="1" t="s">
        <v>13</v>
      </c>
      <c r="G183" s="1" t="s">
        <v>14</v>
      </c>
      <c r="H183" s="1" t="s">
        <v>15</v>
      </c>
      <c r="I183">
        <v>38.36</v>
      </c>
      <c r="J183" s="1" t="s">
        <v>26</v>
      </c>
      <c r="K183">
        <v>182</v>
      </c>
      <c r="L183" s="1" t="s">
        <v>30</v>
      </c>
      <c r="M183" s="1">
        <f>SUMIF('cocina'!A:A,sala[[#This Row],[Número de Orden]],'cocina'!K:K)</f>
        <v>38</v>
      </c>
      <c r="N183" s="2">
        <f>sala[[#This Row],[Hora de Salida]]</f>
        <v>45018.270833333336</v>
      </c>
      <c r="O183" s="3">
        <f>IF(sala[[#This Row],[Estado de la Mesa]]="Ocupada",sala[[#This Row],[Hora de Salida]]-sala[[#This Row],[Hora de Llegada]]+15/(24*60),sala[[#This Row],[Hora de Salida]]-sala[[#This Row],[Hora de Llegada]])</f>
        <v>0.10902777777664596</v>
      </c>
      <c r="P183" s="3">
        <f>SUMIF('cocina'!A:A,sala[[#This Row],[Número de Orden]],'cocina'!H:H)/(24*60)</f>
        <v>7.6388888888888886E-3</v>
      </c>
      <c r="Q183" s="3">
        <f>IF((sala[[#This Row],[Tiempo de Permanencia]]-sala[[#This Row],[Tiempo de Preparación]])&gt;0,sala[[#This Row],[Tiempo de Permanencia]]-sala[[#This Row],[Tiempo de Preparación]],0)</f>
        <v>0.10138888888775707</v>
      </c>
      <c r="R183" s="10">
        <f>IF(sala[[#This Row],[Tiempo de degustación]]&gt;0,1,0)</f>
        <v>1</v>
      </c>
      <c r="S183" s="1" t="str">
        <f>WEEKDAY(sala[[#This Row],[Fecha de Factura]],11)&amp;". "&amp;TEXT(sala[[#This Row],[Fecha de Factura]],"dddd")</f>
        <v>7. domingo</v>
      </c>
      <c r="T183" s="4">
        <f>SUMIF('cocina'!A:A,sala[[#This Row],[Número de Orden]],'cocina'!G:G)</f>
        <v>2</v>
      </c>
      <c r="U183" s="4">
        <f>sala[[#This Row],[Tiempo de Preparación]]*24</f>
        <v>0.18333333333333332</v>
      </c>
      <c r="V183">
        <f>sala[[#This Row],[Cobrada]]*sala[[#This Row],[Monto Total de la Cuenta]]</f>
        <v>38</v>
      </c>
      <c r="W183" s="4">
        <f>sala[[#This Row],[Tiempo de Permanencia]]*24</f>
        <v>2.6166666666395031</v>
      </c>
    </row>
    <row r="184" spans="1:23" x14ac:dyDescent="0.3">
      <c r="A184">
        <v>18</v>
      </c>
      <c r="B184" s="1" t="s">
        <v>227</v>
      </c>
      <c r="C184">
        <v>1</v>
      </c>
      <c r="D184" s="2">
        <v>45018.115277777775</v>
      </c>
      <c r="E184" s="2">
        <v>45018.269444444442</v>
      </c>
      <c r="F184" s="1" t="s">
        <v>19</v>
      </c>
      <c r="G184" s="1" t="s">
        <v>14</v>
      </c>
      <c r="H184" s="1" t="s">
        <v>25</v>
      </c>
      <c r="I184">
        <v>11.69</v>
      </c>
      <c r="J184" s="1" t="s">
        <v>38</v>
      </c>
      <c r="K184">
        <v>183</v>
      </c>
      <c r="L184" s="1" t="s">
        <v>44</v>
      </c>
      <c r="M184" s="1">
        <f>SUMIF('cocina'!A:A,sala[[#This Row],[Número de Orden]],'cocina'!K:K)</f>
        <v>255</v>
      </c>
      <c r="N184" s="2">
        <f>sala[[#This Row],[Hora de Salida]]</f>
        <v>45018.269444444442</v>
      </c>
      <c r="O184" s="3">
        <f>IF(sala[[#This Row],[Estado de la Mesa]]="Ocupada",sala[[#This Row],[Hora de Salida]]-sala[[#This Row],[Hora de Llegada]]+15/(24*60),sala[[#This Row],[Hora de Salida]]-sala[[#This Row],[Hora de Llegada]])</f>
        <v>0.16458333333381839</v>
      </c>
      <c r="P184" s="3">
        <f>SUMIF('cocina'!A:A,sala[[#This Row],[Número de Orden]],'cocina'!H:H)/(24*60)</f>
        <v>0.11527777777777778</v>
      </c>
      <c r="Q184" s="3">
        <f>IF((sala[[#This Row],[Tiempo de Permanencia]]-sala[[#This Row],[Tiempo de Preparación]])&gt;0,sala[[#This Row],[Tiempo de Permanencia]]-sala[[#This Row],[Tiempo de Preparación]],0)</f>
        <v>4.9305555556040603E-2</v>
      </c>
      <c r="R184" s="10">
        <f>IF(sala[[#This Row],[Tiempo de degustación]]&gt;0,1,0)</f>
        <v>1</v>
      </c>
      <c r="S184" s="1" t="str">
        <f>WEEKDAY(sala[[#This Row],[Fecha de Factura]],11)&amp;". "&amp;TEXT(sala[[#This Row],[Fecha de Factura]],"dddd")</f>
        <v>7. domingo</v>
      </c>
      <c r="T184" s="4">
        <f>SUMIF('cocina'!A:A,sala[[#This Row],[Número de Orden]],'cocina'!G:G)</f>
        <v>9</v>
      </c>
      <c r="U184" s="4">
        <f>sala[[#This Row],[Tiempo de Preparación]]*24</f>
        <v>2.7666666666666666</v>
      </c>
      <c r="V184">
        <f>sala[[#This Row],[Cobrada]]*sala[[#This Row],[Monto Total de la Cuenta]]</f>
        <v>255</v>
      </c>
      <c r="W184" s="4">
        <f>sala[[#This Row],[Tiempo de Permanencia]]*24</f>
        <v>3.9500000000116415</v>
      </c>
    </row>
    <row r="185" spans="1:23" x14ac:dyDescent="0.3">
      <c r="A185">
        <v>4</v>
      </c>
      <c r="B185" s="1" t="s">
        <v>228</v>
      </c>
      <c r="C185">
        <v>6</v>
      </c>
      <c r="D185" s="2">
        <v>45018.163194444445</v>
      </c>
      <c r="E185" s="2">
        <v>45018.292361111111</v>
      </c>
      <c r="F185" s="1" t="s">
        <v>29</v>
      </c>
      <c r="G185" s="1" t="s">
        <v>14</v>
      </c>
      <c r="H185" s="1" t="s">
        <v>25</v>
      </c>
      <c r="I185">
        <v>24.24</v>
      </c>
      <c r="J185" s="1" t="s">
        <v>38</v>
      </c>
      <c r="K185">
        <v>184</v>
      </c>
      <c r="L185" s="1" t="s">
        <v>57</v>
      </c>
      <c r="M185" s="1">
        <f>SUMIF('cocina'!A:A,sala[[#This Row],[Número de Orden]],'cocina'!K:K)</f>
        <v>205</v>
      </c>
      <c r="N185" s="2">
        <f>sala[[#This Row],[Hora de Salida]]</f>
        <v>45018.292361111111</v>
      </c>
      <c r="O185" s="3">
        <f>IF(sala[[#This Row],[Estado de la Mesa]]="Ocupada",sala[[#This Row],[Hora de Salida]]-sala[[#This Row],[Hora de Llegada]]+15/(24*60),sala[[#This Row],[Hora de Salida]]-sala[[#This Row],[Hora de Llegada]])</f>
        <v>0.1395833333323632</v>
      </c>
      <c r="P185" s="3">
        <f>SUMIF('cocina'!A:A,sala[[#This Row],[Número de Orden]],'cocina'!H:H)/(24*60)</f>
        <v>2.013888888888889E-2</v>
      </c>
      <c r="Q185" s="3">
        <f>IF((sala[[#This Row],[Tiempo de Permanencia]]-sala[[#This Row],[Tiempo de Preparación]])&gt;0,sala[[#This Row],[Tiempo de Permanencia]]-sala[[#This Row],[Tiempo de Preparación]],0)</f>
        <v>0.11944444444347431</v>
      </c>
      <c r="R185" s="10">
        <f>IF(sala[[#This Row],[Tiempo de degustación]]&gt;0,1,0)</f>
        <v>1</v>
      </c>
      <c r="S185" s="1" t="str">
        <f>WEEKDAY(sala[[#This Row],[Fecha de Factura]],11)&amp;". "&amp;TEXT(sala[[#This Row],[Fecha de Factura]],"dddd")</f>
        <v>7. domingo</v>
      </c>
      <c r="T185" s="4">
        <f>SUMIF('cocina'!A:A,sala[[#This Row],[Número de Orden]],'cocina'!G:G)</f>
        <v>8</v>
      </c>
      <c r="U185" s="4">
        <f>sala[[#This Row],[Tiempo de Preparación]]*24</f>
        <v>0.48333333333333339</v>
      </c>
      <c r="V185">
        <f>sala[[#This Row],[Cobrada]]*sala[[#This Row],[Monto Total de la Cuenta]]</f>
        <v>205</v>
      </c>
      <c r="W185" s="4">
        <f>sala[[#This Row],[Tiempo de Permanencia]]*24</f>
        <v>3.3499999999767169</v>
      </c>
    </row>
    <row r="186" spans="1:23" x14ac:dyDescent="0.3">
      <c r="A186">
        <v>16</v>
      </c>
      <c r="B186" s="1" t="s">
        <v>190</v>
      </c>
      <c r="C186">
        <v>2</v>
      </c>
      <c r="D186" s="2">
        <v>45018.115972222222</v>
      </c>
      <c r="E186" s="2">
        <v>45018.268055555556</v>
      </c>
      <c r="F186" s="1" t="s">
        <v>19</v>
      </c>
      <c r="G186" s="1" t="s">
        <v>20</v>
      </c>
      <c r="H186" s="1" t="s">
        <v>25</v>
      </c>
      <c r="I186">
        <v>28.07</v>
      </c>
      <c r="J186" s="1" t="s">
        <v>26</v>
      </c>
      <c r="K186">
        <v>185</v>
      </c>
      <c r="L186" s="1" t="s">
        <v>44</v>
      </c>
      <c r="M186" s="1">
        <f>SUMIF('cocina'!A:A,sala[[#This Row],[Número de Orden]],'cocina'!K:K)</f>
        <v>91</v>
      </c>
      <c r="N186" s="2">
        <f>sala[[#This Row],[Hora de Salida]]</f>
        <v>45018.268055555556</v>
      </c>
      <c r="O186" s="3">
        <f>IF(sala[[#This Row],[Estado de la Mesa]]="Ocupada",sala[[#This Row],[Hora de Salida]]-sala[[#This Row],[Hora de Llegada]]+15/(24*60),sala[[#This Row],[Hora de Salida]]-sala[[#This Row],[Hora de Llegada]])</f>
        <v>0.15208333333430346</v>
      </c>
      <c r="P186" s="3">
        <f>SUMIF('cocina'!A:A,sala[[#This Row],[Número de Orden]],'cocina'!H:H)/(24*60)</f>
        <v>2.7777777777777776E-2</v>
      </c>
      <c r="Q186" s="3">
        <f>IF((sala[[#This Row],[Tiempo de Permanencia]]-sala[[#This Row],[Tiempo de Preparación]])&gt;0,sala[[#This Row],[Tiempo de Permanencia]]-sala[[#This Row],[Tiempo de Preparación]],0)</f>
        <v>0.12430555555652568</v>
      </c>
      <c r="R186" s="10">
        <f>IF(sala[[#This Row],[Tiempo de degustación]]&gt;0,1,0)</f>
        <v>1</v>
      </c>
      <c r="S186" s="1" t="str">
        <f>WEEKDAY(sala[[#This Row],[Fecha de Factura]],11)&amp;". "&amp;TEXT(sala[[#This Row],[Fecha de Factura]],"dddd")</f>
        <v>7. domingo</v>
      </c>
      <c r="T186" s="4">
        <f>SUMIF('cocina'!A:A,sala[[#This Row],[Número de Orden]],'cocina'!G:G)</f>
        <v>4</v>
      </c>
      <c r="U186" s="4">
        <f>sala[[#This Row],[Tiempo de Preparación]]*24</f>
        <v>0.66666666666666663</v>
      </c>
      <c r="V186">
        <f>sala[[#This Row],[Cobrada]]*sala[[#This Row],[Monto Total de la Cuenta]]</f>
        <v>91</v>
      </c>
      <c r="W186" s="4">
        <f>sala[[#This Row],[Tiempo de Permanencia]]*24</f>
        <v>3.6500000000232831</v>
      </c>
    </row>
    <row r="187" spans="1:23" x14ac:dyDescent="0.3">
      <c r="A187">
        <v>13</v>
      </c>
      <c r="B187" s="1" t="s">
        <v>229</v>
      </c>
      <c r="C187">
        <v>6</v>
      </c>
      <c r="D187" s="2">
        <v>45018.027777777781</v>
      </c>
      <c r="E187" s="2">
        <v>45018.176388888889</v>
      </c>
      <c r="F187" s="1" t="s">
        <v>19</v>
      </c>
      <c r="G187" s="1" t="s">
        <v>14</v>
      </c>
      <c r="H187" s="1" t="s">
        <v>25</v>
      </c>
      <c r="I187">
        <v>17.55</v>
      </c>
      <c r="J187" s="1" t="s">
        <v>16</v>
      </c>
      <c r="K187">
        <v>186</v>
      </c>
      <c r="L187" s="1" t="s">
        <v>22</v>
      </c>
      <c r="M187" s="1">
        <f>SUMIF('cocina'!A:A,sala[[#This Row],[Número de Orden]],'cocina'!K:K)</f>
        <v>270</v>
      </c>
      <c r="N187" s="2">
        <f>sala[[#This Row],[Hora de Salida]]</f>
        <v>45018.176388888889</v>
      </c>
      <c r="O187" s="3">
        <f>IF(sala[[#This Row],[Estado de la Mesa]]="Ocupada",sala[[#This Row],[Hora de Salida]]-sala[[#This Row],[Hora de Llegada]]+15/(24*60),sala[[#This Row],[Hora de Salida]]-sala[[#This Row],[Hora de Llegada]])</f>
        <v>0.14861111110803904</v>
      </c>
      <c r="P187" s="3">
        <f>SUMIF('cocina'!A:A,sala[[#This Row],[Número de Orden]],'cocina'!H:H)/(24*60)</f>
        <v>6.458333333333334E-2</v>
      </c>
      <c r="Q187" s="3">
        <f>IF((sala[[#This Row],[Tiempo de Permanencia]]-sala[[#This Row],[Tiempo de Preparación]])&gt;0,sala[[#This Row],[Tiempo de Permanencia]]-sala[[#This Row],[Tiempo de Preparación]],0)</f>
        <v>8.40277777747057E-2</v>
      </c>
      <c r="R187" s="10">
        <f>IF(sala[[#This Row],[Tiempo de degustación]]&gt;0,1,0)</f>
        <v>1</v>
      </c>
      <c r="S187" s="1" t="str">
        <f>WEEKDAY(sala[[#This Row],[Fecha de Factura]],11)&amp;". "&amp;TEXT(sala[[#This Row],[Fecha de Factura]],"dddd")</f>
        <v>7. domingo</v>
      </c>
      <c r="T187" s="4">
        <f>SUMIF('cocina'!A:A,sala[[#This Row],[Número de Orden]],'cocina'!G:G)</f>
        <v>9</v>
      </c>
      <c r="U187" s="4">
        <f>sala[[#This Row],[Tiempo de Preparación]]*24</f>
        <v>1.5500000000000003</v>
      </c>
      <c r="V187">
        <f>sala[[#This Row],[Cobrada]]*sala[[#This Row],[Monto Total de la Cuenta]]</f>
        <v>270</v>
      </c>
      <c r="W187" s="4">
        <f>sala[[#This Row],[Tiempo de Permanencia]]*24</f>
        <v>3.566666666592937</v>
      </c>
    </row>
    <row r="188" spans="1:23" x14ac:dyDescent="0.3">
      <c r="A188">
        <v>5</v>
      </c>
      <c r="B188" s="1" t="s">
        <v>230</v>
      </c>
      <c r="C188">
        <v>1</v>
      </c>
      <c r="D188" s="2">
        <v>45018.099305555559</v>
      </c>
      <c r="E188" s="2">
        <v>45018.227777777778</v>
      </c>
      <c r="F188" s="1" t="s">
        <v>32</v>
      </c>
      <c r="G188" s="1" t="s">
        <v>14</v>
      </c>
      <c r="H188" s="1" t="s">
        <v>25</v>
      </c>
      <c r="I188">
        <v>17.399999999999999</v>
      </c>
      <c r="J188" s="1" t="s">
        <v>26</v>
      </c>
      <c r="K188">
        <v>187</v>
      </c>
      <c r="L188" s="1" t="s">
        <v>39</v>
      </c>
      <c r="M188" s="1">
        <f>SUMIF('cocina'!A:A,sala[[#This Row],[Número de Orden]],'cocina'!K:K)</f>
        <v>208</v>
      </c>
      <c r="N188" s="2">
        <f>sala[[#This Row],[Hora de Salida]]</f>
        <v>45018.227777777778</v>
      </c>
      <c r="O188" s="3">
        <f>IF(sala[[#This Row],[Estado de la Mesa]]="Ocupada",sala[[#This Row],[Hora de Salida]]-sala[[#This Row],[Hora de Llegada]]+15/(24*60),sala[[#This Row],[Hora de Salida]]-sala[[#This Row],[Hora de Llegada]])</f>
        <v>0.12847222221898846</v>
      </c>
      <c r="P188" s="3">
        <f>SUMIF('cocina'!A:A,sala[[#This Row],[Número de Orden]],'cocina'!H:H)/(24*60)</f>
        <v>8.7499999999999994E-2</v>
      </c>
      <c r="Q188" s="3">
        <f>IF((sala[[#This Row],[Tiempo de Permanencia]]-sala[[#This Row],[Tiempo de Preparación]])&gt;0,sala[[#This Row],[Tiempo de Permanencia]]-sala[[#This Row],[Tiempo de Preparación]],0)</f>
        <v>4.0972222218988469E-2</v>
      </c>
      <c r="R188" s="10">
        <f>IF(sala[[#This Row],[Tiempo de degustación]]&gt;0,1,0)</f>
        <v>1</v>
      </c>
      <c r="S188" s="1" t="str">
        <f>WEEKDAY(sala[[#This Row],[Fecha de Factura]],11)&amp;". "&amp;TEXT(sala[[#This Row],[Fecha de Factura]],"dddd")</f>
        <v>7. domingo</v>
      </c>
      <c r="T188" s="4">
        <f>SUMIF('cocina'!A:A,sala[[#This Row],[Número de Orden]],'cocina'!G:G)</f>
        <v>7</v>
      </c>
      <c r="U188" s="4">
        <f>sala[[#This Row],[Tiempo de Preparación]]*24</f>
        <v>2.0999999999999996</v>
      </c>
      <c r="V188">
        <f>sala[[#This Row],[Cobrada]]*sala[[#This Row],[Monto Total de la Cuenta]]</f>
        <v>208</v>
      </c>
      <c r="W188" s="4">
        <f>sala[[#This Row],[Tiempo de Permanencia]]*24</f>
        <v>3.0833333332557231</v>
      </c>
    </row>
    <row r="189" spans="1:23" x14ac:dyDescent="0.3">
      <c r="A189">
        <v>20</v>
      </c>
      <c r="B189" s="1" t="s">
        <v>231</v>
      </c>
      <c r="C189">
        <v>4</v>
      </c>
      <c r="D189" s="2">
        <v>45018.152777777781</v>
      </c>
      <c r="E189" s="2">
        <v>45018.222916666666</v>
      </c>
      <c r="F189" s="1" t="s">
        <v>13</v>
      </c>
      <c r="G189" s="1" t="s">
        <v>20</v>
      </c>
      <c r="H189" s="1" t="s">
        <v>25</v>
      </c>
      <c r="I189">
        <v>13.95</v>
      </c>
      <c r="J189" s="1" t="s">
        <v>16</v>
      </c>
      <c r="K189">
        <v>188</v>
      </c>
      <c r="L189" s="1" t="s">
        <v>22</v>
      </c>
      <c r="M189" s="1">
        <f>SUMIF('cocina'!A:A,sala[[#This Row],[Número de Orden]],'cocina'!K:K)</f>
        <v>83</v>
      </c>
      <c r="N189" s="2">
        <f>sala[[#This Row],[Hora de Salida]]</f>
        <v>45018.222916666666</v>
      </c>
      <c r="O189" s="3">
        <f>IF(sala[[#This Row],[Estado de la Mesa]]="Ocupada",sala[[#This Row],[Hora de Salida]]-sala[[#This Row],[Hora de Llegada]]+15/(24*60),sala[[#This Row],[Hora de Salida]]-sala[[#This Row],[Hora de Llegada]])</f>
        <v>7.0138888884685002E-2</v>
      </c>
      <c r="P189" s="3">
        <f>SUMIF('cocina'!A:A,sala[[#This Row],[Número de Orden]],'cocina'!H:H)/(24*60)</f>
        <v>7.2916666666666671E-2</v>
      </c>
      <c r="Q189" s="3">
        <f>IF((sala[[#This Row],[Tiempo de Permanencia]]-sala[[#This Row],[Tiempo de Preparación]])&gt;0,sala[[#This Row],[Tiempo de Permanencia]]-sala[[#This Row],[Tiempo de Preparación]],0)</f>
        <v>0</v>
      </c>
      <c r="R189" s="10">
        <f>IF(sala[[#This Row],[Tiempo de degustación]]&gt;0,1,0)</f>
        <v>0</v>
      </c>
      <c r="S189" s="1" t="str">
        <f>WEEKDAY(sala[[#This Row],[Fecha de Factura]],11)&amp;". "&amp;TEXT(sala[[#This Row],[Fecha de Factura]],"dddd")</f>
        <v>7. domingo</v>
      </c>
      <c r="T189" s="4">
        <f>SUMIF('cocina'!A:A,sala[[#This Row],[Número de Orden]],'cocina'!G:G)</f>
        <v>3</v>
      </c>
      <c r="U189" s="4">
        <f>sala[[#This Row],[Tiempo de Preparación]]*24</f>
        <v>1.75</v>
      </c>
      <c r="V189">
        <f>sala[[#This Row],[Cobrada]]*sala[[#This Row],[Monto Total de la Cuenta]]</f>
        <v>0</v>
      </c>
      <c r="W189" s="4">
        <f>sala[[#This Row],[Tiempo de Permanencia]]*24</f>
        <v>1.6833333332324401</v>
      </c>
    </row>
    <row r="190" spans="1:23" x14ac:dyDescent="0.3">
      <c r="A190">
        <v>11</v>
      </c>
      <c r="B190" s="1" t="s">
        <v>232</v>
      </c>
      <c r="C190">
        <v>4</v>
      </c>
      <c r="D190" s="2">
        <v>45018.158333333333</v>
      </c>
      <c r="E190" s="2">
        <v>45018.256944444445</v>
      </c>
      <c r="F190" s="1" t="s">
        <v>24</v>
      </c>
      <c r="G190" s="1" t="s">
        <v>14</v>
      </c>
      <c r="H190" s="1" t="s">
        <v>25</v>
      </c>
      <c r="I190">
        <v>41.66</v>
      </c>
      <c r="J190" s="1" t="s">
        <v>16</v>
      </c>
      <c r="K190">
        <v>189</v>
      </c>
      <c r="L190" s="1" t="s">
        <v>17</v>
      </c>
      <c r="M190" s="1">
        <f>SUMIF('cocina'!A:A,sala[[#This Row],[Número de Orden]],'cocina'!K:K)</f>
        <v>192</v>
      </c>
      <c r="N190" s="2">
        <f>sala[[#This Row],[Hora de Salida]]</f>
        <v>45018.256944444445</v>
      </c>
      <c r="O190" s="3">
        <f>IF(sala[[#This Row],[Estado de la Mesa]]="Ocupada",sala[[#This Row],[Hora de Salida]]-sala[[#This Row],[Hora de Llegada]]+15/(24*60),sala[[#This Row],[Hora de Salida]]-sala[[#This Row],[Hora de Llegada]])</f>
        <v>9.8611111112404615E-2</v>
      </c>
      <c r="P190" s="3">
        <f>SUMIF('cocina'!A:A,sala[[#This Row],[Número de Orden]],'cocina'!H:H)/(24*60)</f>
        <v>8.1250000000000003E-2</v>
      </c>
      <c r="Q190" s="3">
        <f>IF((sala[[#This Row],[Tiempo de Permanencia]]-sala[[#This Row],[Tiempo de Preparación]])&gt;0,sala[[#This Row],[Tiempo de Permanencia]]-sala[[#This Row],[Tiempo de Preparación]],0)</f>
        <v>1.7361111112404612E-2</v>
      </c>
      <c r="R190" s="10">
        <f>IF(sala[[#This Row],[Tiempo de degustación]]&gt;0,1,0)</f>
        <v>1</v>
      </c>
      <c r="S190" s="1" t="str">
        <f>WEEKDAY(sala[[#This Row],[Fecha de Factura]],11)&amp;". "&amp;TEXT(sala[[#This Row],[Fecha de Factura]],"dddd")</f>
        <v>7. domingo</v>
      </c>
      <c r="T190" s="4">
        <f>SUMIF('cocina'!A:A,sala[[#This Row],[Número de Orden]],'cocina'!G:G)</f>
        <v>7</v>
      </c>
      <c r="U190" s="4">
        <f>sala[[#This Row],[Tiempo de Preparación]]*24</f>
        <v>1.9500000000000002</v>
      </c>
      <c r="V190">
        <f>sala[[#This Row],[Cobrada]]*sala[[#This Row],[Monto Total de la Cuenta]]</f>
        <v>192</v>
      </c>
      <c r="W190" s="4">
        <f>sala[[#This Row],[Tiempo de Permanencia]]*24</f>
        <v>2.3666666666977108</v>
      </c>
    </row>
    <row r="191" spans="1:23" x14ac:dyDescent="0.3">
      <c r="A191">
        <v>5</v>
      </c>
      <c r="B191" s="1" t="s">
        <v>193</v>
      </c>
      <c r="C191">
        <v>2</v>
      </c>
      <c r="D191" s="2">
        <v>45018.063194444447</v>
      </c>
      <c r="E191" s="2">
        <v>45018.140277777777</v>
      </c>
      <c r="F191" s="1" t="s">
        <v>24</v>
      </c>
      <c r="G191" s="1" t="s">
        <v>14</v>
      </c>
      <c r="H191" s="1" t="s">
        <v>25</v>
      </c>
      <c r="I191">
        <v>38.880000000000003</v>
      </c>
      <c r="J191" s="1" t="s">
        <v>26</v>
      </c>
      <c r="K191">
        <v>190</v>
      </c>
      <c r="L191" s="1" t="s">
        <v>22</v>
      </c>
      <c r="M191" s="1">
        <f>SUMIF('cocina'!A:A,sala[[#This Row],[Número de Orden]],'cocina'!K:K)</f>
        <v>202</v>
      </c>
      <c r="N191" s="2">
        <f>sala[[#This Row],[Hora de Salida]]</f>
        <v>45018.140277777777</v>
      </c>
      <c r="O191" s="3">
        <f>IF(sala[[#This Row],[Estado de la Mesa]]="Ocupada",sala[[#This Row],[Hora de Salida]]-sala[[#This Row],[Hora de Llegada]]+15/(24*60),sala[[#This Row],[Hora de Salida]]-sala[[#This Row],[Hora de Llegada]])</f>
        <v>7.7083333329937886E-2</v>
      </c>
      <c r="P191" s="3">
        <f>SUMIF('cocina'!A:A,sala[[#This Row],[Número de Orden]],'cocina'!H:H)/(24*60)</f>
        <v>7.0833333333333331E-2</v>
      </c>
      <c r="Q191" s="3">
        <f>IF((sala[[#This Row],[Tiempo de Permanencia]]-sala[[#This Row],[Tiempo de Preparación]])&gt;0,sala[[#This Row],[Tiempo de Permanencia]]-sala[[#This Row],[Tiempo de Preparación]],0)</f>
        <v>6.249999996604555E-3</v>
      </c>
      <c r="R191" s="10">
        <f>IF(sala[[#This Row],[Tiempo de degustación]]&gt;0,1,0)</f>
        <v>1</v>
      </c>
      <c r="S191" s="1" t="str">
        <f>WEEKDAY(sala[[#This Row],[Fecha de Factura]],11)&amp;". "&amp;TEXT(sala[[#This Row],[Fecha de Factura]],"dddd")</f>
        <v>7. domingo</v>
      </c>
      <c r="T191" s="4">
        <f>SUMIF('cocina'!A:A,sala[[#This Row],[Número de Orden]],'cocina'!G:G)</f>
        <v>7</v>
      </c>
      <c r="U191" s="4">
        <f>sala[[#This Row],[Tiempo de Preparación]]*24</f>
        <v>1.7</v>
      </c>
      <c r="V191">
        <f>sala[[#This Row],[Cobrada]]*sala[[#This Row],[Monto Total de la Cuenta]]</f>
        <v>202</v>
      </c>
      <c r="W191" s="4">
        <f>sala[[#This Row],[Tiempo de Permanencia]]*24</f>
        <v>1.8499999999185093</v>
      </c>
    </row>
    <row r="192" spans="1:23" x14ac:dyDescent="0.3">
      <c r="A192">
        <v>12</v>
      </c>
      <c r="B192" s="1" t="s">
        <v>233</v>
      </c>
      <c r="C192">
        <v>6</v>
      </c>
      <c r="D192" s="2">
        <v>45018</v>
      </c>
      <c r="E192" s="2">
        <v>45018.10833333333</v>
      </c>
      <c r="F192" s="1" t="s">
        <v>24</v>
      </c>
      <c r="G192" s="1" t="s">
        <v>14</v>
      </c>
      <c r="H192" s="1" t="s">
        <v>25</v>
      </c>
      <c r="I192">
        <v>24.36</v>
      </c>
      <c r="J192" s="1" t="s">
        <v>38</v>
      </c>
      <c r="K192">
        <v>191</v>
      </c>
      <c r="L192" s="1" t="s">
        <v>30</v>
      </c>
      <c r="M192" s="1">
        <f>SUMIF('cocina'!A:A,sala[[#This Row],[Número de Orden]],'cocina'!K:K)</f>
        <v>162</v>
      </c>
      <c r="N192" s="2">
        <f>sala[[#This Row],[Hora de Salida]]</f>
        <v>45018.10833333333</v>
      </c>
      <c r="O192" s="3">
        <f>IF(sala[[#This Row],[Estado de la Mesa]]="Ocupada",sala[[#This Row],[Hora de Salida]]-sala[[#This Row],[Hora de Llegada]]+15/(24*60),sala[[#This Row],[Hora de Salida]]-sala[[#This Row],[Hora de Llegada]])</f>
        <v>0.11874999999660456</v>
      </c>
      <c r="P192" s="3">
        <f>SUMIF('cocina'!A:A,sala[[#This Row],[Número de Orden]],'cocina'!H:H)/(24*60)</f>
        <v>6.0416666666666667E-2</v>
      </c>
      <c r="Q192" s="3">
        <f>IF((sala[[#This Row],[Tiempo de Permanencia]]-sala[[#This Row],[Tiempo de Preparación]])&gt;0,sala[[#This Row],[Tiempo de Permanencia]]-sala[[#This Row],[Tiempo de Preparación]],0)</f>
        <v>5.8333333329937891E-2</v>
      </c>
      <c r="R192" s="10">
        <f>IF(sala[[#This Row],[Tiempo de degustación]]&gt;0,1,0)</f>
        <v>1</v>
      </c>
      <c r="S192" s="1" t="str">
        <f>WEEKDAY(sala[[#This Row],[Fecha de Factura]],11)&amp;". "&amp;TEXT(sala[[#This Row],[Fecha de Factura]],"dddd")</f>
        <v>7. domingo</v>
      </c>
      <c r="T192" s="4">
        <f>SUMIF('cocina'!A:A,sala[[#This Row],[Número de Orden]],'cocina'!G:G)</f>
        <v>6</v>
      </c>
      <c r="U192" s="4">
        <f>sala[[#This Row],[Tiempo de Preparación]]*24</f>
        <v>1.45</v>
      </c>
      <c r="V192">
        <f>sala[[#This Row],[Cobrada]]*sala[[#This Row],[Monto Total de la Cuenta]]</f>
        <v>162</v>
      </c>
      <c r="W192" s="4">
        <f>sala[[#This Row],[Tiempo de Permanencia]]*24</f>
        <v>2.8499999999185093</v>
      </c>
    </row>
    <row r="193" spans="1:23" x14ac:dyDescent="0.3">
      <c r="A193">
        <v>17</v>
      </c>
      <c r="B193" s="1" t="s">
        <v>234</v>
      </c>
      <c r="C193">
        <v>4</v>
      </c>
      <c r="D193" s="2">
        <v>45018.10833333333</v>
      </c>
      <c r="E193" s="2">
        <v>45018.203472222223</v>
      </c>
      <c r="F193" s="1" t="s">
        <v>24</v>
      </c>
      <c r="G193" s="1" t="s">
        <v>20</v>
      </c>
      <c r="H193" s="1" t="s">
        <v>21</v>
      </c>
      <c r="I193">
        <v>15.99</v>
      </c>
      <c r="J193" s="1" t="s">
        <v>26</v>
      </c>
      <c r="K193">
        <v>192</v>
      </c>
      <c r="L193" s="1" t="s">
        <v>57</v>
      </c>
      <c r="M193" s="1">
        <f>SUMIF('cocina'!A:A,sala[[#This Row],[Número de Orden]],'cocina'!K:K)</f>
        <v>75</v>
      </c>
      <c r="N193" s="2">
        <f>sala[[#This Row],[Hora de Salida]]</f>
        <v>45018.203472222223</v>
      </c>
      <c r="O193" s="3">
        <f>IF(sala[[#This Row],[Estado de la Mesa]]="Ocupada",sala[[#This Row],[Hora de Salida]]-sala[[#This Row],[Hora de Llegada]]+15/(24*60),sala[[#This Row],[Hora de Salida]]-sala[[#This Row],[Hora de Llegada]])</f>
        <v>9.5138888893416151E-2</v>
      </c>
      <c r="P193" s="3">
        <f>SUMIF('cocina'!A:A,sala[[#This Row],[Número de Orden]],'cocina'!H:H)/(24*60)</f>
        <v>1.8055555555555554E-2</v>
      </c>
      <c r="Q193" s="3">
        <f>IF((sala[[#This Row],[Tiempo de Permanencia]]-sala[[#This Row],[Tiempo de Preparación]])&gt;0,sala[[#This Row],[Tiempo de Permanencia]]-sala[[#This Row],[Tiempo de Preparación]],0)</f>
        <v>7.7083333337860604E-2</v>
      </c>
      <c r="R193" s="10">
        <f>IF(sala[[#This Row],[Tiempo de degustación]]&gt;0,1,0)</f>
        <v>1</v>
      </c>
      <c r="S193" s="1" t="str">
        <f>WEEKDAY(sala[[#This Row],[Fecha de Factura]],11)&amp;". "&amp;TEXT(sala[[#This Row],[Fecha de Factura]],"dddd")</f>
        <v>7. domingo</v>
      </c>
      <c r="T193" s="4">
        <f>SUMIF('cocina'!A:A,sala[[#This Row],[Número de Orden]],'cocina'!G:G)</f>
        <v>3</v>
      </c>
      <c r="U193" s="4">
        <f>sala[[#This Row],[Tiempo de Preparación]]*24</f>
        <v>0.43333333333333329</v>
      </c>
      <c r="V193">
        <f>sala[[#This Row],[Cobrada]]*sala[[#This Row],[Monto Total de la Cuenta]]</f>
        <v>75</v>
      </c>
      <c r="W193" s="4">
        <f>sala[[#This Row],[Tiempo de Permanencia]]*24</f>
        <v>2.2833333334419876</v>
      </c>
    </row>
    <row r="194" spans="1:23" x14ac:dyDescent="0.3">
      <c r="A194">
        <v>3</v>
      </c>
      <c r="B194" s="1" t="s">
        <v>235</v>
      </c>
      <c r="C194">
        <v>5</v>
      </c>
      <c r="D194" s="2">
        <v>45018.008333333331</v>
      </c>
      <c r="E194" s="2">
        <v>45018.12777777778</v>
      </c>
      <c r="F194" s="1" t="s">
        <v>29</v>
      </c>
      <c r="G194" s="1" t="s">
        <v>20</v>
      </c>
      <c r="H194" s="1" t="s">
        <v>25</v>
      </c>
      <c r="I194">
        <v>24.85</v>
      </c>
      <c r="J194" s="1" t="s">
        <v>16</v>
      </c>
      <c r="K194">
        <v>193</v>
      </c>
      <c r="L194" s="1" t="s">
        <v>69</v>
      </c>
      <c r="M194" s="1">
        <f>SUMIF('cocina'!A:A,sala[[#This Row],[Número de Orden]],'cocina'!K:K)</f>
        <v>220</v>
      </c>
      <c r="N194" s="2">
        <f>sala[[#This Row],[Hora de Salida]]</f>
        <v>45018.12777777778</v>
      </c>
      <c r="O194" s="3">
        <f>IF(sala[[#This Row],[Estado de la Mesa]]="Ocupada",sala[[#This Row],[Hora de Salida]]-sala[[#This Row],[Hora de Llegada]]+15/(24*60),sala[[#This Row],[Hora de Salida]]-sala[[#This Row],[Hora de Llegada]])</f>
        <v>0.11944444444816327</v>
      </c>
      <c r="P194" s="3">
        <f>SUMIF('cocina'!A:A,sala[[#This Row],[Número de Orden]],'cocina'!H:H)/(24*60)</f>
        <v>0.11874999999999999</v>
      </c>
      <c r="Q194" s="3">
        <f>IF((sala[[#This Row],[Tiempo de Permanencia]]-sala[[#This Row],[Tiempo de Preparación]])&gt;0,sala[[#This Row],[Tiempo de Permanencia]]-sala[[#This Row],[Tiempo de Preparación]],0)</f>
        <v>6.9444444816327278E-4</v>
      </c>
      <c r="R194" s="10">
        <f>IF(sala[[#This Row],[Tiempo de degustación]]&gt;0,1,0)</f>
        <v>1</v>
      </c>
      <c r="S194" s="1" t="str">
        <f>WEEKDAY(sala[[#This Row],[Fecha de Factura]],11)&amp;". "&amp;TEXT(sala[[#This Row],[Fecha de Factura]],"dddd")</f>
        <v>7. domingo</v>
      </c>
      <c r="T194" s="4">
        <f>SUMIF('cocina'!A:A,sala[[#This Row],[Número de Orden]],'cocina'!G:G)</f>
        <v>8</v>
      </c>
      <c r="U194" s="4">
        <f>sala[[#This Row],[Tiempo de Preparación]]*24</f>
        <v>2.8499999999999996</v>
      </c>
      <c r="V194">
        <f>sala[[#This Row],[Cobrada]]*sala[[#This Row],[Monto Total de la Cuenta]]</f>
        <v>220</v>
      </c>
      <c r="W194" s="4">
        <f>sala[[#This Row],[Tiempo de Permanencia]]*24</f>
        <v>2.8666666667559184</v>
      </c>
    </row>
    <row r="195" spans="1:23" x14ac:dyDescent="0.3">
      <c r="A195">
        <v>3</v>
      </c>
      <c r="B195" s="1" t="s">
        <v>236</v>
      </c>
      <c r="C195">
        <v>6</v>
      </c>
      <c r="D195" s="2">
        <v>45018.111111111109</v>
      </c>
      <c r="E195" s="2">
        <v>45018.163888888892</v>
      </c>
      <c r="F195" s="1" t="s">
        <v>29</v>
      </c>
      <c r="G195" s="1" t="s">
        <v>14</v>
      </c>
      <c r="H195" s="1" t="s">
        <v>15</v>
      </c>
      <c r="I195">
        <v>11.41</v>
      </c>
      <c r="J195" s="1" t="s">
        <v>16</v>
      </c>
      <c r="K195">
        <v>194</v>
      </c>
      <c r="L195" s="1" t="s">
        <v>33</v>
      </c>
      <c r="M195" s="1">
        <f>SUMIF('cocina'!A:A,sala[[#This Row],[Número de Orden]],'cocina'!K:K)</f>
        <v>96</v>
      </c>
      <c r="N195" s="2">
        <f>sala[[#This Row],[Hora de Salida]]</f>
        <v>45018.163888888892</v>
      </c>
      <c r="O195" s="3">
        <f>IF(sala[[#This Row],[Estado de la Mesa]]="Ocupada",sala[[#This Row],[Hora de Salida]]-sala[[#This Row],[Hora de Llegada]]+15/(24*60),sala[[#This Row],[Hora de Salida]]-sala[[#This Row],[Hora de Llegada]])</f>
        <v>5.2777777782466728E-2</v>
      </c>
      <c r="P195" s="3">
        <f>SUMIF('cocina'!A:A,sala[[#This Row],[Número de Orden]],'cocina'!H:H)/(24*60)</f>
        <v>4.7222222222222221E-2</v>
      </c>
      <c r="Q195" s="3">
        <f>IF((sala[[#This Row],[Tiempo de Permanencia]]-sala[[#This Row],[Tiempo de Preparación]])&gt;0,sala[[#This Row],[Tiempo de Permanencia]]-sala[[#This Row],[Tiempo de Preparación]],0)</f>
        <v>5.5555555602445073E-3</v>
      </c>
      <c r="R195" s="10">
        <f>IF(sala[[#This Row],[Tiempo de degustación]]&gt;0,1,0)</f>
        <v>1</v>
      </c>
      <c r="S195" s="1" t="str">
        <f>WEEKDAY(sala[[#This Row],[Fecha de Factura]],11)&amp;". "&amp;TEXT(sala[[#This Row],[Fecha de Factura]],"dddd")</f>
        <v>7. domingo</v>
      </c>
      <c r="T195" s="4">
        <f>SUMIF('cocina'!A:A,sala[[#This Row],[Número de Orden]],'cocina'!G:G)</f>
        <v>3</v>
      </c>
      <c r="U195" s="4">
        <f>sala[[#This Row],[Tiempo de Preparación]]*24</f>
        <v>1.1333333333333333</v>
      </c>
      <c r="V195">
        <f>sala[[#This Row],[Cobrada]]*sala[[#This Row],[Monto Total de la Cuenta]]</f>
        <v>96</v>
      </c>
      <c r="W195" s="4">
        <f>sala[[#This Row],[Tiempo de Permanencia]]*24</f>
        <v>1.2666666667792015</v>
      </c>
    </row>
    <row r="196" spans="1:23" x14ac:dyDescent="0.3">
      <c r="A196">
        <v>2</v>
      </c>
      <c r="B196" s="1" t="s">
        <v>237</v>
      </c>
      <c r="C196">
        <v>1</v>
      </c>
      <c r="D196" s="2">
        <v>45018.12777777778</v>
      </c>
      <c r="E196" s="2">
        <v>45018.17291666667</v>
      </c>
      <c r="F196" s="1" t="s">
        <v>13</v>
      </c>
      <c r="G196" s="1" t="s">
        <v>14</v>
      </c>
      <c r="H196" s="1" t="s">
        <v>15</v>
      </c>
      <c r="I196">
        <v>10.06</v>
      </c>
      <c r="J196" s="1" t="s">
        <v>38</v>
      </c>
      <c r="K196">
        <v>195</v>
      </c>
      <c r="L196" s="1" t="s">
        <v>22</v>
      </c>
      <c r="M196" s="1">
        <f>SUMIF('cocina'!A:A,sala[[#This Row],[Número de Orden]],'cocina'!K:K)</f>
        <v>50</v>
      </c>
      <c r="N196" s="2">
        <f>sala[[#This Row],[Hora de Salida]]</f>
        <v>45018.17291666667</v>
      </c>
      <c r="O196" s="3">
        <f>IF(sala[[#This Row],[Estado de la Mesa]]="Ocupada",sala[[#This Row],[Hora de Salida]]-sala[[#This Row],[Hora de Llegada]]+15/(24*60),sala[[#This Row],[Hora de Salida]]-sala[[#This Row],[Hora de Llegada]])</f>
        <v>5.5555555557172433E-2</v>
      </c>
      <c r="P196" s="3">
        <f>SUMIF('cocina'!A:A,sala[[#This Row],[Número de Orden]],'cocina'!H:H)/(24*60)</f>
        <v>3.5416666666666666E-2</v>
      </c>
      <c r="Q196" s="3">
        <f>IF((sala[[#This Row],[Tiempo de Permanencia]]-sala[[#This Row],[Tiempo de Preparación]])&gt;0,sala[[#This Row],[Tiempo de Permanencia]]-sala[[#This Row],[Tiempo de Preparación]],0)</f>
        <v>2.0138888890505767E-2</v>
      </c>
      <c r="R196" s="10">
        <f>IF(sala[[#This Row],[Tiempo de degustación]]&gt;0,1,0)</f>
        <v>1</v>
      </c>
      <c r="S196" s="1" t="str">
        <f>WEEKDAY(sala[[#This Row],[Fecha de Factura]],11)&amp;". "&amp;TEXT(sala[[#This Row],[Fecha de Factura]],"dddd")</f>
        <v>7. domingo</v>
      </c>
      <c r="T196" s="4">
        <f>SUMIF('cocina'!A:A,sala[[#This Row],[Número de Orden]],'cocina'!G:G)</f>
        <v>2</v>
      </c>
      <c r="U196" s="4">
        <f>sala[[#This Row],[Tiempo de Preparación]]*24</f>
        <v>0.85</v>
      </c>
      <c r="V196">
        <f>sala[[#This Row],[Cobrada]]*sala[[#This Row],[Monto Total de la Cuenta]]</f>
        <v>50</v>
      </c>
      <c r="W196" s="4">
        <f>sala[[#This Row],[Tiempo de Permanencia]]*24</f>
        <v>1.3333333333721384</v>
      </c>
    </row>
    <row r="197" spans="1:23" x14ac:dyDescent="0.3">
      <c r="A197">
        <v>4</v>
      </c>
      <c r="B197" s="1" t="s">
        <v>34</v>
      </c>
      <c r="C197">
        <v>3</v>
      </c>
      <c r="D197" s="2">
        <v>45018.007638888892</v>
      </c>
      <c r="E197" s="2">
        <v>45018.173611111109</v>
      </c>
      <c r="F197" s="1" t="s">
        <v>24</v>
      </c>
      <c r="G197" s="1" t="s">
        <v>14</v>
      </c>
      <c r="H197" s="1" t="s">
        <v>25</v>
      </c>
      <c r="I197">
        <v>42.65</v>
      </c>
      <c r="J197" s="1" t="s">
        <v>16</v>
      </c>
      <c r="K197">
        <v>196</v>
      </c>
      <c r="L197" s="1" t="s">
        <v>17</v>
      </c>
      <c r="M197" s="1">
        <f>SUMIF('cocina'!A:A,sala[[#This Row],[Número de Orden]],'cocina'!K:K)</f>
        <v>191</v>
      </c>
      <c r="N197" s="2">
        <f>sala[[#This Row],[Hora de Salida]]</f>
        <v>45018.173611111109</v>
      </c>
      <c r="O197" s="3">
        <f>IF(sala[[#This Row],[Estado de la Mesa]]="Ocupada",sala[[#This Row],[Hora de Salida]]-sala[[#This Row],[Hora de Llegada]]+15/(24*60),sala[[#This Row],[Hora de Salida]]-sala[[#This Row],[Hora de Llegada]])</f>
        <v>0.16597222221753327</v>
      </c>
      <c r="P197" s="3">
        <f>SUMIF('cocina'!A:A,sala[[#This Row],[Número de Orden]],'cocina'!H:H)/(24*60)</f>
        <v>0.12222222222222222</v>
      </c>
      <c r="Q197" s="3">
        <f>IF((sala[[#This Row],[Tiempo de Permanencia]]-sala[[#This Row],[Tiempo de Preparación]])&gt;0,sala[[#This Row],[Tiempo de Permanencia]]-sala[[#This Row],[Tiempo de Preparación]],0)</f>
        <v>4.3749999995311054E-2</v>
      </c>
      <c r="R197" s="10">
        <f>IF(sala[[#This Row],[Tiempo de degustación]]&gt;0,1,0)</f>
        <v>1</v>
      </c>
      <c r="S197" s="1" t="str">
        <f>WEEKDAY(sala[[#This Row],[Fecha de Factura]],11)&amp;". "&amp;TEXT(sala[[#This Row],[Fecha de Factura]],"dddd")</f>
        <v>7. domingo</v>
      </c>
      <c r="T197" s="4">
        <f>SUMIF('cocina'!A:A,sala[[#This Row],[Número de Orden]],'cocina'!G:G)</f>
        <v>8</v>
      </c>
      <c r="U197" s="4">
        <f>sala[[#This Row],[Tiempo de Preparación]]*24</f>
        <v>2.9333333333333331</v>
      </c>
      <c r="V197">
        <f>sala[[#This Row],[Cobrada]]*sala[[#This Row],[Monto Total de la Cuenta]]</f>
        <v>191</v>
      </c>
      <c r="W197" s="4">
        <f>sala[[#This Row],[Tiempo de Permanencia]]*24</f>
        <v>3.9833333332207985</v>
      </c>
    </row>
    <row r="198" spans="1:23" x14ac:dyDescent="0.3">
      <c r="A198">
        <v>5</v>
      </c>
      <c r="B198" s="1" t="s">
        <v>238</v>
      </c>
      <c r="C198">
        <v>6</v>
      </c>
      <c r="D198" s="2">
        <v>45018.115277777775</v>
      </c>
      <c r="E198" s="2">
        <v>45018.20416666667</v>
      </c>
      <c r="F198" s="1" t="s">
        <v>24</v>
      </c>
      <c r="G198" s="1" t="s">
        <v>20</v>
      </c>
      <c r="H198" s="1" t="s">
        <v>15</v>
      </c>
      <c r="I198">
        <v>20.11</v>
      </c>
      <c r="J198" s="1" t="s">
        <v>38</v>
      </c>
      <c r="K198">
        <v>197</v>
      </c>
      <c r="L198" s="1" t="s">
        <v>22</v>
      </c>
      <c r="M198" s="1">
        <f>SUMIF('cocina'!A:A,sala[[#This Row],[Número de Orden]],'cocina'!K:K)</f>
        <v>129</v>
      </c>
      <c r="N198" s="2">
        <f>sala[[#This Row],[Hora de Salida]]</f>
        <v>45018.20416666667</v>
      </c>
      <c r="O198" s="3">
        <f>IF(sala[[#This Row],[Estado de la Mesa]]="Ocupada",sala[[#This Row],[Hora de Salida]]-sala[[#This Row],[Hora de Llegada]]+15/(24*60),sala[[#This Row],[Hora de Salida]]-sala[[#This Row],[Hora de Llegada]])</f>
        <v>9.9305555561538014E-2</v>
      </c>
      <c r="P198" s="3">
        <f>SUMIF('cocina'!A:A,sala[[#This Row],[Número de Orden]],'cocina'!H:H)/(24*60)</f>
        <v>0.05</v>
      </c>
      <c r="Q198" s="3">
        <f>IF((sala[[#This Row],[Tiempo de Permanencia]]-sala[[#This Row],[Tiempo de Preparación]])&gt;0,sala[[#This Row],[Tiempo de Permanencia]]-sala[[#This Row],[Tiempo de Preparación]],0)</f>
        <v>4.9305555561538011E-2</v>
      </c>
      <c r="R198" s="10">
        <f>IF(sala[[#This Row],[Tiempo de degustación]]&gt;0,1,0)</f>
        <v>1</v>
      </c>
      <c r="S198" s="1" t="str">
        <f>WEEKDAY(sala[[#This Row],[Fecha de Factura]],11)&amp;". "&amp;TEXT(sala[[#This Row],[Fecha de Factura]],"dddd")</f>
        <v>7. domingo</v>
      </c>
      <c r="T198" s="4">
        <f>SUMIF('cocina'!A:A,sala[[#This Row],[Número de Orden]],'cocina'!G:G)</f>
        <v>4</v>
      </c>
      <c r="U198" s="4">
        <f>sala[[#This Row],[Tiempo de Preparación]]*24</f>
        <v>1.2000000000000002</v>
      </c>
      <c r="V198">
        <f>sala[[#This Row],[Cobrada]]*sala[[#This Row],[Monto Total de la Cuenta]]</f>
        <v>129</v>
      </c>
      <c r="W198" s="4">
        <f>sala[[#This Row],[Tiempo de Permanencia]]*24</f>
        <v>2.3833333334769122</v>
      </c>
    </row>
    <row r="199" spans="1:23" x14ac:dyDescent="0.3">
      <c r="A199">
        <v>9</v>
      </c>
      <c r="B199" s="1" t="s">
        <v>239</v>
      </c>
      <c r="C199">
        <v>4</v>
      </c>
      <c r="D199" s="2">
        <v>45018.025000000001</v>
      </c>
      <c r="E199" s="2">
        <v>45018.128472222219</v>
      </c>
      <c r="F199" s="1" t="s">
        <v>19</v>
      </c>
      <c r="G199" s="1" t="s">
        <v>14</v>
      </c>
      <c r="H199" s="1" t="s">
        <v>25</v>
      </c>
      <c r="I199">
        <v>36.72</v>
      </c>
      <c r="J199" s="1" t="s">
        <v>16</v>
      </c>
      <c r="K199">
        <v>198</v>
      </c>
      <c r="L199" s="1" t="s">
        <v>17</v>
      </c>
      <c r="M199" s="1">
        <f>SUMIF('cocina'!A:A,sala[[#This Row],[Número de Orden]],'cocina'!K:K)</f>
        <v>54</v>
      </c>
      <c r="N199" s="2">
        <f>sala[[#This Row],[Hora de Salida]]</f>
        <v>45018.128472222219</v>
      </c>
      <c r="O199" s="3">
        <f>IF(sala[[#This Row],[Estado de la Mesa]]="Ocupada",sala[[#This Row],[Hora de Salida]]-sala[[#This Row],[Hora de Llegada]]+15/(24*60),sala[[#This Row],[Hora de Salida]]-sala[[#This Row],[Hora de Llegada]])</f>
        <v>0.10347222221753327</v>
      </c>
      <c r="P199" s="3">
        <f>SUMIF('cocina'!A:A,sala[[#This Row],[Número de Orden]],'cocina'!H:H)/(24*60)</f>
        <v>2.2916666666666665E-2</v>
      </c>
      <c r="Q199" s="3">
        <f>IF((sala[[#This Row],[Tiempo de Permanencia]]-sala[[#This Row],[Tiempo de Preparación]])&gt;0,sala[[#This Row],[Tiempo de Permanencia]]-sala[[#This Row],[Tiempo de Preparación]],0)</f>
        <v>8.0555555550866603E-2</v>
      </c>
      <c r="R199" s="10">
        <f>IF(sala[[#This Row],[Tiempo de degustación]]&gt;0,1,0)</f>
        <v>1</v>
      </c>
      <c r="S199" s="1" t="str">
        <f>WEEKDAY(sala[[#This Row],[Fecha de Factura]],11)&amp;". "&amp;TEXT(sala[[#This Row],[Fecha de Factura]],"dddd")</f>
        <v>7. domingo</v>
      </c>
      <c r="T199" s="4">
        <f>SUMIF('cocina'!A:A,sala[[#This Row],[Número de Orden]],'cocina'!G:G)</f>
        <v>2</v>
      </c>
      <c r="U199" s="4">
        <f>sala[[#This Row],[Tiempo de Preparación]]*24</f>
        <v>0.54999999999999993</v>
      </c>
      <c r="V199">
        <f>sala[[#This Row],[Cobrada]]*sala[[#This Row],[Monto Total de la Cuenta]]</f>
        <v>54</v>
      </c>
      <c r="W199" s="4">
        <f>sala[[#This Row],[Tiempo de Permanencia]]*24</f>
        <v>2.4833333332207985</v>
      </c>
    </row>
    <row r="200" spans="1:23" x14ac:dyDescent="0.3">
      <c r="A200">
        <v>11</v>
      </c>
      <c r="B200" s="1" t="s">
        <v>240</v>
      </c>
      <c r="C200">
        <v>5</v>
      </c>
      <c r="D200" s="2">
        <v>45018.080555555556</v>
      </c>
      <c r="E200" s="2">
        <v>45018.236111111109</v>
      </c>
      <c r="F200" s="1" t="s">
        <v>24</v>
      </c>
      <c r="G200" s="1" t="s">
        <v>35</v>
      </c>
      <c r="H200" s="1" t="s">
        <v>15</v>
      </c>
      <c r="I200">
        <v>13.26</v>
      </c>
      <c r="J200" s="1" t="s">
        <v>26</v>
      </c>
      <c r="K200">
        <v>199</v>
      </c>
      <c r="L200" s="1" t="s">
        <v>30</v>
      </c>
      <c r="M200" s="1">
        <f>SUMIF('cocina'!A:A,sala[[#This Row],[Número de Orden]],'cocina'!K:K)</f>
        <v>261</v>
      </c>
      <c r="N200" s="2">
        <f>sala[[#This Row],[Hora de Salida]]</f>
        <v>45018.236111111109</v>
      </c>
      <c r="O200" s="3">
        <f>IF(sala[[#This Row],[Estado de la Mesa]]="Ocupada",sala[[#This Row],[Hora de Salida]]-sala[[#This Row],[Hora de Llegada]]+15/(24*60),sala[[#This Row],[Hora de Salida]]-sala[[#This Row],[Hora de Llegada]])</f>
        <v>0.15555555555329192</v>
      </c>
      <c r="P200" s="3">
        <f>SUMIF('cocina'!A:A,sala[[#This Row],[Número de Orden]],'cocina'!H:H)/(24*60)</f>
        <v>9.8611111111111108E-2</v>
      </c>
      <c r="Q200" s="3">
        <f>IF((sala[[#This Row],[Tiempo de Permanencia]]-sala[[#This Row],[Tiempo de Preparación]])&gt;0,sala[[#This Row],[Tiempo de Permanencia]]-sala[[#This Row],[Tiempo de Preparación]],0)</f>
        <v>5.6944444442180817E-2</v>
      </c>
      <c r="R200" s="10">
        <f>IF(sala[[#This Row],[Tiempo de degustación]]&gt;0,1,0)</f>
        <v>1</v>
      </c>
      <c r="S200" s="1" t="str">
        <f>WEEKDAY(sala[[#This Row],[Fecha de Factura]],11)&amp;". "&amp;TEXT(sala[[#This Row],[Fecha de Factura]],"dddd")</f>
        <v>7. domingo</v>
      </c>
      <c r="T200" s="4">
        <f>SUMIF('cocina'!A:A,sala[[#This Row],[Número de Orden]],'cocina'!G:G)</f>
        <v>9</v>
      </c>
      <c r="U200" s="4">
        <f>sala[[#This Row],[Tiempo de Preparación]]*24</f>
        <v>2.3666666666666667</v>
      </c>
      <c r="V200">
        <f>sala[[#This Row],[Cobrada]]*sala[[#This Row],[Monto Total de la Cuenta]]</f>
        <v>261</v>
      </c>
      <c r="W200" s="4">
        <f>sala[[#This Row],[Tiempo de Permanencia]]*24</f>
        <v>3.7333333332790062</v>
      </c>
    </row>
    <row r="201" spans="1:23" x14ac:dyDescent="0.3">
      <c r="A201">
        <v>11</v>
      </c>
      <c r="B201" s="1" t="s">
        <v>241</v>
      </c>
      <c r="C201">
        <v>4</v>
      </c>
      <c r="D201" s="2">
        <v>45018.107638888891</v>
      </c>
      <c r="E201" s="2">
        <v>45018.226388888892</v>
      </c>
      <c r="F201" s="1" t="s">
        <v>13</v>
      </c>
      <c r="G201" s="1" t="s">
        <v>14</v>
      </c>
      <c r="H201" s="1" t="s">
        <v>25</v>
      </c>
      <c r="I201">
        <v>48.73</v>
      </c>
      <c r="J201" s="1" t="s">
        <v>16</v>
      </c>
      <c r="K201">
        <v>200</v>
      </c>
      <c r="L201" s="1" t="s">
        <v>22</v>
      </c>
      <c r="M201" s="1">
        <f>SUMIF('cocina'!A:A,sala[[#This Row],[Número de Orden]],'cocina'!K:K)</f>
        <v>88</v>
      </c>
      <c r="N201" s="2">
        <f>sala[[#This Row],[Hora de Salida]]</f>
        <v>45018.226388888892</v>
      </c>
      <c r="O201" s="3">
        <f>IF(sala[[#This Row],[Estado de la Mesa]]="Ocupada",sala[[#This Row],[Hora de Salida]]-sala[[#This Row],[Hora de Llegada]]+15/(24*60),sala[[#This Row],[Hora de Salida]]-sala[[#This Row],[Hora de Llegada]])</f>
        <v>0.11875000000145519</v>
      </c>
      <c r="P201" s="3">
        <f>SUMIF('cocina'!A:A,sala[[#This Row],[Número de Orden]],'cocina'!H:H)/(24*60)</f>
        <v>4.6527777777777779E-2</v>
      </c>
      <c r="Q201" s="3">
        <f>IF((sala[[#This Row],[Tiempo de Permanencia]]-sala[[#This Row],[Tiempo de Preparación]])&gt;0,sala[[#This Row],[Tiempo de Permanencia]]-sala[[#This Row],[Tiempo de Preparación]],0)</f>
        <v>7.2222222223677413E-2</v>
      </c>
      <c r="R201" s="10">
        <f>IF(sala[[#This Row],[Tiempo de degustación]]&gt;0,1,0)</f>
        <v>1</v>
      </c>
      <c r="S201" s="1" t="str">
        <f>WEEKDAY(sala[[#This Row],[Fecha de Factura]],11)&amp;". "&amp;TEXT(sala[[#This Row],[Fecha de Factura]],"dddd")</f>
        <v>7. domingo</v>
      </c>
      <c r="T201" s="4">
        <f>SUMIF('cocina'!A:A,sala[[#This Row],[Número de Orden]],'cocina'!G:G)</f>
        <v>4</v>
      </c>
      <c r="U201" s="4">
        <f>sala[[#This Row],[Tiempo de Preparación]]*24</f>
        <v>1.1166666666666667</v>
      </c>
      <c r="V201">
        <f>sala[[#This Row],[Cobrada]]*sala[[#This Row],[Monto Total de la Cuenta]]</f>
        <v>88</v>
      </c>
      <c r="W201" s="4">
        <f>sala[[#This Row],[Tiempo de Permanencia]]*24</f>
        <v>2.8500000000349246</v>
      </c>
    </row>
    <row r="202" spans="1:23" x14ac:dyDescent="0.3">
      <c r="A202">
        <v>3</v>
      </c>
      <c r="B202" s="1" t="s">
        <v>242</v>
      </c>
      <c r="C202">
        <v>5</v>
      </c>
      <c r="D202" s="2">
        <v>45018.012499999997</v>
      </c>
      <c r="E202" s="2">
        <v>45018.076388888891</v>
      </c>
      <c r="F202" s="1" t="s">
        <v>19</v>
      </c>
      <c r="G202" s="1" t="s">
        <v>35</v>
      </c>
      <c r="H202" s="1" t="s">
        <v>25</v>
      </c>
      <c r="I202">
        <v>19.84</v>
      </c>
      <c r="J202" s="1" t="s">
        <v>16</v>
      </c>
      <c r="K202">
        <v>201</v>
      </c>
      <c r="L202" s="1" t="s">
        <v>33</v>
      </c>
      <c r="M202" s="1">
        <f>SUMIF('cocina'!A:A,sala[[#This Row],[Número de Orden]],'cocina'!K:K)</f>
        <v>72</v>
      </c>
      <c r="N202" s="2">
        <f>sala[[#This Row],[Hora de Salida]]</f>
        <v>45018.076388888891</v>
      </c>
      <c r="O202" s="3">
        <f>IF(sala[[#This Row],[Estado de la Mesa]]="Ocupada",sala[[#This Row],[Hora de Salida]]-sala[[#This Row],[Hora de Llegada]]+15/(24*60),sala[[#This Row],[Hora de Salida]]-sala[[#This Row],[Hora de Llegada]])</f>
        <v>6.3888888893416151E-2</v>
      </c>
      <c r="P202" s="3">
        <f>SUMIF('cocina'!A:A,sala[[#This Row],[Número de Orden]],'cocina'!H:H)/(24*60)</f>
        <v>4.027777777777778E-2</v>
      </c>
      <c r="Q202" s="3">
        <f>IF((sala[[#This Row],[Tiempo de Permanencia]]-sala[[#This Row],[Tiempo de Preparación]])&gt;0,sala[[#This Row],[Tiempo de Permanencia]]-sala[[#This Row],[Tiempo de Preparación]],0)</f>
        <v>2.3611111115638371E-2</v>
      </c>
      <c r="R202" s="10">
        <f>IF(sala[[#This Row],[Tiempo de degustación]]&gt;0,1,0)</f>
        <v>1</v>
      </c>
      <c r="S202" s="1" t="str">
        <f>WEEKDAY(sala[[#This Row],[Fecha de Factura]],11)&amp;". "&amp;TEXT(sala[[#This Row],[Fecha de Factura]],"dddd")</f>
        <v>7. domingo</v>
      </c>
      <c r="T202" s="4">
        <f>SUMIF('cocina'!A:A,sala[[#This Row],[Número de Orden]],'cocina'!G:G)</f>
        <v>3</v>
      </c>
      <c r="U202" s="4">
        <f>sala[[#This Row],[Tiempo de Preparación]]*24</f>
        <v>0.96666666666666679</v>
      </c>
      <c r="V202">
        <f>sala[[#This Row],[Cobrada]]*sala[[#This Row],[Monto Total de la Cuenta]]</f>
        <v>72</v>
      </c>
      <c r="W202" s="4">
        <f>sala[[#This Row],[Tiempo de Permanencia]]*24</f>
        <v>1.5333333334419876</v>
      </c>
    </row>
    <row r="203" spans="1:23" x14ac:dyDescent="0.3">
      <c r="A203">
        <v>16</v>
      </c>
      <c r="B203" s="1" t="s">
        <v>243</v>
      </c>
      <c r="C203">
        <v>5</v>
      </c>
      <c r="D203" s="2">
        <v>45018.040277777778</v>
      </c>
      <c r="E203" s="2">
        <v>45018.083333333336</v>
      </c>
      <c r="F203" s="1" t="s">
        <v>13</v>
      </c>
      <c r="G203" s="1" t="s">
        <v>14</v>
      </c>
      <c r="H203" s="1" t="s">
        <v>25</v>
      </c>
      <c r="I203">
        <v>24.19</v>
      </c>
      <c r="J203" s="1" t="s">
        <v>38</v>
      </c>
      <c r="K203">
        <v>202</v>
      </c>
      <c r="L203" s="1" t="s">
        <v>42</v>
      </c>
      <c r="M203" s="1">
        <f>SUMIF('cocina'!A:A,sala[[#This Row],[Número de Orden]],'cocina'!K:K)</f>
        <v>206</v>
      </c>
      <c r="N203" s="2">
        <f>sala[[#This Row],[Hora de Salida]]</f>
        <v>45018.083333333336</v>
      </c>
      <c r="O203" s="3">
        <f>IF(sala[[#This Row],[Estado de la Mesa]]="Ocupada",sala[[#This Row],[Hora de Salida]]-sala[[#This Row],[Hora de Llegada]]+15/(24*60),sala[[#This Row],[Hora de Salida]]-sala[[#This Row],[Hora de Llegada]])</f>
        <v>5.3472222224324163E-2</v>
      </c>
      <c r="P203" s="3">
        <f>SUMIF('cocina'!A:A,sala[[#This Row],[Número de Orden]],'cocina'!H:H)/(24*60)</f>
        <v>0.10833333333333334</v>
      </c>
      <c r="Q203" s="3">
        <f>IF((sala[[#This Row],[Tiempo de Permanencia]]-sala[[#This Row],[Tiempo de Preparación]])&gt;0,sala[[#This Row],[Tiempo de Permanencia]]-sala[[#This Row],[Tiempo de Preparación]],0)</f>
        <v>0</v>
      </c>
      <c r="R203" s="10">
        <f>IF(sala[[#This Row],[Tiempo de degustación]]&gt;0,1,0)</f>
        <v>0</v>
      </c>
      <c r="S203" s="1" t="str">
        <f>WEEKDAY(sala[[#This Row],[Fecha de Factura]],11)&amp;". "&amp;TEXT(sala[[#This Row],[Fecha de Factura]],"dddd")</f>
        <v>7. domingo</v>
      </c>
      <c r="T203" s="4">
        <f>SUMIF('cocina'!A:A,sala[[#This Row],[Número de Orden]],'cocina'!G:G)</f>
        <v>6</v>
      </c>
      <c r="U203" s="4">
        <f>sala[[#This Row],[Tiempo de Preparación]]*24</f>
        <v>2.6</v>
      </c>
      <c r="V203">
        <f>sala[[#This Row],[Cobrada]]*sala[[#This Row],[Monto Total de la Cuenta]]</f>
        <v>0</v>
      </c>
      <c r="W203" s="4">
        <f>sala[[#This Row],[Tiempo de Permanencia]]*24</f>
        <v>1.28333333338378</v>
      </c>
    </row>
    <row r="204" spans="1:23" x14ac:dyDescent="0.3">
      <c r="A204">
        <v>5</v>
      </c>
      <c r="B204" s="1" t="s">
        <v>244</v>
      </c>
      <c r="C204">
        <v>2</v>
      </c>
      <c r="D204" s="2">
        <v>45018.164583333331</v>
      </c>
      <c r="E204" s="2">
        <v>45018.222916666666</v>
      </c>
      <c r="F204" s="1" t="s">
        <v>19</v>
      </c>
      <c r="G204" s="1" t="s">
        <v>14</v>
      </c>
      <c r="H204" s="1" t="s">
        <v>25</v>
      </c>
      <c r="I204">
        <v>40.19</v>
      </c>
      <c r="J204" s="1" t="s">
        <v>26</v>
      </c>
      <c r="K204">
        <v>203</v>
      </c>
      <c r="L204" s="1" t="s">
        <v>33</v>
      </c>
      <c r="M204" s="1">
        <f>SUMIF('cocina'!A:A,sala[[#This Row],[Número de Orden]],'cocina'!K:K)</f>
        <v>156</v>
      </c>
      <c r="N204" s="2">
        <f>sala[[#This Row],[Hora de Salida]]</f>
        <v>45018.222916666666</v>
      </c>
      <c r="O204" s="3">
        <f>IF(sala[[#This Row],[Estado de la Mesa]]="Ocupada",sala[[#This Row],[Hora de Salida]]-sala[[#This Row],[Hora de Llegada]]+15/(24*60),sala[[#This Row],[Hora de Salida]]-sala[[#This Row],[Hora de Llegada]])</f>
        <v>5.8333333334303461E-2</v>
      </c>
      <c r="P204" s="3">
        <f>SUMIF('cocina'!A:A,sala[[#This Row],[Número de Orden]],'cocina'!H:H)/(24*60)</f>
        <v>5.9027777777777776E-2</v>
      </c>
      <c r="Q204" s="3">
        <f>IF((sala[[#This Row],[Tiempo de Permanencia]]-sala[[#This Row],[Tiempo de Preparación]])&gt;0,sala[[#This Row],[Tiempo de Permanencia]]-sala[[#This Row],[Tiempo de Preparación]],0)</f>
        <v>0</v>
      </c>
      <c r="R204" s="10">
        <f>IF(sala[[#This Row],[Tiempo de degustación]]&gt;0,1,0)</f>
        <v>0</v>
      </c>
      <c r="S204" s="1" t="str">
        <f>WEEKDAY(sala[[#This Row],[Fecha de Factura]],11)&amp;". "&amp;TEXT(sala[[#This Row],[Fecha de Factura]],"dddd")</f>
        <v>7. domingo</v>
      </c>
      <c r="T204" s="4">
        <f>SUMIF('cocina'!A:A,sala[[#This Row],[Número de Orden]],'cocina'!G:G)</f>
        <v>6</v>
      </c>
      <c r="U204" s="4">
        <f>sala[[#This Row],[Tiempo de Preparación]]*24</f>
        <v>1.4166666666666665</v>
      </c>
      <c r="V204">
        <f>sala[[#This Row],[Cobrada]]*sala[[#This Row],[Monto Total de la Cuenta]]</f>
        <v>0</v>
      </c>
      <c r="W204" s="4">
        <f>sala[[#This Row],[Tiempo de Permanencia]]*24</f>
        <v>1.4000000000232831</v>
      </c>
    </row>
    <row r="205" spans="1:23" x14ac:dyDescent="0.3">
      <c r="A205">
        <v>16</v>
      </c>
      <c r="B205" s="1" t="s">
        <v>245</v>
      </c>
      <c r="C205">
        <v>5</v>
      </c>
      <c r="D205" s="2">
        <v>45018.011805555558</v>
      </c>
      <c r="E205" s="2">
        <v>45018.100694444445</v>
      </c>
      <c r="F205" s="1" t="s">
        <v>19</v>
      </c>
      <c r="G205" s="1" t="s">
        <v>14</v>
      </c>
      <c r="H205" s="1" t="s">
        <v>21</v>
      </c>
      <c r="I205">
        <v>49.56</v>
      </c>
      <c r="J205" s="1" t="s">
        <v>26</v>
      </c>
      <c r="K205">
        <v>204</v>
      </c>
      <c r="L205" s="1" t="s">
        <v>44</v>
      </c>
      <c r="M205" s="1">
        <f>SUMIF('cocina'!A:A,sala[[#This Row],[Número de Orden]],'cocina'!K:K)</f>
        <v>48</v>
      </c>
      <c r="N205" s="2">
        <f>sala[[#This Row],[Hora de Salida]]</f>
        <v>45018.100694444445</v>
      </c>
      <c r="O205" s="3">
        <f>IF(sala[[#This Row],[Estado de la Mesa]]="Ocupada",sala[[#This Row],[Hora de Salida]]-sala[[#This Row],[Hora de Llegada]]+15/(24*60),sala[[#This Row],[Hora de Salida]]-sala[[#This Row],[Hora de Llegada]])</f>
        <v>8.8888888887595385E-2</v>
      </c>
      <c r="P205" s="3">
        <f>SUMIF('cocina'!A:A,sala[[#This Row],[Número de Orden]],'cocina'!H:H)/(24*60)</f>
        <v>1.4583333333333334E-2</v>
      </c>
      <c r="Q205" s="3">
        <f>IF((sala[[#This Row],[Tiempo de Permanencia]]-sala[[#This Row],[Tiempo de Preparación]])&gt;0,sala[[#This Row],[Tiempo de Permanencia]]-sala[[#This Row],[Tiempo de Preparación]],0)</f>
        <v>7.4305555554262048E-2</v>
      </c>
      <c r="R205" s="10">
        <f>IF(sala[[#This Row],[Tiempo de degustación]]&gt;0,1,0)</f>
        <v>1</v>
      </c>
      <c r="S205" s="1" t="str">
        <f>WEEKDAY(sala[[#This Row],[Fecha de Factura]],11)&amp;". "&amp;TEXT(sala[[#This Row],[Fecha de Factura]],"dddd")</f>
        <v>7. domingo</v>
      </c>
      <c r="T205" s="4">
        <f>SUMIF('cocina'!A:A,sala[[#This Row],[Número de Orden]],'cocina'!G:G)</f>
        <v>2</v>
      </c>
      <c r="U205" s="4">
        <f>sala[[#This Row],[Tiempo de Preparación]]*24</f>
        <v>0.35</v>
      </c>
      <c r="V205">
        <f>sala[[#This Row],[Cobrada]]*sala[[#This Row],[Monto Total de la Cuenta]]</f>
        <v>48</v>
      </c>
      <c r="W205" s="4">
        <f>sala[[#This Row],[Tiempo de Permanencia]]*24</f>
        <v>2.1333333333022892</v>
      </c>
    </row>
    <row r="206" spans="1:23" x14ac:dyDescent="0.3">
      <c r="A206">
        <v>14</v>
      </c>
      <c r="B206" s="1" t="s">
        <v>246</v>
      </c>
      <c r="C206">
        <v>1</v>
      </c>
      <c r="D206" s="2">
        <v>45018.09375</v>
      </c>
      <c r="E206" s="2">
        <v>45018.259722222225</v>
      </c>
      <c r="F206" s="1" t="s">
        <v>24</v>
      </c>
      <c r="G206" s="1" t="s">
        <v>14</v>
      </c>
      <c r="H206" s="1" t="s">
        <v>15</v>
      </c>
      <c r="I206">
        <v>26.49</v>
      </c>
      <c r="J206" s="1" t="s">
        <v>26</v>
      </c>
      <c r="K206">
        <v>205</v>
      </c>
      <c r="L206" s="1" t="s">
        <v>57</v>
      </c>
      <c r="M206" s="1">
        <f>SUMIF('cocina'!A:A,sala[[#This Row],[Número de Orden]],'cocina'!K:K)</f>
        <v>61</v>
      </c>
      <c r="N206" s="2">
        <f>sala[[#This Row],[Hora de Salida]]</f>
        <v>45018.259722222225</v>
      </c>
      <c r="O206" s="3">
        <f>IF(sala[[#This Row],[Estado de la Mesa]]="Ocupada",sala[[#This Row],[Hora de Salida]]-sala[[#This Row],[Hora de Llegada]]+15/(24*60),sala[[#This Row],[Hora de Salida]]-sala[[#This Row],[Hora de Llegada]])</f>
        <v>0.16597222222480923</v>
      </c>
      <c r="P206" s="3">
        <f>SUMIF('cocina'!A:A,sala[[#This Row],[Número de Orden]],'cocina'!H:H)/(24*60)</f>
        <v>5.9722222222222225E-2</v>
      </c>
      <c r="Q206" s="3">
        <f>IF((sala[[#This Row],[Tiempo de Permanencia]]-sala[[#This Row],[Tiempo de Preparación]])&gt;0,sala[[#This Row],[Tiempo de Permanencia]]-sala[[#This Row],[Tiempo de Preparación]],0)</f>
        <v>0.106250000002587</v>
      </c>
      <c r="R206" s="10">
        <f>IF(sala[[#This Row],[Tiempo de degustación]]&gt;0,1,0)</f>
        <v>1</v>
      </c>
      <c r="S206" s="1" t="str">
        <f>WEEKDAY(sala[[#This Row],[Fecha de Factura]],11)&amp;". "&amp;TEXT(sala[[#This Row],[Fecha de Factura]],"dddd")</f>
        <v>7. domingo</v>
      </c>
      <c r="T206" s="4">
        <f>SUMIF('cocina'!A:A,sala[[#This Row],[Número de Orden]],'cocina'!G:G)</f>
        <v>2</v>
      </c>
      <c r="U206" s="4">
        <f>sala[[#This Row],[Tiempo de Preparación]]*24</f>
        <v>1.4333333333333333</v>
      </c>
      <c r="V206">
        <f>sala[[#This Row],[Cobrada]]*sala[[#This Row],[Monto Total de la Cuenta]]</f>
        <v>61</v>
      </c>
      <c r="W206" s="4">
        <f>sala[[#This Row],[Tiempo de Permanencia]]*24</f>
        <v>3.9833333333954215</v>
      </c>
    </row>
    <row r="207" spans="1:23" x14ac:dyDescent="0.3">
      <c r="A207">
        <v>4</v>
      </c>
      <c r="B207" s="1" t="s">
        <v>247</v>
      </c>
      <c r="C207">
        <v>6</v>
      </c>
      <c r="D207" s="2">
        <v>45018.143750000003</v>
      </c>
      <c r="E207" s="2">
        <v>45018.256249999999</v>
      </c>
      <c r="F207" s="1" t="s">
        <v>32</v>
      </c>
      <c r="G207" s="1" t="s">
        <v>14</v>
      </c>
      <c r="H207" s="1" t="s">
        <v>25</v>
      </c>
      <c r="I207">
        <v>36.96</v>
      </c>
      <c r="J207" s="1" t="s">
        <v>38</v>
      </c>
      <c r="K207">
        <v>206</v>
      </c>
      <c r="L207" s="1" t="s">
        <v>42</v>
      </c>
      <c r="M207" s="1">
        <f>SUMIF('cocina'!A:A,sala[[#This Row],[Número de Orden]],'cocina'!K:K)</f>
        <v>30</v>
      </c>
      <c r="N207" s="2">
        <f>sala[[#This Row],[Hora de Salida]]</f>
        <v>45018.256249999999</v>
      </c>
      <c r="O207" s="3">
        <f>IF(sala[[#This Row],[Estado de la Mesa]]="Ocupada",sala[[#This Row],[Hora de Salida]]-sala[[#This Row],[Hora de Llegada]]+15/(24*60),sala[[#This Row],[Hora de Salida]]-sala[[#This Row],[Hora de Llegada]])</f>
        <v>0.1229166666623011</v>
      </c>
      <c r="P207" s="3">
        <f>SUMIF('cocina'!A:A,sala[[#This Row],[Número de Orden]],'cocina'!H:H)/(24*60)</f>
        <v>4.027777777777778E-2</v>
      </c>
      <c r="Q207" s="3">
        <f>IF((sala[[#This Row],[Tiempo de Permanencia]]-sala[[#This Row],[Tiempo de Preparación]])&gt;0,sala[[#This Row],[Tiempo de Permanencia]]-sala[[#This Row],[Tiempo de Preparación]],0)</f>
        <v>8.2638888884523309E-2</v>
      </c>
      <c r="R207" s="10">
        <f>IF(sala[[#This Row],[Tiempo de degustación]]&gt;0,1,0)</f>
        <v>1</v>
      </c>
      <c r="S207" s="1" t="str">
        <f>WEEKDAY(sala[[#This Row],[Fecha de Factura]],11)&amp;". "&amp;TEXT(sala[[#This Row],[Fecha de Factura]],"dddd")</f>
        <v>7. domingo</v>
      </c>
      <c r="T207" s="4">
        <f>SUMIF('cocina'!A:A,sala[[#This Row],[Número de Orden]],'cocina'!G:G)</f>
        <v>1</v>
      </c>
      <c r="U207" s="4">
        <f>sala[[#This Row],[Tiempo de Preparación]]*24</f>
        <v>0.96666666666666679</v>
      </c>
      <c r="V207">
        <f>sala[[#This Row],[Cobrada]]*sala[[#This Row],[Monto Total de la Cuenta]]</f>
        <v>30</v>
      </c>
      <c r="W207" s="4">
        <f>sala[[#This Row],[Tiempo de Permanencia]]*24</f>
        <v>2.9499999998952262</v>
      </c>
    </row>
    <row r="208" spans="1:23" x14ac:dyDescent="0.3">
      <c r="A208">
        <v>20</v>
      </c>
      <c r="B208" s="1" t="s">
        <v>248</v>
      </c>
      <c r="C208">
        <v>3</v>
      </c>
      <c r="D208" s="2">
        <v>45018.117361111108</v>
      </c>
      <c r="E208" s="2">
        <v>45018.168055555558</v>
      </c>
      <c r="F208" s="1" t="s">
        <v>29</v>
      </c>
      <c r="G208" s="1" t="s">
        <v>35</v>
      </c>
      <c r="H208" s="1" t="s">
        <v>25</v>
      </c>
      <c r="I208">
        <v>46.54</v>
      </c>
      <c r="J208" s="1" t="s">
        <v>16</v>
      </c>
      <c r="K208">
        <v>207</v>
      </c>
      <c r="L208" s="1" t="s">
        <v>27</v>
      </c>
      <c r="M208" s="1">
        <f>SUMIF('cocina'!A:A,sala[[#This Row],[Número de Orden]],'cocina'!K:K)</f>
        <v>180</v>
      </c>
      <c r="N208" s="2">
        <f>sala[[#This Row],[Hora de Salida]]</f>
        <v>45018.168055555558</v>
      </c>
      <c r="O208" s="3">
        <f>IF(sala[[#This Row],[Estado de la Mesa]]="Ocupada",sala[[#This Row],[Hora de Salida]]-sala[[#This Row],[Hora de Llegada]]+15/(24*60),sala[[#This Row],[Hora de Salida]]-sala[[#This Row],[Hora de Llegada]])</f>
        <v>5.0694444449618459E-2</v>
      </c>
      <c r="P208" s="3">
        <f>SUMIF('cocina'!A:A,sala[[#This Row],[Número de Orden]],'cocina'!H:H)/(24*60)</f>
        <v>7.7083333333333337E-2</v>
      </c>
      <c r="Q208" s="3">
        <f>IF((sala[[#This Row],[Tiempo de Permanencia]]-sala[[#This Row],[Tiempo de Preparación]])&gt;0,sala[[#This Row],[Tiempo de Permanencia]]-sala[[#This Row],[Tiempo de Preparación]],0)</f>
        <v>0</v>
      </c>
      <c r="R208" s="10">
        <f>IF(sala[[#This Row],[Tiempo de degustación]]&gt;0,1,0)</f>
        <v>0</v>
      </c>
      <c r="S208" s="1" t="str">
        <f>WEEKDAY(sala[[#This Row],[Fecha de Factura]],11)&amp;". "&amp;TEXT(sala[[#This Row],[Fecha de Factura]],"dddd")</f>
        <v>7. domingo</v>
      </c>
      <c r="T208" s="4">
        <f>SUMIF('cocina'!A:A,sala[[#This Row],[Número de Orden]],'cocina'!G:G)</f>
        <v>6</v>
      </c>
      <c r="U208" s="4">
        <f>sala[[#This Row],[Tiempo de Preparación]]*24</f>
        <v>1.85</v>
      </c>
      <c r="V208">
        <f>sala[[#This Row],[Cobrada]]*sala[[#This Row],[Monto Total de la Cuenta]]</f>
        <v>0</v>
      </c>
      <c r="W208" s="4">
        <f>sala[[#This Row],[Tiempo de Permanencia]]*24</f>
        <v>1.216666666790843</v>
      </c>
    </row>
    <row r="209" spans="1:23" x14ac:dyDescent="0.3">
      <c r="A209">
        <v>16</v>
      </c>
      <c r="B209" s="1" t="s">
        <v>249</v>
      </c>
      <c r="C209">
        <v>4</v>
      </c>
      <c r="D209" s="2">
        <v>45018.147916666669</v>
      </c>
      <c r="E209" s="2">
        <v>45018.275000000001</v>
      </c>
      <c r="F209" s="1" t="s">
        <v>19</v>
      </c>
      <c r="G209" s="1" t="s">
        <v>14</v>
      </c>
      <c r="H209" s="1" t="s">
        <v>15</v>
      </c>
      <c r="I209">
        <v>36.700000000000003</v>
      </c>
      <c r="J209" s="1" t="s">
        <v>38</v>
      </c>
      <c r="K209">
        <v>208</v>
      </c>
      <c r="L209" s="1" t="s">
        <v>33</v>
      </c>
      <c r="M209" s="1">
        <f>SUMIF('cocina'!A:A,sala[[#This Row],[Número de Orden]],'cocina'!K:K)</f>
        <v>180</v>
      </c>
      <c r="N209" s="2">
        <f>sala[[#This Row],[Hora de Salida]]</f>
        <v>45018.275000000001</v>
      </c>
      <c r="O209" s="3">
        <f>IF(sala[[#This Row],[Estado de la Mesa]]="Ocupada",sala[[#This Row],[Hora de Salida]]-sala[[#This Row],[Hora de Llegada]]+15/(24*60),sala[[#This Row],[Hora de Salida]]-sala[[#This Row],[Hora de Llegada]])</f>
        <v>0.13749999999951493</v>
      </c>
      <c r="P209" s="3">
        <f>SUMIF('cocina'!A:A,sala[[#This Row],[Número de Orden]],'cocina'!H:H)/(24*60)</f>
        <v>6.9444444444444448E-2</v>
      </c>
      <c r="Q209" s="3">
        <f>IF((sala[[#This Row],[Tiempo de Permanencia]]-sala[[#This Row],[Tiempo de Preparación]])&gt;0,sala[[#This Row],[Tiempo de Permanencia]]-sala[[#This Row],[Tiempo de Preparación]],0)</f>
        <v>6.8055555555070479E-2</v>
      </c>
      <c r="R209" s="10">
        <f>IF(sala[[#This Row],[Tiempo de degustación]]&gt;0,1,0)</f>
        <v>1</v>
      </c>
      <c r="S209" s="1" t="str">
        <f>WEEKDAY(sala[[#This Row],[Fecha de Factura]],11)&amp;". "&amp;TEXT(sala[[#This Row],[Fecha de Factura]],"dddd")</f>
        <v>7. domingo</v>
      </c>
      <c r="T209" s="4">
        <f>SUMIF('cocina'!A:A,sala[[#This Row],[Número de Orden]],'cocina'!G:G)</f>
        <v>6</v>
      </c>
      <c r="U209" s="4">
        <f>sala[[#This Row],[Tiempo de Preparación]]*24</f>
        <v>1.6666666666666667</v>
      </c>
      <c r="V209">
        <f>sala[[#This Row],[Cobrada]]*sala[[#This Row],[Monto Total de la Cuenta]]</f>
        <v>180</v>
      </c>
      <c r="W209" s="4">
        <f>sala[[#This Row],[Tiempo de Permanencia]]*24</f>
        <v>3.2999999999883585</v>
      </c>
    </row>
    <row r="210" spans="1:23" x14ac:dyDescent="0.3">
      <c r="A210">
        <v>9</v>
      </c>
      <c r="B210" s="1" t="s">
        <v>250</v>
      </c>
      <c r="C210">
        <v>6</v>
      </c>
      <c r="D210" s="2">
        <v>45018.063194444447</v>
      </c>
      <c r="E210" s="2">
        <v>45018.17083333333</v>
      </c>
      <c r="F210" s="1" t="s">
        <v>19</v>
      </c>
      <c r="G210" s="1" t="s">
        <v>35</v>
      </c>
      <c r="H210" s="1" t="s">
        <v>21</v>
      </c>
      <c r="I210">
        <v>34.49</v>
      </c>
      <c r="J210" s="1" t="s">
        <v>16</v>
      </c>
      <c r="K210">
        <v>209</v>
      </c>
      <c r="L210" s="1" t="s">
        <v>42</v>
      </c>
      <c r="M210" s="1">
        <f>SUMIF('cocina'!A:A,sala[[#This Row],[Número de Orden]],'cocina'!K:K)</f>
        <v>214</v>
      </c>
      <c r="N210" s="2">
        <f>sala[[#This Row],[Hora de Salida]]</f>
        <v>45018.17083333333</v>
      </c>
      <c r="O210" s="3">
        <f>IF(sala[[#This Row],[Estado de la Mesa]]="Ocupada",sala[[#This Row],[Hora de Salida]]-sala[[#This Row],[Hora de Llegada]]+15/(24*60),sala[[#This Row],[Hora de Salida]]-sala[[#This Row],[Hora de Llegada]])</f>
        <v>0.10763888888322981</v>
      </c>
      <c r="P210" s="3">
        <f>SUMIF('cocina'!A:A,sala[[#This Row],[Número de Orden]],'cocina'!H:H)/(24*60)</f>
        <v>0.11874999999999999</v>
      </c>
      <c r="Q210" s="3">
        <f>IF((sala[[#This Row],[Tiempo de Permanencia]]-sala[[#This Row],[Tiempo de Preparación]])&gt;0,sala[[#This Row],[Tiempo de Permanencia]]-sala[[#This Row],[Tiempo de Preparación]],0)</f>
        <v>0</v>
      </c>
      <c r="R210" s="10">
        <f>IF(sala[[#This Row],[Tiempo de degustación]]&gt;0,1,0)</f>
        <v>0</v>
      </c>
      <c r="S210" s="1" t="str">
        <f>WEEKDAY(sala[[#This Row],[Fecha de Factura]],11)&amp;". "&amp;TEXT(sala[[#This Row],[Fecha de Factura]],"dddd")</f>
        <v>7. domingo</v>
      </c>
      <c r="T210" s="4">
        <f>SUMIF('cocina'!A:A,sala[[#This Row],[Número de Orden]],'cocina'!G:G)</f>
        <v>8</v>
      </c>
      <c r="U210" s="4">
        <f>sala[[#This Row],[Tiempo de Preparación]]*24</f>
        <v>2.8499999999999996</v>
      </c>
      <c r="V210">
        <f>sala[[#This Row],[Cobrada]]*sala[[#This Row],[Monto Total de la Cuenta]]</f>
        <v>0</v>
      </c>
      <c r="W210" s="4">
        <f>sala[[#This Row],[Tiempo de Permanencia]]*24</f>
        <v>2.5833333331975155</v>
      </c>
    </row>
    <row r="211" spans="1:23" x14ac:dyDescent="0.3">
      <c r="A211">
        <v>10</v>
      </c>
      <c r="B211" s="1" t="s">
        <v>251</v>
      </c>
      <c r="C211">
        <v>4</v>
      </c>
      <c r="D211" s="2">
        <v>45018.113194444442</v>
      </c>
      <c r="E211" s="2">
        <v>45018.186805555553</v>
      </c>
      <c r="F211" s="1" t="s">
        <v>24</v>
      </c>
      <c r="G211" s="1" t="s">
        <v>20</v>
      </c>
      <c r="H211" s="1" t="s">
        <v>25</v>
      </c>
      <c r="I211">
        <v>14.67</v>
      </c>
      <c r="J211" s="1" t="s">
        <v>26</v>
      </c>
      <c r="K211">
        <v>210</v>
      </c>
      <c r="L211" s="1" t="s">
        <v>39</v>
      </c>
      <c r="M211" s="1">
        <f>SUMIF('cocina'!A:A,sala[[#This Row],[Número de Orden]],'cocina'!K:K)</f>
        <v>195</v>
      </c>
      <c r="N211" s="2">
        <f>sala[[#This Row],[Hora de Salida]]</f>
        <v>45018.186805555553</v>
      </c>
      <c r="O211" s="3">
        <f>IF(sala[[#This Row],[Estado de la Mesa]]="Ocupada",sala[[#This Row],[Hora de Salida]]-sala[[#This Row],[Hora de Llegada]]+15/(24*60),sala[[#This Row],[Hora de Salida]]-sala[[#This Row],[Hora de Llegada]])</f>
        <v>7.3611111110949423E-2</v>
      </c>
      <c r="P211" s="3">
        <f>SUMIF('cocina'!A:A,sala[[#This Row],[Número de Orden]],'cocina'!H:H)/(24*60)</f>
        <v>0.10972222222222222</v>
      </c>
      <c r="Q211" s="3">
        <f>IF((sala[[#This Row],[Tiempo de Permanencia]]-sala[[#This Row],[Tiempo de Preparación]])&gt;0,sala[[#This Row],[Tiempo de Permanencia]]-sala[[#This Row],[Tiempo de Preparación]],0)</f>
        <v>0</v>
      </c>
      <c r="R211" s="10">
        <f>IF(sala[[#This Row],[Tiempo de degustación]]&gt;0,1,0)</f>
        <v>0</v>
      </c>
      <c r="S211" s="1" t="str">
        <f>WEEKDAY(sala[[#This Row],[Fecha de Factura]],11)&amp;". "&amp;TEXT(sala[[#This Row],[Fecha de Factura]],"dddd")</f>
        <v>7. domingo</v>
      </c>
      <c r="T211" s="4">
        <f>SUMIF('cocina'!A:A,sala[[#This Row],[Número de Orden]],'cocina'!G:G)</f>
        <v>6</v>
      </c>
      <c r="U211" s="4">
        <f>sala[[#This Row],[Tiempo de Preparación]]*24</f>
        <v>2.6333333333333333</v>
      </c>
      <c r="V211">
        <f>sala[[#This Row],[Cobrada]]*sala[[#This Row],[Monto Total de la Cuenta]]</f>
        <v>0</v>
      </c>
      <c r="W211" s="4">
        <f>sala[[#This Row],[Tiempo de Permanencia]]*24</f>
        <v>1.7666666666627862</v>
      </c>
    </row>
    <row r="212" spans="1:23" x14ac:dyDescent="0.3">
      <c r="A212">
        <v>1</v>
      </c>
      <c r="B212" s="1" t="s">
        <v>252</v>
      </c>
      <c r="C212">
        <v>2</v>
      </c>
      <c r="D212" s="2">
        <v>45018.152777777781</v>
      </c>
      <c r="E212" s="2">
        <v>45018.226388888892</v>
      </c>
      <c r="F212" s="1" t="s">
        <v>19</v>
      </c>
      <c r="G212" s="1" t="s">
        <v>14</v>
      </c>
      <c r="H212" s="1" t="s">
        <v>15</v>
      </c>
      <c r="I212">
        <v>11.13</v>
      </c>
      <c r="J212" s="1" t="s">
        <v>16</v>
      </c>
      <c r="K212">
        <v>211</v>
      </c>
      <c r="L212" s="1" t="s">
        <v>69</v>
      </c>
      <c r="M212" s="1">
        <f>SUMIF('cocina'!A:A,sala[[#This Row],[Número de Orden]],'cocina'!K:K)</f>
        <v>169</v>
      </c>
      <c r="N212" s="2">
        <f>sala[[#This Row],[Hora de Salida]]</f>
        <v>45018.226388888892</v>
      </c>
      <c r="O212" s="3">
        <f>IF(sala[[#This Row],[Estado de la Mesa]]="Ocupada",sala[[#This Row],[Hora de Salida]]-sala[[#This Row],[Hora de Llegada]]+15/(24*60),sala[[#This Row],[Hora de Salida]]-sala[[#This Row],[Hora de Llegada]])</f>
        <v>7.3611111110949423E-2</v>
      </c>
      <c r="P212" s="3">
        <f>SUMIF('cocina'!A:A,sala[[#This Row],[Número de Orden]],'cocina'!H:H)/(24*60)</f>
        <v>9.375E-2</v>
      </c>
      <c r="Q212" s="3">
        <f>IF((sala[[#This Row],[Tiempo de Permanencia]]-sala[[#This Row],[Tiempo de Preparación]])&gt;0,sala[[#This Row],[Tiempo de Permanencia]]-sala[[#This Row],[Tiempo de Preparación]],0)</f>
        <v>0</v>
      </c>
      <c r="R212" s="10">
        <f>IF(sala[[#This Row],[Tiempo de degustación]]&gt;0,1,0)</f>
        <v>0</v>
      </c>
      <c r="S212" s="1" t="str">
        <f>WEEKDAY(sala[[#This Row],[Fecha de Factura]],11)&amp;". "&amp;TEXT(sala[[#This Row],[Fecha de Factura]],"dddd")</f>
        <v>7. domingo</v>
      </c>
      <c r="T212" s="4">
        <f>SUMIF('cocina'!A:A,sala[[#This Row],[Número de Orden]],'cocina'!G:G)</f>
        <v>8</v>
      </c>
      <c r="U212" s="4">
        <f>sala[[#This Row],[Tiempo de Preparación]]*24</f>
        <v>2.25</v>
      </c>
      <c r="V212">
        <f>sala[[#This Row],[Cobrada]]*sala[[#This Row],[Monto Total de la Cuenta]]</f>
        <v>0</v>
      </c>
      <c r="W212" s="4">
        <f>sala[[#This Row],[Tiempo de Permanencia]]*24</f>
        <v>1.7666666666627862</v>
      </c>
    </row>
    <row r="213" spans="1:23" x14ac:dyDescent="0.3">
      <c r="A213">
        <v>14</v>
      </c>
      <c r="B213" s="1" t="s">
        <v>134</v>
      </c>
      <c r="C213">
        <v>6</v>
      </c>
      <c r="D213" s="2">
        <v>45018.107638888891</v>
      </c>
      <c r="E213" s="2">
        <v>45018.152777777781</v>
      </c>
      <c r="F213" s="1" t="s">
        <v>32</v>
      </c>
      <c r="G213" s="1" t="s">
        <v>14</v>
      </c>
      <c r="H213" s="1" t="s">
        <v>15</v>
      </c>
      <c r="I213">
        <v>18.850000000000001</v>
      </c>
      <c r="J213" s="1" t="s">
        <v>38</v>
      </c>
      <c r="K213">
        <v>212</v>
      </c>
      <c r="L213" s="1" t="s">
        <v>33</v>
      </c>
      <c r="M213" s="1">
        <f>SUMIF('cocina'!A:A,sala[[#This Row],[Número de Orden]],'cocina'!K:K)</f>
        <v>245</v>
      </c>
      <c r="N213" s="2">
        <f>sala[[#This Row],[Hora de Salida]]</f>
        <v>45018.152777777781</v>
      </c>
      <c r="O213" s="3">
        <f>IF(sala[[#This Row],[Estado de la Mesa]]="Ocupada",sala[[#This Row],[Hora de Salida]]-sala[[#This Row],[Hora de Llegada]]+15/(24*60),sala[[#This Row],[Hora de Salida]]-sala[[#This Row],[Hora de Llegada]])</f>
        <v>5.5555555557172433E-2</v>
      </c>
      <c r="P213" s="3">
        <f>SUMIF('cocina'!A:A,sala[[#This Row],[Número de Orden]],'cocina'!H:H)/(24*60)</f>
        <v>0.11388888888888889</v>
      </c>
      <c r="Q213" s="3">
        <f>IF((sala[[#This Row],[Tiempo de Permanencia]]-sala[[#This Row],[Tiempo de Preparación]])&gt;0,sala[[#This Row],[Tiempo de Permanencia]]-sala[[#This Row],[Tiempo de Preparación]],0)</f>
        <v>0</v>
      </c>
      <c r="R213" s="10">
        <f>IF(sala[[#This Row],[Tiempo de degustación]]&gt;0,1,0)</f>
        <v>0</v>
      </c>
      <c r="S213" s="1" t="str">
        <f>WEEKDAY(sala[[#This Row],[Fecha de Factura]],11)&amp;". "&amp;TEXT(sala[[#This Row],[Fecha de Factura]],"dddd")</f>
        <v>7. domingo</v>
      </c>
      <c r="T213" s="4">
        <f>SUMIF('cocina'!A:A,sala[[#This Row],[Número de Orden]],'cocina'!G:G)</f>
        <v>9</v>
      </c>
      <c r="U213" s="4">
        <f>sala[[#This Row],[Tiempo de Preparación]]*24</f>
        <v>2.7333333333333334</v>
      </c>
      <c r="V213">
        <f>sala[[#This Row],[Cobrada]]*sala[[#This Row],[Monto Total de la Cuenta]]</f>
        <v>0</v>
      </c>
      <c r="W213" s="4">
        <f>sala[[#This Row],[Tiempo de Permanencia]]*24</f>
        <v>1.3333333333721384</v>
      </c>
    </row>
    <row r="214" spans="1:23" x14ac:dyDescent="0.3">
      <c r="A214">
        <v>13</v>
      </c>
      <c r="B214" s="1" t="s">
        <v>253</v>
      </c>
      <c r="C214">
        <v>6</v>
      </c>
      <c r="D214" s="2">
        <v>45018.073611111111</v>
      </c>
      <c r="E214" s="2">
        <v>45018.206944444442</v>
      </c>
      <c r="F214" s="1" t="s">
        <v>29</v>
      </c>
      <c r="G214" s="1" t="s">
        <v>14</v>
      </c>
      <c r="H214" s="1" t="s">
        <v>25</v>
      </c>
      <c r="I214">
        <v>28.1</v>
      </c>
      <c r="J214" s="1" t="s">
        <v>26</v>
      </c>
      <c r="K214">
        <v>213</v>
      </c>
      <c r="L214" s="1" t="s">
        <v>33</v>
      </c>
      <c r="M214" s="1">
        <f>SUMIF('cocina'!A:A,sala[[#This Row],[Número de Orden]],'cocina'!K:K)</f>
        <v>87</v>
      </c>
      <c r="N214" s="2">
        <f>sala[[#This Row],[Hora de Salida]]</f>
        <v>45018.206944444442</v>
      </c>
      <c r="O214" s="3">
        <f>IF(sala[[#This Row],[Estado de la Mesa]]="Ocupada",sala[[#This Row],[Hora de Salida]]-sala[[#This Row],[Hora de Llegada]]+15/(24*60),sala[[#This Row],[Hora de Salida]]-sala[[#This Row],[Hora de Llegada]])</f>
        <v>0.13333333333139308</v>
      </c>
      <c r="P214" s="3">
        <f>SUMIF('cocina'!A:A,sala[[#This Row],[Número de Orden]],'cocina'!H:H)/(24*60)</f>
        <v>6.9444444444444448E-2</v>
      </c>
      <c r="Q214" s="3">
        <f>IF((sala[[#This Row],[Tiempo de Permanencia]]-sala[[#This Row],[Tiempo de Preparación]])&gt;0,sala[[#This Row],[Tiempo de Permanencia]]-sala[[#This Row],[Tiempo de Preparación]],0)</f>
        <v>6.388888888694863E-2</v>
      </c>
      <c r="R214" s="10">
        <f>IF(sala[[#This Row],[Tiempo de degustación]]&gt;0,1,0)</f>
        <v>1</v>
      </c>
      <c r="S214" s="1" t="str">
        <f>WEEKDAY(sala[[#This Row],[Fecha de Factura]],11)&amp;". "&amp;TEXT(sala[[#This Row],[Fecha de Factura]],"dddd")</f>
        <v>7. domingo</v>
      </c>
      <c r="T214" s="4">
        <f>SUMIF('cocina'!A:A,sala[[#This Row],[Número de Orden]],'cocina'!G:G)</f>
        <v>3</v>
      </c>
      <c r="U214" s="4">
        <f>sala[[#This Row],[Tiempo de Preparación]]*24</f>
        <v>1.6666666666666667</v>
      </c>
      <c r="V214">
        <f>sala[[#This Row],[Cobrada]]*sala[[#This Row],[Monto Total de la Cuenta]]</f>
        <v>87</v>
      </c>
      <c r="W214" s="4">
        <f>sala[[#This Row],[Tiempo de Permanencia]]*24</f>
        <v>3.1999999999534339</v>
      </c>
    </row>
    <row r="215" spans="1:23" x14ac:dyDescent="0.3">
      <c r="A215">
        <v>2</v>
      </c>
      <c r="B215" s="1" t="s">
        <v>254</v>
      </c>
      <c r="C215">
        <v>4</v>
      </c>
      <c r="D215" s="2">
        <v>45018.137499999997</v>
      </c>
      <c r="E215" s="2">
        <v>45018.214583333334</v>
      </c>
      <c r="F215" s="1" t="s">
        <v>19</v>
      </c>
      <c r="G215" s="1" t="s">
        <v>14</v>
      </c>
      <c r="H215" s="1" t="s">
        <v>15</v>
      </c>
      <c r="I215">
        <v>33.39</v>
      </c>
      <c r="J215" s="1" t="s">
        <v>38</v>
      </c>
      <c r="K215">
        <v>214</v>
      </c>
      <c r="L215" s="1" t="s">
        <v>69</v>
      </c>
      <c r="M215" s="1">
        <f>SUMIF('cocina'!A:A,sala[[#This Row],[Número de Orden]],'cocina'!K:K)</f>
        <v>228</v>
      </c>
      <c r="N215" s="2">
        <f>sala[[#This Row],[Hora de Salida]]</f>
        <v>45018.214583333334</v>
      </c>
      <c r="O215" s="3">
        <f>IF(sala[[#This Row],[Estado de la Mesa]]="Ocupada",sala[[#This Row],[Hora de Salida]]-sala[[#This Row],[Hora de Llegada]]+15/(24*60),sala[[#This Row],[Hora de Salida]]-sala[[#This Row],[Hora de Llegada]])</f>
        <v>8.7500000003880515E-2</v>
      </c>
      <c r="P215" s="3">
        <f>SUMIF('cocina'!A:A,sala[[#This Row],[Número de Orden]],'cocina'!H:H)/(24*60)</f>
        <v>2.6388888888888889E-2</v>
      </c>
      <c r="Q215" s="3">
        <f>IF((sala[[#This Row],[Tiempo de Permanencia]]-sala[[#This Row],[Tiempo de Preparación]])&gt;0,sala[[#This Row],[Tiempo de Permanencia]]-sala[[#This Row],[Tiempo de Preparación]],0)</f>
        <v>6.1111111114991623E-2</v>
      </c>
      <c r="R215" s="10">
        <f>IF(sala[[#This Row],[Tiempo de degustación]]&gt;0,1,0)</f>
        <v>1</v>
      </c>
      <c r="S215" s="1" t="str">
        <f>WEEKDAY(sala[[#This Row],[Fecha de Factura]],11)&amp;". "&amp;TEXT(sala[[#This Row],[Fecha de Factura]],"dddd")</f>
        <v>7. domingo</v>
      </c>
      <c r="T215" s="4">
        <f>SUMIF('cocina'!A:A,sala[[#This Row],[Número de Orden]],'cocina'!G:G)</f>
        <v>7</v>
      </c>
      <c r="U215" s="4">
        <f>sala[[#This Row],[Tiempo de Preparación]]*24</f>
        <v>0.6333333333333333</v>
      </c>
      <c r="V215">
        <f>sala[[#This Row],[Cobrada]]*sala[[#This Row],[Monto Total de la Cuenta]]</f>
        <v>228</v>
      </c>
      <c r="W215" s="4">
        <f>sala[[#This Row],[Tiempo de Permanencia]]*24</f>
        <v>2.1000000000931323</v>
      </c>
    </row>
    <row r="216" spans="1:23" x14ac:dyDescent="0.3">
      <c r="A216">
        <v>6</v>
      </c>
      <c r="B216" s="1" t="s">
        <v>255</v>
      </c>
      <c r="C216">
        <v>4</v>
      </c>
      <c r="D216" s="2">
        <v>45018.161111111112</v>
      </c>
      <c r="E216" s="2">
        <v>45018.267361111109</v>
      </c>
      <c r="F216" s="1" t="s">
        <v>13</v>
      </c>
      <c r="G216" s="1" t="s">
        <v>14</v>
      </c>
      <c r="H216" s="1" t="s">
        <v>15</v>
      </c>
      <c r="I216">
        <v>35.64</v>
      </c>
      <c r="J216" s="1" t="s">
        <v>38</v>
      </c>
      <c r="K216">
        <v>215</v>
      </c>
      <c r="L216" s="1" t="s">
        <v>44</v>
      </c>
      <c r="M216" s="1">
        <f>SUMIF('cocina'!A:A,sala[[#This Row],[Número de Orden]],'cocina'!K:K)</f>
        <v>158</v>
      </c>
      <c r="N216" s="2">
        <f>sala[[#This Row],[Hora de Salida]]</f>
        <v>45018.267361111109</v>
      </c>
      <c r="O216" s="3">
        <f>IF(sala[[#This Row],[Estado de la Mesa]]="Ocupada",sala[[#This Row],[Hora de Salida]]-sala[[#This Row],[Hora de Llegada]]+15/(24*60),sala[[#This Row],[Hora de Salida]]-sala[[#This Row],[Hora de Llegada]])</f>
        <v>0.11666666666375629</v>
      </c>
      <c r="P216" s="3">
        <f>SUMIF('cocina'!A:A,sala[[#This Row],[Número de Orden]],'cocina'!H:H)/(24*60)</f>
        <v>3.1944444444444442E-2</v>
      </c>
      <c r="Q216" s="3">
        <f>IF((sala[[#This Row],[Tiempo de Permanencia]]-sala[[#This Row],[Tiempo de Preparación]])&gt;0,sala[[#This Row],[Tiempo de Permanencia]]-sala[[#This Row],[Tiempo de Preparación]],0)</f>
        <v>8.4722222219311846E-2</v>
      </c>
      <c r="R216" s="10">
        <f>IF(sala[[#This Row],[Tiempo de degustación]]&gt;0,1,0)</f>
        <v>1</v>
      </c>
      <c r="S216" s="1" t="str">
        <f>WEEKDAY(sala[[#This Row],[Fecha de Factura]],11)&amp;". "&amp;TEXT(sala[[#This Row],[Fecha de Factura]],"dddd")</f>
        <v>7. domingo</v>
      </c>
      <c r="T216" s="4">
        <f>SUMIF('cocina'!A:A,sala[[#This Row],[Número de Orden]],'cocina'!G:G)</f>
        <v>5</v>
      </c>
      <c r="U216" s="4">
        <f>sala[[#This Row],[Tiempo de Preparación]]*24</f>
        <v>0.76666666666666661</v>
      </c>
      <c r="V216">
        <f>sala[[#This Row],[Cobrada]]*sala[[#This Row],[Monto Total de la Cuenta]]</f>
        <v>158</v>
      </c>
      <c r="W216" s="4">
        <f>sala[[#This Row],[Tiempo de Permanencia]]*24</f>
        <v>2.7999999999301508</v>
      </c>
    </row>
    <row r="217" spans="1:23" x14ac:dyDescent="0.3">
      <c r="A217">
        <v>17</v>
      </c>
      <c r="B217" s="1" t="s">
        <v>256</v>
      </c>
      <c r="C217">
        <v>6</v>
      </c>
      <c r="D217" s="2">
        <v>45018.073611111111</v>
      </c>
      <c r="E217" s="2">
        <v>45018.23333333333</v>
      </c>
      <c r="F217" s="1" t="s">
        <v>24</v>
      </c>
      <c r="G217" s="1" t="s">
        <v>14</v>
      </c>
      <c r="H217" s="1" t="s">
        <v>25</v>
      </c>
      <c r="I217">
        <v>35.69</v>
      </c>
      <c r="J217" s="1" t="s">
        <v>26</v>
      </c>
      <c r="K217">
        <v>216</v>
      </c>
      <c r="L217" s="1" t="s">
        <v>44</v>
      </c>
      <c r="M217" s="1">
        <f>SUMIF('cocina'!A:A,sala[[#This Row],[Número de Orden]],'cocina'!K:K)</f>
        <v>142</v>
      </c>
      <c r="N217" s="2">
        <f>sala[[#This Row],[Hora de Salida]]</f>
        <v>45018.23333333333</v>
      </c>
      <c r="O217" s="3">
        <f>IF(sala[[#This Row],[Estado de la Mesa]]="Ocupada",sala[[#This Row],[Hora de Salida]]-sala[[#This Row],[Hora de Llegada]]+15/(24*60),sala[[#This Row],[Hora de Salida]]-sala[[#This Row],[Hora de Llegada]])</f>
        <v>0.15972222221898846</v>
      </c>
      <c r="P217" s="3">
        <f>SUMIF('cocina'!A:A,sala[[#This Row],[Número de Orden]],'cocina'!H:H)/(24*60)</f>
        <v>8.3333333333333329E-2</v>
      </c>
      <c r="Q217" s="3">
        <f>IF((sala[[#This Row],[Tiempo de Permanencia]]-sala[[#This Row],[Tiempo de Preparación]])&gt;0,sala[[#This Row],[Tiempo de Permanencia]]-sala[[#This Row],[Tiempo de Preparación]],0)</f>
        <v>7.6388888885655135E-2</v>
      </c>
      <c r="R217" s="10">
        <f>IF(sala[[#This Row],[Tiempo de degustación]]&gt;0,1,0)</f>
        <v>1</v>
      </c>
      <c r="S217" s="1" t="str">
        <f>WEEKDAY(sala[[#This Row],[Fecha de Factura]],11)&amp;". "&amp;TEXT(sala[[#This Row],[Fecha de Factura]],"dddd")</f>
        <v>7. domingo</v>
      </c>
      <c r="T217" s="4">
        <f>SUMIF('cocina'!A:A,sala[[#This Row],[Número de Orden]],'cocina'!G:G)</f>
        <v>6</v>
      </c>
      <c r="U217" s="4">
        <f>sala[[#This Row],[Tiempo de Preparación]]*24</f>
        <v>2</v>
      </c>
      <c r="V217">
        <f>sala[[#This Row],[Cobrada]]*sala[[#This Row],[Monto Total de la Cuenta]]</f>
        <v>142</v>
      </c>
      <c r="W217" s="4">
        <f>sala[[#This Row],[Tiempo de Permanencia]]*24</f>
        <v>3.8333333332557231</v>
      </c>
    </row>
    <row r="218" spans="1:23" x14ac:dyDescent="0.3">
      <c r="A218">
        <v>1</v>
      </c>
      <c r="B218" s="1" t="s">
        <v>219</v>
      </c>
      <c r="C218">
        <v>2</v>
      </c>
      <c r="D218" s="2">
        <v>45018.037499999999</v>
      </c>
      <c r="E218" s="2">
        <v>45018.197916666664</v>
      </c>
      <c r="F218" s="1" t="s">
        <v>13</v>
      </c>
      <c r="G218" s="1" t="s">
        <v>35</v>
      </c>
      <c r="H218" s="1" t="s">
        <v>25</v>
      </c>
      <c r="I218">
        <v>31.17</v>
      </c>
      <c r="J218" s="1" t="s">
        <v>38</v>
      </c>
      <c r="K218">
        <v>217</v>
      </c>
      <c r="L218" s="1" t="s">
        <v>22</v>
      </c>
      <c r="M218" s="1">
        <f>SUMIF('cocina'!A:A,sala[[#This Row],[Número de Orden]],'cocina'!K:K)</f>
        <v>96</v>
      </c>
      <c r="N218" s="2">
        <f>sala[[#This Row],[Hora de Salida]]</f>
        <v>45018.197916666664</v>
      </c>
      <c r="O218" s="3">
        <f>IF(sala[[#This Row],[Estado de la Mesa]]="Ocupada",sala[[#This Row],[Hora de Salida]]-sala[[#This Row],[Hora de Llegada]]+15/(24*60),sala[[#This Row],[Hora de Salida]]-sala[[#This Row],[Hora de Llegada]])</f>
        <v>0.1708333333323632</v>
      </c>
      <c r="P218" s="3">
        <f>SUMIF('cocina'!A:A,sala[[#This Row],[Número de Orden]],'cocina'!H:H)/(24*60)</f>
        <v>9.0277777777777769E-3</v>
      </c>
      <c r="Q218" s="3">
        <f>IF((sala[[#This Row],[Tiempo de Permanencia]]-sala[[#This Row],[Tiempo de Preparación]])&gt;0,sala[[#This Row],[Tiempo de Permanencia]]-sala[[#This Row],[Tiempo de Preparación]],0)</f>
        <v>0.16180555555458542</v>
      </c>
      <c r="R218" s="10">
        <f>IF(sala[[#This Row],[Tiempo de degustación]]&gt;0,1,0)</f>
        <v>1</v>
      </c>
      <c r="S218" s="1" t="str">
        <f>WEEKDAY(sala[[#This Row],[Fecha de Factura]],11)&amp;". "&amp;TEXT(sala[[#This Row],[Fecha de Factura]],"dddd")</f>
        <v>7. domingo</v>
      </c>
      <c r="T218" s="4">
        <f>SUMIF('cocina'!A:A,sala[[#This Row],[Número de Orden]],'cocina'!G:G)</f>
        <v>3</v>
      </c>
      <c r="U218" s="4">
        <f>sala[[#This Row],[Tiempo de Preparación]]*24</f>
        <v>0.21666666666666665</v>
      </c>
      <c r="V218">
        <f>sala[[#This Row],[Cobrada]]*sala[[#This Row],[Monto Total de la Cuenta]]</f>
        <v>96</v>
      </c>
      <c r="W218" s="4">
        <f>sala[[#This Row],[Tiempo de Permanencia]]*24</f>
        <v>4.0999999999767169</v>
      </c>
    </row>
    <row r="219" spans="1:23" x14ac:dyDescent="0.3">
      <c r="A219">
        <v>13</v>
      </c>
      <c r="B219" s="1" t="s">
        <v>258</v>
      </c>
      <c r="C219">
        <v>3</v>
      </c>
      <c r="D219" s="2">
        <v>45018.018750000003</v>
      </c>
      <c r="E219" s="2">
        <v>45018.15347222222</v>
      </c>
      <c r="F219" s="1" t="s">
        <v>29</v>
      </c>
      <c r="G219" s="1" t="s">
        <v>14</v>
      </c>
      <c r="H219" s="1" t="s">
        <v>25</v>
      </c>
      <c r="I219">
        <v>23.34</v>
      </c>
      <c r="J219" s="1" t="s">
        <v>38</v>
      </c>
      <c r="K219">
        <v>218</v>
      </c>
      <c r="L219" s="1" t="s">
        <v>69</v>
      </c>
      <c r="M219" s="1">
        <f>SUMIF('cocina'!A:A,sala[[#This Row],[Número de Orden]],'cocina'!K:K)</f>
        <v>184</v>
      </c>
      <c r="N219" s="2">
        <f>sala[[#This Row],[Hora de Salida]]</f>
        <v>45018.15347222222</v>
      </c>
      <c r="O219" s="3">
        <f>IF(sala[[#This Row],[Estado de la Mesa]]="Ocupada",sala[[#This Row],[Hora de Salida]]-sala[[#This Row],[Hora de Llegada]]+15/(24*60),sala[[#This Row],[Hora de Salida]]-sala[[#This Row],[Hora de Llegada]])</f>
        <v>0.14513888888419993</v>
      </c>
      <c r="P219" s="3">
        <f>SUMIF('cocina'!A:A,sala[[#This Row],[Número de Orden]],'cocina'!H:H)/(24*60)</f>
        <v>3.1944444444444442E-2</v>
      </c>
      <c r="Q219" s="3">
        <f>IF((sala[[#This Row],[Tiempo de Permanencia]]-sala[[#This Row],[Tiempo de Preparación]])&gt;0,sala[[#This Row],[Tiempo de Permanencia]]-sala[[#This Row],[Tiempo de Preparación]],0)</f>
        <v>0.11319444443975549</v>
      </c>
      <c r="R219" s="10">
        <f>IF(sala[[#This Row],[Tiempo de degustación]]&gt;0,1,0)</f>
        <v>1</v>
      </c>
      <c r="S219" s="1" t="str">
        <f>WEEKDAY(sala[[#This Row],[Fecha de Factura]],11)&amp;". "&amp;TEXT(sala[[#This Row],[Fecha de Factura]],"dddd")</f>
        <v>7. domingo</v>
      </c>
      <c r="T219" s="4">
        <f>SUMIF('cocina'!A:A,sala[[#This Row],[Número de Orden]],'cocina'!G:G)</f>
        <v>8</v>
      </c>
      <c r="U219" s="4">
        <f>sala[[#This Row],[Tiempo de Preparación]]*24</f>
        <v>0.76666666666666661</v>
      </c>
      <c r="V219">
        <f>sala[[#This Row],[Cobrada]]*sala[[#This Row],[Monto Total de la Cuenta]]</f>
        <v>184</v>
      </c>
      <c r="W219" s="4">
        <f>sala[[#This Row],[Tiempo de Permanencia]]*24</f>
        <v>3.4833333332207985</v>
      </c>
    </row>
    <row r="220" spans="1:23" x14ac:dyDescent="0.3">
      <c r="A220">
        <v>1</v>
      </c>
      <c r="B220" s="1" t="s">
        <v>259</v>
      </c>
      <c r="C220">
        <v>5</v>
      </c>
      <c r="D220" s="2">
        <v>45018.106249999997</v>
      </c>
      <c r="E220" s="2">
        <v>45018.200694444444</v>
      </c>
      <c r="F220" s="1" t="s">
        <v>13</v>
      </c>
      <c r="G220" s="1" t="s">
        <v>14</v>
      </c>
      <c r="H220" s="1" t="s">
        <v>25</v>
      </c>
      <c r="I220">
        <v>46.96</v>
      </c>
      <c r="J220" s="1" t="s">
        <v>26</v>
      </c>
      <c r="K220">
        <v>219</v>
      </c>
      <c r="L220" s="1" t="s">
        <v>39</v>
      </c>
      <c r="M220" s="1">
        <f>SUMIF('cocina'!A:A,sala[[#This Row],[Número de Orden]],'cocina'!K:K)</f>
        <v>139</v>
      </c>
      <c r="N220" s="2">
        <f>sala[[#This Row],[Hora de Salida]]</f>
        <v>45018.200694444444</v>
      </c>
      <c r="O220" s="3">
        <f>IF(sala[[#This Row],[Estado de la Mesa]]="Ocupada",sala[[#This Row],[Hora de Salida]]-sala[[#This Row],[Hora de Llegada]]+15/(24*60),sala[[#This Row],[Hora de Salida]]-sala[[#This Row],[Hora de Llegada]])</f>
        <v>9.4444444446708076E-2</v>
      </c>
      <c r="P220" s="3">
        <f>SUMIF('cocina'!A:A,sala[[#This Row],[Número de Orden]],'cocina'!H:H)/(24*60)</f>
        <v>1.5972222222222221E-2</v>
      </c>
      <c r="Q220" s="3">
        <f>IF((sala[[#This Row],[Tiempo de Permanencia]]-sala[[#This Row],[Tiempo de Preparación]])&gt;0,sala[[#This Row],[Tiempo de Permanencia]]-sala[[#This Row],[Tiempo de Preparación]],0)</f>
        <v>7.8472222224485855E-2</v>
      </c>
      <c r="R220" s="10">
        <f>IF(sala[[#This Row],[Tiempo de degustación]]&gt;0,1,0)</f>
        <v>1</v>
      </c>
      <c r="S220" s="1" t="str">
        <f>WEEKDAY(sala[[#This Row],[Fecha de Factura]],11)&amp;". "&amp;TEXT(sala[[#This Row],[Fecha de Factura]],"dddd")</f>
        <v>7. domingo</v>
      </c>
      <c r="T220" s="4">
        <f>SUMIF('cocina'!A:A,sala[[#This Row],[Número de Orden]],'cocina'!G:G)</f>
        <v>5</v>
      </c>
      <c r="U220" s="4">
        <f>sala[[#This Row],[Tiempo de Preparación]]*24</f>
        <v>0.3833333333333333</v>
      </c>
      <c r="V220">
        <f>sala[[#This Row],[Cobrada]]*sala[[#This Row],[Monto Total de la Cuenta]]</f>
        <v>139</v>
      </c>
      <c r="W220" s="4">
        <f>sala[[#This Row],[Tiempo de Permanencia]]*24</f>
        <v>2.2666666667209938</v>
      </c>
    </row>
    <row r="221" spans="1:23" x14ac:dyDescent="0.3">
      <c r="A221">
        <v>15</v>
      </c>
      <c r="B221" s="1" t="s">
        <v>236</v>
      </c>
      <c r="C221">
        <v>6</v>
      </c>
      <c r="D221" s="2">
        <v>45018.042361111111</v>
      </c>
      <c r="E221" s="2">
        <v>45018.206250000003</v>
      </c>
      <c r="F221" s="1" t="s">
        <v>29</v>
      </c>
      <c r="G221" s="1" t="s">
        <v>14</v>
      </c>
      <c r="H221" s="1" t="s">
        <v>25</v>
      </c>
      <c r="I221">
        <v>48.5</v>
      </c>
      <c r="J221" s="1" t="s">
        <v>16</v>
      </c>
      <c r="K221">
        <v>220</v>
      </c>
      <c r="L221" s="1" t="s">
        <v>54</v>
      </c>
      <c r="M221" s="1">
        <f>SUMIF('cocina'!A:A,sala[[#This Row],[Número de Orden]],'cocina'!K:K)</f>
        <v>24</v>
      </c>
      <c r="N221" s="2">
        <f>sala[[#This Row],[Hora de Salida]]</f>
        <v>45018.206250000003</v>
      </c>
      <c r="O221" s="3">
        <f>IF(sala[[#This Row],[Estado de la Mesa]]="Ocupada",sala[[#This Row],[Hora de Salida]]-sala[[#This Row],[Hora de Llegada]]+15/(24*60),sala[[#This Row],[Hora de Salida]]-sala[[#This Row],[Hora de Llegada]])</f>
        <v>0.16388888889196096</v>
      </c>
      <c r="P221" s="3">
        <f>SUMIF('cocina'!A:A,sala[[#This Row],[Número de Orden]],'cocina'!H:H)/(24*60)</f>
        <v>9.0277777777777769E-3</v>
      </c>
      <c r="Q221" s="3">
        <f>IF((sala[[#This Row],[Tiempo de Permanencia]]-sala[[#This Row],[Tiempo de Preparación]])&gt;0,sala[[#This Row],[Tiempo de Permanencia]]-sala[[#This Row],[Tiempo de Preparación]],0)</f>
        <v>0.15486111111418319</v>
      </c>
      <c r="R221" s="10">
        <f>IF(sala[[#This Row],[Tiempo de degustación]]&gt;0,1,0)</f>
        <v>1</v>
      </c>
      <c r="S221" s="1" t="str">
        <f>WEEKDAY(sala[[#This Row],[Fecha de Factura]],11)&amp;". "&amp;TEXT(sala[[#This Row],[Fecha de Factura]],"dddd")</f>
        <v>7. domingo</v>
      </c>
      <c r="T221" s="4">
        <f>SUMIF('cocina'!A:A,sala[[#This Row],[Número de Orden]],'cocina'!G:G)</f>
        <v>1</v>
      </c>
      <c r="U221" s="4">
        <f>sala[[#This Row],[Tiempo de Preparación]]*24</f>
        <v>0.21666666666666665</v>
      </c>
      <c r="V221">
        <f>sala[[#This Row],[Cobrada]]*sala[[#This Row],[Monto Total de la Cuenta]]</f>
        <v>24</v>
      </c>
      <c r="W221" s="4">
        <f>sala[[#This Row],[Tiempo de Permanencia]]*24</f>
        <v>3.933333333407063</v>
      </c>
    </row>
    <row r="222" spans="1:23" x14ac:dyDescent="0.3">
      <c r="A222">
        <v>16</v>
      </c>
      <c r="B222" s="1" t="s">
        <v>260</v>
      </c>
      <c r="C222">
        <v>1</v>
      </c>
      <c r="D222" s="2">
        <v>45018.07708333333</v>
      </c>
      <c r="E222" s="2">
        <v>45018.128472222219</v>
      </c>
      <c r="F222" s="1" t="s">
        <v>13</v>
      </c>
      <c r="G222" s="1" t="s">
        <v>14</v>
      </c>
      <c r="H222" s="1" t="s">
        <v>25</v>
      </c>
      <c r="I222">
        <v>17.829999999999998</v>
      </c>
      <c r="J222" s="1" t="s">
        <v>26</v>
      </c>
      <c r="K222">
        <v>221</v>
      </c>
      <c r="L222" s="1" t="s">
        <v>57</v>
      </c>
      <c r="M222" s="1">
        <f>SUMIF('cocina'!A:A,sala[[#This Row],[Número de Orden]],'cocina'!K:K)</f>
        <v>193</v>
      </c>
      <c r="N222" s="2">
        <f>sala[[#This Row],[Hora de Salida]]</f>
        <v>45018.128472222219</v>
      </c>
      <c r="O222" s="3">
        <f>IF(sala[[#This Row],[Estado de la Mesa]]="Ocupada",sala[[#This Row],[Hora de Salida]]-sala[[#This Row],[Hora de Llegada]]+15/(24*60),sala[[#This Row],[Hora de Salida]]-sala[[#This Row],[Hora de Llegada]])</f>
        <v>5.1388888889050577E-2</v>
      </c>
      <c r="P222" s="3">
        <f>SUMIF('cocina'!A:A,sala[[#This Row],[Número de Orden]],'cocina'!H:H)/(24*60)</f>
        <v>7.4999999999999997E-2</v>
      </c>
      <c r="Q222" s="3">
        <f>IF((sala[[#This Row],[Tiempo de Permanencia]]-sala[[#This Row],[Tiempo de Preparación]])&gt;0,sala[[#This Row],[Tiempo de Permanencia]]-sala[[#This Row],[Tiempo de Preparación]],0)</f>
        <v>0</v>
      </c>
      <c r="R222" s="10">
        <f>IF(sala[[#This Row],[Tiempo de degustación]]&gt;0,1,0)</f>
        <v>0</v>
      </c>
      <c r="S222" s="1" t="str">
        <f>WEEKDAY(sala[[#This Row],[Fecha de Factura]],11)&amp;". "&amp;TEXT(sala[[#This Row],[Fecha de Factura]],"dddd")</f>
        <v>7. domingo</v>
      </c>
      <c r="T222" s="4">
        <f>SUMIF('cocina'!A:A,sala[[#This Row],[Número de Orden]],'cocina'!G:G)</f>
        <v>6</v>
      </c>
      <c r="U222" s="4">
        <f>sala[[#This Row],[Tiempo de Preparación]]*24</f>
        <v>1.7999999999999998</v>
      </c>
      <c r="V222">
        <f>sala[[#This Row],[Cobrada]]*sala[[#This Row],[Monto Total de la Cuenta]]</f>
        <v>0</v>
      </c>
      <c r="W222" s="4">
        <f>sala[[#This Row],[Tiempo de Permanencia]]*24</f>
        <v>1.2333333333372138</v>
      </c>
    </row>
    <row r="223" spans="1:23" x14ac:dyDescent="0.3">
      <c r="A223">
        <v>3</v>
      </c>
      <c r="B223" s="1" t="s">
        <v>261</v>
      </c>
      <c r="C223">
        <v>3</v>
      </c>
      <c r="D223" s="2">
        <v>45018.151388888888</v>
      </c>
      <c r="E223" s="2">
        <v>45018.279166666667</v>
      </c>
      <c r="F223" s="1" t="s">
        <v>29</v>
      </c>
      <c r="G223" s="1" t="s">
        <v>35</v>
      </c>
      <c r="H223" s="1" t="s">
        <v>15</v>
      </c>
      <c r="I223">
        <v>32.58</v>
      </c>
      <c r="J223" s="1" t="s">
        <v>26</v>
      </c>
      <c r="K223">
        <v>222</v>
      </c>
      <c r="L223" s="1" t="s">
        <v>54</v>
      </c>
      <c r="M223" s="1">
        <f>SUMIF('cocina'!A:A,sala[[#This Row],[Número de Orden]],'cocina'!K:K)</f>
        <v>97</v>
      </c>
      <c r="N223" s="2">
        <f>sala[[#This Row],[Hora de Salida]]</f>
        <v>45018.279166666667</v>
      </c>
      <c r="O223" s="3">
        <f>IF(sala[[#This Row],[Estado de la Mesa]]="Ocupada",sala[[#This Row],[Hora de Salida]]-sala[[#This Row],[Hora de Llegada]]+15/(24*60),sala[[#This Row],[Hora de Salida]]-sala[[#This Row],[Hora de Llegada]])</f>
        <v>0.12777777777955635</v>
      </c>
      <c r="P223" s="3">
        <f>SUMIF('cocina'!A:A,sala[[#This Row],[Número de Orden]],'cocina'!H:H)/(24*60)</f>
        <v>5.9027777777777776E-2</v>
      </c>
      <c r="Q223" s="3">
        <f>IF((sala[[#This Row],[Tiempo de Permanencia]]-sala[[#This Row],[Tiempo de Preparación]])&gt;0,sala[[#This Row],[Tiempo de Permanencia]]-sala[[#This Row],[Tiempo de Preparación]],0)</f>
        <v>6.8750000001778569E-2</v>
      </c>
      <c r="R223" s="10">
        <f>IF(sala[[#This Row],[Tiempo de degustación]]&gt;0,1,0)</f>
        <v>1</v>
      </c>
      <c r="S223" s="1" t="str">
        <f>WEEKDAY(sala[[#This Row],[Fecha de Factura]],11)&amp;". "&amp;TEXT(sala[[#This Row],[Fecha de Factura]],"dddd")</f>
        <v>7. domingo</v>
      </c>
      <c r="T223" s="4">
        <f>SUMIF('cocina'!A:A,sala[[#This Row],[Número de Orden]],'cocina'!G:G)</f>
        <v>4</v>
      </c>
      <c r="U223" s="4">
        <f>sala[[#This Row],[Tiempo de Preparación]]*24</f>
        <v>1.4166666666666665</v>
      </c>
      <c r="V223">
        <f>sala[[#This Row],[Cobrada]]*sala[[#This Row],[Monto Total de la Cuenta]]</f>
        <v>97</v>
      </c>
      <c r="W223" s="4">
        <f>sala[[#This Row],[Tiempo de Permanencia]]*24</f>
        <v>3.0666666667093523</v>
      </c>
    </row>
    <row r="224" spans="1:23" x14ac:dyDescent="0.3">
      <c r="A224">
        <v>19</v>
      </c>
      <c r="B224" s="1" t="s">
        <v>262</v>
      </c>
      <c r="C224">
        <v>2</v>
      </c>
      <c r="D224" s="2">
        <v>45018.052777777775</v>
      </c>
      <c r="E224" s="2">
        <v>45018.118055555555</v>
      </c>
      <c r="F224" s="1" t="s">
        <v>29</v>
      </c>
      <c r="G224" s="1" t="s">
        <v>35</v>
      </c>
      <c r="H224" s="1" t="s">
        <v>25</v>
      </c>
      <c r="I224">
        <v>49.62</v>
      </c>
      <c r="J224" s="1" t="s">
        <v>16</v>
      </c>
      <c r="K224">
        <v>223</v>
      </c>
      <c r="L224" s="1" t="s">
        <v>69</v>
      </c>
      <c r="M224" s="1">
        <f>SUMIF('cocina'!A:A,sala[[#This Row],[Número de Orden]],'cocina'!K:K)</f>
        <v>32</v>
      </c>
      <c r="N224" s="2">
        <f>sala[[#This Row],[Hora de Salida]]</f>
        <v>45018.118055555555</v>
      </c>
      <c r="O224" s="3">
        <f>IF(sala[[#This Row],[Estado de la Mesa]]="Ocupada",sala[[#This Row],[Hora de Salida]]-sala[[#This Row],[Hora de Llegada]]+15/(24*60),sala[[#This Row],[Hora de Salida]]-sala[[#This Row],[Hora de Llegada]])</f>
        <v>6.5277777779556345E-2</v>
      </c>
      <c r="P224" s="3">
        <f>SUMIF('cocina'!A:A,sala[[#This Row],[Número de Orden]],'cocina'!H:H)/(24*60)</f>
        <v>3.6805555555555557E-2</v>
      </c>
      <c r="Q224" s="3">
        <f>IF((sala[[#This Row],[Tiempo de Permanencia]]-sala[[#This Row],[Tiempo de Preparación]])&gt;0,sala[[#This Row],[Tiempo de Permanencia]]-sala[[#This Row],[Tiempo de Preparación]],0)</f>
        <v>2.8472222224000789E-2</v>
      </c>
      <c r="R224" s="10">
        <f>IF(sala[[#This Row],[Tiempo de degustación]]&gt;0,1,0)</f>
        <v>1</v>
      </c>
      <c r="S224" s="1" t="str">
        <f>WEEKDAY(sala[[#This Row],[Fecha de Factura]],11)&amp;". "&amp;TEXT(sala[[#This Row],[Fecha de Factura]],"dddd")</f>
        <v>7. domingo</v>
      </c>
      <c r="T224" s="4">
        <f>SUMIF('cocina'!A:A,sala[[#This Row],[Número de Orden]],'cocina'!G:G)</f>
        <v>1</v>
      </c>
      <c r="U224" s="4">
        <f>sala[[#This Row],[Tiempo de Preparación]]*24</f>
        <v>0.8833333333333333</v>
      </c>
      <c r="V224">
        <f>sala[[#This Row],[Cobrada]]*sala[[#This Row],[Monto Total de la Cuenta]]</f>
        <v>32</v>
      </c>
      <c r="W224" s="4">
        <f>sala[[#This Row],[Tiempo de Permanencia]]*24</f>
        <v>1.5666666667093523</v>
      </c>
    </row>
    <row r="225" spans="1:23" x14ac:dyDescent="0.3">
      <c r="A225">
        <v>7</v>
      </c>
      <c r="B225" s="1" t="s">
        <v>263</v>
      </c>
      <c r="C225">
        <v>6</v>
      </c>
      <c r="D225" s="2">
        <v>45018.088194444441</v>
      </c>
      <c r="E225" s="2">
        <v>45018.240972222222</v>
      </c>
      <c r="F225" s="1" t="s">
        <v>13</v>
      </c>
      <c r="G225" s="1" t="s">
        <v>14</v>
      </c>
      <c r="H225" s="1" t="s">
        <v>25</v>
      </c>
      <c r="I225">
        <v>17.61</v>
      </c>
      <c r="J225" s="1" t="s">
        <v>38</v>
      </c>
      <c r="K225">
        <v>224</v>
      </c>
      <c r="L225" s="1" t="s">
        <v>42</v>
      </c>
      <c r="M225" s="1">
        <f>SUMIF('cocina'!A:A,sala[[#This Row],[Número de Orden]],'cocina'!K:K)</f>
        <v>52</v>
      </c>
      <c r="N225" s="2">
        <f>sala[[#This Row],[Hora de Salida]]</f>
        <v>45018.240972222222</v>
      </c>
      <c r="O225" s="3">
        <f>IF(sala[[#This Row],[Estado de la Mesa]]="Ocupada",sala[[#This Row],[Hora de Salida]]-sala[[#This Row],[Hora de Llegada]]+15/(24*60),sala[[#This Row],[Hora de Salida]]-sala[[#This Row],[Hora de Llegada]])</f>
        <v>0.16319444444767819</v>
      </c>
      <c r="P225" s="3">
        <f>SUMIF('cocina'!A:A,sala[[#This Row],[Número de Orden]],'cocina'!H:H)/(24*60)</f>
        <v>1.3888888888888888E-2</v>
      </c>
      <c r="Q225" s="3">
        <f>IF((sala[[#This Row],[Tiempo de Permanencia]]-sala[[#This Row],[Tiempo de Preparación]])&gt;0,sala[[#This Row],[Tiempo de Permanencia]]-sala[[#This Row],[Tiempo de Preparación]],0)</f>
        <v>0.1493055555587893</v>
      </c>
      <c r="R225" s="10">
        <f>IF(sala[[#This Row],[Tiempo de degustación]]&gt;0,1,0)</f>
        <v>1</v>
      </c>
      <c r="S225" s="1" t="str">
        <f>WEEKDAY(sala[[#This Row],[Fecha de Factura]],11)&amp;". "&amp;TEXT(sala[[#This Row],[Fecha de Factura]],"dddd")</f>
        <v>7. domingo</v>
      </c>
      <c r="T225" s="4">
        <f>SUMIF('cocina'!A:A,sala[[#This Row],[Número de Orden]],'cocina'!G:G)</f>
        <v>2</v>
      </c>
      <c r="U225" s="4">
        <f>sala[[#This Row],[Tiempo de Preparación]]*24</f>
        <v>0.33333333333333331</v>
      </c>
      <c r="V225">
        <f>sala[[#This Row],[Cobrada]]*sala[[#This Row],[Monto Total de la Cuenta]]</f>
        <v>52</v>
      </c>
      <c r="W225" s="4">
        <f>sala[[#This Row],[Tiempo de Permanencia]]*24</f>
        <v>3.9166666667442769</v>
      </c>
    </row>
    <row r="226" spans="1:23" x14ac:dyDescent="0.3">
      <c r="A226">
        <v>19</v>
      </c>
      <c r="B226" s="1" t="s">
        <v>264</v>
      </c>
      <c r="C226">
        <v>4</v>
      </c>
      <c r="D226" s="2">
        <v>45018.009722222225</v>
      </c>
      <c r="E226" s="2">
        <v>45018.058333333334</v>
      </c>
      <c r="F226" s="1" t="s">
        <v>13</v>
      </c>
      <c r="G226" s="1" t="s">
        <v>20</v>
      </c>
      <c r="H226" s="1" t="s">
        <v>25</v>
      </c>
      <c r="I226">
        <v>35.020000000000003</v>
      </c>
      <c r="J226" s="1" t="s">
        <v>16</v>
      </c>
      <c r="K226">
        <v>225</v>
      </c>
      <c r="L226" s="1" t="s">
        <v>33</v>
      </c>
      <c r="M226" s="1">
        <f>SUMIF('cocina'!A:A,sala[[#This Row],[Número de Orden]],'cocina'!K:K)</f>
        <v>168</v>
      </c>
      <c r="N226" s="2">
        <f>sala[[#This Row],[Hora de Salida]]</f>
        <v>45018.058333333334</v>
      </c>
      <c r="O226" s="3">
        <f>IF(sala[[#This Row],[Estado de la Mesa]]="Ocupada",sala[[#This Row],[Hora de Salida]]-sala[[#This Row],[Hora de Llegada]]+15/(24*60),sala[[#This Row],[Hora de Salida]]-sala[[#This Row],[Hora de Llegada]])</f>
        <v>4.8611111109494232E-2</v>
      </c>
      <c r="P226" s="3">
        <f>SUMIF('cocina'!A:A,sala[[#This Row],[Número de Orden]],'cocina'!H:H)/(24*60)</f>
        <v>6.5277777777777782E-2</v>
      </c>
      <c r="Q226" s="3">
        <f>IF((sala[[#This Row],[Tiempo de Permanencia]]-sala[[#This Row],[Tiempo de Preparación]])&gt;0,sala[[#This Row],[Tiempo de Permanencia]]-sala[[#This Row],[Tiempo de Preparación]],0)</f>
        <v>0</v>
      </c>
      <c r="R226" s="10">
        <f>IF(sala[[#This Row],[Tiempo de degustación]]&gt;0,1,0)</f>
        <v>0</v>
      </c>
      <c r="S226" s="1" t="str">
        <f>WEEKDAY(sala[[#This Row],[Fecha de Factura]],11)&amp;". "&amp;TEXT(sala[[#This Row],[Fecha de Factura]],"dddd")</f>
        <v>7. domingo</v>
      </c>
      <c r="T226" s="4">
        <f>SUMIF('cocina'!A:A,sala[[#This Row],[Número de Orden]],'cocina'!G:G)</f>
        <v>6</v>
      </c>
      <c r="U226" s="4">
        <f>sala[[#This Row],[Tiempo de Preparación]]*24</f>
        <v>1.5666666666666669</v>
      </c>
      <c r="V226">
        <f>sala[[#This Row],[Cobrada]]*sala[[#This Row],[Monto Total de la Cuenta]]</f>
        <v>0</v>
      </c>
      <c r="W226" s="4">
        <f>sala[[#This Row],[Tiempo de Permanencia]]*24</f>
        <v>1.1666666666278616</v>
      </c>
    </row>
    <row r="227" spans="1:23" x14ac:dyDescent="0.3">
      <c r="A227">
        <v>7</v>
      </c>
      <c r="B227" s="1" t="s">
        <v>265</v>
      </c>
      <c r="C227">
        <v>6</v>
      </c>
      <c r="D227" s="2">
        <v>45018.040277777778</v>
      </c>
      <c r="E227" s="2">
        <v>45018.17291666667</v>
      </c>
      <c r="F227" s="1" t="s">
        <v>19</v>
      </c>
      <c r="G227" s="1" t="s">
        <v>35</v>
      </c>
      <c r="H227" s="1" t="s">
        <v>25</v>
      </c>
      <c r="I227">
        <v>39.479999999999997</v>
      </c>
      <c r="J227" s="1" t="s">
        <v>16</v>
      </c>
      <c r="K227">
        <v>226</v>
      </c>
      <c r="L227" s="1" t="s">
        <v>39</v>
      </c>
      <c r="M227" s="1">
        <f>SUMIF('cocina'!A:A,sala[[#This Row],[Número de Orden]],'cocina'!K:K)</f>
        <v>171</v>
      </c>
      <c r="N227" s="2">
        <f>sala[[#This Row],[Hora de Salida]]</f>
        <v>45018.17291666667</v>
      </c>
      <c r="O227" s="3">
        <f>IF(sala[[#This Row],[Estado de la Mesa]]="Ocupada",sala[[#This Row],[Hora de Salida]]-sala[[#This Row],[Hora de Llegada]]+15/(24*60),sala[[#This Row],[Hora de Salida]]-sala[[#This Row],[Hora de Llegada]])</f>
        <v>0.13263888889196096</v>
      </c>
      <c r="P227" s="3">
        <f>SUMIF('cocina'!A:A,sala[[#This Row],[Número de Orden]],'cocina'!H:H)/(24*60)</f>
        <v>0.10138888888888889</v>
      </c>
      <c r="Q227" s="3">
        <f>IF((sala[[#This Row],[Tiempo de Permanencia]]-sala[[#This Row],[Tiempo de Preparación]])&gt;0,sala[[#This Row],[Tiempo de Permanencia]]-sala[[#This Row],[Tiempo de Preparación]],0)</f>
        <v>3.125000000307207E-2</v>
      </c>
      <c r="R227" s="10">
        <f>IF(sala[[#This Row],[Tiempo de degustación]]&gt;0,1,0)</f>
        <v>1</v>
      </c>
      <c r="S227" s="1" t="str">
        <f>WEEKDAY(sala[[#This Row],[Fecha de Factura]],11)&amp;". "&amp;TEXT(sala[[#This Row],[Fecha de Factura]],"dddd")</f>
        <v>7. domingo</v>
      </c>
      <c r="T227" s="4">
        <f>SUMIF('cocina'!A:A,sala[[#This Row],[Número de Orden]],'cocina'!G:G)</f>
        <v>7</v>
      </c>
      <c r="U227" s="4">
        <f>sala[[#This Row],[Tiempo de Preparación]]*24</f>
        <v>2.4333333333333336</v>
      </c>
      <c r="V227">
        <f>sala[[#This Row],[Cobrada]]*sala[[#This Row],[Monto Total de la Cuenta]]</f>
        <v>171</v>
      </c>
      <c r="W227" s="4">
        <f>sala[[#This Row],[Tiempo de Permanencia]]*24</f>
        <v>3.183333333407063</v>
      </c>
    </row>
    <row r="228" spans="1:23" x14ac:dyDescent="0.3">
      <c r="A228">
        <v>17</v>
      </c>
      <c r="B228" s="1" t="s">
        <v>137</v>
      </c>
      <c r="C228">
        <v>6</v>
      </c>
      <c r="D228" s="2">
        <v>45018.075694444444</v>
      </c>
      <c r="E228" s="2">
        <v>45018.202777777777</v>
      </c>
      <c r="F228" s="1" t="s">
        <v>29</v>
      </c>
      <c r="G228" s="1" t="s">
        <v>14</v>
      </c>
      <c r="H228" s="1" t="s">
        <v>25</v>
      </c>
      <c r="I228">
        <v>41.05</v>
      </c>
      <c r="J228" s="1" t="s">
        <v>26</v>
      </c>
      <c r="K228">
        <v>227</v>
      </c>
      <c r="L228" s="1" t="s">
        <v>57</v>
      </c>
      <c r="M228" s="1">
        <f>SUMIF('cocina'!A:A,sala[[#This Row],[Número de Orden]],'cocina'!K:K)</f>
        <v>211</v>
      </c>
      <c r="N228" s="2">
        <f>sala[[#This Row],[Hora de Salida]]</f>
        <v>45018.202777777777</v>
      </c>
      <c r="O228" s="3">
        <f>IF(sala[[#This Row],[Estado de la Mesa]]="Ocupada",sala[[#This Row],[Hora de Salida]]-sala[[#This Row],[Hora de Llegada]]+15/(24*60),sala[[#This Row],[Hora de Salida]]-sala[[#This Row],[Hora de Llegada]])</f>
        <v>0.12708333333284827</v>
      </c>
      <c r="P228" s="3">
        <f>SUMIF('cocina'!A:A,sala[[#This Row],[Número de Orden]],'cocina'!H:H)/(24*60)</f>
        <v>8.2638888888888887E-2</v>
      </c>
      <c r="Q228" s="3">
        <f>IF((sala[[#This Row],[Tiempo de Permanencia]]-sala[[#This Row],[Tiempo de Preparación]])&gt;0,sala[[#This Row],[Tiempo de Permanencia]]-sala[[#This Row],[Tiempo de Preparación]],0)</f>
        <v>4.4444444443959383E-2</v>
      </c>
      <c r="R228" s="10">
        <f>IF(sala[[#This Row],[Tiempo de degustación]]&gt;0,1,0)</f>
        <v>1</v>
      </c>
      <c r="S228" s="1" t="str">
        <f>WEEKDAY(sala[[#This Row],[Fecha de Factura]],11)&amp;". "&amp;TEXT(sala[[#This Row],[Fecha de Factura]],"dddd")</f>
        <v>7. domingo</v>
      </c>
      <c r="T228" s="4">
        <f>SUMIF('cocina'!A:A,sala[[#This Row],[Número de Orden]],'cocina'!G:G)</f>
        <v>7</v>
      </c>
      <c r="U228" s="4">
        <f>sala[[#This Row],[Tiempo de Preparación]]*24</f>
        <v>1.9833333333333334</v>
      </c>
      <c r="V228">
        <f>sala[[#This Row],[Cobrada]]*sala[[#This Row],[Monto Total de la Cuenta]]</f>
        <v>211</v>
      </c>
      <c r="W228" s="4">
        <f>sala[[#This Row],[Tiempo de Permanencia]]*24</f>
        <v>3.0499999999883585</v>
      </c>
    </row>
    <row r="229" spans="1:23" x14ac:dyDescent="0.3">
      <c r="A229">
        <v>16</v>
      </c>
      <c r="B229" s="1" t="s">
        <v>266</v>
      </c>
      <c r="C229">
        <v>4</v>
      </c>
      <c r="D229" s="2">
        <v>45018.069444444445</v>
      </c>
      <c r="E229" s="2">
        <v>45018.168055555558</v>
      </c>
      <c r="F229" s="1" t="s">
        <v>13</v>
      </c>
      <c r="G229" s="1" t="s">
        <v>14</v>
      </c>
      <c r="H229" s="1" t="s">
        <v>25</v>
      </c>
      <c r="I229">
        <v>10.66</v>
      </c>
      <c r="J229" s="1" t="s">
        <v>38</v>
      </c>
      <c r="K229">
        <v>228</v>
      </c>
      <c r="L229" s="1" t="s">
        <v>54</v>
      </c>
      <c r="M229" s="1">
        <f>SUMIF('cocina'!A:A,sala[[#This Row],[Número de Orden]],'cocina'!K:K)</f>
        <v>69</v>
      </c>
      <c r="N229" s="2">
        <f>sala[[#This Row],[Hora de Salida]]</f>
        <v>45018.168055555558</v>
      </c>
      <c r="O229" s="3">
        <f>IF(sala[[#This Row],[Estado de la Mesa]]="Ocupada",sala[[#This Row],[Hora de Salida]]-sala[[#This Row],[Hora de Llegada]]+15/(24*60),sala[[#This Row],[Hora de Salida]]-sala[[#This Row],[Hora de Llegada]])</f>
        <v>0.10902777777907129</v>
      </c>
      <c r="P229" s="3">
        <f>SUMIF('cocina'!A:A,sala[[#This Row],[Número de Orden]],'cocina'!H:H)/(24*60)</f>
        <v>2.4305555555555556E-2</v>
      </c>
      <c r="Q229" s="3">
        <f>IF((sala[[#This Row],[Tiempo de Permanencia]]-sala[[#This Row],[Tiempo de Preparación]])&gt;0,sala[[#This Row],[Tiempo de Permanencia]]-sala[[#This Row],[Tiempo de Preparación]],0)</f>
        <v>8.4722222223515734E-2</v>
      </c>
      <c r="R229" s="10">
        <f>IF(sala[[#This Row],[Tiempo de degustación]]&gt;0,1,0)</f>
        <v>1</v>
      </c>
      <c r="S229" s="1" t="str">
        <f>WEEKDAY(sala[[#This Row],[Fecha de Factura]],11)&amp;". "&amp;TEXT(sala[[#This Row],[Fecha de Factura]],"dddd")</f>
        <v>7. domingo</v>
      </c>
      <c r="T229" s="4">
        <f>SUMIF('cocina'!A:A,sala[[#This Row],[Número de Orden]],'cocina'!G:G)</f>
        <v>3</v>
      </c>
      <c r="U229" s="4">
        <f>sala[[#This Row],[Tiempo de Preparación]]*24</f>
        <v>0.58333333333333337</v>
      </c>
      <c r="V229">
        <f>sala[[#This Row],[Cobrada]]*sala[[#This Row],[Monto Total de la Cuenta]]</f>
        <v>69</v>
      </c>
      <c r="W229" s="4">
        <f>sala[[#This Row],[Tiempo de Permanencia]]*24</f>
        <v>2.6166666666977108</v>
      </c>
    </row>
    <row r="230" spans="1:23" x14ac:dyDescent="0.3">
      <c r="A230">
        <v>14</v>
      </c>
      <c r="B230" s="1" t="s">
        <v>267</v>
      </c>
      <c r="C230">
        <v>3</v>
      </c>
      <c r="D230" s="2">
        <v>45018.106944444444</v>
      </c>
      <c r="E230" s="2">
        <v>45018.1875</v>
      </c>
      <c r="F230" s="1" t="s">
        <v>24</v>
      </c>
      <c r="G230" s="1" t="s">
        <v>35</v>
      </c>
      <c r="H230" s="1" t="s">
        <v>25</v>
      </c>
      <c r="I230">
        <v>28.58</v>
      </c>
      <c r="J230" s="1" t="s">
        <v>16</v>
      </c>
      <c r="K230">
        <v>229</v>
      </c>
      <c r="L230" s="1" t="s">
        <v>42</v>
      </c>
      <c r="M230" s="1">
        <f>SUMIF('cocina'!A:A,sala[[#This Row],[Número de Orden]],'cocina'!K:K)</f>
        <v>124</v>
      </c>
      <c r="N230" s="2">
        <f>sala[[#This Row],[Hora de Salida]]</f>
        <v>45018.1875</v>
      </c>
      <c r="O230" s="3">
        <f>IF(sala[[#This Row],[Estado de la Mesa]]="Ocupada",sala[[#This Row],[Hora de Salida]]-sala[[#This Row],[Hora de Llegada]]+15/(24*60),sala[[#This Row],[Hora de Salida]]-sala[[#This Row],[Hora de Llegada]])</f>
        <v>8.0555555556202307E-2</v>
      </c>
      <c r="P230" s="3">
        <f>SUMIF('cocina'!A:A,sala[[#This Row],[Número de Orden]],'cocina'!H:H)/(24*60)</f>
        <v>8.1250000000000003E-2</v>
      </c>
      <c r="Q230" s="3">
        <f>IF((sala[[#This Row],[Tiempo de Permanencia]]-sala[[#This Row],[Tiempo de Preparación]])&gt;0,sala[[#This Row],[Tiempo de Permanencia]]-sala[[#This Row],[Tiempo de Preparación]],0)</f>
        <v>0</v>
      </c>
      <c r="R230" s="10">
        <f>IF(sala[[#This Row],[Tiempo de degustación]]&gt;0,1,0)</f>
        <v>0</v>
      </c>
      <c r="S230" s="1" t="str">
        <f>WEEKDAY(sala[[#This Row],[Fecha de Factura]],11)&amp;". "&amp;TEXT(sala[[#This Row],[Fecha de Factura]],"dddd")</f>
        <v>7. domingo</v>
      </c>
      <c r="T230" s="4">
        <f>SUMIF('cocina'!A:A,sala[[#This Row],[Número de Orden]],'cocina'!G:G)</f>
        <v>4</v>
      </c>
      <c r="U230" s="4">
        <f>sala[[#This Row],[Tiempo de Preparación]]*24</f>
        <v>1.9500000000000002</v>
      </c>
      <c r="V230">
        <f>sala[[#This Row],[Cobrada]]*sala[[#This Row],[Monto Total de la Cuenta]]</f>
        <v>0</v>
      </c>
      <c r="W230" s="4">
        <f>sala[[#This Row],[Tiempo de Permanencia]]*24</f>
        <v>1.9333333333488554</v>
      </c>
    </row>
    <row r="231" spans="1:23" x14ac:dyDescent="0.3">
      <c r="A231">
        <v>5</v>
      </c>
      <c r="B231" s="1" t="s">
        <v>81</v>
      </c>
      <c r="C231">
        <v>5</v>
      </c>
      <c r="D231" s="2">
        <v>45018.09375</v>
      </c>
      <c r="E231" s="2">
        <v>45018.2</v>
      </c>
      <c r="F231" s="1" t="s">
        <v>24</v>
      </c>
      <c r="G231" s="1" t="s">
        <v>14</v>
      </c>
      <c r="H231" s="1" t="s">
        <v>25</v>
      </c>
      <c r="I231">
        <v>15.84</v>
      </c>
      <c r="J231" s="1" t="s">
        <v>26</v>
      </c>
      <c r="K231">
        <v>230</v>
      </c>
      <c r="L231" s="1" t="s">
        <v>39</v>
      </c>
      <c r="M231" s="1">
        <f>SUMIF('cocina'!A:A,sala[[#This Row],[Número de Orden]],'cocina'!K:K)</f>
        <v>214</v>
      </c>
      <c r="N231" s="2">
        <f>sala[[#This Row],[Hora de Salida]]</f>
        <v>45018.2</v>
      </c>
      <c r="O231" s="3">
        <f>IF(sala[[#This Row],[Estado de la Mesa]]="Ocupada",sala[[#This Row],[Hora de Salida]]-sala[[#This Row],[Hora de Llegada]]+15/(24*60),sala[[#This Row],[Hora de Salida]]-sala[[#This Row],[Hora de Llegada]])</f>
        <v>0.10624999999708962</v>
      </c>
      <c r="P231" s="3">
        <f>SUMIF('cocina'!A:A,sala[[#This Row],[Número de Orden]],'cocina'!H:H)/(24*60)</f>
        <v>6.3194444444444442E-2</v>
      </c>
      <c r="Q231" s="3">
        <f>IF((sala[[#This Row],[Tiempo de Permanencia]]-sala[[#This Row],[Tiempo de Preparación]])&gt;0,sala[[#This Row],[Tiempo de Permanencia]]-sala[[#This Row],[Tiempo de Preparación]],0)</f>
        <v>4.3055555552645175E-2</v>
      </c>
      <c r="R231" s="10">
        <f>IF(sala[[#This Row],[Tiempo de degustación]]&gt;0,1,0)</f>
        <v>1</v>
      </c>
      <c r="S231" s="1" t="str">
        <f>WEEKDAY(sala[[#This Row],[Fecha de Factura]],11)&amp;". "&amp;TEXT(sala[[#This Row],[Fecha de Factura]],"dddd")</f>
        <v>7. domingo</v>
      </c>
      <c r="T231" s="4">
        <f>SUMIF('cocina'!A:A,sala[[#This Row],[Número de Orden]],'cocina'!G:G)</f>
        <v>7</v>
      </c>
      <c r="U231" s="4">
        <f>sala[[#This Row],[Tiempo de Preparación]]*24</f>
        <v>1.5166666666666666</v>
      </c>
      <c r="V231">
        <f>sala[[#This Row],[Cobrada]]*sala[[#This Row],[Monto Total de la Cuenta]]</f>
        <v>214</v>
      </c>
      <c r="W231" s="4">
        <f>sala[[#This Row],[Tiempo de Permanencia]]*24</f>
        <v>2.5499999999301508</v>
      </c>
    </row>
    <row r="232" spans="1:23" x14ac:dyDescent="0.3">
      <c r="A232">
        <v>8</v>
      </c>
      <c r="B232" s="1" t="s">
        <v>268</v>
      </c>
      <c r="C232">
        <v>2</v>
      </c>
      <c r="D232" s="2">
        <v>45018.05</v>
      </c>
      <c r="E232" s="2">
        <v>45018.131944444445</v>
      </c>
      <c r="F232" s="1" t="s">
        <v>24</v>
      </c>
      <c r="G232" s="1" t="s">
        <v>14</v>
      </c>
      <c r="H232" s="1" t="s">
        <v>25</v>
      </c>
      <c r="I232">
        <v>49.1</v>
      </c>
      <c r="J232" s="1" t="s">
        <v>38</v>
      </c>
      <c r="K232">
        <v>231</v>
      </c>
      <c r="L232" s="1" t="s">
        <v>33</v>
      </c>
      <c r="M232" s="1">
        <f>SUMIF('cocina'!A:A,sala[[#This Row],[Número de Orden]],'cocina'!K:K)</f>
        <v>208</v>
      </c>
      <c r="N232" s="2">
        <f>sala[[#This Row],[Hora de Salida]]</f>
        <v>45018.131944444445</v>
      </c>
      <c r="O232" s="3">
        <f>IF(sala[[#This Row],[Estado de la Mesa]]="Ocupada",sala[[#This Row],[Hora de Salida]]-sala[[#This Row],[Hora de Llegada]]+15/(24*60),sala[[#This Row],[Hora de Salida]]-sala[[#This Row],[Hora de Llegada]])</f>
        <v>9.2361111109009172E-2</v>
      </c>
      <c r="P232" s="3">
        <f>SUMIF('cocina'!A:A,sala[[#This Row],[Número de Orden]],'cocina'!H:H)/(24*60)</f>
        <v>0.10416666666666667</v>
      </c>
      <c r="Q232" s="3">
        <f>IF((sala[[#This Row],[Tiempo de Permanencia]]-sala[[#This Row],[Tiempo de Preparación]])&gt;0,sala[[#This Row],[Tiempo de Permanencia]]-sala[[#This Row],[Tiempo de Preparación]],0)</f>
        <v>0</v>
      </c>
      <c r="R232" s="10">
        <f>IF(sala[[#This Row],[Tiempo de degustación]]&gt;0,1,0)</f>
        <v>0</v>
      </c>
      <c r="S232" s="1" t="str">
        <f>WEEKDAY(sala[[#This Row],[Fecha de Factura]],11)&amp;". "&amp;TEXT(sala[[#This Row],[Fecha de Factura]],"dddd")</f>
        <v>7. domingo</v>
      </c>
      <c r="T232" s="4">
        <f>SUMIF('cocina'!A:A,sala[[#This Row],[Número de Orden]],'cocina'!G:G)</f>
        <v>7</v>
      </c>
      <c r="U232" s="4">
        <f>sala[[#This Row],[Tiempo de Preparación]]*24</f>
        <v>2.5</v>
      </c>
      <c r="V232">
        <f>sala[[#This Row],[Cobrada]]*sala[[#This Row],[Monto Total de la Cuenta]]</f>
        <v>0</v>
      </c>
      <c r="W232" s="4">
        <f>sala[[#This Row],[Tiempo de Permanencia]]*24</f>
        <v>2.21666666661622</v>
      </c>
    </row>
    <row r="233" spans="1:23" x14ac:dyDescent="0.3">
      <c r="A233">
        <v>2</v>
      </c>
      <c r="B233" s="1" t="s">
        <v>269</v>
      </c>
      <c r="C233">
        <v>2</v>
      </c>
      <c r="D233" s="2">
        <v>45018.086111111108</v>
      </c>
      <c r="E233" s="2">
        <v>45018.142361111109</v>
      </c>
      <c r="F233" s="1" t="s">
        <v>19</v>
      </c>
      <c r="G233" s="1" t="s">
        <v>14</v>
      </c>
      <c r="H233" s="1" t="s">
        <v>25</v>
      </c>
      <c r="I233">
        <v>15.43</v>
      </c>
      <c r="J233" s="1" t="s">
        <v>16</v>
      </c>
      <c r="K233">
        <v>232</v>
      </c>
      <c r="L233" s="1" t="s">
        <v>69</v>
      </c>
      <c r="M233" s="1">
        <f>SUMIF('cocina'!A:A,sala[[#This Row],[Número de Orden]],'cocina'!K:K)</f>
        <v>190</v>
      </c>
      <c r="N233" s="2">
        <f>sala[[#This Row],[Hora de Salida]]</f>
        <v>45018.142361111109</v>
      </c>
      <c r="O233" s="3">
        <f>IF(sala[[#This Row],[Estado de la Mesa]]="Ocupada",sala[[#This Row],[Hora de Salida]]-sala[[#This Row],[Hora de Llegada]]+15/(24*60),sala[[#This Row],[Hora de Salida]]-sala[[#This Row],[Hora de Llegada]])</f>
        <v>5.6250000001455192E-2</v>
      </c>
      <c r="P233" s="3">
        <f>SUMIF('cocina'!A:A,sala[[#This Row],[Número de Orden]],'cocina'!H:H)/(24*60)</f>
        <v>9.6527777777777782E-2</v>
      </c>
      <c r="Q233" s="3">
        <f>IF((sala[[#This Row],[Tiempo de Permanencia]]-sala[[#This Row],[Tiempo de Preparación]])&gt;0,sala[[#This Row],[Tiempo de Permanencia]]-sala[[#This Row],[Tiempo de Preparación]],0)</f>
        <v>0</v>
      </c>
      <c r="R233" s="10">
        <f>IF(sala[[#This Row],[Tiempo de degustación]]&gt;0,1,0)</f>
        <v>0</v>
      </c>
      <c r="S233" s="1" t="str">
        <f>WEEKDAY(sala[[#This Row],[Fecha de Factura]],11)&amp;". "&amp;TEXT(sala[[#This Row],[Fecha de Factura]],"dddd")</f>
        <v>7. domingo</v>
      </c>
      <c r="T233" s="4">
        <f>SUMIF('cocina'!A:A,sala[[#This Row],[Número de Orden]],'cocina'!G:G)</f>
        <v>7</v>
      </c>
      <c r="U233" s="4">
        <f>sala[[#This Row],[Tiempo de Preparación]]*24</f>
        <v>2.3166666666666669</v>
      </c>
      <c r="V233">
        <f>sala[[#This Row],[Cobrada]]*sala[[#This Row],[Monto Total de la Cuenta]]</f>
        <v>0</v>
      </c>
      <c r="W233" s="4">
        <f>sala[[#This Row],[Tiempo de Permanencia]]*24</f>
        <v>1.3500000000349246</v>
      </c>
    </row>
    <row r="234" spans="1:23" x14ac:dyDescent="0.3">
      <c r="A234">
        <v>8</v>
      </c>
      <c r="B234" s="1" t="s">
        <v>45</v>
      </c>
      <c r="C234">
        <v>1</v>
      </c>
      <c r="D234" s="2">
        <v>45018.036111111112</v>
      </c>
      <c r="E234" s="2">
        <v>45018.11041666667</v>
      </c>
      <c r="F234" s="1" t="s">
        <v>24</v>
      </c>
      <c r="G234" s="1" t="s">
        <v>20</v>
      </c>
      <c r="H234" s="1" t="s">
        <v>15</v>
      </c>
      <c r="I234">
        <v>45.64</v>
      </c>
      <c r="J234" s="1" t="s">
        <v>26</v>
      </c>
      <c r="K234">
        <v>233</v>
      </c>
      <c r="L234" s="1" t="s">
        <v>69</v>
      </c>
      <c r="M234" s="1">
        <f>SUMIF('cocina'!A:A,sala[[#This Row],[Número de Orden]],'cocina'!K:K)</f>
        <v>38</v>
      </c>
      <c r="N234" s="2">
        <f>sala[[#This Row],[Hora de Salida]]</f>
        <v>45018.11041666667</v>
      </c>
      <c r="O234" s="3">
        <f>IF(sala[[#This Row],[Estado de la Mesa]]="Ocupada",sala[[#This Row],[Hora de Salida]]-sala[[#This Row],[Hora de Llegada]]+15/(24*60),sala[[#This Row],[Hora de Salida]]-sala[[#This Row],[Hora de Llegada]])</f>
        <v>7.4305555557657499E-2</v>
      </c>
      <c r="P234" s="3">
        <f>SUMIF('cocina'!A:A,sala[[#This Row],[Número de Orden]],'cocina'!H:H)/(24*60)</f>
        <v>2.1527777777777778E-2</v>
      </c>
      <c r="Q234" s="3">
        <f>IF((sala[[#This Row],[Tiempo de Permanencia]]-sala[[#This Row],[Tiempo de Preparación]])&gt;0,sala[[#This Row],[Tiempo de Permanencia]]-sala[[#This Row],[Tiempo de Preparación]],0)</f>
        <v>5.2777777779879721E-2</v>
      </c>
      <c r="R234" s="10">
        <f>IF(sala[[#This Row],[Tiempo de degustación]]&gt;0,1,0)</f>
        <v>1</v>
      </c>
      <c r="S234" s="1" t="str">
        <f>WEEKDAY(sala[[#This Row],[Fecha de Factura]],11)&amp;". "&amp;TEXT(sala[[#This Row],[Fecha de Factura]],"dddd")</f>
        <v>7. domingo</v>
      </c>
      <c r="T234" s="4">
        <f>SUMIF('cocina'!A:A,sala[[#This Row],[Número de Orden]],'cocina'!G:G)</f>
        <v>2</v>
      </c>
      <c r="U234" s="4">
        <f>sala[[#This Row],[Tiempo de Preparación]]*24</f>
        <v>0.51666666666666661</v>
      </c>
      <c r="V234">
        <f>sala[[#This Row],[Cobrada]]*sala[[#This Row],[Monto Total de la Cuenta]]</f>
        <v>38</v>
      </c>
      <c r="W234" s="4">
        <f>sala[[#This Row],[Tiempo de Permanencia]]*24</f>
        <v>1.78333333338378</v>
      </c>
    </row>
    <row r="235" spans="1:23" x14ac:dyDescent="0.3">
      <c r="A235">
        <v>17</v>
      </c>
      <c r="B235" s="1" t="s">
        <v>270</v>
      </c>
      <c r="C235">
        <v>6</v>
      </c>
      <c r="D235" s="2">
        <v>45018.115277777775</v>
      </c>
      <c r="E235" s="2">
        <v>45018.227777777778</v>
      </c>
      <c r="F235" s="1" t="s">
        <v>13</v>
      </c>
      <c r="G235" s="1" t="s">
        <v>20</v>
      </c>
      <c r="H235" s="1" t="s">
        <v>25</v>
      </c>
      <c r="I235">
        <v>10.220000000000001</v>
      </c>
      <c r="J235" s="1" t="s">
        <v>26</v>
      </c>
      <c r="K235">
        <v>234</v>
      </c>
      <c r="L235" s="1" t="s">
        <v>27</v>
      </c>
      <c r="M235" s="1">
        <f>SUMIF('cocina'!A:A,sala[[#This Row],[Número de Orden]],'cocina'!K:K)</f>
        <v>225</v>
      </c>
      <c r="N235" s="2">
        <f>sala[[#This Row],[Hora de Salida]]</f>
        <v>45018.227777777778</v>
      </c>
      <c r="O235" s="3">
        <f>IF(sala[[#This Row],[Estado de la Mesa]]="Ocupada",sala[[#This Row],[Hora de Salida]]-sala[[#This Row],[Hora de Llegada]]+15/(24*60),sala[[#This Row],[Hora de Salida]]-sala[[#This Row],[Hora de Llegada]])</f>
        <v>0.11250000000291038</v>
      </c>
      <c r="P235" s="3">
        <f>SUMIF('cocina'!A:A,sala[[#This Row],[Número de Orden]],'cocina'!H:H)/(24*60)</f>
        <v>6.8750000000000006E-2</v>
      </c>
      <c r="Q235" s="3">
        <f>IF((sala[[#This Row],[Tiempo de Permanencia]]-sala[[#This Row],[Tiempo de Preparación]])&gt;0,sala[[#This Row],[Tiempo de Permanencia]]-sala[[#This Row],[Tiempo de Preparación]],0)</f>
        <v>4.3750000002910377E-2</v>
      </c>
      <c r="R235" s="10">
        <f>IF(sala[[#This Row],[Tiempo de degustación]]&gt;0,1,0)</f>
        <v>1</v>
      </c>
      <c r="S235" s="1" t="str">
        <f>WEEKDAY(sala[[#This Row],[Fecha de Factura]],11)&amp;". "&amp;TEXT(sala[[#This Row],[Fecha de Factura]],"dddd")</f>
        <v>7. domingo</v>
      </c>
      <c r="T235" s="4">
        <f>SUMIF('cocina'!A:A,sala[[#This Row],[Número de Orden]],'cocina'!G:G)</f>
        <v>8</v>
      </c>
      <c r="U235" s="4">
        <f>sala[[#This Row],[Tiempo de Preparación]]*24</f>
        <v>1.6500000000000001</v>
      </c>
      <c r="V235">
        <f>sala[[#This Row],[Cobrada]]*sala[[#This Row],[Monto Total de la Cuenta]]</f>
        <v>225</v>
      </c>
      <c r="W235" s="4">
        <f>sala[[#This Row],[Tiempo de Permanencia]]*24</f>
        <v>2.7000000000698492</v>
      </c>
    </row>
    <row r="236" spans="1:23" x14ac:dyDescent="0.3">
      <c r="A236">
        <v>13</v>
      </c>
      <c r="B236" s="1" t="s">
        <v>86</v>
      </c>
      <c r="C236">
        <v>5</v>
      </c>
      <c r="D236" s="2">
        <v>45018.015277777777</v>
      </c>
      <c r="E236" s="2">
        <v>45018.116666666669</v>
      </c>
      <c r="F236" s="1" t="s">
        <v>13</v>
      </c>
      <c r="G236" s="1" t="s">
        <v>35</v>
      </c>
      <c r="H236" s="1" t="s">
        <v>25</v>
      </c>
      <c r="I236">
        <v>26.37</v>
      </c>
      <c r="J236" s="1" t="s">
        <v>16</v>
      </c>
      <c r="K236">
        <v>235</v>
      </c>
      <c r="L236" s="1" t="s">
        <v>17</v>
      </c>
      <c r="M236" s="1">
        <f>SUMIF('cocina'!A:A,sala[[#This Row],[Número de Orden]],'cocina'!K:K)</f>
        <v>33</v>
      </c>
      <c r="N236" s="2">
        <f>sala[[#This Row],[Hora de Salida]]</f>
        <v>45018.116666666669</v>
      </c>
      <c r="O236" s="3">
        <f>IF(sala[[#This Row],[Estado de la Mesa]]="Ocupada",sala[[#This Row],[Hora de Salida]]-sala[[#This Row],[Hora de Llegada]]+15/(24*60),sala[[#This Row],[Hora de Salida]]-sala[[#This Row],[Hora de Llegada]])</f>
        <v>0.10138888889196096</v>
      </c>
      <c r="P236" s="3">
        <f>SUMIF('cocina'!A:A,sala[[#This Row],[Número de Orden]],'cocina'!H:H)/(24*60)</f>
        <v>1.7361111111111112E-2</v>
      </c>
      <c r="Q236" s="3">
        <f>IF((sala[[#This Row],[Tiempo de Permanencia]]-sala[[#This Row],[Tiempo de Preparación]])&gt;0,sala[[#This Row],[Tiempo de Permanencia]]-sala[[#This Row],[Tiempo de Preparación]],0)</f>
        <v>8.4027777780849855E-2</v>
      </c>
      <c r="R236" s="10">
        <f>IF(sala[[#This Row],[Tiempo de degustación]]&gt;0,1,0)</f>
        <v>1</v>
      </c>
      <c r="S236" s="1" t="str">
        <f>WEEKDAY(sala[[#This Row],[Fecha de Factura]],11)&amp;". "&amp;TEXT(sala[[#This Row],[Fecha de Factura]],"dddd")</f>
        <v>7. domingo</v>
      </c>
      <c r="T236" s="4">
        <f>SUMIF('cocina'!A:A,sala[[#This Row],[Número de Orden]],'cocina'!G:G)</f>
        <v>1</v>
      </c>
      <c r="U236" s="4">
        <f>sala[[#This Row],[Tiempo de Preparación]]*24</f>
        <v>0.41666666666666669</v>
      </c>
      <c r="V236">
        <f>sala[[#This Row],[Cobrada]]*sala[[#This Row],[Monto Total de la Cuenta]]</f>
        <v>33</v>
      </c>
      <c r="W236" s="4">
        <f>sala[[#This Row],[Tiempo de Permanencia]]*24</f>
        <v>2.433333333407063</v>
      </c>
    </row>
    <row r="237" spans="1:23" x14ac:dyDescent="0.3">
      <c r="A237">
        <v>12</v>
      </c>
      <c r="B237" s="1" t="s">
        <v>272</v>
      </c>
      <c r="C237">
        <v>2</v>
      </c>
      <c r="D237" s="2">
        <v>45018.036111111112</v>
      </c>
      <c r="E237" s="2">
        <v>45018.101388888892</v>
      </c>
      <c r="F237" s="1" t="s">
        <v>13</v>
      </c>
      <c r="G237" s="1" t="s">
        <v>14</v>
      </c>
      <c r="H237" s="1" t="s">
        <v>25</v>
      </c>
      <c r="I237">
        <v>39.81</v>
      </c>
      <c r="J237" s="1" t="s">
        <v>26</v>
      </c>
      <c r="K237">
        <v>236</v>
      </c>
      <c r="L237" s="1" t="s">
        <v>69</v>
      </c>
      <c r="M237" s="1">
        <f>SUMIF('cocina'!A:A,sala[[#This Row],[Número de Orden]],'cocina'!K:K)</f>
        <v>255</v>
      </c>
      <c r="N237" s="2">
        <f>sala[[#This Row],[Hora de Salida]]</f>
        <v>45018.101388888892</v>
      </c>
      <c r="O237" s="3">
        <f>IF(sala[[#This Row],[Estado de la Mesa]]="Ocupada",sala[[#This Row],[Hora de Salida]]-sala[[#This Row],[Hora de Llegada]]+15/(24*60),sala[[#This Row],[Hora de Salida]]-sala[[#This Row],[Hora de Llegada]])</f>
        <v>6.5277777779556345E-2</v>
      </c>
      <c r="P237" s="3">
        <f>SUMIF('cocina'!A:A,sala[[#This Row],[Número de Orden]],'cocina'!H:H)/(24*60)</f>
        <v>7.013888888888889E-2</v>
      </c>
      <c r="Q237" s="3">
        <f>IF((sala[[#This Row],[Tiempo de Permanencia]]-sala[[#This Row],[Tiempo de Preparación]])&gt;0,sala[[#This Row],[Tiempo de Permanencia]]-sala[[#This Row],[Tiempo de Preparación]],0)</f>
        <v>0</v>
      </c>
      <c r="R237" s="10">
        <f>IF(sala[[#This Row],[Tiempo de degustación]]&gt;0,1,0)</f>
        <v>0</v>
      </c>
      <c r="S237" s="1" t="str">
        <f>WEEKDAY(sala[[#This Row],[Fecha de Factura]],11)&amp;". "&amp;TEXT(sala[[#This Row],[Fecha de Factura]],"dddd")</f>
        <v>7. domingo</v>
      </c>
      <c r="T237" s="4">
        <f>SUMIF('cocina'!A:A,sala[[#This Row],[Número de Orden]],'cocina'!G:G)</f>
        <v>8</v>
      </c>
      <c r="U237" s="4">
        <f>sala[[#This Row],[Tiempo de Preparación]]*24</f>
        <v>1.6833333333333333</v>
      </c>
      <c r="V237">
        <f>sala[[#This Row],[Cobrada]]*sala[[#This Row],[Monto Total de la Cuenta]]</f>
        <v>0</v>
      </c>
      <c r="W237" s="4">
        <f>sala[[#This Row],[Tiempo de Permanencia]]*24</f>
        <v>1.5666666667093523</v>
      </c>
    </row>
    <row r="238" spans="1:23" x14ac:dyDescent="0.3">
      <c r="A238">
        <v>4</v>
      </c>
      <c r="B238" s="1" t="s">
        <v>224</v>
      </c>
      <c r="C238">
        <v>6</v>
      </c>
      <c r="D238" s="2">
        <v>45018.114583333336</v>
      </c>
      <c r="E238" s="2">
        <v>45018.25</v>
      </c>
      <c r="F238" s="1" t="s">
        <v>24</v>
      </c>
      <c r="G238" s="1" t="s">
        <v>14</v>
      </c>
      <c r="H238" s="1" t="s">
        <v>25</v>
      </c>
      <c r="I238">
        <v>13.15</v>
      </c>
      <c r="J238" s="1" t="s">
        <v>38</v>
      </c>
      <c r="K238">
        <v>237</v>
      </c>
      <c r="L238" s="1" t="s">
        <v>33</v>
      </c>
      <c r="M238" s="1">
        <f>SUMIF('cocina'!A:A,sala[[#This Row],[Número de Orden]],'cocina'!K:K)</f>
        <v>106</v>
      </c>
      <c r="N238" s="2">
        <f>sala[[#This Row],[Hora de Salida]]</f>
        <v>45018.25</v>
      </c>
      <c r="O238" s="3">
        <f>IF(sala[[#This Row],[Estado de la Mesa]]="Ocupada",sala[[#This Row],[Hora de Salida]]-sala[[#This Row],[Hora de Llegada]]+15/(24*60),sala[[#This Row],[Hora de Salida]]-sala[[#This Row],[Hora de Llegada]])</f>
        <v>0.145833333330908</v>
      </c>
      <c r="P238" s="3">
        <f>SUMIF('cocina'!A:A,sala[[#This Row],[Número de Orden]],'cocina'!H:H)/(24*60)</f>
        <v>2.5694444444444443E-2</v>
      </c>
      <c r="Q238" s="3">
        <f>IF((sala[[#This Row],[Tiempo de Permanencia]]-sala[[#This Row],[Tiempo de Preparación]])&gt;0,sala[[#This Row],[Tiempo de Permanencia]]-sala[[#This Row],[Tiempo de Preparación]],0)</f>
        <v>0.12013888888646357</v>
      </c>
      <c r="R238" s="10">
        <f>IF(sala[[#This Row],[Tiempo de degustación]]&gt;0,1,0)</f>
        <v>1</v>
      </c>
      <c r="S238" s="1" t="str">
        <f>WEEKDAY(sala[[#This Row],[Fecha de Factura]],11)&amp;". "&amp;TEXT(sala[[#This Row],[Fecha de Factura]],"dddd")</f>
        <v>7. domingo</v>
      </c>
      <c r="T238" s="4">
        <f>SUMIF('cocina'!A:A,sala[[#This Row],[Número de Orden]],'cocina'!G:G)</f>
        <v>4</v>
      </c>
      <c r="U238" s="4">
        <f>sala[[#This Row],[Tiempo de Preparación]]*24</f>
        <v>0.6166666666666667</v>
      </c>
      <c r="V238">
        <f>sala[[#This Row],[Cobrada]]*sala[[#This Row],[Monto Total de la Cuenta]]</f>
        <v>106</v>
      </c>
      <c r="W238" s="4">
        <f>sala[[#This Row],[Tiempo de Permanencia]]*24</f>
        <v>3.4999999999417923</v>
      </c>
    </row>
    <row r="239" spans="1:23" x14ac:dyDescent="0.3">
      <c r="A239">
        <v>13</v>
      </c>
      <c r="B239" s="1" t="s">
        <v>273</v>
      </c>
      <c r="C239">
        <v>6</v>
      </c>
      <c r="D239" s="2">
        <v>45018.095138888886</v>
      </c>
      <c r="E239" s="2">
        <v>45018.205555555556</v>
      </c>
      <c r="F239" s="1" t="s">
        <v>24</v>
      </c>
      <c r="G239" s="1" t="s">
        <v>20</v>
      </c>
      <c r="H239" s="1" t="s">
        <v>25</v>
      </c>
      <c r="I239">
        <v>33.020000000000003</v>
      </c>
      <c r="J239" s="1" t="s">
        <v>26</v>
      </c>
      <c r="K239">
        <v>238</v>
      </c>
      <c r="L239" s="1" t="s">
        <v>27</v>
      </c>
      <c r="M239" s="1">
        <f>SUMIF('cocina'!A:A,sala[[#This Row],[Número de Orden]],'cocina'!K:K)</f>
        <v>72</v>
      </c>
      <c r="N239" s="2">
        <f>sala[[#This Row],[Hora de Salida]]</f>
        <v>45018.205555555556</v>
      </c>
      <c r="O239" s="3">
        <f>IF(sala[[#This Row],[Estado de la Mesa]]="Ocupada",sala[[#This Row],[Hora de Salida]]-sala[[#This Row],[Hora de Llegada]]+15/(24*60),sala[[#This Row],[Hora de Salida]]-sala[[#This Row],[Hora de Llegada]])</f>
        <v>0.11041666667006211</v>
      </c>
      <c r="P239" s="3">
        <f>SUMIF('cocina'!A:A,sala[[#This Row],[Número de Orden]],'cocina'!H:H)/(24*60)</f>
        <v>3.125E-2</v>
      </c>
      <c r="Q239" s="3">
        <f>IF((sala[[#This Row],[Tiempo de Permanencia]]-sala[[#This Row],[Tiempo de Preparación]])&gt;0,sala[[#This Row],[Tiempo de Permanencia]]-sala[[#This Row],[Tiempo de Preparación]],0)</f>
        <v>7.9166666670062114E-2</v>
      </c>
      <c r="R239" s="10">
        <f>IF(sala[[#This Row],[Tiempo de degustación]]&gt;0,1,0)</f>
        <v>1</v>
      </c>
      <c r="S239" s="1" t="str">
        <f>WEEKDAY(sala[[#This Row],[Fecha de Factura]],11)&amp;". "&amp;TEXT(sala[[#This Row],[Fecha de Factura]],"dddd")</f>
        <v>7. domingo</v>
      </c>
      <c r="T239" s="4">
        <f>SUMIF('cocina'!A:A,sala[[#This Row],[Número de Orden]],'cocina'!G:G)</f>
        <v>2</v>
      </c>
      <c r="U239" s="4">
        <f>sala[[#This Row],[Tiempo de Preparación]]*24</f>
        <v>0.75</v>
      </c>
      <c r="V239">
        <f>sala[[#This Row],[Cobrada]]*sala[[#This Row],[Monto Total de la Cuenta]]</f>
        <v>72</v>
      </c>
      <c r="W239" s="4">
        <f>sala[[#This Row],[Tiempo de Permanencia]]*24</f>
        <v>2.6500000000814907</v>
      </c>
    </row>
    <row r="240" spans="1:23" x14ac:dyDescent="0.3">
      <c r="A240">
        <v>12</v>
      </c>
      <c r="B240" s="1" t="s">
        <v>274</v>
      </c>
      <c r="C240">
        <v>6</v>
      </c>
      <c r="D240" s="2">
        <v>45018.115277777775</v>
      </c>
      <c r="E240" s="2">
        <v>45018.254861111112</v>
      </c>
      <c r="F240" s="1" t="s">
        <v>32</v>
      </c>
      <c r="G240" s="1" t="s">
        <v>14</v>
      </c>
      <c r="H240" s="1" t="s">
        <v>21</v>
      </c>
      <c r="I240">
        <v>11.76</v>
      </c>
      <c r="J240" s="1" t="s">
        <v>16</v>
      </c>
      <c r="K240">
        <v>239</v>
      </c>
      <c r="L240" s="1" t="s">
        <v>27</v>
      </c>
      <c r="M240" s="1">
        <f>SUMIF('cocina'!A:A,sala[[#This Row],[Número de Orden]],'cocina'!K:K)</f>
        <v>74</v>
      </c>
      <c r="N240" s="2">
        <f>sala[[#This Row],[Hora de Salida]]</f>
        <v>45018.254861111112</v>
      </c>
      <c r="O240" s="3">
        <f>IF(sala[[#This Row],[Estado de la Mesa]]="Ocupada",sala[[#This Row],[Hora de Salida]]-sala[[#This Row],[Hora de Llegada]]+15/(24*60),sala[[#This Row],[Hora de Salida]]-sala[[#This Row],[Hora de Llegada]])</f>
        <v>0.13958333333721384</v>
      </c>
      <c r="P240" s="3">
        <f>SUMIF('cocina'!A:A,sala[[#This Row],[Número de Orden]],'cocina'!H:H)/(24*60)</f>
        <v>5.0694444444444445E-2</v>
      </c>
      <c r="Q240" s="3">
        <f>IF((sala[[#This Row],[Tiempo de Permanencia]]-sala[[#This Row],[Tiempo de Preparación]])&gt;0,sala[[#This Row],[Tiempo de Permanencia]]-sala[[#This Row],[Tiempo de Preparación]],0)</f>
        <v>8.8888888892769399E-2</v>
      </c>
      <c r="R240" s="10">
        <f>IF(sala[[#This Row],[Tiempo de degustación]]&gt;0,1,0)</f>
        <v>1</v>
      </c>
      <c r="S240" s="1" t="str">
        <f>WEEKDAY(sala[[#This Row],[Fecha de Factura]],11)&amp;". "&amp;TEXT(sala[[#This Row],[Fecha de Factura]],"dddd")</f>
        <v>7. domingo</v>
      </c>
      <c r="T240" s="4">
        <f>SUMIF('cocina'!A:A,sala[[#This Row],[Número de Orden]],'cocina'!G:G)</f>
        <v>3</v>
      </c>
      <c r="U240" s="4">
        <f>sala[[#This Row],[Tiempo de Preparación]]*24</f>
        <v>1.2166666666666668</v>
      </c>
      <c r="V240">
        <f>sala[[#This Row],[Cobrada]]*sala[[#This Row],[Monto Total de la Cuenta]]</f>
        <v>74</v>
      </c>
      <c r="W240" s="4">
        <f>sala[[#This Row],[Tiempo de Permanencia]]*24</f>
        <v>3.3500000000931323</v>
      </c>
    </row>
    <row r="241" spans="1:23" x14ac:dyDescent="0.3">
      <c r="A241">
        <v>9</v>
      </c>
      <c r="B241" s="1" t="s">
        <v>275</v>
      </c>
      <c r="C241">
        <v>1</v>
      </c>
      <c r="D241" s="2">
        <v>45018.011111111111</v>
      </c>
      <c r="E241" s="2">
        <v>45018.131944444445</v>
      </c>
      <c r="F241" s="1" t="s">
        <v>13</v>
      </c>
      <c r="G241" s="1" t="s">
        <v>14</v>
      </c>
      <c r="H241" s="1" t="s">
        <v>15</v>
      </c>
      <c r="I241">
        <v>33.81</v>
      </c>
      <c r="J241" s="1" t="s">
        <v>26</v>
      </c>
      <c r="K241">
        <v>240</v>
      </c>
      <c r="L241" s="1" t="s">
        <v>33</v>
      </c>
      <c r="M241" s="1">
        <f>SUMIF('cocina'!A:A,sala[[#This Row],[Número de Orden]],'cocina'!K:K)</f>
        <v>294</v>
      </c>
      <c r="N241" s="2">
        <f>sala[[#This Row],[Hora de Salida]]</f>
        <v>45018.131944444445</v>
      </c>
      <c r="O241" s="3">
        <f>IF(sala[[#This Row],[Estado de la Mesa]]="Ocupada",sala[[#This Row],[Hora de Salida]]-sala[[#This Row],[Hora de Llegada]]+15/(24*60),sala[[#This Row],[Hora de Salida]]-sala[[#This Row],[Hora de Llegada]])</f>
        <v>0.12083333333430346</v>
      </c>
      <c r="P241" s="3">
        <f>SUMIF('cocina'!A:A,sala[[#This Row],[Número de Orden]],'cocina'!H:H)/(24*60)</f>
        <v>8.9583333333333334E-2</v>
      </c>
      <c r="Q241" s="3">
        <f>IF((sala[[#This Row],[Tiempo de Permanencia]]-sala[[#This Row],[Tiempo de Preparación]])&gt;0,sala[[#This Row],[Tiempo de Permanencia]]-sala[[#This Row],[Tiempo de Preparación]],0)</f>
        <v>3.1250000000970127E-2</v>
      </c>
      <c r="R241" s="10">
        <f>IF(sala[[#This Row],[Tiempo de degustación]]&gt;0,1,0)</f>
        <v>1</v>
      </c>
      <c r="S241" s="1" t="str">
        <f>WEEKDAY(sala[[#This Row],[Fecha de Factura]],11)&amp;". "&amp;TEXT(sala[[#This Row],[Fecha de Factura]],"dddd")</f>
        <v>7. domingo</v>
      </c>
      <c r="T241" s="4">
        <f>SUMIF('cocina'!A:A,sala[[#This Row],[Número de Orden]],'cocina'!G:G)</f>
        <v>11</v>
      </c>
      <c r="U241" s="4">
        <f>sala[[#This Row],[Tiempo de Preparación]]*24</f>
        <v>2.15</v>
      </c>
      <c r="V241">
        <f>sala[[#This Row],[Cobrada]]*sala[[#This Row],[Monto Total de la Cuenta]]</f>
        <v>294</v>
      </c>
      <c r="W241" s="4">
        <f>sala[[#This Row],[Tiempo de Permanencia]]*24</f>
        <v>2.9000000000232831</v>
      </c>
    </row>
    <row r="242" spans="1:23" x14ac:dyDescent="0.3">
      <c r="A242">
        <v>12</v>
      </c>
      <c r="B242" s="1" t="s">
        <v>276</v>
      </c>
      <c r="C242">
        <v>4</v>
      </c>
      <c r="D242" s="2">
        <v>45018.00277777778</v>
      </c>
      <c r="E242" s="2">
        <v>45018.044444444444</v>
      </c>
      <c r="F242" s="1" t="s">
        <v>29</v>
      </c>
      <c r="G242" s="1" t="s">
        <v>14</v>
      </c>
      <c r="H242" s="1" t="s">
        <v>25</v>
      </c>
      <c r="I242">
        <v>38.97</v>
      </c>
      <c r="J242" s="1" t="s">
        <v>38</v>
      </c>
      <c r="K242">
        <v>241</v>
      </c>
      <c r="L242" s="1" t="s">
        <v>27</v>
      </c>
      <c r="M242" s="1">
        <f>SUMIF('cocina'!A:A,sala[[#This Row],[Número de Orden]],'cocina'!K:K)</f>
        <v>18</v>
      </c>
      <c r="N242" s="2">
        <f>sala[[#This Row],[Hora de Salida]]</f>
        <v>45018.044444444444</v>
      </c>
      <c r="O242" s="3">
        <f>IF(sala[[#This Row],[Estado de la Mesa]]="Ocupada",sala[[#This Row],[Hora de Salida]]-sala[[#This Row],[Hora de Llegada]]+15/(24*60),sala[[#This Row],[Hora de Salida]]-sala[[#This Row],[Hora de Llegada]])</f>
        <v>5.2083333330908012E-2</v>
      </c>
      <c r="P242" s="3">
        <f>SUMIF('cocina'!A:A,sala[[#This Row],[Número de Orden]],'cocina'!H:H)/(24*60)</f>
        <v>7.6388888888888886E-3</v>
      </c>
      <c r="Q242" s="3">
        <f>IF((sala[[#This Row],[Tiempo de Permanencia]]-sala[[#This Row],[Tiempo de Preparación]])&gt;0,sala[[#This Row],[Tiempo de Permanencia]]-sala[[#This Row],[Tiempo de Preparación]],0)</f>
        <v>4.4444444442019122E-2</v>
      </c>
      <c r="R242" s="10">
        <f>IF(sala[[#This Row],[Tiempo de degustación]]&gt;0,1,0)</f>
        <v>1</v>
      </c>
      <c r="S242" s="1" t="str">
        <f>WEEKDAY(sala[[#This Row],[Fecha de Factura]],11)&amp;". "&amp;TEXT(sala[[#This Row],[Fecha de Factura]],"dddd")</f>
        <v>7. domingo</v>
      </c>
      <c r="T242" s="4">
        <f>SUMIF('cocina'!A:A,sala[[#This Row],[Número de Orden]],'cocina'!G:G)</f>
        <v>1</v>
      </c>
      <c r="U242" s="4">
        <f>sala[[#This Row],[Tiempo de Preparación]]*24</f>
        <v>0.18333333333333332</v>
      </c>
      <c r="V242">
        <f>sala[[#This Row],[Cobrada]]*sala[[#This Row],[Monto Total de la Cuenta]]</f>
        <v>18</v>
      </c>
      <c r="W242" s="4">
        <f>sala[[#This Row],[Tiempo de Permanencia]]*24</f>
        <v>1.2499999999417923</v>
      </c>
    </row>
    <row r="243" spans="1:23" x14ac:dyDescent="0.3">
      <c r="A243">
        <v>12</v>
      </c>
      <c r="B243" s="1" t="s">
        <v>277</v>
      </c>
      <c r="C243">
        <v>2</v>
      </c>
      <c r="D243" s="2">
        <v>45018.154166666667</v>
      </c>
      <c r="E243" s="2">
        <v>45018.214583333334</v>
      </c>
      <c r="F243" s="1" t="s">
        <v>24</v>
      </c>
      <c r="G243" s="1" t="s">
        <v>14</v>
      </c>
      <c r="H243" s="1" t="s">
        <v>25</v>
      </c>
      <c r="I243">
        <v>31.29</v>
      </c>
      <c r="J243" s="1" t="s">
        <v>16</v>
      </c>
      <c r="K243">
        <v>242</v>
      </c>
      <c r="L243" s="1" t="s">
        <v>39</v>
      </c>
      <c r="M243" s="1">
        <f>SUMIF('cocina'!A:A,sala[[#This Row],[Número de Orden]],'cocina'!K:K)</f>
        <v>134</v>
      </c>
      <c r="N243" s="2">
        <f>sala[[#This Row],[Hora de Salida]]</f>
        <v>45018.214583333334</v>
      </c>
      <c r="O243" s="3">
        <f>IF(sala[[#This Row],[Estado de la Mesa]]="Ocupada",sala[[#This Row],[Hora de Salida]]-sala[[#This Row],[Hora de Llegada]]+15/(24*60),sala[[#This Row],[Hora de Salida]]-sala[[#This Row],[Hora de Llegada]])</f>
        <v>6.0416666667151731E-2</v>
      </c>
      <c r="P243" s="3">
        <f>SUMIF('cocina'!A:A,sala[[#This Row],[Número de Orden]],'cocina'!H:H)/(24*60)</f>
        <v>6.8750000000000006E-2</v>
      </c>
      <c r="Q243" s="3">
        <f>IF((sala[[#This Row],[Tiempo de Permanencia]]-sala[[#This Row],[Tiempo de Preparación]])&gt;0,sala[[#This Row],[Tiempo de Permanencia]]-sala[[#This Row],[Tiempo de Preparación]],0)</f>
        <v>0</v>
      </c>
      <c r="R243" s="10">
        <f>IF(sala[[#This Row],[Tiempo de degustación]]&gt;0,1,0)</f>
        <v>0</v>
      </c>
      <c r="S243" s="1" t="str">
        <f>WEEKDAY(sala[[#This Row],[Fecha de Factura]],11)&amp;". "&amp;TEXT(sala[[#This Row],[Fecha de Factura]],"dddd")</f>
        <v>7. domingo</v>
      </c>
      <c r="T243" s="4">
        <f>SUMIF('cocina'!A:A,sala[[#This Row],[Número de Orden]],'cocina'!G:G)</f>
        <v>5</v>
      </c>
      <c r="U243" s="4">
        <f>sala[[#This Row],[Tiempo de Preparación]]*24</f>
        <v>1.6500000000000001</v>
      </c>
      <c r="V243">
        <f>sala[[#This Row],[Cobrada]]*sala[[#This Row],[Monto Total de la Cuenta]]</f>
        <v>0</v>
      </c>
      <c r="W243" s="4">
        <f>sala[[#This Row],[Tiempo de Permanencia]]*24</f>
        <v>1.4500000000116415</v>
      </c>
    </row>
    <row r="244" spans="1:23" x14ac:dyDescent="0.3">
      <c r="A244">
        <v>4</v>
      </c>
      <c r="B244" s="1" t="s">
        <v>278</v>
      </c>
      <c r="C244">
        <v>4</v>
      </c>
      <c r="D244" s="2">
        <v>45018.029166666667</v>
      </c>
      <c r="E244" s="2">
        <v>45018.174305555556</v>
      </c>
      <c r="F244" s="1" t="s">
        <v>24</v>
      </c>
      <c r="G244" s="1" t="s">
        <v>14</v>
      </c>
      <c r="H244" s="1" t="s">
        <v>25</v>
      </c>
      <c r="I244">
        <v>21.45</v>
      </c>
      <c r="J244" s="1" t="s">
        <v>26</v>
      </c>
      <c r="K244">
        <v>243</v>
      </c>
      <c r="L244" s="1" t="s">
        <v>17</v>
      </c>
      <c r="M244" s="1">
        <f>SUMIF('cocina'!A:A,sala[[#This Row],[Número de Orden]],'cocina'!K:K)</f>
        <v>120</v>
      </c>
      <c r="N244" s="2">
        <f>sala[[#This Row],[Hora de Salida]]</f>
        <v>45018.174305555556</v>
      </c>
      <c r="O244" s="3">
        <f>IF(sala[[#This Row],[Estado de la Mesa]]="Ocupada",sala[[#This Row],[Hora de Salida]]-sala[[#This Row],[Hora de Llegada]]+15/(24*60),sala[[#This Row],[Hora de Salida]]-sala[[#This Row],[Hora de Llegada]])</f>
        <v>0.14513888888905058</v>
      </c>
      <c r="P244" s="3">
        <f>SUMIF('cocina'!A:A,sala[[#This Row],[Número de Orden]],'cocina'!H:H)/(24*60)</f>
        <v>1.5277777777777777E-2</v>
      </c>
      <c r="Q244" s="3">
        <f>IF((sala[[#This Row],[Tiempo de Permanencia]]-sala[[#This Row],[Tiempo de Preparación]])&gt;0,sala[[#This Row],[Tiempo de Permanencia]]-sala[[#This Row],[Tiempo de Preparación]],0)</f>
        <v>0.1298611111112728</v>
      </c>
      <c r="R244" s="10">
        <f>IF(sala[[#This Row],[Tiempo de degustación]]&gt;0,1,0)</f>
        <v>1</v>
      </c>
      <c r="S244" s="1" t="str">
        <f>WEEKDAY(sala[[#This Row],[Fecha de Factura]],11)&amp;". "&amp;TEXT(sala[[#This Row],[Fecha de Factura]],"dddd")</f>
        <v>7. domingo</v>
      </c>
      <c r="T244" s="4">
        <f>SUMIF('cocina'!A:A,sala[[#This Row],[Número de Orden]],'cocina'!G:G)</f>
        <v>3</v>
      </c>
      <c r="U244" s="4">
        <f>sala[[#This Row],[Tiempo de Preparación]]*24</f>
        <v>0.36666666666666664</v>
      </c>
      <c r="V244">
        <f>sala[[#This Row],[Cobrada]]*sala[[#This Row],[Monto Total de la Cuenta]]</f>
        <v>120</v>
      </c>
      <c r="W244" s="4">
        <f>sala[[#This Row],[Tiempo de Permanencia]]*24</f>
        <v>3.4833333333372138</v>
      </c>
    </row>
    <row r="245" spans="1:23" x14ac:dyDescent="0.3">
      <c r="A245">
        <v>17</v>
      </c>
      <c r="B245" s="1" t="s">
        <v>99</v>
      </c>
      <c r="C245">
        <v>6</v>
      </c>
      <c r="D245" s="2">
        <v>45018.155555555553</v>
      </c>
      <c r="E245" s="2">
        <v>45018.250694444447</v>
      </c>
      <c r="F245" s="1" t="s">
        <v>13</v>
      </c>
      <c r="G245" s="1" t="s">
        <v>14</v>
      </c>
      <c r="H245" s="1" t="s">
        <v>21</v>
      </c>
      <c r="I245">
        <v>17.649999999999999</v>
      </c>
      <c r="J245" s="1" t="s">
        <v>16</v>
      </c>
      <c r="K245">
        <v>244</v>
      </c>
      <c r="L245" s="1" t="s">
        <v>33</v>
      </c>
      <c r="M245" s="1">
        <f>SUMIF('cocina'!A:A,sala[[#This Row],[Número de Orden]],'cocina'!K:K)</f>
        <v>158</v>
      </c>
      <c r="N245" s="2">
        <f>sala[[#This Row],[Hora de Salida]]</f>
        <v>45018.250694444447</v>
      </c>
      <c r="O245" s="3">
        <f>IF(sala[[#This Row],[Estado de la Mesa]]="Ocupada",sala[[#This Row],[Hora de Salida]]-sala[[#This Row],[Hora de Llegada]]+15/(24*60),sala[[#This Row],[Hora de Salida]]-sala[[#This Row],[Hora de Llegada]])</f>
        <v>9.5138888893416151E-2</v>
      </c>
      <c r="P245" s="3">
        <f>SUMIF('cocina'!A:A,sala[[#This Row],[Número de Orden]],'cocina'!H:H)/(24*60)</f>
        <v>6.1805555555555558E-2</v>
      </c>
      <c r="Q245" s="3">
        <f>IF((sala[[#This Row],[Tiempo de Permanencia]]-sala[[#This Row],[Tiempo de Preparación]])&gt;0,sala[[#This Row],[Tiempo de Permanencia]]-sala[[#This Row],[Tiempo de Preparación]],0)</f>
        <v>3.3333333337860593E-2</v>
      </c>
      <c r="R245" s="10">
        <f>IF(sala[[#This Row],[Tiempo de degustación]]&gt;0,1,0)</f>
        <v>1</v>
      </c>
      <c r="S245" s="1" t="str">
        <f>WEEKDAY(sala[[#This Row],[Fecha de Factura]],11)&amp;". "&amp;TEXT(sala[[#This Row],[Fecha de Factura]],"dddd")</f>
        <v>7. domingo</v>
      </c>
      <c r="T245" s="4">
        <f>SUMIF('cocina'!A:A,sala[[#This Row],[Número de Orden]],'cocina'!G:G)</f>
        <v>5</v>
      </c>
      <c r="U245" s="4">
        <f>sala[[#This Row],[Tiempo de Preparación]]*24</f>
        <v>1.4833333333333334</v>
      </c>
      <c r="V245">
        <f>sala[[#This Row],[Cobrada]]*sala[[#This Row],[Monto Total de la Cuenta]]</f>
        <v>158</v>
      </c>
      <c r="W245" s="4">
        <f>sala[[#This Row],[Tiempo de Permanencia]]*24</f>
        <v>2.2833333334419876</v>
      </c>
    </row>
    <row r="246" spans="1:23" x14ac:dyDescent="0.3">
      <c r="A246">
        <v>11</v>
      </c>
      <c r="B246" s="1" t="s">
        <v>279</v>
      </c>
      <c r="C246">
        <v>1</v>
      </c>
      <c r="D246" s="2">
        <v>45018.146527777775</v>
      </c>
      <c r="E246" s="2">
        <v>45018.289583333331</v>
      </c>
      <c r="F246" s="1" t="s">
        <v>19</v>
      </c>
      <c r="G246" s="1" t="s">
        <v>14</v>
      </c>
      <c r="H246" s="1" t="s">
        <v>25</v>
      </c>
      <c r="I246">
        <v>14.82</v>
      </c>
      <c r="J246" s="1" t="s">
        <v>16</v>
      </c>
      <c r="K246">
        <v>245</v>
      </c>
      <c r="L246" s="1" t="s">
        <v>42</v>
      </c>
      <c r="M246" s="1">
        <f>SUMIF('cocina'!A:A,sala[[#This Row],[Número de Orden]],'cocina'!K:K)</f>
        <v>273</v>
      </c>
      <c r="N246" s="2">
        <f>sala[[#This Row],[Hora de Salida]]</f>
        <v>45018.289583333331</v>
      </c>
      <c r="O246" s="3">
        <f>IF(sala[[#This Row],[Estado de la Mesa]]="Ocupada",sala[[#This Row],[Hora de Salida]]-sala[[#This Row],[Hora de Llegada]]+15/(24*60),sala[[#This Row],[Hora de Salida]]-sala[[#This Row],[Hora de Llegada]])</f>
        <v>0.14305555555620231</v>
      </c>
      <c r="P246" s="3">
        <f>SUMIF('cocina'!A:A,sala[[#This Row],[Número de Orden]],'cocina'!H:H)/(24*60)</f>
        <v>8.0555555555555561E-2</v>
      </c>
      <c r="Q246" s="3">
        <f>IF((sala[[#This Row],[Tiempo de Permanencia]]-sala[[#This Row],[Tiempo de Preparación]])&gt;0,sala[[#This Row],[Tiempo de Permanencia]]-sala[[#This Row],[Tiempo de Preparación]],0)</f>
        <v>6.2500000000646747E-2</v>
      </c>
      <c r="R246" s="10">
        <f>IF(sala[[#This Row],[Tiempo de degustación]]&gt;0,1,0)</f>
        <v>1</v>
      </c>
      <c r="S246" s="1" t="str">
        <f>WEEKDAY(sala[[#This Row],[Fecha de Factura]],11)&amp;". "&amp;TEXT(sala[[#This Row],[Fecha de Factura]],"dddd")</f>
        <v>7. domingo</v>
      </c>
      <c r="T246" s="4">
        <f>SUMIF('cocina'!A:A,sala[[#This Row],[Número de Orden]],'cocina'!G:G)</f>
        <v>9</v>
      </c>
      <c r="U246" s="4">
        <f>sala[[#This Row],[Tiempo de Preparación]]*24</f>
        <v>1.9333333333333336</v>
      </c>
      <c r="V246">
        <f>sala[[#This Row],[Cobrada]]*sala[[#This Row],[Monto Total de la Cuenta]]</f>
        <v>273</v>
      </c>
      <c r="W246" s="4">
        <f>sala[[#This Row],[Tiempo de Permanencia]]*24</f>
        <v>3.4333333333488554</v>
      </c>
    </row>
    <row r="247" spans="1:23" x14ac:dyDescent="0.3">
      <c r="A247">
        <v>2</v>
      </c>
      <c r="B247" s="1" t="s">
        <v>277</v>
      </c>
      <c r="C247">
        <v>6</v>
      </c>
      <c r="D247" s="2">
        <v>45018.076388888891</v>
      </c>
      <c r="E247" s="2">
        <v>45018.17291666667</v>
      </c>
      <c r="F247" s="1" t="s">
        <v>24</v>
      </c>
      <c r="G247" s="1" t="s">
        <v>14</v>
      </c>
      <c r="H247" s="1" t="s">
        <v>25</v>
      </c>
      <c r="I247">
        <v>42.75</v>
      </c>
      <c r="J247" s="1" t="s">
        <v>26</v>
      </c>
      <c r="K247">
        <v>246</v>
      </c>
      <c r="L247" s="1" t="s">
        <v>42</v>
      </c>
      <c r="M247" s="1">
        <f>SUMIF('cocina'!A:A,sala[[#This Row],[Número de Orden]],'cocina'!K:K)</f>
        <v>327</v>
      </c>
      <c r="N247" s="2">
        <f>sala[[#This Row],[Hora de Salida]]</f>
        <v>45018.17291666667</v>
      </c>
      <c r="O247" s="3">
        <f>IF(sala[[#This Row],[Estado de la Mesa]]="Ocupada",sala[[#This Row],[Hora de Salida]]-sala[[#This Row],[Hora de Llegada]]+15/(24*60),sala[[#This Row],[Hora de Salida]]-sala[[#This Row],[Hora de Llegada]])</f>
        <v>9.6527777779556345E-2</v>
      </c>
      <c r="P247" s="3">
        <f>SUMIF('cocina'!A:A,sala[[#This Row],[Número de Orden]],'cocina'!H:H)/(24*60)</f>
        <v>0.10138888888888889</v>
      </c>
      <c r="Q247" s="3">
        <f>IF((sala[[#This Row],[Tiempo de Permanencia]]-sala[[#This Row],[Tiempo de Preparación]])&gt;0,sala[[#This Row],[Tiempo de Permanencia]]-sala[[#This Row],[Tiempo de Preparación]],0)</f>
        <v>0</v>
      </c>
      <c r="R247" s="10">
        <f>IF(sala[[#This Row],[Tiempo de degustación]]&gt;0,1,0)</f>
        <v>0</v>
      </c>
      <c r="S247" s="1" t="str">
        <f>WEEKDAY(sala[[#This Row],[Fecha de Factura]],11)&amp;". "&amp;TEXT(sala[[#This Row],[Fecha de Factura]],"dddd")</f>
        <v>7. domingo</v>
      </c>
      <c r="T247" s="4">
        <f>SUMIF('cocina'!A:A,sala[[#This Row],[Número de Orden]],'cocina'!G:G)</f>
        <v>11</v>
      </c>
      <c r="U247" s="4">
        <f>sala[[#This Row],[Tiempo de Preparación]]*24</f>
        <v>2.4333333333333336</v>
      </c>
      <c r="V247">
        <f>sala[[#This Row],[Cobrada]]*sala[[#This Row],[Monto Total de la Cuenta]]</f>
        <v>0</v>
      </c>
      <c r="W247" s="4">
        <f>sala[[#This Row],[Tiempo de Permanencia]]*24</f>
        <v>2.3166666667093523</v>
      </c>
    </row>
    <row r="248" spans="1:23" x14ac:dyDescent="0.3">
      <c r="A248">
        <v>11</v>
      </c>
      <c r="B248" s="1" t="s">
        <v>203</v>
      </c>
      <c r="C248">
        <v>6</v>
      </c>
      <c r="D248" s="2">
        <v>45018.106944444444</v>
      </c>
      <c r="E248" s="2">
        <v>45018.222916666666</v>
      </c>
      <c r="F248" s="1" t="s">
        <v>24</v>
      </c>
      <c r="G248" s="1" t="s">
        <v>14</v>
      </c>
      <c r="H248" s="1" t="s">
        <v>25</v>
      </c>
      <c r="I248">
        <v>49.07</v>
      </c>
      <c r="J248" s="1" t="s">
        <v>38</v>
      </c>
      <c r="K248">
        <v>247</v>
      </c>
      <c r="L248" s="1" t="s">
        <v>54</v>
      </c>
      <c r="M248" s="1">
        <f>SUMIF('cocina'!A:A,sala[[#This Row],[Número de Orden]],'cocina'!K:K)</f>
        <v>66</v>
      </c>
      <c r="N248" s="2">
        <f>sala[[#This Row],[Hora de Salida]]</f>
        <v>45018.222916666666</v>
      </c>
      <c r="O248" s="3">
        <f>IF(sala[[#This Row],[Estado de la Mesa]]="Ocupada",sala[[#This Row],[Hora de Salida]]-sala[[#This Row],[Hora de Llegada]]+15/(24*60),sala[[#This Row],[Hora de Salida]]-sala[[#This Row],[Hora de Llegada]])</f>
        <v>0.1263888888885655</v>
      </c>
      <c r="P248" s="3">
        <f>SUMIF('cocina'!A:A,sala[[#This Row],[Número de Orden]],'cocina'!H:H)/(24*60)</f>
        <v>4.0972222222222222E-2</v>
      </c>
      <c r="Q248" s="3">
        <f>IF((sala[[#This Row],[Tiempo de Permanencia]]-sala[[#This Row],[Tiempo de Preparación]])&gt;0,sala[[#This Row],[Tiempo de Permanencia]]-sala[[#This Row],[Tiempo de Preparación]],0)</f>
        <v>8.5416666666343288E-2</v>
      </c>
      <c r="R248" s="10">
        <f>IF(sala[[#This Row],[Tiempo de degustación]]&gt;0,1,0)</f>
        <v>1</v>
      </c>
      <c r="S248" s="1" t="str">
        <f>WEEKDAY(sala[[#This Row],[Fecha de Factura]],11)&amp;". "&amp;TEXT(sala[[#This Row],[Fecha de Factura]],"dddd")</f>
        <v>7. domingo</v>
      </c>
      <c r="T248" s="4">
        <f>SUMIF('cocina'!A:A,sala[[#This Row],[Número de Orden]],'cocina'!G:G)</f>
        <v>2</v>
      </c>
      <c r="U248" s="4">
        <f>sala[[#This Row],[Tiempo de Preparación]]*24</f>
        <v>0.98333333333333339</v>
      </c>
      <c r="V248">
        <f>sala[[#This Row],[Cobrada]]*sala[[#This Row],[Monto Total de la Cuenta]]</f>
        <v>66</v>
      </c>
      <c r="W248" s="4">
        <f>sala[[#This Row],[Tiempo de Permanencia]]*24</f>
        <v>3.0333333333255723</v>
      </c>
    </row>
    <row r="249" spans="1:23" x14ac:dyDescent="0.3">
      <c r="A249">
        <v>12</v>
      </c>
      <c r="B249" s="1" t="s">
        <v>280</v>
      </c>
      <c r="C249">
        <v>6</v>
      </c>
      <c r="D249" s="2">
        <v>45018.018055555556</v>
      </c>
      <c r="E249" s="2">
        <v>45018.095833333333</v>
      </c>
      <c r="F249" s="1" t="s">
        <v>24</v>
      </c>
      <c r="G249" s="1" t="s">
        <v>14</v>
      </c>
      <c r="H249" s="1" t="s">
        <v>15</v>
      </c>
      <c r="I249">
        <v>18.690000000000001</v>
      </c>
      <c r="J249" s="1" t="s">
        <v>38</v>
      </c>
      <c r="K249">
        <v>248</v>
      </c>
      <c r="L249" s="1" t="s">
        <v>57</v>
      </c>
      <c r="M249" s="1">
        <f>SUMIF('cocina'!A:A,sala[[#This Row],[Número de Orden]],'cocina'!K:K)</f>
        <v>225</v>
      </c>
      <c r="N249" s="2">
        <f>sala[[#This Row],[Hora de Salida]]</f>
        <v>45018.095833333333</v>
      </c>
      <c r="O249" s="3">
        <f>IF(sala[[#This Row],[Estado de la Mesa]]="Ocupada",sala[[#This Row],[Hora de Salida]]-sala[[#This Row],[Hora de Llegada]]+15/(24*60),sala[[#This Row],[Hora de Salida]]-sala[[#This Row],[Hora de Llegada]])</f>
        <v>8.8194444443312633E-2</v>
      </c>
      <c r="P249" s="3">
        <f>SUMIF('cocina'!A:A,sala[[#This Row],[Número de Orden]],'cocina'!H:H)/(24*60)</f>
        <v>8.3333333333333329E-2</v>
      </c>
      <c r="Q249" s="3">
        <f>IF((sala[[#This Row],[Tiempo de Permanencia]]-sala[[#This Row],[Tiempo de Preparación]])&gt;0,sala[[#This Row],[Tiempo de Permanencia]]-sala[[#This Row],[Tiempo de Preparación]],0)</f>
        <v>4.8611111099793047E-3</v>
      </c>
      <c r="R249" s="10">
        <f>IF(sala[[#This Row],[Tiempo de degustación]]&gt;0,1,0)</f>
        <v>1</v>
      </c>
      <c r="S249" s="1" t="str">
        <f>WEEKDAY(sala[[#This Row],[Fecha de Factura]],11)&amp;". "&amp;TEXT(sala[[#This Row],[Fecha de Factura]],"dddd")</f>
        <v>7. domingo</v>
      </c>
      <c r="T249" s="4">
        <f>SUMIF('cocina'!A:A,sala[[#This Row],[Número de Orden]],'cocina'!G:G)</f>
        <v>8</v>
      </c>
      <c r="U249" s="4">
        <f>sala[[#This Row],[Tiempo de Preparación]]*24</f>
        <v>2</v>
      </c>
      <c r="V249">
        <f>sala[[#This Row],[Cobrada]]*sala[[#This Row],[Monto Total de la Cuenta]]</f>
        <v>225</v>
      </c>
      <c r="W249" s="4">
        <f>sala[[#This Row],[Tiempo de Permanencia]]*24</f>
        <v>2.1166666666395031</v>
      </c>
    </row>
    <row r="250" spans="1:23" x14ac:dyDescent="0.3">
      <c r="A250">
        <v>8</v>
      </c>
      <c r="B250" s="1" t="s">
        <v>281</v>
      </c>
      <c r="C250">
        <v>6</v>
      </c>
      <c r="D250" s="2">
        <v>45018.040277777778</v>
      </c>
      <c r="E250" s="2">
        <v>45018.163194444445</v>
      </c>
      <c r="F250" s="1" t="s">
        <v>24</v>
      </c>
      <c r="G250" s="1" t="s">
        <v>35</v>
      </c>
      <c r="H250" s="1" t="s">
        <v>25</v>
      </c>
      <c r="I250">
        <v>47.71</v>
      </c>
      <c r="J250" s="1" t="s">
        <v>38</v>
      </c>
      <c r="K250">
        <v>249</v>
      </c>
      <c r="L250" s="1" t="s">
        <v>17</v>
      </c>
      <c r="M250" s="1">
        <f>SUMIF('cocina'!A:A,sala[[#This Row],[Número de Orden]],'cocina'!K:K)</f>
        <v>80</v>
      </c>
      <c r="N250" s="2">
        <f>sala[[#This Row],[Hora de Salida]]</f>
        <v>45018.163194444445</v>
      </c>
      <c r="O250" s="3">
        <f>IF(sala[[#This Row],[Estado de la Mesa]]="Ocupada",sala[[#This Row],[Hora de Salida]]-sala[[#This Row],[Hora de Llegada]]+15/(24*60),sala[[#This Row],[Hora de Salida]]-sala[[#This Row],[Hora de Llegada]])</f>
        <v>0.13333333333381839</v>
      </c>
      <c r="P250" s="3">
        <f>SUMIF('cocina'!A:A,sala[[#This Row],[Número de Orden]],'cocina'!H:H)/(24*60)</f>
        <v>7.5694444444444439E-2</v>
      </c>
      <c r="Q250" s="3">
        <f>IF((sala[[#This Row],[Tiempo de Permanencia]]-sala[[#This Row],[Tiempo de Preparación]])&gt;0,sala[[#This Row],[Tiempo de Permanencia]]-sala[[#This Row],[Tiempo de Preparación]],0)</f>
        <v>5.7638888889373949E-2</v>
      </c>
      <c r="R250" s="10">
        <f>IF(sala[[#This Row],[Tiempo de degustación]]&gt;0,1,0)</f>
        <v>1</v>
      </c>
      <c r="S250" s="1" t="str">
        <f>WEEKDAY(sala[[#This Row],[Fecha de Factura]],11)&amp;". "&amp;TEXT(sala[[#This Row],[Fecha de Factura]],"dddd")</f>
        <v>7. domingo</v>
      </c>
      <c r="T250" s="4">
        <f>SUMIF('cocina'!A:A,sala[[#This Row],[Número de Orden]],'cocina'!G:G)</f>
        <v>4</v>
      </c>
      <c r="U250" s="4">
        <f>sala[[#This Row],[Tiempo de Preparación]]*24</f>
        <v>1.8166666666666664</v>
      </c>
      <c r="V250">
        <f>sala[[#This Row],[Cobrada]]*sala[[#This Row],[Monto Total de la Cuenta]]</f>
        <v>80</v>
      </c>
      <c r="W250" s="4">
        <f>sala[[#This Row],[Tiempo de Permanencia]]*24</f>
        <v>3.2000000000116415</v>
      </c>
    </row>
    <row r="251" spans="1:23" x14ac:dyDescent="0.3">
      <c r="A251">
        <v>8</v>
      </c>
      <c r="B251" s="1" t="s">
        <v>282</v>
      </c>
      <c r="C251">
        <v>2</v>
      </c>
      <c r="D251" s="2">
        <v>45018.12222222222</v>
      </c>
      <c r="E251" s="2">
        <v>45018.272916666669</v>
      </c>
      <c r="F251" s="1" t="s">
        <v>32</v>
      </c>
      <c r="G251" s="1" t="s">
        <v>14</v>
      </c>
      <c r="H251" s="1" t="s">
        <v>25</v>
      </c>
      <c r="I251">
        <v>23.21</v>
      </c>
      <c r="J251" s="1" t="s">
        <v>26</v>
      </c>
      <c r="K251">
        <v>250</v>
      </c>
      <c r="L251" s="1" t="s">
        <v>17</v>
      </c>
      <c r="M251" s="1">
        <f>SUMIF('cocina'!A:A,sala[[#This Row],[Número de Orden]],'cocina'!K:K)</f>
        <v>20</v>
      </c>
      <c r="N251" s="2">
        <f>sala[[#This Row],[Hora de Salida]]</f>
        <v>45018.272916666669</v>
      </c>
      <c r="O251" s="3">
        <f>IF(sala[[#This Row],[Estado de la Mesa]]="Ocupada",sala[[#This Row],[Hora de Salida]]-sala[[#This Row],[Hora de Llegada]]+15/(24*60),sala[[#This Row],[Hora de Salida]]-sala[[#This Row],[Hora de Llegada]])</f>
        <v>0.15069444444816327</v>
      </c>
      <c r="P251" s="3">
        <f>SUMIF('cocina'!A:A,sala[[#This Row],[Número de Orden]],'cocina'!H:H)/(24*60)</f>
        <v>2.013888888888889E-2</v>
      </c>
      <c r="Q251" s="3">
        <f>IF((sala[[#This Row],[Tiempo de Permanencia]]-sala[[#This Row],[Tiempo de Preparación]])&gt;0,sala[[#This Row],[Tiempo de Permanencia]]-sala[[#This Row],[Tiempo de Preparación]],0)</f>
        <v>0.13055555555927437</v>
      </c>
      <c r="R251" s="10">
        <f>IF(sala[[#This Row],[Tiempo de degustación]]&gt;0,1,0)</f>
        <v>1</v>
      </c>
      <c r="S251" s="1" t="str">
        <f>WEEKDAY(sala[[#This Row],[Fecha de Factura]],11)&amp;". "&amp;TEXT(sala[[#This Row],[Fecha de Factura]],"dddd")</f>
        <v>7. domingo</v>
      </c>
      <c r="T251" s="4">
        <f>SUMIF('cocina'!A:A,sala[[#This Row],[Número de Orden]],'cocina'!G:G)</f>
        <v>1</v>
      </c>
      <c r="U251" s="4">
        <f>sala[[#This Row],[Tiempo de Preparación]]*24</f>
        <v>0.48333333333333339</v>
      </c>
      <c r="V251">
        <f>sala[[#This Row],[Cobrada]]*sala[[#This Row],[Monto Total de la Cuenta]]</f>
        <v>20</v>
      </c>
      <c r="W251" s="4">
        <f>sala[[#This Row],[Tiempo de Permanencia]]*24</f>
        <v>3.6166666667559184</v>
      </c>
    </row>
    <row r="252" spans="1:23" x14ac:dyDescent="0.3">
      <c r="A252">
        <v>12</v>
      </c>
      <c r="B252" s="1" t="s">
        <v>283</v>
      </c>
      <c r="C252">
        <v>6</v>
      </c>
      <c r="D252" s="2">
        <v>45018.055555555555</v>
      </c>
      <c r="E252" s="2">
        <v>45018.183333333334</v>
      </c>
      <c r="F252" s="1" t="s">
        <v>19</v>
      </c>
      <c r="G252" s="1" t="s">
        <v>14</v>
      </c>
      <c r="H252" s="1" t="s">
        <v>25</v>
      </c>
      <c r="I252">
        <v>13.69</v>
      </c>
      <c r="J252" s="1" t="s">
        <v>38</v>
      </c>
      <c r="K252">
        <v>251</v>
      </c>
      <c r="L252" s="1" t="s">
        <v>44</v>
      </c>
      <c r="M252" s="1">
        <f>SUMIF('cocina'!A:A,sala[[#This Row],[Número de Orden]],'cocina'!K:K)</f>
        <v>109</v>
      </c>
      <c r="N252" s="2">
        <f>sala[[#This Row],[Hora de Salida]]</f>
        <v>45018.183333333334</v>
      </c>
      <c r="O252" s="3">
        <f>IF(sala[[#This Row],[Estado de la Mesa]]="Ocupada",sala[[#This Row],[Hora de Salida]]-sala[[#This Row],[Hora de Llegada]]+15/(24*60),sala[[#This Row],[Hora de Salida]]-sala[[#This Row],[Hora de Llegada]])</f>
        <v>0.138194444446223</v>
      </c>
      <c r="P252" s="3">
        <f>SUMIF('cocina'!A:A,sala[[#This Row],[Número de Orden]],'cocina'!H:H)/(24*60)</f>
        <v>8.4722222222222227E-2</v>
      </c>
      <c r="Q252" s="3">
        <f>IF((sala[[#This Row],[Tiempo de Permanencia]]-sala[[#This Row],[Tiempo de Preparación]])&gt;0,sala[[#This Row],[Tiempo de Permanencia]]-sala[[#This Row],[Tiempo de Preparación]],0)</f>
        <v>5.3472222224000776E-2</v>
      </c>
      <c r="R252" s="10">
        <f>IF(sala[[#This Row],[Tiempo de degustación]]&gt;0,1,0)</f>
        <v>1</v>
      </c>
      <c r="S252" s="1" t="str">
        <f>WEEKDAY(sala[[#This Row],[Fecha de Factura]],11)&amp;". "&amp;TEXT(sala[[#This Row],[Fecha de Factura]],"dddd")</f>
        <v>7. domingo</v>
      </c>
      <c r="T252" s="4">
        <f>SUMIF('cocina'!A:A,sala[[#This Row],[Número de Orden]],'cocina'!G:G)</f>
        <v>5</v>
      </c>
      <c r="U252" s="4">
        <f>sala[[#This Row],[Tiempo de Preparación]]*24</f>
        <v>2.0333333333333332</v>
      </c>
      <c r="V252">
        <f>sala[[#This Row],[Cobrada]]*sala[[#This Row],[Monto Total de la Cuenta]]</f>
        <v>109</v>
      </c>
      <c r="W252" s="4">
        <f>sala[[#This Row],[Tiempo de Permanencia]]*24</f>
        <v>3.3166666667093523</v>
      </c>
    </row>
    <row r="253" spans="1:23" x14ac:dyDescent="0.3">
      <c r="A253">
        <v>4</v>
      </c>
      <c r="B253" s="1" t="s">
        <v>284</v>
      </c>
      <c r="C253">
        <v>3</v>
      </c>
      <c r="D253" s="2">
        <v>45018.027083333334</v>
      </c>
      <c r="E253" s="2">
        <v>45018.183333333334</v>
      </c>
      <c r="F253" s="1" t="s">
        <v>32</v>
      </c>
      <c r="G253" s="1" t="s">
        <v>14</v>
      </c>
      <c r="H253" s="1" t="s">
        <v>25</v>
      </c>
      <c r="I253">
        <v>43.81</v>
      </c>
      <c r="J253" s="1" t="s">
        <v>26</v>
      </c>
      <c r="K253">
        <v>252</v>
      </c>
      <c r="L253" s="1" t="s">
        <v>22</v>
      </c>
      <c r="M253" s="1">
        <f>SUMIF('cocina'!A:A,sala[[#This Row],[Número de Orden]],'cocina'!K:K)</f>
        <v>102</v>
      </c>
      <c r="N253" s="2">
        <f>sala[[#This Row],[Hora de Salida]]</f>
        <v>45018.183333333334</v>
      </c>
      <c r="O253" s="3">
        <f>IF(sala[[#This Row],[Estado de la Mesa]]="Ocupada",sala[[#This Row],[Hora de Salida]]-sala[[#This Row],[Hora de Llegada]]+15/(24*60),sala[[#This Row],[Hora de Salida]]-sala[[#This Row],[Hora de Llegada]])</f>
        <v>0.15625</v>
      </c>
      <c r="P253" s="3">
        <f>SUMIF('cocina'!A:A,sala[[#This Row],[Número de Orden]],'cocina'!H:H)/(24*60)</f>
        <v>5.8333333333333334E-2</v>
      </c>
      <c r="Q253" s="3">
        <f>IF((sala[[#This Row],[Tiempo de Permanencia]]-sala[[#This Row],[Tiempo de Preparación]])&gt;0,sala[[#This Row],[Tiempo de Permanencia]]-sala[[#This Row],[Tiempo de Preparación]],0)</f>
        <v>9.7916666666666666E-2</v>
      </c>
      <c r="R253" s="10">
        <f>IF(sala[[#This Row],[Tiempo de degustación]]&gt;0,1,0)</f>
        <v>1</v>
      </c>
      <c r="S253" s="1" t="str">
        <f>WEEKDAY(sala[[#This Row],[Fecha de Factura]],11)&amp;". "&amp;TEXT(sala[[#This Row],[Fecha de Factura]],"dddd")</f>
        <v>7. domingo</v>
      </c>
      <c r="T253" s="4">
        <f>SUMIF('cocina'!A:A,sala[[#This Row],[Número de Orden]],'cocina'!G:G)</f>
        <v>4</v>
      </c>
      <c r="U253" s="4">
        <f>sala[[#This Row],[Tiempo de Preparación]]*24</f>
        <v>1.4</v>
      </c>
      <c r="V253">
        <f>sala[[#This Row],[Cobrada]]*sala[[#This Row],[Monto Total de la Cuenta]]</f>
        <v>102</v>
      </c>
      <c r="W253" s="4">
        <f>sala[[#This Row],[Tiempo de Permanencia]]*24</f>
        <v>3.75</v>
      </c>
    </row>
    <row r="254" spans="1:23" x14ac:dyDescent="0.3">
      <c r="A254">
        <v>8</v>
      </c>
      <c r="B254" s="1" t="s">
        <v>285</v>
      </c>
      <c r="C254">
        <v>2</v>
      </c>
      <c r="D254" s="2">
        <v>45018.037499999999</v>
      </c>
      <c r="E254" s="2">
        <v>45018.15625</v>
      </c>
      <c r="F254" s="1" t="s">
        <v>13</v>
      </c>
      <c r="G254" s="1" t="s">
        <v>35</v>
      </c>
      <c r="H254" s="1" t="s">
        <v>25</v>
      </c>
      <c r="I254">
        <v>34.69</v>
      </c>
      <c r="J254" s="1" t="s">
        <v>38</v>
      </c>
      <c r="K254">
        <v>253</v>
      </c>
      <c r="L254" s="1" t="s">
        <v>69</v>
      </c>
      <c r="M254" s="1">
        <f>SUMIF('cocina'!A:A,sala[[#This Row],[Número de Orden]],'cocina'!K:K)</f>
        <v>154</v>
      </c>
      <c r="N254" s="2">
        <f>sala[[#This Row],[Hora de Salida]]</f>
        <v>45018.15625</v>
      </c>
      <c r="O254" s="3">
        <f>IF(sala[[#This Row],[Estado de la Mesa]]="Ocupada",sala[[#This Row],[Hora de Salida]]-sala[[#This Row],[Hora de Llegada]]+15/(24*60),sala[[#This Row],[Hora de Salida]]-sala[[#This Row],[Hora de Llegada]])</f>
        <v>0.12916666666812185</v>
      </c>
      <c r="P254" s="3">
        <f>SUMIF('cocina'!A:A,sala[[#This Row],[Número de Orden]],'cocina'!H:H)/(24*60)</f>
        <v>3.8194444444444448E-2</v>
      </c>
      <c r="Q254" s="3">
        <f>IF((sala[[#This Row],[Tiempo de Permanencia]]-sala[[#This Row],[Tiempo de Preparación]])&gt;0,sala[[#This Row],[Tiempo de Permanencia]]-sala[[#This Row],[Tiempo de Preparación]],0)</f>
        <v>9.0972222223677401E-2</v>
      </c>
      <c r="R254" s="10">
        <f>IF(sala[[#This Row],[Tiempo de degustación]]&gt;0,1,0)</f>
        <v>1</v>
      </c>
      <c r="S254" s="1" t="str">
        <f>WEEKDAY(sala[[#This Row],[Fecha de Factura]],11)&amp;". "&amp;TEXT(sala[[#This Row],[Fecha de Factura]],"dddd")</f>
        <v>7. domingo</v>
      </c>
      <c r="T254" s="4">
        <f>SUMIF('cocina'!A:A,sala[[#This Row],[Número de Orden]],'cocina'!G:G)</f>
        <v>6</v>
      </c>
      <c r="U254" s="4">
        <f>sala[[#This Row],[Tiempo de Preparación]]*24</f>
        <v>0.91666666666666674</v>
      </c>
      <c r="V254">
        <f>sala[[#This Row],[Cobrada]]*sala[[#This Row],[Monto Total de la Cuenta]]</f>
        <v>154</v>
      </c>
      <c r="W254" s="4">
        <f>sala[[#This Row],[Tiempo de Permanencia]]*24</f>
        <v>3.1000000000349246</v>
      </c>
    </row>
    <row r="255" spans="1:23" x14ac:dyDescent="0.3">
      <c r="A255">
        <v>10</v>
      </c>
      <c r="B255" s="1" t="s">
        <v>286</v>
      </c>
      <c r="C255">
        <v>6</v>
      </c>
      <c r="D255" s="2">
        <v>45018.128472222219</v>
      </c>
      <c r="E255" s="2">
        <v>45018.240972222222</v>
      </c>
      <c r="F255" s="1" t="s">
        <v>19</v>
      </c>
      <c r="G255" s="1" t="s">
        <v>35</v>
      </c>
      <c r="H255" s="1" t="s">
        <v>25</v>
      </c>
      <c r="I255">
        <v>36.43</v>
      </c>
      <c r="J255" s="1" t="s">
        <v>16</v>
      </c>
      <c r="K255">
        <v>254</v>
      </c>
      <c r="L255" s="1" t="s">
        <v>30</v>
      </c>
      <c r="M255" s="1">
        <f>SUMIF('cocina'!A:A,sala[[#This Row],[Número de Orden]],'cocina'!K:K)</f>
        <v>297</v>
      </c>
      <c r="N255" s="2">
        <f>sala[[#This Row],[Hora de Salida]]</f>
        <v>45018.240972222222</v>
      </c>
      <c r="O255" s="3">
        <f>IF(sala[[#This Row],[Estado de la Mesa]]="Ocupada",sala[[#This Row],[Hora de Salida]]-sala[[#This Row],[Hora de Llegada]]+15/(24*60),sala[[#This Row],[Hora de Salida]]-sala[[#This Row],[Hora de Llegada]])</f>
        <v>0.11250000000291038</v>
      </c>
      <c r="P255" s="3">
        <f>SUMIF('cocina'!A:A,sala[[#This Row],[Número de Orden]],'cocina'!H:H)/(24*60)</f>
        <v>9.7916666666666666E-2</v>
      </c>
      <c r="Q255" s="3">
        <f>IF((sala[[#This Row],[Tiempo de Permanencia]]-sala[[#This Row],[Tiempo de Preparación]])&gt;0,sala[[#This Row],[Tiempo de Permanencia]]-sala[[#This Row],[Tiempo de Preparación]],0)</f>
        <v>1.4583333336243717E-2</v>
      </c>
      <c r="R255" s="10">
        <f>IF(sala[[#This Row],[Tiempo de degustación]]&gt;0,1,0)</f>
        <v>1</v>
      </c>
      <c r="S255" s="1" t="str">
        <f>WEEKDAY(sala[[#This Row],[Fecha de Factura]],11)&amp;". "&amp;TEXT(sala[[#This Row],[Fecha de Factura]],"dddd")</f>
        <v>7. domingo</v>
      </c>
      <c r="T255" s="4">
        <f>SUMIF('cocina'!A:A,sala[[#This Row],[Número de Orden]],'cocina'!G:G)</f>
        <v>10</v>
      </c>
      <c r="U255" s="4">
        <f>sala[[#This Row],[Tiempo de Preparación]]*24</f>
        <v>2.35</v>
      </c>
      <c r="V255">
        <f>sala[[#This Row],[Cobrada]]*sala[[#This Row],[Monto Total de la Cuenta]]</f>
        <v>297</v>
      </c>
      <c r="W255" s="4">
        <f>sala[[#This Row],[Tiempo de Permanencia]]*24</f>
        <v>2.7000000000698492</v>
      </c>
    </row>
    <row r="256" spans="1:23" x14ac:dyDescent="0.3">
      <c r="A256">
        <v>8</v>
      </c>
      <c r="B256" s="1" t="s">
        <v>287</v>
      </c>
      <c r="C256">
        <v>4</v>
      </c>
      <c r="D256" s="2">
        <v>45018.099305555559</v>
      </c>
      <c r="E256" s="2">
        <v>45018.165972222225</v>
      </c>
      <c r="F256" s="1" t="s">
        <v>24</v>
      </c>
      <c r="G256" s="1" t="s">
        <v>35</v>
      </c>
      <c r="H256" s="1" t="s">
        <v>21</v>
      </c>
      <c r="I256">
        <v>13.34</v>
      </c>
      <c r="J256" s="1" t="s">
        <v>16</v>
      </c>
      <c r="K256">
        <v>255</v>
      </c>
      <c r="L256" s="1" t="s">
        <v>44</v>
      </c>
      <c r="M256" s="1">
        <f>SUMIF('cocina'!A:A,sala[[#This Row],[Número de Orden]],'cocina'!K:K)</f>
        <v>25</v>
      </c>
      <c r="N256" s="2">
        <f>sala[[#This Row],[Hora de Salida]]</f>
        <v>45018.165972222225</v>
      </c>
      <c r="O256" s="3">
        <f>IF(sala[[#This Row],[Estado de la Mesa]]="Ocupada",sala[[#This Row],[Hora de Salida]]-sala[[#This Row],[Hora de Llegada]]+15/(24*60),sala[[#This Row],[Hora de Salida]]-sala[[#This Row],[Hora de Llegada]])</f>
        <v>6.6666666665696539E-2</v>
      </c>
      <c r="P256" s="3">
        <f>SUMIF('cocina'!A:A,sala[[#This Row],[Número de Orden]],'cocina'!H:H)/(24*60)</f>
        <v>2.5694444444444443E-2</v>
      </c>
      <c r="Q256" s="3">
        <f>IF((sala[[#This Row],[Tiempo de Permanencia]]-sala[[#This Row],[Tiempo de Preparación]])&gt;0,sala[[#This Row],[Tiempo de Permanencia]]-sala[[#This Row],[Tiempo de Preparación]],0)</f>
        <v>4.0972222221252096E-2</v>
      </c>
      <c r="R256" s="10">
        <f>IF(sala[[#This Row],[Tiempo de degustación]]&gt;0,1,0)</f>
        <v>1</v>
      </c>
      <c r="S256" s="1" t="str">
        <f>WEEKDAY(sala[[#This Row],[Fecha de Factura]],11)&amp;". "&amp;TEXT(sala[[#This Row],[Fecha de Factura]],"dddd")</f>
        <v>7. domingo</v>
      </c>
      <c r="T256" s="4">
        <f>SUMIF('cocina'!A:A,sala[[#This Row],[Número de Orden]],'cocina'!G:G)</f>
        <v>1</v>
      </c>
      <c r="U256" s="4">
        <f>sala[[#This Row],[Tiempo de Preparación]]*24</f>
        <v>0.6166666666666667</v>
      </c>
      <c r="V256">
        <f>sala[[#This Row],[Cobrada]]*sala[[#This Row],[Monto Total de la Cuenta]]</f>
        <v>25</v>
      </c>
      <c r="W256" s="4">
        <f>sala[[#This Row],[Tiempo de Permanencia]]*24</f>
        <v>1.5999999999767169</v>
      </c>
    </row>
    <row r="257" spans="1:23" x14ac:dyDescent="0.3">
      <c r="A257">
        <v>5</v>
      </c>
      <c r="B257" s="1" t="s">
        <v>288</v>
      </c>
      <c r="C257">
        <v>2</v>
      </c>
      <c r="D257" s="2">
        <v>45018.015972222223</v>
      </c>
      <c r="E257" s="2">
        <v>45018.143750000003</v>
      </c>
      <c r="F257" s="1" t="s">
        <v>29</v>
      </c>
      <c r="G257" s="1" t="s">
        <v>20</v>
      </c>
      <c r="H257" s="1" t="s">
        <v>21</v>
      </c>
      <c r="I257">
        <v>49.88</v>
      </c>
      <c r="J257" s="1" t="s">
        <v>16</v>
      </c>
      <c r="K257">
        <v>256</v>
      </c>
      <c r="L257" s="1" t="s">
        <v>69</v>
      </c>
      <c r="M257" s="1">
        <f>SUMIF('cocina'!A:A,sala[[#This Row],[Número de Orden]],'cocina'!K:K)</f>
        <v>21</v>
      </c>
      <c r="N257" s="2">
        <f>sala[[#This Row],[Hora de Salida]]</f>
        <v>45018.143750000003</v>
      </c>
      <c r="O257" s="3">
        <f>IF(sala[[#This Row],[Estado de la Mesa]]="Ocupada",sala[[#This Row],[Hora de Salida]]-sala[[#This Row],[Hora de Llegada]]+15/(24*60),sala[[#This Row],[Hora de Salida]]-sala[[#This Row],[Hora de Llegada]])</f>
        <v>0.12777777777955635</v>
      </c>
      <c r="P257" s="3">
        <f>SUMIF('cocina'!A:A,sala[[#This Row],[Número de Orden]],'cocina'!H:H)/(24*60)</f>
        <v>1.1111111111111112E-2</v>
      </c>
      <c r="Q257" s="3">
        <f>IF((sala[[#This Row],[Tiempo de Permanencia]]-sala[[#This Row],[Tiempo de Preparación]])&gt;0,sala[[#This Row],[Tiempo de Permanencia]]-sala[[#This Row],[Tiempo de Preparación]],0)</f>
        <v>0.11666666666844523</v>
      </c>
      <c r="R257" s="10">
        <f>IF(sala[[#This Row],[Tiempo de degustación]]&gt;0,1,0)</f>
        <v>1</v>
      </c>
      <c r="S257" s="1" t="str">
        <f>WEEKDAY(sala[[#This Row],[Fecha de Factura]],11)&amp;". "&amp;TEXT(sala[[#This Row],[Fecha de Factura]],"dddd")</f>
        <v>7. domingo</v>
      </c>
      <c r="T257" s="4">
        <f>SUMIF('cocina'!A:A,sala[[#This Row],[Número de Orden]],'cocina'!G:G)</f>
        <v>1</v>
      </c>
      <c r="U257" s="4">
        <f>sala[[#This Row],[Tiempo de Preparación]]*24</f>
        <v>0.26666666666666666</v>
      </c>
      <c r="V257">
        <f>sala[[#This Row],[Cobrada]]*sala[[#This Row],[Monto Total de la Cuenta]]</f>
        <v>21</v>
      </c>
      <c r="W257" s="4">
        <f>sala[[#This Row],[Tiempo de Permanencia]]*24</f>
        <v>3.0666666667093523</v>
      </c>
    </row>
    <row r="258" spans="1:23" x14ac:dyDescent="0.3">
      <c r="A258">
        <v>12</v>
      </c>
      <c r="B258" s="1" t="s">
        <v>289</v>
      </c>
      <c r="C258">
        <v>5</v>
      </c>
      <c r="D258" s="2">
        <v>45018.088888888888</v>
      </c>
      <c r="E258" s="2">
        <v>45018.136805555558</v>
      </c>
      <c r="F258" s="1" t="s">
        <v>24</v>
      </c>
      <c r="G258" s="1" t="s">
        <v>14</v>
      </c>
      <c r="H258" s="1" t="s">
        <v>25</v>
      </c>
      <c r="I258">
        <v>26.78</v>
      </c>
      <c r="J258" s="1" t="s">
        <v>16</v>
      </c>
      <c r="K258">
        <v>257</v>
      </c>
      <c r="L258" s="1" t="s">
        <v>54</v>
      </c>
      <c r="M258" s="1">
        <f>SUMIF('cocina'!A:A,sala[[#This Row],[Número de Orden]],'cocina'!K:K)</f>
        <v>46</v>
      </c>
      <c r="N258" s="2">
        <f>sala[[#This Row],[Hora de Salida]]</f>
        <v>45018.136805555558</v>
      </c>
      <c r="O258" s="3">
        <f>IF(sala[[#This Row],[Estado de la Mesa]]="Ocupada",sala[[#This Row],[Hora de Salida]]-sala[[#This Row],[Hora de Llegada]]+15/(24*60),sala[[#This Row],[Hora de Salida]]-sala[[#This Row],[Hora de Llegada]])</f>
        <v>4.7916666670062114E-2</v>
      </c>
      <c r="P258" s="3">
        <f>SUMIF('cocina'!A:A,sala[[#This Row],[Número de Orden]],'cocina'!H:H)/(24*60)</f>
        <v>1.9444444444444445E-2</v>
      </c>
      <c r="Q258" s="3">
        <f>IF((sala[[#This Row],[Tiempo de Permanencia]]-sala[[#This Row],[Tiempo de Preparación]])&gt;0,sala[[#This Row],[Tiempo de Permanencia]]-sala[[#This Row],[Tiempo de Preparación]],0)</f>
        <v>2.8472222225617669E-2</v>
      </c>
      <c r="R258" s="10">
        <f>IF(sala[[#This Row],[Tiempo de degustación]]&gt;0,1,0)</f>
        <v>1</v>
      </c>
      <c r="S258" s="1" t="str">
        <f>WEEKDAY(sala[[#This Row],[Fecha de Factura]],11)&amp;". "&amp;TEXT(sala[[#This Row],[Fecha de Factura]],"dddd")</f>
        <v>7. domingo</v>
      </c>
      <c r="T258" s="4">
        <f>SUMIF('cocina'!A:A,sala[[#This Row],[Número de Orden]],'cocina'!G:G)</f>
        <v>2</v>
      </c>
      <c r="U258" s="4">
        <f>sala[[#This Row],[Tiempo de Preparación]]*24</f>
        <v>0.46666666666666667</v>
      </c>
      <c r="V258">
        <f>sala[[#This Row],[Cobrada]]*sala[[#This Row],[Monto Total de la Cuenta]]</f>
        <v>46</v>
      </c>
      <c r="W258" s="4">
        <f>sala[[#This Row],[Tiempo de Permanencia]]*24</f>
        <v>1.1500000000814907</v>
      </c>
    </row>
    <row r="259" spans="1:23" x14ac:dyDescent="0.3">
      <c r="A259">
        <v>12</v>
      </c>
      <c r="B259" s="1" t="s">
        <v>290</v>
      </c>
      <c r="C259">
        <v>1</v>
      </c>
      <c r="D259" s="2">
        <v>45018.027083333334</v>
      </c>
      <c r="E259" s="2">
        <v>45018.188888888886</v>
      </c>
      <c r="F259" s="1" t="s">
        <v>24</v>
      </c>
      <c r="G259" s="1" t="s">
        <v>20</v>
      </c>
      <c r="H259" s="1" t="s">
        <v>25</v>
      </c>
      <c r="I259">
        <v>47.99</v>
      </c>
      <c r="J259" s="1" t="s">
        <v>16</v>
      </c>
      <c r="K259">
        <v>258</v>
      </c>
      <c r="L259" s="1" t="s">
        <v>42</v>
      </c>
      <c r="M259" s="1">
        <f>SUMIF('cocina'!A:A,sala[[#This Row],[Número de Orden]],'cocina'!K:K)</f>
        <v>117</v>
      </c>
      <c r="N259" s="2">
        <f>sala[[#This Row],[Hora de Salida]]</f>
        <v>45018.188888888886</v>
      </c>
      <c r="O259" s="3">
        <f>IF(sala[[#This Row],[Estado de la Mesa]]="Ocupada",sala[[#This Row],[Hora de Salida]]-sala[[#This Row],[Hora de Llegada]]+15/(24*60),sala[[#This Row],[Hora de Salida]]-sala[[#This Row],[Hora de Llegada]])</f>
        <v>0.16180555555183673</v>
      </c>
      <c r="P259" s="3">
        <f>SUMIF('cocina'!A:A,sala[[#This Row],[Número de Orden]],'cocina'!H:H)/(24*60)</f>
        <v>7.2916666666666671E-2</v>
      </c>
      <c r="Q259" s="3">
        <f>IF((sala[[#This Row],[Tiempo de Permanencia]]-sala[[#This Row],[Tiempo de Preparación]])&gt;0,sala[[#This Row],[Tiempo de Permanencia]]-sala[[#This Row],[Tiempo de Preparación]],0)</f>
        <v>8.8888888885170061E-2</v>
      </c>
      <c r="R259" s="10">
        <f>IF(sala[[#This Row],[Tiempo de degustación]]&gt;0,1,0)</f>
        <v>1</v>
      </c>
      <c r="S259" s="1" t="str">
        <f>WEEKDAY(sala[[#This Row],[Fecha de Factura]],11)&amp;". "&amp;TEXT(sala[[#This Row],[Fecha de Factura]],"dddd")</f>
        <v>7. domingo</v>
      </c>
      <c r="T259" s="4">
        <f>SUMIF('cocina'!A:A,sala[[#This Row],[Número de Orden]],'cocina'!G:G)</f>
        <v>4</v>
      </c>
      <c r="U259" s="4">
        <f>sala[[#This Row],[Tiempo de Preparación]]*24</f>
        <v>1.75</v>
      </c>
      <c r="V259">
        <f>sala[[#This Row],[Cobrada]]*sala[[#This Row],[Monto Total de la Cuenta]]</f>
        <v>117</v>
      </c>
      <c r="W259" s="4">
        <f>sala[[#This Row],[Tiempo de Permanencia]]*24</f>
        <v>3.8833333332440816</v>
      </c>
    </row>
    <row r="260" spans="1:23" x14ac:dyDescent="0.3">
      <c r="A260">
        <v>10</v>
      </c>
      <c r="B260" s="1" t="s">
        <v>104</v>
      </c>
      <c r="C260">
        <v>5</v>
      </c>
      <c r="D260" s="2">
        <v>45018.143750000003</v>
      </c>
      <c r="E260" s="2">
        <v>45018.261111111111</v>
      </c>
      <c r="F260" s="1" t="s">
        <v>19</v>
      </c>
      <c r="G260" s="1" t="s">
        <v>14</v>
      </c>
      <c r="H260" s="1" t="s">
        <v>25</v>
      </c>
      <c r="I260">
        <v>46.72</v>
      </c>
      <c r="J260" s="1" t="s">
        <v>38</v>
      </c>
      <c r="K260">
        <v>259</v>
      </c>
      <c r="L260" s="1" t="s">
        <v>39</v>
      </c>
      <c r="M260" s="1">
        <f>SUMIF('cocina'!A:A,sala[[#This Row],[Número de Orden]],'cocina'!K:K)</f>
        <v>81</v>
      </c>
      <c r="N260" s="2">
        <f>sala[[#This Row],[Hora de Salida]]</f>
        <v>45018.261111111111</v>
      </c>
      <c r="O260" s="3">
        <f>IF(sala[[#This Row],[Estado de la Mesa]]="Ocupada",sala[[#This Row],[Hora de Salida]]-sala[[#This Row],[Hora de Llegada]]+15/(24*60),sala[[#This Row],[Hora de Salida]]-sala[[#This Row],[Hora de Llegada]])</f>
        <v>0.1277777777747057</v>
      </c>
      <c r="P260" s="3">
        <f>SUMIF('cocina'!A:A,sala[[#This Row],[Número de Orden]],'cocina'!H:H)/(24*60)</f>
        <v>7.6388888888888886E-3</v>
      </c>
      <c r="Q260" s="3">
        <f>IF((sala[[#This Row],[Tiempo de Permanencia]]-sala[[#This Row],[Tiempo de Preparación]])&gt;0,sala[[#This Row],[Tiempo de Permanencia]]-sala[[#This Row],[Tiempo de Preparación]],0)</f>
        <v>0.12013888888581681</v>
      </c>
      <c r="R260" s="10">
        <f>IF(sala[[#This Row],[Tiempo de degustación]]&gt;0,1,0)</f>
        <v>1</v>
      </c>
      <c r="S260" s="1" t="str">
        <f>WEEKDAY(sala[[#This Row],[Fecha de Factura]],11)&amp;". "&amp;TEXT(sala[[#This Row],[Fecha de Factura]],"dddd")</f>
        <v>7. domingo</v>
      </c>
      <c r="T260" s="4">
        <f>SUMIF('cocina'!A:A,sala[[#This Row],[Número de Orden]],'cocina'!G:G)</f>
        <v>3</v>
      </c>
      <c r="U260" s="4">
        <f>sala[[#This Row],[Tiempo de Preparación]]*24</f>
        <v>0.18333333333333332</v>
      </c>
      <c r="V260">
        <f>sala[[#This Row],[Cobrada]]*sala[[#This Row],[Monto Total de la Cuenta]]</f>
        <v>81</v>
      </c>
      <c r="W260" s="4">
        <f>sala[[#This Row],[Tiempo de Permanencia]]*24</f>
        <v>3.066666666592937</v>
      </c>
    </row>
    <row r="261" spans="1:23" x14ac:dyDescent="0.3">
      <c r="A261">
        <v>20</v>
      </c>
      <c r="B261" s="1" t="s">
        <v>291</v>
      </c>
      <c r="C261">
        <v>6</v>
      </c>
      <c r="D261" s="2">
        <v>45018.057638888888</v>
      </c>
      <c r="E261" s="2">
        <v>45018.193055555559</v>
      </c>
      <c r="F261" s="1" t="s">
        <v>29</v>
      </c>
      <c r="G261" s="1" t="s">
        <v>14</v>
      </c>
      <c r="H261" s="1" t="s">
        <v>21</v>
      </c>
      <c r="I261">
        <v>47.55</v>
      </c>
      <c r="J261" s="1" t="s">
        <v>38</v>
      </c>
      <c r="K261">
        <v>260</v>
      </c>
      <c r="L261" s="1" t="s">
        <v>44</v>
      </c>
      <c r="M261" s="1">
        <f>SUMIF('cocina'!A:A,sala[[#This Row],[Número de Orden]],'cocina'!K:K)</f>
        <v>69</v>
      </c>
      <c r="N261" s="2">
        <f>sala[[#This Row],[Hora de Salida]]</f>
        <v>45018.193055555559</v>
      </c>
      <c r="O261" s="3">
        <f>IF(sala[[#This Row],[Estado de la Mesa]]="Ocupada",sala[[#This Row],[Hora de Salida]]-sala[[#This Row],[Hora de Llegada]]+15/(24*60),sala[[#This Row],[Hora de Salida]]-sala[[#This Row],[Hora de Llegada]])</f>
        <v>0.14583333333818396</v>
      </c>
      <c r="P261" s="3">
        <f>SUMIF('cocina'!A:A,sala[[#This Row],[Número de Orden]],'cocina'!H:H)/(24*60)</f>
        <v>3.4027777777777775E-2</v>
      </c>
      <c r="Q261" s="3">
        <f>IF((sala[[#This Row],[Tiempo de Permanencia]]-sala[[#This Row],[Tiempo de Preparación]])&gt;0,sala[[#This Row],[Tiempo de Permanencia]]-sala[[#This Row],[Tiempo de Preparación]],0)</f>
        <v>0.11180555556040619</v>
      </c>
      <c r="R261" s="10">
        <f>IF(sala[[#This Row],[Tiempo de degustación]]&gt;0,1,0)</f>
        <v>1</v>
      </c>
      <c r="S261" s="1" t="str">
        <f>WEEKDAY(sala[[#This Row],[Fecha de Factura]],11)&amp;". "&amp;TEXT(sala[[#This Row],[Fecha de Factura]],"dddd")</f>
        <v>7. domingo</v>
      </c>
      <c r="T261" s="4">
        <f>SUMIF('cocina'!A:A,sala[[#This Row],[Número de Orden]],'cocina'!G:G)</f>
        <v>3</v>
      </c>
      <c r="U261" s="4">
        <f>sala[[#This Row],[Tiempo de Preparación]]*24</f>
        <v>0.81666666666666665</v>
      </c>
      <c r="V261">
        <f>sala[[#This Row],[Cobrada]]*sala[[#This Row],[Monto Total de la Cuenta]]</f>
        <v>69</v>
      </c>
      <c r="W261" s="4">
        <f>sala[[#This Row],[Tiempo de Permanencia]]*24</f>
        <v>3.5000000001164153</v>
      </c>
    </row>
    <row r="262" spans="1:23" x14ac:dyDescent="0.3">
      <c r="A262">
        <v>8</v>
      </c>
      <c r="B262" s="1" t="s">
        <v>292</v>
      </c>
      <c r="C262">
        <v>1</v>
      </c>
      <c r="D262" s="2">
        <v>45018.047222222223</v>
      </c>
      <c r="E262" s="2">
        <v>45018.121527777781</v>
      </c>
      <c r="F262" s="1" t="s">
        <v>32</v>
      </c>
      <c r="G262" s="1" t="s">
        <v>14</v>
      </c>
      <c r="H262" s="1" t="s">
        <v>25</v>
      </c>
      <c r="I262">
        <v>32.42</v>
      </c>
      <c r="J262" s="1" t="s">
        <v>38</v>
      </c>
      <c r="K262">
        <v>261</v>
      </c>
      <c r="L262" s="1" t="s">
        <v>57</v>
      </c>
      <c r="M262" s="1">
        <f>SUMIF('cocina'!A:A,sala[[#This Row],[Número de Orden]],'cocina'!K:K)</f>
        <v>154</v>
      </c>
      <c r="N262" s="2">
        <f>sala[[#This Row],[Hora de Salida]]</f>
        <v>45018.121527777781</v>
      </c>
      <c r="O262" s="3">
        <f>IF(sala[[#This Row],[Estado de la Mesa]]="Ocupada",sala[[#This Row],[Hora de Salida]]-sala[[#This Row],[Hora de Llegada]]+15/(24*60),sala[[#This Row],[Hora de Salida]]-sala[[#This Row],[Hora de Llegada]])</f>
        <v>8.472222222432417E-2</v>
      </c>
      <c r="P262" s="3">
        <f>SUMIF('cocina'!A:A,sala[[#This Row],[Número de Orden]],'cocina'!H:H)/(24*60)</f>
        <v>3.8194444444444448E-2</v>
      </c>
      <c r="Q262" s="3">
        <f>IF((sala[[#This Row],[Tiempo de Permanencia]]-sala[[#This Row],[Tiempo de Preparación]])&gt;0,sala[[#This Row],[Tiempo de Permanencia]]-sala[[#This Row],[Tiempo de Preparación]],0)</f>
        <v>4.6527777779879723E-2</v>
      </c>
      <c r="R262" s="10">
        <f>IF(sala[[#This Row],[Tiempo de degustación]]&gt;0,1,0)</f>
        <v>1</v>
      </c>
      <c r="S262" s="1" t="str">
        <f>WEEKDAY(sala[[#This Row],[Fecha de Factura]],11)&amp;". "&amp;TEXT(sala[[#This Row],[Fecha de Factura]],"dddd")</f>
        <v>7. domingo</v>
      </c>
      <c r="T262" s="4">
        <f>SUMIF('cocina'!A:A,sala[[#This Row],[Número de Orden]],'cocina'!G:G)</f>
        <v>5</v>
      </c>
      <c r="U262" s="4">
        <f>sala[[#This Row],[Tiempo de Preparación]]*24</f>
        <v>0.91666666666666674</v>
      </c>
      <c r="V262">
        <f>sala[[#This Row],[Cobrada]]*sala[[#This Row],[Monto Total de la Cuenta]]</f>
        <v>154</v>
      </c>
      <c r="W262" s="4">
        <f>sala[[#This Row],[Tiempo de Permanencia]]*24</f>
        <v>2.03333333338378</v>
      </c>
    </row>
    <row r="263" spans="1:23" x14ac:dyDescent="0.3">
      <c r="A263">
        <v>18</v>
      </c>
      <c r="B263" s="1" t="s">
        <v>293</v>
      </c>
      <c r="C263">
        <v>4</v>
      </c>
      <c r="D263" s="2">
        <v>45018.155555555553</v>
      </c>
      <c r="E263" s="2">
        <v>45018.306250000001</v>
      </c>
      <c r="F263" s="1" t="s">
        <v>24</v>
      </c>
      <c r="G263" s="1" t="s">
        <v>14</v>
      </c>
      <c r="H263" s="1" t="s">
        <v>25</v>
      </c>
      <c r="I263">
        <v>42.83</v>
      </c>
      <c r="J263" s="1" t="s">
        <v>38</v>
      </c>
      <c r="K263">
        <v>262</v>
      </c>
      <c r="L263" s="1" t="s">
        <v>39</v>
      </c>
      <c r="M263" s="1">
        <f>SUMIF('cocina'!A:A,sala[[#This Row],[Número de Orden]],'cocina'!K:K)</f>
        <v>115</v>
      </c>
      <c r="N263" s="2">
        <f>sala[[#This Row],[Hora de Salida]]</f>
        <v>45018.306250000001</v>
      </c>
      <c r="O263" s="3">
        <f>IF(sala[[#This Row],[Estado de la Mesa]]="Ocupada",sala[[#This Row],[Hora de Salida]]-sala[[#This Row],[Hora de Llegada]]+15/(24*60),sala[[#This Row],[Hora de Salida]]-sala[[#This Row],[Hora de Llegada]])</f>
        <v>0.16111111111482992</v>
      </c>
      <c r="P263" s="3">
        <f>SUMIF('cocina'!A:A,sala[[#This Row],[Número de Orden]],'cocina'!H:H)/(24*60)</f>
        <v>3.3333333333333333E-2</v>
      </c>
      <c r="Q263" s="3">
        <f>IF((sala[[#This Row],[Tiempo de Permanencia]]-sala[[#This Row],[Tiempo de Preparación]])&gt;0,sala[[#This Row],[Tiempo de Permanencia]]-sala[[#This Row],[Tiempo de Preparación]],0)</f>
        <v>0.1277777777814966</v>
      </c>
      <c r="R263" s="10">
        <f>IF(sala[[#This Row],[Tiempo de degustación]]&gt;0,1,0)</f>
        <v>1</v>
      </c>
      <c r="S263" s="1" t="str">
        <f>WEEKDAY(sala[[#This Row],[Fecha de Factura]],11)&amp;". "&amp;TEXT(sala[[#This Row],[Fecha de Factura]],"dddd")</f>
        <v>7. domingo</v>
      </c>
      <c r="T263" s="4">
        <f>SUMIF('cocina'!A:A,sala[[#This Row],[Número de Orden]],'cocina'!G:G)</f>
        <v>4</v>
      </c>
      <c r="U263" s="4">
        <f>sala[[#This Row],[Tiempo de Preparación]]*24</f>
        <v>0.8</v>
      </c>
      <c r="V263">
        <f>sala[[#This Row],[Cobrada]]*sala[[#This Row],[Monto Total de la Cuenta]]</f>
        <v>115</v>
      </c>
      <c r="W263" s="4">
        <f>sala[[#This Row],[Tiempo de Permanencia]]*24</f>
        <v>3.8666666667559184</v>
      </c>
    </row>
    <row r="264" spans="1:23" x14ac:dyDescent="0.3">
      <c r="A264">
        <v>5</v>
      </c>
      <c r="B264" s="1" t="s">
        <v>170</v>
      </c>
      <c r="C264">
        <v>1</v>
      </c>
      <c r="D264" s="2">
        <v>45018.120138888888</v>
      </c>
      <c r="E264" s="2">
        <v>45018.226388888892</v>
      </c>
      <c r="F264" s="1" t="s">
        <v>19</v>
      </c>
      <c r="G264" s="1" t="s">
        <v>20</v>
      </c>
      <c r="H264" s="1" t="s">
        <v>25</v>
      </c>
      <c r="I264">
        <v>42.96</v>
      </c>
      <c r="J264" s="1" t="s">
        <v>26</v>
      </c>
      <c r="K264">
        <v>263</v>
      </c>
      <c r="L264" s="1" t="s">
        <v>44</v>
      </c>
      <c r="M264" s="1">
        <f>SUMIF('cocina'!A:A,sala[[#This Row],[Número de Orden]],'cocina'!K:K)</f>
        <v>121</v>
      </c>
      <c r="N264" s="2">
        <f>sala[[#This Row],[Hora de Salida]]</f>
        <v>45018.226388888892</v>
      </c>
      <c r="O264" s="3">
        <f>IF(sala[[#This Row],[Estado de la Mesa]]="Ocupada",sala[[#This Row],[Hora de Salida]]-sala[[#This Row],[Hora de Llegada]]+15/(24*60),sala[[#This Row],[Hora de Salida]]-sala[[#This Row],[Hora de Llegada]])</f>
        <v>0.10625000000436557</v>
      </c>
      <c r="P264" s="3">
        <f>SUMIF('cocina'!A:A,sala[[#This Row],[Número de Orden]],'cocina'!H:H)/(24*60)</f>
        <v>0.10347222222222222</v>
      </c>
      <c r="Q264" s="3">
        <f>IF((sala[[#This Row],[Tiempo de Permanencia]]-sala[[#This Row],[Tiempo de Preparación]])&gt;0,sala[[#This Row],[Tiempo de Permanencia]]-sala[[#This Row],[Tiempo de Preparación]],0)</f>
        <v>2.7777777821433591E-3</v>
      </c>
      <c r="R264" s="10">
        <f>IF(sala[[#This Row],[Tiempo de degustación]]&gt;0,1,0)</f>
        <v>1</v>
      </c>
      <c r="S264" s="1" t="str">
        <f>WEEKDAY(sala[[#This Row],[Fecha de Factura]],11)&amp;". "&amp;TEXT(sala[[#This Row],[Fecha de Factura]],"dddd")</f>
        <v>7. domingo</v>
      </c>
      <c r="T264" s="4">
        <f>SUMIF('cocina'!A:A,sala[[#This Row],[Número de Orden]],'cocina'!G:G)</f>
        <v>4</v>
      </c>
      <c r="U264" s="4">
        <f>sala[[#This Row],[Tiempo de Preparación]]*24</f>
        <v>2.4833333333333334</v>
      </c>
      <c r="V264">
        <f>sala[[#This Row],[Cobrada]]*sala[[#This Row],[Monto Total de la Cuenta]]</f>
        <v>121</v>
      </c>
      <c r="W264" s="4">
        <f>sala[[#This Row],[Tiempo de Permanencia]]*24</f>
        <v>2.5500000001047738</v>
      </c>
    </row>
    <row r="265" spans="1:23" x14ac:dyDescent="0.3">
      <c r="A265">
        <v>2</v>
      </c>
      <c r="B265" s="1" t="s">
        <v>294</v>
      </c>
      <c r="C265">
        <v>1</v>
      </c>
      <c r="D265" s="2">
        <v>45018.132638888892</v>
      </c>
      <c r="E265" s="2">
        <v>45018.18472222222</v>
      </c>
      <c r="F265" s="1" t="s">
        <v>19</v>
      </c>
      <c r="G265" s="1" t="s">
        <v>14</v>
      </c>
      <c r="H265" s="1" t="s">
        <v>25</v>
      </c>
      <c r="I265">
        <v>49.21</v>
      </c>
      <c r="J265" s="1" t="s">
        <v>26</v>
      </c>
      <c r="K265">
        <v>264</v>
      </c>
      <c r="L265" s="1" t="s">
        <v>42</v>
      </c>
      <c r="M265" s="1">
        <f>SUMIF('cocina'!A:A,sala[[#This Row],[Número de Orden]],'cocina'!K:K)</f>
        <v>182</v>
      </c>
      <c r="N265" s="2">
        <f>sala[[#This Row],[Hora de Salida]]</f>
        <v>45018.18472222222</v>
      </c>
      <c r="O265" s="3">
        <f>IF(sala[[#This Row],[Estado de la Mesa]]="Ocupada",sala[[#This Row],[Hora de Salida]]-sala[[#This Row],[Hora de Llegada]]+15/(24*60),sala[[#This Row],[Hora de Salida]]-sala[[#This Row],[Hora de Llegada]])</f>
        <v>5.2083333328482695E-2</v>
      </c>
      <c r="P265" s="3">
        <f>SUMIF('cocina'!A:A,sala[[#This Row],[Número de Orden]],'cocina'!H:H)/(24*60)</f>
        <v>8.1250000000000003E-2</v>
      </c>
      <c r="Q265" s="3">
        <f>IF((sala[[#This Row],[Tiempo de Permanencia]]-sala[[#This Row],[Tiempo de Preparación]])&gt;0,sala[[#This Row],[Tiempo de Permanencia]]-sala[[#This Row],[Tiempo de Preparación]],0)</f>
        <v>0</v>
      </c>
      <c r="R265" s="10">
        <f>IF(sala[[#This Row],[Tiempo de degustación]]&gt;0,1,0)</f>
        <v>0</v>
      </c>
      <c r="S265" s="1" t="str">
        <f>WEEKDAY(sala[[#This Row],[Fecha de Factura]],11)&amp;". "&amp;TEXT(sala[[#This Row],[Fecha de Factura]],"dddd")</f>
        <v>7. domingo</v>
      </c>
      <c r="T265" s="4">
        <f>SUMIF('cocina'!A:A,sala[[#This Row],[Número de Orden]],'cocina'!G:G)</f>
        <v>6</v>
      </c>
      <c r="U265" s="4">
        <f>sala[[#This Row],[Tiempo de Preparación]]*24</f>
        <v>1.9500000000000002</v>
      </c>
      <c r="V265">
        <f>sala[[#This Row],[Cobrada]]*sala[[#This Row],[Monto Total de la Cuenta]]</f>
        <v>0</v>
      </c>
      <c r="W265" s="4">
        <f>sala[[#This Row],[Tiempo de Permanencia]]*24</f>
        <v>1.2499999998835847</v>
      </c>
    </row>
    <row r="266" spans="1:23" x14ac:dyDescent="0.3">
      <c r="A266">
        <v>6</v>
      </c>
      <c r="B266" s="1" t="s">
        <v>295</v>
      </c>
      <c r="C266">
        <v>1</v>
      </c>
      <c r="D266" s="2">
        <v>45018.120833333334</v>
      </c>
      <c r="E266" s="2">
        <v>45018.260416666664</v>
      </c>
      <c r="F266" s="1" t="s">
        <v>24</v>
      </c>
      <c r="G266" s="1" t="s">
        <v>20</v>
      </c>
      <c r="H266" s="1" t="s">
        <v>15</v>
      </c>
      <c r="I266">
        <v>21.48</v>
      </c>
      <c r="J266" s="1" t="s">
        <v>26</v>
      </c>
      <c r="K266">
        <v>265</v>
      </c>
      <c r="L266" s="1" t="s">
        <v>57</v>
      </c>
      <c r="M266" s="1">
        <f>SUMIF('cocina'!A:A,sala[[#This Row],[Número de Orden]],'cocina'!K:K)</f>
        <v>171</v>
      </c>
      <c r="N266" s="2">
        <f>sala[[#This Row],[Hora de Salida]]</f>
        <v>45018.260416666664</v>
      </c>
      <c r="O266" s="3">
        <f>IF(sala[[#This Row],[Estado de la Mesa]]="Ocupada",sala[[#This Row],[Hora de Salida]]-sala[[#This Row],[Hora de Llegada]]+15/(24*60),sala[[#This Row],[Hora de Salida]]-sala[[#This Row],[Hora de Llegada]])</f>
        <v>0.13958333332993789</v>
      </c>
      <c r="P266" s="3">
        <f>SUMIF('cocina'!A:A,sala[[#This Row],[Número de Orden]],'cocina'!H:H)/(24*60)</f>
        <v>9.375E-2</v>
      </c>
      <c r="Q266" s="3">
        <f>IF((sala[[#This Row],[Tiempo de Permanencia]]-sala[[#This Row],[Tiempo de Preparación]])&gt;0,sala[[#This Row],[Tiempo de Permanencia]]-sala[[#This Row],[Tiempo de Preparación]],0)</f>
        <v>4.5833333329937886E-2</v>
      </c>
      <c r="R266" s="10">
        <f>IF(sala[[#This Row],[Tiempo de degustación]]&gt;0,1,0)</f>
        <v>1</v>
      </c>
      <c r="S266" s="1" t="str">
        <f>WEEKDAY(sala[[#This Row],[Fecha de Factura]],11)&amp;". "&amp;TEXT(sala[[#This Row],[Fecha de Factura]],"dddd")</f>
        <v>7. domingo</v>
      </c>
      <c r="T266" s="4">
        <f>SUMIF('cocina'!A:A,sala[[#This Row],[Número de Orden]],'cocina'!G:G)</f>
        <v>6</v>
      </c>
      <c r="U266" s="4">
        <f>sala[[#This Row],[Tiempo de Preparación]]*24</f>
        <v>2.25</v>
      </c>
      <c r="V266">
        <f>sala[[#This Row],[Cobrada]]*sala[[#This Row],[Monto Total de la Cuenta]]</f>
        <v>171</v>
      </c>
      <c r="W266" s="4">
        <f>sala[[#This Row],[Tiempo de Permanencia]]*24</f>
        <v>3.3499999999185093</v>
      </c>
    </row>
    <row r="267" spans="1:23" x14ac:dyDescent="0.3">
      <c r="A267">
        <v>4</v>
      </c>
      <c r="B267" s="1" t="s">
        <v>296</v>
      </c>
      <c r="C267">
        <v>4</v>
      </c>
      <c r="D267" s="2">
        <v>45018.020833333336</v>
      </c>
      <c r="E267" s="2">
        <v>45018.086111111108</v>
      </c>
      <c r="F267" s="1" t="s">
        <v>24</v>
      </c>
      <c r="G267" s="1" t="s">
        <v>14</v>
      </c>
      <c r="H267" s="1" t="s">
        <v>25</v>
      </c>
      <c r="I267">
        <v>24.75</v>
      </c>
      <c r="J267" s="1" t="s">
        <v>16</v>
      </c>
      <c r="K267">
        <v>266</v>
      </c>
      <c r="L267" s="1" t="s">
        <v>30</v>
      </c>
      <c r="M267" s="1">
        <f>SUMIF('cocina'!A:A,sala[[#This Row],[Número de Orden]],'cocina'!K:K)</f>
        <v>99</v>
      </c>
      <c r="N267" s="2">
        <f>sala[[#This Row],[Hora de Salida]]</f>
        <v>45018.086111111108</v>
      </c>
      <c r="O267" s="3">
        <f>IF(sala[[#This Row],[Estado de la Mesa]]="Ocupada",sala[[#This Row],[Hora de Salida]]-sala[[#This Row],[Hora de Llegada]]+15/(24*60),sala[[#This Row],[Hora de Salida]]-sala[[#This Row],[Hora de Llegada]])</f>
        <v>6.5277777772280388E-2</v>
      </c>
      <c r="P267" s="3">
        <f>SUMIF('cocina'!A:A,sala[[#This Row],[Número de Orden]],'cocina'!H:H)/(24*60)</f>
        <v>7.3611111111111113E-2</v>
      </c>
      <c r="Q267" s="3">
        <f>IF((sala[[#This Row],[Tiempo de Permanencia]]-sala[[#This Row],[Tiempo de Preparación]])&gt;0,sala[[#This Row],[Tiempo de Permanencia]]-sala[[#This Row],[Tiempo de Preparación]],0)</f>
        <v>0</v>
      </c>
      <c r="R267" s="10">
        <f>IF(sala[[#This Row],[Tiempo de degustación]]&gt;0,1,0)</f>
        <v>0</v>
      </c>
      <c r="S267" s="1" t="str">
        <f>WEEKDAY(sala[[#This Row],[Fecha de Factura]],11)&amp;". "&amp;TEXT(sala[[#This Row],[Fecha de Factura]],"dddd")</f>
        <v>7. domingo</v>
      </c>
      <c r="T267" s="4">
        <f>SUMIF('cocina'!A:A,sala[[#This Row],[Número de Orden]],'cocina'!G:G)</f>
        <v>4</v>
      </c>
      <c r="U267" s="4">
        <f>sala[[#This Row],[Tiempo de Preparación]]*24</f>
        <v>1.7666666666666666</v>
      </c>
      <c r="V267">
        <f>sala[[#This Row],[Cobrada]]*sala[[#This Row],[Monto Total de la Cuenta]]</f>
        <v>0</v>
      </c>
      <c r="W267" s="4">
        <f>sala[[#This Row],[Tiempo de Permanencia]]*24</f>
        <v>1.5666666665347293</v>
      </c>
    </row>
    <row r="268" spans="1:23" x14ac:dyDescent="0.3">
      <c r="A268">
        <v>7</v>
      </c>
      <c r="B268" s="1" t="s">
        <v>297</v>
      </c>
      <c r="C268">
        <v>5</v>
      </c>
      <c r="D268" s="2">
        <v>45019.088194444441</v>
      </c>
      <c r="E268" s="2">
        <v>45019.158333333333</v>
      </c>
      <c r="F268" s="1" t="s">
        <v>24</v>
      </c>
      <c r="G268" s="1" t="s">
        <v>35</v>
      </c>
      <c r="H268" s="1" t="s">
        <v>25</v>
      </c>
      <c r="I268">
        <v>44.66</v>
      </c>
      <c r="J268" s="1" t="s">
        <v>38</v>
      </c>
      <c r="K268">
        <v>267</v>
      </c>
      <c r="L268" s="1" t="s">
        <v>17</v>
      </c>
      <c r="M268" s="1">
        <f>SUMIF('cocina'!A:A,sala[[#This Row],[Número de Orden]],'cocina'!K:K)</f>
        <v>118</v>
      </c>
      <c r="N268" s="2">
        <f>sala[[#This Row],[Hora de Salida]]</f>
        <v>45019.158333333333</v>
      </c>
      <c r="O268" s="3">
        <f>IF(sala[[#This Row],[Estado de la Mesa]]="Ocupada",sala[[#This Row],[Hora de Salida]]-sala[[#This Row],[Hora de Llegada]]+15/(24*60),sala[[#This Row],[Hora de Salida]]-sala[[#This Row],[Hora de Llegada]])</f>
        <v>8.0555555558627631E-2</v>
      </c>
      <c r="P268" s="3">
        <f>SUMIF('cocina'!A:A,sala[[#This Row],[Número de Orden]],'cocina'!H:H)/(24*60)</f>
        <v>6.6666666666666666E-2</v>
      </c>
      <c r="Q268" s="3">
        <f>IF((sala[[#This Row],[Tiempo de Permanencia]]-sala[[#This Row],[Tiempo de Preparación]])&gt;0,sala[[#This Row],[Tiempo de Permanencia]]-sala[[#This Row],[Tiempo de Preparación]],0)</f>
        <v>1.3888888891960965E-2</v>
      </c>
      <c r="R268" s="10">
        <f>IF(sala[[#This Row],[Tiempo de degustación]]&gt;0,1,0)</f>
        <v>1</v>
      </c>
      <c r="S268" s="1" t="str">
        <f>WEEKDAY(sala[[#This Row],[Fecha de Factura]],11)&amp;". "&amp;TEXT(sala[[#This Row],[Fecha de Factura]],"dddd")</f>
        <v>1. lunes</v>
      </c>
      <c r="T268" s="4">
        <f>SUMIF('cocina'!A:A,sala[[#This Row],[Número de Orden]],'cocina'!G:G)</f>
        <v>4</v>
      </c>
      <c r="U268" s="4">
        <f>sala[[#This Row],[Tiempo de Preparación]]*24</f>
        <v>1.6</v>
      </c>
      <c r="V268">
        <f>sala[[#This Row],[Cobrada]]*sala[[#This Row],[Monto Total de la Cuenta]]</f>
        <v>118</v>
      </c>
      <c r="W268" s="4">
        <f>sala[[#This Row],[Tiempo de Permanencia]]*24</f>
        <v>1.933333333407063</v>
      </c>
    </row>
    <row r="269" spans="1:23" x14ac:dyDescent="0.3">
      <c r="A269">
        <v>14</v>
      </c>
      <c r="B269" s="1" t="s">
        <v>298</v>
      </c>
      <c r="C269">
        <v>1</v>
      </c>
      <c r="D269" s="2">
        <v>45019.031944444447</v>
      </c>
      <c r="E269" s="2">
        <v>45019.155555555553</v>
      </c>
      <c r="F269" s="1" t="s">
        <v>13</v>
      </c>
      <c r="G269" s="1" t="s">
        <v>14</v>
      </c>
      <c r="H269" s="1" t="s">
        <v>15</v>
      </c>
      <c r="I269">
        <v>23.16</v>
      </c>
      <c r="J269" s="1" t="s">
        <v>26</v>
      </c>
      <c r="K269">
        <v>268</v>
      </c>
      <c r="L269" s="1" t="s">
        <v>44</v>
      </c>
      <c r="M269" s="1">
        <f>SUMIF('cocina'!A:A,sala[[#This Row],[Número de Orden]],'cocina'!K:K)</f>
        <v>68</v>
      </c>
      <c r="N269" s="2">
        <f>sala[[#This Row],[Hora de Salida]]</f>
        <v>45019.155555555553</v>
      </c>
      <c r="O269" s="3">
        <f>IF(sala[[#This Row],[Estado de la Mesa]]="Ocupada",sala[[#This Row],[Hora de Salida]]-sala[[#This Row],[Hora de Llegada]]+15/(24*60),sala[[#This Row],[Hora de Salida]]-sala[[#This Row],[Hora de Llegada]])</f>
        <v>0.12361111110658385</v>
      </c>
      <c r="P269" s="3">
        <f>SUMIF('cocina'!A:A,sala[[#This Row],[Número de Orden]],'cocina'!H:H)/(24*60)</f>
        <v>5.7638888888888892E-2</v>
      </c>
      <c r="Q269" s="3">
        <f>IF((sala[[#This Row],[Tiempo de Permanencia]]-sala[[#This Row],[Tiempo de Preparación]])&gt;0,sala[[#This Row],[Tiempo de Permanencia]]-sala[[#This Row],[Tiempo de Preparación]],0)</f>
        <v>6.5972222217694956E-2</v>
      </c>
      <c r="R269" s="10">
        <f>IF(sala[[#This Row],[Tiempo de degustación]]&gt;0,1,0)</f>
        <v>1</v>
      </c>
      <c r="S269" s="1" t="str">
        <f>WEEKDAY(sala[[#This Row],[Fecha de Factura]],11)&amp;". "&amp;TEXT(sala[[#This Row],[Fecha de Factura]],"dddd")</f>
        <v>1. lunes</v>
      </c>
      <c r="T269" s="4">
        <f>SUMIF('cocina'!A:A,sala[[#This Row],[Número de Orden]],'cocina'!G:G)</f>
        <v>3</v>
      </c>
      <c r="U269" s="4">
        <f>sala[[#This Row],[Tiempo de Preparación]]*24</f>
        <v>1.3833333333333333</v>
      </c>
      <c r="V269">
        <f>sala[[#This Row],[Cobrada]]*sala[[#This Row],[Monto Total de la Cuenta]]</f>
        <v>68</v>
      </c>
      <c r="W269" s="4">
        <f>sala[[#This Row],[Tiempo de Permanencia]]*24</f>
        <v>2.9666666665580124</v>
      </c>
    </row>
    <row r="270" spans="1:23" x14ac:dyDescent="0.3">
      <c r="A270">
        <v>11</v>
      </c>
      <c r="B270" s="1" t="s">
        <v>299</v>
      </c>
      <c r="C270">
        <v>2</v>
      </c>
      <c r="D270" s="2">
        <v>45019.123611111114</v>
      </c>
      <c r="E270" s="2">
        <v>45019.177083333336</v>
      </c>
      <c r="F270" s="1" t="s">
        <v>24</v>
      </c>
      <c r="G270" s="1" t="s">
        <v>14</v>
      </c>
      <c r="H270" s="1" t="s">
        <v>15</v>
      </c>
      <c r="I270">
        <v>39.17</v>
      </c>
      <c r="J270" s="1" t="s">
        <v>26</v>
      </c>
      <c r="K270">
        <v>269</v>
      </c>
      <c r="L270" s="1" t="s">
        <v>39</v>
      </c>
      <c r="M270" s="1">
        <f>SUMIF('cocina'!A:A,sala[[#This Row],[Número de Orden]],'cocina'!K:K)</f>
        <v>250</v>
      </c>
      <c r="N270" s="2">
        <f>sala[[#This Row],[Hora de Salida]]</f>
        <v>45019.177083333336</v>
      </c>
      <c r="O270" s="3">
        <f>IF(sala[[#This Row],[Estado de la Mesa]]="Ocupada",sala[[#This Row],[Hora de Salida]]-sala[[#This Row],[Hora de Llegada]]+15/(24*60),sala[[#This Row],[Hora de Salida]]-sala[[#This Row],[Hora de Llegada]])</f>
        <v>5.3472222221898846E-2</v>
      </c>
      <c r="P270" s="3">
        <f>SUMIF('cocina'!A:A,sala[[#This Row],[Número de Orden]],'cocina'!H:H)/(24*60)</f>
        <v>7.013888888888889E-2</v>
      </c>
      <c r="Q270" s="3">
        <f>IF((sala[[#This Row],[Tiempo de Permanencia]]-sala[[#This Row],[Tiempo de Preparación]])&gt;0,sala[[#This Row],[Tiempo de Permanencia]]-sala[[#This Row],[Tiempo de Preparación]],0)</f>
        <v>0</v>
      </c>
      <c r="R270" s="10">
        <f>IF(sala[[#This Row],[Tiempo de degustación]]&gt;0,1,0)</f>
        <v>0</v>
      </c>
      <c r="S270" s="1" t="str">
        <f>WEEKDAY(sala[[#This Row],[Fecha de Factura]],11)&amp;". "&amp;TEXT(sala[[#This Row],[Fecha de Factura]],"dddd")</f>
        <v>1. lunes</v>
      </c>
      <c r="T270" s="4">
        <f>SUMIF('cocina'!A:A,sala[[#This Row],[Número de Orden]],'cocina'!G:G)</f>
        <v>7</v>
      </c>
      <c r="U270" s="4">
        <f>sala[[#This Row],[Tiempo de Preparación]]*24</f>
        <v>1.6833333333333333</v>
      </c>
      <c r="V270">
        <f>sala[[#This Row],[Cobrada]]*sala[[#This Row],[Monto Total de la Cuenta]]</f>
        <v>0</v>
      </c>
      <c r="W270" s="4">
        <f>sala[[#This Row],[Tiempo de Permanencia]]*24</f>
        <v>1.2833333333255723</v>
      </c>
    </row>
    <row r="271" spans="1:23" x14ac:dyDescent="0.3">
      <c r="A271">
        <v>10</v>
      </c>
      <c r="B271" s="1" t="s">
        <v>67</v>
      </c>
      <c r="C271">
        <v>1</v>
      </c>
      <c r="D271" s="2">
        <v>45019.049305555556</v>
      </c>
      <c r="E271" s="2">
        <v>45019.207638888889</v>
      </c>
      <c r="F271" s="1" t="s">
        <v>32</v>
      </c>
      <c r="G271" s="1" t="s">
        <v>14</v>
      </c>
      <c r="H271" s="1" t="s">
        <v>25</v>
      </c>
      <c r="I271">
        <v>10.130000000000001</v>
      </c>
      <c r="J271" s="1" t="s">
        <v>26</v>
      </c>
      <c r="K271">
        <v>270</v>
      </c>
      <c r="L271" s="1" t="s">
        <v>54</v>
      </c>
      <c r="M271" s="1">
        <f>SUMIF('cocina'!A:A,sala[[#This Row],[Número de Orden]],'cocina'!K:K)</f>
        <v>102</v>
      </c>
      <c r="N271" s="2">
        <f>sala[[#This Row],[Hora de Salida]]</f>
        <v>45019.207638888889</v>
      </c>
      <c r="O271" s="3">
        <f>IF(sala[[#This Row],[Estado de la Mesa]]="Ocupada",sala[[#This Row],[Hora de Salida]]-sala[[#This Row],[Hora de Llegada]]+15/(24*60),sala[[#This Row],[Hora de Salida]]-sala[[#This Row],[Hora de Llegada]])</f>
        <v>0.15833333333284827</v>
      </c>
      <c r="P271" s="3">
        <f>SUMIF('cocina'!A:A,sala[[#This Row],[Número de Orden]],'cocina'!H:H)/(24*60)</f>
        <v>1.8055555555555554E-2</v>
      </c>
      <c r="Q271" s="3">
        <f>IF((sala[[#This Row],[Tiempo de Permanencia]]-sala[[#This Row],[Tiempo de Preparación]])&gt;0,sala[[#This Row],[Tiempo de Permanencia]]-sala[[#This Row],[Tiempo de Preparación]],0)</f>
        <v>0.14027777777729272</v>
      </c>
      <c r="R271" s="10">
        <f>IF(sala[[#This Row],[Tiempo de degustación]]&gt;0,1,0)</f>
        <v>1</v>
      </c>
      <c r="S271" s="1" t="str">
        <f>WEEKDAY(sala[[#This Row],[Fecha de Factura]],11)&amp;". "&amp;TEXT(sala[[#This Row],[Fecha de Factura]],"dddd")</f>
        <v>1. lunes</v>
      </c>
      <c r="T271" s="4">
        <f>SUMIF('cocina'!A:A,sala[[#This Row],[Número de Orden]],'cocina'!G:G)</f>
        <v>3</v>
      </c>
      <c r="U271" s="4">
        <f>sala[[#This Row],[Tiempo de Preparación]]*24</f>
        <v>0.43333333333333329</v>
      </c>
      <c r="V271">
        <f>sala[[#This Row],[Cobrada]]*sala[[#This Row],[Monto Total de la Cuenta]]</f>
        <v>102</v>
      </c>
      <c r="W271" s="4">
        <f>sala[[#This Row],[Tiempo de Permanencia]]*24</f>
        <v>3.7999999999883585</v>
      </c>
    </row>
    <row r="272" spans="1:23" x14ac:dyDescent="0.3">
      <c r="A272">
        <v>3</v>
      </c>
      <c r="B272" s="1" t="s">
        <v>300</v>
      </c>
      <c r="C272">
        <v>3</v>
      </c>
      <c r="D272" s="2">
        <v>45019.069444444445</v>
      </c>
      <c r="E272" s="2">
        <v>45019.215277777781</v>
      </c>
      <c r="F272" s="1" t="s">
        <v>13</v>
      </c>
      <c r="G272" s="1" t="s">
        <v>14</v>
      </c>
      <c r="H272" s="1" t="s">
        <v>25</v>
      </c>
      <c r="I272">
        <v>16.11</v>
      </c>
      <c r="J272" s="1" t="s">
        <v>38</v>
      </c>
      <c r="K272">
        <v>271</v>
      </c>
      <c r="L272" s="1" t="s">
        <v>42</v>
      </c>
      <c r="M272" s="1">
        <f>SUMIF('cocina'!A:A,sala[[#This Row],[Número de Orden]],'cocina'!K:K)</f>
        <v>44</v>
      </c>
      <c r="N272" s="2">
        <f>sala[[#This Row],[Hora de Salida]]</f>
        <v>45019.215277777781</v>
      </c>
      <c r="O272" s="3">
        <f>IF(sala[[#This Row],[Estado de la Mesa]]="Ocupada",sala[[#This Row],[Hora de Salida]]-sala[[#This Row],[Hora de Llegada]]+15/(24*60),sala[[#This Row],[Hora de Salida]]-sala[[#This Row],[Hora de Llegada]])</f>
        <v>0.15625000000242531</v>
      </c>
      <c r="P272" s="3">
        <f>SUMIF('cocina'!A:A,sala[[#This Row],[Número de Orden]],'cocina'!H:H)/(24*60)</f>
        <v>3.8194444444444448E-2</v>
      </c>
      <c r="Q272" s="3">
        <f>IF((sala[[#This Row],[Tiempo de Permanencia]]-sala[[#This Row],[Tiempo de Preparación]])&gt;0,sala[[#This Row],[Tiempo de Permanencia]]-sala[[#This Row],[Tiempo de Preparación]],0)</f>
        <v>0.11805555555798086</v>
      </c>
      <c r="R272" s="10">
        <f>IF(sala[[#This Row],[Tiempo de degustación]]&gt;0,1,0)</f>
        <v>1</v>
      </c>
      <c r="S272" s="1" t="str">
        <f>WEEKDAY(sala[[#This Row],[Fecha de Factura]],11)&amp;". "&amp;TEXT(sala[[#This Row],[Fecha de Factura]],"dddd")</f>
        <v>1. lunes</v>
      </c>
      <c r="T272" s="4">
        <f>SUMIF('cocina'!A:A,sala[[#This Row],[Número de Orden]],'cocina'!G:G)</f>
        <v>2</v>
      </c>
      <c r="U272" s="4">
        <f>sala[[#This Row],[Tiempo de Preparación]]*24</f>
        <v>0.91666666666666674</v>
      </c>
      <c r="V272">
        <f>sala[[#This Row],[Cobrada]]*sala[[#This Row],[Monto Total de la Cuenta]]</f>
        <v>44</v>
      </c>
      <c r="W272" s="4">
        <f>sala[[#This Row],[Tiempo de Permanencia]]*24</f>
        <v>3.7500000000582077</v>
      </c>
    </row>
    <row r="273" spans="1:23" x14ac:dyDescent="0.3">
      <c r="A273">
        <v>7</v>
      </c>
      <c r="B273" s="1" t="s">
        <v>301</v>
      </c>
      <c r="C273">
        <v>1</v>
      </c>
      <c r="D273" s="2">
        <v>45019.023611111108</v>
      </c>
      <c r="E273" s="2">
        <v>45019.183333333334</v>
      </c>
      <c r="F273" s="1" t="s">
        <v>32</v>
      </c>
      <c r="G273" s="1" t="s">
        <v>14</v>
      </c>
      <c r="H273" s="1" t="s">
        <v>25</v>
      </c>
      <c r="I273">
        <v>42.73</v>
      </c>
      <c r="J273" s="1" t="s">
        <v>16</v>
      </c>
      <c r="K273">
        <v>272</v>
      </c>
      <c r="L273" s="1" t="s">
        <v>17</v>
      </c>
      <c r="M273" s="1">
        <f>SUMIF('cocina'!A:A,sala[[#This Row],[Número de Orden]],'cocina'!K:K)</f>
        <v>83</v>
      </c>
      <c r="N273" s="2">
        <f>sala[[#This Row],[Hora de Salida]]</f>
        <v>45019.183333333334</v>
      </c>
      <c r="O273" s="3">
        <f>IF(sala[[#This Row],[Estado de la Mesa]]="Ocupada",sala[[#This Row],[Hora de Salida]]-sala[[#This Row],[Hora de Llegada]]+15/(24*60),sala[[#This Row],[Hora de Salida]]-sala[[#This Row],[Hora de Llegada]])</f>
        <v>0.15972222222626442</v>
      </c>
      <c r="P273" s="3">
        <f>SUMIF('cocina'!A:A,sala[[#This Row],[Número de Orden]],'cocina'!H:H)/(24*60)</f>
        <v>5.7638888888888892E-2</v>
      </c>
      <c r="Q273" s="3">
        <f>IF((sala[[#This Row],[Tiempo de Permanencia]]-sala[[#This Row],[Tiempo de Preparación]])&gt;0,sala[[#This Row],[Tiempo de Permanencia]]-sala[[#This Row],[Tiempo de Preparación]],0)</f>
        <v>0.10208333333737553</v>
      </c>
      <c r="R273" s="10">
        <f>IF(sala[[#This Row],[Tiempo de degustación]]&gt;0,1,0)</f>
        <v>1</v>
      </c>
      <c r="S273" s="1" t="str">
        <f>WEEKDAY(sala[[#This Row],[Fecha de Factura]],11)&amp;". "&amp;TEXT(sala[[#This Row],[Fecha de Factura]],"dddd")</f>
        <v>1. lunes</v>
      </c>
      <c r="T273" s="4">
        <f>SUMIF('cocina'!A:A,sala[[#This Row],[Número de Orden]],'cocina'!G:G)</f>
        <v>3</v>
      </c>
      <c r="U273" s="4">
        <f>sala[[#This Row],[Tiempo de Preparación]]*24</f>
        <v>1.3833333333333333</v>
      </c>
      <c r="V273">
        <f>sala[[#This Row],[Cobrada]]*sala[[#This Row],[Monto Total de la Cuenta]]</f>
        <v>83</v>
      </c>
      <c r="W273" s="4">
        <f>sala[[#This Row],[Tiempo de Permanencia]]*24</f>
        <v>3.8333333334303461</v>
      </c>
    </row>
    <row r="274" spans="1:23" x14ac:dyDescent="0.3">
      <c r="A274">
        <v>20</v>
      </c>
      <c r="B274" s="1" t="s">
        <v>193</v>
      </c>
      <c r="C274">
        <v>5</v>
      </c>
      <c r="D274" s="2">
        <v>45019.074305555558</v>
      </c>
      <c r="E274" s="2">
        <v>45019.145138888889</v>
      </c>
      <c r="F274" s="1" t="s">
        <v>24</v>
      </c>
      <c r="G274" s="1" t="s">
        <v>14</v>
      </c>
      <c r="H274" s="1" t="s">
        <v>21</v>
      </c>
      <c r="I274">
        <v>36.299999999999997</v>
      </c>
      <c r="J274" s="1" t="s">
        <v>38</v>
      </c>
      <c r="K274">
        <v>273</v>
      </c>
      <c r="L274" s="1" t="s">
        <v>22</v>
      </c>
      <c r="M274" s="1">
        <f>SUMIF('cocina'!A:A,sala[[#This Row],[Número de Orden]],'cocina'!K:K)</f>
        <v>123</v>
      </c>
      <c r="N274" s="2">
        <f>sala[[#This Row],[Hora de Salida]]</f>
        <v>45019.145138888889</v>
      </c>
      <c r="O274" s="3">
        <f>IF(sala[[#This Row],[Estado de la Mesa]]="Ocupada",sala[[#This Row],[Hora de Salida]]-sala[[#This Row],[Hora de Llegada]]+15/(24*60),sala[[#This Row],[Hora de Salida]]-sala[[#This Row],[Hora de Llegada]])</f>
        <v>8.1249999998059749E-2</v>
      </c>
      <c r="P274" s="3">
        <f>SUMIF('cocina'!A:A,sala[[#This Row],[Número de Orden]],'cocina'!H:H)/(24*60)</f>
        <v>4.6527777777777779E-2</v>
      </c>
      <c r="Q274" s="3">
        <f>IF((sala[[#This Row],[Tiempo de Permanencia]]-sala[[#This Row],[Tiempo de Preparación]])&gt;0,sala[[#This Row],[Tiempo de Permanencia]]-sala[[#This Row],[Tiempo de Preparación]],0)</f>
        <v>3.472222222028197E-2</v>
      </c>
      <c r="R274" s="10">
        <f>IF(sala[[#This Row],[Tiempo de degustación]]&gt;0,1,0)</f>
        <v>1</v>
      </c>
      <c r="S274" s="1" t="str">
        <f>WEEKDAY(sala[[#This Row],[Fecha de Factura]],11)&amp;". "&amp;TEXT(sala[[#This Row],[Fecha de Factura]],"dddd")</f>
        <v>1. lunes</v>
      </c>
      <c r="T274" s="4">
        <f>SUMIF('cocina'!A:A,sala[[#This Row],[Número de Orden]],'cocina'!G:G)</f>
        <v>5</v>
      </c>
      <c r="U274" s="4">
        <f>sala[[#This Row],[Tiempo de Preparación]]*24</f>
        <v>1.1166666666666667</v>
      </c>
      <c r="V274">
        <f>sala[[#This Row],[Cobrada]]*sala[[#This Row],[Monto Total de la Cuenta]]</f>
        <v>123</v>
      </c>
      <c r="W274" s="4">
        <f>sala[[#This Row],[Tiempo de Permanencia]]*24</f>
        <v>1.9499999999534339</v>
      </c>
    </row>
    <row r="275" spans="1:23" x14ac:dyDescent="0.3">
      <c r="A275">
        <v>7</v>
      </c>
      <c r="B275" s="1" t="s">
        <v>302</v>
      </c>
      <c r="C275">
        <v>1</v>
      </c>
      <c r="D275" s="2">
        <v>45019.135416666664</v>
      </c>
      <c r="E275" s="2">
        <v>45019.244444444441</v>
      </c>
      <c r="F275" s="1" t="s">
        <v>19</v>
      </c>
      <c r="G275" s="1" t="s">
        <v>14</v>
      </c>
      <c r="H275" s="1" t="s">
        <v>15</v>
      </c>
      <c r="I275">
        <v>19.93</v>
      </c>
      <c r="J275" s="1" t="s">
        <v>38</v>
      </c>
      <c r="K275">
        <v>274</v>
      </c>
      <c r="L275" s="1" t="s">
        <v>27</v>
      </c>
      <c r="M275" s="1">
        <f>SUMIF('cocina'!A:A,sala[[#This Row],[Número de Orden]],'cocina'!K:K)</f>
        <v>116</v>
      </c>
      <c r="N275" s="2">
        <f>sala[[#This Row],[Hora de Salida]]</f>
        <v>45019.244444444441</v>
      </c>
      <c r="O275" s="3">
        <f>IF(sala[[#This Row],[Estado de la Mesa]]="Ocupada",sala[[#This Row],[Hora de Salida]]-sala[[#This Row],[Hora de Llegada]]+15/(24*60),sala[[#This Row],[Hora de Salida]]-sala[[#This Row],[Hora de Llegada]])</f>
        <v>0.11944444444331263</v>
      </c>
      <c r="P275" s="3">
        <f>SUMIF('cocina'!A:A,sala[[#This Row],[Número de Orden]],'cocina'!H:H)/(24*60)</f>
        <v>5.2083333333333336E-2</v>
      </c>
      <c r="Q275" s="3">
        <f>IF((sala[[#This Row],[Tiempo de Permanencia]]-sala[[#This Row],[Tiempo de Preparación]])&gt;0,sala[[#This Row],[Tiempo de Permanencia]]-sala[[#This Row],[Tiempo de Preparación]],0)</f>
        <v>6.7361111109979305E-2</v>
      </c>
      <c r="R275" s="10">
        <f>IF(sala[[#This Row],[Tiempo de degustación]]&gt;0,1,0)</f>
        <v>1</v>
      </c>
      <c r="S275" s="1" t="str">
        <f>WEEKDAY(sala[[#This Row],[Fecha de Factura]],11)&amp;". "&amp;TEXT(sala[[#This Row],[Fecha de Factura]],"dddd")</f>
        <v>1. lunes</v>
      </c>
      <c r="T275" s="4">
        <f>SUMIF('cocina'!A:A,sala[[#This Row],[Número de Orden]],'cocina'!G:G)</f>
        <v>5</v>
      </c>
      <c r="U275" s="4">
        <f>sala[[#This Row],[Tiempo de Preparación]]*24</f>
        <v>1.25</v>
      </c>
      <c r="V275">
        <f>sala[[#This Row],[Cobrada]]*sala[[#This Row],[Monto Total de la Cuenta]]</f>
        <v>116</v>
      </c>
      <c r="W275" s="4">
        <f>sala[[#This Row],[Tiempo de Permanencia]]*24</f>
        <v>2.8666666666395031</v>
      </c>
    </row>
    <row r="276" spans="1:23" x14ac:dyDescent="0.3">
      <c r="A276">
        <v>5</v>
      </c>
      <c r="B276" s="1" t="s">
        <v>241</v>
      </c>
      <c r="C276">
        <v>3</v>
      </c>
      <c r="D276" s="2">
        <v>45019.092361111114</v>
      </c>
      <c r="E276" s="2">
        <v>45019.248611111114</v>
      </c>
      <c r="F276" s="1" t="s">
        <v>24</v>
      </c>
      <c r="G276" s="1" t="s">
        <v>14</v>
      </c>
      <c r="H276" s="1" t="s">
        <v>25</v>
      </c>
      <c r="I276">
        <v>49.67</v>
      </c>
      <c r="J276" s="1" t="s">
        <v>16</v>
      </c>
      <c r="K276">
        <v>275</v>
      </c>
      <c r="L276" s="1" t="s">
        <v>42</v>
      </c>
      <c r="M276" s="1">
        <f>SUMIF('cocina'!A:A,sala[[#This Row],[Número de Orden]],'cocina'!K:K)</f>
        <v>121</v>
      </c>
      <c r="N276" s="2">
        <f>sala[[#This Row],[Hora de Salida]]</f>
        <v>45019.248611111114</v>
      </c>
      <c r="O276" s="3">
        <f>IF(sala[[#This Row],[Estado de la Mesa]]="Ocupada",sala[[#This Row],[Hora de Salida]]-sala[[#This Row],[Hora de Llegada]]+15/(24*60),sala[[#This Row],[Hora de Salida]]-sala[[#This Row],[Hora de Llegada]])</f>
        <v>0.15625</v>
      </c>
      <c r="P276" s="3">
        <f>SUMIF('cocina'!A:A,sala[[#This Row],[Número de Orden]],'cocina'!H:H)/(24*60)</f>
        <v>8.4722222222222227E-2</v>
      </c>
      <c r="Q276" s="3">
        <f>IF((sala[[#This Row],[Tiempo de Permanencia]]-sala[[#This Row],[Tiempo de Preparación]])&gt;0,sala[[#This Row],[Tiempo de Permanencia]]-sala[[#This Row],[Tiempo de Preparación]],0)</f>
        <v>7.1527777777777773E-2</v>
      </c>
      <c r="R276" s="10">
        <f>IF(sala[[#This Row],[Tiempo de degustación]]&gt;0,1,0)</f>
        <v>1</v>
      </c>
      <c r="S276" s="1" t="str">
        <f>WEEKDAY(sala[[#This Row],[Fecha de Factura]],11)&amp;". "&amp;TEXT(sala[[#This Row],[Fecha de Factura]],"dddd")</f>
        <v>1. lunes</v>
      </c>
      <c r="T276" s="4">
        <f>SUMIF('cocina'!A:A,sala[[#This Row],[Número de Orden]],'cocina'!G:G)</f>
        <v>4</v>
      </c>
      <c r="U276" s="4">
        <f>sala[[#This Row],[Tiempo de Preparación]]*24</f>
        <v>2.0333333333333332</v>
      </c>
      <c r="V276">
        <f>sala[[#This Row],[Cobrada]]*sala[[#This Row],[Monto Total de la Cuenta]]</f>
        <v>121</v>
      </c>
      <c r="W276" s="4">
        <f>sala[[#This Row],[Tiempo de Permanencia]]*24</f>
        <v>3.75</v>
      </c>
    </row>
    <row r="277" spans="1:23" x14ac:dyDescent="0.3">
      <c r="A277">
        <v>15</v>
      </c>
      <c r="B277" s="1" t="s">
        <v>303</v>
      </c>
      <c r="C277">
        <v>6</v>
      </c>
      <c r="D277" s="2">
        <v>45019.107638888891</v>
      </c>
      <c r="E277" s="2">
        <v>45019.231944444444</v>
      </c>
      <c r="F277" s="1" t="s">
        <v>32</v>
      </c>
      <c r="G277" s="1" t="s">
        <v>14</v>
      </c>
      <c r="H277" s="1" t="s">
        <v>15</v>
      </c>
      <c r="I277">
        <v>20.98</v>
      </c>
      <c r="J277" s="1" t="s">
        <v>16</v>
      </c>
      <c r="K277">
        <v>276</v>
      </c>
      <c r="L277" s="1" t="s">
        <v>54</v>
      </c>
      <c r="M277" s="1">
        <f>SUMIF('cocina'!A:A,sala[[#This Row],[Número de Orden]],'cocina'!K:K)</f>
        <v>70</v>
      </c>
      <c r="N277" s="2">
        <f>sala[[#This Row],[Hora de Salida]]</f>
        <v>45019.231944444444</v>
      </c>
      <c r="O277" s="3">
        <f>IF(sala[[#This Row],[Estado de la Mesa]]="Ocupada",sala[[#This Row],[Hora de Salida]]-sala[[#This Row],[Hora de Llegada]]+15/(24*60),sala[[#This Row],[Hora de Salida]]-sala[[#This Row],[Hora de Llegada]])</f>
        <v>0.12430555555329192</v>
      </c>
      <c r="P277" s="3">
        <f>SUMIF('cocina'!A:A,sala[[#This Row],[Número de Orden]],'cocina'!H:H)/(24*60)</f>
        <v>5.9027777777777776E-2</v>
      </c>
      <c r="Q277" s="3">
        <f>IF((sala[[#This Row],[Tiempo de Permanencia]]-sala[[#This Row],[Tiempo de Preparación]])&gt;0,sala[[#This Row],[Tiempo de Permanencia]]-sala[[#This Row],[Tiempo de Preparación]],0)</f>
        <v>6.5277777775514148E-2</v>
      </c>
      <c r="R277" s="10">
        <f>IF(sala[[#This Row],[Tiempo de degustación]]&gt;0,1,0)</f>
        <v>1</v>
      </c>
      <c r="S277" s="1" t="str">
        <f>WEEKDAY(sala[[#This Row],[Fecha de Factura]],11)&amp;". "&amp;TEXT(sala[[#This Row],[Fecha de Factura]],"dddd")</f>
        <v>1. lunes</v>
      </c>
      <c r="T277" s="4">
        <f>SUMIF('cocina'!A:A,sala[[#This Row],[Número de Orden]],'cocina'!G:G)</f>
        <v>3</v>
      </c>
      <c r="U277" s="4">
        <f>sala[[#This Row],[Tiempo de Preparación]]*24</f>
        <v>1.4166666666666665</v>
      </c>
      <c r="V277">
        <f>sala[[#This Row],[Cobrada]]*sala[[#This Row],[Monto Total de la Cuenta]]</f>
        <v>70</v>
      </c>
      <c r="W277" s="4">
        <f>sala[[#This Row],[Tiempo de Permanencia]]*24</f>
        <v>2.9833333332790062</v>
      </c>
    </row>
    <row r="278" spans="1:23" x14ac:dyDescent="0.3">
      <c r="A278">
        <v>4</v>
      </c>
      <c r="B278" s="1" t="s">
        <v>304</v>
      </c>
      <c r="C278">
        <v>2</v>
      </c>
      <c r="D278" s="2">
        <v>45019.061111111114</v>
      </c>
      <c r="E278" s="2">
        <v>45019.163888888892</v>
      </c>
      <c r="F278" s="1" t="s">
        <v>29</v>
      </c>
      <c r="G278" s="1" t="s">
        <v>14</v>
      </c>
      <c r="H278" s="1" t="s">
        <v>25</v>
      </c>
      <c r="I278">
        <v>10.29</v>
      </c>
      <c r="J278" s="1" t="s">
        <v>26</v>
      </c>
      <c r="K278">
        <v>277</v>
      </c>
      <c r="L278" s="1" t="s">
        <v>17</v>
      </c>
      <c r="M278" s="1">
        <f>SUMIF('cocina'!A:A,sala[[#This Row],[Número de Orden]],'cocina'!K:K)</f>
        <v>93</v>
      </c>
      <c r="N278" s="2">
        <f>sala[[#This Row],[Hora de Salida]]</f>
        <v>45019.163888888892</v>
      </c>
      <c r="O278" s="3">
        <f>IF(sala[[#This Row],[Estado de la Mesa]]="Ocupada",sala[[#This Row],[Hora de Salida]]-sala[[#This Row],[Hora de Llegada]]+15/(24*60),sala[[#This Row],[Hora de Salida]]-sala[[#This Row],[Hora de Llegada]])</f>
        <v>0.10277777777810115</v>
      </c>
      <c r="P278" s="3">
        <f>SUMIF('cocina'!A:A,sala[[#This Row],[Número de Orden]],'cocina'!H:H)/(24*60)</f>
        <v>2.013888888888889E-2</v>
      </c>
      <c r="Q278" s="3">
        <f>IF((sala[[#This Row],[Tiempo de Permanencia]]-sala[[#This Row],[Tiempo de Preparación]])&gt;0,sala[[#This Row],[Tiempo de Permanencia]]-sala[[#This Row],[Tiempo de Preparación]],0)</f>
        <v>8.2638888889212267E-2</v>
      </c>
      <c r="R278" s="10">
        <f>IF(sala[[#This Row],[Tiempo de degustación]]&gt;0,1,0)</f>
        <v>1</v>
      </c>
      <c r="S278" s="1" t="str">
        <f>WEEKDAY(sala[[#This Row],[Fecha de Factura]],11)&amp;". "&amp;TEXT(sala[[#This Row],[Fecha de Factura]],"dddd")</f>
        <v>1. lunes</v>
      </c>
      <c r="T278" s="4">
        <f>SUMIF('cocina'!A:A,sala[[#This Row],[Número de Orden]],'cocina'!G:G)</f>
        <v>3</v>
      </c>
      <c r="U278" s="4">
        <f>sala[[#This Row],[Tiempo de Preparación]]*24</f>
        <v>0.48333333333333339</v>
      </c>
      <c r="V278">
        <f>sala[[#This Row],[Cobrada]]*sala[[#This Row],[Monto Total de la Cuenta]]</f>
        <v>93</v>
      </c>
      <c r="W278" s="4">
        <f>sala[[#This Row],[Tiempo de Permanencia]]*24</f>
        <v>2.4666666666744277</v>
      </c>
    </row>
    <row r="279" spans="1:23" x14ac:dyDescent="0.3">
      <c r="A279">
        <v>5</v>
      </c>
      <c r="B279" s="1" t="s">
        <v>79</v>
      </c>
      <c r="C279">
        <v>4</v>
      </c>
      <c r="D279" s="2">
        <v>45019.131944444445</v>
      </c>
      <c r="E279" s="2">
        <v>45019.216666666667</v>
      </c>
      <c r="F279" s="1" t="s">
        <v>13</v>
      </c>
      <c r="G279" s="1" t="s">
        <v>14</v>
      </c>
      <c r="H279" s="1" t="s">
        <v>21</v>
      </c>
      <c r="I279">
        <v>41.36</v>
      </c>
      <c r="J279" s="1" t="s">
        <v>26</v>
      </c>
      <c r="K279">
        <v>278</v>
      </c>
      <c r="L279" s="1" t="s">
        <v>39</v>
      </c>
      <c r="M279" s="1">
        <f>SUMIF('cocina'!A:A,sala[[#This Row],[Número de Orden]],'cocina'!K:K)</f>
        <v>141</v>
      </c>
      <c r="N279" s="2">
        <f>sala[[#This Row],[Hora de Salida]]</f>
        <v>45019.216666666667</v>
      </c>
      <c r="O279" s="3">
        <f>IF(sala[[#This Row],[Estado de la Mesa]]="Ocupada",sala[[#This Row],[Hora de Salida]]-sala[[#This Row],[Hora de Llegada]]+15/(24*60),sala[[#This Row],[Hora de Salida]]-sala[[#This Row],[Hora de Llegada]])</f>
        <v>8.4722222221898846E-2</v>
      </c>
      <c r="P279" s="3">
        <f>SUMIF('cocina'!A:A,sala[[#This Row],[Número de Orden]],'cocina'!H:H)/(24*60)</f>
        <v>4.2361111111111113E-2</v>
      </c>
      <c r="Q279" s="3">
        <f>IF((sala[[#This Row],[Tiempo de Permanencia]]-sala[[#This Row],[Tiempo de Preparación]])&gt;0,sala[[#This Row],[Tiempo de Permanencia]]-sala[[#This Row],[Tiempo de Preparación]],0)</f>
        <v>4.2361111110787733E-2</v>
      </c>
      <c r="R279" s="10">
        <f>IF(sala[[#This Row],[Tiempo de degustación]]&gt;0,1,0)</f>
        <v>1</v>
      </c>
      <c r="S279" s="1" t="str">
        <f>WEEKDAY(sala[[#This Row],[Fecha de Factura]],11)&amp;". "&amp;TEXT(sala[[#This Row],[Fecha de Factura]],"dddd")</f>
        <v>1. lunes</v>
      </c>
      <c r="T279" s="4">
        <f>SUMIF('cocina'!A:A,sala[[#This Row],[Número de Orden]],'cocina'!G:G)</f>
        <v>5</v>
      </c>
      <c r="U279" s="4">
        <f>sala[[#This Row],[Tiempo de Preparación]]*24</f>
        <v>1.0166666666666666</v>
      </c>
      <c r="V279">
        <f>sala[[#This Row],[Cobrada]]*sala[[#This Row],[Monto Total de la Cuenta]]</f>
        <v>141</v>
      </c>
      <c r="W279" s="4">
        <f>sala[[#This Row],[Tiempo de Permanencia]]*24</f>
        <v>2.0333333333255723</v>
      </c>
    </row>
    <row r="280" spans="1:23" x14ac:dyDescent="0.3">
      <c r="A280">
        <v>11</v>
      </c>
      <c r="B280" s="1" t="s">
        <v>101</v>
      </c>
      <c r="C280">
        <v>5</v>
      </c>
      <c r="D280" s="2">
        <v>45019.010416666664</v>
      </c>
      <c r="E280" s="2">
        <v>45019.107638888891</v>
      </c>
      <c r="F280" s="1" t="s">
        <v>24</v>
      </c>
      <c r="G280" s="1" t="s">
        <v>35</v>
      </c>
      <c r="H280" s="1" t="s">
        <v>25</v>
      </c>
      <c r="I280">
        <v>43.53</v>
      </c>
      <c r="J280" s="1" t="s">
        <v>26</v>
      </c>
      <c r="K280">
        <v>279</v>
      </c>
      <c r="L280" s="1" t="s">
        <v>39</v>
      </c>
      <c r="M280" s="1">
        <f>SUMIF('cocina'!A:A,sala[[#This Row],[Número de Orden]],'cocina'!K:K)</f>
        <v>201</v>
      </c>
      <c r="N280" s="2">
        <f>sala[[#This Row],[Hora de Salida]]</f>
        <v>45019.107638888891</v>
      </c>
      <c r="O280" s="3">
        <f>IF(sala[[#This Row],[Estado de la Mesa]]="Ocupada",sala[[#This Row],[Hora de Salida]]-sala[[#This Row],[Hora de Llegada]]+15/(24*60),sala[[#This Row],[Hora de Salida]]-sala[[#This Row],[Hora de Llegada]])</f>
        <v>9.7222222226264421E-2</v>
      </c>
      <c r="P280" s="3">
        <f>SUMIF('cocina'!A:A,sala[[#This Row],[Número de Orden]],'cocina'!H:H)/(24*60)</f>
        <v>9.8611111111111108E-2</v>
      </c>
      <c r="Q280" s="3">
        <f>IF((sala[[#This Row],[Tiempo de Permanencia]]-sala[[#This Row],[Tiempo de Preparación]])&gt;0,sala[[#This Row],[Tiempo de Permanencia]]-sala[[#This Row],[Tiempo de Preparación]],0)</f>
        <v>0</v>
      </c>
      <c r="R280" s="10">
        <f>IF(sala[[#This Row],[Tiempo de degustación]]&gt;0,1,0)</f>
        <v>0</v>
      </c>
      <c r="S280" s="1" t="str">
        <f>WEEKDAY(sala[[#This Row],[Fecha de Factura]],11)&amp;". "&amp;TEXT(sala[[#This Row],[Fecha de Factura]],"dddd")</f>
        <v>1. lunes</v>
      </c>
      <c r="T280" s="4">
        <f>SUMIF('cocina'!A:A,sala[[#This Row],[Número de Orden]],'cocina'!G:G)</f>
        <v>6</v>
      </c>
      <c r="U280" s="4">
        <f>sala[[#This Row],[Tiempo de Preparación]]*24</f>
        <v>2.3666666666666667</v>
      </c>
      <c r="V280">
        <f>sala[[#This Row],[Cobrada]]*sala[[#This Row],[Monto Total de la Cuenta]]</f>
        <v>0</v>
      </c>
      <c r="W280" s="4">
        <f>sala[[#This Row],[Tiempo de Permanencia]]*24</f>
        <v>2.3333333334303461</v>
      </c>
    </row>
    <row r="281" spans="1:23" x14ac:dyDescent="0.3">
      <c r="A281">
        <v>14</v>
      </c>
      <c r="B281" s="1" t="s">
        <v>305</v>
      </c>
      <c r="C281">
        <v>6</v>
      </c>
      <c r="D281" s="2">
        <v>45019.020833333336</v>
      </c>
      <c r="E281" s="2">
        <v>45019.111805555556</v>
      </c>
      <c r="F281" s="1" t="s">
        <v>29</v>
      </c>
      <c r="G281" s="1" t="s">
        <v>14</v>
      </c>
      <c r="H281" s="1" t="s">
        <v>25</v>
      </c>
      <c r="I281">
        <v>36.08</v>
      </c>
      <c r="J281" s="1" t="s">
        <v>16</v>
      </c>
      <c r="K281">
        <v>280</v>
      </c>
      <c r="L281" s="1" t="s">
        <v>54</v>
      </c>
      <c r="M281" s="1">
        <f>SUMIF('cocina'!A:A,sala[[#This Row],[Número de Orden]],'cocina'!K:K)</f>
        <v>117</v>
      </c>
      <c r="N281" s="2">
        <f>sala[[#This Row],[Hora de Salida]]</f>
        <v>45019.111805555556</v>
      </c>
      <c r="O281" s="3">
        <f>IF(sala[[#This Row],[Estado de la Mesa]]="Ocupada",sala[[#This Row],[Hora de Salida]]-sala[[#This Row],[Hora de Llegada]]+15/(24*60),sala[[#This Row],[Hora de Salida]]-sala[[#This Row],[Hora de Llegada]])</f>
        <v>9.0972222220443655E-2</v>
      </c>
      <c r="P281" s="3">
        <f>SUMIF('cocina'!A:A,sala[[#This Row],[Número de Orden]],'cocina'!H:H)/(24*60)</f>
        <v>5.9722222222222225E-2</v>
      </c>
      <c r="Q281" s="3">
        <f>IF((sala[[#This Row],[Tiempo de Permanencia]]-sala[[#This Row],[Tiempo de Preparación]])&gt;0,sala[[#This Row],[Tiempo de Permanencia]]-sala[[#This Row],[Tiempo de Preparación]],0)</f>
        <v>3.124999999822143E-2</v>
      </c>
      <c r="R281" s="10">
        <f>IF(sala[[#This Row],[Tiempo de degustación]]&gt;0,1,0)</f>
        <v>1</v>
      </c>
      <c r="S281" s="1" t="str">
        <f>WEEKDAY(sala[[#This Row],[Fecha de Factura]],11)&amp;". "&amp;TEXT(sala[[#This Row],[Fecha de Factura]],"dddd")</f>
        <v>1. lunes</v>
      </c>
      <c r="T281" s="4">
        <f>SUMIF('cocina'!A:A,sala[[#This Row],[Número de Orden]],'cocina'!G:G)</f>
        <v>5</v>
      </c>
      <c r="U281" s="4">
        <f>sala[[#This Row],[Tiempo de Preparación]]*24</f>
        <v>1.4333333333333333</v>
      </c>
      <c r="V281">
        <f>sala[[#This Row],[Cobrada]]*sala[[#This Row],[Monto Total de la Cuenta]]</f>
        <v>117</v>
      </c>
      <c r="W281" s="4">
        <f>sala[[#This Row],[Tiempo de Permanencia]]*24</f>
        <v>2.1833333332906477</v>
      </c>
    </row>
    <row r="282" spans="1:23" x14ac:dyDescent="0.3">
      <c r="A282">
        <v>18</v>
      </c>
      <c r="B282" s="1" t="s">
        <v>306</v>
      </c>
      <c r="C282">
        <v>2</v>
      </c>
      <c r="D282" s="2">
        <v>45019.161111111112</v>
      </c>
      <c r="E282" s="2">
        <v>45019.326388888891</v>
      </c>
      <c r="F282" s="1" t="s">
        <v>32</v>
      </c>
      <c r="G282" s="1" t="s">
        <v>20</v>
      </c>
      <c r="H282" s="1" t="s">
        <v>21</v>
      </c>
      <c r="I282">
        <v>44.3</v>
      </c>
      <c r="J282" s="1" t="s">
        <v>38</v>
      </c>
      <c r="K282">
        <v>281</v>
      </c>
      <c r="L282" s="1" t="s">
        <v>33</v>
      </c>
      <c r="M282" s="1">
        <f>SUMIF('cocina'!A:A,sala[[#This Row],[Número de Orden]],'cocina'!K:K)</f>
        <v>66</v>
      </c>
      <c r="N282" s="2">
        <f>sala[[#This Row],[Hora de Salida]]</f>
        <v>45019.326388888891</v>
      </c>
      <c r="O282" s="3">
        <f>IF(sala[[#This Row],[Estado de la Mesa]]="Ocupada",sala[[#This Row],[Hora de Salida]]-sala[[#This Row],[Hora de Llegada]]+15/(24*60),sala[[#This Row],[Hora de Salida]]-sala[[#This Row],[Hora de Llegada]])</f>
        <v>0.17569444444476781</v>
      </c>
      <c r="P282" s="3">
        <f>SUMIF('cocina'!A:A,sala[[#This Row],[Número de Orden]],'cocina'!H:H)/(24*60)</f>
        <v>6.2500000000000003E-3</v>
      </c>
      <c r="Q282" s="3">
        <f>IF((sala[[#This Row],[Tiempo de Permanencia]]-sala[[#This Row],[Tiempo de Preparación]])&gt;0,sala[[#This Row],[Tiempo de Permanencia]]-sala[[#This Row],[Tiempo de Preparación]],0)</f>
        <v>0.16944444444476781</v>
      </c>
      <c r="R282" s="10">
        <f>IF(sala[[#This Row],[Tiempo de degustación]]&gt;0,1,0)</f>
        <v>1</v>
      </c>
      <c r="S282" s="1" t="str">
        <f>WEEKDAY(sala[[#This Row],[Fecha de Factura]],11)&amp;". "&amp;TEXT(sala[[#This Row],[Fecha de Factura]],"dddd")</f>
        <v>1. lunes</v>
      </c>
      <c r="T282" s="4">
        <f>SUMIF('cocina'!A:A,sala[[#This Row],[Número de Orden]],'cocina'!G:G)</f>
        <v>2</v>
      </c>
      <c r="U282" s="4">
        <f>sala[[#This Row],[Tiempo de Preparación]]*24</f>
        <v>0.15000000000000002</v>
      </c>
      <c r="V282">
        <f>sala[[#This Row],[Cobrada]]*sala[[#This Row],[Monto Total de la Cuenta]]</f>
        <v>66</v>
      </c>
      <c r="W282" s="4">
        <f>sala[[#This Row],[Tiempo de Permanencia]]*24</f>
        <v>4.2166666666744277</v>
      </c>
    </row>
    <row r="283" spans="1:23" x14ac:dyDescent="0.3">
      <c r="A283">
        <v>6</v>
      </c>
      <c r="B283" s="1" t="s">
        <v>307</v>
      </c>
      <c r="C283">
        <v>1</v>
      </c>
      <c r="D283" s="2">
        <v>45019.049305555556</v>
      </c>
      <c r="E283" s="2">
        <v>45019.209722222222</v>
      </c>
      <c r="F283" s="1" t="s">
        <v>32</v>
      </c>
      <c r="G283" s="1" t="s">
        <v>14</v>
      </c>
      <c r="H283" s="1" t="s">
        <v>25</v>
      </c>
      <c r="I283">
        <v>19.05</v>
      </c>
      <c r="J283" s="1" t="s">
        <v>26</v>
      </c>
      <c r="K283">
        <v>282</v>
      </c>
      <c r="L283" s="1" t="s">
        <v>44</v>
      </c>
      <c r="M283" s="1">
        <f>SUMIF('cocina'!A:A,sala[[#This Row],[Número de Orden]],'cocina'!K:K)</f>
        <v>74</v>
      </c>
      <c r="N283" s="2">
        <f>sala[[#This Row],[Hora de Salida]]</f>
        <v>45019.209722222222</v>
      </c>
      <c r="O283" s="3">
        <f>IF(sala[[#This Row],[Estado de la Mesa]]="Ocupada",sala[[#This Row],[Hora de Salida]]-sala[[#This Row],[Hora de Llegada]]+15/(24*60),sala[[#This Row],[Hora de Salida]]-sala[[#This Row],[Hora de Llegada]])</f>
        <v>0.16041666666569654</v>
      </c>
      <c r="P283" s="3">
        <f>SUMIF('cocina'!A:A,sala[[#This Row],[Número de Orden]],'cocina'!H:H)/(24*60)</f>
        <v>7.9166666666666663E-2</v>
      </c>
      <c r="Q283" s="3">
        <f>IF((sala[[#This Row],[Tiempo de Permanencia]]-sala[[#This Row],[Tiempo de Preparación]])&gt;0,sala[[#This Row],[Tiempo de Permanencia]]-sala[[#This Row],[Tiempo de Preparación]],0)</f>
        <v>8.1249999999029876E-2</v>
      </c>
      <c r="R283" s="10">
        <f>IF(sala[[#This Row],[Tiempo de degustación]]&gt;0,1,0)</f>
        <v>1</v>
      </c>
      <c r="S283" s="1" t="str">
        <f>WEEKDAY(sala[[#This Row],[Fecha de Factura]],11)&amp;". "&amp;TEXT(sala[[#This Row],[Fecha de Factura]],"dddd")</f>
        <v>1. lunes</v>
      </c>
      <c r="T283" s="4">
        <f>SUMIF('cocina'!A:A,sala[[#This Row],[Número de Orden]],'cocina'!G:G)</f>
        <v>4</v>
      </c>
      <c r="U283" s="4">
        <f>sala[[#This Row],[Tiempo de Preparación]]*24</f>
        <v>1.9</v>
      </c>
      <c r="V283">
        <f>sala[[#This Row],[Cobrada]]*sala[[#This Row],[Monto Total de la Cuenta]]</f>
        <v>74</v>
      </c>
      <c r="W283" s="4">
        <f>sala[[#This Row],[Tiempo de Permanencia]]*24</f>
        <v>3.8499999999767169</v>
      </c>
    </row>
    <row r="284" spans="1:23" x14ac:dyDescent="0.3">
      <c r="A284">
        <v>19</v>
      </c>
      <c r="B284" s="1" t="s">
        <v>308</v>
      </c>
      <c r="C284">
        <v>5</v>
      </c>
      <c r="D284" s="2">
        <v>45019.044444444444</v>
      </c>
      <c r="E284" s="2">
        <v>45019.199999999997</v>
      </c>
      <c r="F284" s="1" t="s">
        <v>29</v>
      </c>
      <c r="G284" s="1" t="s">
        <v>35</v>
      </c>
      <c r="H284" s="1" t="s">
        <v>25</v>
      </c>
      <c r="I284">
        <v>43.07</v>
      </c>
      <c r="J284" s="1" t="s">
        <v>26</v>
      </c>
      <c r="K284">
        <v>283</v>
      </c>
      <c r="L284" s="1" t="s">
        <v>27</v>
      </c>
      <c r="M284" s="1">
        <f>SUMIF('cocina'!A:A,sala[[#This Row],[Número de Orden]],'cocina'!K:K)</f>
        <v>78</v>
      </c>
      <c r="N284" s="2">
        <f>sala[[#This Row],[Hora de Salida]]</f>
        <v>45019.199999999997</v>
      </c>
      <c r="O284" s="3">
        <f>IF(sala[[#This Row],[Estado de la Mesa]]="Ocupada",sala[[#This Row],[Hora de Salida]]-sala[[#This Row],[Hora de Llegada]]+15/(24*60),sala[[#This Row],[Hora de Salida]]-sala[[#This Row],[Hora de Llegada]])</f>
        <v>0.15555555555329192</v>
      </c>
      <c r="P284" s="3">
        <f>SUMIF('cocina'!A:A,sala[[#This Row],[Número de Orden]],'cocina'!H:H)/(24*60)</f>
        <v>4.1666666666666666E-3</v>
      </c>
      <c r="Q284" s="3">
        <f>IF((sala[[#This Row],[Tiempo de Permanencia]]-sala[[#This Row],[Tiempo de Preparación]])&gt;0,sala[[#This Row],[Tiempo de Permanencia]]-sala[[#This Row],[Tiempo de Preparación]],0)</f>
        <v>0.15138888888662524</v>
      </c>
      <c r="R284" s="10">
        <f>IF(sala[[#This Row],[Tiempo de degustación]]&gt;0,1,0)</f>
        <v>1</v>
      </c>
      <c r="S284" s="1" t="str">
        <f>WEEKDAY(sala[[#This Row],[Fecha de Factura]],11)&amp;". "&amp;TEXT(sala[[#This Row],[Fecha de Factura]],"dddd")</f>
        <v>1. lunes</v>
      </c>
      <c r="T284" s="4">
        <f>SUMIF('cocina'!A:A,sala[[#This Row],[Número de Orden]],'cocina'!G:G)</f>
        <v>3</v>
      </c>
      <c r="U284" s="4">
        <f>sala[[#This Row],[Tiempo de Preparación]]*24</f>
        <v>0.1</v>
      </c>
      <c r="V284">
        <f>sala[[#This Row],[Cobrada]]*sala[[#This Row],[Monto Total de la Cuenta]]</f>
        <v>78</v>
      </c>
      <c r="W284" s="4">
        <f>sala[[#This Row],[Tiempo de Permanencia]]*24</f>
        <v>3.7333333332790062</v>
      </c>
    </row>
    <row r="285" spans="1:23" x14ac:dyDescent="0.3">
      <c r="A285">
        <v>11</v>
      </c>
      <c r="B285" s="1" t="s">
        <v>309</v>
      </c>
      <c r="C285">
        <v>4</v>
      </c>
      <c r="D285" s="2">
        <v>45019.102777777778</v>
      </c>
      <c r="E285" s="2">
        <v>45019.192361111112</v>
      </c>
      <c r="F285" s="1" t="s">
        <v>29</v>
      </c>
      <c r="G285" s="1" t="s">
        <v>14</v>
      </c>
      <c r="H285" s="1" t="s">
        <v>15</v>
      </c>
      <c r="I285">
        <v>29.99</v>
      </c>
      <c r="J285" s="1" t="s">
        <v>38</v>
      </c>
      <c r="K285">
        <v>284</v>
      </c>
      <c r="L285" s="1" t="s">
        <v>33</v>
      </c>
      <c r="M285" s="1">
        <f>SUMIF('cocina'!A:A,sala[[#This Row],[Número de Orden]],'cocina'!K:K)</f>
        <v>158</v>
      </c>
      <c r="N285" s="2">
        <f>sala[[#This Row],[Hora de Salida]]</f>
        <v>45019.192361111112</v>
      </c>
      <c r="O285" s="3">
        <f>IF(sala[[#This Row],[Estado de la Mesa]]="Ocupada",sala[[#This Row],[Hora de Salida]]-sala[[#This Row],[Hora de Llegada]]+15/(24*60),sala[[#This Row],[Hora de Salida]]-sala[[#This Row],[Hora de Llegada]])</f>
        <v>0.10000000000097013</v>
      </c>
      <c r="P285" s="3">
        <f>SUMIF('cocina'!A:A,sala[[#This Row],[Número de Orden]],'cocina'!H:H)/(24*60)</f>
        <v>0.13541666666666666</v>
      </c>
      <c r="Q285" s="3">
        <f>IF((sala[[#This Row],[Tiempo de Permanencia]]-sala[[#This Row],[Tiempo de Preparación]])&gt;0,sala[[#This Row],[Tiempo de Permanencia]]-sala[[#This Row],[Tiempo de Preparación]],0)</f>
        <v>0</v>
      </c>
      <c r="R285" s="10">
        <f>IF(sala[[#This Row],[Tiempo de degustación]]&gt;0,1,0)</f>
        <v>0</v>
      </c>
      <c r="S285" s="1" t="str">
        <f>WEEKDAY(sala[[#This Row],[Fecha de Factura]],11)&amp;". "&amp;TEXT(sala[[#This Row],[Fecha de Factura]],"dddd")</f>
        <v>1. lunes</v>
      </c>
      <c r="T285" s="4">
        <f>SUMIF('cocina'!A:A,sala[[#This Row],[Número de Orden]],'cocina'!G:G)</f>
        <v>7</v>
      </c>
      <c r="U285" s="4">
        <f>sala[[#This Row],[Tiempo de Preparación]]*24</f>
        <v>3.25</v>
      </c>
      <c r="V285">
        <f>sala[[#This Row],[Cobrada]]*sala[[#This Row],[Monto Total de la Cuenta]]</f>
        <v>0</v>
      </c>
      <c r="W285" s="4">
        <f>sala[[#This Row],[Tiempo de Permanencia]]*24</f>
        <v>2.4000000000232831</v>
      </c>
    </row>
    <row r="286" spans="1:23" x14ac:dyDescent="0.3">
      <c r="A286">
        <v>18</v>
      </c>
      <c r="B286" s="1" t="s">
        <v>310</v>
      </c>
      <c r="C286">
        <v>6</v>
      </c>
      <c r="D286" s="2">
        <v>45019.127083333333</v>
      </c>
      <c r="E286" s="2">
        <v>45019.253472222219</v>
      </c>
      <c r="F286" s="1" t="s">
        <v>32</v>
      </c>
      <c r="G286" s="1" t="s">
        <v>14</v>
      </c>
      <c r="H286" s="1" t="s">
        <v>15</v>
      </c>
      <c r="I286">
        <v>10.94</v>
      </c>
      <c r="J286" s="1" t="s">
        <v>16</v>
      </c>
      <c r="K286">
        <v>285</v>
      </c>
      <c r="L286" s="1" t="s">
        <v>17</v>
      </c>
      <c r="M286" s="1">
        <f>SUMIF('cocina'!A:A,sala[[#This Row],[Número de Orden]],'cocina'!K:K)</f>
        <v>42</v>
      </c>
      <c r="N286" s="2">
        <f>sala[[#This Row],[Hora de Salida]]</f>
        <v>45019.253472222219</v>
      </c>
      <c r="O286" s="3">
        <f>IF(sala[[#This Row],[Estado de la Mesa]]="Ocupada",sala[[#This Row],[Hora de Salida]]-sala[[#This Row],[Hora de Llegada]]+15/(24*60),sala[[#This Row],[Hora de Salida]]-sala[[#This Row],[Hora de Llegada]])</f>
        <v>0.12638888888614019</v>
      </c>
      <c r="P286" s="3">
        <f>SUMIF('cocina'!A:A,sala[[#This Row],[Número de Orden]],'cocina'!H:H)/(24*60)</f>
        <v>8.3333333333333332E-3</v>
      </c>
      <c r="Q286" s="3">
        <f>IF((sala[[#This Row],[Tiempo de Permanencia]]-sala[[#This Row],[Tiempo de Preparación]])&gt;0,sala[[#This Row],[Tiempo de Permanencia]]-sala[[#This Row],[Tiempo de Preparación]],0)</f>
        <v>0.11805555555280686</v>
      </c>
      <c r="R286" s="10">
        <f>IF(sala[[#This Row],[Tiempo de degustación]]&gt;0,1,0)</f>
        <v>1</v>
      </c>
      <c r="S286" s="1" t="str">
        <f>WEEKDAY(sala[[#This Row],[Fecha de Factura]],11)&amp;". "&amp;TEXT(sala[[#This Row],[Fecha de Factura]],"dddd")</f>
        <v>1. lunes</v>
      </c>
      <c r="T286" s="4">
        <f>SUMIF('cocina'!A:A,sala[[#This Row],[Número de Orden]],'cocina'!G:G)</f>
        <v>2</v>
      </c>
      <c r="U286" s="4">
        <f>sala[[#This Row],[Tiempo de Preparación]]*24</f>
        <v>0.2</v>
      </c>
      <c r="V286">
        <f>sala[[#This Row],[Cobrada]]*sala[[#This Row],[Monto Total de la Cuenta]]</f>
        <v>42</v>
      </c>
      <c r="W286" s="4">
        <f>sala[[#This Row],[Tiempo de Permanencia]]*24</f>
        <v>3.0333333332673647</v>
      </c>
    </row>
    <row r="287" spans="1:23" x14ac:dyDescent="0.3">
      <c r="A287">
        <v>15</v>
      </c>
      <c r="B287" s="1" t="s">
        <v>140</v>
      </c>
      <c r="C287">
        <v>6</v>
      </c>
      <c r="D287" s="2">
        <v>45019.015277777777</v>
      </c>
      <c r="E287" s="2">
        <v>45019.102777777778</v>
      </c>
      <c r="F287" s="1" t="s">
        <v>13</v>
      </c>
      <c r="G287" s="1" t="s">
        <v>14</v>
      </c>
      <c r="H287" s="1" t="s">
        <v>25</v>
      </c>
      <c r="I287">
        <v>41.96</v>
      </c>
      <c r="J287" s="1" t="s">
        <v>38</v>
      </c>
      <c r="K287">
        <v>286</v>
      </c>
      <c r="L287" s="1" t="s">
        <v>69</v>
      </c>
      <c r="M287" s="1">
        <f>SUMIF('cocina'!A:A,sala[[#This Row],[Número de Orden]],'cocina'!K:K)</f>
        <v>68</v>
      </c>
      <c r="N287" s="2">
        <f>sala[[#This Row],[Hora de Salida]]</f>
        <v>45019.102777777778</v>
      </c>
      <c r="O287" s="3">
        <f>IF(sala[[#This Row],[Estado de la Mesa]]="Ocupada",sala[[#This Row],[Hora de Salida]]-sala[[#This Row],[Hora de Llegada]]+15/(24*60),sala[[#This Row],[Hora de Salida]]-sala[[#This Row],[Hora de Llegada]])</f>
        <v>9.7916666668121863E-2</v>
      </c>
      <c r="P287" s="3">
        <f>SUMIF('cocina'!A:A,sala[[#This Row],[Número de Orden]],'cocina'!H:H)/(24*60)</f>
        <v>1.7361111111111112E-2</v>
      </c>
      <c r="Q287" s="3">
        <f>IF((sala[[#This Row],[Tiempo de Permanencia]]-sala[[#This Row],[Tiempo de Preparación]])&gt;0,sala[[#This Row],[Tiempo de Permanencia]]-sala[[#This Row],[Tiempo de Preparación]],0)</f>
        <v>8.0555555557010744E-2</v>
      </c>
      <c r="R287" s="10">
        <f>IF(sala[[#This Row],[Tiempo de degustación]]&gt;0,1,0)</f>
        <v>1</v>
      </c>
      <c r="S287" s="1" t="str">
        <f>WEEKDAY(sala[[#This Row],[Fecha de Factura]],11)&amp;". "&amp;TEXT(sala[[#This Row],[Fecha de Factura]],"dddd")</f>
        <v>1. lunes</v>
      </c>
      <c r="T287" s="4">
        <f>SUMIF('cocina'!A:A,sala[[#This Row],[Número de Orden]],'cocina'!G:G)</f>
        <v>2</v>
      </c>
      <c r="U287" s="4">
        <f>sala[[#This Row],[Tiempo de Preparación]]*24</f>
        <v>0.41666666666666669</v>
      </c>
      <c r="V287">
        <f>sala[[#This Row],[Cobrada]]*sala[[#This Row],[Monto Total de la Cuenta]]</f>
        <v>68</v>
      </c>
      <c r="W287" s="4">
        <f>sala[[#This Row],[Tiempo de Permanencia]]*24</f>
        <v>2.3500000000349246</v>
      </c>
    </row>
    <row r="288" spans="1:23" x14ac:dyDescent="0.3">
      <c r="A288">
        <v>20</v>
      </c>
      <c r="B288" s="1" t="s">
        <v>186</v>
      </c>
      <c r="C288">
        <v>2</v>
      </c>
      <c r="D288" s="2">
        <v>45019.150694444441</v>
      </c>
      <c r="E288" s="2">
        <v>45019.197222222225</v>
      </c>
      <c r="F288" s="1" t="s">
        <v>29</v>
      </c>
      <c r="G288" s="1" t="s">
        <v>14</v>
      </c>
      <c r="H288" s="1" t="s">
        <v>15</v>
      </c>
      <c r="I288">
        <v>31.67</v>
      </c>
      <c r="J288" s="1" t="s">
        <v>16</v>
      </c>
      <c r="K288">
        <v>287</v>
      </c>
      <c r="L288" s="1" t="s">
        <v>22</v>
      </c>
      <c r="M288" s="1">
        <f>SUMIF('cocina'!A:A,sala[[#This Row],[Número de Orden]],'cocina'!K:K)</f>
        <v>202</v>
      </c>
      <c r="N288" s="2">
        <f>sala[[#This Row],[Hora de Salida]]</f>
        <v>45019.197222222225</v>
      </c>
      <c r="O288" s="3">
        <f>IF(sala[[#This Row],[Estado de la Mesa]]="Ocupada",sala[[#This Row],[Hora de Salida]]-sala[[#This Row],[Hora de Llegada]]+15/(24*60),sala[[#This Row],[Hora de Salida]]-sala[[#This Row],[Hora de Llegada]])</f>
        <v>4.652777778392192E-2</v>
      </c>
      <c r="P288" s="3">
        <f>SUMIF('cocina'!A:A,sala[[#This Row],[Número de Orden]],'cocina'!H:H)/(24*60)</f>
        <v>8.4027777777777785E-2</v>
      </c>
      <c r="Q288" s="3">
        <f>IF((sala[[#This Row],[Tiempo de Permanencia]]-sala[[#This Row],[Tiempo de Preparación]])&gt;0,sala[[#This Row],[Tiempo de Permanencia]]-sala[[#This Row],[Tiempo de Preparación]],0)</f>
        <v>0</v>
      </c>
      <c r="R288" s="10">
        <f>IF(sala[[#This Row],[Tiempo de degustación]]&gt;0,1,0)</f>
        <v>0</v>
      </c>
      <c r="S288" s="1" t="str">
        <f>WEEKDAY(sala[[#This Row],[Fecha de Factura]],11)&amp;". "&amp;TEXT(sala[[#This Row],[Fecha de Factura]],"dddd")</f>
        <v>1. lunes</v>
      </c>
      <c r="T288" s="4">
        <f>SUMIF('cocina'!A:A,sala[[#This Row],[Número de Orden]],'cocina'!G:G)</f>
        <v>7</v>
      </c>
      <c r="U288" s="4">
        <f>sala[[#This Row],[Tiempo de Preparación]]*24</f>
        <v>2.0166666666666666</v>
      </c>
      <c r="V288">
        <f>sala[[#This Row],[Cobrada]]*sala[[#This Row],[Monto Total de la Cuenta]]</f>
        <v>0</v>
      </c>
      <c r="W288" s="4">
        <f>sala[[#This Row],[Tiempo de Permanencia]]*24</f>
        <v>1.1166666668141261</v>
      </c>
    </row>
    <row r="289" spans="1:23" x14ac:dyDescent="0.3">
      <c r="A289">
        <v>15</v>
      </c>
      <c r="B289" s="1" t="s">
        <v>311</v>
      </c>
      <c r="C289">
        <v>3</v>
      </c>
      <c r="D289" s="2">
        <v>45019.088888888888</v>
      </c>
      <c r="E289" s="2">
        <v>45019.231249999997</v>
      </c>
      <c r="F289" s="1" t="s">
        <v>29</v>
      </c>
      <c r="G289" s="1" t="s">
        <v>35</v>
      </c>
      <c r="H289" s="1" t="s">
        <v>25</v>
      </c>
      <c r="I289">
        <v>13.3</v>
      </c>
      <c r="J289" s="1" t="s">
        <v>16</v>
      </c>
      <c r="K289">
        <v>288</v>
      </c>
      <c r="L289" s="1" t="s">
        <v>44</v>
      </c>
      <c r="M289" s="1">
        <f>SUMIF('cocina'!A:A,sala[[#This Row],[Número de Orden]],'cocina'!K:K)</f>
        <v>86</v>
      </c>
      <c r="N289" s="2">
        <f>sala[[#This Row],[Hora de Salida]]</f>
        <v>45019.231249999997</v>
      </c>
      <c r="O289" s="3">
        <f>IF(sala[[#This Row],[Estado de la Mesa]]="Ocupada",sala[[#This Row],[Hora de Salida]]-sala[[#This Row],[Hora de Llegada]]+15/(24*60),sala[[#This Row],[Hora de Salida]]-sala[[#This Row],[Hora de Llegada]])</f>
        <v>0.14236111110949423</v>
      </c>
      <c r="P289" s="3">
        <f>SUMIF('cocina'!A:A,sala[[#This Row],[Número de Orden]],'cocina'!H:H)/(24*60)</f>
        <v>2.6388888888888889E-2</v>
      </c>
      <c r="Q289" s="3">
        <f>IF((sala[[#This Row],[Tiempo de Permanencia]]-sala[[#This Row],[Tiempo de Preparación]])&gt;0,sala[[#This Row],[Tiempo de Permanencia]]-sala[[#This Row],[Tiempo de Preparación]],0)</f>
        <v>0.11597222222060534</v>
      </c>
      <c r="R289" s="10">
        <f>IF(sala[[#This Row],[Tiempo de degustación]]&gt;0,1,0)</f>
        <v>1</v>
      </c>
      <c r="S289" s="1" t="str">
        <f>WEEKDAY(sala[[#This Row],[Fecha de Factura]],11)&amp;". "&amp;TEXT(sala[[#This Row],[Fecha de Factura]],"dddd")</f>
        <v>1. lunes</v>
      </c>
      <c r="T289" s="4">
        <f>SUMIF('cocina'!A:A,sala[[#This Row],[Número de Orden]],'cocina'!G:G)</f>
        <v>4</v>
      </c>
      <c r="U289" s="4">
        <f>sala[[#This Row],[Tiempo de Preparación]]*24</f>
        <v>0.6333333333333333</v>
      </c>
      <c r="V289">
        <f>sala[[#This Row],[Cobrada]]*sala[[#This Row],[Monto Total de la Cuenta]]</f>
        <v>86</v>
      </c>
      <c r="W289" s="4">
        <f>sala[[#This Row],[Tiempo de Permanencia]]*24</f>
        <v>3.4166666666278616</v>
      </c>
    </row>
    <row r="290" spans="1:23" x14ac:dyDescent="0.3">
      <c r="A290">
        <v>15</v>
      </c>
      <c r="B290" s="1" t="s">
        <v>312</v>
      </c>
      <c r="C290">
        <v>5</v>
      </c>
      <c r="D290" s="2">
        <v>45019.130555555559</v>
      </c>
      <c r="E290" s="2">
        <v>45019.265972222223</v>
      </c>
      <c r="F290" s="1" t="s">
        <v>29</v>
      </c>
      <c r="G290" s="1" t="s">
        <v>14</v>
      </c>
      <c r="H290" s="1" t="s">
        <v>15</v>
      </c>
      <c r="I290">
        <v>26.56</v>
      </c>
      <c r="J290" s="1" t="s">
        <v>26</v>
      </c>
      <c r="K290">
        <v>289</v>
      </c>
      <c r="L290" s="1" t="s">
        <v>17</v>
      </c>
      <c r="M290" s="1">
        <f>SUMIF('cocina'!A:A,sala[[#This Row],[Número de Orden]],'cocina'!K:K)</f>
        <v>138</v>
      </c>
      <c r="N290" s="2">
        <f>sala[[#This Row],[Hora de Salida]]</f>
        <v>45019.265972222223</v>
      </c>
      <c r="O290" s="3">
        <f>IF(sala[[#This Row],[Estado de la Mesa]]="Ocupada",sala[[#This Row],[Hora de Salida]]-sala[[#This Row],[Hora de Llegada]]+15/(24*60),sala[[#This Row],[Hora de Salida]]-sala[[#This Row],[Hora de Llegada]])</f>
        <v>0.13541666666424135</v>
      </c>
      <c r="P290" s="3">
        <f>SUMIF('cocina'!A:A,sala[[#This Row],[Número de Orden]],'cocina'!H:H)/(24*60)</f>
        <v>4.7222222222222221E-2</v>
      </c>
      <c r="Q290" s="3">
        <f>IF((sala[[#This Row],[Tiempo de Permanencia]]-sala[[#This Row],[Tiempo de Preparación]])&gt;0,sala[[#This Row],[Tiempo de Permanencia]]-sala[[#This Row],[Tiempo de Preparación]],0)</f>
        <v>8.8194444442019126E-2</v>
      </c>
      <c r="R290" s="10">
        <f>IF(sala[[#This Row],[Tiempo de degustación]]&gt;0,1,0)</f>
        <v>1</v>
      </c>
      <c r="S290" s="1" t="str">
        <f>WEEKDAY(sala[[#This Row],[Fecha de Factura]],11)&amp;". "&amp;TEXT(sala[[#This Row],[Fecha de Factura]],"dddd")</f>
        <v>1. lunes</v>
      </c>
      <c r="T290" s="4">
        <f>SUMIF('cocina'!A:A,sala[[#This Row],[Número de Orden]],'cocina'!G:G)</f>
        <v>6</v>
      </c>
      <c r="U290" s="4">
        <f>sala[[#This Row],[Tiempo de Preparación]]*24</f>
        <v>1.1333333333333333</v>
      </c>
      <c r="V290">
        <f>sala[[#This Row],[Cobrada]]*sala[[#This Row],[Monto Total de la Cuenta]]</f>
        <v>138</v>
      </c>
      <c r="W290" s="4">
        <f>sala[[#This Row],[Tiempo de Permanencia]]*24</f>
        <v>3.2499999999417923</v>
      </c>
    </row>
    <row r="291" spans="1:23" x14ac:dyDescent="0.3">
      <c r="A291">
        <v>19</v>
      </c>
      <c r="B291" s="1" t="s">
        <v>177</v>
      </c>
      <c r="C291">
        <v>3</v>
      </c>
      <c r="D291" s="2">
        <v>45019.087500000001</v>
      </c>
      <c r="E291" s="2">
        <v>45019.189583333333</v>
      </c>
      <c r="F291" s="1" t="s">
        <v>13</v>
      </c>
      <c r="G291" s="1" t="s">
        <v>14</v>
      </c>
      <c r="H291" s="1" t="s">
        <v>25</v>
      </c>
      <c r="I291">
        <v>14.59</v>
      </c>
      <c r="J291" s="1" t="s">
        <v>38</v>
      </c>
      <c r="K291">
        <v>290</v>
      </c>
      <c r="L291" s="1" t="s">
        <v>17</v>
      </c>
      <c r="M291" s="1">
        <f>SUMIF('cocina'!A:A,sala[[#This Row],[Número de Orden]],'cocina'!K:K)</f>
        <v>40</v>
      </c>
      <c r="N291" s="2">
        <f>sala[[#This Row],[Hora de Salida]]</f>
        <v>45019.189583333333</v>
      </c>
      <c r="O291" s="3">
        <f>IF(sala[[#This Row],[Estado de la Mesa]]="Ocupada",sala[[#This Row],[Hora de Salida]]-sala[[#This Row],[Hora de Llegada]]+15/(24*60),sala[[#This Row],[Hora de Salida]]-sala[[#This Row],[Hora de Llegada]])</f>
        <v>0.11249999999805975</v>
      </c>
      <c r="P291" s="3">
        <f>SUMIF('cocina'!A:A,sala[[#This Row],[Número de Orden]],'cocina'!H:H)/(24*60)</f>
        <v>3.9583333333333331E-2</v>
      </c>
      <c r="Q291" s="3">
        <f>IF((sala[[#This Row],[Tiempo de Permanencia]]-sala[[#This Row],[Tiempo de Preparación]])&gt;0,sala[[#This Row],[Tiempo de Permanencia]]-sala[[#This Row],[Tiempo de Preparación]],0)</f>
        <v>7.2916666664726418E-2</v>
      </c>
      <c r="R291" s="10">
        <f>IF(sala[[#This Row],[Tiempo de degustación]]&gt;0,1,0)</f>
        <v>1</v>
      </c>
      <c r="S291" s="1" t="str">
        <f>WEEKDAY(sala[[#This Row],[Fecha de Factura]],11)&amp;". "&amp;TEXT(sala[[#This Row],[Fecha de Factura]],"dddd")</f>
        <v>1. lunes</v>
      </c>
      <c r="T291" s="4">
        <f>SUMIF('cocina'!A:A,sala[[#This Row],[Número de Orden]],'cocina'!G:G)</f>
        <v>1</v>
      </c>
      <c r="U291" s="4">
        <f>sala[[#This Row],[Tiempo de Preparación]]*24</f>
        <v>0.95</v>
      </c>
      <c r="V291">
        <f>sala[[#This Row],[Cobrada]]*sala[[#This Row],[Monto Total de la Cuenta]]</f>
        <v>40</v>
      </c>
      <c r="W291" s="4">
        <f>sala[[#This Row],[Tiempo de Permanencia]]*24</f>
        <v>2.6999999999534339</v>
      </c>
    </row>
    <row r="292" spans="1:23" x14ac:dyDescent="0.3">
      <c r="A292">
        <v>2</v>
      </c>
      <c r="B292" s="1" t="s">
        <v>313</v>
      </c>
      <c r="C292">
        <v>6</v>
      </c>
      <c r="D292" s="2">
        <v>45019.137499999997</v>
      </c>
      <c r="E292" s="2">
        <v>45019.256249999999</v>
      </c>
      <c r="F292" s="1" t="s">
        <v>24</v>
      </c>
      <c r="G292" s="1" t="s">
        <v>20</v>
      </c>
      <c r="H292" s="1" t="s">
        <v>21</v>
      </c>
      <c r="I292">
        <v>15.44</v>
      </c>
      <c r="J292" s="1" t="s">
        <v>38</v>
      </c>
      <c r="K292">
        <v>291</v>
      </c>
      <c r="L292" s="1" t="s">
        <v>42</v>
      </c>
      <c r="M292" s="1">
        <f>SUMIF('cocina'!A:A,sala[[#This Row],[Número de Orden]],'cocina'!K:K)</f>
        <v>260</v>
      </c>
      <c r="N292" s="2">
        <f>sala[[#This Row],[Hora de Salida]]</f>
        <v>45019.256249999999</v>
      </c>
      <c r="O292" s="3">
        <f>IF(sala[[#This Row],[Estado de la Mesa]]="Ocupada",sala[[#This Row],[Hora de Salida]]-sala[[#This Row],[Hora de Llegada]]+15/(24*60),sala[[#This Row],[Hora de Salida]]-sala[[#This Row],[Hora de Llegada]])</f>
        <v>0.12916666666812185</v>
      </c>
      <c r="P292" s="3">
        <f>SUMIF('cocina'!A:A,sala[[#This Row],[Número de Orden]],'cocina'!H:H)/(24*60)</f>
        <v>6.5972222222222224E-2</v>
      </c>
      <c r="Q292" s="3">
        <f>IF((sala[[#This Row],[Tiempo de Permanencia]]-sala[[#This Row],[Tiempo de Preparación]])&gt;0,sala[[#This Row],[Tiempo de Permanencia]]-sala[[#This Row],[Tiempo de Preparación]],0)</f>
        <v>6.3194444445899625E-2</v>
      </c>
      <c r="R292" s="10">
        <f>IF(sala[[#This Row],[Tiempo de degustación]]&gt;0,1,0)</f>
        <v>1</v>
      </c>
      <c r="S292" s="1" t="str">
        <f>WEEKDAY(sala[[#This Row],[Fecha de Factura]],11)&amp;". "&amp;TEXT(sala[[#This Row],[Fecha de Factura]],"dddd")</f>
        <v>1. lunes</v>
      </c>
      <c r="T292" s="4">
        <f>SUMIF('cocina'!A:A,sala[[#This Row],[Número de Orden]],'cocina'!G:G)</f>
        <v>8</v>
      </c>
      <c r="U292" s="4">
        <f>sala[[#This Row],[Tiempo de Preparación]]*24</f>
        <v>1.5833333333333335</v>
      </c>
      <c r="V292">
        <f>sala[[#This Row],[Cobrada]]*sala[[#This Row],[Monto Total de la Cuenta]]</f>
        <v>260</v>
      </c>
      <c r="W292" s="4">
        <f>sala[[#This Row],[Tiempo de Permanencia]]*24</f>
        <v>3.1000000000349246</v>
      </c>
    </row>
    <row r="293" spans="1:23" x14ac:dyDescent="0.3">
      <c r="A293">
        <v>10</v>
      </c>
      <c r="B293" s="1" t="s">
        <v>314</v>
      </c>
      <c r="C293">
        <v>3</v>
      </c>
      <c r="D293" s="2">
        <v>45019.006249999999</v>
      </c>
      <c r="E293" s="2">
        <v>45019.07708333333</v>
      </c>
      <c r="F293" s="1" t="s">
        <v>13</v>
      </c>
      <c r="G293" s="1" t="s">
        <v>35</v>
      </c>
      <c r="H293" s="1" t="s">
        <v>15</v>
      </c>
      <c r="I293">
        <v>29.72</v>
      </c>
      <c r="J293" s="1" t="s">
        <v>16</v>
      </c>
      <c r="K293">
        <v>292</v>
      </c>
      <c r="L293" s="1" t="s">
        <v>69</v>
      </c>
      <c r="M293" s="1">
        <f>SUMIF('cocina'!A:A,sala[[#This Row],[Número de Orden]],'cocina'!K:K)</f>
        <v>84</v>
      </c>
      <c r="N293" s="2">
        <f>sala[[#This Row],[Hora de Salida]]</f>
        <v>45019.07708333333</v>
      </c>
      <c r="O293" s="3">
        <f>IF(sala[[#This Row],[Estado de la Mesa]]="Ocupada",sala[[#This Row],[Hora de Salida]]-sala[[#This Row],[Hora de Llegada]]+15/(24*60),sala[[#This Row],[Hora de Salida]]-sala[[#This Row],[Hora de Llegada]])</f>
        <v>7.0833333331393078E-2</v>
      </c>
      <c r="P293" s="3">
        <f>SUMIF('cocina'!A:A,sala[[#This Row],[Número de Orden]],'cocina'!H:H)/(24*60)</f>
        <v>1.5972222222222221E-2</v>
      </c>
      <c r="Q293" s="3">
        <f>IF((sala[[#This Row],[Tiempo de Permanencia]]-sala[[#This Row],[Tiempo de Preparación]])&gt;0,sala[[#This Row],[Tiempo de Permanencia]]-sala[[#This Row],[Tiempo de Preparación]],0)</f>
        <v>5.4861111109170857E-2</v>
      </c>
      <c r="R293" s="10">
        <f>IF(sala[[#This Row],[Tiempo de degustación]]&gt;0,1,0)</f>
        <v>1</v>
      </c>
      <c r="S293" s="1" t="str">
        <f>WEEKDAY(sala[[#This Row],[Fecha de Factura]],11)&amp;". "&amp;TEXT(sala[[#This Row],[Fecha de Factura]],"dddd")</f>
        <v>1. lunes</v>
      </c>
      <c r="T293" s="4">
        <f>SUMIF('cocina'!A:A,sala[[#This Row],[Número de Orden]],'cocina'!G:G)</f>
        <v>3</v>
      </c>
      <c r="U293" s="4">
        <f>sala[[#This Row],[Tiempo de Preparación]]*24</f>
        <v>0.3833333333333333</v>
      </c>
      <c r="V293">
        <f>sala[[#This Row],[Cobrada]]*sala[[#This Row],[Monto Total de la Cuenta]]</f>
        <v>84</v>
      </c>
      <c r="W293" s="4">
        <f>sala[[#This Row],[Tiempo de Permanencia]]*24</f>
        <v>1.6999999999534339</v>
      </c>
    </row>
    <row r="294" spans="1:23" x14ac:dyDescent="0.3">
      <c r="A294">
        <v>16</v>
      </c>
      <c r="B294" s="1" t="s">
        <v>315</v>
      </c>
      <c r="C294">
        <v>4</v>
      </c>
      <c r="D294" s="2">
        <v>45019.121527777781</v>
      </c>
      <c r="E294" s="2">
        <v>45019.190972222219</v>
      </c>
      <c r="F294" s="1" t="s">
        <v>13</v>
      </c>
      <c r="G294" s="1" t="s">
        <v>14</v>
      </c>
      <c r="H294" s="1" t="s">
        <v>15</v>
      </c>
      <c r="I294">
        <v>33.11</v>
      </c>
      <c r="J294" s="1" t="s">
        <v>16</v>
      </c>
      <c r="K294">
        <v>293</v>
      </c>
      <c r="L294" s="1" t="s">
        <v>69</v>
      </c>
      <c r="M294" s="1">
        <f>SUMIF('cocina'!A:A,sala[[#This Row],[Número de Orden]],'cocina'!K:K)</f>
        <v>216</v>
      </c>
      <c r="N294" s="2">
        <f>sala[[#This Row],[Hora de Salida]]</f>
        <v>45019.190972222219</v>
      </c>
      <c r="O294" s="3">
        <f>IF(sala[[#This Row],[Estado de la Mesa]]="Ocupada",sala[[#This Row],[Hora de Salida]]-sala[[#This Row],[Hora de Llegada]]+15/(24*60),sala[[#This Row],[Hora de Salida]]-sala[[#This Row],[Hora de Llegada]])</f>
        <v>6.9444444437976927E-2</v>
      </c>
      <c r="P294" s="3">
        <f>SUMIF('cocina'!A:A,sala[[#This Row],[Número de Orden]],'cocina'!H:H)/(24*60)</f>
        <v>8.3333333333333329E-2</v>
      </c>
      <c r="Q294" s="3">
        <f>IF((sala[[#This Row],[Tiempo de Permanencia]]-sala[[#This Row],[Tiempo de Preparación]])&gt;0,sala[[#This Row],[Tiempo de Permanencia]]-sala[[#This Row],[Tiempo de Preparación]],0)</f>
        <v>0</v>
      </c>
      <c r="R294" s="10">
        <f>IF(sala[[#This Row],[Tiempo de degustación]]&gt;0,1,0)</f>
        <v>0</v>
      </c>
      <c r="S294" s="1" t="str">
        <f>WEEKDAY(sala[[#This Row],[Fecha de Factura]],11)&amp;". "&amp;TEXT(sala[[#This Row],[Fecha de Factura]],"dddd")</f>
        <v>1. lunes</v>
      </c>
      <c r="T294" s="4">
        <f>SUMIF('cocina'!A:A,sala[[#This Row],[Número de Orden]],'cocina'!G:G)</f>
        <v>7</v>
      </c>
      <c r="U294" s="4">
        <f>sala[[#This Row],[Tiempo de Preparación]]*24</f>
        <v>2</v>
      </c>
      <c r="V294">
        <f>sala[[#This Row],[Cobrada]]*sala[[#This Row],[Monto Total de la Cuenta]]</f>
        <v>0</v>
      </c>
      <c r="W294" s="4">
        <f>sala[[#This Row],[Tiempo de Permanencia]]*24</f>
        <v>1.6666666665114462</v>
      </c>
    </row>
    <row r="295" spans="1:23" x14ac:dyDescent="0.3">
      <c r="A295">
        <v>17</v>
      </c>
      <c r="B295" s="1" t="s">
        <v>247</v>
      </c>
      <c r="C295">
        <v>6</v>
      </c>
      <c r="D295" s="2">
        <v>45019.018055555556</v>
      </c>
      <c r="E295" s="2">
        <v>45019.164583333331</v>
      </c>
      <c r="F295" s="1" t="s">
        <v>24</v>
      </c>
      <c r="G295" s="1" t="s">
        <v>20</v>
      </c>
      <c r="H295" s="1" t="s">
        <v>25</v>
      </c>
      <c r="I295">
        <v>20.36</v>
      </c>
      <c r="J295" s="1" t="s">
        <v>26</v>
      </c>
      <c r="K295">
        <v>294</v>
      </c>
      <c r="L295" s="1" t="s">
        <v>22</v>
      </c>
      <c r="M295" s="1">
        <f>SUMIF('cocina'!A:A,sala[[#This Row],[Número de Orden]],'cocina'!K:K)</f>
        <v>326</v>
      </c>
      <c r="N295" s="2">
        <f>sala[[#This Row],[Hora de Salida]]</f>
        <v>45019.164583333331</v>
      </c>
      <c r="O295" s="3">
        <f>IF(sala[[#This Row],[Estado de la Mesa]]="Ocupada",sala[[#This Row],[Hora de Salida]]-sala[[#This Row],[Hora de Llegada]]+15/(24*60),sala[[#This Row],[Hora de Salida]]-sala[[#This Row],[Hora de Llegada]])</f>
        <v>0.14652777777519077</v>
      </c>
      <c r="P295" s="3">
        <f>SUMIF('cocina'!A:A,sala[[#This Row],[Número de Orden]],'cocina'!H:H)/(24*60)</f>
        <v>5.9722222222222225E-2</v>
      </c>
      <c r="Q295" s="3">
        <f>IF((sala[[#This Row],[Tiempo de Permanencia]]-sala[[#This Row],[Tiempo de Preparación]])&gt;0,sala[[#This Row],[Tiempo de Permanencia]]-sala[[#This Row],[Tiempo de Preparación]],0)</f>
        <v>8.6805555552968539E-2</v>
      </c>
      <c r="R295" s="10">
        <f>IF(sala[[#This Row],[Tiempo de degustación]]&gt;0,1,0)</f>
        <v>1</v>
      </c>
      <c r="S295" s="1" t="str">
        <f>WEEKDAY(sala[[#This Row],[Fecha de Factura]],11)&amp;". "&amp;TEXT(sala[[#This Row],[Fecha de Factura]],"dddd")</f>
        <v>1. lunes</v>
      </c>
      <c r="T295" s="4">
        <f>SUMIF('cocina'!A:A,sala[[#This Row],[Número de Orden]],'cocina'!G:G)</f>
        <v>11</v>
      </c>
      <c r="U295" s="4">
        <f>sala[[#This Row],[Tiempo de Preparación]]*24</f>
        <v>1.4333333333333333</v>
      </c>
      <c r="V295">
        <f>sala[[#This Row],[Cobrada]]*sala[[#This Row],[Monto Total de la Cuenta]]</f>
        <v>326</v>
      </c>
      <c r="W295" s="4">
        <f>sala[[#This Row],[Tiempo de Permanencia]]*24</f>
        <v>3.5166666666045785</v>
      </c>
    </row>
    <row r="296" spans="1:23" x14ac:dyDescent="0.3">
      <c r="A296">
        <v>3</v>
      </c>
      <c r="B296" s="1" t="s">
        <v>316</v>
      </c>
      <c r="C296">
        <v>1</v>
      </c>
      <c r="D296" s="2">
        <v>45019.006944444445</v>
      </c>
      <c r="E296" s="2">
        <v>45019.084027777775</v>
      </c>
      <c r="F296" s="1" t="s">
        <v>24</v>
      </c>
      <c r="G296" s="1" t="s">
        <v>14</v>
      </c>
      <c r="H296" s="1" t="s">
        <v>25</v>
      </c>
      <c r="I296">
        <v>46.42</v>
      </c>
      <c r="J296" s="1" t="s">
        <v>16</v>
      </c>
      <c r="K296">
        <v>295</v>
      </c>
      <c r="L296" s="1" t="s">
        <v>44</v>
      </c>
      <c r="M296" s="1">
        <f>SUMIF('cocina'!A:A,sala[[#This Row],[Número de Orden]],'cocina'!K:K)</f>
        <v>247</v>
      </c>
      <c r="N296" s="2">
        <f>sala[[#This Row],[Hora de Salida]]</f>
        <v>45019.084027777775</v>
      </c>
      <c r="O296" s="3">
        <f>IF(sala[[#This Row],[Estado de la Mesa]]="Ocupada",sala[[#This Row],[Hora de Salida]]-sala[[#This Row],[Hora de Llegada]]+15/(24*60),sala[[#This Row],[Hora de Salida]]-sala[[#This Row],[Hora de Llegada]])</f>
        <v>7.7083333329937886E-2</v>
      </c>
      <c r="P296" s="3">
        <f>SUMIF('cocina'!A:A,sala[[#This Row],[Número de Orden]],'cocina'!H:H)/(24*60)</f>
        <v>0.12291666666666666</v>
      </c>
      <c r="Q296" s="3">
        <f>IF((sala[[#This Row],[Tiempo de Permanencia]]-sala[[#This Row],[Tiempo de Preparación]])&gt;0,sala[[#This Row],[Tiempo de Permanencia]]-sala[[#This Row],[Tiempo de Preparación]],0)</f>
        <v>0</v>
      </c>
      <c r="R296" s="10">
        <f>IF(sala[[#This Row],[Tiempo de degustación]]&gt;0,1,0)</f>
        <v>0</v>
      </c>
      <c r="S296" s="1" t="str">
        <f>WEEKDAY(sala[[#This Row],[Fecha de Factura]],11)&amp;". "&amp;TEXT(sala[[#This Row],[Fecha de Factura]],"dddd")</f>
        <v>1. lunes</v>
      </c>
      <c r="T296" s="4">
        <f>SUMIF('cocina'!A:A,sala[[#This Row],[Número de Orden]],'cocina'!G:G)</f>
        <v>9</v>
      </c>
      <c r="U296" s="4">
        <f>sala[[#This Row],[Tiempo de Preparación]]*24</f>
        <v>2.9499999999999997</v>
      </c>
      <c r="V296">
        <f>sala[[#This Row],[Cobrada]]*sala[[#This Row],[Monto Total de la Cuenta]]</f>
        <v>0</v>
      </c>
      <c r="W296" s="4">
        <f>sala[[#This Row],[Tiempo de Permanencia]]*24</f>
        <v>1.8499999999185093</v>
      </c>
    </row>
    <row r="297" spans="1:23" x14ac:dyDescent="0.3">
      <c r="A297">
        <v>14</v>
      </c>
      <c r="B297" s="1" t="s">
        <v>317</v>
      </c>
      <c r="C297">
        <v>1</v>
      </c>
      <c r="D297" s="2">
        <v>45019.117361111108</v>
      </c>
      <c r="E297" s="2">
        <v>45019.248611111114</v>
      </c>
      <c r="F297" s="1" t="s">
        <v>24</v>
      </c>
      <c r="G297" s="1" t="s">
        <v>35</v>
      </c>
      <c r="H297" s="1" t="s">
        <v>25</v>
      </c>
      <c r="I297">
        <v>29.07</v>
      </c>
      <c r="J297" s="1" t="s">
        <v>38</v>
      </c>
      <c r="K297">
        <v>296</v>
      </c>
      <c r="L297" s="1" t="s">
        <v>17</v>
      </c>
      <c r="M297" s="1">
        <f>SUMIF('cocina'!A:A,sala[[#This Row],[Número de Orden]],'cocina'!K:K)</f>
        <v>59</v>
      </c>
      <c r="N297" s="2">
        <f>sala[[#This Row],[Hora de Salida]]</f>
        <v>45019.248611111114</v>
      </c>
      <c r="O297" s="3">
        <f>IF(sala[[#This Row],[Estado de la Mesa]]="Ocupada",sala[[#This Row],[Hora de Salida]]-sala[[#This Row],[Hora de Llegada]]+15/(24*60),sala[[#This Row],[Hora de Salida]]-sala[[#This Row],[Hora de Llegada]])</f>
        <v>0.14166666667248742</v>
      </c>
      <c r="P297" s="3">
        <f>SUMIF('cocina'!A:A,sala[[#This Row],[Número de Orden]],'cocina'!H:H)/(24*60)</f>
        <v>3.1944444444444442E-2</v>
      </c>
      <c r="Q297" s="3">
        <f>IF((sala[[#This Row],[Tiempo de Permanencia]]-sala[[#This Row],[Tiempo de Preparación]])&gt;0,sala[[#This Row],[Tiempo de Permanencia]]-sala[[#This Row],[Tiempo de Preparación]],0)</f>
        <v>0.10972222222804298</v>
      </c>
      <c r="R297" s="10">
        <f>IF(sala[[#This Row],[Tiempo de degustación]]&gt;0,1,0)</f>
        <v>1</v>
      </c>
      <c r="S297" s="1" t="str">
        <f>WEEKDAY(sala[[#This Row],[Fecha de Factura]],11)&amp;". "&amp;TEXT(sala[[#This Row],[Fecha de Factura]],"dddd")</f>
        <v>1. lunes</v>
      </c>
      <c r="T297" s="4">
        <f>SUMIF('cocina'!A:A,sala[[#This Row],[Número de Orden]],'cocina'!G:G)</f>
        <v>2</v>
      </c>
      <c r="U297" s="4">
        <f>sala[[#This Row],[Tiempo de Preparación]]*24</f>
        <v>0.76666666666666661</v>
      </c>
      <c r="V297">
        <f>sala[[#This Row],[Cobrada]]*sala[[#This Row],[Monto Total de la Cuenta]]</f>
        <v>59</v>
      </c>
      <c r="W297" s="4">
        <f>sala[[#This Row],[Tiempo de Permanencia]]*24</f>
        <v>3.4000000001396984</v>
      </c>
    </row>
    <row r="298" spans="1:23" x14ac:dyDescent="0.3">
      <c r="A298">
        <v>4</v>
      </c>
      <c r="B298" s="1" t="s">
        <v>47</v>
      </c>
      <c r="C298">
        <v>3</v>
      </c>
      <c r="D298" s="2">
        <v>45019.043749999997</v>
      </c>
      <c r="E298" s="2">
        <v>45019.185416666667</v>
      </c>
      <c r="F298" s="1" t="s">
        <v>19</v>
      </c>
      <c r="G298" s="1" t="s">
        <v>14</v>
      </c>
      <c r="H298" s="1" t="s">
        <v>25</v>
      </c>
      <c r="I298">
        <v>43.46</v>
      </c>
      <c r="J298" s="1" t="s">
        <v>38</v>
      </c>
      <c r="K298">
        <v>297</v>
      </c>
      <c r="L298" s="1" t="s">
        <v>17</v>
      </c>
      <c r="M298" s="1">
        <f>SUMIF('cocina'!A:A,sala[[#This Row],[Número de Orden]],'cocina'!K:K)</f>
        <v>175</v>
      </c>
      <c r="N298" s="2">
        <f>sala[[#This Row],[Hora de Salida]]</f>
        <v>45019.185416666667</v>
      </c>
      <c r="O298" s="3">
        <f>IF(sala[[#This Row],[Estado de la Mesa]]="Ocupada",sala[[#This Row],[Hora de Salida]]-sala[[#This Row],[Hora de Llegada]]+15/(24*60),sala[[#This Row],[Hora de Salida]]-sala[[#This Row],[Hora de Llegada]])</f>
        <v>0.15208333333672877</v>
      </c>
      <c r="P298" s="3">
        <f>SUMIF('cocina'!A:A,sala[[#This Row],[Número de Orden]],'cocina'!H:H)/(24*60)</f>
        <v>7.7777777777777779E-2</v>
      </c>
      <c r="Q298" s="3">
        <f>IF((sala[[#This Row],[Tiempo de Permanencia]]-sala[[#This Row],[Tiempo de Preparación]])&gt;0,sala[[#This Row],[Tiempo de Permanencia]]-sala[[#This Row],[Tiempo de Preparación]],0)</f>
        <v>7.4305555558950992E-2</v>
      </c>
      <c r="R298" s="10">
        <f>IF(sala[[#This Row],[Tiempo de degustación]]&gt;0,1,0)</f>
        <v>1</v>
      </c>
      <c r="S298" s="1" t="str">
        <f>WEEKDAY(sala[[#This Row],[Fecha de Factura]],11)&amp;". "&amp;TEXT(sala[[#This Row],[Fecha de Factura]],"dddd")</f>
        <v>1. lunes</v>
      </c>
      <c r="T298" s="4">
        <f>SUMIF('cocina'!A:A,sala[[#This Row],[Número de Orden]],'cocina'!G:G)</f>
        <v>8</v>
      </c>
      <c r="U298" s="4">
        <f>sala[[#This Row],[Tiempo de Preparación]]*24</f>
        <v>1.8666666666666667</v>
      </c>
      <c r="V298">
        <f>sala[[#This Row],[Cobrada]]*sala[[#This Row],[Monto Total de la Cuenta]]</f>
        <v>175</v>
      </c>
      <c r="W298" s="4">
        <f>sala[[#This Row],[Tiempo de Permanencia]]*24</f>
        <v>3.6500000000814907</v>
      </c>
    </row>
    <row r="299" spans="1:23" x14ac:dyDescent="0.3">
      <c r="A299">
        <v>11</v>
      </c>
      <c r="B299" s="1" t="s">
        <v>318</v>
      </c>
      <c r="C299">
        <v>4</v>
      </c>
      <c r="D299" s="2">
        <v>45019.134722222225</v>
      </c>
      <c r="E299" s="2">
        <v>45019.228472222225</v>
      </c>
      <c r="F299" s="1" t="s">
        <v>29</v>
      </c>
      <c r="G299" s="1" t="s">
        <v>20</v>
      </c>
      <c r="H299" s="1" t="s">
        <v>25</v>
      </c>
      <c r="I299">
        <v>23.24</v>
      </c>
      <c r="J299" s="1" t="s">
        <v>16</v>
      </c>
      <c r="K299">
        <v>298</v>
      </c>
      <c r="L299" s="1" t="s">
        <v>42</v>
      </c>
      <c r="M299" s="1">
        <f>SUMIF('cocina'!A:A,sala[[#This Row],[Número de Orden]],'cocina'!K:K)</f>
        <v>255</v>
      </c>
      <c r="N299" s="2">
        <f>sala[[#This Row],[Hora de Salida]]</f>
        <v>45019.228472222225</v>
      </c>
      <c r="O299" s="3">
        <f>IF(sala[[#This Row],[Estado de la Mesa]]="Ocupada",sala[[#This Row],[Hora de Salida]]-sala[[#This Row],[Hora de Llegada]]+15/(24*60),sala[[#This Row],[Hora de Salida]]-sala[[#This Row],[Hora de Llegada]])</f>
        <v>9.375E-2</v>
      </c>
      <c r="P299" s="3">
        <f>SUMIF('cocina'!A:A,sala[[#This Row],[Número de Orden]],'cocina'!H:H)/(24*60)</f>
        <v>9.7916666666666666E-2</v>
      </c>
      <c r="Q299" s="3">
        <f>IF((sala[[#This Row],[Tiempo de Permanencia]]-sala[[#This Row],[Tiempo de Preparación]])&gt;0,sala[[#This Row],[Tiempo de Permanencia]]-sala[[#This Row],[Tiempo de Preparación]],0)</f>
        <v>0</v>
      </c>
      <c r="R299" s="10">
        <f>IF(sala[[#This Row],[Tiempo de degustación]]&gt;0,1,0)</f>
        <v>0</v>
      </c>
      <c r="S299" s="1" t="str">
        <f>WEEKDAY(sala[[#This Row],[Fecha de Factura]],11)&amp;". "&amp;TEXT(sala[[#This Row],[Fecha de Factura]],"dddd")</f>
        <v>1. lunes</v>
      </c>
      <c r="T299" s="4">
        <f>SUMIF('cocina'!A:A,sala[[#This Row],[Número de Orden]],'cocina'!G:G)</f>
        <v>9</v>
      </c>
      <c r="U299" s="4">
        <f>sala[[#This Row],[Tiempo de Preparación]]*24</f>
        <v>2.35</v>
      </c>
      <c r="V299">
        <f>sala[[#This Row],[Cobrada]]*sala[[#This Row],[Monto Total de la Cuenta]]</f>
        <v>0</v>
      </c>
      <c r="W299" s="4">
        <f>sala[[#This Row],[Tiempo de Permanencia]]*24</f>
        <v>2.25</v>
      </c>
    </row>
    <row r="300" spans="1:23" x14ac:dyDescent="0.3">
      <c r="A300">
        <v>6</v>
      </c>
      <c r="B300" s="1" t="s">
        <v>319</v>
      </c>
      <c r="C300">
        <v>1</v>
      </c>
      <c r="D300" s="2">
        <v>45019.054861111108</v>
      </c>
      <c r="E300" s="2">
        <v>45019.114583333336</v>
      </c>
      <c r="F300" s="1" t="s">
        <v>29</v>
      </c>
      <c r="G300" s="1" t="s">
        <v>35</v>
      </c>
      <c r="H300" s="1" t="s">
        <v>21</v>
      </c>
      <c r="I300">
        <v>29.68</v>
      </c>
      <c r="J300" s="1" t="s">
        <v>38</v>
      </c>
      <c r="K300">
        <v>299</v>
      </c>
      <c r="L300" s="1" t="s">
        <v>44</v>
      </c>
      <c r="M300" s="1">
        <f>SUMIF('cocina'!A:A,sala[[#This Row],[Número de Orden]],'cocina'!K:K)</f>
        <v>182</v>
      </c>
      <c r="N300" s="2">
        <f>sala[[#This Row],[Hora de Salida]]</f>
        <v>45019.114583333336</v>
      </c>
      <c r="O300" s="3">
        <f>IF(sala[[#This Row],[Estado de la Mesa]]="Ocupada",sala[[#This Row],[Hora de Salida]]-sala[[#This Row],[Hora de Llegada]]+15/(24*60),sala[[#This Row],[Hora de Salida]]-sala[[#This Row],[Hora de Llegada]])</f>
        <v>7.0138888894386284E-2</v>
      </c>
      <c r="P300" s="3">
        <f>SUMIF('cocina'!A:A,sala[[#This Row],[Número de Orden]],'cocina'!H:H)/(24*60)</f>
        <v>7.8472222222222221E-2</v>
      </c>
      <c r="Q300" s="3">
        <f>IF((sala[[#This Row],[Tiempo de Permanencia]]-sala[[#This Row],[Tiempo de Preparación]])&gt;0,sala[[#This Row],[Tiempo de Permanencia]]-sala[[#This Row],[Tiempo de Preparación]],0)</f>
        <v>0</v>
      </c>
      <c r="R300" s="10">
        <f>IF(sala[[#This Row],[Tiempo de degustación]]&gt;0,1,0)</f>
        <v>0</v>
      </c>
      <c r="S300" s="1" t="str">
        <f>WEEKDAY(sala[[#This Row],[Fecha de Factura]],11)&amp;". "&amp;TEXT(sala[[#This Row],[Fecha de Factura]],"dddd")</f>
        <v>1. lunes</v>
      </c>
      <c r="T300" s="4">
        <f>SUMIF('cocina'!A:A,sala[[#This Row],[Número de Orden]],'cocina'!G:G)</f>
        <v>7</v>
      </c>
      <c r="U300" s="4">
        <f>sala[[#This Row],[Tiempo de Preparación]]*24</f>
        <v>1.8833333333333333</v>
      </c>
      <c r="V300">
        <f>sala[[#This Row],[Cobrada]]*sala[[#This Row],[Monto Total de la Cuenta]]</f>
        <v>0</v>
      </c>
      <c r="W300" s="4">
        <f>sala[[#This Row],[Tiempo de Permanencia]]*24</f>
        <v>1.6833333334652707</v>
      </c>
    </row>
    <row r="301" spans="1:23" x14ac:dyDescent="0.3">
      <c r="A301">
        <v>18</v>
      </c>
      <c r="B301" s="1" t="s">
        <v>171</v>
      </c>
      <c r="C301">
        <v>6</v>
      </c>
      <c r="D301" s="2">
        <v>45019.095138888886</v>
      </c>
      <c r="E301" s="2">
        <v>45019.179861111108</v>
      </c>
      <c r="F301" s="1" t="s">
        <v>24</v>
      </c>
      <c r="G301" s="1" t="s">
        <v>20</v>
      </c>
      <c r="H301" s="1" t="s">
        <v>25</v>
      </c>
      <c r="I301">
        <v>38.380000000000003</v>
      </c>
      <c r="J301" s="1" t="s">
        <v>16</v>
      </c>
      <c r="K301">
        <v>300</v>
      </c>
      <c r="L301" s="1" t="s">
        <v>30</v>
      </c>
      <c r="M301" s="1">
        <f>SUMIF('cocina'!A:A,sala[[#This Row],[Número de Orden]],'cocina'!K:K)</f>
        <v>290</v>
      </c>
      <c r="N301" s="2">
        <f>sala[[#This Row],[Hora de Salida]]</f>
        <v>45019.179861111108</v>
      </c>
      <c r="O301" s="3">
        <f>IF(sala[[#This Row],[Estado de la Mesa]]="Ocupada",sala[[#This Row],[Hora de Salida]]-sala[[#This Row],[Hora de Llegada]]+15/(24*60),sala[[#This Row],[Hora de Salida]]-sala[[#This Row],[Hora de Llegada]])</f>
        <v>8.4722222221898846E-2</v>
      </c>
      <c r="P301" s="3">
        <f>SUMIF('cocina'!A:A,sala[[#This Row],[Número de Orden]],'cocina'!H:H)/(24*60)</f>
        <v>8.1944444444444445E-2</v>
      </c>
      <c r="Q301" s="3">
        <f>IF((sala[[#This Row],[Tiempo de Permanencia]]-sala[[#This Row],[Tiempo de Preparación]])&gt;0,sala[[#This Row],[Tiempo de Permanencia]]-sala[[#This Row],[Tiempo de Preparación]],0)</f>
        <v>2.7777777774544016E-3</v>
      </c>
      <c r="R301" s="10">
        <f>IF(sala[[#This Row],[Tiempo de degustación]]&gt;0,1,0)</f>
        <v>1</v>
      </c>
      <c r="S301" s="1" t="str">
        <f>WEEKDAY(sala[[#This Row],[Fecha de Factura]],11)&amp;". "&amp;TEXT(sala[[#This Row],[Fecha de Factura]],"dddd")</f>
        <v>1. lunes</v>
      </c>
      <c r="T301" s="4">
        <f>SUMIF('cocina'!A:A,sala[[#This Row],[Número de Orden]],'cocina'!G:G)</f>
        <v>10</v>
      </c>
      <c r="U301" s="4">
        <f>sala[[#This Row],[Tiempo de Preparación]]*24</f>
        <v>1.9666666666666668</v>
      </c>
      <c r="V301">
        <f>sala[[#This Row],[Cobrada]]*sala[[#This Row],[Monto Total de la Cuenta]]</f>
        <v>290</v>
      </c>
      <c r="W301" s="4">
        <f>sala[[#This Row],[Tiempo de Permanencia]]*24</f>
        <v>2.0333333333255723</v>
      </c>
    </row>
    <row r="302" spans="1:23" x14ac:dyDescent="0.3">
      <c r="A302">
        <v>8</v>
      </c>
      <c r="B302" s="1" t="s">
        <v>320</v>
      </c>
      <c r="C302">
        <v>6</v>
      </c>
      <c r="D302" s="2">
        <v>45019.093055555553</v>
      </c>
      <c r="E302" s="2">
        <v>45019.172222222223</v>
      </c>
      <c r="F302" s="1" t="s">
        <v>29</v>
      </c>
      <c r="G302" s="1" t="s">
        <v>14</v>
      </c>
      <c r="H302" s="1" t="s">
        <v>25</v>
      </c>
      <c r="I302">
        <v>16.52</v>
      </c>
      <c r="J302" s="1" t="s">
        <v>16</v>
      </c>
      <c r="K302">
        <v>301</v>
      </c>
      <c r="L302" s="1" t="s">
        <v>44</v>
      </c>
      <c r="M302" s="1">
        <f>SUMIF('cocina'!A:A,sala[[#This Row],[Número de Orden]],'cocina'!K:K)</f>
        <v>223</v>
      </c>
      <c r="N302" s="2">
        <f>sala[[#This Row],[Hora de Salida]]</f>
        <v>45019.172222222223</v>
      </c>
      <c r="O302" s="3">
        <f>IF(sala[[#This Row],[Estado de la Mesa]]="Ocupada",sala[[#This Row],[Hora de Salida]]-sala[[#This Row],[Hora de Llegada]]+15/(24*60),sala[[#This Row],[Hora de Salida]]-sala[[#This Row],[Hora de Llegada]])</f>
        <v>7.9166666670062114E-2</v>
      </c>
      <c r="P302" s="3">
        <f>SUMIF('cocina'!A:A,sala[[#This Row],[Número de Orden]],'cocina'!H:H)/(24*60)</f>
        <v>0.12708333333333333</v>
      </c>
      <c r="Q302" s="3">
        <f>IF((sala[[#This Row],[Tiempo de Permanencia]]-sala[[#This Row],[Tiempo de Preparación]])&gt;0,sala[[#This Row],[Tiempo de Permanencia]]-sala[[#This Row],[Tiempo de Preparación]],0)</f>
        <v>0</v>
      </c>
      <c r="R302" s="10">
        <f>IF(sala[[#This Row],[Tiempo de degustación]]&gt;0,1,0)</f>
        <v>0</v>
      </c>
      <c r="S302" s="1" t="str">
        <f>WEEKDAY(sala[[#This Row],[Fecha de Factura]],11)&amp;". "&amp;TEXT(sala[[#This Row],[Fecha de Factura]],"dddd")</f>
        <v>1. lunes</v>
      </c>
      <c r="T302" s="4">
        <f>SUMIF('cocina'!A:A,sala[[#This Row],[Número de Orden]],'cocina'!G:G)</f>
        <v>8</v>
      </c>
      <c r="U302" s="4">
        <f>sala[[#This Row],[Tiempo de Preparación]]*24</f>
        <v>3.05</v>
      </c>
      <c r="V302">
        <f>sala[[#This Row],[Cobrada]]*sala[[#This Row],[Monto Total de la Cuenta]]</f>
        <v>0</v>
      </c>
      <c r="W302" s="4">
        <f>sala[[#This Row],[Tiempo de Permanencia]]*24</f>
        <v>1.9000000000814907</v>
      </c>
    </row>
    <row r="303" spans="1:23" x14ac:dyDescent="0.3">
      <c r="A303">
        <v>5</v>
      </c>
      <c r="B303" s="1" t="s">
        <v>93</v>
      </c>
      <c r="C303">
        <v>2</v>
      </c>
      <c r="D303" s="2">
        <v>45019.055555555555</v>
      </c>
      <c r="E303" s="2">
        <v>45019.205555555556</v>
      </c>
      <c r="F303" s="1" t="s">
        <v>19</v>
      </c>
      <c r="G303" s="1" t="s">
        <v>20</v>
      </c>
      <c r="H303" s="1" t="s">
        <v>25</v>
      </c>
      <c r="I303">
        <v>39.89</v>
      </c>
      <c r="J303" s="1" t="s">
        <v>16</v>
      </c>
      <c r="K303">
        <v>302</v>
      </c>
      <c r="L303" s="1" t="s">
        <v>22</v>
      </c>
      <c r="M303" s="1">
        <f>SUMIF('cocina'!A:A,sala[[#This Row],[Número de Orden]],'cocina'!K:K)</f>
        <v>96</v>
      </c>
      <c r="N303" s="2">
        <f>sala[[#This Row],[Hora de Salida]]</f>
        <v>45019.205555555556</v>
      </c>
      <c r="O303" s="3">
        <f>IF(sala[[#This Row],[Estado de la Mesa]]="Ocupada",sala[[#This Row],[Hora de Salida]]-sala[[#This Row],[Hora de Llegada]]+15/(24*60),sala[[#This Row],[Hora de Salida]]-sala[[#This Row],[Hora de Llegada]])</f>
        <v>0.15000000000145519</v>
      </c>
      <c r="P303" s="3">
        <f>SUMIF('cocina'!A:A,sala[[#This Row],[Número de Orden]],'cocina'!H:H)/(24*60)</f>
        <v>1.0416666666666666E-2</v>
      </c>
      <c r="Q303" s="3">
        <f>IF((sala[[#This Row],[Tiempo de Permanencia]]-sala[[#This Row],[Tiempo de Preparación]])&gt;0,sala[[#This Row],[Tiempo de Permanencia]]-sala[[#This Row],[Tiempo de Preparación]],0)</f>
        <v>0.13958333333478853</v>
      </c>
      <c r="R303" s="10">
        <f>IF(sala[[#This Row],[Tiempo de degustación]]&gt;0,1,0)</f>
        <v>1</v>
      </c>
      <c r="S303" s="1" t="str">
        <f>WEEKDAY(sala[[#This Row],[Fecha de Factura]],11)&amp;". "&amp;TEXT(sala[[#This Row],[Fecha de Factura]],"dddd")</f>
        <v>1. lunes</v>
      </c>
      <c r="T303" s="4">
        <f>SUMIF('cocina'!A:A,sala[[#This Row],[Número de Orden]],'cocina'!G:G)</f>
        <v>3</v>
      </c>
      <c r="U303" s="4">
        <f>sala[[#This Row],[Tiempo de Preparación]]*24</f>
        <v>0.25</v>
      </c>
      <c r="V303">
        <f>sala[[#This Row],[Cobrada]]*sala[[#This Row],[Monto Total de la Cuenta]]</f>
        <v>96</v>
      </c>
      <c r="W303" s="4">
        <f>sala[[#This Row],[Tiempo de Permanencia]]*24</f>
        <v>3.6000000000349246</v>
      </c>
    </row>
    <row r="304" spans="1:23" x14ac:dyDescent="0.3">
      <c r="A304">
        <v>14</v>
      </c>
      <c r="B304" s="1" t="s">
        <v>321</v>
      </c>
      <c r="C304">
        <v>5</v>
      </c>
      <c r="D304" s="2">
        <v>45019.151388888888</v>
      </c>
      <c r="E304" s="2">
        <v>45019.26666666667</v>
      </c>
      <c r="F304" s="1" t="s">
        <v>29</v>
      </c>
      <c r="G304" s="1" t="s">
        <v>20</v>
      </c>
      <c r="H304" s="1" t="s">
        <v>15</v>
      </c>
      <c r="I304">
        <v>16.489999999999998</v>
      </c>
      <c r="J304" s="1" t="s">
        <v>38</v>
      </c>
      <c r="K304">
        <v>303</v>
      </c>
      <c r="L304" s="1" t="s">
        <v>27</v>
      </c>
      <c r="M304" s="1">
        <f>SUMIF('cocina'!A:A,sala[[#This Row],[Número de Orden]],'cocina'!K:K)</f>
        <v>210</v>
      </c>
      <c r="N304" s="2">
        <f>sala[[#This Row],[Hora de Salida]]</f>
        <v>45019.26666666667</v>
      </c>
      <c r="O304" s="3">
        <f>IF(sala[[#This Row],[Estado de la Mesa]]="Ocupada",sala[[#This Row],[Hora de Salida]]-sala[[#This Row],[Hora de Llegada]]+15/(24*60),sala[[#This Row],[Hora de Salida]]-sala[[#This Row],[Hora de Llegada]])</f>
        <v>0.12569444444913339</v>
      </c>
      <c r="P304" s="3">
        <f>SUMIF('cocina'!A:A,sala[[#This Row],[Número de Orden]],'cocina'!H:H)/(24*60)</f>
        <v>6.3888888888888884E-2</v>
      </c>
      <c r="Q304" s="3">
        <f>IF((sala[[#This Row],[Tiempo de Permanencia]]-sala[[#This Row],[Tiempo de Preparación]])&gt;0,sala[[#This Row],[Tiempo de Permanencia]]-sala[[#This Row],[Tiempo de Preparación]],0)</f>
        <v>6.1805555560244502E-2</v>
      </c>
      <c r="R304" s="10">
        <f>IF(sala[[#This Row],[Tiempo de degustación]]&gt;0,1,0)</f>
        <v>1</v>
      </c>
      <c r="S304" s="1" t="str">
        <f>WEEKDAY(sala[[#This Row],[Fecha de Factura]],11)&amp;". "&amp;TEXT(sala[[#This Row],[Fecha de Factura]],"dddd")</f>
        <v>1. lunes</v>
      </c>
      <c r="T304" s="4">
        <f>SUMIF('cocina'!A:A,sala[[#This Row],[Número de Orden]],'cocina'!G:G)</f>
        <v>7</v>
      </c>
      <c r="U304" s="4">
        <f>sala[[#This Row],[Tiempo de Preparación]]*24</f>
        <v>1.5333333333333332</v>
      </c>
      <c r="V304">
        <f>sala[[#This Row],[Cobrada]]*sala[[#This Row],[Monto Total de la Cuenta]]</f>
        <v>210</v>
      </c>
      <c r="W304" s="4">
        <f>sala[[#This Row],[Tiempo de Permanencia]]*24</f>
        <v>3.0166666667792015</v>
      </c>
    </row>
    <row r="305" spans="1:23" x14ac:dyDescent="0.3">
      <c r="A305">
        <v>6</v>
      </c>
      <c r="B305" s="1" t="s">
        <v>322</v>
      </c>
      <c r="C305">
        <v>4</v>
      </c>
      <c r="D305" s="2">
        <v>45019.14166666667</v>
      </c>
      <c r="E305" s="2">
        <v>45019.194444444445</v>
      </c>
      <c r="F305" s="1" t="s">
        <v>19</v>
      </c>
      <c r="G305" s="1" t="s">
        <v>14</v>
      </c>
      <c r="H305" s="1" t="s">
        <v>25</v>
      </c>
      <c r="I305">
        <v>22.05</v>
      </c>
      <c r="J305" s="1" t="s">
        <v>16</v>
      </c>
      <c r="K305">
        <v>304</v>
      </c>
      <c r="L305" s="1" t="s">
        <v>22</v>
      </c>
      <c r="M305" s="1">
        <f>SUMIF('cocina'!A:A,sala[[#This Row],[Número de Orden]],'cocina'!K:K)</f>
        <v>279</v>
      </c>
      <c r="N305" s="2">
        <f>sala[[#This Row],[Hora de Salida]]</f>
        <v>45019.194444444445</v>
      </c>
      <c r="O305" s="3">
        <f>IF(sala[[#This Row],[Estado de la Mesa]]="Ocupada",sala[[#This Row],[Hora de Salida]]-sala[[#This Row],[Hora de Llegada]]+15/(24*60),sala[[#This Row],[Hora de Salida]]-sala[[#This Row],[Hora de Llegada]])</f>
        <v>5.2777777775190771E-2</v>
      </c>
      <c r="P305" s="3">
        <f>SUMIF('cocina'!A:A,sala[[#This Row],[Número de Orden]],'cocina'!H:H)/(24*60)</f>
        <v>5.9027777777777776E-2</v>
      </c>
      <c r="Q305" s="3">
        <f>IF((sala[[#This Row],[Tiempo de Permanencia]]-sala[[#This Row],[Tiempo de Preparación]])&gt;0,sala[[#This Row],[Tiempo de Permanencia]]-sala[[#This Row],[Tiempo de Preparación]],0)</f>
        <v>0</v>
      </c>
      <c r="R305" s="10">
        <f>IF(sala[[#This Row],[Tiempo de degustación]]&gt;0,1,0)</f>
        <v>0</v>
      </c>
      <c r="S305" s="1" t="str">
        <f>WEEKDAY(sala[[#This Row],[Fecha de Factura]],11)&amp;". "&amp;TEXT(sala[[#This Row],[Fecha de Factura]],"dddd")</f>
        <v>1. lunes</v>
      </c>
      <c r="T305" s="4">
        <f>SUMIF('cocina'!A:A,sala[[#This Row],[Número de Orden]],'cocina'!G:G)</f>
        <v>9</v>
      </c>
      <c r="U305" s="4">
        <f>sala[[#This Row],[Tiempo de Preparación]]*24</f>
        <v>1.4166666666666665</v>
      </c>
      <c r="V305">
        <f>sala[[#This Row],[Cobrada]]*sala[[#This Row],[Monto Total de la Cuenta]]</f>
        <v>0</v>
      </c>
      <c r="W305" s="4">
        <f>sala[[#This Row],[Tiempo de Permanencia]]*24</f>
        <v>1.2666666666045785</v>
      </c>
    </row>
    <row r="306" spans="1:23" x14ac:dyDescent="0.3">
      <c r="A306">
        <v>1</v>
      </c>
      <c r="B306" s="1" t="s">
        <v>323</v>
      </c>
      <c r="C306">
        <v>2</v>
      </c>
      <c r="D306" s="2">
        <v>45019.03125</v>
      </c>
      <c r="E306" s="2">
        <v>45019.175694444442</v>
      </c>
      <c r="F306" s="1" t="s">
        <v>19</v>
      </c>
      <c r="G306" s="1" t="s">
        <v>14</v>
      </c>
      <c r="H306" s="1" t="s">
        <v>25</v>
      </c>
      <c r="I306">
        <v>37.92</v>
      </c>
      <c r="J306" s="1" t="s">
        <v>16</v>
      </c>
      <c r="K306">
        <v>305</v>
      </c>
      <c r="L306" s="1" t="s">
        <v>57</v>
      </c>
      <c r="M306" s="1">
        <f>SUMIF('cocina'!A:A,sala[[#This Row],[Número de Orden]],'cocina'!K:K)</f>
        <v>128</v>
      </c>
      <c r="N306" s="2">
        <f>sala[[#This Row],[Hora de Salida]]</f>
        <v>45019.175694444442</v>
      </c>
      <c r="O306" s="3">
        <f>IF(sala[[#This Row],[Estado de la Mesa]]="Ocupada",sala[[#This Row],[Hora de Salida]]-sala[[#This Row],[Hora de Llegada]]+15/(24*60),sala[[#This Row],[Hora de Salida]]-sala[[#This Row],[Hora de Llegada]])</f>
        <v>0.1444444444423425</v>
      </c>
      <c r="P306" s="3">
        <f>SUMIF('cocina'!A:A,sala[[#This Row],[Número de Orden]],'cocina'!H:H)/(24*60)</f>
        <v>4.5138888888888888E-2</v>
      </c>
      <c r="Q306" s="3">
        <f>IF((sala[[#This Row],[Tiempo de Permanencia]]-sala[[#This Row],[Tiempo de Preparación]])&gt;0,sala[[#This Row],[Tiempo de Permanencia]]-sala[[#This Row],[Tiempo de Preparación]],0)</f>
        <v>9.9305555553453606E-2</v>
      </c>
      <c r="R306" s="10">
        <f>IF(sala[[#This Row],[Tiempo de degustación]]&gt;0,1,0)</f>
        <v>1</v>
      </c>
      <c r="S306" s="1" t="str">
        <f>WEEKDAY(sala[[#This Row],[Fecha de Factura]],11)&amp;". "&amp;TEXT(sala[[#This Row],[Fecha de Factura]],"dddd")</f>
        <v>1. lunes</v>
      </c>
      <c r="T306" s="4">
        <f>SUMIF('cocina'!A:A,sala[[#This Row],[Número de Orden]],'cocina'!G:G)</f>
        <v>4</v>
      </c>
      <c r="U306" s="4">
        <f>sala[[#This Row],[Tiempo de Preparación]]*24</f>
        <v>1.0833333333333333</v>
      </c>
      <c r="V306">
        <f>sala[[#This Row],[Cobrada]]*sala[[#This Row],[Monto Total de la Cuenta]]</f>
        <v>128</v>
      </c>
      <c r="W306" s="4">
        <f>sala[[#This Row],[Tiempo de Permanencia]]*24</f>
        <v>3.46666666661622</v>
      </c>
    </row>
    <row r="307" spans="1:23" x14ac:dyDescent="0.3">
      <c r="A307">
        <v>7</v>
      </c>
      <c r="B307" s="1" t="s">
        <v>324</v>
      </c>
      <c r="C307">
        <v>4</v>
      </c>
      <c r="D307" s="2">
        <v>45019.002083333333</v>
      </c>
      <c r="E307" s="2">
        <v>45019.105555555558</v>
      </c>
      <c r="F307" s="1" t="s">
        <v>29</v>
      </c>
      <c r="G307" s="1" t="s">
        <v>14</v>
      </c>
      <c r="H307" s="1" t="s">
        <v>25</v>
      </c>
      <c r="I307">
        <v>16.96</v>
      </c>
      <c r="J307" s="1" t="s">
        <v>38</v>
      </c>
      <c r="K307">
        <v>306</v>
      </c>
      <c r="L307" s="1" t="s">
        <v>57</v>
      </c>
      <c r="M307" s="1">
        <f>SUMIF('cocina'!A:A,sala[[#This Row],[Número de Orden]],'cocina'!K:K)</f>
        <v>32</v>
      </c>
      <c r="N307" s="2">
        <f>sala[[#This Row],[Hora de Salida]]</f>
        <v>45019.105555555558</v>
      </c>
      <c r="O307" s="3">
        <f>IF(sala[[#This Row],[Estado de la Mesa]]="Ocupada",sala[[#This Row],[Hora de Salida]]-sala[[#This Row],[Hora de Llegada]]+15/(24*60),sala[[#This Row],[Hora de Salida]]-sala[[#This Row],[Hora de Llegada]])</f>
        <v>0.1138888888914759</v>
      </c>
      <c r="P307" s="3">
        <f>SUMIF('cocina'!A:A,sala[[#This Row],[Número de Orden]],'cocina'!H:H)/(24*60)</f>
        <v>1.4583333333333334E-2</v>
      </c>
      <c r="Q307" s="3">
        <f>IF((sala[[#This Row],[Tiempo de Permanencia]]-sala[[#This Row],[Tiempo de Preparación]])&gt;0,sala[[#This Row],[Tiempo de Permanencia]]-sala[[#This Row],[Tiempo de Preparación]],0)</f>
        <v>9.9305555558142564E-2</v>
      </c>
      <c r="R307" s="10">
        <f>IF(sala[[#This Row],[Tiempo de degustación]]&gt;0,1,0)</f>
        <v>1</v>
      </c>
      <c r="S307" s="1" t="str">
        <f>WEEKDAY(sala[[#This Row],[Fecha de Factura]],11)&amp;". "&amp;TEXT(sala[[#This Row],[Fecha de Factura]],"dddd")</f>
        <v>1. lunes</v>
      </c>
      <c r="T307" s="4">
        <f>SUMIF('cocina'!A:A,sala[[#This Row],[Número de Orden]],'cocina'!G:G)</f>
        <v>1</v>
      </c>
      <c r="U307" s="4">
        <f>sala[[#This Row],[Tiempo de Preparación]]*24</f>
        <v>0.35</v>
      </c>
      <c r="V307">
        <f>sala[[#This Row],[Cobrada]]*sala[[#This Row],[Monto Total de la Cuenta]]</f>
        <v>32</v>
      </c>
      <c r="W307" s="4">
        <f>sala[[#This Row],[Tiempo de Permanencia]]*24</f>
        <v>2.7333333333954215</v>
      </c>
    </row>
    <row r="308" spans="1:23" x14ac:dyDescent="0.3">
      <c r="A308">
        <v>20</v>
      </c>
      <c r="B308" s="1" t="s">
        <v>51</v>
      </c>
      <c r="C308">
        <v>5</v>
      </c>
      <c r="D308" s="2">
        <v>45019.131249999999</v>
      </c>
      <c r="E308" s="2">
        <v>45019.23541666667</v>
      </c>
      <c r="F308" s="1" t="s">
        <v>19</v>
      </c>
      <c r="G308" s="1" t="s">
        <v>14</v>
      </c>
      <c r="H308" s="1" t="s">
        <v>21</v>
      </c>
      <c r="I308">
        <v>31.66</v>
      </c>
      <c r="J308" s="1" t="s">
        <v>26</v>
      </c>
      <c r="K308">
        <v>307</v>
      </c>
      <c r="L308" s="1" t="s">
        <v>33</v>
      </c>
      <c r="M308" s="1">
        <f>SUMIF('cocina'!A:A,sala[[#This Row],[Número de Orden]],'cocina'!K:K)</f>
        <v>63</v>
      </c>
      <c r="N308" s="2">
        <f>sala[[#This Row],[Hora de Salida]]</f>
        <v>45019.23541666667</v>
      </c>
      <c r="O308" s="3">
        <f>IF(sala[[#This Row],[Estado de la Mesa]]="Ocupada",sala[[#This Row],[Hora de Salida]]-sala[[#This Row],[Hora de Llegada]]+15/(24*60),sala[[#This Row],[Hora de Salida]]-sala[[#This Row],[Hora de Llegada]])</f>
        <v>0.10416666667151731</v>
      </c>
      <c r="P308" s="3">
        <f>SUMIF('cocina'!A:A,sala[[#This Row],[Número de Orden]],'cocina'!H:H)/(24*60)</f>
        <v>2.7083333333333334E-2</v>
      </c>
      <c r="Q308" s="3">
        <f>IF((sala[[#This Row],[Tiempo de Permanencia]]-sala[[#This Row],[Tiempo de Preparación]])&gt;0,sala[[#This Row],[Tiempo de Permanencia]]-sala[[#This Row],[Tiempo de Preparación]],0)</f>
        <v>7.7083333338183971E-2</v>
      </c>
      <c r="R308" s="10">
        <f>IF(sala[[#This Row],[Tiempo de degustación]]&gt;0,1,0)</f>
        <v>1</v>
      </c>
      <c r="S308" s="1" t="str">
        <f>WEEKDAY(sala[[#This Row],[Fecha de Factura]],11)&amp;". "&amp;TEXT(sala[[#This Row],[Fecha de Factura]],"dddd")</f>
        <v>1. lunes</v>
      </c>
      <c r="T308" s="4">
        <f>SUMIF('cocina'!A:A,sala[[#This Row],[Número de Orden]],'cocina'!G:G)</f>
        <v>3</v>
      </c>
      <c r="U308" s="4">
        <f>sala[[#This Row],[Tiempo de Preparación]]*24</f>
        <v>0.65</v>
      </c>
      <c r="V308">
        <f>sala[[#This Row],[Cobrada]]*sala[[#This Row],[Monto Total de la Cuenta]]</f>
        <v>63</v>
      </c>
      <c r="W308" s="4">
        <f>sala[[#This Row],[Tiempo de Permanencia]]*24</f>
        <v>2.5000000001164153</v>
      </c>
    </row>
    <row r="309" spans="1:23" x14ac:dyDescent="0.3">
      <c r="A309">
        <v>14</v>
      </c>
      <c r="B309" s="1" t="s">
        <v>325</v>
      </c>
      <c r="C309">
        <v>6</v>
      </c>
      <c r="D309" s="2">
        <v>45019.079861111109</v>
      </c>
      <c r="E309" s="2">
        <v>45019.193749999999</v>
      </c>
      <c r="F309" s="1" t="s">
        <v>24</v>
      </c>
      <c r="G309" s="1" t="s">
        <v>14</v>
      </c>
      <c r="H309" s="1" t="s">
        <v>25</v>
      </c>
      <c r="I309">
        <v>33.79</v>
      </c>
      <c r="J309" s="1" t="s">
        <v>16</v>
      </c>
      <c r="K309">
        <v>308</v>
      </c>
      <c r="L309" s="1" t="s">
        <v>44</v>
      </c>
      <c r="M309" s="1">
        <f>SUMIF('cocina'!A:A,sala[[#This Row],[Número de Orden]],'cocina'!K:K)</f>
        <v>222</v>
      </c>
      <c r="N309" s="2">
        <f>sala[[#This Row],[Hora de Salida]]</f>
        <v>45019.193749999999</v>
      </c>
      <c r="O309" s="3">
        <f>IF(sala[[#This Row],[Estado de la Mesa]]="Ocupada",sala[[#This Row],[Hora de Salida]]-sala[[#This Row],[Hora de Llegada]]+15/(24*60),sala[[#This Row],[Hora de Salida]]-sala[[#This Row],[Hora de Llegada]])</f>
        <v>0.11388888888905058</v>
      </c>
      <c r="P309" s="3">
        <f>SUMIF('cocina'!A:A,sala[[#This Row],[Número de Orden]],'cocina'!H:H)/(24*60)</f>
        <v>0.12916666666666668</v>
      </c>
      <c r="Q309" s="3">
        <f>IF((sala[[#This Row],[Tiempo de Permanencia]]-sala[[#This Row],[Tiempo de Preparación]])&gt;0,sala[[#This Row],[Tiempo de Permanencia]]-sala[[#This Row],[Tiempo de Preparación]],0)</f>
        <v>0</v>
      </c>
      <c r="R309" s="10">
        <f>IF(sala[[#This Row],[Tiempo de degustación]]&gt;0,1,0)</f>
        <v>0</v>
      </c>
      <c r="S309" s="1" t="str">
        <f>WEEKDAY(sala[[#This Row],[Fecha de Factura]],11)&amp;". "&amp;TEXT(sala[[#This Row],[Fecha de Factura]],"dddd")</f>
        <v>1. lunes</v>
      </c>
      <c r="T309" s="4">
        <f>SUMIF('cocina'!A:A,sala[[#This Row],[Número de Orden]],'cocina'!G:G)</f>
        <v>7</v>
      </c>
      <c r="U309" s="4">
        <f>sala[[#This Row],[Tiempo de Preparación]]*24</f>
        <v>3.1000000000000005</v>
      </c>
      <c r="V309">
        <f>sala[[#This Row],[Cobrada]]*sala[[#This Row],[Monto Total de la Cuenta]]</f>
        <v>0</v>
      </c>
      <c r="W309" s="4">
        <f>sala[[#This Row],[Tiempo de Permanencia]]*24</f>
        <v>2.7333333333372138</v>
      </c>
    </row>
    <row r="310" spans="1:23" x14ac:dyDescent="0.3">
      <c r="A310">
        <v>9</v>
      </c>
      <c r="B310" s="1" t="s">
        <v>326</v>
      </c>
      <c r="C310">
        <v>3</v>
      </c>
      <c r="D310" s="2">
        <v>45019.019444444442</v>
      </c>
      <c r="E310" s="2">
        <v>45019.170138888891</v>
      </c>
      <c r="F310" s="1" t="s">
        <v>19</v>
      </c>
      <c r="G310" s="1" t="s">
        <v>14</v>
      </c>
      <c r="H310" s="1" t="s">
        <v>25</v>
      </c>
      <c r="I310">
        <v>36.090000000000003</v>
      </c>
      <c r="J310" s="1" t="s">
        <v>16</v>
      </c>
      <c r="K310">
        <v>309</v>
      </c>
      <c r="L310" s="1" t="s">
        <v>69</v>
      </c>
      <c r="M310" s="1">
        <f>SUMIF('cocina'!A:A,sala[[#This Row],[Número de Orden]],'cocina'!K:K)</f>
        <v>172</v>
      </c>
      <c r="N310" s="2">
        <f>sala[[#This Row],[Hora de Salida]]</f>
        <v>45019.170138888891</v>
      </c>
      <c r="O310" s="3">
        <f>IF(sala[[#This Row],[Estado de la Mesa]]="Ocupada",sala[[#This Row],[Hora de Salida]]-sala[[#This Row],[Hora de Llegada]]+15/(24*60),sala[[#This Row],[Hora de Salida]]-sala[[#This Row],[Hora de Llegada]])</f>
        <v>0.15069444444816327</v>
      </c>
      <c r="P310" s="3">
        <f>SUMIF('cocina'!A:A,sala[[#This Row],[Número de Orden]],'cocina'!H:H)/(24*60)</f>
        <v>8.5416666666666669E-2</v>
      </c>
      <c r="Q310" s="3">
        <f>IF((sala[[#This Row],[Tiempo de Permanencia]]-sala[[#This Row],[Tiempo de Preparación]])&gt;0,sala[[#This Row],[Tiempo de Permanencia]]-sala[[#This Row],[Tiempo de Preparación]],0)</f>
        <v>6.5277777781496599E-2</v>
      </c>
      <c r="R310" s="10">
        <f>IF(sala[[#This Row],[Tiempo de degustación]]&gt;0,1,0)</f>
        <v>1</v>
      </c>
      <c r="S310" s="1" t="str">
        <f>WEEKDAY(sala[[#This Row],[Fecha de Factura]],11)&amp;". "&amp;TEXT(sala[[#This Row],[Fecha de Factura]],"dddd")</f>
        <v>1. lunes</v>
      </c>
      <c r="T310" s="4">
        <f>SUMIF('cocina'!A:A,sala[[#This Row],[Número de Orden]],'cocina'!G:G)</f>
        <v>5</v>
      </c>
      <c r="U310" s="4">
        <f>sala[[#This Row],[Tiempo de Preparación]]*24</f>
        <v>2.0499999999999998</v>
      </c>
      <c r="V310">
        <f>sala[[#This Row],[Cobrada]]*sala[[#This Row],[Monto Total de la Cuenta]]</f>
        <v>172</v>
      </c>
      <c r="W310" s="4">
        <f>sala[[#This Row],[Tiempo de Permanencia]]*24</f>
        <v>3.6166666667559184</v>
      </c>
    </row>
    <row r="311" spans="1:23" x14ac:dyDescent="0.3">
      <c r="A311">
        <v>17</v>
      </c>
      <c r="B311" s="1" t="s">
        <v>327</v>
      </c>
      <c r="C311">
        <v>3</v>
      </c>
      <c r="D311" s="2">
        <v>45019.12777777778</v>
      </c>
      <c r="E311" s="2">
        <v>45019.265972222223</v>
      </c>
      <c r="F311" s="1" t="s">
        <v>29</v>
      </c>
      <c r="G311" s="1" t="s">
        <v>35</v>
      </c>
      <c r="H311" s="1" t="s">
        <v>25</v>
      </c>
      <c r="I311">
        <v>11.47</v>
      </c>
      <c r="J311" s="1" t="s">
        <v>26</v>
      </c>
      <c r="K311">
        <v>310</v>
      </c>
      <c r="L311" s="1" t="s">
        <v>44</v>
      </c>
      <c r="M311" s="1">
        <f>SUMIF('cocina'!A:A,sala[[#This Row],[Número de Orden]],'cocina'!K:K)</f>
        <v>138</v>
      </c>
      <c r="N311" s="2">
        <f>sala[[#This Row],[Hora de Salida]]</f>
        <v>45019.265972222223</v>
      </c>
      <c r="O311" s="3">
        <f>IF(sala[[#This Row],[Estado de la Mesa]]="Ocupada",sala[[#This Row],[Hora de Salida]]-sala[[#This Row],[Hora de Llegada]]+15/(24*60),sala[[#This Row],[Hora de Salida]]-sala[[#This Row],[Hora de Llegada]])</f>
        <v>0.13819444444379769</v>
      </c>
      <c r="P311" s="3">
        <f>SUMIF('cocina'!A:A,sala[[#This Row],[Número de Orden]],'cocina'!H:H)/(24*60)</f>
        <v>6.7361111111111108E-2</v>
      </c>
      <c r="Q311" s="3">
        <f>IF((sala[[#This Row],[Tiempo de Permanencia]]-sala[[#This Row],[Tiempo de Preparación]])&gt;0,sala[[#This Row],[Tiempo de Permanencia]]-sala[[#This Row],[Tiempo de Preparación]],0)</f>
        <v>7.0833333332686585E-2</v>
      </c>
      <c r="R311" s="10">
        <f>IF(sala[[#This Row],[Tiempo de degustación]]&gt;0,1,0)</f>
        <v>1</v>
      </c>
      <c r="S311" s="1" t="str">
        <f>WEEKDAY(sala[[#This Row],[Fecha de Factura]],11)&amp;". "&amp;TEXT(sala[[#This Row],[Fecha de Factura]],"dddd")</f>
        <v>1. lunes</v>
      </c>
      <c r="T311" s="4">
        <f>SUMIF('cocina'!A:A,sala[[#This Row],[Número de Orden]],'cocina'!G:G)</f>
        <v>5</v>
      </c>
      <c r="U311" s="4">
        <f>sala[[#This Row],[Tiempo de Preparación]]*24</f>
        <v>1.6166666666666667</v>
      </c>
      <c r="V311">
        <f>sala[[#This Row],[Cobrada]]*sala[[#This Row],[Monto Total de la Cuenta]]</f>
        <v>138</v>
      </c>
      <c r="W311" s="4">
        <f>sala[[#This Row],[Tiempo de Permanencia]]*24</f>
        <v>3.3166666666511446</v>
      </c>
    </row>
    <row r="312" spans="1:23" x14ac:dyDescent="0.3">
      <c r="A312">
        <v>6</v>
      </c>
      <c r="B312" s="1" t="s">
        <v>328</v>
      </c>
      <c r="C312">
        <v>4</v>
      </c>
      <c r="D312" s="2">
        <v>45019.069444444445</v>
      </c>
      <c r="E312" s="2">
        <v>45019.113194444442</v>
      </c>
      <c r="F312" s="1" t="s">
        <v>13</v>
      </c>
      <c r="G312" s="1" t="s">
        <v>20</v>
      </c>
      <c r="H312" s="1" t="s">
        <v>21</v>
      </c>
      <c r="I312">
        <v>39.270000000000003</v>
      </c>
      <c r="J312" s="1" t="s">
        <v>38</v>
      </c>
      <c r="K312">
        <v>311</v>
      </c>
      <c r="L312" s="1" t="s">
        <v>30</v>
      </c>
      <c r="M312" s="1">
        <f>SUMIF('cocina'!A:A,sala[[#This Row],[Número de Orden]],'cocina'!K:K)</f>
        <v>53</v>
      </c>
      <c r="N312" s="2">
        <f>sala[[#This Row],[Hora de Salida]]</f>
        <v>45019.113194444442</v>
      </c>
      <c r="O312" s="3">
        <f>IF(sala[[#This Row],[Estado de la Mesa]]="Ocupada",sala[[#This Row],[Hora de Salida]]-sala[[#This Row],[Hora de Llegada]]+15/(24*60),sala[[#This Row],[Hora de Salida]]-sala[[#This Row],[Hora de Llegada]])</f>
        <v>5.4166666663756281E-2</v>
      </c>
      <c r="P312" s="3">
        <f>SUMIF('cocina'!A:A,sala[[#This Row],[Número de Orden]],'cocina'!H:H)/(24*60)</f>
        <v>5.1388888888888887E-2</v>
      </c>
      <c r="Q312" s="3">
        <f>IF((sala[[#This Row],[Tiempo de Permanencia]]-sala[[#This Row],[Tiempo de Preparación]])&gt;0,sala[[#This Row],[Tiempo de Permanencia]]-sala[[#This Row],[Tiempo de Preparación]],0)</f>
        <v>2.7777777748673946E-3</v>
      </c>
      <c r="R312" s="10">
        <f>IF(sala[[#This Row],[Tiempo de degustación]]&gt;0,1,0)</f>
        <v>1</v>
      </c>
      <c r="S312" s="1" t="str">
        <f>WEEKDAY(sala[[#This Row],[Fecha de Factura]],11)&amp;". "&amp;TEXT(sala[[#This Row],[Fecha de Factura]],"dddd")</f>
        <v>1. lunes</v>
      </c>
      <c r="T312" s="4">
        <f>SUMIF('cocina'!A:A,sala[[#This Row],[Número de Orden]],'cocina'!G:G)</f>
        <v>2</v>
      </c>
      <c r="U312" s="4">
        <f>sala[[#This Row],[Tiempo de Preparación]]*24</f>
        <v>1.2333333333333334</v>
      </c>
      <c r="V312">
        <f>sala[[#This Row],[Cobrada]]*sala[[#This Row],[Monto Total de la Cuenta]]</f>
        <v>53</v>
      </c>
      <c r="W312" s="4">
        <f>sala[[#This Row],[Tiempo de Permanencia]]*24</f>
        <v>1.2999999999301508</v>
      </c>
    </row>
    <row r="313" spans="1:23" x14ac:dyDescent="0.3">
      <c r="A313">
        <v>2</v>
      </c>
      <c r="B313" s="1" t="s">
        <v>329</v>
      </c>
      <c r="C313">
        <v>4</v>
      </c>
      <c r="D313" s="2">
        <v>45019.129861111112</v>
      </c>
      <c r="E313" s="2">
        <v>45019.258333333331</v>
      </c>
      <c r="F313" s="1" t="s">
        <v>13</v>
      </c>
      <c r="G313" s="1" t="s">
        <v>14</v>
      </c>
      <c r="H313" s="1" t="s">
        <v>25</v>
      </c>
      <c r="I313">
        <v>30.89</v>
      </c>
      <c r="J313" s="1" t="s">
        <v>16</v>
      </c>
      <c r="K313">
        <v>312</v>
      </c>
      <c r="L313" s="1" t="s">
        <v>44</v>
      </c>
      <c r="M313" s="1">
        <f>SUMIF('cocina'!A:A,sala[[#This Row],[Número de Orden]],'cocina'!K:K)</f>
        <v>134</v>
      </c>
      <c r="N313" s="2">
        <f>sala[[#This Row],[Hora de Salida]]</f>
        <v>45019.258333333331</v>
      </c>
      <c r="O313" s="3">
        <f>IF(sala[[#This Row],[Estado de la Mesa]]="Ocupada",sala[[#This Row],[Hora de Salida]]-sala[[#This Row],[Hora de Llegada]]+15/(24*60),sala[[#This Row],[Hora de Salida]]-sala[[#This Row],[Hora de Llegada]])</f>
        <v>0.12847222221898846</v>
      </c>
      <c r="P313" s="3">
        <f>SUMIF('cocina'!A:A,sala[[#This Row],[Número de Orden]],'cocina'!H:H)/(24*60)</f>
        <v>3.8194444444444448E-2</v>
      </c>
      <c r="Q313" s="3">
        <f>IF((sala[[#This Row],[Tiempo de Permanencia]]-sala[[#This Row],[Tiempo de Preparación]])&gt;0,sala[[#This Row],[Tiempo de Permanencia]]-sala[[#This Row],[Tiempo de Preparación]],0)</f>
        <v>9.0277777774544016E-2</v>
      </c>
      <c r="R313" s="10">
        <f>IF(sala[[#This Row],[Tiempo de degustación]]&gt;0,1,0)</f>
        <v>1</v>
      </c>
      <c r="S313" s="1" t="str">
        <f>WEEKDAY(sala[[#This Row],[Fecha de Factura]],11)&amp;". "&amp;TEXT(sala[[#This Row],[Fecha de Factura]],"dddd")</f>
        <v>1. lunes</v>
      </c>
      <c r="T313" s="4">
        <f>SUMIF('cocina'!A:A,sala[[#This Row],[Número de Orden]],'cocina'!G:G)</f>
        <v>4</v>
      </c>
      <c r="U313" s="4">
        <f>sala[[#This Row],[Tiempo de Preparación]]*24</f>
        <v>0.91666666666666674</v>
      </c>
      <c r="V313">
        <f>sala[[#This Row],[Cobrada]]*sala[[#This Row],[Monto Total de la Cuenta]]</f>
        <v>134</v>
      </c>
      <c r="W313" s="4">
        <f>sala[[#This Row],[Tiempo de Permanencia]]*24</f>
        <v>3.0833333332557231</v>
      </c>
    </row>
    <row r="314" spans="1:23" x14ac:dyDescent="0.3">
      <c r="A314">
        <v>10</v>
      </c>
      <c r="B314" s="1" t="s">
        <v>40</v>
      </c>
      <c r="C314">
        <v>3</v>
      </c>
      <c r="D314" s="2">
        <v>45019.099305555559</v>
      </c>
      <c r="E314" s="2">
        <v>45019.240277777775</v>
      </c>
      <c r="F314" s="1" t="s">
        <v>19</v>
      </c>
      <c r="G314" s="1" t="s">
        <v>20</v>
      </c>
      <c r="H314" s="1" t="s">
        <v>15</v>
      </c>
      <c r="I314">
        <v>43.14</v>
      </c>
      <c r="J314" s="1" t="s">
        <v>16</v>
      </c>
      <c r="K314">
        <v>313</v>
      </c>
      <c r="L314" s="1" t="s">
        <v>17</v>
      </c>
      <c r="M314" s="1">
        <f>SUMIF('cocina'!A:A,sala[[#This Row],[Número de Orden]],'cocina'!K:K)</f>
        <v>232</v>
      </c>
      <c r="N314" s="2">
        <f>sala[[#This Row],[Hora de Salida]]</f>
        <v>45019.240277777775</v>
      </c>
      <c r="O314" s="3">
        <f>IF(sala[[#This Row],[Estado de la Mesa]]="Ocupada",sala[[#This Row],[Hora de Salida]]-sala[[#This Row],[Hora de Llegada]]+15/(24*60),sala[[#This Row],[Hora de Salida]]-sala[[#This Row],[Hora de Llegada]])</f>
        <v>0.14097222221607808</v>
      </c>
      <c r="P314" s="3">
        <f>SUMIF('cocina'!A:A,sala[[#This Row],[Número de Orden]],'cocina'!H:H)/(24*60)</f>
        <v>7.3611111111111113E-2</v>
      </c>
      <c r="Q314" s="3">
        <f>IF((sala[[#This Row],[Tiempo de Permanencia]]-sala[[#This Row],[Tiempo de Preparación]])&gt;0,sala[[#This Row],[Tiempo de Permanencia]]-sala[[#This Row],[Tiempo de Preparación]],0)</f>
        <v>6.7361111104966967E-2</v>
      </c>
      <c r="R314" s="10">
        <f>IF(sala[[#This Row],[Tiempo de degustación]]&gt;0,1,0)</f>
        <v>1</v>
      </c>
      <c r="S314" s="1" t="str">
        <f>WEEKDAY(sala[[#This Row],[Fecha de Factura]],11)&amp;". "&amp;TEXT(sala[[#This Row],[Fecha de Factura]],"dddd")</f>
        <v>1. lunes</v>
      </c>
      <c r="T314" s="4">
        <f>SUMIF('cocina'!A:A,sala[[#This Row],[Número de Orden]],'cocina'!G:G)</f>
        <v>8</v>
      </c>
      <c r="U314" s="4">
        <f>sala[[#This Row],[Tiempo de Preparación]]*24</f>
        <v>1.7666666666666666</v>
      </c>
      <c r="V314">
        <f>sala[[#This Row],[Cobrada]]*sala[[#This Row],[Monto Total de la Cuenta]]</f>
        <v>232</v>
      </c>
      <c r="W314" s="4">
        <f>sala[[#This Row],[Tiempo de Permanencia]]*24</f>
        <v>3.3833333331858739</v>
      </c>
    </row>
    <row r="315" spans="1:23" x14ac:dyDescent="0.3">
      <c r="A315">
        <v>20</v>
      </c>
      <c r="B315" s="1" t="s">
        <v>330</v>
      </c>
      <c r="C315">
        <v>5</v>
      </c>
      <c r="D315" s="2">
        <v>45019.031944444447</v>
      </c>
      <c r="E315" s="2">
        <v>45019.161805555559</v>
      </c>
      <c r="F315" s="1" t="s">
        <v>32</v>
      </c>
      <c r="G315" s="1" t="s">
        <v>14</v>
      </c>
      <c r="H315" s="1" t="s">
        <v>15</v>
      </c>
      <c r="I315">
        <v>32.18</v>
      </c>
      <c r="J315" s="1" t="s">
        <v>38</v>
      </c>
      <c r="K315">
        <v>314</v>
      </c>
      <c r="L315" s="1" t="s">
        <v>57</v>
      </c>
      <c r="M315" s="1">
        <f>SUMIF('cocina'!A:A,sala[[#This Row],[Número de Orden]],'cocina'!K:K)</f>
        <v>27</v>
      </c>
      <c r="N315" s="2">
        <f>sala[[#This Row],[Hora de Salida]]</f>
        <v>45019.161805555559</v>
      </c>
      <c r="O315" s="3">
        <f>IF(sala[[#This Row],[Estado de la Mesa]]="Ocupada",sala[[#This Row],[Hora de Salida]]-sala[[#This Row],[Hora de Llegada]]+15/(24*60),sala[[#This Row],[Hora de Salida]]-sala[[#This Row],[Hora de Llegada]])</f>
        <v>0.14027777777907127</v>
      </c>
      <c r="P315" s="3">
        <f>SUMIF('cocina'!A:A,sala[[#This Row],[Número de Orden]],'cocina'!H:H)/(24*60)</f>
        <v>3.472222222222222E-3</v>
      </c>
      <c r="Q315" s="3">
        <f>IF((sala[[#This Row],[Tiempo de Permanencia]]-sala[[#This Row],[Tiempo de Preparación]])&gt;0,sala[[#This Row],[Tiempo de Permanencia]]-sala[[#This Row],[Tiempo de Preparación]],0)</f>
        <v>0.13680555555684906</v>
      </c>
      <c r="R315" s="10">
        <f>IF(sala[[#This Row],[Tiempo de degustación]]&gt;0,1,0)</f>
        <v>1</v>
      </c>
      <c r="S315" s="1" t="str">
        <f>WEEKDAY(sala[[#This Row],[Fecha de Factura]],11)&amp;". "&amp;TEXT(sala[[#This Row],[Fecha de Factura]],"dddd")</f>
        <v>1. lunes</v>
      </c>
      <c r="T315" s="4">
        <f>SUMIF('cocina'!A:A,sala[[#This Row],[Número de Orden]],'cocina'!G:G)</f>
        <v>1</v>
      </c>
      <c r="U315" s="4">
        <f>sala[[#This Row],[Tiempo de Preparación]]*24</f>
        <v>8.3333333333333329E-2</v>
      </c>
      <c r="V315">
        <f>sala[[#This Row],[Cobrada]]*sala[[#This Row],[Monto Total de la Cuenta]]</f>
        <v>27</v>
      </c>
      <c r="W315" s="4">
        <f>sala[[#This Row],[Tiempo de Permanencia]]*24</f>
        <v>3.3666666666977108</v>
      </c>
    </row>
    <row r="316" spans="1:23" x14ac:dyDescent="0.3">
      <c r="A316">
        <v>14</v>
      </c>
      <c r="B316" s="1" t="s">
        <v>331</v>
      </c>
      <c r="C316">
        <v>1</v>
      </c>
      <c r="D316" s="2">
        <v>45019.008333333331</v>
      </c>
      <c r="E316" s="2">
        <v>45019.145138888889</v>
      </c>
      <c r="F316" s="1" t="s">
        <v>24</v>
      </c>
      <c r="G316" s="1" t="s">
        <v>14</v>
      </c>
      <c r="H316" s="1" t="s">
        <v>25</v>
      </c>
      <c r="I316">
        <v>20.6</v>
      </c>
      <c r="J316" s="1" t="s">
        <v>26</v>
      </c>
      <c r="K316">
        <v>315</v>
      </c>
      <c r="L316" s="1" t="s">
        <v>57</v>
      </c>
      <c r="M316" s="1">
        <f>SUMIF('cocina'!A:A,sala[[#This Row],[Número de Orden]],'cocina'!K:K)</f>
        <v>161</v>
      </c>
      <c r="N316" s="2">
        <f>sala[[#This Row],[Hora de Salida]]</f>
        <v>45019.145138888889</v>
      </c>
      <c r="O316" s="3">
        <f>IF(sala[[#This Row],[Estado de la Mesa]]="Ocupada",sala[[#This Row],[Hora de Salida]]-sala[[#This Row],[Hora de Llegada]]+15/(24*60),sala[[#This Row],[Hora de Salida]]-sala[[#This Row],[Hora de Llegada]])</f>
        <v>0.1368055555576575</v>
      </c>
      <c r="P316" s="3">
        <f>SUMIF('cocina'!A:A,sala[[#This Row],[Número de Orden]],'cocina'!H:H)/(24*60)</f>
        <v>8.7499999999999994E-2</v>
      </c>
      <c r="Q316" s="3">
        <f>IF((sala[[#This Row],[Tiempo de Permanencia]]-sala[[#This Row],[Tiempo de Preparación]])&gt;0,sala[[#This Row],[Tiempo de Permanencia]]-sala[[#This Row],[Tiempo de Preparación]],0)</f>
        <v>4.9305555557657504E-2</v>
      </c>
      <c r="R316" s="10">
        <f>IF(sala[[#This Row],[Tiempo de degustación]]&gt;0,1,0)</f>
        <v>1</v>
      </c>
      <c r="S316" s="1" t="str">
        <f>WEEKDAY(sala[[#This Row],[Fecha de Factura]],11)&amp;". "&amp;TEXT(sala[[#This Row],[Fecha de Factura]],"dddd")</f>
        <v>1. lunes</v>
      </c>
      <c r="T316" s="4">
        <f>SUMIF('cocina'!A:A,sala[[#This Row],[Número de Orden]],'cocina'!G:G)</f>
        <v>6</v>
      </c>
      <c r="U316" s="4">
        <f>sala[[#This Row],[Tiempo de Preparación]]*24</f>
        <v>2.0999999999999996</v>
      </c>
      <c r="V316">
        <f>sala[[#This Row],[Cobrada]]*sala[[#This Row],[Monto Total de la Cuenta]]</f>
        <v>161</v>
      </c>
      <c r="W316" s="4">
        <f>sala[[#This Row],[Tiempo de Permanencia]]*24</f>
        <v>3.28333333338378</v>
      </c>
    </row>
    <row r="317" spans="1:23" x14ac:dyDescent="0.3">
      <c r="A317">
        <v>2</v>
      </c>
      <c r="B317" s="1" t="s">
        <v>332</v>
      </c>
      <c r="C317">
        <v>2</v>
      </c>
      <c r="D317" s="2">
        <v>45019.068055555559</v>
      </c>
      <c r="E317" s="2">
        <v>45019.230555555558</v>
      </c>
      <c r="F317" s="1" t="s">
        <v>29</v>
      </c>
      <c r="G317" s="1" t="s">
        <v>20</v>
      </c>
      <c r="H317" s="1" t="s">
        <v>25</v>
      </c>
      <c r="I317">
        <v>31.13</v>
      </c>
      <c r="J317" s="1" t="s">
        <v>16</v>
      </c>
      <c r="K317">
        <v>316</v>
      </c>
      <c r="L317" s="1" t="s">
        <v>33</v>
      </c>
      <c r="M317" s="1">
        <f>SUMIF('cocina'!A:A,sala[[#This Row],[Número de Orden]],'cocina'!K:K)</f>
        <v>160</v>
      </c>
      <c r="N317" s="2">
        <f>sala[[#This Row],[Hora de Salida]]</f>
        <v>45019.230555555558</v>
      </c>
      <c r="O317" s="3">
        <f>IF(sala[[#This Row],[Estado de la Mesa]]="Ocupada",sala[[#This Row],[Hora de Salida]]-sala[[#This Row],[Hora de Llegada]]+15/(24*60),sala[[#This Row],[Hora de Salida]]-sala[[#This Row],[Hora de Llegada]])</f>
        <v>0.16249999999854481</v>
      </c>
      <c r="P317" s="3">
        <f>SUMIF('cocina'!A:A,sala[[#This Row],[Número de Orden]],'cocina'!H:H)/(24*60)</f>
        <v>0.10972222222222222</v>
      </c>
      <c r="Q317" s="3">
        <f>IF((sala[[#This Row],[Tiempo de Permanencia]]-sala[[#This Row],[Tiempo de Preparación]])&gt;0,sala[[#This Row],[Tiempo de Permanencia]]-sala[[#This Row],[Tiempo de Preparación]],0)</f>
        <v>5.2777777776322587E-2</v>
      </c>
      <c r="R317" s="10">
        <f>IF(sala[[#This Row],[Tiempo de degustación]]&gt;0,1,0)</f>
        <v>1</v>
      </c>
      <c r="S317" s="1" t="str">
        <f>WEEKDAY(sala[[#This Row],[Fecha de Factura]],11)&amp;". "&amp;TEXT(sala[[#This Row],[Fecha de Factura]],"dddd")</f>
        <v>1. lunes</v>
      </c>
      <c r="T317" s="4">
        <f>SUMIF('cocina'!A:A,sala[[#This Row],[Número de Orden]],'cocina'!G:G)</f>
        <v>6</v>
      </c>
      <c r="U317" s="4">
        <f>sala[[#This Row],[Tiempo de Preparación]]*24</f>
        <v>2.6333333333333333</v>
      </c>
      <c r="V317">
        <f>sala[[#This Row],[Cobrada]]*sala[[#This Row],[Monto Total de la Cuenta]]</f>
        <v>160</v>
      </c>
      <c r="W317" s="4">
        <f>sala[[#This Row],[Tiempo de Permanencia]]*24</f>
        <v>3.8999999999650754</v>
      </c>
    </row>
    <row r="318" spans="1:23" x14ac:dyDescent="0.3">
      <c r="A318">
        <v>17</v>
      </c>
      <c r="B318" s="1" t="s">
        <v>113</v>
      </c>
      <c r="C318">
        <v>2</v>
      </c>
      <c r="D318" s="2">
        <v>45019.100694444445</v>
      </c>
      <c r="E318" s="2">
        <v>45019.261111111111</v>
      </c>
      <c r="F318" s="1" t="s">
        <v>24</v>
      </c>
      <c r="G318" s="1" t="s">
        <v>20</v>
      </c>
      <c r="H318" s="1" t="s">
        <v>21</v>
      </c>
      <c r="I318">
        <v>24.55</v>
      </c>
      <c r="J318" s="1" t="s">
        <v>26</v>
      </c>
      <c r="K318">
        <v>317</v>
      </c>
      <c r="L318" s="1" t="s">
        <v>44</v>
      </c>
      <c r="M318" s="1">
        <f>SUMIF('cocina'!A:A,sala[[#This Row],[Número de Orden]],'cocina'!K:K)</f>
        <v>178</v>
      </c>
      <c r="N318" s="2">
        <f>sala[[#This Row],[Hora de Salida]]</f>
        <v>45019.261111111111</v>
      </c>
      <c r="O318" s="3">
        <f>IF(sala[[#This Row],[Estado de la Mesa]]="Ocupada",sala[[#This Row],[Hora de Salida]]-sala[[#This Row],[Hora de Llegada]]+15/(24*60),sala[[#This Row],[Hora de Salida]]-sala[[#This Row],[Hora de Llegada]])</f>
        <v>0.16041666666569654</v>
      </c>
      <c r="P318" s="3">
        <f>SUMIF('cocina'!A:A,sala[[#This Row],[Número de Orden]],'cocina'!H:H)/(24*60)</f>
        <v>6.1111111111111109E-2</v>
      </c>
      <c r="Q318" s="3">
        <f>IF((sala[[#This Row],[Tiempo de Permanencia]]-sala[[#This Row],[Tiempo de Preparación]])&gt;0,sala[[#This Row],[Tiempo de Permanencia]]-sala[[#This Row],[Tiempo de Preparación]],0)</f>
        <v>9.9305555554585423E-2</v>
      </c>
      <c r="R318" s="10">
        <f>IF(sala[[#This Row],[Tiempo de degustación]]&gt;0,1,0)</f>
        <v>1</v>
      </c>
      <c r="S318" s="1" t="str">
        <f>WEEKDAY(sala[[#This Row],[Fecha de Factura]],11)&amp;". "&amp;TEXT(sala[[#This Row],[Fecha de Factura]],"dddd")</f>
        <v>1. lunes</v>
      </c>
      <c r="T318" s="4">
        <f>SUMIF('cocina'!A:A,sala[[#This Row],[Número de Orden]],'cocina'!G:G)</f>
        <v>6</v>
      </c>
      <c r="U318" s="4">
        <f>sala[[#This Row],[Tiempo de Preparación]]*24</f>
        <v>1.4666666666666666</v>
      </c>
      <c r="V318">
        <f>sala[[#This Row],[Cobrada]]*sala[[#This Row],[Monto Total de la Cuenta]]</f>
        <v>178</v>
      </c>
      <c r="W318" s="4">
        <f>sala[[#This Row],[Tiempo de Permanencia]]*24</f>
        <v>3.8499999999767169</v>
      </c>
    </row>
    <row r="319" spans="1:23" x14ac:dyDescent="0.3">
      <c r="A319">
        <v>13</v>
      </c>
      <c r="B319" s="1" t="s">
        <v>333</v>
      </c>
      <c r="C319">
        <v>3</v>
      </c>
      <c r="D319" s="2">
        <v>45019.147916666669</v>
      </c>
      <c r="E319" s="2">
        <v>45019.214583333334</v>
      </c>
      <c r="F319" s="1" t="s">
        <v>13</v>
      </c>
      <c r="G319" s="1" t="s">
        <v>35</v>
      </c>
      <c r="H319" s="1" t="s">
        <v>25</v>
      </c>
      <c r="I319">
        <v>10.08</v>
      </c>
      <c r="J319" s="1" t="s">
        <v>16</v>
      </c>
      <c r="K319">
        <v>318</v>
      </c>
      <c r="L319" s="1" t="s">
        <v>39</v>
      </c>
      <c r="M319" s="1">
        <f>SUMIF('cocina'!A:A,sala[[#This Row],[Número de Orden]],'cocina'!K:K)</f>
        <v>29</v>
      </c>
      <c r="N319" s="2">
        <f>sala[[#This Row],[Hora de Salida]]</f>
        <v>45019.214583333334</v>
      </c>
      <c r="O319" s="3">
        <f>IF(sala[[#This Row],[Estado de la Mesa]]="Ocupada",sala[[#This Row],[Hora de Salida]]-sala[[#This Row],[Hora de Llegada]]+15/(24*60),sala[[#This Row],[Hora de Salida]]-sala[[#This Row],[Hora de Llegada]])</f>
        <v>6.6666666665696539E-2</v>
      </c>
      <c r="P319" s="3">
        <f>SUMIF('cocina'!A:A,sala[[#This Row],[Número de Orden]],'cocina'!H:H)/(24*60)</f>
        <v>2.7083333333333334E-2</v>
      </c>
      <c r="Q319" s="3">
        <f>IF((sala[[#This Row],[Tiempo de Permanencia]]-sala[[#This Row],[Tiempo de Preparación]])&gt;0,sala[[#This Row],[Tiempo de Permanencia]]-sala[[#This Row],[Tiempo de Preparación]],0)</f>
        <v>3.9583333332363205E-2</v>
      </c>
      <c r="R319" s="10">
        <f>IF(sala[[#This Row],[Tiempo de degustación]]&gt;0,1,0)</f>
        <v>1</v>
      </c>
      <c r="S319" s="1" t="str">
        <f>WEEKDAY(sala[[#This Row],[Fecha de Factura]],11)&amp;". "&amp;TEXT(sala[[#This Row],[Fecha de Factura]],"dddd")</f>
        <v>1. lunes</v>
      </c>
      <c r="T319" s="4">
        <f>SUMIF('cocina'!A:A,sala[[#This Row],[Número de Orden]],'cocina'!G:G)</f>
        <v>1</v>
      </c>
      <c r="U319" s="4">
        <f>sala[[#This Row],[Tiempo de Preparación]]*24</f>
        <v>0.65</v>
      </c>
      <c r="V319">
        <f>sala[[#This Row],[Cobrada]]*sala[[#This Row],[Monto Total de la Cuenta]]</f>
        <v>29</v>
      </c>
      <c r="W319" s="4">
        <f>sala[[#This Row],[Tiempo de Permanencia]]*24</f>
        <v>1.5999999999767169</v>
      </c>
    </row>
    <row r="320" spans="1:23" x14ac:dyDescent="0.3">
      <c r="A320">
        <v>1</v>
      </c>
      <c r="B320" s="1" t="s">
        <v>334</v>
      </c>
      <c r="C320">
        <v>1</v>
      </c>
      <c r="D320" s="2">
        <v>45019.033333333333</v>
      </c>
      <c r="E320" s="2">
        <v>45019.165972222225</v>
      </c>
      <c r="F320" s="1" t="s">
        <v>19</v>
      </c>
      <c r="G320" s="1" t="s">
        <v>14</v>
      </c>
      <c r="H320" s="1" t="s">
        <v>21</v>
      </c>
      <c r="I320">
        <v>30.05</v>
      </c>
      <c r="J320" s="1" t="s">
        <v>26</v>
      </c>
      <c r="K320">
        <v>319</v>
      </c>
      <c r="L320" s="1" t="s">
        <v>42</v>
      </c>
      <c r="M320" s="1">
        <f>SUMIF('cocina'!A:A,sala[[#This Row],[Número de Orden]],'cocina'!K:K)</f>
        <v>268</v>
      </c>
      <c r="N320" s="2">
        <f>sala[[#This Row],[Hora de Salida]]</f>
        <v>45019.165972222225</v>
      </c>
      <c r="O320" s="3">
        <f>IF(sala[[#This Row],[Estado de la Mesa]]="Ocupada",sala[[#This Row],[Hora de Salida]]-sala[[#This Row],[Hora de Llegada]]+15/(24*60),sala[[#This Row],[Hora de Salida]]-sala[[#This Row],[Hora de Llegada]])</f>
        <v>0.13263888889196096</v>
      </c>
      <c r="P320" s="3">
        <f>SUMIF('cocina'!A:A,sala[[#This Row],[Número de Orden]],'cocina'!H:H)/(24*60)</f>
        <v>8.7499999999999994E-2</v>
      </c>
      <c r="Q320" s="3">
        <f>IF((sala[[#This Row],[Tiempo de Permanencia]]-sala[[#This Row],[Tiempo de Preparación]])&gt;0,sala[[#This Row],[Tiempo de Permanencia]]-sala[[#This Row],[Tiempo de Preparación]],0)</f>
        <v>4.5138888891960965E-2</v>
      </c>
      <c r="R320" s="10">
        <f>IF(sala[[#This Row],[Tiempo de degustación]]&gt;0,1,0)</f>
        <v>1</v>
      </c>
      <c r="S320" s="1" t="str">
        <f>WEEKDAY(sala[[#This Row],[Fecha de Factura]],11)&amp;". "&amp;TEXT(sala[[#This Row],[Fecha de Factura]],"dddd")</f>
        <v>1. lunes</v>
      </c>
      <c r="T320" s="4">
        <f>SUMIF('cocina'!A:A,sala[[#This Row],[Número de Orden]],'cocina'!G:G)</f>
        <v>8</v>
      </c>
      <c r="U320" s="4">
        <f>sala[[#This Row],[Tiempo de Preparación]]*24</f>
        <v>2.0999999999999996</v>
      </c>
      <c r="V320">
        <f>sala[[#This Row],[Cobrada]]*sala[[#This Row],[Monto Total de la Cuenta]]</f>
        <v>268</v>
      </c>
      <c r="W320" s="4">
        <f>sala[[#This Row],[Tiempo de Permanencia]]*24</f>
        <v>3.183333333407063</v>
      </c>
    </row>
    <row r="321" spans="1:23" x14ac:dyDescent="0.3">
      <c r="A321">
        <v>9</v>
      </c>
      <c r="B321" s="1" t="s">
        <v>335</v>
      </c>
      <c r="C321">
        <v>1</v>
      </c>
      <c r="D321" s="2">
        <v>45019.0625</v>
      </c>
      <c r="E321" s="2">
        <v>45019.178472222222</v>
      </c>
      <c r="F321" s="1" t="s">
        <v>13</v>
      </c>
      <c r="G321" s="1" t="s">
        <v>14</v>
      </c>
      <c r="H321" s="1" t="s">
        <v>15</v>
      </c>
      <c r="I321">
        <v>44.02</v>
      </c>
      <c r="J321" s="1" t="s">
        <v>16</v>
      </c>
      <c r="K321">
        <v>320</v>
      </c>
      <c r="L321" s="1" t="s">
        <v>17</v>
      </c>
      <c r="M321" s="1">
        <f>SUMIF('cocina'!A:A,sala[[#This Row],[Número de Orden]],'cocina'!K:K)</f>
        <v>98</v>
      </c>
      <c r="N321" s="2">
        <f>sala[[#This Row],[Hora de Salida]]</f>
        <v>45019.178472222222</v>
      </c>
      <c r="O321" s="3">
        <f>IF(sala[[#This Row],[Estado de la Mesa]]="Ocupada",sala[[#This Row],[Hora de Salida]]-sala[[#This Row],[Hora de Llegada]]+15/(24*60),sala[[#This Row],[Hora de Salida]]-sala[[#This Row],[Hora de Llegada]])</f>
        <v>0.11597222222189885</v>
      </c>
      <c r="P321" s="3">
        <f>SUMIF('cocina'!A:A,sala[[#This Row],[Número de Orden]],'cocina'!H:H)/(24*60)</f>
        <v>9.0277777777777776E-2</v>
      </c>
      <c r="Q321" s="3">
        <f>IF((sala[[#This Row],[Tiempo de Permanencia]]-sala[[#This Row],[Tiempo de Preparación]])&gt;0,sala[[#This Row],[Tiempo de Permanencia]]-sala[[#This Row],[Tiempo de Preparación]],0)</f>
        <v>2.569444444412107E-2</v>
      </c>
      <c r="R321" s="10">
        <f>IF(sala[[#This Row],[Tiempo de degustación]]&gt;0,1,0)</f>
        <v>1</v>
      </c>
      <c r="S321" s="1" t="str">
        <f>WEEKDAY(sala[[#This Row],[Fecha de Factura]],11)&amp;". "&amp;TEXT(sala[[#This Row],[Fecha de Factura]],"dddd")</f>
        <v>1. lunes</v>
      </c>
      <c r="T321" s="4">
        <f>SUMIF('cocina'!A:A,sala[[#This Row],[Número de Orden]],'cocina'!G:G)</f>
        <v>4</v>
      </c>
      <c r="U321" s="4">
        <f>sala[[#This Row],[Tiempo de Preparación]]*24</f>
        <v>2.1666666666666665</v>
      </c>
      <c r="V321">
        <f>sala[[#This Row],[Cobrada]]*sala[[#This Row],[Monto Total de la Cuenta]]</f>
        <v>98</v>
      </c>
      <c r="W321" s="4">
        <f>sala[[#This Row],[Tiempo de Permanencia]]*24</f>
        <v>2.7833333333255723</v>
      </c>
    </row>
    <row r="322" spans="1:23" x14ac:dyDescent="0.3">
      <c r="A322">
        <v>18</v>
      </c>
      <c r="B322" s="1" t="s">
        <v>336</v>
      </c>
      <c r="C322">
        <v>5</v>
      </c>
      <c r="D322" s="2">
        <v>45019.086111111108</v>
      </c>
      <c r="E322" s="2">
        <v>45019.179166666669</v>
      </c>
      <c r="F322" s="1" t="s">
        <v>19</v>
      </c>
      <c r="G322" s="1" t="s">
        <v>14</v>
      </c>
      <c r="H322" s="1" t="s">
        <v>25</v>
      </c>
      <c r="I322">
        <v>23.59</v>
      </c>
      <c r="J322" s="1" t="s">
        <v>26</v>
      </c>
      <c r="K322">
        <v>321</v>
      </c>
      <c r="L322" s="1" t="s">
        <v>39</v>
      </c>
      <c r="M322" s="1">
        <f>SUMIF('cocina'!A:A,sala[[#This Row],[Número de Orden]],'cocina'!K:K)</f>
        <v>141</v>
      </c>
      <c r="N322" s="2">
        <f>sala[[#This Row],[Hora de Salida]]</f>
        <v>45019.179166666669</v>
      </c>
      <c r="O322" s="3">
        <f>IF(sala[[#This Row],[Estado de la Mesa]]="Ocupada",sala[[#This Row],[Hora de Salida]]-sala[[#This Row],[Hora de Llegada]]+15/(24*60),sala[[#This Row],[Hora de Salida]]-sala[[#This Row],[Hora de Llegada]])</f>
        <v>9.3055555560567882E-2</v>
      </c>
      <c r="P322" s="3">
        <f>SUMIF('cocina'!A:A,sala[[#This Row],[Número de Orden]],'cocina'!H:H)/(24*60)</f>
        <v>6.5972222222222224E-2</v>
      </c>
      <c r="Q322" s="3">
        <f>IF((sala[[#This Row],[Tiempo de Permanencia]]-sala[[#This Row],[Tiempo de Preparación]])&gt;0,sala[[#This Row],[Tiempo de Permanencia]]-sala[[#This Row],[Tiempo de Preparación]],0)</f>
        <v>2.7083333338345658E-2</v>
      </c>
      <c r="R322" s="10">
        <f>IF(sala[[#This Row],[Tiempo de degustación]]&gt;0,1,0)</f>
        <v>1</v>
      </c>
      <c r="S322" s="1" t="str">
        <f>WEEKDAY(sala[[#This Row],[Fecha de Factura]],11)&amp;". "&amp;TEXT(sala[[#This Row],[Fecha de Factura]],"dddd")</f>
        <v>1. lunes</v>
      </c>
      <c r="T322" s="4">
        <f>SUMIF('cocina'!A:A,sala[[#This Row],[Número de Orden]],'cocina'!G:G)</f>
        <v>6</v>
      </c>
      <c r="U322" s="4">
        <f>sala[[#This Row],[Tiempo de Preparación]]*24</f>
        <v>1.5833333333333335</v>
      </c>
      <c r="V322">
        <f>sala[[#This Row],[Cobrada]]*sala[[#This Row],[Monto Total de la Cuenta]]</f>
        <v>141</v>
      </c>
      <c r="W322" s="4">
        <f>sala[[#This Row],[Tiempo de Permanencia]]*24</f>
        <v>2.2333333334536292</v>
      </c>
    </row>
    <row r="323" spans="1:23" x14ac:dyDescent="0.3">
      <c r="A323">
        <v>12</v>
      </c>
      <c r="B323" s="1" t="s">
        <v>337</v>
      </c>
      <c r="C323">
        <v>1</v>
      </c>
      <c r="D323" s="2">
        <v>45019.15347222222</v>
      </c>
      <c r="E323" s="2">
        <v>45019.240972222222</v>
      </c>
      <c r="F323" s="1" t="s">
        <v>24</v>
      </c>
      <c r="G323" s="1" t="s">
        <v>35</v>
      </c>
      <c r="H323" s="1" t="s">
        <v>25</v>
      </c>
      <c r="I323">
        <v>24.69</v>
      </c>
      <c r="J323" s="1" t="s">
        <v>38</v>
      </c>
      <c r="K323">
        <v>322</v>
      </c>
      <c r="L323" s="1" t="s">
        <v>54</v>
      </c>
      <c r="M323" s="1">
        <f>SUMIF('cocina'!A:A,sala[[#This Row],[Número de Orden]],'cocina'!K:K)</f>
        <v>85</v>
      </c>
      <c r="N323" s="2">
        <f>sala[[#This Row],[Hora de Salida]]</f>
        <v>45019.240972222222</v>
      </c>
      <c r="O323" s="3">
        <f>IF(sala[[#This Row],[Estado de la Mesa]]="Ocupada",sala[[#This Row],[Hora de Salida]]-sala[[#This Row],[Hora de Llegada]]+15/(24*60),sala[[#This Row],[Hora de Salida]]-sala[[#This Row],[Hora de Llegada]])</f>
        <v>9.7916666668121863E-2</v>
      </c>
      <c r="P323" s="3">
        <f>SUMIF('cocina'!A:A,sala[[#This Row],[Número de Orden]],'cocina'!H:H)/(24*60)</f>
        <v>4.1666666666666664E-2</v>
      </c>
      <c r="Q323" s="3">
        <f>IF((sala[[#This Row],[Tiempo de Permanencia]]-sala[[#This Row],[Tiempo de Preparación]])&gt;0,sala[[#This Row],[Tiempo de Permanencia]]-sala[[#This Row],[Tiempo de Preparación]],0)</f>
        <v>5.6250000001455198E-2</v>
      </c>
      <c r="R323" s="10">
        <f>IF(sala[[#This Row],[Tiempo de degustación]]&gt;0,1,0)</f>
        <v>1</v>
      </c>
      <c r="S323" s="1" t="str">
        <f>WEEKDAY(sala[[#This Row],[Fecha de Factura]],11)&amp;". "&amp;TEXT(sala[[#This Row],[Fecha de Factura]],"dddd")</f>
        <v>1. lunes</v>
      </c>
      <c r="T323" s="4">
        <f>SUMIF('cocina'!A:A,sala[[#This Row],[Número de Orden]],'cocina'!G:G)</f>
        <v>3</v>
      </c>
      <c r="U323" s="4">
        <f>sala[[#This Row],[Tiempo de Preparación]]*24</f>
        <v>1</v>
      </c>
      <c r="V323">
        <f>sala[[#This Row],[Cobrada]]*sala[[#This Row],[Monto Total de la Cuenta]]</f>
        <v>85</v>
      </c>
      <c r="W323" s="4">
        <f>sala[[#This Row],[Tiempo de Permanencia]]*24</f>
        <v>2.3500000000349246</v>
      </c>
    </row>
    <row r="324" spans="1:23" x14ac:dyDescent="0.3">
      <c r="A324">
        <v>8</v>
      </c>
      <c r="B324" s="1" t="s">
        <v>338</v>
      </c>
      <c r="C324">
        <v>1</v>
      </c>
      <c r="D324" s="2">
        <v>45019.057638888888</v>
      </c>
      <c r="E324" s="2">
        <v>45019.179861111108</v>
      </c>
      <c r="F324" s="1" t="s">
        <v>29</v>
      </c>
      <c r="G324" s="1" t="s">
        <v>20</v>
      </c>
      <c r="H324" s="1" t="s">
        <v>21</v>
      </c>
      <c r="I324">
        <v>44.3</v>
      </c>
      <c r="J324" s="1" t="s">
        <v>26</v>
      </c>
      <c r="K324">
        <v>323</v>
      </c>
      <c r="L324" s="1" t="s">
        <v>57</v>
      </c>
      <c r="M324" s="1">
        <f>SUMIF('cocina'!A:A,sala[[#This Row],[Número de Orden]],'cocina'!K:K)</f>
        <v>208</v>
      </c>
      <c r="N324" s="2">
        <f>sala[[#This Row],[Hora de Salida]]</f>
        <v>45019.179861111108</v>
      </c>
      <c r="O324" s="3">
        <f>IF(sala[[#This Row],[Estado de la Mesa]]="Ocupada",sala[[#This Row],[Hora de Salida]]-sala[[#This Row],[Hora de Llegada]]+15/(24*60),sala[[#This Row],[Hora de Salida]]-sala[[#This Row],[Hora de Llegada]])</f>
        <v>0.12222222222044365</v>
      </c>
      <c r="P324" s="3">
        <f>SUMIF('cocina'!A:A,sala[[#This Row],[Número de Orden]],'cocina'!H:H)/(24*60)</f>
        <v>8.4722222222222227E-2</v>
      </c>
      <c r="Q324" s="3">
        <f>IF((sala[[#This Row],[Tiempo de Permanencia]]-sala[[#This Row],[Tiempo de Preparación]])&gt;0,sala[[#This Row],[Tiempo de Permanencia]]-sala[[#This Row],[Tiempo de Preparación]],0)</f>
        <v>3.7499999998221428E-2</v>
      </c>
      <c r="R324" s="10">
        <f>IF(sala[[#This Row],[Tiempo de degustación]]&gt;0,1,0)</f>
        <v>1</v>
      </c>
      <c r="S324" s="1" t="str">
        <f>WEEKDAY(sala[[#This Row],[Fecha de Factura]],11)&amp;". "&amp;TEXT(sala[[#This Row],[Fecha de Factura]],"dddd")</f>
        <v>1. lunes</v>
      </c>
      <c r="T324" s="4">
        <f>SUMIF('cocina'!A:A,sala[[#This Row],[Número de Orden]],'cocina'!G:G)</f>
        <v>9</v>
      </c>
      <c r="U324" s="4">
        <f>sala[[#This Row],[Tiempo de Preparación]]*24</f>
        <v>2.0333333333333332</v>
      </c>
      <c r="V324">
        <f>sala[[#This Row],[Cobrada]]*sala[[#This Row],[Monto Total de la Cuenta]]</f>
        <v>208</v>
      </c>
      <c r="W324" s="4">
        <f>sala[[#This Row],[Tiempo de Permanencia]]*24</f>
        <v>2.9333333332906477</v>
      </c>
    </row>
    <row r="325" spans="1:23" x14ac:dyDescent="0.3">
      <c r="A325">
        <v>9</v>
      </c>
      <c r="B325" s="1" t="s">
        <v>339</v>
      </c>
      <c r="C325">
        <v>6</v>
      </c>
      <c r="D325" s="2">
        <v>45019.029861111114</v>
      </c>
      <c r="E325" s="2">
        <v>45019.07708333333</v>
      </c>
      <c r="F325" s="1" t="s">
        <v>19</v>
      </c>
      <c r="G325" s="1" t="s">
        <v>35</v>
      </c>
      <c r="H325" s="1" t="s">
        <v>25</v>
      </c>
      <c r="I325">
        <v>21.6</v>
      </c>
      <c r="J325" s="1" t="s">
        <v>26</v>
      </c>
      <c r="K325">
        <v>324</v>
      </c>
      <c r="L325" s="1" t="s">
        <v>33</v>
      </c>
      <c r="M325" s="1">
        <f>SUMIF('cocina'!A:A,sala[[#This Row],[Número de Orden]],'cocina'!K:K)</f>
        <v>137</v>
      </c>
      <c r="N325" s="2">
        <f>sala[[#This Row],[Hora de Salida]]</f>
        <v>45019.07708333333</v>
      </c>
      <c r="O325" s="3">
        <f>IF(sala[[#This Row],[Estado de la Mesa]]="Ocupada",sala[[#This Row],[Hora de Salida]]-sala[[#This Row],[Hora de Llegada]]+15/(24*60),sala[[#This Row],[Hora de Salida]]-sala[[#This Row],[Hora de Llegada]])</f>
        <v>4.722222221607808E-2</v>
      </c>
      <c r="P325" s="3">
        <f>SUMIF('cocina'!A:A,sala[[#This Row],[Número de Orden]],'cocina'!H:H)/(24*60)</f>
        <v>6.25E-2</v>
      </c>
      <c r="Q325" s="3">
        <f>IF((sala[[#This Row],[Tiempo de Permanencia]]-sala[[#This Row],[Tiempo de Preparación]])&gt;0,sala[[#This Row],[Tiempo de Permanencia]]-sala[[#This Row],[Tiempo de Preparación]],0)</f>
        <v>0</v>
      </c>
      <c r="R325" s="10">
        <f>IF(sala[[#This Row],[Tiempo de degustación]]&gt;0,1,0)</f>
        <v>0</v>
      </c>
      <c r="S325" s="1" t="str">
        <f>WEEKDAY(sala[[#This Row],[Fecha de Factura]],11)&amp;". "&amp;TEXT(sala[[#This Row],[Fecha de Factura]],"dddd")</f>
        <v>1. lunes</v>
      </c>
      <c r="T325" s="4">
        <f>SUMIF('cocina'!A:A,sala[[#This Row],[Número de Orden]],'cocina'!G:G)</f>
        <v>5</v>
      </c>
      <c r="U325" s="4">
        <f>sala[[#This Row],[Tiempo de Preparación]]*24</f>
        <v>1.5</v>
      </c>
      <c r="V325">
        <f>sala[[#This Row],[Cobrada]]*sala[[#This Row],[Monto Total de la Cuenta]]</f>
        <v>0</v>
      </c>
      <c r="W325" s="4">
        <f>sala[[#This Row],[Tiempo de Permanencia]]*24</f>
        <v>1.1333333331858739</v>
      </c>
    </row>
    <row r="326" spans="1:23" x14ac:dyDescent="0.3">
      <c r="A326">
        <v>18</v>
      </c>
      <c r="B326" s="1" t="s">
        <v>340</v>
      </c>
      <c r="C326">
        <v>1</v>
      </c>
      <c r="D326" s="2">
        <v>45019.041666666664</v>
      </c>
      <c r="E326" s="2">
        <v>45019.095833333333</v>
      </c>
      <c r="F326" s="1" t="s">
        <v>24</v>
      </c>
      <c r="G326" s="1" t="s">
        <v>14</v>
      </c>
      <c r="H326" s="1" t="s">
        <v>25</v>
      </c>
      <c r="I326">
        <v>32.5</v>
      </c>
      <c r="J326" s="1" t="s">
        <v>16</v>
      </c>
      <c r="K326">
        <v>325</v>
      </c>
      <c r="L326" s="1" t="s">
        <v>33</v>
      </c>
      <c r="M326" s="1">
        <f>SUMIF('cocina'!A:A,sala[[#This Row],[Número de Orden]],'cocina'!K:K)</f>
        <v>154</v>
      </c>
      <c r="N326" s="2">
        <f>sala[[#This Row],[Hora de Salida]]</f>
        <v>45019.095833333333</v>
      </c>
      <c r="O326" s="3">
        <f>IF(sala[[#This Row],[Estado de la Mesa]]="Ocupada",sala[[#This Row],[Hora de Salida]]-sala[[#This Row],[Hora de Llegada]]+15/(24*60),sala[[#This Row],[Hora de Salida]]-sala[[#This Row],[Hora de Llegada]])</f>
        <v>5.4166666668606922E-2</v>
      </c>
      <c r="P326" s="3">
        <f>SUMIF('cocina'!A:A,sala[[#This Row],[Número de Orden]],'cocina'!H:H)/(24*60)</f>
        <v>4.9305555555555554E-2</v>
      </c>
      <c r="Q326" s="3">
        <f>IF((sala[[#This Row],[Tiempo de Permanencia]]-sala[[#This Row],[Tiempo de Preparación]])&gt;0,sala[[#This Row],[Tiempo de Permanencia]]-sala[[#This Row],[Tiempo de Preparación]],0)</f>
        <v>4.8611111130513682E-3</v>
      </c>
      <c r="R326" s="10">
        <f>IF(sala[[#This Row],[Tiempo de degustación]]&gt;0,1,0)</f>
        <v>1</v>
      </c>
      <c r="S326" s="1" t="str">
        <f>WEEKDAY(sala[[#This Row],[Fecha de Factura]],11)&amp;". "&amp;TEXT(sala[[#This Row],[Fecha de Factura]],"dddd")</f>
        <v>1. lunes</v>
      </c>
      <c r="T326" s="4">
        <f>SUMIF('cocina'!A:A,sala[[#This Row],[Número de Orden]],'cocina'!G:G)</f>
        <v>5</v>
      </c>
      <c r="U326" s="4">
        <f>sala[[#This Row],[Tiempo de Preparación]]*24</f>
        <v>1.1833333333333333</v>
      </c>
      <c r="V326">
        <f>sala[[#This Row],[Cobrada]]*sala[[#This Row],[Monto Total de la Cuenta]]</f>
        <v>154</v>
      </c>
      <c r="W326" s="4">
        <f>sala[[#This Row],[Tiempo de Permanencia]]*24</f>
        <v>1.3000000000465661</v>
      </c>
    </row>
    <row r="327" spans="1:23" x14ac:dyDescent="0.3">
      <c r="A327">
        <v>14</v>
      </c>
      <c r="B327" s="1" t="s">
        <v>341</v>
      </c>
      <c r="C327">
        <v>4</v>
      </c>
      <c r="D327" s="2">
        <v>45020.068749999999</v>
      </c>
      <c r="E327" s="2">
        <v>45020.231944444444</v>
      </c>
      <c r="F327" s="1" t="s">
        <v>19</v>
      </c>
      <c r="G327" s="1" t="s">
        <v>20</v>
      </c>
      <c r="H327" s="1" t="s">
        <v>15</v>
      </c>
      <c r="I327">
        <v>13.85</v>
      </c>
      <c r="J327" s="1" t="s">
        <v>38</v>
      </c>
      <c r="K327">
        <v>326</v>
      </c>
      <c r="L327" s="1" t="s">
        <v>33</v>
      </c>
      <c r="M327" s="1">
        <f>SUMIF('cocina'!A:A,sala[[#This Row],[Número de Orden]],'cocina'!K:K)</f>
        <v>81</v>
      </c>
      <c r="N327" s="2">
        <f>sala[[#This Row],[Hora de Salida]]</f>
        <v>45020.231944444444</v>
      </c>
      <c r="O327" s="3">
        <f>IF(sala[[#This Row],[Estado de la Mesa]]="Ocupada",sala[[#This Row],[Hora de Salida]]-sala[[#This Row],[Hora de Llegada]]+15/(24*60),sala[[#This Row],[Hora de Salida]]-sala[[#This Row],[Hora de Llegada]])</f>
        <v>0.17361111111191954</v>
      </c>
      <c r="P327" s="3">
        <f>SUMIF('cocina'!A:A,sala[[#This Row],[Número de Orden]],'cocina'!H:H)/(24*60)</f>
        <v>6.3194444444444442E-2</v>
      </c>
      <c r="Q327" s="3">
        <f>IF((sala[[#This Row],[Tiempo de Permanencia]]-sala[[#This Row],[Tiempo de Preparación]])&gt;0,sala[[#This Row],[Tiempo de Permanencia]]-sala[[#This Row],[Tiempo de Preparación]],0)</f>
        <v>0.1104166666674751</v>
      </c>
      <c r="R327" s="10">
        <f>IF(sala[[#This Row],[Tiempo de degustación]]&gt;0,1,0)</f>
        <v>1</v>
      </c>
      <c r="S327" s="1" t="str">
        <f>WEEKDAY(sala[[#This Row],[Fecha de Factura]],11)&amp;". "&amp;TEXT(sala[[#This Row],[Fecha de Factura]],"dddd")</f>
        <v>2. martes</v>
      </c>
      <c r="T327" s="4">
        <f>SUMIF('cocina'!A:A,sala[[#This Row],[Número de Orden]],'cocina'!G:G)</f>
        <v>3</v>
      </c>
      <c r="U327" s="4">
        <f>sala[[#This Row],[Tiempo de Preparación]]*24</f>
        <v>1.5166666666666666</v>
      </c>
      <c r="V327">
        <f>sala[[#This Row],[Cobrada]]*sala[[#This Row],[Monto Total de la Cuenta]]</f>
        <v>81</v>
      </c>
      <c r="W327" s="4">
        <f>sala[[#This Row],[Tiempo de Permanencia]]*24</f>
        <v>4.1666666666860692</v>
      </c>
    </row>
    <row r="328" spans="1:23" x14ac:dyDescent="0.3">
      <c r="A328">
        <v>12</v>
      </c>
      <c r="B328" s="1" t="s">
        <v>238</v>
      </c>
      <c r="C328">
        <v>5</v>
      </c>
      <c r="D328" s="2">
        <v>45020.124305555553</v>
      </c>
      <c r="E328" s="2">
        <v>45020.191666666666</v>
      </c>
      <c r="F328" s="1" t="s">
        <v>29</v>
      </c>
      <c r="G328" s="1" t="s">
        <v>35</v>
      </c>
      <c r="H328" s="1" t="s">
        <v>25</v>
      </c>
      <c r="I328">
        <v>15.08</v>
      </c>
      <c r="J328" s="1" t="s">
        <v>16</v>
      </c>
      <c r="K328">
        <v>327</v>
      </c>
      <c r="L328" s="1" t="s">
        <v>22</v>
      </c>
      <c r="M328" s="1">
        <f>SUMIF('cocina'!A:A,sala[[#This Row],[Número de Orden]],'cocina'!K:K)</f>
        <v>147</v>
      </c>
      <c r="N328" s="2">
        <f>sala[[#This Row],[Hora de Salida]]</f>
        <v>45020.191666666666</v>
      </c>
      <c r="O328" s="3">
        <f>IF(sala[[#This Row],[Estado de la Mesa]]="Ocupada",sala[[#This Row],[Hora de Salida]]-sala[[#This Row],[Hora de Llegada]]+15/(24*60),sala[[#This Row],[Hora de Salida]]-sala[[#This Row],[Hora de Llegada]])</f>
        <v>6.7361111112404615E-2</v>
      </c>
      <c r="P328" s="3">
        <f>SUMIF('cocina'!A:A,sala[[#This Row],[Número de Orden]],'cocina'!H:H)/(24*60)</f>
        <v>5.1388888888888887E-2</v>
      </c>
      <c r="Q328" s="3">
        <f>IF((sala[[#This Row],[Tiempo de Permanencia]]-sala[[#This Row],[Tiempo de Preparación]])&gt;0,sala[[#This Row],[Tiempo de Permanencia]]-sala[[#This Row],[Tiempo de Preparación]],0)</f>
        <v>1.5972222223515728E-2</v>
      </c>
      <c r="R328" s="10">
        <f>IF(sala[[#This Row],[Tiempo de degustación]]&gt;0,1,0)</f>
        <v>1</v>
      </c>
      <c r="S328" s="1" t="str">
        <f>WEEKDAY(sala[[#This Row],[Fecha de Factura]],11)&amp;". "&amp;TEXT(sala[[#This Row],[Fecha de Factura]],"dddd")</f>
        <v>2. martes</v>
      </c>
      <c r="T328" s="4">
        <f>SUMIF('cocina'!A:A,sala[[#This Row],[Número de Orden]],'cocina'!G:G)</f>
        <v>5</v>
      </c>
      <c r="U328" s="4">
        <f>sala[[#This Row],[Tiempo de Preparación]]*24</f>
        <v>1.2333333333333334</v>
      </c>
      <c r="V328">
        <f>sala[[#This Row],[Cobrada]]*sala[[#This Row],[Monto Total de la Cuenta]]</f>
        <v>147</v>
      </c>
      <c r="W328" s="4">
        <f>sala[[#This Row],[Tiempo de Permanencia]]*24</f>
        <v>1.6166666666977108</v>
      </c>
    </row>
    <row r="329" spans="1:23" x14ac:dyDescent="0.3">
      <c r="A329">
        <v>4</v>
      </c>
      <c r="B329" s="1" t="s">
        <v>342</v>
      </c>
      <c r="C329">
        <v>3</v>
      </c>
      <c r="D329" s="2">
        <v>45020.072222222225</v>
      </c>
      <c r="E329" s="2">
        <v>45020.171527777777</v>
      </c>
      <c r="F329" s="1" t="s">
        <v>24</v>
      </c>
      <c r="G329" s="1" t="s">
        <v>35</v>
      </c>
      <c r="H329" s="1" t="s">
        <v>25</v>
      </c>
      <c r="I329">
        <v>13.85</v>
      </c>
      <c r="J329" s="1" t="s">
        <v>16</v>
      </c>
      <c r="K329">
        <v>328</v>
      </c>
      <c r="L329" s="1" t="s">
        <v>57</v>
      </c>
      <c r="M329" s="1">
        <f>SUMIF('cocina'!A:A,sala[[#This Row],[Número de Orden]],'cocina'!K:K)</f>
        <v>35</v>
      </c>
      <c r="N329" s="2">
        <f>sala[[#This Row],[Hora de Salida]]</f>
        <v>45020.171527777777</v>
      </c>
      <c r="O329" s="3">
        <f>IF(sala[[#This Row],[Estado de la Mesa]]="Ocupada",sala[[#This Row],[Hora de Salida]]-sala[[#This Row],[Hora de Llegada]]+15/(24*60),sala[[#This Row],[Hora de Salida]]-sala[[#This Row],[Hora de Llegada]])</f>
        <v>9.9305555551836733E-2</v>
      </c>
      <c r="P329" s="3">
        <f>SUMIF('cocina'!A:A,sala[[#This Row],[Número de Orden]],'cocina'!H:H)/(24*60)</f>
        <v>1.4583333333333334E-2</v>
      </c>
      <c r="Q329" s="3">
        <f>IF((sala[[#This Row],[Tiempo de Permanencia]]-sala[[#This Row],[Tiempo de Preparación]])&gt;0,sala[[#This Row],[Tiempo de Permanencia]]-sala[[#This Row],[Tiempo de Preparación]],0)</f>
        <v>8.4722222218503396E-2</v>
      </c>
      <c r="R329" s="10">
        <f>IF(sala[[#This Row],[Tiempo de degustación]]&gt;0,1,0)</f>
        <v>1</v>
      </c>
      <c r="S329" s="1" t="str">
        <f>WEEKDAY(sala[[#This Row],[Fecha de Factura]],11)&amp;". "&amp;TEXT(sala[[#This Row],[Fecha de Factura]],"dddd")</f>
        <v>2. martes</v>
      </c>
      <c r="T329" s="4">
        <f>SUMIF('cocina'!A:A,sala[[#This Row],[Número de Orden]],'cocina'!G:G)</f>
        <v>1</v>
      </c>
      <c r="U329" s="4">
        <f>sala[[#This Row],[Tiempo de Preparación]]*24</f>
        <v>0.35</v>
      </c>
      <c r="V329">
        <f>sala[[#This Row],[Cobrada]]*sala[[#This Row],[Monto Total de la Cuenta]]</f>
        <v>35</v>
      </c>
      <c r="W329" s="4">
        <f>sala[[#This Row],[Tiempo de Permanencia]]*24</f>
        <v>2.3833333332440816</v>
      </c>
    </row>
    <row r="330" spans="1:23" x14ac:dyDescent="0.3">
      <c r="A330">
        <v>13</v>
      </c>
      <c r="B330" s="1" t="s">
        <v>343</v>
      </c>
      <c r="C330">
        <v>1</v>
      </c>
      <c r="D330" s="2">
        <v>45020.018055555556</v>
      </c>
      <c r="E330" s="2">
        <v>45020.111805555556</v>
      </c>
      <c r="F330" s="1" t="s">
        <v>24</v>
      </c>
      <c r="G330" s="1" t="s">
        <v>14</v>
      </c>
      <c r="H330" s="1" t="s">
        <v>25</v>
      </c>
      <c r="I330">
        <v>38.89</v>
      </c>
      <c r="J330" s="1" t="s">
        <v>38</v>
      </c>
      <c r="K330">
        <v>329</v>
      </c>
      <c r="L330" s="1" t="s">
        <v>42</v>
      </c>
      <c r="M330" s="1">
        <f>SUMIF('cocina'!A:A,sala[[#This Row],[Número de Orden]],'cocina'!K:K)</f>
        <v>207</v>
      </c>
      <c r="N330" s="2">
        <f>sala[[#This Row],[Hora de Salida]]</f>
        <v>45020.111805555556</v>
      </c>
      <c r="O330" s="3">
        <f>IF(sala[[#This Row],[Estado de la Mesa]]="Ocupada",sala[[#This Row],[Hora de Salida]]-sala[[#This Row],[Hora de Llegada]]+15/(24*60),sala[[#This Row],[Hora de Salida]]-sala[[#This Row],[Hora de Llegada]])</f>
        <v>0.10416666666666667</v>
      </c>
      <c r="P330" s="3">
        <f>SUMIF('cocina'!A:A,sala[[#This Row],[Número de Orden]],'cocina'!H:H)/(24*60)</f>
        <v>9.6527777777777782E-2</v>
      </c>
      <c r="Q330" s="3">
        <f>IF((sala[[#This Row],[Tiempo de Permanencia]]-sala[[#This Row],[Tiempo de Preparación]])&gt;0,sala[[#This Row],[Tiempo de Permanencia]]-sala[[#This Row],[Tiempo de Preparación]],0)</f>
        <v>7.6388888888888895E-3</v>
      </c>
      <c r="R330" s="10">
        <f>IF(sala[[#This Row],[Tiempo de degustación]]&gt;0,1,0)</f>
        <v>1</v>
      </c>
      <c r="S330" s="1" t="str">
        <f>WEEKDAY(sala[[#This Row],[Fecha de Factura]],11)&amp;". "&amp;TEXT(sala[[#This Row],[Fecha de Factura]],"dddd")</f>
        <v>2. martes</v>
      </c>
      <c r="T330" s="4">
        <f>SUMIF('cocina'!A:A,sala[[#This Row],[Número de Orden]],'cocina'!G:G)</f>
        <v>7</v>
      </c>
      <c r="U330" s="4">
        <f>sala[[#This Row],[Tiempo de Preparación]]*24</f>
        <v>2.3166666666666669</v>
      </c>
      <c r="V330">
        <f>sala[[#This Row],[Cobrada]]*sala[[#This Row],[Monto Total de la Cuenta]]</f>
        <v>207</v>
      </c>
      <c r="W330" s="4">
        <f>sala[[#This Row],[Tiempo de Permanencia]]*24</f>
        <v>2.5</v>
      </c>
    </row>
    <row r="331" spans="1:23" x14ac:dyDescent="0.3">
      <c r="A331">
        <v>10</v>
      </c>
      <c r="B331" s="1" t="s">
        <v>344</v>
      </c>
      <c r="C331">
        <v>6</v>
      </c>
      <c r="D331" s="2">
        <v>45020.076388888891</v>
      </c>
      <c r="E331" s="2">
        <v>45020.164583333331</v>
      </c>
      <c r="F331" s="1" t="s">
        <v>13</v>
      </c>
      <c r="G331" s="1" t="s">
        <v>20</v>
      </c>
      <c r="H331" s="1" t="s">
        <v>25</v>
      </c>
      <c r="I331">
        <v>32.17</v>
      </c>
      <c r="J331" s="1" t="s">
        <v>38</v>
      </c>
      <c r="K331">
        <v>330</v>
      </c>
      <c r="L331" s="1" t="s">
        <v>42</v>
      </c>
      <c r="M331" s="1">
        <f>SUMIF('cocina'!A:A,sala[[#This Row],[Número de Orden]],'cocina'!K:K)</f>
        <v>217</v>
      </c>
      <c r="N331" s="2">
        <f>sala[[#This Row],[Hora de Salida]]</f>
        <v>45020.164583333331</v>
      </c>
      <c r="O331" s="3">
        <f>IF(sala[[#This Row],[Estado de la Mesa]]="Ocupada",sala[[#This Row],[Hora de Salida]]-sala[[#This Row],[Hora de Llegada]]+15/(24*60),sala[[#This Row],[Hora de Salida]]-sala[[#This Row],[Hora de Llegada]])</f>
        <v>9.8611111107553981E-2</v>
      </c>
      <c r="P331" s="3">
        <f>SUMIF('cocina'!A:A,sala[[#This Row],[Número de Orden]],'cocina'!H:H)/(24*60)</f>
        <v>9.7222222222222224E-2</v>
      </c>
      <c r="Q331" s="3">
        <f>IF((sala[[#This Row],[Tiempo de Permanencia]]-sala[[#This Row],[Tiempo de Preparación]])&gt;0,sala[[#This Row],[Tiempo de Permanencia]]-sala[[#This Row],[Tiempo de Preparación]],0)</f>
        <v>1.3888888853317571E-3</v>
      </c>
      <c r="R331" s="10">
        <f>IF(sala[[#This Row],[Tiempo de degustación]]&gt;0,1,0)</f>
        <v>1</v>
      </c>
      <c r="S331" s="1" t="str">
        <f>WEEKDAY(sala[[#This Row],[Fecha de Factura]],11)&amp;". "&amp;TEXT(sala[[#This Row],[Fecha de Factura]],"dddd")</f>
        <v>2. martes</v>
      </c>
      <c r="T331" s="4">
        <f>SUMIF('cocina'!A:A,sala[[#This Row],[Número de Orden]],'cocina'!G:G)</f>
        <v>9</v>
      </c>
      <c r="U331" s="4">
        <f>sala[[#This Row],[Tiempo de Preparación]]*24</f>
        <v>2.3333333333333335</v>
      </c>
      <c r="V331">
        <f>sala[[#This Row],[Cobrada]]*sala[[#This Row],[Monto Total de la Cuenta]]</f>
        <v>217</v>
      </c>
      <c r="W331" s="4">
        <f>sala[[#This Row],[Tiempo de Permanencia]]*24</f>
        <v>2.3666666665812954</v>
      </c>
    </row>
    <row r="332" spans="1:23" x14ac:dyDescent="0.3">
      <c r="A332">
        <v>20</v>
      </c>
      <c r="B332" s="1" t="s">
        <v>345</v>
      </c>
      <c r="C332">
        <v>3</v>
      </c>
      <c r="D332" s="2">
        <v>45020.129166666666</v>
      </c>
      <c r="E332" s="2">
        <v>45020.261805555558</v>
      </c>
      <c r="F332" s="1" t="s">
        <v>32</v>
      </c>
      <c r="G332" s="1" t="s">
        <v>35</v>
      </c>
      <c r="H332" s="1" t="s">
        <v>15</v>
      </c>
      <c r="I332">
        <v>36.61</v>
      </c>
      <c r="J332" s="1" t="s">
        <v>16</v>
      </c>
      <c r="K332">
        <v>331</v>
      </c>
      <c r="L332" s="1" t="s">
        <v>30</v>
      </c>
      <c r="M332" s="1">
        <f>SUMIF('cocina'!A:A,sala[[#This Row],[Número de Orden]],'cocina'!K:K)</f>
        <v>173</v>
      </c>
      <c r="N332" s="2">
        <f>sala[[#This Row],[Hora de Salida]]</f>
        <v>45020.261805555558</v>
      </c>
      <c r="O332" s="3">
        <f>IF(sala[[#This Row],[Estado de la Mesa]]="Ocupada",sala[[#This Row],[Hora de Salida]]-sala[[#This Row],[Hora de Llegada]]+15/(24*60),sala[[#This Row],[Hora de Salida]]-sala[[#This Row],[Hora de Llegada]])</f>
        <v>0.13263888889196096</v>
      </c>
      <c r="P332" s="3">
        <f>SUMIF('cocina'!A:A,sala[[#This Row],[Número de Orden]],'cocina'!H:H)/(24*60)</f>
        <v>8.4027777777777785E-2</v>
      </c>
      <c r="Q332" s="3">
        <f>IF((sala[[#This Row],[Tiempo de Permanencia]]-sala[[#This Row],[Tiempo de Preparación]])&gt;0,sala[[#This Row],[Tiempo de Permanencia]]-sala[[#This Row],[Tiempo de Preparación]],0)</f>
        <v>4.8611111114183175E-2</v>
      </c>
      <c r="R332" s="10">
        <f>IF(sala[[#This Row],[Tiempo de degustación]]&gt;0,1,0)</f>
        <v>1</v>
      </c>
      <c r="S332" s="1" t="str">
        <f>WEEKDAY(sala[[#This Row],[Fecha de Factura]],11)&amp;". "&amp;TEXT(sala[[#This Row],[Fecha de Factura]],"dddd")</f>
        <v>2. martes</v>
      </c>
      <c r="T332" s="4">
        <f>SUMIF('cocina'!A:A,sala[[#This Row],[Número de Orden]],'cocina'!G:G)</f>
        <v>6</v>
      </c>
      <c r="U332" s="4">
        <f>sala[[#This Row],[Tiempo de Preparación]]*24</f>
        <v>2.0166666666666666</v>
      </c>
      <c r="V332">
        <f>sala[[#This Row],[Cobrada]]*sala[[#This Row],[Monto Total de la Cuenta]]</f>
        <v>173</v>
      </c>
      <c r="W332" s="4">
        <f>sala[[#This Row],[Tiempo de Permanencia]]*24</f>
        <v>3.183333333407063</v>
      </c>
    </row>
    <row r="333" spans="1:23" x14ac:dyDescent="0.3">
      <c r="A333">
        <v>6</v>
      </c>
      <c r="B333" s="1" t="s">
        <v>346</v>
      </c>
      <c r="C333">
        <v>1</v>
      </c>
      <c r="D333" s="2">
        <v>45020.009722222225</v>
      </c>
      <c r="E333" s="2">
        <v>45020.061805555553</v>
      </c>
      <c r="F333" s="1" t="s">
        <v>24</v>
      </c>
      <c r="G333" s="1" t="s">
        <v>14</v>
      </c>
      <c r="H333" s="1" t="s">
        <v>15</v>
      </c>
      <c r="I333">
        <v>25.21</v>
      </c>
      <c r="J333" s="1" t="s">
        <v>16</v>
      </c>
      <c r="K333">
        <v>332</v>
      </c>
      <c r="L333" s="1" t="s">
        <v>69</v>
      </c>
      <c r="M333" s="1">
        <f>SUMIF('cocina'!A:A,sala[[#This Row],[Número de Orden]],'cocina'!K:K)</f>
        <v>120</v>
      </c>
      <c r="N333" s="2">
        <f>sala[[#This Row],[Hora de Salida]]</f>
        <v>45020.061805555553</v>
      </c>
      <c r="O333" s="3">
        <f>IF(sala[[#This Row],[Estado de la Mesa]]="Ocupada",sala[[#This Row],[Hora de Salida]]-sala[[#This Row],[Hora de Llegada]]+15/(24*60),sala[[#This Row],[Hora de Salida]]-sala[[#This Row],[Hora de Llegada]])</f>
        <v>5.2083333328482695E-2</v>
      </c>
      <c r="P333" s="3">
        <f>SUMIF('cocina'!A:A,sala[[#This Row],[Número de Orden]],'cocina'!H:H)/(24*60)</f>
        <v>1.1805555555555555E-2</v>
      </c>
      <c r="Q333" s="3">
        <f>IF((sala[[#This Row],[Tiempo de Permanencia]]-sala[[#This Row],[Tiempo de Preparación]])&gt;0,sala[[#This Row],[Tiempo de Permanencia]]-sala[[#This Row],[Tiempo de Preparación]],0)</f>
        <v>4.027777777292714E-2</v>
      </c>
      <c r="R333" s="10">
        <f>IF(sala[[#This Row],[Tiempo de degustación]]&gt;0,1,0)</f>
        <v>1</v>
      </c>
      <c r="S333" s="1" t="str">
        <f>WEEKDAY(sala[[#This Row],[Fecha de Factura]],11)&amp;". "&amp;TEXT(sala[[#This Row],[Fecha de Factura]],"dddd")</f>
        <v>2. martes</v>
      </c>
      <c r="T333" s="4">
        <f>SUMIF('cocina'!A:A,sala[[#This Row],[Número de Orden]],'cocina'!G:G)</f>
        <v>3</v>
      </c>
      <c r="U333" s="4">
        <f>sala[[#This Row],[Tiempo de Preparación]]*24</f>
        <v>0.28333333333333333</v>
      </c>
      <c r="V333">
        <f>sala[[#This Row],[Cobrada]]*sala[[#This Row],[Monto Total de la Cuenta]]</f>
        <v>120</v>
      </c>
      <c r="W333" s="4">
        <f>sala[[#This Row],[Tiempo de Permanencia]]*24</f>
        <v>1.2499999998835847</v>
      </c>
    </row>
    <row r="334" spans="1:23" x14ac:dyDescent="0.3">
      <c r="A334">
        <v>6</v>
      </c>
      <c r="B334" s="1" t="s">
        <v>347</v>
      </c>
      <c r="C334">
        <v>1</v>
      </c>
      <c r="D334" s="2">
        <v>45020.131944444445</v>
      </c>
      <c r="E334" s="2">
        <v>45020.186805555553</v>
      </c>
      <c r="F334" s="1" t="s">
        <v>32</v>
      </c>
      <c r="G334" s="1" t="s">
        <v>35</v>
      </c>
      <c r="H334" s="1" t="s">
        <v>25</v>
      </c>
      <c r="I334">
        <v>13.19</v>
      </c>
      <c r="J334" s="1" t="s">
        <v>26</v>
      </c>
      <c r="K334">
        <v>333</v>
      </c>
      <c r="L334" s="1" t="s">
        <v>30</v>
      </c>
      <c r="M334" s="1">
        <f>SUMIF('cocina'!A:A,sala[[#This Row],[Número de Orden]],'cocina'!K:K)</f>
        <v>72</v>
      </c>
      <c r="N334" s="2">
        <f>sala[[#This Row],[Hora de Salida]]</f>
        <v>45020.186805555553</v>
      </c>
      <c r="O334" s="3">
        <f>IF(sala[[#This Row],[Estado de la Mesa]]="Ocupada",sala[[#This Row],[Hora de Salida]]-sala[[#This Row],[Hora de Llegada]]+15/(24*60),sala[[#This Row],[Hora de Salida]]-sala[[#This Row],[Hora de Llegada]])</f>
        <v>5.486111110803904E-2</v>
      </c>
      <c r="P334" s="3">
        <f>SUMIF('cocina'!A:A,sala[[#This Row],[Número de Orden]],'cocina'!H:H)/(24*60)</f>
        <v>4.2361111111111113E-2</v>
      </c>
      <c r="Q334" s="3">
        <f>IF((sala[[#This Row],[Tiempo de Permanencia]]-sala[[#This Row],[Tiempo de Preparación]])&gt;0,sala[[#This Row],[Tiempo de Permanencia]]-sala[[#This Row],[Tiempo de Preparación]],0)</f>
        <v>1.2499999996927927E-2</v>
      </c>
      <c r="R334" s="10">
        <f>IF(sala[[#This Row],[Tiempo de degustación]]&gt;0,1,0)</f>
        <v>1</v>
      </c>
      <c r="S334" s="1" t="str">
        <f>WEEKDAY(sala[[#This Row],[Fecha de Factura]],11)&amp;". "&amp;TEXT(sala[[#This Row],[Fecha de Factura]],"dddd")</f>
        <v>2. martes</v>
      </c>
      <c r="T334" s="4">
        <f>SUMIF('cocina'!A:A,sala[[#This Row],[Número de Orden]],'cocina'!G:G)</f>
        <v>3</v>
      </c>
      <c r="U334" s="4">
        <f>sala[[#This Row],[Tiempo de Preparación]]*24</f>
        <v>1.0166666666666666</v>
      </c>
      <c r="V334">
        <f>sala[[#This Row],[Cobrada]]*sala[[#This Row],[Monto Total de la Cuenta]]</f>
        <v>72</v>
      </c>
      <c r="W334" s="4">
        <f>sala[[#This Row],[Tiempo de Permanencia]]*24</f>
        <v>1.316666666592937</v>
      </c>
    </row>
    <row r="335" spans="1:23" x14ac:dyDescent="0.3">
      <c r="A335">
        <v>12</v>
      </c>
      <c r="B335" s="1" t="s">
        <v>348</v>
      </c>
      <c r="C335">
        <v>4</v>
      </c>
      <c r="D335" s="2">
        <v>45020.118750000001</v>
      </c>
      <c r="E335" s="2">
        <v>45020.271527777775</v>
      </c>
      <c r="F335" s="1" t="s">
        <v>19</v>
      </c>
      <c r="G335" s="1" t="s">
        <v>20</v>
      </c>
      <c r="H335" s="1" t="s">
        <v>25</v>
      </c>
      <c r="I335">
        <v>17.5</v>
      </c>
      <c r="J335" s="1" t="s">
        <v>26</v>
      </c>
      <c r="K335">
        <v>334</v>
      </c>
      <c r="L335" s="1" t="s">
        <v>69</v>
      </c>
      <c r="M335" s="1">
        <f>SUMIF('cocina'!A:A,sala[[#This Row],[Número de Orden]],'cocina'!K:K)</f>
        <v>173</v>
      </c>
      <c r="N335" s="2">
        <f>sala[[#This Row],[Hora de Salida]]</f>
        <v>45020.271527777775</v>
      </c>
      <c r="O335" s="3">
        <f>IF(sala[[#This Row],[Estado de la Mesa]]="Ocupada",sala[[#This Row],[Hora de Salida]]-sala[[#This Row],[Hora de Llegada]]+15/(24*60),sala[[#This Row],[Hora de Salida]]-sala[[#This Row],[Hora de Llegada]])</f>
        <v>0.15277777777373558</v>
      </c>
      <c r="P335" s="3">
        <f>SUMIF('cocina'!A:A,sala[[#This Row],[Número de Orden]],'cocina'!H:H)/(24*60)</f>
        <v>0.10833333333333334</v>
      </c>
      <c r="Q335" s="3">
        <f>IF((sala[[#This Row],[Tiempo de Permanencia]]-sala[[#This Row],[Tiempo de Preparación]])&gt;0,sala[[#This Row],[Tiempo de Permanencia]]-sala[[#This Row],[Tiempo de Preparación]],0)</f>
        <v>4.4444444440402242E-2</v>
      </c>
      <c r="R335" s="10">
        <f>IF(sala[[#This Row],[Tiempo de degustación]]&gt;0,1,0)</f>
        <v>1</v>
      </c>
      <c r="S335" s="1" t="str">
        <f>WEEKDAY(sala[[#This Row],[Fecha de Factura]],11)&amp;". "&amp;TEXT(sala[[#This Row],[Fecha de Factura]],"dddd")</f>
        <v>2. martes</v>
      </c>
      <c r="T335" s="4">
        <f>SUMIF('cocina'!A:A,sala[[#This Row],[Número de Orden]],'cocina'!G:G)</f>
        <v>7</v>
      </c>
      <c r="U335" s="4">
        <f>sala[[#This Row],[Tiempo de Preparación]]*24</f>
        <v>2.6</v>
      </c>
      <c r="V335">
        <f>sala[[#This Row],[Cobrada]]*sala[[#This Row],[Monto Total de la Cuenta]]</f>
        <v>173</v>
      </c>
      <c r="W335" s="4">
        <f>sala[[#This Row],[Tiempo de Permanencia]]*24</f>
        <v>3.6666666665696539</v>
      </c>
    </row>
    <row r="336" spans="1:23" x14ac:dyDescent="0.3">
      <c r="A336">
        <v>14</v>
      </c>
      <c r="B336" s="1" t="s">
        <v>349</v>
      </c>
      <c r="C336">
        <v>3</v>
      </c>
      <c r="D336" s="2">
        <v>45020.080555555556</v>
      </c>
      <c r="E336" s="2">
        <v>45020.131249999999</v>
      </c>
      <c r="F336" s="1" t="s">
        <v>32</v>
      </c>
      <c r="G336" s="1" t="s">
        <v>14</v>
      </c>
      <c r="H336" s="1" t="s">
        <v>15</v>
      </c>
      <c r="I336">
        <v>41.56</v>
      </c>
      <c r="J336" s="1" t="s">
        <v>26</v>
      </c>
      <c r="K336">
        <v>335</v>
      </c>
      <c r="L336" s="1" t="s">
        <v>27</v>
      </c>
      <c r="M336" s="1">
        <f>SUMIF('cocina'!A:A,sala[[#This Row],[Número de Orden]],'cocina'!K:K)</f>
        <v>114</v>
      </c>
      <c r="N336" s="2">
        <f>sala[[#This Row],[Hora de Salida]]</f>
        <v>45020.131249999999</v>
      </c>
      <c r="O336" s="3">
        <f>IF(sala[[#This Row],[Estado de la Mesa]]="Ocupada",sala[[#This Row],[Hora de Salida]]-sala[[#This Row],[Hora de Llegada]]+15/(24*60),sala[[#This Row],[Hora de Salida]]-sala[[#This Row],[Hora de Llegada]])</f>
        <v>5.0694444442342501E-2</v>
      </c>
      <c r="P336" s="3">
        <f>SUMIF('cocina'!A:A,sala[[#This Row],[Número de Orden]],'cocina'!H:H)/(24*60)</f>
        <v>4.791666666666667E-2</v>
      </c>
      <c r="Q336" s="3">
        <f>IF((sala[[#This Row],[Tiempo de Permanencia]]-sala[[#This Row],[Tiempo de Preparación]])&gt;0,sala[[#This Row],[Tiempo de Permanencia]]-sala[[#This Row],[Tiempo de Preparación]],0)</f>
        <v>2.7777777756758312E-3</v>
      </c>
      <c r="R336" s="10">
        <f>IF(sala[[#This Row],[Tiempo de degustación]]&gt;0,1,0)</f>
        <v>1</v>
      </c>
      <c r="S336" s="1" t="str">
        <f>WEEKDAY(sala[[#This Row],[Fecha de Factura]],11)&amp;". "&amp;TEXT(sala[[#This Row],[Fecha de Factura]],"dddd")</f>
        <v>2. martes</v>
      </c>
      <c r="T336" s="4">
        <f>SUMIF('cocina'!A:A,sala[[#This Row],[Número de Orden]],'cocina'!G:G)</f>
        <v>4</v>
      </c>
      <c r="U336" s="4">
        <f>sala[[#This Row],[Tiempo de Preparación]]*24</f>
        <v>1.1500000000000001</v>
      </c>
      <c r="V336">
        <f>sala[[#This Row],[Cobrada]]*sala[[#This Row],[Monto Total de la Cuenta]]</f>
        <v>114</v>
      </c>
      <c r="W336" s="4">
        <f>sala[[#This Row],[Tiempo de Permanencia]]*24</f>
        <v>1.21666666661622</v>
      </c>
    </row>
    <row r="337" spans="1:23" x14ac:dyDescent="0.3">
      <c r="A337">
        <v>4</v>
      </c>
      <c r="B337" s="1" t="s">
        <v>350</v>
      </c>
      <c r="C337">
        <v>5</v>
      </c>
      <c r="D337" s="2">
        <v>45020.065972222219</v>
      </c>
      <c r="E337" s="2">
        <v>45020.20208333333</v>
      </c>
      <c r="F337" s="1" t="s">
        <v>24</v>
      </c>
      <c r="G337" s="1" t="s">
        <v>35</v>
      </c>
      <c r="H337" s="1" t="s">
        <v>25</v>
      </c>
      <c r="I337">
        <v>17.93</v>
      </c>
      <c r="J337" s="1" t="s">
        <v>26</v>
      </c>
      <c r="K337">
        <v>336</v>
      </c>
      <c r="L337" s="1" t="s">
        <v>69</v>
      </c>
      <c r="M337" s="1">
        <f>SUMIF('cocina'!A:A,sala[[#This Row],[Número de Orden]],'cocina'!K:K)</f>
        <v>158</v>
      </c>
      <c r="N337" s="2">
        <f>sala[[#This Row],[Hora de Salida]]</f>
        <v>45020.20208333333</v>
      </c>
      <c r="O337" s="3">
        <f>IF(sala[[#This Row],[Estado de la Mesa]]="Ocupada",sala[[#This Row],[Hora de Salida]]-sala[[#This Row],[Hora de Llegada]]+15/(24*60),sala[[#This Row],[Hora de Salida]]-sala[[#This Row],[Hora de Llegada]])</f>
        <v>0.13611111111094942</v>
      </c>
      <c r="P337" s="3">
        <f>SUMIF('cocina'!A:A,sala[[#This Row],[Número de Orden]],'cocina'!H:H)/(24*60)</f>
        <v>4.5138888888888888E-2</v>
      </c>
      <c r="Q337" s="3">
        <f>IF((sala[[#This Row],[Tiempo de Permanencia]]-sala[[#This Row],[Tiempo de Preparación]])&gt;0,sala[[#This Row],[Tiempo de Permanencia]]-sala[[#This Row],[Tiempo de Preparación]],0)</f>
        <v>9.0972222222060528E-2</v>
      </c>
      <c r="R337" s="10">
        <f>IF(sala[[#This Row],[Tiempo de degustación]]&gt;0,1,0)</f>
        <v>1</v>
      </c>
      <c r="S337" s="1" t="str">
        <f>WEEKDAY(sala[[#This Row],[Fecha de Factura]],11)&amp;". "&amp;TEXT(sala[[#This Row],[Fecha de Factura]],"dddd")</f>
        <v>2. martes</v>
      </c>
      <c r="T337" s="4">
        <f>SUMIF('cocina'!A:A,sala[[#This Row],[Número de Orden]],'cocina'!G:G)</f>
        <v>7</v>
      </c>
      <c r="U337" s="4">
        <f>sala[[#This Row],[Tiempo de Preparación]]*24</f>
        <v>1.0833333333333333</v>
      </c>
      <c r="V337">
        <f>sala[[#This Row],[Cobrada]]*sala[[#This Row],[Monto Total de la Cuenta]]</f>
        <v>158</v>
      </c>
      <c r="W337" s="4">
        <f>sala[[#This Row],[Tiempo de Permanencia]]*24</f>
        <v>3.2666666666627862</v>
      </c>
    </row>
    <row r="338" spans="1:23" x14ac:dyDescent="0.3">
      <c r="A338">
        <v>11</v>
      </c>
      <c r="B338" s="1" t="s">
        <v>351</v>
      </c>
      <c r="C338">
        <v>2</v>
      </c>
      <c r="D338" s="2">
        <v>45020.068055555559</v>
      </c>
      <c r="E338" s="2">
        <v>45020.188194444447</v>
      </c>
      <c r="F338" s="1" t="s">
        <v>29</v>
      </c>
      <c r="G338" s="1" t="s">
        <v>35</v>
      </c>
      <c r="H338" s="1" t="s">
        <v>25</v>
      </c>
      <c r="I338">
        <v>19.28</v>
      </c>
      <c r="J338" s="1" t="s">
        <v>16</v>
      </c>
      <c r="K338">
        <v>337</v>
      </c>
      <c r="L338" s="1" t="s">
        <v>27</v>
      </c>
      <c r="M338" s="1">
        <f>SUMIF('cocina'!A:A,sala[[#This Row],[Número de Orden]],'cocina'!K:K)</f>
        <v>100</v>
      </c>
      <c r="N338" s="2">
        <f>sala[[#This Row],[Hora de Salida]]</f>
        <v>45020.188194444447</v>
      </c>
      <c r="O338" s="3">
        <f>IF(sala[[#This Row],[Estado de la Mesa]]="Ocupada",sala[[#This Row],[Hora de Salida]]-sala[[#This Row],[Hora de Llegada]]+15/(24*60),sala[[#This Row],[Hora de Salida]]-sala[[#This Row],[Hora de Llegada]])</f>
        <v>0.12013888888759539</v>
      </c>
      <c r="P338" s="3">
        <f>SUMIF('cocina'!A:A,sala[[#This Row],[Número de Orden]],'cocina'!H:H)/(24*60)</f>
        <v>4.027777777777778E-2</v>
      </c>
      <c r="Q338" s="3">
        <f>IF((sala[[#This Row],[Tiempo de Permanencia]]-sala[[#This Row],[Tiempo de Preparación]])&gt;0,sala[[#This Row],[Tiempo de Permanencia]]-sala[[#This Row],[Tiempo de Preparación]],0)</f>
        <v>7.9861111109817612E-2</v>
      </c>
      <c r="R338" s="10">
        <f>IF(sala[[#This Row],[Tiempo de degustación]]&gt;0,1,0)</f>
        <v>1</v>
      </c>
      <c r="S338" s="1" t="str">
        <f>WEEKDAY(sala[[#This Row],[Fecha de Factura]],11)&amp;". "&amp;TEXT(sala[[#This Row],[Fecha de Factura]],"dddd")</f>
        <v>2. martes</v>
      </c>
      <c r="T338" s="4">
        <f>SUMIF('cocina'!A:A,sala[[#This Row],[Número de Orden]],'cocina'!G:G)</f>
        <v>4</v>
      </c>
      <c r="U338" s="4">
        <f>sala[[#This Row],[Tiempo de Preparación]]*24</f>
        <v>0.96666666666666679</v>
      </c>
      <c r="V338">
        <f>sala[[#This Row],[Cobrada]]*sala[[#This Row],[Monto Total de la Cuenta]]</f>
        <v>100</v>
      </c>
      <c r="W338" s="4">
        <f>sala[[#This Row],[Tiempo de Permanencia]]*24</f>
        <v>2.8833333333022892</v>
      </c>
    </row>
    <row r="339" spans="1:23" x14ac:dyDescent="0.3">
      <c r="A339">
        <v>18</v>
      </c>
      <c r="B339" s="1" t="s">
        <v>352</v>
      </c>
      <c r="C339">
        <v>2</v>
      </c>
      <c r="D339" s="2">
        <v>45020.022222222222</v>
      </c>
      <c r="E339" s="2">
        <v>45020.145833333336</v>
      </c>
      <c r="F339" s="1" t="s">
        <v>29</v>
      </c>
      <c r="G339" s="1" t="s">
        <v>14</v>
      </c>
      <c r="H339" s="1" t="s">
        <v>15</v>
      </c>
      <c r="I339">
        <v>30.62</v>
      </c>
      <c r="J339" s="1" t="s">
        <v>16</v>
      </c>
      <c r="K339">
        <v>338</v>
      </c>
      <c r="L339" s="1" t="s">
        <v>54</v>
      </c>
      <c r="M339" s="1">
        <f>SUMIF('cocina'!A:A,sala[[#This Row],[Número de Orden]],'cocina'!K:K)</f>
        <v>279</v>
      </c>
      <c r="N339" s="2">
        <f>sala[[#This Row],[Hora de Salida]]</f>
        <v>45020.145833333336</v>
      </c>
      <c r="O339" s="3">
        <f>IF(sala[[#This Row],[Estado de la Mesa]]="Ocupada",sala[[#This Row],[Hora de Salida]]-sala[[#This Row],[Hora de Llegada]]+15/(24*60),sala[[#This Row],[Hora de Salida]]-sala[[#This Row],[Hora de Llegada]])</f>
        <v>0.12361111111385981</v>
      </c>
      <c r="P339" s="3">
        <f>SUMIF('cocina'!A:A,sala[[#This Row],[Número de Orden]],'cocina'!H:H)/(24*60)</f>
        <v>9.930555555555555E-2</v>
      </c>
      <c r="Q339" s="3">
        <f>IF((sala[[#This Row],[Tiempo de Permanencia]]-sala[[#This Row],[Tiempo de Preparación]])&gt;0,sala[[#This Row],[Tiempo de Permanencia]]-sala[[#This Row],[Tiempo de Preparación]],0)</f>
        <v>2.4305555558304257E-2</v>
      </c>
      <c r="R339" s="10">
        <f>IF(sala[[#This Row],[Tiempo de degustación]]&gt;0,1,0)</f>
        <v>1</v>
      </c>
      <c r="S339" s="1" t="str">
        <f>WEEKDAY(sala[[#This Row],[Fecha de Factura]],11)&amp;". "&amp;TEXT(sala[[#This Row],[Fecha de Factura]],"dddd")</f>
        <v>2. martes</v>
      </c>
      <c r="T339" s="4">
        <f>SUMIF('cocina'!A:A,sala[[#This Row],[Número de Orden]],'cocina'!G:G)</f>
        <v>10</v>
      </c>
      <c r="U339" s="4">
        <f>sala[[#This Row],[Tiempo de Preparación]]*24</f>
        <v>2.3833333333333333</v>
      </c>
      <c r="V339">
        <f>sala[[#This Row],[Cobrada]]*sala[[#This Row],[Monto Total de la Cuenta]]</f>
        <v>279</v>
      </c>
      <c r="W339" s="4">
        <f>sala[[#This Row],[Tiempo de Permanencia]]*24</f>
        <v>2.9666666667326353</v>
      </c>
    </row>
    <row r="340" spans="1:23" x14ac:dyDescent="0.3">
      <c r="A340">
        <v>13</v>
      </c>
      <c r="B340" s="1" t="s">
        <v>353</v>
      </c>
      <c r="C340">
        <v>2</v>
      </c>
      <c r="D340" s="2">
        <v>45020</v>
      </c>
      <c r="E340" s="2">
        <v>45020.084027777775</v>
      </c>
      <c r="F340" s="1" t="s">
        <v>13</v>
      </c>
      <c r="G340" s="1" t="s">
        <v>20</v>
      </c>
      <c r="H340" s="1" t="s">
        <v>15</v>
      </c>
      <c r="I340">
        <v>19.600000000000001</v>
      </c>
      <c r="J340" s="1" t="s">
        <v>16</v>
      </c>
      <c r="K340">
        <v>339</v>
      </c>
      <c r="L340" s="1" t="s">
        <v>33</v>
      </c>
      <c r="M340" s="1">
        <f>SUMIF('cocina'!A:A,sala[[#This Row],[Número de Orden]],'cocina'!K:K)</f>
        <v>104</v>
      </c>
      <c r="N340" s="2">
        <f>sala[[#This Row],[Hora de Salida]]</f>
        <v>45020.084027777775</v>
      </c>
      <c r="O340" s="3">
        <f>IF(sala[[#This Row],[Estado de la Mesa]]="Ocupada",sala[[#This Row],[Hora de Salida]]-sala[[#This Row],[Hora de Llegada]]+15/(24*60),sala[[#This Row],[Hora de Salida]]-sala[[#This Row],[Hora de Llegada]])</f>
        <v>8.4027777775190771E-2</v>
      </c>
      <c r="P340" s="3">
        <f>SUMIF('cocina'!A:A,sala[[#This Row],[Número de Orden]],'cocina'!H:H)/(24*60)</f>
        <v>3.1944444444444442E-2</v>
      </c>
      <c r="Q340" s="3">
        <f>IF((sala[[#This Row],[Tiempo de Permanencia]]-sala[[#This Row],[Tiempo de Preparación]])&gt;0,sala[[#This Row],[Tiempo de Permanencia]]-sala[[#This Row],[Tiempo de Preparación]],0)</f>
        <v>5.2083333330746329E-2</v>
      </c>
      <c r="R340" s="10">
        <f>IF(sala[[#This Row],[Tiempo de degustación]]&gt;0,1,0)</f>
        <v>1</v>
      </c>
      <c r="S340" s="1" t="str">
        <f>WEEKDAY(sala[[#This Row],[Fecha de Factura]],11)&amp;". "&amp;TEXT(sala[[#This Row],[Fecha de Factura]],"dddd")</f>
        <v>2. martes</v>
      </c>
      <c r="T340" s="4">
        <f>SUMIF('cocina'!A:A,sala[[#This Row],[Número de Orden]],'cocina'!G:G)</f>
        <v>4</v>
      </c>
      <c r="U340" s="4">
        <f>sala[[#This Row],[Tiempo de Preparación]]*24</f>
        <v>0.76666666666666661</v>
      </c>
      <c r="V340">
        <f>sala[[#This Row],[Cobrada]]*sala[[#This Row],[Monto Total de la Cuenta]]</f>
        <v>104</v>
      </c>
      <c r="W340" s="4">
        <f>sala[[#This Row],[Tiempo de Permanencia]]*24</f>
        <v>2.0166666666045785</v>
      </c>
    </row>
    <row r="341" spans="1:23" x14ac:dyDescent="0.3">
      <c r="A341">
        <v>15</v>
      </c>
      <c r="B341" s="1" t="s">
        <v>354</v>
      </c>
      <c r="C341">
        <v>1</v>
      </c>
      <c r="D341" s="2">
        <v>45020.05</v>
      </c>
      <c r="E341" s="2">
        <v>45020.193055555559</v>
      </c>
      <c r="F341" s="1" t="s">
        <v>13</v>
      </c>
      <c r="G341" s="1" t="s">
        <v>14</v>
      </c>
      <c r="H341" s="1" t="s">
        <v>25</v>
      </c>
      <c r="I341">
        <v>38.520000000000003</v>
      </c>
      <c r="J341" s="1" t="s">
        <v>26</v>
      </c>
      <c r="K341">
        <v>340</v>
      </c>
      <c r="L341" s="1" t="s">
        <v>17</v>
      </c>
      <c r="M341" s="1">
        <f>SUMIF('cocina'!A:A,sala[[#This Row],[Número de Orden]],'cocina'!K:K)</f>
        <v>164</v>
      </c>
      <c r="N341" s="2">
        <f>sala[[#This Row],[Hora de Salida]]</f>
        <v>45020.193055555559</v>
      </c>
      <c r="O341" s="3">
        <f>IF(sala[[#This Row],[Estado de la Mesa]]="Ocupada",sala[[#This Row],[Hora de Salida]]-sala[[#This Row],[Hora de Llegada]]+15/(24*60),sala[[#This Row],[Hora de Salida]]-sala[[#This Row],[Hora de Llegada]])</f>
        <v>0.14305555555620231</v>
      </c>
      <c r="P341" s="3">
        <f>SUMIF('cocina'!A:A,sala[[#This Row],[Número de Orden]],'cocina'!H:H)/(24*60)</f>
        <v>6.3194444444444442E-2</v>
      </c>
      <c r="Q341" s="3">
        <f>IF((sala[[#This Row],[Tiempo de Permanencia]]-sala[[#This Row],[Tiempo de Preparación]])&gt;0,sala[[#This Row],[Tiempo de Permanencia]]-sala[[#This Row],[Tiempo de Preparación]],0)</f>
        <v>7.9861111111757865E-2</v>
      </c>
      <c r="R341" s="10">
        <f>IF(sala[[#This Row],[Tiempo de degustación]]&gt;0,1,0)</f>
        <v>1</v>
      </c>
      <c r="S341" s="1" t="str">
        <f>WEEKDAY(sala[[#This Row],[Fecha de Factura]],11)&amp;". "&amp;TEXT(sala[[#This Row],[Fecha de Factura]],"dddd")</f>
        <v>2. martes</v>
      </c>
      <c r="T341" s="4">
        <f>SUMIF('cocina'!A:A,sala[[#This Row],[Número de Orden]],'cocina'!G:G)</f>
        <v>5</v>
      </c>
      <c r="U341" s="4">
        <f>sala[[#This Row],[Tiempo de Preparación]]*24</f>
        <v>1.5166666666666666</v>
      </c>
      <c r="V341">
        <f>sala[[#This Row],[Cobrada]]*sala[[#This Row],[Monto Total de la Cuenta]]</f>
        <v>164</v>
      </c>
      <c r="W341" s="4">
        <f>sala[[#This Row],[Tiempo de Permanencia]]*24</f>
        <v>3.4333333333488554</v>
      </c>
    </row>
    <row r="342" spans="1:23" x14ac:dyDescent="0.3">
      <c r="A342">
        <v>14</v>
      </c>
      <c r="B342" s="1" t="s">
        <v>355</v>
      </c>
      <c r="C342">
        <v>5</v>
      </c>
      <c r="D342" s="2">
        <v>45020.086805555555</v>
      </c>
      <c r="E342" s="2">
        <v>45020.179861111108</v>
      </c>
      <c r="F342" s="1" t="s">
        <v>13</v>
      </c>
      <c r="G342" s="1" t="s">
        <v>20</v>
      </c>
      <c r="H342" s="1" t="s">
        <v>25</v>
      </c>
      <c r="I342">
        <v>47.05</v>
      </c>
      <c r="J342" s="1" t="s">
        <v>26</v>
      </c>
      <c r="K342">
        <v>341</v>
      </c>
      <c r="L342" s="1" t="s">
        <v>33</v>
      </c>
      <c r="M342" s="1">
        <f>SUMIF('cocina'!A:A,sala[[#This Row],[Número de Orden]],'cocina'!K:K)</f>
        <v>177</v>
      </c>
      <c r="N342" s="2">
        <f>sala[[#This Row],[Hora de Salida]]</f>
        <v>45020.179861111108</v>
      </c>
      <c r="O342" s="3">
        <f>IF(sala[[#This Row],[Estado de la Mesa]]="Ocupada",sala[[#This Row],[Hora de Salida]]-sala[[#This Row],[Hora de Llegada]]+15/(24*60),sala[[#This Row],[Hora de Salida]]-sala[[#This Row],[Hora de Llegada]])</f>
        <v>9.3055555553291924E-2</v>
      </c>
      <c r="P342" s="3">
        <f>SUMIF('cocina'!A:A,sala[[#This Row],[Número de Orden]],'cocina'!H:H)/(24*60)</f>
        <v>6.1111111111111109E-2</v>
      </c>
      <c r="Q342" s="3">
        <f>IF((sala[[#This Row],[Tiempo de Permanencia]]-sala[[#This Row],[Tiempo de Preparación]])&gt;0,sala[[#This Row],[Tiempo de Permanencia]]-sala[[#This Row],[Tiempo de Preparación]],0)</f>
        <v>3.1944444442180815E-2</v>
      </c>
      <c r="R342" s="10">
        <f>IF(sala[[#This Row],[Tiempo de degustación]]&gt;0,1,0)</f>
        <v>1</v>
      </c>
      <c r="S342" s="1" t="str">
        <f>WEEKDAY(sala[[#This Row],[Fecha de Factura]],11)&amp;". "&amp;TEXT(sala[[#This Row],[Fecha de Factura]],"dddd")</f>
        <v>2. martes</v>
      </c>
      <c r="T342" s="4">
        <f>SUMIF('cocina'!A:A,sala[[#This Row],[Número de Orden]],'cocina'!G:G)</f>
        <v>6</v>
      </c>
      <c r="U342" s="4">
        <f>sala[[#This Row],[Tiempo de Preparación]]*24</f>
        <v>1.4666666666666666</v>
      </c>
      <c r="V342">
        <f>sala[[#This Row],[Cobrada]]*sala[[#This Row],[Monto Total de la Cuenta]]</f>
        <v>177</v>
      </c>
      <c r="W342" s="4">
        <f>sala[[#This Row],[Tiempo de Permanencia]]*24</f>
        <v>2.2333333332790062</v>
      </c>
    </row>
    <row r="343" spans="1:23" x14ac:dyDescent="0.3">
      <c r="A343">
        <v>19</v>
      </c>
      <c r="B343" s="1" t="s">
        <v>356</v>
      </c>
      <c r="C343">
        <v>5</v>
      </c>
      <c r="D343" s="2">
        <v>45020.104166666664</v>
      </c>
      <c r="E343" s="2">
        <v>45020.257638888892</v>
      </c>
      <c r="F343" s="1" t="s">
        <v>13</v>
      </c>
      <c r="G343" s="1" t="s">
        <v>20</v>
      </c>
      <c r="H343" s="1" t="s">
        <v>25</v>
      </c>
      <c r="I343">
        <v>20.059999999999999</v>
      </c>
      <c r="J343" s="1" t="s">
        <v>26</v>
      </c>
      <c r="K343">
        <v>342</v>
      </c>
      <c r="L343" s="1" t="s">
        <v>42</v>
      </c>
      <c r="M343" s="1">
        <f>SUMIF('cocina'!A:A,sala[[#This Row],[Número de Orden]],'cocina'!K:K)</f>
        <v>102</v>
      </c>
      <c r="N343" s="2">
        <f>sala[[#This Row],[Hora de Salida]]</f>
        <v>45020.257638888892</v>
      </c>
      <c r="O343" s="3">
        <f>IF(sala[[#This Row],[Estado de la Mesa]]="Ocupada",sala[[#This Row],[Hora de Salida]]-sala[[#This Row],[Hora de Llegada]]+15/(24*60),sala[[#This Row],[Hora de Salida]]-sala[[#This Row],[Hora de Llegada]])</f>
        <v>0.15347222222771961</v>
      </c>
      <c r="P343" s="3">
        <f>SUMIF('cocina'!A:A,sala[[#This Row],[Número de Orden]],'cocina'!H:H)/(24*60)</f>
        <v>3.7499999999999999E-2</v>
      </c>
      <c r="Q343" s="3">
        <f>IF((sala[[#This Row],[Tiempo de Permanencia]]-sala[[#This Row],[Tiempo de Preparación]])&gt;0,sala[[#This Row],[Tiempo de Permanencia]]-sala[[#This Row],[Tiempo de Preparación]],0)</f>
        <v>0.11597222222771961</v>
      </c>
      <c r="R343" s="10">
        <f>IF(sala[[#This Row],[Tiempo de degustación]]&gt;0,1,0)</f>
        <v>1</v>
      </c>
      <c r="S343" s="1" t="str">
        <f>WEEKDAY(sala[[#This Row],[Fecha de Factura]],11)&amp;". "&amp;TEXT(sala[[#This Row],[Fecha de Factura]],"dddd")</f>
        <v>2. martes</v>
      </c>
      <c r="T343" s="4">
        <f>SUMIF('cocina'!A:A,sala[[#This Row],[Número de Orden]],'cocina'!G:G)</f>
        <v>4</v>
      </c>
      <c r="U343" s="4">
        <f>sala[[#This Row],[Tiempo de Preparación]]*24</f>
        <v>0.89999999999999991</v>
      </c>
      <c r="V343">
        <f>sala[[#This Row],[Cobrada]]*sala[[#This Row],[Monto Total de la Cuenta]]</f>
        <v>102</v>
      </c>
      <c r="W343" s="4">
        <f>sala[[#This Row],[Tiempo de Permanencia]]*24</f>
        <v>3.6833333334652707</v>
      </c>
    </row>
    <row r="344" spans="1:23" x14ac:dyDescent="0.3">
      <c r="A344">
        <v>12</v>
      </c>
      <c r="B344" s="1" t="s">
        <v>357</v>
      </c>
      <c r="C344">
        <v>1</v>
      </c>
      <c r="D344" s="2">
        <v>45020.163888888892</v>
      </c>
      <c r="E344" s="2">
        <v>45020.239583333336</v>
      </c>
      <c r="F344" s="1" t="s">
        <v>29</v>
      </c>
      <c r="G344" s="1" t="s">
        <v>14</v>
      </c>
      <c r="H344" s="1" t="s">
        <v>25</v>
      </c>
      <c r="I344">
        <v>23.01</v>
      </c>
      <c r="J344" s="1" t="s">
        <v>38</v>
      </c>
      <c r="K344">
        <v>343</v>
      </c>
      <c r="L344" s="1" t="s">
        <v>33</v>
      </c>
      <c r="M344" s="1">
        <f>SUMIF('cocina'!A:A,sala[[#This Row],[Número de Orden]],'cocina'!K:K)</f>
        <v>137</v>
      </c>
      <c r="N344" s="2">
        <f>sala[[#This Row],[Hora de Salida]]</f>
        <v>45020.239583333336</v>
      </c>
      <c r="O344" s="3">
        <f>IF(sala[[#This Row],[Estado de la Mesa]]="Ocupada",sala[[#This Row],[Hora de Salida]]-sala[[#This Row],[Hora de Llegada]]+15/(24*60),sala[[#This Row],[Hora de Salida]]-sala[[#This Row],[Hora de Llegada]])</f>
        <v>8.6111111110464364E-2</v>
      </c>
      <c r="P344" s="3">
        <f>SUMIF('cocina'!A:A,sala[[#This Row],[Número de Orden]],'cocina'!H:H)/(24*60)</f>
        <v>7.013888888888889E-2</v>
      </c>
      <c r="Q344" s="3">
        <f>IF((sala[[#This Row],[Tiempo de Permanencia]]-sala[[#This Row],[Tiempo de Preparación]])&gt;0,sala[[#This Row],[Tiempo de Permanencia]]-sala[[#This Row],[Tiempo de Preparación]],0)</f>
        <v>1.5972222221575474E-2</v>
      </c>
      <c r="R344" s="10">
        <f>IF(sala[[#This Row],[Tiempo de degustación]]&gt;0,1,0)</f>
        <v>1</v>
      </c>
      <c r="S344" s="1" t="str">
        <f>WEEKDAY(sala[[#This Row],[Fecha de Factura]],11)&amp;". "&amp;TEXT(sala[[#This Row],[Fecha de Factura]],"dddd")</f>
        <v>2. martes</v>
      </c>
      <c r="T344" s="4">
        <f>SUMIF('cocina'!A:A,sala[[#This Row],[Número de Orden]],'cocina'!G:G)</f>
        <v>5</v>
      </c>
      <c r="U344" s="4">
        <f>sala[[#This Row],[Tiempo de Preparación]]*24</f>
        <v>1.6833333333333333</v>
      </c>
      <c r="V344">
        <f>sala[[#This Row],[Cobrada]]*sala[[#This Row],[Monto Total de la Cuenta]]</f>
        <v>137</v>
      </c>
      <c r="W344" s="4">
        <f>sala[[#This Row],[Tiempo de Permanencia]]*24</f>
        <v>2.0666666666511446</v>
      </c>
    </row>
    <row r="345" spans="1:23" x14ac:dyDescent="0.3">
      <c r="A345">
        <v>15</v>
      </c>
      <c r="B345" s="1" t="s">
        <v>358</v>
      </c>
      <c r="C345">
        <v>3</v>
      </c>
      <c r="D345" s="2">
        <v>45020.031944444447</v>
      </c>
      <c r="E345" s="2">
        <v>45020.086111111108</v>
      </c>
      <c r="F345" s="1" t="s">
        <v>24</v>
      </c>
      <c r="G345" s="1" t="s">
        <v>14</v>
      </c>
      <c r="H345" s="1" t="s">
        <v>25</v>
      </c>
      <c r="I345">
        <v>33.01</v>
      </c>
      <c r="J345" s="1" t="s">
        <v>38</v>
      </c>
      <c r="K345">
        <v>344</v>
      </c>
      <c r="L345" s="1" t="s">
        <v>57</v>
      </c>
      <c r="M345" s="1">
        <f>SUMIF('cocina'!A:A,sala[[#This Row],[Número de Orden]],'cocina'!K:K)</f>
        <v>183</v>
      </c>
      <c r="N345" s="2">
        <f>sala[[#This Row],[Hora de Salida]]</f>
        <v>45020.086111111108</v>
      </c>
      <c r="O345" s="3">
        <f>IF(sala[[#This Row],[Estado de la Mesa]]="Ocupada",sala[[#This Row],[Hora de Salida]]-sala[[#This Row],[Hora de Llegada]]+15/(24*60),sala[[#This Row],[Hora de Salida]]-sala[[#This Row],[Hora de Llegada]])</f>
        <v>6.4583333327997636E-2</v>
      </c>
      <c r="P345" s="3">
        <f>SUMIF('cocina'!A:A,sala[[#This Row],[Número de Orden]],'cocina'!H:H)/(24*60)</f>
        <v>5.9722222222222225E-2</v>
      </c>
      <c r="Q345" s="3">
        <f>IF((sala[[#This Row],[Tiempo de Permanencia]]-sala[[#This Row],[Tiempo de Preparación]])&gt;0,sala[[#This Row],[Tiempo de Permanencia]]-sala[[#This Row],[Tiempo de Preparación]],0)</f>
        <v>4.8611111057754106E-3</v>
      </c>
      <c r="R345" s="10">
        <f>IF(sala[[#This Row],[Tiempo de degustación]]&gt;0,1,0)</f>
        <v>1</v>
      </c>
      <c r="S345" s="1" t="str">
        <f>WEEKDAY(sala[[#This Row],[Fecha de Factura]],11)&amp;". "&amp;TEXT(sala[[#This Row],[Fecha de Factura]],"dddd")</f>
        <v>2. martes</v>
      </c>
      <c r="T345" s="4">
        <f>SUMIF('cocina'!A:A,sala[[#This Row],[Número de Orden]],'cocina'!G:G)</f>
        <v>6</v>
      </c>
      <c r="U345" s="4">
        <f>sala[[#This Row],[Tiempo de Preparación]]*24</f>
        <v>1.4333333333333333</v>
      </c>
      <c r="V345">
        <f>sala[[#This Row],[Cobrada]]*sala[[#This Row],[Monto Total de la Cuenta]]</f>
        <v>183</v>
      </c>
      <c r="W345" s="4">
        <f>sala[[#This Row],[Tiempo de Permanencia]]*24</f>
        <v>1.5499999998719431</v>
      </c>
    </row>
    <row r="346" spans="1:23" x14ac:dyDescent="0.3">
      <c r="A346">
        <v>16</v>
      </c>
      <c r="B346" s="1" t="s">
        <v>359</v>
      </c>
      <c r="C346">
        <v>3</v>
      </c>
      <c r="D346" s="2">
        <v>45020.054166666669</v>
      </c>
      <c r="E346" s="2">
        <v>45020.179861111108</v>
      </c>
      <c r="F346" s="1" t="s">
        <v>32</v>
      </c>
      <c r="G346" s="1" t="s">
        <v>14</v>
      </c>
      <c r="H346" s="1" t="s">
        <v>25</v>
      </c>
      <c r="I346">
        <v>13.98</v>
      </c>
      <c r="J346" s="1" t="s">
        <v>38</v>
      </c>
      <c r="K346">
        <v>345</v>
      </c>
      <c r="L346" s="1" t="s">
        <v>57</v>
      </c>
      <c r="M346" s="1">
        <f>SUMIF('cocina'!A:A,sala[[#This Row],[Número de Orden]],'cocina'!K:K)</f>
        <v>38</v>
      </c>
      <c r="N346" s="2">
        <f>sala[[#This Row],[Hora de Salida]]</f>
        <v>45020.179861111108</v>
      </c>
      <c r="O346" s="3">
        <f>IF(sala[[#This Row],[Estado de la Mesa]]="Ocupada",sala[[#This Row],[Hora de Salida]]-sala[[#This Row],[Hora de Llegada]]+15/(24*60),sala[[#This Row],[Hora de Salida]]-sala[[#This Row],[Hora de Llegada]])</f>
        <v>0.13611111110609878</v>
      </c>
      <c r="P346" s="3">
        <f>SUMIF('cocina'!A:A,sala[[#This Row],[Número de Orden]],'cocina'!H:H)/(24*60)</f>
        <v>1.2500000000000001E-2</v>
      </c>
      <c r="Q346" s="3">
        <f>IF((sala[[#This Row],[Tiempo de Permanencia]]-sala[[#This Row],[Tiempo de Preparación]])&gt;0,sala[[#This Row],[Tiempo de Permanencia]]-sala[[#This Row],[Tiempo de Preparación]],0)</f>
        <v>0.12361111110609878</v>
      </c>
      <c r="R346" s="10">
        <f>IF(sala[[#This Row],[Tiempo de degustación]]&gt;0,1,0)</f>
        <v>1</v>
      </c>
      <c r="S346" s="1" t="str">
        <f>WEEKDAY(sala[[#This Row],[Fecha de Factura]],11)&amp;". "&amp;TEXT(sala[[#This Row],[Fecha de Factura]],"dddd")</f>
        <v>2. martes</v>
      </c>
      <c r="T346" s="4">
        <f>SUMIF('cocina'!A:A,sala[[#This Row],[Número de Orden]],'cocina'!G:G)</f>
        <v>2</v>
      </c>
      <c r="U346" s="4">
        <f>sala[[#This Row],[Tiempo de Preparación]]*24</f>
        <v>0.30000000000000004</v>
      </c>
      <c r="V346">
        <f>sala[[#This Row],[Cobrada]]*sala[[#This Row],[Monto Total de la Cuenta]]</f>
        <v>38</v>
      </c>
      <c r="W346" s="4">
        <f>sala[[#This Row],[Tiempo de Permanencia]]*24</f>
        <v>3.2666666665463708</v>
      </c>
    </row>
    <row r="347" spans="1:23" x14ac:dyDescent="0.3">
      <c r="A347">
        <v>1</v>
      </c>
      <c r="B347" s="1" t="s">
        <v>360</v>
      </c>
      <c r="C347">
        <v>5</v>
      </c>
      <c r="D347" s="2">
        <v>45020.027777777781</v>
      </c>
      <c r="E347" s="2">
        <v>45020.163888888892</v>
      </c>
      <c r="F347" s="1" t="s">
        <v>29</v>
      </c>
      <c r="G347" s="1" t="s">
        <v>14</v>
      </c>
      <c r="H347" s="1" t="s">
        <v>15</v>
      </c>
      <c r="I347">
        <v>35.93</v>
      </c>
      <c r="J347" s="1" t="s">
        <v>16</v>
      </c>
      <c r="K347">
        <v>346</v>
      </c>
      <c r="L347" s="1" t="s">
        <v>69</v>
      </c>
      <c r="M347" s="1">
        <f>SUMIF('cocina'!A:A,sala[[#This Row],[Número de Orden]],'cocina'!K:K)</f>
        <v>72</v>
      </c>
      <c r="N347" s="2">
        <f>sala[[#This Row],[Hora de Salida]]</f>
        <v>45020.163888888892</v>
      </c>
      <c r="O347" s="3">
        <f>IF(sala[[#This Row],[Estado de la Mesa]]="Ocupada",sala[[#This Row],[Hora de Salida]]-sala[[#This Row],[Hora de Llegada]]+15/(24*60),sala[[#This Row],[Hora de Salida]]-sala[[#This Row],[Hora de Llegada]])</f>
        <v>0.13611111111094942</v>
      </c>
      <c r="P347" s="3">
        <f>SUMIF('cocina'!A:A,sala[[#This Row],[Número de Orden]],'cocina'!H:H)/(24*60)</f>
        <v>1.5277777777777777E-2</v>
      </c>
      <c r="Q347" s="3">
        <f>IF((sala[[#This Row],[Tiempo de Permanencia]]-sala[[#This Row],[Tiempo de Preparación]])&gt;0,sala[[#This Row],[Tiempo de Permanencia]]-sala[[#This Row],[Tiempo de Preparación]],0)</f>
        <v>0.12083333333317164</v>
      </c>
      <c r="R347" s="10">
        <f>IF(sala[[#This Row],[Tiempo de degustación]]&gt;0,1,0)</f>
        <v>1</v>
      </c>
      <c r="S347" s="1" t="str">
        <f>WEEKDAY(sala[[#This Row],[Fecha de Factura]],11)&amp;". "&amp;TEXT(sala[[#This Row],[Fecha de Factura]],"dddd")</f>
        <v>2. martes</v>
      </c>
      <c r="T347" s="4">
        <f>SUMIF('cocina'!A:A,sala[[#This Row],[Número de Orden]],'cocina'!G:G)</f>
        <v>2</v>
      </c>
      <c r="U347" s="4">
        <f>sala[[#This Row],[Tiempo de Preparación]]*24</f>
        <v>0.36666666666666664</v>
      </c>
      <c r="V347">
        <f>sala[[#This Row],[Cobrada]]*sala[[#This Row],[Monto Total de la Cuenta]]</f>
        <v>72</v>
      </c>
      <c r="W347" s="4">
        <f>sala[[#This Row],[Tiempo de Permanencia]]*24</f>
        <v>3.2666666666627862</v>
      </c>
    </row>
    <row r="348" spans="1:23" x14ac:dyDescent="0.3">
      <c r="A348">
        <v>7</v>
      </c>
      <c r="B348" s="1" t="s">
        <v>361</v>
      </c>
      <c r="C348">
        <v>4</v>
      </c>
      <c r="D348" s="2">
        <v>45020.075694444444</v>
      </c>
      <c r="E348" s="2">
        <v>45020.19027777778</v>
      </c>
      <c r="F348" s="1" t="s">
        <v>32</v>
      </c>
      <c r="G348" s="1" t="s">
        <v>14</v>
      </c>
      <c r="H348" s="1" t="s">
        <v>25</v>
      </c>
      <c r="I348">
        <v>48.52</v>
      </c>
      <c r="J348" s="1" t="s">
        <v>16</v>
      </c>
      <c r="K348">
        <v>347</v>
      </c>
      <c r="L348" s="1" t="s">
        <v>57</v>
      </c>
      <c r="M348" s="1">
        <f>SUMIF('cocina'!A:A,sala[[#This Row],[Número de Orden]],'cocina'!K:K)</f>
        <v>70</v>
      </c>
      <c r="N348" s="2">
        <f>sala[[#This Row],[Hora de Salida]]</f>
        <v>45020.19027777778</v>
      </c>
      <c r="O348" s="3">
        <f>IF(sala[[#This Row],[Estado de la Mesa]]="Ocupada",sala[[#This Row],[Hora de Salida]]-sala[[#This Row],[Hora de Llegada]]+15/(24*60),sala[[#This Row],[Hora de Salida]]-sala[[#This Row],[Hora de Llegada]])</f>
        <v>0.11458333333575865</v>
      </c>
      <c r="P348" s="3">
        <f>SUMIF('cocina'!A:A,sala[[#This Row],[Número de Orden]],'cocina'!H:H)/(24*60)</f>
        <v>3.0555555555555555E-2</v>
      </c>
      <c r="Q348" s="3">
        <f>IF((sala[[#This Row],[Tiempo de Permanencia]]-sala[[#This Row],[Tiempo de Preparación]])&gt;0,sala[[#This Row],[Tiempo de Permanencia]]-sala[[#This Row],[Tiempo de Preparación]],0)</f>
        <v>8.4027777780203095E-2</v>
      </c>
      <c r="R348" s="10">
        <f>IF(sala[[#This Row],[Tiempo de degustación]]&gt;0,1,0)</f>
        <v>1</v>
      </c>
      <c r="S348" s="1" t="str">
        <f>WEEKDAY(sala[[#This Row],[Fecha de Factura]],11)&amp;". "&amp;TEXT(sala[[#This Row],[Fecha de Factura]],"dddd")</f>
        <v>2. martes</v>
      </c>
      <c r="T348" s="4">
        <f>SUMIF('cocina'!A:A,sala[[#This Row],[Número de Orden]],'cocina'!G:G)</f>
        <v>2</v>
      </c>
      <c r="U348" s="4">
        <f>sala[[#This Row],[Tiempo de Preparación]]*24</f>
        <v>0.73333333333333328</v>
      </c>
      <c r="V348">
        <f>sala[[#This Row],[Cobrada]]*sala[[#This Row],[Monto Total de la Cuenta]]</f>
        <v>70</v>
      </c>
      <c r="W348" s="4">
        <f>sala[[#This Row],[Tiempo de Permanencia]]*24</f>
        <v>2.7500000000582077</v>
      </c>
    </row>
    <row r="349" spans="1:23" x14ac:dyDescent="0.3">
      <c r="A349">
        <v>16</v>
      </c>
      <c r="B349" s="1" t="s">
        <v>362</v>
      </c>
      <c r="C349">
        <v>2</v>
      </c>
      <c r="D349" s="2">
        <v>45020.053472222222</v>
      </c>
      <c r="E349" s="2">
        <v>45020.207638888889</v>
      </c>
      <c r="F349" s="1" t="s">
        <v>24</v>
      </c>
      <c r="G349" s="1" t="s">
        <v>14</v>
      </c>
      <c r="H349" s="1" t="s">
        <v>25</v>
      </c>
      <c r="I349">
        <v>30.78</v>
      </c>
      <c r="J349" s="1" t="s">
        <v>38</v>
      </c>
      <c r="K349">
        <v>348</v>
      </c>
      <c r="L349" s="1" t="s">
        <v>30</v>
      </c>
      <c r="M349" s="1">
        <f>SUMIF('cocina'!A:A,sala[[#This Row],[Número de Orden]],'cocina'!K:K)</f>
        <v>86</v>
      </c>
      <c r="N349" s="2">
        <f>sala[[#This Row],[Hora de Salida]]</f>
        <v>45020.207638888889</v>
      </c>
      <c r="O349" s="3">
        <f>IF(sala[[#This Row],[Estado de la Mesa]]="Ocupada",sala[[#This Row],[Hora de Salida]]-sala[[#This Row],[Hora de Llegada]]+15/(24*60),sala[[#This Row],[Hora de Salida]]-sala[[#This Row],[Hora de Llegada]])</f>
        <v>0.16458333333381839</v>
      </c>
      <c r="P349" s="3">
        <f>SUMIF('cocina'!A:A,sala[[#This Row],[Número de Orden]],'cocina'!H:H)/(24*60)</f>
        <v>6.1111111111111109E-2</v>
      </c>
      <c r="Q349" s="3">
        <f>IF((sala[[#This Row],[Tiempo de Permanencia]]-sala[[#This Row],[Tiempo de Preparación]])&gt;0,sala[[#This Row],[Tiempo de Permanencia]]-sala[[#This Row],[Tiempo de Preparación]],0)</f>
        <v>0.10347222222270727</v>
      </c>
      <c r="R349" s="10">
        <f>IF(sala[[#This Row],[Tiempo de degustación]]&gt;0,1,0)</f>
        <v>1</v>
      </c>
      <c r="S349" s="1" t="str">
        <f>WEEKDAY(sala[[#This Row],[Fecha de Factura]],11)&amp;". "&amp;TEXT(sala[[#This Row],[Fecha de Factura]],"dddd")</f>
        <v>2. martes</v>
      </c>
      <c r="T349" s="4">
        <f>SUMIF('cocina'!A:A,sala[[#This Row],[Número de Orden]],'cocina'!G:G)</f>
        <v>4</v>
      </c>
      <c r="U349" s="4">
        <f>sala[[#This Row],[Tiempo de Preparación]]*24</f>
        <v>1.4666666666666666</v>
      </c>
      <c r="V349">
        <f>sala[[#This Row],[Cobrada]]*sala[[#This Row],[Monto Total de la Cuenta]]</f>
        <v>86</v>
      </c>
      <c r="W349" s="4">
        <f>sala[[#This Row],[Tiempo de Permanencia]]*24</f>
        <v>3.9500000000116415</v>
      </c>
    </row>
    <row r="350" spans="1:23" x14ac:dyDescent="0.3">
      <c r="A350">
        <v>13</v>
      </c>
      <c r="B350" s="1" t="s">
        <v>363</v>
      </c>
      <c r="C350">
        <v>1</v>
      </c>
      <c r="D350" s="2">
        <v>45020.158333333333</v>
      </c>
      <c r="E350" s="2">
        <v>45020.313194444447</v>
      </c>
      <c r="F350" s="1" t="s">
        <v>29</v>
      </c>
      <c r="G350" s="1" t="s">
        <v>20</v>
      </c>
      <c r="H350" s="1" t="s">
        <v>25</v>
      </c>
      <c r="I350">
        <v>40.630000000000003</v>
      </c>
      <c r="J350" s="1" t="s">
        <v>38</v>
      </c>
      <c r="K350">
        <v>349</v>
      </c>
      <c r="L350" s="1" t="s">
        <v>27</v>
      </c>
      <c r="M350" s="1">
        <f>SUMIF('cocina'!A:A,sala[[#This Row],[Número de Orden]],'cocina'!K:K)</f>
        <v>152</v>
      </c>
      <c r="N350" s="2">
        <f>sala[[#This Row],[Hora de Salida]]</f>
        <v>45020.313194444447</v>
      </c>
      <c r="O350" s="3">
        <f>IF(sala[[#This Row],[Estado de la Mesa]]="Ocupada",sala[[#This Row],[Hora de Salida]]-sala[[#This Row],[Hora de Llegada]]+15/(24*60),sala[[#This Row],[Hora de Salida]]-sala[[#This Row],[Hora de Llegada]])</f>
        <v>0.16527777778052646</v>
      </c>
      <c r="P350" s="3">
        <f>SUMIF('cocina'!A:A,sala[[#This Row],[Número de Orden]],'cocina'!H:H)/(24*60)</f>
        <v>5.9027777777777776E-2</v>
      </c>
      <c r="Q350" s="3">
        <f>IF((sala[[#This Row],[Tiempo de Permanencia]]-sala[[#This Row],[Tiempo de Preparación]])&gt;0,sala[[#This Row],[Tiempo de Permanencia]]-sala[[#This Row],[Tiempo de Preparación]],0)</f>
        <v>0.10625000000274869</v>
      </c>
      <c r="R350" s="10">
        <f>IF(sala[[#This Row],[Tiempo de degustación]]&gt;0,1,0)</f>
        <v>1</v>
      </c>
      <c r="S350" s="1" t="str">
        <f>WEEKDAY(sala[[#This Row],[Fecha de Factura]],11)&amp;". "&amp;TEXT(sala[[#This Row],[Fecha de Factura]],"dddd")</f>
        <v>2. martes</v>
      </c>
      <c r="T350" s="4">
        <f>SUMIF('cocina'!A:A,sala[[#This Row],[Número de Orden]],'cocina'!G:G)</f>
        <v>6</v>
      </c>
      <c r="U350" s="4">
        <f>sala[[#This Row],[Tiempo de Preparación]]*24</f>
        <v>1.4166666666666665</v>
      </c>
      <c r="V350">
        <f>sala[[#This Row],[Cobrada]]*sala[[#This Row],[Monto Total de la Cuenta]]</f>
        <v>152</v>
      </c>
      <c r="W350" s="4">
        <f>sala[[#This Row],[Tiempo de Permanencia]]*24</f>
        <v>3.9666666667326353</v>
      </c>
    </row>
    <row r="351" spans="1:23" x14ac:dyDescent="0.3">
      <c r="A351">
        <v>2</v>
      </c>
      <c r="B351" s="1" t="s">
        <v>364</v>
      </c>
      <c r="C351">
        <v>6</v>
      </c>
      <c r="D351" s="2">
        <v>45020.024305555555</v>
      </c>
      <c r="E351" s="2">
        <v>45020.124305555553</v>
      </c>
      <c r="F351" s="1" t="s">
        <v>29</v>
      </c>
      <c r="G351" s="1" t="s">
        <v>20</v>
      </c>
      <c r="H351" s="1" t="s">
        <v>15</v>
      </c>
      <c r="I351">
        <v>36.21</v>
      </c>
      <c r="J351" s="1" t="s">
        <v>16</v>
      </c>
      <c r="K351">
        <v>350</v>
      </c>
      <c r="L351" s="1" t="s">
        <v>22</v>
      </c>
      <c r="M351" s="1">
        <f>SUMIF('cocina'!A:A,sala[[#This Row],[Número de Orden]],'cocina'!K:K)</f>
        <v>143</v>
      </c>
      <c r="N351" s="2">
        <f>sala[[#This Row],[Hora de Salida]]</f>
        <v>45020.124305555553</v>
      </c>
      <c r="O351" s="3">
        <f>IF(sala[[#This Row],[Estado de la Mesa]]="Ocupada",sala[[#This Row],[Hora de Salida]]-sala[[#This Row],[Hora de Llegada]]+15/(24*60),sala[[#This Row],[Hora de Salida]]-sala[[#This Row],[Hora de Llegada]])</f>
        <v>9.9999999998544808E-2</v>
      </c>
      <c r="P351" s="3">
        <f>SUMIF('cocina'!A:A,sala[[#This Row],[Número de Orden]],'cocina'!H:H)/(24*60)</f>
        <v>7.5694444444444439E-2</v>
      </c>
      <c r="Q351" s="3">
        <f>IF((sala[[#This Row],[Tiempo de Permanencia]]-sala[[#This Row],[Tiempo de Preparación]])&gt;0,sala[[#This Row],[Tiempo de Permanencia]]-sala[[#This Row],[Tiempo de Preparación]],0)</f>
        <v>2.4305555554100369E-2</v>
      </c>
      <c r="R351" s="10">
        <f>IF(sala[[#This Row],[Tiempo de degustación]]&gt;0,1,0)</f>
        <v>1</v>
      </c>
      <c r="S351" s="1" t="str">
        <f>WEEKDAY(sala[[#This Row],[Fecha de Factura]],11)&amp;". "&amp;TEXT(sala[[#This Row],[Fecha de Factura]],"dddd")</f>
        <v>2. martes</v>
      </c>
      <c r="T351" s="4">
        <f>SUMIF('cocina'!A:A,sala[[#This Row],[Número de Orden]],'cocina'!G:G)</f>
        <v>5</v>
      </c>
      <c r="U351" s="4">
        <f>sala[[#This Row],[Tiempo de Preparación]]*24</f>
        <v>1.8166666666666664</v>
      </c>
      <c r="V351">
        <f>sala[[#This Row],[Cobrada]]*sala[[#This Row],[Monto Total de la Cuenta]]</f>
        <v>143</v>
      </c>
      <c r="W351" s="4">
        <f>sala[[#This Row],[Tiempo de Permanencia]]*24</f>
        <v>2.3999999999650754</v>
      </c>
    </row>
    <row r="352" spans="1:23" x14ac:dyDescent="0.3">
      <c r="A352">
        <v>1</v>
      </c>
      <c r="B352" s="1" t="s">
        <v>365</v>
      </c>
      <c r="C352">
        <v>6</v>
      </c>
      <c r="D352" s="2">
        <v>45020.161111111112</v>
      </c>
      <c r="E352" s="2">
        <v>45020.256249999999</v>
      </c>
      <c r="F352" s="1" t="s">
        <v>19</v>
      </c>
      <c r="G352" s="1" t="s">
        <v>20</v>
      </c>
      <c r="H352" s="1" t="s">
        <v>25</v>
      </c>
      <c r="I352">
        <v>48.93</v>
      </c>
      <c r="J352" s="1" t="s">
        <v>26</v>
      </c>
      <c r="K352">
        <v>351</v>
      </c>
      <c r="L352" s="1" t="s">
        <v>27</v>
      </c>
      <c r="M352" s="1">
        <f>SUMIF('cocina'!A:A,sala[[#This Row],[Número de Orden]],'cocina'!K:K)</f>
        <v>201</v>
      </c>
      <c r="N352" s="2">
        <f>sala[[#This Row],[Hora de Salida]]</f>
        <v>45020.256249999999</v>
      </c>
      <c r="O352" s="3">
        <f>IF(sala[[#This Row],[Estado de la Mesa]]="Ocupada",sala[[#This Row],[Hora de Salida]]-sala[[#This Row],[Hora de Llegada]]+15/(24*60),sala[[#This Row],[Hora de Salida]]-sala[[#This Row],[Hora de Llegada]])</f>
        <v>9.5138888886140194E-2</v>
      </c>
      <c r="P352" s="3">
        <f>SUMIF('cocina'!A:A,sala[[#This Row],[Número de Orden]],'cocina'!H:H)/(24*60)</f>
        <v>1.7361111111111112E-2</v>
      </c>
      <c r="Q352" s="3">
        <f>IF((sala[[#This Row],[Tiempo de Permanencia]]-sala[[#This Row],[Tiempo de Preparación]])&gt;0,sala[[#This Row],[Tiempo de Permanencia]]-sala[[#This Row],[Tiempo de Preparación]],0)</f>
        <v>7.7777777775029089E-2</v>
      </c>
      <c r="R352" s="10">
        <f>IF(sala[[#This Row],[Tiempo de degustación]]&gt;0,1,0)</f>
        <v>1</v>
      </c>
      <c r="S352" s="1" t="str">
        <f>WEEKDAY(sala[[#This Row],[Fecha de Factura]],11)&amp;". "&amp;TEXT(sala[[#This Row],[Fecha de Factura]],"dddd")</f>
        <v>2. martes</v>
      </c>
      <c r="T352" s="4">
        <f>SUMIF('cocina'!A:A,sala[[#This Row],[Número de Orden]],'cocina'!G:G)</f>
        <v>6</v>
      </c>
      <c r="U352" s="4">
        <f>sala[[#This Row],[Tiempo de Preparación]]*24</f>
        <v>0.41666666666666669</v>
      </c>
      <c r="V352">
        <f>sala[[#This Row],[Cobrada]]*sala[[#This Row],[Monto Total de la Cuenta]]</f>
        <v>201</v>
      </c>
      <c r="W352" s="4">
        <f>sala[[#This Row],[Tiempo de Permanencia]]*24</f>
        <v>2.2833333332673647</v>
      </c>
    </row>
    <row r="353" spans="1:23" x14ac:dyDescent="0.3">
      <c r="A353">
        <v>1</v>
      </c>
      <c r="B353" s="1" t="s">
        <v>49</v>
      </c>
      <c r="C353">
        <v>3</v>
      </c>
      <c r="D353" s="2">
        <v>45020.011805555558</v>
      </c>
      <c r="E353" s="2">
        <v>45020.120138888888</v>
      </c>
      <c r="F353" s="1" t="s">
        <v>13</v>
      </c>
      <c r="G353" s="1" t="s">
        <v>20</v>
      </c>
      <c r="H353" s="1" t="s">
        <v>21</v>
      </c>
      <c r="I353">
        <v>17.55</v>
      </c>
      <c r="J353" s="1" t="s">
        <v>16</v>
      </c>
      <c r="K353">
        <v>352</v>
      </c>
      <c r="L353" s="1" t="s">
        <v>30</v>
      </c>
      <c r="M353" s="1">
        <f>SUMIF('cocina'!A:A,sala[[#This Row],[Número de Orden]],'cocina'!K:K)</f>
        <v>99</v>
      </c>
      <c r="N353" s="2">
        <f>sala[[#This Row],[Hora de Salida]]</f>
        <v>45020.120138888888</v>
      </c>
      <c r="O353" s="3">
        <f>IF(sala[[#This Row],[Estado de la Mesa]]="Ocupada",sala[[#This Row],[Hora de Salida]]-sala[[#This Row],[Hora de Llegada]]+15/(24*60),sala[[#This Row],[Hora de Salida]]-sala[[#This Row],[Hora de Llegada]])</f>
        <v>0.10833333332993789</v>
      </c>
      <c r="P353" s="3">
        <f>SUMIF('cocina'!A:A,sala[[#This Row],[Número de Orden]],'cocina'!H:H)/(24*60)</f>
        <v>4.8611111111111112E-3</v>
      </c>
      <c r="Q353" s="3">
        <f>IF((sala[[#This Row],[Tiempo de Permanencia]]-sala[[#This Row],[Tiempo de Preparación]])&gt;0,sala[[#This Row],[Tiempo de Permanencia]]-sala[[#This Row],[Tiempo de Preparación]],0)</f>
        <v>0.10347222221882678</v>
      </c>
      <c r="R353" s="10">
        <f>IF(sala[[#This Row],[Tiempo de degustación]]&gt;0,1,0)</f>
        <v>1</v>
      </c>
      <c r="S353" s="1" t="str">
        <f>WEEKDAY(sala[[#This Row],[Fecha de Factura]],11)&amp;". "&amp;TEXT(sala[[#This Row],[Fecha de Factura]],"dddd")</f>
        <v>2. martes</v>
      </c>
      <c r="T353" s="4">
        <f>SUMIF('cocina'!A:A,sala[[#This Row],[Número de Orden]],'cocina'!G:G)</f>
        <v>3</v>
      </c>
      <c r="U353" s="4">
        <f>sala[[#This Row],[Tiempo de Preparación]]*24</f>
        <v>0.11666666666666667</v>
      </c>
      <c r="V353">
        <f>sala[[#This Row],[Cobrada]]*sala[[#This Row],[Monto Total de la Cuenta]]</f>
        <v>99</v>
      </c>
      <c r="W353" s="4">
        <f>sala[[#This Row],[Tiempo de Permanencia]]*24</f>
        <v>2.5999999999185093</v>
      </c>
    </row>
    <row r="354" spans="1:23" x14ac:dyDescent="0.3">
      <c r="A354">
        <v>7</v>
      </c>
      <c r="B354" s="1" t="s">
        <v>366</v>
      </c>
      <c r="C354">
        <v>5</v>
      </c>
      <c r="D354" s="2">
        <v>45020.156944444447</v>
      </c>
      <c r="E354" s="2">
        <v>45020.316666666666</v>
      </c>
      <c r="F354" s="1" t="s">
        <v>29</v>
      </c>
      <c r="G354" s="1" t="s">
        <v>35</v>
      </c>
      <c r="H354" s="1" t="s">
        <v>25</v>
      </c>
      <c r="I354">
        <v>27.37</v>
      </c>
      <c r="J354" s="1" t="s">
        <v>16</v>
      </c>
      <c r="K354">
        <v>353</v>
      </c>
      <c r="L354" s="1" t="s">
        <v>27</v>
      </c>
      <c r="M354" s="1">
        <f>SUMIF('cocina'!A:A,sala[[#This Row],[Número de Orden]],'cocina'!K:K)</f>
        <v>212</v>
      </c>
      <c r="N354" s="2">
        <f>sala[[#This Row],[Hora de Salida]]</f>
        <v>45020.316666666666</v>
      </c>
      <c r="O354" s="3">
        <f>IF(sala[[#This Row],[Estado de la Mesa]]="Ocupada",sala[[#This Row],[Hora de Salida]]-sala[[#This Row],[Hora de Llegada]]+15/(24*60),sala[[#This Row],[Hora de Salida]]-sala[[#This Row],[Hora de Llegada]])</f>
        <v>0.15972222221898846</v>
      </c>
      <c r="P354" s="3">
        <f>SUMIF('cocina'!A:A,sala[[#This Row],[Número de Orden]],'cocina'!H:H)/(24*60)</f>
        <v>8.8888888888888892E-2</v>
      </c>
      <c r="Q354" s="3">
        <f>IF((sala[[#This Row],[Tiempo de Permanencia]]-sala[[#This Row],[Tiempo de Preparación]])&gt;0,sala[[#This Row],[Tiempo de Permanencia]]-sala[[#This Row],[Tiempo de Preparación]],0)</f>
        <v>7.0833333330099571E-2</v>
      </c>
      <c r="R354" s="10">
        <f>IF(sala[[#This Row],[Tiempo de degustación]]&gt;0,1,0)</f>
        <v>1</v>
      </c>
      <c r="S354" s="1" t="str">
        <f>WEEKDAY(sala[[#This Row],[Fecha de Factura]],11)&amp;". "&amp;TEXT(sala[[#This Row],[Fecha de Factura]],"dddd")</f>
        <v>2. martes</v>
      </c>
      <c r="T354" s="4">
        <f>SUMIF('cocina'!A:A,sala[[#This Row],[Número de Orden]],'cocina'!G:G)</f>
        <v>7</v>
      </c>
      <c r="U354" s="4">
        <f>sala[[#This Row],[Tiempo de Preparación]]*24</f>
        <v>2.1333333333333333</v>
      </c>
      <c r="V354">
        <f>sala[[#This Row],[Cobrada]]*sala[[#This Row],[Monto Total de la Cuenta]]</f>
        <v>212</v>
      </c>
      <c r="W354" s="4">
        <f>sala[[#This Row],[Tiempo de Permanencia]]*24</f>
        <v>3.8333333332557231</v>
      </c>
    </row>
    <row r="355" spans="1:23" x14ac:dyDescent="0.3">
      <c r="A355">
        <v>12</v>
      </c>
      <c r="B355" s="1" t="s">
        <v>367</v>
      </c>
      <c r="C355">
        <v>6</v>
      </c>
      <c r="D355" s="2">
        <v>45020.018055555556</v>
      </c>
      <c r="E355" s="2">
        <v>45020.14166666667</v>
      </c>
      <c r="F355" s="1" t="s">
        <v>29</v>
      </c>
      <c r="G355" s="1" t="s">
        <v>20</v>
      </c>
      <c r="H355" s="1" t="s">
        <v>25</v>
      </c>
      <c r="I355">
        <v>29.58</v>
      </c>
      <c r="J355" s="1" t="s">
        <v>38</v>
      </c>
      <c r="K355">
        <v>354</v>
      </c>
      <c r="L355" s="1" t="s">
        <v>30</v>
      </c>
      <c r="M355" s="1">
        <f>SUMIF('cocina'!A:A,sala[[#This Row],[Número de Orden]],'cocina'!K:K)</f>
        <v>181</v>
      </c>
      <c r="N355" s="2">
        <f>sala[[#This Row],[Hora de Salida]]</f>
        <v>45020.14166666667</v>
      </c>
      <c r="O355" s="3">
        <f>IF(sala[[#This Row],[Estado de la Mesa]]="Ocupada",sala[[#This Row],[Hora de Salida]]-sala[[#This Row],[Hora de Llegada]]+15/(24*60),sala[[#This Row],[Hora de Salida]]-sala[[#This Row],[Hora de Llegada]])</f>
        <v>0.13402777778052646</v>
      </c>
      <c r="P355" s="3">
        <f>SUMIF('cocina'!A:A,sala[[#This Row],[Número de Orden]],'cocina'!H:H)/(24*60)</f>
        <v>9.5138888888888884E-2</v>
      </c>
      <c r="Q355" s="3">
        <f>IF((sala[[#This Row],[Tiempo de Permanencia]]-sala[[#This Row],[Tiempo de Preparación]])&gt;0,sala[[#This Row],[Tiempo de Permanencia]]-sala[[#This Row],[Tiempo de Preparación]],0)</f>
        <v>3.888888889163758E-2</v>
      </c>
      <c r="R355" s="10">
        <f>IF(sala[[#This Row],[Tiempo de degustación]]&gt;0,1,0)</f>
        <v>1</v>
      </c>
      <c r="S355" s="1" t="str">
        <f>WEEKDAY(sala[[#This Row],[Fecha de Factura]],11)&amp;". "&amp;TEXT(sala[[#This Row],[Fecha de Factura]],"dddd")</f>
        <v>2. martes</v>
      </c>
      <c r="T355" s="4">
        <f>SUMIF('cocina'!A:A,sala[[#This Row],[Número de Orden]],'cocina'!G:G)</f>
        <v>8</v>
      </c>
      <c r="U355" s="4">
        <f>sala[[#This Row],[Tiempo de Preparación]]*24</f>
        <v>2.2833333333333332</v>
      </c>
      <c r="V355">
        <f>sala[[#This Row],[Cobrada]]*sala[[#This Row],[Monto Total de la Cuenta]]</f>
        <v>181</v>
      </c>
      <c r="W355" s="4">
        <f>sala[[#This Row],[Tiempo de Permanencia]]*24</f>
        <v>3.2166666667326353</v>
      </c>
    </row>
    <row r="356" spans="1:23" x14ac:dyDescent="0.3">
      <c r="A356">
        <v>4</v>
      </c>
      <c r="B356" s="1" t="s">
        <v>162</v>
      </c>
      <c r="C356">
        <v>4</v>
      </c>
      <c r="D356" s="2">
        <v>45020.070138888892</v>
      </c>
      <c r="E356" s="2">
        <v>45020.213194444441</v>
      </c>
      <c r="F356" s="1" t="s">
        <v>29</v>
      </c>
      <c r="G356" s="1" t="s">
        <v>20</v>
      </c>
      <c r="H356" s="1" t="s">
        <v>25</v>
      </c>
      <c r="I356">
        <v>30.53</v>
      </c>
      <c r="J356" s="1" t="s">
        <v>16</v>
      </c>
      <c r="K356">
        <v>355</v>
      </c>
      <c r="L356" s="1" t="s">
        <v>17</v>
      </c>
      <c r="M356" s="1">
        <f>SUMIF('cocina'!A:A,sala[[#This Row],[Número de Orden]],'cocina'!K:K)</f>
        <v>26</v>
      </c>
      <c r="N356" s="2">
        <f>sala[[#This Row],[Hora de Salida]]</f>
        <v>45020.213194444441</v>
      </c>
      <c r="O356" s="3">
        <f>IF(sala[[#This Row],[Estado de la Mesa]]="Ocupada",sala[[#This Row],[Hora de Salida]]-sala[[#This Row],[Hora de Llegada]]+15/(24*60),sala[[#This Row],[Hora de Salida]]-sala[[#This Row],[Hora de Llegada]])</f>
        <v>0.14305555554892635</v>
      </c>
      <c r="P356" s="3">
        <f>SUMIF('cocina'!A:A,sala[[#This Row],[Número de Orden]],'cocina'!H:H)/(24*60)</f>
        <v>4.8611111111111112E-3</v>
      </c>
      <c r="Q356" s="3">
        <f>IF((sala[[#This Row],[Tiempo de Permanencia]]-sala[[#This Row],[Tiempo de Preparación]])&gt;0,sala[[#This Row],[Tiempo de Permanencia]]-sala[[#This Row],[Tiempo de Preparación]],0)</f>
        <v>0.13819444443781523</v>
      </c>
      <c r="R356" s="10">
        <f>IF(sala[[#This Row],[Tiempo de degustación]]&gt;0,1,0)</f>
        <v>1</v>
      </c>
      <c r="S356" s="1" t="str">
        <f>WEEKDAY(sala[[#This Row],[Fecha de Factura]],11)&amp;". "&amp;TEXT(sala[[#This Row],[Fecha de Factura]],"dddd")</f>
        <v>2. martes</v>
      </c>
      <c r="T356" s="4">
        <f>SUMIF('cocina'!A:A,sala[[#This Row],[Número de Orden]],'cocina'!G:G)</f>
        <v>1</v>
      </c>
      <c r="U356" s="4">
        <f>sala[[#This Row],[Tiempo de Preparación]]*24</f>
        <v>0.11666666666666667</v>
      </c>
      <c r="V356">
        <f>sala[[#This Row],[Cobrada]]*sala[[#This Row],[Monto Total de la Cuenta]]</f>
        <v>26</v>
      </c>
      <c r="W356" s="4">
        <f>sala[[#This Row],[Tiempo de Permanencia]]*24</f>
        <v>3.4333333331742324</v>
      </c>
    </row>
    <row r="357" spans="1:23" x14ac:dyDescent="0.3">
      <c r="A357">
        <v>1</v>
      </c>
      <c r="B357" s="1" t="s">
        <v>368</v>
      </c>
      <c r="C357">
        <v>1</v>
      </c>
      <c r="D357" s="2">
        <v>45020.008333333331</v>
      </c>
      <c r="E357" s="2">
        <v>45020.095833333333</v>
      </c>
      <c r="F357" s="1" t="s">
        <v>13</v>
      </c>
      <c r="G357" s="1" t="s">
        <v>20</v>
      </c>
      <c r="H357" s="1" t="s">
        <v>25</v>
      </c>
      <c r="I357">
        <v>28.92</v>
      </c>
      <c r="J357" s="1" t="s">
        <v>38</v>
      </c>
      <c r="K357">
        <v>356</v>
      </c>
      <c r="L357" s="1" t="s">
        <v>27</v>
      </c>
      <c r="M357" s="1">
        <f>SUMIF('cocina'!A:A,sala[[#This Row],[Número de Orden]],'cocina'!K:K)</f>
        <v>36</v>
      </c>
      <c r="N357" s="2">
        <f>sala[[#This Row],[Hora de Salida]]</f>
        <v>45020.095833333333</v>
      </c>
      <c r="O357" s="3">
        <f>IF(sala[[#This Row],[Estado de la Mesa]]="Ocupada",sala[[#This Row],[Hora de Salida]]-sala[[#This Row],[Hora de Llegada]]+15/(24*60),sala[[#This Row],[Hora de Salida]]-sala[[#This Row],[Hora de Llegada]])</f>
        <v>9.7916666668121863E-2</v>
      </c>
      <c r="P357" s="3">
        <f>SUMIF('cocina'!A:A,sala[[#This Row],[Número de Orden]],'cocina'!H:H)/(24*60)</f>
        <v>4.8611111111111112E-3</v>
      </c>
      <c r="Q357" s="3">
        <f>IF((sala[[#This Row],[Tiempo de Permanencia]]-sala[[#This Row],[Tiempo de Preparación]])&gt;0,sala[[#This Row],[Tiempo de Permanencia]]-sala[[#This Row],[Tiempo de Preparación]],0)</f>
        <v>9.3055555557010755E-2</v>
      </c>
      <c r="R357" s="10">
        <f>IF(sala[[#This Row],[Tiempo de degustación]]&gt;0,1,0)</f>
        <v>1</v>
      </c>
      <c r="S357" s="1" t="str">
        <f>WEEKDAY(sala[[#This Row],[Fecha de Factura]],11)&amp;". "&amp;TEXT(sala[[#This Row],[Fecha de Factura]],"dddd")</f>
        <v>2. martes</v>
      </c>
      <c r="T357" s="4">
        <f>SUMIF('cocina'!A:A,sala[[#This Row],[Número de Orden]],'cocina'!G:G)</f>
        <v>2</v>
      </c>
      <c r="U357" s="4">
        <f>sala[[#This Row],[Tiempo de Preparación]]*24</f>
        <v>0.11666666666666667</v>
      </c>
      <c r="V357">
        <f>sala[[#This Row],[Cobrada]]*sala[[#This Row],[Monto Total de la Cuenta]]</f>
        <v>36</v>
      </c>
      <c r="W357" s="4">
        <f>sala[[#This Row],[Tiempo de Permanencia]]*24</f>
        <v>2.3500000000349246</v>
      </c>
    </row>
    <row r="358" spans="1:23" x14ac:dyDescent="0.3">
      <c r="A358">
        <v>17</v>
      </c>
      <c r="B358" s="1" t="s">
        <v>369</v>
      </c>
      <c r="C358">
        <v>2</v>
      </c>
      <c r="D358" s="2">
        <v>45020.054861111108</v>
      </c>
      <c r="E358" s="2">
        <v>45020.18472222222</v>
      </c>
      <c r="F358" s="1" t="s">
        <v>13</v>
      </c>
      <c r="G358" s="1" t="s">
        <v>20</v>
      </c>
      <c r="H358" s="1" t="s">
        <v>15</v>
      </c>
      <c r="I358">
        <v>26.87</v>
      </c>
      <c r="J358" s="1" t="s">
        <v>38</v>
      </c>
      <c r="K358">
        <v>357</v>
      </c>
      <c r="L358" s="1" t="s">
        <v>57</v>
      </c>
      <c r="M358" s="1">
        <f>SUMIF('cocina'!A:A,sala[[#This Row],[Número de Orden]],'cocina'!K:K)</f>
        <v>168</v>
      </c>
      <c r="N358" s="2">
        <f>sala[[#This Row],[Hora de Salida]]</f>
        <v>45020.18472222222</v>
      </c>
      <c r="O358" s="3">
        <f>IF(sala[[#This Row],[Estado de la Mesa]]="Ocupada",sala[[#This Row],[Hora de Salida]]-sala[[#This Row],[Hora de Llegada]]+15/(24*60),sala[[#This Row],[Hora de Salida]]-sala[[#This Row],[Hora de Llegada]])</f>
        <v>0.14027777777907127</v>
      </c>
      <c r="P358" s="3">
        <f>SUMIF('cocina'!A:A,sala[[#This Row],[Número de Orden]],'cocina'!H:H)/(24*60)</f>
        <v>6.6666666666666666E-2</v>
      </c>
      <c r="Q358" s="3">
        <f>IF((sala[[#This Row],[Tiempo de Permanencia]]-sala[[#This Row],[Tiempo de Preparación]])&gt;0,sala[[#This Row],[Tiempo de Permanencia]]-sala[[#This Row],[Tiempo de Preparación]],0)</f>
        <v>7.3611111112404606E-2</v>
      </c>
      <c r="R358" s="10">
        <f>IF(sala[[#This Row],[Tiempo de degustación]]&gt;0,1,0)</f>
        <v>1</v>
      </c>
      <c r="S358" s="1" t="str">
        <f>WEEKDAY(sala[[#This Row],[Fecha de Factura]],11)&amp;". "&amp;TEXT(sala[[#This Row],[Fecha de Factura]],"dddd")</f>
        <v>2. martes</v>
      </c>
      <c r="T358" s="4">
        <f>SUMIF('cocina'!A:A,sala[[#This Row],[Número de Orden]],'cocina'!G:G)</f>
        <v>7</v>
      </c>
      <c r="U358" s="4">
        <f>sala[[#This Row],[Tiempo de Preparación]]*24</f>
        <v>1.6</v>
      </c>
      <c r="V358">
        <f>sala[[#This Row],[Cobrada]]*sala[[#This Row],[Monto Total de la Cuenta]]</f>
        <v>168</v>
      </c>
      <c r="W358" s="4">
        <f>sala[[#This Row],[Tiempo de Permanencia]]*24</f>
        <v>3.3666666666977108</v>
      </c>
    </row>
    <row r="359" spans="1:23" x14ac:dyDescent="0.3">
      <c r="A359">
        <v>13</v>
      </c>
      <c r="B359" s="1" t="s">
        <v>307</v>
      </c>
      <c r="C359">
        <v>5</v>
      </c>
      <c r="D359" s="2">
        <v>45020.109027777777</v>
      </c>
      <c r="E359" s="2">
        <v>45020.247916666667</v>
      </c>
      <c r="F359" s="1" t="s">
        <v>29</v>
      </c>
      <c r="G359" s="1" t="s">
        <v>35</v>
      </c>
      <c r="H359" s="1" t="s">
        <v>25</v>
      </c>
      <c r="I359">
        <v>42.1</v>
      </c>
      <c r="J359" s="1" t="s">
        <v>16</v>
      </c>
      <c r="K359">
        <v>358</v>
      </c>
      <c r="L359" s="1" t="s">
        <v>44</v>
      </c>
      <c r="M359" s="1">
        <f>SUMIF('cocina'!A:A,sala[[#This Row],[Número de Orden]],'cocina'!K:K)</f>
        <v>166</v>
      </c>
      <c r="N359" s="2">
        <f>sala[[#This Row],[Hora de Salida]]</f>
        <v>45020.247916666667</v>
      </c>
      <c r="O359" s="3">
        <f>IF(sala[[#This Row],[Estado de la Mesa]]="Ocupada",sala[[#This Row],[Hora de Salida]]-sala[[#This Row],[Hora de Llegada]]+15/(24*60),sala[[#This Row],[Hora de Salida]]-sala[[#This Row],[Hora de Llegada]])</f>
        <v>0.13888888889050577</v>
      </c>
      <c r="P359" s="3">
        <f>SUMIF('cocina'!A:A,sala[[#This Row],[Número de Orden]],'cocina'!H:H)/(24*60)</f>
        <v>0.10555555555555556</v>
      </c>
      <c r="Q359" s="3">
        <f>IF((sala[[#This Row],[Tiempo de Permanencia]]-sala[[#This Row],[Tiempo de Preparación]])&gt;0,sala[[#This Row],[Tiempo de Permanencia]]-sala[[#This Row],[Tiempo de Preparación]],0)</f>
        <v>3.3333333334950213E-2</v>
      </c>
      <c r="R359" s="10">
        <f>IF(sala[[#This Row],[Tiempo de degustación]]&gt;0,1,0)</f>
        <v>1</v>
      </c>
      <c r="S359" s="1" t="str">
        <f>WEEKDAY(sala[[#This Row],[Fecha de Factura]],11)&amp;". "&amp;TEXT(sala[[#This Row],[Fecha de Factura]],"dddd")</f>
        <v>2. martes</v>
      </c>
      <c r="T359" s="4">
        <f>SUMIF('cocina'!A:A,sala[[#This Row],[Número de Orden]],'cocina'!G:G)</f>
        <v>8</v>
      </c>
      <c r="U359" s="4">
        <f>sala[[#This Row],[Tiempo de Preparación]]*24</f>
        <v>2.5333333333333332</v>
      </c>
      <c r="V359">
        <f>sala[[#This Row],[Cobrada]]*sala[[#This Row],[Monto Total de la Cuenta]]</f>
        <v>166</v>
      </c>
      <c r="W359" s="4">
        <f>sala[[#This Row],[Tiempo de Permanencia]]*24</f>
        <v>3.3333333333721384</v>
      </c>
    </row>
    <row r="360" spans="1:23" x14ac:dyDescent="0.3">
      <c r="A360">
        <v>11</v>
      </c>
      <c r="B360" s="1" t="s">
        <v>154</v>
      </c>
      <c r="C360">
        <v>2</v>
      </c>
      <c r="D360" s="2">
        <v>45020.02847222222</v>
      </c>
      <c r="E360" s="2">
        <v>45020.173611111109</v>
      </c>
      <c r="F360" s="1" t="s">
        <v>24</v>
      </c>
      <c r="G360" s="1" t="s">
        <v>14</v>
      </c>
      <c r="H360" s="1" t="s">
        <v>25</v>
      </c>
      <c r="I360">
        <v>12.2</v>
      </c>
      <c r="J360" s="1" t="s">
        <v>16</v>
      </c>
      <c r="K360">
        <v>359</v>
      </c>
      <c r="L360" s="1" t="s">
        <v>33</v>
      </c>
      <c r="M360" s="1">
        <f>SUMIF('cocina'!A:A,sala[[#This Row],[Número de Orden]],'cocina'!K:K)</f>
        <v>190</v>
      </c>
      <c r="N360" s="2">
        <f>sala[[#This Row],[Hora de Salida]]</f>
        <v>45020.173611111109</v>
      </c>
      <c r="O360" s="3">
        <f>IF(sala[[#This Row],[Estado de la Mesa]]="Ocupada",sala[[#This Row],[Hora de Salida]]-sala[[#This Row],[Hora de Llegada]]+15/(24*60),sala[[#This Row],[Hora de Salida]]-sala[[#This Row],[Hora de Llegada]])</f>
        <v>0.14513888888905058</v>
      </c>
      <c r="P360" s="3">
        <f>SUMIF('cocina'!A:A,sala[[#This Row],[Número de Orden]],'cocina'!H:H)/(24*60)</f>
        <v>0.10069444444444445</v>
      </c>
      <c r="Q360" s="3">
        <f>IF((sala[[#This Row],[Tiempo de Permanencia]]-sala[[#This Row],[Tiempo de Preparación]])&gt;0,sala[[#This Row],[Tiempo de Permanencia]]-sala[[#This Row],[Tiempo de Preparación]],0)</f>
        <v>4.4444444444606129E-2</v>
      </c>
      <c r="R360" s="10">
        <f>IF(sala[[#This Row],[Tiempo de degustación]]&gt;0,1,0)</f>
        <v>1</v>
      </c>
      <c r="S360" s="1" t="str">
        <f>WEEKDAY(sala[[#This Row],[Fecha de Factura]],11)&amp;". "&amp;TEXT(sala[[#This Row],[Fecha de Factura]],"dddd")</f>
        <v>2. martes</v>
      </c>
      <c r="T360" s="4">
        <f>SUMIF('cocina'!A:A,sala[[#This Row],[Número de Orden]],'cocina'!G:G)</f>
        <v>7</v>
      </c>
      <c r="U360" s="4">
        <f>sala[[#This Row],[Tiempo de Preparación]]*24</f>
        <v>2.416666666666667</v>
      </c>
      <c r="V360">
        <f>sala[[#This Row],[Cobrada]]*sala[[#This Row],[Monto Total de la Cuenta]]</f>
        <v>190</v>
      </c>
      <c r="W360" s="4">
        <f>sala[[#This Row],[Tiempo de Permanencia]]*24</f>
        <v>3.4833333333372138</v>
      </c>
    </row>
    <row r="361" spans="1:23" x14ac:dyDescent="0.3">
      <c r="A361">
        <v>16</v>
      </c>
      <c r="B361" s="1" t="s">
        <v>370</v>
      </c>
      <c r="C361">
        <v>3</v>
      </c>
      <c r="D361" s="2">
        <v>45020.048611111109</v>
      </c>
      <c r="E361" s="2">
        <v>45020.206944444442</v>
      </c>
      <c r="F361" s="1" t="s">
        <v>13</v>
      </c>
      <c r="G361" s="1" t="s">
        <v>14</v>
      </c>
      <c r="H361" s="1" t="s">
        <v>25</v>
      </c>
      <c r="I361">
        <v>39.26</v>
      </c>
      <c r="J361" s="1" t="s">
        <v>38</v>
      </c>
      <c r="K361">
        <v>360</v>
      </c>
      <c r="L361" s="1" t="s">
        <v>33</v>
      </c>
      <c r="M361" s="1">
        <f>SUMIF('cocina'!A:A,sala[[#This Row],[Número de Orden]],'cocina'!K:K)</f>
        <v>233</v>
      </c>
      <c r="N361" s="2">
        <f>sala[[#This Row],[Hora de Salida]]</f>
        <v>45020.206944444442</v>
      </c>
      <c r="O361" s="3">
        <f>IF(sala[[#This Row],[Estado de la Mesa]]="Ocupada",sala[[#This Row],[Hora de Salida]]-sala[[#This Row],[Hora de Llegada]]+15/(24*60),sala[[#This Row],[Hora de Salida]]-sala[[#This Row],[Hora de Llegada]])</f>
        <v>0.16874999999951493</v>
      </c>
      <c r="P361" s="3">
        <f>SUMIF('cocina'!A:A,sala[[#This Row],[Número de Orden]],'cocina'!H:H)/(24*60)</f>
        <v>0.11041666666666666</v>
      </c>
      <c r="Q361" s="3">
        <f>IF((sala[[#This Row],[Tiempo de Permanencia]]-sala[[#This Row],[Tiempo de Preparación]])&gt;0,sala[[#This Row],[Tiempo de Permanencia]]-sala[[#This Row],[Tiempo de Preparación]],0)</f>
        <v>5.8333333332848264E-2</v>
      </c>
      <c r="R361" s="10">
        <f>IF(sala[[#This Row],[Tiempo de degustación]]&gt;0,1,0)</f>
        <v>1</v>
      </c>
      <c r="S361" s="1" t="str">
        <f>WEEKDAY(sala[[#This Row],[Fecha de Factura]],11)&amp;". "&amp;TEXT(sala[[#This Row],[Fecha de Factura]],"dddd")</f>
        <v>2. martes</v>
      </c>
      <c r="T361" s="4">
        <f>SUMIF('cocina'!A:A,sala[[#This Row],[Número de Orden]],'cocina'!G:G)</f>
        <v>8</v>
      </c>
      <c r="U361" s="4">
        <f>sala[[#This Row],[Tiempo de Preparación]]*24</f>
        <v>2.65</v>
      </c>
      <c r="V361">
        <f>sala[[#This Row],[Cobrada]]*sala[[#This Row],[Monto Total de la Cuenta]]</f>
        <v>233</v>
      </c>
      <c r="W361" s="4">
        <f>sala[[#This Row],[Tiempo de Permanencia]]*24</f>
        <v>4.0499999999883585</v>
      </c>
    </row>
    <row r="362" spans="1:23" x14ac:dyDescent="0.3">
      <c r="A362">
        <v>16</v>
      </c>
      <c r="B362" s="1" t="s">
        <v>371</v>
      </c>
      <c r="C362">
        <v>1</v>
      </c>
      <c r="D362" s="2">
        <v>45020.078472222223</v>
      </c>
      <c r="E362" s="2">
        <v>45020.227777777778</v>
      </c>
      <c r="F362" s="1" t="s">
        <v>24</v>
      </c>
      <c r="G362" s="1" t="s">
        <v>35</v>
      </c>
      <c r="H362" s="1" t="s">
        <v>21</v>
      </c>
      <c r="I362">
        <v>41.73</v>
      </c>
      <c r="J362" s="1" t="s">
        <v>26</v>
      </c>
      <c r="K362">
        <v>361</v>
      </c>
      <c r="L362" s="1" t="s">
        <v>22</v>
      </c>
      <c r="M362" s="1">
        <f>SUMIF('cocina'!A:A,sala[[#This Row],[Número de Orden]],'cocina'!K:K)</f>
        <v>101</v>
      </c>
      <c r="N362" s="2">
        <f>sala[[#This Row],[Hora de Salida]]</f>
        <v>45020.227777777778</v>
      </c>
      <c r="O362" s="3">
        <f>IF(sala[[#This Row],[Estado de la Mesa]]="Ocupada",sala[[#This Row],[Hora de Salida]]-sala[[#This Row],[Hora de Llegada]]+15/(24*60),sala[[#This Row],[Hora de Salida]]-sala[[#This Row],[Hora de Llegada]])</f>
        <v>0.14930555555474712</v>
      </c>
      <c r="P362" s="3">
        <f>SUMIF('cocina'!A:A,sala[[#This Row],[Número de Orden]],'cocina'!H:H)/(24*60)</f>
        <v>7.7777777777777779E-2</v>
      </c>
      <c r="Q362" s="3">
        <f>IF((sala[[#This Row],[Tiempo de Permanencia]]-sala[[#This Row],[Tiempo de Preparación]])&gt;0,sala[[#This Row],[Tiempo de Permanencia]]-sala[[#This Row],[Tiempo de Preparación]],0)</f>
        <v>7.1527777776969337E-2</v>
      </c>
      <c r="R362" s="10">
        <f>IF(sala[[#This Row],[Tiempo de degustación]]&gt;0,1,0)</f>
        <v>1</v>
      </c>
      <c r="S362" s="1" t="str">
        <f>WEEKDAY(sala[[#This Row],[Fecha de Factura]],11)&amp;". "&amp;TEXT(sala[[#This Row],[Fecha de Factura]],"dddd")</f>
        <v>2. martes</v>
      </c>
      <c r="T362" s="4">
        <f>SUMIF('cocina'!A:A,sala[[#This Row],[Número de Orden]],'cocina'!G:G)</f>
        <v>4</v>
      </c>
      <c r="U362" s="4">
        <f>sala[[#This Row],[Tiempo de Preparación]]*24</f>
        <v>1.8666666666666667</v>
      </c>
      <c r="V362">
        <f>sala[[#This Row],[Cobrada]]*sala[[#This Row],[Monto Total de la Cuenta]]</f>
        <v>101</v>
      </c>
      <c r="W362" s="4">
        <f>sala[[#This Row],[Tiempo de Permanencia]]*24</f>
        <v>3.5833333333139308</v>
      </c>
    </row>
    <row r="363" spans="1:23" x14ac:dyDescent="0.3">
      <c r="A363">
        <v>15</v>
      </c>
      <c r="B363" s="1" t="s">
        <v>222</v>
      </c>
      <c r="C363">
        <v>2</v>
      </c>
      <c r="D363" s="2">
        <v>45020.085416666669</v>
      </c>
      <c r="E363" s="2">
        <v>45020.249305555553</v>
      </c>
      <c r="F363" s="1" t="s">
        <v>19</v>
      </c>
      <c r="G363" s="1" t="s">
        <v>14</v>
      </c>
      <c r="H363" s="1" t="s">
        <v>25</v>
      </c>
      <c r="I363">
        <v>47.21</v>
      </c>
      <c r="J363" s="1" t="s">
        <v>26</v>
      </c>
      <c r="K363">
        <v>362</v>
      </c>
      <c r="L363" s="1" t="s">
        <v>44</v>
      </c>
      <c r="M363" s="1">
        <f>SUMIF('cocina'!A:A,sala[[#This Row],[Número de Orden]],'cocina'!K:K)</f>
        <v>62</v>
      </c>
      <c r="N363" s="2">
        <f>sala[[#This Row],[Hora de Salida]]</f>
        <v>45020.249305555553</v>
      </c>
      <c r="O363" s="3">
        <f>IF(sala[[#This Row],[Estado de la Mesa]]="Ocupada",sala[[#This Row],[Hora de Salida]]-sala[[#This Row],[Hora de Llegada]]+15/(24*60),sala[[#This Row],[Hora de Salida]]-sala[[#This Row],[Hora de Llegada]])</f>
        <v>0.163888888884685</v>
      </c>
      <c r="P363" s="3">
        <f>SUMIF('cocina'!A:A,sala[[#This Row],[Número de Orden]],'cocina'!H:H)/(24*60)</f>
        <v>8.5416666666666669E-2</v>
      </c>
      <c r="Q363" s="3">
        <f>IF((sala[[#This Row],[Tiempo de Permanencia]]-sala[[#This Row],[Tiempo de Preparación]])&gt;0,sala[[#This Row],[Tiempo de Permanencia]]-sala[[#This Row],[Tiempo de Preparación]],0)</f>
        <v>7.8472222218018334E-2</v>
      </c>
      <c r="R363" s="10">
        <f>IF(sala[[#This Row],[Tiempo de degustación]]&gt;0,1,0)</f>
        <v>1</v>
      </c>
      <c r="S363" s="1" t="str">
        <f>WEEKDAY(sala[[#This Row],[Fecha de Factura]],11)&amp;". "&amp;TEXT(sala[[#This Row],[Fecha de Factura]],"dddd")</f>
        <v>2. martes</v>
      </c>
      <c r="T363" s="4">
        <f>SUMIF('cocina'!A:A,sala[[#This Row],[Número de Orden]],'cocina'!G:G)</f>
        <v>3</v>
      </c>
      <c r="U363" s="4">
        <f>sala[[#This Row],[Tiempo de Preparación]]*24</f>
        <v>2.0499999999999998</v>
      </c>
      <c r="V363">
        <f>sala[[#This Row],[Cobrada]]*sala[[#This Row],[Monto Total de la Cuenta]]</f>
        <v>62</v>
      </c>
      <c r="W363" s="4">
        <f>sala[[#This Row],[Tiempo de Permanencia]]*24</f>
        <v>3.9333333332324401</v>
      </c>
    </row>
    <row r="364" spans="1:23" x14ac:dyDescent="0.3">
      <c r="A364">
        <v>5</v>
      </c>
      <c r="B364" s="1" t="s">
        <v>372</v>
      </c>
      <c r="C364">
        <v>2</v>
      </c>
      <c r="D364" s="2">
        <v>45020.073611111111</v>
      </c>
      <c r="E364" s="2">
        <v>45020.145138888889</v>
      </c>
      <c r="F364" s="1" t="s">
        <v>13</v>
      </c>
      <c r="G364" s="1" t="s">
        <v>14</v>
      </c>
      <c r="H364" s="1" t="s">
        <v>25</v>
      </c>
      <c r="I364">
        <v>49.02</v>
      </c>
      <c r="J364" s="1" t="s">
        <v>38</v>
      </c>
      <c r="K364">
        <v>363</v>
      </c>
      <c r="L364" s="1" t="s">
        <v>27</v>
      </c>
      <c r="M364" s="1">
        <f>SUMIF('cocina'!A:A,sala[[#This Row],[Número de Orden]],'cocina'!K:K)</f>
        <v>240</v>
      </c>
      <c r="N364" s="2">
        <f>sala[[#This Row],[Hora de Salida]]</f>
        <v>45020.145138888889</v>
      </c>
      <c r="O364" s="3">
        <f>IF(sala[[#This Row],[Estado de la Mesa]]="Ocupada",sala[[#This Row],[Hora de Salida]]-sala[[#This Row],[Hora de Llegada]]+15/(24*60),sala[[#This Row],[Hora de Salida]]-sala[[#This Row],[Hora de Llegada]])</f>
        <v>8.1944444444767825E-2</v>
      </c>
      <c r="P364" s="3">
        <f>SUMIF('cocina'!A:A,sala[[#This Row],[Número de Orden]],'cocina'!H:H)/(24*60)</f>
        <v>0.10347222222222222</v>
      </c>
      <c r="Q364" s="3">
        <f>IF((sala[[#This Row],[Tiempo de Permanencia]]-sala[[#This Row],[Tiempo de Preparación]])&gt;0,sala[[#This Row],[Tiempo de Permanencia]]-sala[[#This Row],[Tiempo de Preparación]],0)</f>
        <v>0</v>
      </c>
      <c r="R364" s="10">
        <f>IF(sala[[#This Row],[Tiempo de degustación]]&gt;0,1,0)</f>
        <v>0</v>
      </c>
      <c r="S364" s="1" t="str">
        <f>WEEKDAY(sala[[#This Row],[Fecha de Factura]],11)&amp;". "&amp;TEXT(sala[[#This Row],[Fecha de Factura]],"dddd")</f>
        <v>2. martes</v>
      </c>
      <c r="T364" s="4">
        <f>SUMIF('cocina'!A:A,sala[[#This Row],[Número de Orden]],'cocina'!G:G)</f>
        <v>8</v>
      </c>
      <c r="U364" s="4">
        <f>sala[[#This Row],[Tiempo de Preparación]]*24</f>
        <v>2.4833333333333334</v>
      </c>
      <c r="V364">
        <f>sala[[#This Row],[Cobrada]]*sala[[#This Row],[Monto Total de la Cuenta]]</f>
        <v>0</v>
      </c>
      <c r="W364" s="4">
        <f>sala[[#This Row],[Tiempo de Permanencia]]*24</f>
        <v>1.9666666666744277</v>
      </c>
    </row>
    <row r="365" spans="1:23" x14ac:dyDescent="0.3">
      <c r="A365">
        <v>15</v>
      </c>
      <c r="B365" s="1" t="s">
        <v>373</v>
      </c>
      <c r="C365">
        <v>2</v>
      </c>
      <c r="D365" s="2">
        <v>45020.159722222219</v>
      </c>
      <c r="E365" s="2">
        <v>45020.298611111109</v>
      </c>
      <c r="F365" s="1" t="s">
        <v>29</v>
      </c>
      <c r="G365" s="1" t="s">
        <v>14</v>
      </c>
      <c r="H365" s="1" t="s">
        <v>15</v>
      </c>
      <c r="I365">
        <v>48.28</v>
      </c>
      <c r="J365" s="1" t="s">
        <v>16</v>
      </c>
      <c r="K365">
        <v>364</v>
      </c>
      <c r="L365" s="1" t="s">
        <v>27</v>
      </c>
      <c r="M365" s="1">
        <f>SUMIF('cocina'!A:A,sala[[#This Row],[Número de Orden]],'cocina'!K:K)</f>
        <v>157</v>
      </c>
      <c r="N365" s="2">
        <f>sala[[#This Row],[Hora de Salida]]</f>
        <v>45020.298611111109</v>
      </c>
      <c r="O365" s="3">
        <f>IF(sala[[#This Row],[Estado de la Mesa]]="Ocupada",sala[[#This Row],[Hora de Salida]]-sala[[#This Row],[Hora de Llegada]]+15/(24*60),sala[[#This Row],[Hora de Salida]]-sala[[#This Row],[Hora de Llegada]])</f>
        <v>0.13888888889050577</v>
      </c>
      <c r="P365" s="3">
        <f>SUMIF('cocina'!A:A,sala[[#This Row],[Número de Orden]],'cocina'!H:H)/(24*60)</f>
        <v>7.7777777777777779E-2</v>
      </c>
      <c r="Q365" s="3">
        <f>IF((sala[[#This Row],[Tiempo de Permanencia]]-sala[[#This Row],[Tiempo de Preparación]])&gt;0,sala[[#This Row],[Tiempo de Permanencia]]-sala[[#This Row],[Tiempo de Preparación]],0)</f>
        <v>6.1111111112727989E-2</v>
      </c>
      <c r="R365" s="10">
        <f>IF(sala[[#This Row],[Tiempo de degustación]]&gt;0,1,0)</f>
        <v>1</v>
      </c>
      <c r="S365" s="1" t="str">
        <f>WEEKDAY(sala[[#This Row],[Fecha de Factura]],11)&amp;". "&amp;TEXT(sala[[#This Row],[Fecha de Factura]],"dddd")</f>
        <v>2. martes</v>
      </c>
      <c r="T365" s="4">
        <f>SUMIF('cocina'!A:A,sala[[#This Row],[Número de Orden]],'cocina'!G:G)</f>
        <v>6</v>
      </c>
      <c r="U365" s="4">
        <f>sala[[#This Row],[Tiempo de Preparación]]*24</f>
        <v>1.8666666666666667</v>
      </c>
      <c r="V365">
        <f>sala[[#This Row],[Cobrada]]*sala[[#This Row],[Monto Total de la Cuenta]]</f>
        <v>157</v>
      </c>
      <c r="W365" s="4">
        <f>sala[[#This Row],[Tiempo de Permanencia]]*24</f>
        <v>3.3333333333721384</v>
      </c>
    </row>
    <row r="366" spans="1:23" x14ac:dyDescent="0.3">
      <c r="A366">
        <v>4</v>
      </c>
      <c r="B366" s="1" t="s">
        <v>374</v>
      </c>
      <c r="C366">
        <v>1</v>
      </c>
      <c r="D366" s="2">
        <v>45020.043749999997</v>
      </c>
      <c r="E366" s="2">
        <v>45020.189583333333</v>
      </c>
      <c r="F366" s="1" t="s">
        <v>13</v>
      </c>
      <c r="G366" s="1" t="s">
        <v>14</v>
      </c>
      <c r="H366" s="1" t="s">
        <v>21</v>
      </c>
      <c r="I366">
        <v>34.97</v>
      </c>
      <c r="J366" s="1" t="s">
        <v>38</v>
      </c>
      <c r="K366">
        <v>365</v>
      </c>
      <c r="L366" s="1" t="s">
        <v>57</v>
      </c>
      <c r="M366" s="1">
        <f>SUMIF('cocina'!A:A,sala[[#This Row],[Número de Orden]],'cocina'!K:K)</f>
        <v>108</v>
      </c>
      <c r="N366" s="2">
        <f>sala[[#This Row],[Hora de Salida]]</f>
        <v>45020.189583333333</v>
      </c>
      <c r="O366" s="3">
        <f>IF(sala[[#This Row],[Estado de la Mesa]]="Ocupada",sala[[#This Row],[Hora de Salida]]-sala[[#This Row],[Hora de Llegada]]+15/(24*60),sala[[#This Row],[Hora de Salida]]-sala[[#This Row],[Hora de Llegada]])</f>
        <v>0.15625000000242531</v>
      </c>
      <c r="P366" s="3">
        <f>SUMIF('cocina'!A:A,sala[[#This Row],[Número de Orden]],'cocina'!H:H)/(24*60)</f>
        <v>1.7361111111111112E-2</v>
      </c>
      <c r="Q366" s="3">
        <f>IF((sala[[#This Row],[Tiempo de Permanencia]]-sala[[#This Row],[Tiempo de Preparación]])&gt;0,sala[[#This Row],[Tiempo de Permanencia]]-sala[[#This Row],[Tiempo de Preparación]],0)</f>
        <v>0.13888888889131421</v>
      </c>
      <c r="R366" s="10">
        <f>IF(sala[[#This Row],[Tiempo de degustación]]&gt;0,1,0)</f>
        <v>1</v>
      </c>
      <c r="S366" s="1" t="str">
        <f>WEEKDAY(sala[[#This Row],[Fecha de Factura]],11)&amp;". "&amp;TEXT(sala[[#This Row],[Fecha de Factura]],"dddd")</f>
        <v>2. martes</v>
      </c>
      <c r="T366" s="4">
        <f>SUMIF('cocina'!A:A,sala[[#This Row],[Número de Orden]],'cocina'!G:G)</f>
        <v>3</v>
      </c>
      <c r="U366" s="4">
        <f>sala[[#This Row],[Tiempo de Preparación]]*24</f>
        <v>0.41666666666666669</v>
      </c>
      <c r="V366">
        <f>sala[[#This Row],[Cobrada]]*sala[[#This Row],[Monto Total de la Cuenta]]</f>
        <v>108</v>
      </c>
      <c r="W366" s="4">
        <f>sala[[#This Row],[Tiempo de Permanencia]]*24</f>
        <v>3.7500000000582077</v>
      </c>
    </row>
    <row r="367" spans="1:23" x14ac:dyDescent="0.3">
      <c r="A367">
        <v>17</v>
      </c>
      <c r="B367" s="1" t="s">
        <v>375</v>
      </c>
      <c r="C367">
        <v>5</v>
      </c>
      <c r="D367" s="2">
        <v>45020.064583333333</v>
      </c>
      <c r="E367" s="2">
        <v>45020.198611111111</v>
      </c>
      <c r="F367" s="1" t="s">
        <v>13</v>
      </c>
      <c r="G367" s="1" t="s">
        <v>14</v>
      </c>
      <c r="H367" s="1" t="s">
        <v>21</v>
      </c>
      <c r="I367">
        <v>10.57</v>
      </c>
      <c r="J367" s="1" t="s">
        <v>16</v>
      </c>
      <c r="K367">
        <v>366</v>
      </c>
      <c r="L367" s="1" t="s">
        <v>57</v>
      </c>
      <c r="M367" s="1">
        <f>SUMIF('cocina'!A:A,sala[[#This Row],[Número de Orden]],'cocina'!K:K)</f>
        <v>239</v>
      </c>
      <c r="N367" s="2">
        <f>sala[[#This Row],[Hora de Salida]]</f>
        <v>45020.198611111111</v>
      </c>
      <c r="O367" s="3">
        <f>IF(sala[[#This Row],[Estado de la Mesa]]="Ocupada",sala[[#This Row],[Hora de Salida]]-sala[[#This Row],[Hora de Llegada]]+15/(24*60),sala[[#This Row],[Hora de Salida]]-sala[[#This Row],[Hora de Llegada]])</f>
        <v>0.13402777777810115</v>
      </c>
      <c r="P367" s="3">
        <f>SUMIF('cocina'!A:A,sala[[#This Row],[Número de Orden]],'cocina'!H:H)/(24*60)</f>
        <v>6.25E-2</v>
      </c>
      <c r="Q367" s="3">
        <f>IF((sala[[#This Row],[Tiempo de Permanencia]]-sala[[#This Row],[Tiempo de Preparación]])&gt;0,sala[[#This Row],[Tiempo de Permanencia]]-sala[[#This Row],[Tiempo de Preparación]],0)</f>
        <v>7.1527777778101154E-2</v>
      </c>
      <c r="R367" s="10">
        <f>IF(sala[[#This Row],[Tiempo de degustación]]&gt;0,1,0)</f>
        <v>1</v>
      </c>
      <c r="S367" s="1" t="str">
        <f>WEEKDAY(sala[[#This Row],[Fecha de Factura]],11)&amp;". "&amp;TEXT(sala[[#This Row],[Fecha de Factura]],"dddd")</f>
        <v>2. martes</v>
      </c>
      <c r="T367" s="4">
        <f>SUMIF('cocina'!A:A,sala[[#This Row],[Número de Orden]],'cocina'!G:G)</f>
        <v>7</v>
      </c>
      <c r="U367" s="4">
        <f>sala[[#This Row],[Tiempo de Preparación]]*24</f>
        <v>1.5</v>
      </c>
      <c r="V367">
        <f>sala[[#This Row],[Cobrada]]*sala[[#This Row],[Monto Total de la Cuenta]]</f>
        <v>239</v>
      </c>
      <c r="W367" s="4">
        <f>sala[[#This Row],[Tiempo de Permanencia]]*24</f>
        <v>3.2166666666744277</v>
      </c>
    </row>
    <row r="368" spans="1:23" x14ac:dyDescent="0.3">
      <c r="A368">
        <v>12</v>
      </c>
      <c r="B368" s="1" t="s">
        <v>376</v>
      </c>
      <c r="C368">
        <v>2</v>
      </c>
      <c r="D368" s="2">
        <v>45020.036805555559</v>
      </c>
      <c r="E368" s="2">
        <v>45020.15625</v>
      </c>
      <c r="F368" s="1" t="s">
        <v>13</v>
      </c>
      <c r="G368" s="1" t="s">
        <v>35</v>
      </c>
      <c r="H368" s="1" t="s">
        <v>25</v>
      </c>
      <c r="I368">
        <v>12.62</v>
      </c>
      <c r="J368" s="1" t="s">
        <v>26</v>
      </c>
      <c r="K368">
        <v>367</v>
      </c>
      <c r="L368" s="1" t="s">
        <v>57</v>
      </c>
      <c r="M368" s="1">
        <f>SUMIF('cocina'!A:A,sala[[#This Row],[Número de Orden]],'cocina'!K:K)</f>
        <v>101</v>
      </c>
      <c r="N368" s="2">
        <f>sala[[#This Row],[Hora de Salida]]</f>
        <v>45020.15625</v>
      </c>
      <c r="O368" s="3">
        <f>IF(sala[[#This Row],[Estado de la Mesa]]="Ocupada",sala[[#This Row],[Hora de Salida]]-sala[[#This Row],[Hora de Llegada]]+15/(24*60),sala[[#This Row],[Hora de Salida]]-sala[[#This Row],[Hora de Llegada]])</f>
        <v>0.11944444444088731</v>
      </c>
      <c r="P368" s="3">
        <f>SUMIF('cocina'!A:A,sala[[#This Row],[Número de Orden]],'cocina'!H:H)/(24*60)</f>
        <v>5.0694444444444445E-2</v>
      </c>
      <c r="Q368" s="3">
        <f>IF((sala[[#This Row],[Tiempo de Permanencia]]-sala[[#This Row],[Tiempo de Preparación]])&gt;0,sala[[#This Row],[Tiempo de Permanencia]]-sala[[#This Row],[Tiempo de Preparación]],0)</f>
        <v>6.8749999996442865E-2</v>
      </c>
      <c r="R368" s="10">
        <f>IF(sala[[#This Row],[Tiempo de degustación]]&gt;0,1,0)</f>
        <v>1</v>
      </c>
      <c r="S368" s="1" t="str">
        <f>WEEKDAY(sala[[#This Row],[Fecha de Factura]],11)&amp;". "&amp;TEXT(sala[[#This Row],[Fecha de Factura]],"dddd")</f>
        <v>2. martes</v>
      </c>
      <c r="T368" s="4">
        <f>SUMIF('cocina'!A:A,sala[[#This Row],[Número de Orden]],'cocina'!G:G)</f>
        <v>4</v>
      </c>
      <c r="U368" s="4">
        <f>sala[[#This Row],[Tiempo de Preparación]]*24</f>
        <v>1.2166666666666668</v>
      </c>
      <c r="V368">
        <f>sala[[#This Row],[Cobrada]]*sala[[#This Row],[Monto Total de la Cuenta]]</f>
        <v>101</v>
      </c>
      <c r="W368" s="4">
        <f>sala[[#This Row],[Tiempo de Permanencia]]*24</f>
        <v>2.8666666665812954</v>
      </c>
    </row>
    <row r="369" spans="1:23" x14ac:dyDescent="0.3">
      <c r="A369">
        <v>13</v>
      </c>
      <c r="B369" s="1" t="s">
        <v>377</v>
      </c>
      <c r="C369">
        <v>1</v>
      </c>
      <c r="D369" s="2">
        <v>45020.14166666667</v>
      </c>
      <c r="E369" s="2">
        <v>45020.231249999997</v>
      </c>
      <c r="F369" s="1" t="s">
        <v>19</v>
      </c>
      <c r="G369" s="1" t="s">
        <v>20</v>
      </c>
      <c r="H369" s="1" t="s">
        <v>15</v>
      </c>
      <c r="I369">
        <v>37.65</v>
      </c>
      <c r="J369" s="1" t="s">
        <v>38</v>
      </c>
      <c r="K369">
        <v>368</v>
      </c>
      <c r="L369" s="1" t="s">
        <v>22</v>
      </c>
      <c r="M369" s="1">
        <f>SUMIF('cocina'!A:A,sala[[#This Row],[Número de Orden]],'cocina'!K:K)</f>
        <v>123</v>
      </c>
      <c r="N369" s="2">
        <f>sala[[#This Row],[Hora de Salida]]</f>
        <v>45020.231249999997</v>
      </c>
      <c r="O369" s="3">
        <f>IF(sala[[#This Row],[Estado de la Mesa]]="Ocupada",sala[[#This Row],[Hora de Salida]]-sala[[#This Row],[Hora de Llegada]]+15/(24*60),sala[[#This Row],[Hora de Salida]]-sala[[#This Row],[Hora de Llegada]])</f>
        <v>9.9999999993694175E-2</v>
      </c>
      <c r="P369" s="3">
        <f>SUMIF('cocina'!A:A,sala[[#This Row],[Número de Orden]],'cocina'!H:H)/(24*60)</f>
        <v>5.9027777777777776E-2</v>
      </c>
      <c r="Q369" s="3">
        <f>IF((sala[[#This Row],[Tiempo de Permanencia]]-sala[[#This Row],[Tiempo de Preparación]])&gt;0,sala[[#This Row],[Tiempo de Permanencia]]-sala[[#This Row],[Tiempo de Preparación]],0)</f>
        <v>4.0972222215916398E-2</v>
      </c>
      <c r="R369" s="10">
        <f>IF(sala[[#This Row],[Tiempo de degustación]]&gt;0,1,0)</f>
        <v>1</v>
      </c>
      <c r="S369" s="1" t="str">
        <f>WEEKDAY(sala[[#This Row],[Fecha de Factura]],11)&amp;". "&amp;TEXT(sala[[#This Row],[Fecha de Factura]],"dddd")</f>
        <v>2. martes</v>
      </c>
      <c r="T369" s="4">
        <f>SUMIF('cocina'!A:A,sala[[#This Row],[Número de Orden]],'cocina'!G:G)</f>
        <v>4</v>
      </c>
      <c r="U369" s="4">
        <f>sala[[#This Row],[Tiempo de Preparación]]*24</f>
        <v>1.4166666666666665</v>
      </c>
      <c r="V369">
        <f>sala[[#This Row],[Cobrada]]*sala[[#This Row],[Monto Total de la Cuenta]]</f>
        <v>123</v>
      </c>
      <c r="W369" s="4">
        <f>sala[[#This Row],[Tiempo de Permanencia]]*24</f>
        <v>2.3999999998486601</v>
      </c>
    </row>
    <row r="370" spans="1:23" x14ac:dyDescent="0.3">
      <c r="A370">
        <v>20</v>
      </c>
      <c r="B370" s="1" t="s">
        <v>378</v>
      </c>
      <c r="C370">
        <v>2</v>
      </c>
      <c r="D370" s="2">
        <v>45020.09097222222</v>
      </c>
      <c r="E370" s="2">
        <v>45020.245833333334</v>
      </c>
      <c r="F370" s="1" t="s">
        <v>29</v>
      </c>
      <c r="G370" s="1" t="s">
        <v>14</v>
      </c>
      <c r="H370" s="1" t="s">
        <v>25</v>
      </c>
      <c r="I370">
        <v>34.83</v>
      </c>
      <c r="J370" s="1" t="s">
        <v>26</v>
      </c>
      <c r="K370">
        <v>369</v>
      </c>
      <c r="L370" s="1" t="s">
        <v>44</v>
      </c>
      <c r="M370" s="1">
        <f>SUMIF('cocina'!A:A,sala[[#This Row],[Número de Orden]],'cocina'!K:K)</f>
        <v>242</v>
      </c>
      <c r="N370" s="2">
        <f>sala[[#This Row],[Hora de Salida]]</f>
        <v>45020.245833333334</v>
      </c>
      <c r="O370" s="3">
        <f>IF(sala[[#This Row],[Estado de la Mesa]]="Ocupada",sala[[#This Row],[Hora de Salida]]-sala[[#This Row],[Hora de Llegada]]+15/(24*60),sala[[#This Row],[Hora de Salida]]-sala[[#This Row],[Hora de Llegada]])</f>
        <v>0.15486111111385981</v>
      </c>
      <c r="P370" s="3">
        <f>SUMIF('cocina'!A:A,sala[[#This Row],[Número de Orden]],'cocina'!H:H)/(24*60)</f>
        <v>2.9166666666666667E-2</v>
      </c>
      <c r="Q370" s="3">
        <f>IF((sala[[#This Row],[Tiempo de Permanencia]]-sala[[#This Row],[Tiempo de Preparación]])&gt;0,sala[[#This Row],[Tiempo de Permanencia]]-sala[[#This Row],[Tiempo de Preparación]],0)</f>
        <v>0.12569444444719313</v>
      </c>
      <c r="R370" s="10">
        <f>IF(sala[[#This Row],[Tiempo de degustación]]&gt;0,1,0)</f>
        <v>1</v>
      </c>
      <c r="S370" s="1" t="str">
        <f>WEEKDAY(sala[[#This Row],[Fecha de Factura]],11)&amp;". "&amp;TEXT(sala[[#This Row],[Fecha de Factura]],"dddd")</f>
        <v>2. martes</v>
      </c>
      <c r="T370" s="4">
        <f>SUMIF('cocina'!A:A,sala[[#This Row],[Número de Orden]],'cocina'!G:G)</f>
        <v>9</v>
      </c>
      <c r="U370" s="4">
        <f>sala[[#This Row],[Tiempo de Preparación]]*24</f>
        <v>0.7</v>
      </c>
      <c r="V370">
        <f>sala[[#This Row],[Cobrada]]*sala[[#This Row],[Monto Total de la Cuenta]]</f>
        <v>242</v>
      </c>
      <c r="W370" s="4">
        <f>sala[[#This Row],[Tiempo de Permanencia]]*24</f>
        <v>3.7166666667326353</v>
      </c>
    </row>
    <row r="371" spans="1:23" x14ac:dyDescent="0.3">
      <c r="A371">
        <v>13</v>
      </c>
      <c r="B371" s="1" t="s">
        <v>379</v>
      </c>
      <c r="C371">
        <v>6</v>
      </c>
      <c r="D371" s="2">
        <v>45020.097222222219</v>
      </c>
      <c r="E371" s="2">
        <v>45020.140972222223</v>
      </c>
      <c r="F371" s="1" t="s">
        <v>13</v>
      </c>
      <c r="G371" s="1" t="s">
        <v>14</v>
      </c>
      <c r="H371" s="1" t="s">
        <v>25</v>
      </c>
      <c r="I371">
        <v>47.79</v>
      </c>
      <c r="J371" s="1" t="s">
        <v>26</v>
      </c>
      <c r="K371">
        <v>370</v>
      </c>
      <c r="L371" s="1" t="s">
        <v>44</v>
      </c>
      <c r="M371" s="1">
        <f>SUMIF('cocina'!A:A,sala[[#This Row],[Número de Orden]],'cocina'!K:K)</f>
        <v>72</v>
      </c>
      <c r="N371" s="2">
        <f>sala[[#This Row],[Hora de Salida]]</f>
        <v>45020.140972222223</v>
      </c>
      <c r="O371" s="3">
        <f>IF(sala[[#This Row],[Estado de la Mesa]]="Ocupada",sala[[#This Row],[Hora de Salida]]-sala[[#This Row],[Hora de Llegada]]+15/(24*60),sala[[#This Row],[Hora de Salida]]-sala[[#This Row],[Hora de Llegada]])</f>
        <v>4.3750000004365575E-2</v>
      </c>
      <c r="P371" s="3">
        <f>SUMIF('cocina'!A:A,sala[[#This Row],[Número de Orden]],'cocina'!H:H)/(24*60)</f>
        <v>2.2916666666666665E-2</v>
      </c>
      <c r="Q371" s="3">
        <f>IF((sala[[#This Row],[Tiempo de Permanencia]]-sala[[#This Row],[Tiempo de Preparación]])&gt;0,sala[[#This Row],[Tiempo de Permanencia]]-sala[[#This Row],[Tiempo de Preparación]],0)</f>
        <v>2.083333333769891E-2</v>
      </c>
      <c r="R371" s="10">
        <f>IF(sala[[#This Row],[Tiempo de degustación]]&gt;0,1,0)</f>
        <v>1</v>
      </c>
      <c r="S371" s="1" t="str">
        <f>WEEKDAY(sala[[#This Row],[Fecha de Factura]],11)&amp;". "&amp;TEXT(sala[[#This Row],[Fecha de Factura]],"dddd")</f>
        <v>2. martes</v>
      </c>
      <c r="T371" s="4">
        <f>SUMIF('cocina'!A:A,sala[[#This Row],[Número de Orden]],'cocina'!G:G)</f>
        <v>2</v>
      </c>
      <c r="U371" s="4">
        <f>sala[[#This Row],[Tiempo de Preparación]]*24</f>
        <v>0.54999999999999993</v>
      </c>
      <c r="V371">
        <f>sala[[#This Row],[Cobrada]]*sala[[#This Row],[Monto Total de la Cuenta]]</f>
        <v>72</v>
      </c>
      <c r="W371" s="4">
        <f>sala[[#This Row],[Tiempo de Permanencia]]*24</f>
        <v>1.0500000001047738</v>
      </c>
    </row>
    <row r="372" spans="1:23" x14ac:dyDescent="0.3">
      <c r="A372">
        <v>4</v>
      </c>
      <c r="B372" s="1" t="s">
        <v>380</v>
      </c>
      <c r="C372">
        <v>3</v>
      </c>
      <c r="D372" s="2">
        <v>45020.052777777775</v>
      </c>
      <c r="E372" s="2">
        <v>45020.188194444447</v>
      </c>
      <c r="F372" s="1" t="s">
        <v>32</v>
      </c>
      <c r="G372" s="1" t="s">
        <v>35</v>
      </c>
      <c r="H372" s="1" t="s">
        <v>25</v>
      </c>
      <c r="I372">
        <v>32.51</v>
      </c>
      <c r="J372" s="1" t="s">
        <v>38</v>
      </c>
      <c r="K372">
        <v>371</v>
      </c>
      <c r="L372" s="1" t="s">
        <v>54</v>
      </c>
      <c r="M372" s="1">
        <f>SUMIF('cocina'!A:A,sala[[#This Row],[Número de Orden]],'cocina'!K:K)</f>
        <v>200</v>
      </c>
      <c r="N372" s="2">
        <f>sala[[#This Row],[Hora de Salida]]</f>
        <v>45020.188194444447</v>
      </c>
      <c r="O372" s="3">
        <f>IF(sala[[#This Row],[Estado de la Mesa]]="Ocupada",sala[[#This Row],[Hora de Salida]]-sala[[#This Row],[Hora de Llegada]]+15/(24*60),sala[[#This Row],[Hora de Salida]]-sala[[#This Row],[Hora de Llegada]])</f>
        <v>0.14583333333818396</v>
      </c>
      <c r="P372" s="3">
        <f>SUMIF('cocina'!A:A,sala[[#This Row],[Número de Orden]],'cocina'!H:H)/(24*60)</f>
        <v>3.4027777777777775E-2</v>
      </c>
      <c r="Q372" s="3">
        <f>IF((sala[[#This Row],[Tiempo de Permanencia]]-sala[[#This Row],[Tiempo de Preparación]])&gt;0,sala[[#This Row],[Tiempo de Permanencia]]-sala[[#This Row],[Tiempo de Preparación]],0)</f>
        <v>0.11180555556040619</v>
      </c>
      <c r="R372" s="10">
        <f>IF(sala[[#This Row],[Tiempo de degustación]]&gt;0,1,0)</f>
        <v>1</v>
      </c>
      <c r="S372" s="1" t="str">
        <f>WEEKDAY(sala[[#This Row],[Fecha de Factura]],11)&amp;". "&amp;TEXT(sala[[#This Row],[Fecha de Factura]],"dddd")</f>
        <v>2. martes</v>
      </c>
      <c r="T372" s="4">
        <f>SUMIF('cocina'!A:A,sala[[#This Row],[Número de Orden]],'cocina'!G:G)</f>
        <v>7</v>
      </c>
      <c r="U372" s="4">
        <f>sala[[#This Row],[Tiempo de Preparación]]*24</f>
        <v>0.81666666666666665</v>
      </c>
      <c r="V372">
        <f>sala[[#This Row],[Cobrada]]*sala[[#This Row],[Monto Total de la Cuenta]]</f>
        <v>200</v>
      </c>
      <c r="W372" s="4">
        <f>sala[[#This Row],[Tiempo de Permanencia]]*24</f>
        <v>3.5000000001164153</v>
      </c>
    </row>
    <row r="373" spans="1:23" x14ac:dyDescent="0.3">
      <c r="A373">
        <v>14</v>
      </c>
      <c r="B373" s="1" t="s">
        <v>381</v>
      </c>
      <c r="C373">
        <v>5</v>
      </c>
      <c r="D373" s="2">
        <v>45020.115277777775</v>
      </c>
      <c r="E373" s="2">
        <v>45020.259722222225</v>
      </c>
      <c r="F373" s="1" t="s">
        <v>24</v>
      </c>
      <c r="G373" s="1" t="s">
        <v>14</v>
      </c>
      <c r="H373" s="1" t="s">
        <v>25</v>
      </c>
      <c r="I373">
        <v>17.170000000000002</v>
      </c>
      <c r="J373" s="1" t="s">
        <v>16</v>
      </c>
      <c r="K373">
        <v>372</v>
      </c>
      <c r="L373" s="1" t="s">
        <v>27</v>
      </c>
      <c r="M373" s="1">
        <f>SUMIF('cocina'!A:A,sala[[#This Row],[Número de Orden]],'cocina'!K:K)</f>
        <v>36</v>
      </c>
      <c r="N373" s="2">
        <f>sala[[#This Row],[Hora de Salida]]</f>
        <v>45020.259722222225</v>
      </c>
      <c r="O373" s="3">
        <f>IF(sala[[#This Row],[Estado de la Mesa]]="Ocupada",sala[[#This Row],[Hora de Salida]]-sala[[#This Row],[Hora de Llegada]]+15/(24*60),sala[[#This Row],[Hora de Salida]]-sala[[#This Row],[Hora de Llegada]])</f>
        <v>0.14444444444961846</v>
      </c>
      <c r="P373" s="3">
        <f>SUMIF('cocina'!A:A,sala[[#This Row],[Número de Orden]],'cocina'!H:H)/(24*60)</f>
        <v>1.5277777777777777E-2</v>
      </c>
      <c r="Q373" s="3">
        <f>IF((sala[[#This Row],[Tiempo de Permanencia]]-sala[[#This Row],[Tiempo de Preparación]])&gt;0,sala[[#This Row],[Tiempo de Permanencia]]-sala[[#This Row],[Tiempo de Preparación]],0)</f>
        <v>0.12916666667184068</v>
      </c>
      <c r="R373" s="10">
        <f>IF(sala[[#This Row],[Tiempo de degustación]]&gt;0,1,0)</f>
        <v>1</v>
      </c>
      <c r="S373" s="1" t="str">
        <f>WEEKDAY(sala[[#This Row],[Fecha de Factura]],11)&amp;". "&amp;TEXT(sala[[#This Row],[Fecha de Factura]],"dddd")</f>
        <v>2. martes</v>
      </c>
      <c r="T373" s="4">
        <f>SUMIF('cocina'!A:A,sala[[#This Row],[Número de Orden]],'cocina'!G:G)</f>
        <v>2</v>
      </c>
      <c r="U373" s="4">
        <f>sala[[#This Row],[Tiempo de Preparación]]*24</f>
        <v>0.36666666666666664</v>
      </c>
      <c r="V373">
        <f>sala[[#This Row],[Cobrada]]*sala[[#This Row],[Monto Total de la Cuenta]]</f>
        <v>36</v>
      </c>
      <c r="W373" s="4">
        <f>sala[[#This Row],[Tiempo de Permanencia]]*24</f>
        <v>3.466666666790843</v>
      </c>
    </row>
    <row r="374" spans="1:23" x14ac:dyDescent="0.3">
      <c r="A374">
        <v>19</v>
      </c>
      <c r="B374" s="1" t="s">
        <v>382</v>
      </c>
      <c r="C374">
        <v>2</v>
      </c>
      <c r="D374" s="2">
        <v>45020.025694444441</v>
      </c>
      <c r="E374" s="2">
        <v>45020.132638888892</v>
      </c>
      <c r="F374" s="1" t="s">
        <v>29</v>
      </c>
      <c r="G374" s="1" t="s">
        <v>20</v>
      </c>
      <c r="H374" s="1" t="s">
        <v>15</v>
      </c>
      <c r="I374">
        <v>26.62</v>
      </c>
      <c r="J374" s="1" t="s">
        <v>38</v>
      </c>
      <c r="K374">
        <v>373</v>
      </c>
      <c r="L374" s="1" t="s">
        <v>69</v>
      </c>
      <c r="M374" s="1">
        <f>SUMIF('cocina'!A:A,sala[[#This Row],[Número de Orden]],'cocina'!K:K)</f>
        <v>160</v>
      </c>
      <c r="N374" s="2">
        <f>sala[[#This Row],[Hora de Salida]]</f>
        <v>45020.132638888892</v>
      </c>
      <c r="O374" s="3">
        <f>IF(sala[[#This Row],[Estado de la Mesa]]="Ocupada",sala[[#This Row],[Hora de Salida]]-sala[[#This Row],[Hora de Llegada]]+15/(24*60),sala[[#This Row],[Hora de Salida]]-sala[[#This Row],[Hora de Llegada]])</f>
        <v>0.11736111111774032</v>
      </c>
      <c r="P374" s="3">
        <f>SUMIF('cocina'!A:A,sala[[#This Row],[Número de Orden]],'cocina'!H:H)/(24*60)</f>
        <v>8.0555555555555561E-2</v>
      </c>
      <c r="Q374" s="3">
        <f>IF((sala[[#This Row],[Tiempo de Permanencia]]-sala[[#This Row],[Tiempo de Preparación]])&gt;0,sala[[#This Row],[Tiempo de Permanencia]]-sala[[#This Row],[Tiempo de Preparación]],0)</f>
        <v>3.6805555562184761E-2</v>
      </c>
      <c r="R374" s="10">
        <f>IF(sala[[#This Row],[Tiempo de degustación]]&gt;0,1,0)</f>
        <v>1</v>
      </c>
      <c r="S374" s="1" t="str">
        <f>WEEKDAY(sala[[#This Row],[Fecha de Factura]],11)&amp;". "&amp;TEXT(sala[[#This Row],[Fecha de Factura]],"dddd")</f>
        <v>2. martes</v>
      </c>
      <c r="T374" s="4">
        <f>SUMIF('cocina'!A:A,sala[[#This Row],[Número de Orden]],'cocina'!G:G)</f>
        <v>7</v>
      </c>
      <c r="U374" s="4">
        <f>sala[[#This Row],[Tiempo de Preparación]]*24</f>
        <v>1.9333333333333336</v>
      </c>
      <c r="V374">
        <f>sala[[#This Row],[Cobrada]]*sala[[#This Row],[Monto Total de la Cuenta]]</f>
        <v>160</v>
      </c>
      <c r="W374" s="4">
        <f>sala[[#This Row],[Tiempo de Permanencia]]*24</f>
        <v>2.8166666668257676</v>
      </c>
    </row>
    <row r="375" spans="1:23" x14ac:dyDescent="0.3">
      <c r="A375">
        <v>18</v>
      </c>
      <c r="B375" s="1" t="s">
        <v>383</v>
      </c>
      <c r="C375">
        <v>3</v>
      </c>
      <c r="D375" s="2">
        <v>45020.138194444444</v>
      </c>
      <c r="E375" s="2">
        <v>45020.183333333334</v>
      </c>
      <c r="F375" s="1" t="s">
        <v>24</v>
      </c>
      <c r="G375" s="1" t="s">
        <v>14</v>
      </c>
      <c r="H375" s="1" t="s">
        <v>25</v>
      </c>
      <c r="I375">
        <v>33.35</v>
      </c>
      <c r="J375" s="1" t="s">
        <v>26</v>
      </c>
      <c r="K375">
        <v>374</v>
      </c>
      <c r="L375" s="1" t="s">
        <v>30</v>
      </c>
      <c r="M375" s="1">
        <f>SUMIF('cocina'!A:A,sala[[#This Row],[Número de Orden]],'cocina'!K:K)</f>
        <v>35</v>
      </c>
      <c r="N375" s="2">
        <f>sala[[#This Row],[Hora de Salida]]</f>
        <v>45020.183333333334</v>
      </c>
      <c r="O375" s="3">
        <f>IF(sala[[#This Row],[Estado de la Mesa]]="Ocupada",sala[[#This Row],[Hora de Salida]]-sala[[#This Row],[Hora de Llegada]]+15/(24*60),sala[[#This Row],[Hora de Salida]]-sala[[#This Row],[Hora de Llegada]])</f>
        <v>4.5138888890505768E-2</v>
      </c>
      <c r="P375" s="3">
        <f>SUMIF('cocina'!A:A,sala[[#This Row],[Número de Orden]],'cocina'!H:H)/(24*60)</f>
        <v>6.2500000000000003E-3</v>
      </c>
      <c r="Q375" s="3">
        <f>IF((sala[[#This Row],[Tiempo de Permanencia]]-sala[[#This Row],[Tiempo de Preparación]])&gt;0,sala[[#This Row],[Tiempo de Permanencia]]-sala[[#This Row],[Tiempo de Preparación]],0)</f>
        <v>3.888888889050577E-2</v>
      </c>
      <c r="R375" s="10">
        <f>IF(sala[[#This Row],[Tiempo de degustación]]&gt;0,1,0)</f>
        <v>1</v>
      </c>
      <c r="S375" s="1" t="str">
        <f>WEEKDAY(sala[[#This Row],[Fecha de Factura]],11)&amp;". "&amp;TEXT(sala[[#This Row],[Fecha de Factura]],"dddd")</f>
        <v>2. martes</v>
      </c>
      <c r="T375" s="4">
        <f>SUMIF('cocina'!A:A,sala[[#This Row],[Número de Orden]],'cocina'!G:G)</f>
        <v>1</v>
      </c>
      <c r="U375" s="4">
        <f>sala[[#This Row],[Tiempo de Preparación]]*24</f>
        <v>0.15000000000000002</v>
      </c>
      <c r="V375">
        <f>sala[[#This Row],[Cobrada]]*sala[[#This Row],[Monto Total de la Cuenta]]</f>
        <v>35</v>
      </c>
      <c r="W375" s="4">
        <f>sala[[#This Row],[Tiempo de Permanencia]]*24</f>
        <v>1.0833333333721384</v>
      </c>
    </row>
    <row r="376" spans="1:23" x14ac:dyDescent="0.3">
      <c r="A376">
        <v>18</v>
      </c>
      <c r="B376" s="1" t="s">
        <v>384</v>
      </c>
      <c r="C376">
        <v>1</v>
      </c>
      <c r="D376" s="2">
        <v>45020.011805555558</v>
      </c>
      <c r="E376" s="2">
        <v>45020.131249999999</v>
      </c>
      <c r="F376" s="1" t="s">
        <v>13</v>
      </c>
      <c r="G376" s="1" t="s">
        <v>14</v>
      </c>
      <c r="H376" s="1" t="s">
        <v>25</v>
      </c>
      <c r="I376">
        <v>22.3</v>
      </c>
      <c r="J376" s="1" t="s">
        <v>16</v>
      </c>
      <c r="K376">
        <v>375</v>
      </c>
      <c r="L376" s="1" t="s">
        <v>17</v>
      </c>
      <c r="M376" s="1">
        <f>SUMIF('cocina'!A:A,sala[[#This Row],[Número de Orden]],'cocina'!K:K)</f>
        <v>93</v>
      </c>
      <c r="N376" s="2">
        <f>sala[[#This Row],[Hora de Salida]]</f>
        <v>45020.131249999999</v>
      </c>
      <c r="O376" s="3">
        <f>IF(sala[[#This Row],[Estado de la Mesa]]="Ocupada",sala[[#This Row],[Hora de Salida]]-sala[[#This Row],[Hora de Llegada]]+15/(24*60),sala[[#This Row],[Hora de Salida]]-sala[[#This Row],[Hora de Llegada]])</f>
        <v>0.11944444444088731</v>
      </c>
      <c r="P376" s="3">
        <f>SUMIF('cocina'!A:A,sala[[#This Row],[Número de Orden]],'cocina'!H:H)/(24*60)</f>
        <v>1.8749999999999999E-2</v>
      </c>
      <c r="Q376" s="3">
        <f>IF((sala[[#This Row],[Tiempo de Permanencia]]-sala[[#This Row],[Tiempo de Preparación]])&gt;0,sala[[#This Row],[Tiempo de Permanencia]]-sala[[#This Row],[Tiempo de Preparación]],0)</f>
        <v>0.10069444444088731</v>
      </c>
      <c r="R376" s="10">
        <f>IF(sala[[#This Row],[Tiempo de degustación]]&gt;0,1,0)</f>
        <v>1</v>
      </c>
      <c r="S376" s="1" t="str">
        <f>WEEKDAY(sala[[#This Row],[Fecha de Factura]],11)&amp;". "&amp;TEXT(sala[[#This Row],[Fecha de Factura]],"dddd")</f>
        <v>2. martes</v>
      </c>
      <c r="T376" s="4">
        <f>SUMIF('cocina'!A:A,sala[[#This Row],[Número de Orden]],'cocina'!G:G)</f>
        <v>3</v>
      </c>
      <c r="U376" s="4">
        <f>sala[[#This Row],[Tiempo de Preparación]]*24</f>
        <v>0.44999999999999996</v>
      </c>
      <c r="V376">
        <f>sala[[#This Row],[Cobrada]]*sala[[#This Row],[Monto Total de la Cuenta]]</f>
        <v>93</v>
      </c>
      <c r="W376" s="4">
        <f>sala[[#This Row],[Tiempo de Permanencia]]*24</f>
        <v>2.8666666665812954</v>
      </c>
    </row>
    <row r="377" spans="1:23" x14ac:dyDescent="0.3">
      <c r="A377">
        <v>16</v>
      </c>
      <c r="B377" s="1" t="s">
        <v>371</v>
      </c>
      <c r="C377">
        <v>4</v>
      </c>
      <c r="D377" s="2">
        <v>45020.120138888888</v>
      </c>
      <c r="E377" s="2">
        <v>45020.216666666667</v>
      </c>
      <c r="F377" s="1" t="s">
        <v>19</v>
      </c>
      <c r="G377" s="1" t="s">
        <v>14</v>
      </c>
      <c r="H377" s="1" t="s">
        <v>21</v>
      </c>
      <c r="I377">
        <v>27.51</v>
      </c>
      <c r="J377" s="1" t="s">
        <v>38</v>
      </c>
      <c r="K377">
        <v>376</v>
      </c>
      <c r="L377" s="1" t="s">
        <v>54</v>
      </c>
      <c r="M377" s="1">
        <f>SUMIF('cocina'!A:A,sala[[#This Row],[Número de Orden]],'cocina'!K:K)</f>
        <v>46</v>
      </c>
      <c r="N377" s="2">
        <f>sala[[#This Row],[Hora de Salida]]</f>
        <v>45020.216666666667</v>
      </c>
      <c r="O377" s="3">
        <f>IF(sala[[#This Row],[Estado de la Mesa]]="Ocupada",sala[[#This Row],[Hora de Salida]]-sala[[#This Row],[Hora de Llegada]]+15/(24*60),sala[[#This Row],[Hora de Salida]]-sala[[#This Row],[Hora de Llegada]])</f>
        <v>0.10694444444622302</v>
      </c>
      <c r="P377" s="3">
        <f>SUMIF('cocina'!A:A,sala[[#This Row],[Número de Orden]],'cocina'!H:H)/(24*60)</f>
        <v>3.472222222222222E-3</v>
      </c>
      <c r="Q377" s="3">
        <f>IF((sala[[#This Row],[Tiempo de Permanencia]]-sala[[#This Row],[Tiempo de Preparación]])&gt;0,sala[[#This Row],[Tiempo de Permanencia]]-sala[[#This Row],[Tiempo de Preparación]],0)</f>
        <v>0.10347222222400079</v>
      </c>
      <c r="R377" s="10">
        <f>IF(sala[[#This Row],[Tiempo de degustación]]&gt;0,1,0)</f>
        <v>1</v>
      </c>
      <c r="S377" s="1" t="str">
        <f>WEEKDAY(sala[[#This Row],[Fecha de Factura]],11)&amp;". "&amp;TEXT(sala[[#This Row],[Fecha de Factura]],"dddd")</f>
        <v>2. martes</v>
      </c>
      <c r="T377" s="4">
        <f>SUMIF('cocina'!A:A,sala[[#This Row],[Número de Orden]],'cocina'!G:G)</f>
        <v>2</v>
      </c>
      <c r="U377" s="4">
        <f>sala[[#This Row],[Tiempo de Preparación]]*24</f>
        <v>8.3333333333333329E-2</v>
      </c>
      <c r="V377">
        <f>sala[[#This Row],[Cobrada]]*sala[[#This Row],[Monto Total de la Cuenta]]</f>
        <v>46</v>
      </c>
      <c r="W377" s="4">
        <f>sala[[#This Row],[Tiempo de Permanencia]]*24</f>
        <v>2.5666666667093523</v>
      </c>
    </row>
    <row r="378" spans="1:23" x14ac:dyDescent="0.3">
      <c r="A378">
        <v>5</v>
      </c>
      <c r="B378" s="1" t="s">
        <v>385</v>
      </c>
      <c r="C378">
        <v>1</v>
      </c>
      <c r="D378" s="2">
        <v>45020.054166666669</v>
      </c>
      <c r="E378" s="2">
        <v>45020.198611111111</v>
      </c>
      <c r="F378" s="1" t="s">
        <v>32</v>
      </c>
      <c r="G378" s="1" t="s">
        <v>14</v>
      </c>
      <c r="H378" s="1" t="s">
        <v>25</v>
      </c>
      <c r="I378">
        <v>14.96</v>
      </c>
      <c r="J378" s="1" t="s">
        <v>26</v>
      </c>
      <c r="K378">
        <v>377</v>
      </c>
      <c r="L378" s="1" t="s">
        <v>30</v>
      </c>
      <c r="M378" s="1">
        <f>SUMIF('cocina'!A:A,sala[[#This Row],[Número de Orden]],'cocina'!K:K)</f>
        <v>100</v>
      </c>
      <c r="N378" s="2">
        <f>sala[[#This Row],[Hora de Salida]]</f>
        <v>45020.198611111111</v>
      </c>
      <c r="O378" s="3">
        <f>IF(sala[[#This Row],[Estado de la Mesa]]="Ocupada",sala[[#This Row],[Hora de Salida]]-sala[[#This Row],[Hora de Llegada]]+15/(24*60),sala[[#This Row],[Hora de Salida]]-sala[[#This Row],[Hora de Llegada]])</f>
        <v>0.1444444444423425</v>
      </c>
      <c r="P378" s="3">
        <f>SUMIF('cocina'!A:A,sala[[#This Row],[Número de Orden]],'cocina'!H:H)/(24*60)</f>
        <v>3.1944444444444442E-2</v>
      </c>
      <c r="Q378" s="3">
        <f>IF((sala[[#This Row],[Tiempo de Permanencia]]-sala[[#This Row],[Tiempo de Preparación]])&gt;0,sala[[#This Row],[Tiempo de Permanencia]]-sala[[#This Row],[Tiempo de Preparación]],0)</f>
        <v>0.11249999999789806</v>
      </c>
      <c r="R378" s="10">
        <f>IF(sala[[#This Row],[Tiempo de degustación]]&gt;0,1,0)</f>
        <v>1</v>
      </c>
      <c r="S378" s="1" t="str">
        <f>WEEKDAY(sala[[#This Row],[Fecha de Factura]],11)&amp;". "&amp;TEXT(sala[[#This Row],[Fecha de Factura]],"dddd")</f>
        <v>2. martes</v>
      </c>
      <c r="T378" s="4">
        <f>SUMIF('cocina'!A:A,sala[[#This Row],[Número de Orden]],'cocina'!G:G)</f>
        <v>3</v>
      </c>
      <c r="U378" s="4">
        <f>sala[[#This Row],[Tiempo de Preparación]]*24</f>
        <v>0.76666666666666661</v>
      </c>
      <c r="V378">
        <f>sala[[#This Row],[Cobrada]]*sala[[#This Row],[Monto Total de la Cuenta]]</f>
        <v>100</v>
      </c>
      <c r="W378" s="4">
        <f>sala[[#This Row],[Tiempo de Permanencia]]*24</f>
        <v>3.46666666661622</v>
      </c>
    </row>
    <row r="379" spans="1:23" x14ac:dyDescent="0.3">
      <c r="A379">
        <v>3</v>
      </c>
      <c r="B379" s="1" t="s">
        <v>386</v>
      </c>
      <c r="C379">
        <v>1</v>
      </c>
      <c r="D379" s="2">
        <v>45020.163194444445</v>
      </c>
      <c r="E379" s="2">
        <v>45020.220833333333</v>
      </c>
      <c r="F379" s="1" t="s">
        <v>19</v>
      </c>
      <c r="G379" s="1" t="s">
        <v>14</v>
      </c>
      <c r="H379" s="1" t="s">
        <v>21</v>
      </c>
      <c r="I379">
        <v>40.31</v>
      </c>
      <c r="J379" s="1" t="s">
        <v>26</v>
      </c>
      <c r="K379">
        <v>378</v>
      </c>
      <c r="L379" s="1" t="s">
        <v>33</v>
      </c>
      <c r="M379" s="1">
        <f>SUMIF('cocina'!A:A,sala[[#This Row],[Número de Orden]],'cocina'!K:K)</f>
        <v>49</v>
      </c>
      <c r="N379" s="2">
        <f>sala[[#This Row],[Hora de Salida]]</f>
        <v>45020.220833333333</v>
      </c>
      <c r="O379" s="3">
        <f>IF(sala[[#This Row],[Estado de la Mesa]]="Ocupada",sala[[#This Row],[Hora de Salida]]-sala[[#This Row],[Hora de Llegada]]+15/(24*60),sala[[#This Row],[Hora de Salida]]-sala[[#This Row],[Hora de Llegada]])</f>
        <v>5.7638888887595385E-2</v>
      </c>
      <c r="P379" s="3">
        <f>SUMIF('cocina'!A:A,sala[[#This Row],[Número de Orden]],'cocina'!H:H)/(24*60)</f>
        <v>1.4583333333333334E-2</v>
      </c>
      <c r="Q379" s="3">
        <f>IF((sala[[#This Row],[Tiempo de Permanencia]]-sala[[#This Row],[Tiempo de Preparación]])&gt;0,sala[[#This Row],[Tiempo de Permanencia]]-sala[[#This Row],[Tiempo de Preparación]],0)</f>
        <v>4.3055555554262048E-2</v>
      </c>
      <c r="R379" s="10">
        <f>IF(sala[[#This Row],[Tiempo de degustación]]&gt;0,1,0)</f>
        <v>1</v>
      </c>
      <c r="S379" s="1" t="str">
        <f>WEEKDAY(sala[[#This Row],[Fecha de Factura]],11)&amp;". "&amp;TEXT(sala[[#This Row],[Fecha de Factura]],"dddd")</f>
        <v>2. martes</v>
      </c>
      <c r="T379" s="4">
        <f>SUMIF('cocina'!A:A,sala[[#This Row],[Número de Orden]],'cocina'!G:G)</f>
        <v>2</v>
      </c>
      <c r="U379" s="4">
        <f>sala[[#This Row],[Tiempo de Preparación]]*24</f>
        <v>0.35</v>
      </c>
      <c r="V379">
        <f>sala[[#This Row],[Cobrada]]*sala[[#This Row],[Monto Total de la Cuenta]]</f>
        <v>49</v>
      </c>
      <c r="W379" s="4">
        <f>sala[[#This Row],[Tiempo de Permanencia]]*24</f>
        <v>1.3833333333022892</v>
      </c>
    </row>
    <row r="380" spans="1:23" x14ac:dyDescent="0.3">
      <c r="A380">
        <v>4</v>
      </c>
      <c r="B380" s="1" t="s">
        <v>229</v>
      </c>
      <c r="C380">
        <v>2</v>
      </c>
      <c r="D380" s="2">
        <v>45020.063194444447</v>
      </c>
      <c r="E380" s="2">
        <v>45020.164583333331</v>
      </c>
      <c r="F380" s="1" t="s">
        <v>13</v>
      </c>
      <c r="G380" s="1" t="s">
        <v>20</v>
      </c>
      <c r="H380" s="1" t="s">
        <v>25</v>
      </c>
      <c r="I380">
        <v>10.61</v>
      </c>
      <c r="J380" s="1" t="s">
        <v>38</v>
      </c>
      <c r="K380">
        <v>379</v>
      </c>
      <c r="L380" s="1" t="s">
        <v>57</v>
      </c>
      <c r="M380" s="1">
        <f>SUMIF('cocina'!A:A,sala[[#This Row],[Número de Orden]],'cocina'!K:K)</f>
        <v>70</v>
      </c>
      <c r="N380" s="2">
        <f>sala[[#This Row],[Hora de Salida]]</f>
        <v>45020.164583333331</v>
      </c>
      <c r="O380" s="3">
        <f>IF(sala[[#This Row],[Estado de la Mesa]]="Ocupada",sala[[#This Row],[Hora de Salida]]-sala[[#This Row],[Hora de Llegada]]+15/(24*60),sala[[#This Row],[Hora de Salida]]-sala[[#This Row],[Hora de Llegada]])</f>
        <v>0.11180555555135167</v>
      </c>
      <c r="P380" s="3">
        <f>SUMIF('cocina'!A:A,sala[[#This Row],[Número de Orden]],'cocina'!H:H)/(24*60)</f>
        <v>4.1666666666666666E-3</v>
      </c>
      <c r="Q380" s="3">
        <f>IF((sala[[#This Row],[Tiempo de Permanencia]]-sala[[#This Row],[Tiempo de Preparación]])&gt;0,sala[[#This Row],[Tiempo de Permanencia]]-sala[[#This Row],[Tiempo de Preparación]],0)</f>
        <v>0.10763888888468501</v>
      </c>
      <c r="R380" s="10">
        <f>IF(sala[[#This Row],[Tiempo de degustación]]&gt;0,1,0)</f>
        <v>1</v>
      </c>
      <c r="S380" s="1" t="str">
        <f>WEEKDAY(sala[[#This Row],[Fecha de Factura]],11)&amp;". "&amp;TEXT(sala[[#This Row],[Fecha de Factura]],"dddd")</f>
        <v>2. martes</v>
      </c>
      <c r="T380" s="4">
        <f>SUMIF('cocina'!A:A,sala[[#This Row],[Número de Orden]],'cocina'!G:G)</f>
        <v>2</v>
      </c>
      <c r="U380" s="4">
        <f>sala[[#This Row],[Tiempo de Preparación]]*24</f>
        <v>0.1</v>
      </c>
      <c r="V380">
        <f>sala[[#This Row],[Cobrada]]*sala[[#This Row],[Monto Total de la Cuenta]]</f>
        <v>70</v>
      </c>
      <c r="W380" s="4">
        <f>sala[[#This Row],[Tiempo de Permanencia]]*24</f>
        <v>2.6833333332324401</v>
      </c>
    </row>
    <row r="381" spans="1:23" x14ac:dyDescent="0.3">
      <c r="A381">
        <v>5</v>
      </c>
      <c r="B381" s="1" t="s">
        <v>197</v>
      </c>
      <c r="C381">
        <v>1</v>
      </c>
      <c r="D381" s="2">
        <v>45020.040277777778</v>
      </c>
      <c r="E381" s="2">
        <v>45020.189583333333</v>
      </c>
      <c r="F381" s="1" t="s">
        <v>13</v>
      </c>
      <c r="G381" s="1" t="s">
        <v>35</v>
      </c>
      <c r="H381" s="1" t="s">
        <v>15</v>
      </c>
      <c r="I381">
        <v>22.53</v>
      </c>
      <c r="J381" s="1" t="s">
        <v>26</v>
      </c>
      <c r="K381">
        <v>380</v>
      </c>
      <c r="L381" s="1" t="s">
        <v>69</v>
      </c>
      <c r="M381" s="1">
        <f>SUMIF('cocina'!A:A,sala[[#This Row],[Número de Orden]],'cocina'!K:K)</f>
        <v>137</v>
      </c>
      <c r="N381" s="2">
        <f>sala[[#This Row],[Hora de Salida]]</f>
        <v>45020.189583333333</v>
      </c>
      <c r="O381" s="3">
        <f>IF(sala[[#This Row],[Estado de la Mesa]]="Ocupada",sala[[#This Row],[Hora de Salida]]-sala[[#This Row],[Hora de Llegada]]+15/(24*60),sala[[#This Row],[Hora de Salida]]-sala[[#This Row],[Hora de Llegada]])</f>
        <v>0.14930555555474712</v>
      </c>
      <c r="P381" s="3">
        <f>SUMIF('cocina'!A:A,sala[[#This Row],[Número de Orden]],'cocina'!H:H)/(24*60)</f>
        <v>6.458333333333334E-2</v>
      </c>
      <c r="Q381" s="3">
        <f>IF((sala[[#This Row],[Tiempo de Permanencia]]-sala[[#This Row],[Tiempo de Preparación]])&gt;0,sala[[#This Row],[Tiempo de Permanencia]]-sala[[#This Row],[Tiempo de Preparación]],0)</f>
        <v>8.4722222221413776E-2</v>
      </c>
      <c r="R381" s="10">
        <f>IF(sala[[#This Row],[Tiempo de degustación]]&gt;0,1,0)</f>
        <v>1</v>
      </c>
      <c r="S381" s="1" t="str">
        <f>WEEKDAY(sala[[#This Row],[Fecha de Factura]],11)&amp;". "&amp;TEXT(sala[[#This Row],[Fecha de Factura]],"dddd")</f>
        <v>2. martes</v>
      </c>
      <c r="T381" s="4">
        <f>SUMIF('cocina'!A:A,sala[[#This Row],[Número de Orden]],'cocina'!G:G)</f>
        <v>5</v>
      </c>
      <c r="U381" s="4">
        <f>sala[[#This Row],[Tiempo de Preparación]]*24</f>
        <v>1.5500000000000003</v>
      </c>
      <c r="V381">
        <f>sala[[#This Row],[Cobrada]]*sala[[#This Row],[Monto Total de la Cuenta]]</f>
        <v>137</v>
      </c>
      <c r="W381" s="4">
        <f>sala[[#This Row],[Tiempo de Permanencia]]*24</f>
        <v>3.5833333333139308</v>
      </c>
    </row>
    <row r="382" spans="1:23" x14ac:dyDescent="0.3">
      <c r="A382">
        <v>4</v>
      </c>
      <c r="B382" s="1" t="s">
        <v>387</v>
      </c>
      <c r="C382">
        <v>1</v>
      </c>
      <c r="D382" s="2">
        <v>45020.039583333331</v>
      </c>
      <c r="E382" s="2">
        <v>45020.188888888886</v>
      </c>
      <c r="F382" s="1" t="s">
        <v>19</v>
      </c>
      <c r="G382" s="1" t="s">
        <v>20</v>
      </c>
      <c r="H382" s="1" t="s">
        <v>15</v>
      </c>
      <c r="I382">
        <v>27.69</v>
      </c>
      <c r="J382" s="1" t="s">
        <v>26</v>
      </c>
      <c r="K382">
        <v>381</v>
      </c>
      <c r="L382" s="1" t="s">
        <v>44</v>
      </c>
      <c r="M382" s="1">
        <f>SUMIF('cocina'!A:A,sala[[#This Row],[Número de Orden]],'cocina'!K:K)</f>
        <v>144</v>
      </c>
      <c r="N382" s="2">
        <f>sala[[#This Row],[Hora de Salida]]</f>
        <v>45020.188888888886</v>
      </c>
      <c r="O382" s="3">
        <f>IF(sala[[#This Row],[Estado de la Mesa]]="Ocupada",sala[[#This Row],[Hora de Salida]]-sala[[#This Row],[Hora de Llegada]]+15/(24*60),sala[[#This Row],[Hora de Salida]]-sala[[#This Row],[Hora de Llegada]])</f>
        <v>0.14930555555474712</v>
      </c>
      <c r="P382" s="3">
        <f>SUMIF('cocina'!A:A,sala[[#This Row],[Número de Orden]],'cocina'!H:H)/(24*60)</f>
        <v>3.2638888888888891E-2</v>
      </c>
      <c r="Q382" s="3">
        <f>IF((sala[[#This Row],[Tiempo de Permanencia]]-sala[[#This Row],[Tiempo de Preparación]])&gt;0,sala[[#This Row],[Tiempo de Permanencia]]-sala[[#This Row],[Tiempo de Preparación]],0)</f>
        <v>0.11666666666585823</v>
      </c>
      <c r="R382" s="10">
        <f>IF(sala[[#This Row],[Tiempo de degustación]]&gt;0,1,0)</f>
        <v>1</v>
      </c>
      <c r="S382" s="1" t="str">
        <f>WEEKDAY(sala[[#This Row],[Fecha de Factura]],11)&amp;". "&amp;TEXT(sala[[#This Row],[Fecha de Factura]],"dddd")</f>
        <v>2. martes</v>
      </c>
      <c r="T382" s="4">
        <f>SUMIF('cocina'!A:A,sala[[#This Row],[Número de Orden]],'cocina'!G:G)</f>
        <v>5</v>
      </c>
      <c r="U382" s="4">
        <f>sala[[#This Row],[Tiempo de Preparación]]*24</f>
        <v>0.78333333333333344</v>
      </c>
      <c r="V382">
        <f>sala[[#This Row],[Cobrada]]*sala[[#This Row],[Monto Total de la Cuenta]]</f>
        <v>144</v>
      </c>
      <c r="W382" s="4">
        <f>sala[[#This Row],[Tiempo de Permanencia]]*24</f>
        <v>3.5833333333139308</v>
      </c>
    </row>
    <row r="383" spans="1:23" x14ac:dyDescent="0.3">
      <c r="A383">
        <v>20</v>
      </c>
      <c r="B383" s="1" t="s">
        <v>115</v>
      </c>
      <c r="C383">
        <v>6</v>
      </c>
      <c r="D383" s="2">
        <v>45020.131249999999</v>
      </c>
      <c r="E383" s="2">
        <v>45020.268750000003</v>
      </c>
      <c r="F383" s="1" t="s">
        <v>24</v>
      </c>
      <c r="G383" s="1" t="s">
        <v>35</v>
      </c>
      <c r="H383" s="1" t="s">
        <v>15</v>
      </c>
      <c r="I383">
        <v>19.8</v>
      </c>
      <c r="J383" s="1" t="s">
        <v>16</v>
      </c>
      <c r="K383">
        <v>382</v>
      </c>
      <c r="L383" s="1" t="s">
        <v>54</v>
      </c>
      <c r="M383" s="1">
        <f>SUMIF('cocina'!A:A,sala[[#This Row],[Número de Orden]],'cocina'!K:K)</f>
        <v>87</v>
      </c>
      <c r="N383" s="2">
        <f>sala[[#This Row],[Hora de Salida]]</f>
        <v>45020.268750000003</v>
      </c>
      <c r="O383" s="3">
        <f>IF(sala[[#This Row],[Estado de la Mesa]]="Ocupada",sala[[#This Row],[Hora de Salida]]-sala[[#This Row],[Hora de Llegada]]+15/(24*60),sala[[#This Row],[Hora de Salida]]-sala[[#This Row],[Hora de Llegada]])</f>
        <v>0.13750000000436557</v>
      </c>
      <c r="P383" s="3">
        <f>SUMIF('cocina'!A:A,sala[[#This Row],[Número de Orden]],'cocina'!H:H)/(24*60)</f>
        <v>3.7499999999999999E-2</v>
      </c>
      <c r="Q383" s="3">
        <f>IF((sala[[#This Row],[Tiempo de Permanencia]]-sala[[#This Row],[Tiempo de Preparación]])&gt;0,sala[[#This Row],[Tiempo de Permanencia]]-sala[[#This Row],[Tiempo de Preparación]],0)</f>
        <v>0.10000000000436557</v>
      </c>
      <c r="R383" s="10">
        <f>IF(sala[[#This Row],[Tiempo de degustación]]&gt;0,1,0)</f>
        <v>1</v>
      </c>
      <c r="S383" s="1" t="str">
        <f>WEEKDAY(sala[[#This Row],[Fecha de Factura]],11)&amp;". "&amp;TEXT(sala[[#This Row],[Fecha de Factura]],"dddd")</f>
        <v>2. martes</v>
      </c>
      <c r="T383" s="4">
        <f>SUMIF('cocina'!A:A,sala[[#This Row],[Número de Orden]],'cocina'!G:G)</f>
        <v>3</v>
      </c>
      <c r="U383" s="4">
        <f>sala[[#This Row],[Tiempo de Preparación]]*24</f>
        <v>0.89999999999999991</v>
      </c>
      <c r="V383">
        <f>sala[[#This Row],[Cobrada]]*sala[[#This Row],[Monto Total de la Cuenta]]</f>
        <v>87</v>
      </c>
      <c r="W383" s="4">
        <f>sala[[#This Row],[Tiempo de Permanencia]]*24</f>
        <v>3.3000000001047738</v>
      </c>
    </row>
    <row r="384" spans="1:23" x14ac:dyDescent="0.3">
      <c r="A384">
        <v>6</v>
      </c>
      <c r="B384" s="1" t="s">
        <v>388</v>
      </c>
      <c r="C384">
        <v>6</v>
      </c>
      <c r="D384" s="2">
        <v>45020.145138888889</v>
      </c>
      <c r="E384" s="2">
        <v>45020.272916666669</v>
      </c>
      <c r="F384" s="1" t="s">
        <v>32</v>
      </c>
      <c r="G384" s="1" t="s">
        <v>14</v>
      </c>
      <c r="H384" s="1" t="s">
        <v>25</v>
      </c>
      <c r="I384">
        <v>31.33</v>
      </c>
      <c r="J384" s="1" t="s">
        <v>26</v>
      </c>
      <c r="K384">
        <v>383</v>
      </c>
      <c r="L384" s="1" t="s">
        <v>57</v>
      </c>
      <c r="M384" s="1">
        <f>SUMIF('cocina'!A:A,sala[[#This Row],[Número de Orden]],'cocina'!K:K)</f>
        <v>108</v>
      </c>
      <c r="N384" s="2">
        <f>sala[[#This Row],[Hora de Salida]]</f>
        <v>45020.272916666669</v>
      </c>
      <c r="O384" s="3">
        <f>IF(sala[[#This Row],[Estado de la Mesa]]="Ocupada",sala[[#This Row],[Hora de Salida]]-sala[[#This Row],[Hora de Llegada]]+15/(24*60),sala[[#This Row],[Hora de Salida]]-sala[[#This Row],[Hora de Llegada]])</f>
        <v>0.12777777777955635</v>
      </c>
      <c r="P384" s="3">
        <f>SUMIF('cocina'!A:A,sala[[#This Row],[Número de Orden]],'cocina'!H:H)/(24*60)</f>
        <v>6.2500000000000003E-3</v>
      </c>
      <c r="Q384" s="3">
        <f>IF((sala[[#This Row],[Tiempo de Permanencia]]-sala[[#This Row],[Tiempo de Preparación]])&gt;0,sala[[#This Row],[Tiempo de Permanencia]]-sala[[#This Row],[Tiempo de Preparación]],0)</f>
        <v>0.12152777777955634</v>
      </c>
      <c r="R384" s="10">
        <f>IF(sala[[#This Row],[Tiempo de degustación]]&gt;0,1,0)</f>
        <v>1</v>
      </c>
      <c r="S384" s="1" t="str">
        <f>WEEKDAY(sala[[#This Row],[Fecha de Factura]],11)&amp;". "&amp;TEXT(sala[[#This Row],[Fecha de Factura]],"dddd")</f>
        <v>2. martes</v>
      </c>
      <c r="T384" s="4">
        <f>SUMIF('cocina'!A:A,sala[[#This Row],[Número de Orden]],'cocina'!G:G)</f>
        <v>3</v>
      </c>
      <c r="U384" s="4">
        <f>sala[[#This Row],[Tiempo de Preparación]]*24</f>
        <v>0.15000000000000002</v>
      </c>
      <c r="V384">
        <f>sala[[#This Row],[Cobrada]]*sala[[#This Row],[Monto Total de la Cuenta]]</f>
        <v>108</v>
      </c>
      <c r="W384" s="4">
        <f>sala[[#This Row],[Tiempo de Permanencia]]*24</f>
        <v>3.0666666667093523</v>
      </c>
    </row>
    <row r="385" spans="1:23" x14ac:dyDescent="0.3">
      <c r="A385">
        <v>1</v>
      </c>
      <c r="B385" s="1" t="s">
        <v>389</v>
      </c>
      <c r="C385">
        <v>5</v>
      </c>
      <c r="D385" s="2">
        <v>45020.007638888892</v>
      </c>
      <c r="E385" s="2">
        <v>45020.106249999997</v>
      </c>
      <c r="F385" s="1" t="s">
        <v>19</v>
      </c>
      <c r="G385" s="1" t="s">
        <v>20</v>
      </c>
      <c r="H385" s="1" t="s">
        <v>15</v>
      </c>
      <c r="I385">
        <v>39.32</v>
      </c>
      <c r="J385" s="1" t="s">
        <v>16</v>
      </c>
      <c r="K385">
        <v>384</v>
      </c>
      <c r="L385" s="1" t="s">
        <v>39</v>
      </c>
      <c r="M385" s="1">
        <f>SUMIF('cocina'!A:A,sala[[#This Row],[Número de Orden]],'cocina'!K:K)</f>
        <v>120</v>
      </c>
      <c r="N385" s="2">
        <f>sala[[#This Row],[Hora de Salida]]</f>
        <v>45020.106249999997</v>
      </c>
      <c r="O385" s="3">
        <f>IF(sala[[#This Row],[Estado de la Mesa]]="Ocupada",sala[[#This Row],[Hora de Salida]]-sala[[#This Row],[Hora de Llegada]]+15/(24*60),sala[[#This Row],[Hora de Salida]]-sala[[#This Row],[Hora de Llegada]])</f>
        <v>9.8611111105128657E-2</v>
      </c>
      <c r="P385" s="3">
        <f>SUMIF('cocina'!A:A,sala[[#This Row],[Número de Orden]],'cocina'!H:H)/(24*60)</f>
        <v>7.6388888888888895E-2</v>
      </c>
      <c r="Q385" s="3">
        <f>IF((sala[[#This Row],[Tiempo de Permanencia]]-sala[[#This Row],[Tiempo de Preparación]])&gt;0,sala[[#This Row],[Tiempo de Permanencia]]-sala[[#This Row],[Tiempo de Preparación]],0)</f>
        <v>2.2222222216239762E-2</v>
      </c>
      <c r="R385" s="10">
        <f>IF(sala[[#This Row],[Tiempo de degustación]]&gt;0,1,0)</f>
        <v>1</v>
      </c>
      <c r="S385" s="1" t="str">
        <f>WEEKDAY(sala[[#This Row],[Fecha de Factura]],11)&amp;". "&amp;TEXT(sala[[#This Row],[Fecha de Factura]],"dddd")</f>
        <v>2. martes</v>
      </c>
      <c r="T385" s="4">
        <f>SUMIF('cocina'!A:A,sala[[#This Row],[Número de Orden]],'cocina'!G:G)</f>
        <v>6</v>
      </c>
      <c r="U385" s="4">
        <f>sala[[#This Row],[Tiempo de Preparación]]*24</f>
        <v>1.8333333333333335</v>
      </c>
      <c r="V385">
        <f>sala[[#This Row],[Cobrada]]*sala[[#This Row],[Monto Total de la Cuenta]]</f>
        <v>120</v>
      </c>
      <c r="W385" s="4">
        <f>sala[[#This Row],[Tiempo de Permanencia]]*24</f>
        <v>2.3666666665230878</v>
      </c>
    </row>
    <row r="386" spans="1:23" x14ac:dyDescent="0.3">
      <c r="A386">
        <v>6</v>
      </c>
      <c r="B386" s="1" t="s">
        <v>390</v>
      </c>
      <c r="C386">
        <v>6</v>
      </c>
      <c r="D386" s="2">
        <v>45021.150694444441</v>
      </c>
      <c r="E386" s="2">
        <v>45021.279861111114</v>
      </c>
      <c r="F386" s="1" t="s">
        <v>13</v>
      </c>
      <c r="G386" s="1" t="s">
        <v>20</v>
      </c>
      <c r="H386" s="1" t="s">
        <v>25</v>
      </c>
      <c r="I386">
        <v>11.14</v>
      </c>
      <c r="J386" s="1" t="s">
        <v>38</v>
      </c>
      <c r="K386">
        <v>385</v>
      </c>
      <c r="L386" s="1" t="s">
        <v>17</v>
      </c>
      <c r="M386" s="1">
        <f>SUMIF('cocina'!A:A,sala[[#This Row],[Número de Orden]],'cocina'!K:K)</f>
        <v>60</v>
      </c>
      <c r="N386" s="2">
        <f>sala[[#This Row],[Hora de Salida]]</f>
        <v>45021.279861111114</v>
      </c>
      <c r="O386" s="3">
        <f>IF(sala[[#This Row],[Estado de la Mesa]]="Ocupada",sala[[#This Row],[Hora de Salida]]-sala[[#This Row],[Hora de Llegada]]+15/(24*60),sala[[#This Row],[Hora de Salida]]-sala[[#This Row],[Hora de Llegada]])</f>
        <v>0.13958333333963915</v>
      </c>
      <c r="P386" s="3">
        <f>SUMIF('cocina'!A:A,sala[[#This Row],[Número de Orden]],'cocina'!H:H)/(24*60)</f>
        <v>1.5277777777777777E-2</v>
      </c>
      <c r="Q386" s="3">
        <f>IF((sala[[#This Row],[Tiempo de Permanencia]]-sala[[#This Row],[Tiempo de Preparación]])&gt;0,sala[[#This Row],[Tiempo de Permanencia]]-sala[[#This Row],[Tiempo de Preparación]],0)</f>
        <v>0.12430555556186138</v>
      </c>
      <c r="R386" s="10">
        <f>IF(sala[[#This Row],[Tiempo de degustación]]&gt;0,1,0)</f>
        <v>1</v>
      </c>
      <c r="S386" s="1" t="str">
        <f>WEEKDAY(sala[[#This Row],[Fecha de Factura]],11)&amp;". "&amp;TEXT(sala[[#This Row],[Fecha de Factura]],"dddd")</f>
        <v>3. miércoles</v>
      </c>
      <c r="T386" s="4">
        <f>SUMIF('cocina'!A:A,sala[[#This Row],[Número de Orden]],'cocina'!G:G)</f>
        <v>2</v>
      </c>
      <c r="U386" s="4">
        <f>sala[[#This Row],[Tiempo de Preparación]]*24</f>
        <v>0.36666666666666664</v>
      </c>
      <c r="V386">
        <f>sala[[#This Row],[Cobrada]]*sala[[#This Row],[Monto Total de la Cuenta]]</f>
        <v>60</v>
      </c>
      <c r="W386" s="4">
        <f>sala[[#This Row],[Tiempo de Permanencia]]*24</f>
        <v>3.3500000001513399</v>
      </c>
    </row>
    <row r="387" spans="1:23" x14ac:dyDescent="0.3">
      <c r="A387">
        <v>5</v>
      </c>
      <c r="B387" s="1" t="s">
        <v>344</v>
      </c>
      <c r="C387">
        <v>2</v>
      </c>
      <c r="D387" s="2">
        <v>45021.022916666669</v>
      </c>
      <c r="E387" s="2">
        <v>45021.123611111114</v>
      </c>
      <c r="F387" s="1" t="s">
        <v>32</v>
      </c>
      <c r="G387" s="1" t="s">
        <v>14</v>
      </c>
      <c r="H387" s="1" t="s">
        <v>15</v>
      </c>
      <c r="I387">
        <v>28.96</v>
      </c>
      <c r="J387" s="1" t="s">
        <v>38</v>
      </c>
      <c r="K387">
        <v>386</v>
      </c>
      <c r="L387" s="1" t="s">
        <v>39</v>
      </c>
      <c r="M387" s="1">
        <f>SUMIF('cocina'!A:A,sala[[#This Row],[Número de Orden]],'cocina'!K:K)</f>
        <v>99</v>
      </c>
      <c r="N387" s="2">
        <f>sala[[#This Row],[Hora de Salida]]</f>
        <v>45021.123611111114</v>
      </c>
      <c r="O387" s="3">
        <f>IF(sala[[#This Row],[Estado de la Mesa]]="Ocupada",sala[[#This Row],[Hora de Salida]]-sala[[#This Row],[Hora de Llegada]]+15/(24*60),sala[[#This Row],[Hora de Salida]]-sala[[#This Row],[Hora de Llegada]])</f>
        <v>0.11111111111191956</v>
      </c>
      <c r="P387" s="3">
        <f>SUMIF('cocina'!A:A,sala[[#This Row],[Número de Orden]],'cocina'!H:H)/(24*60)</f>
        <v>2.7777777777777776E-2</v>
      </c>
      <c r="Q387" s="3">
        <f>IF((sala[[#This Row],[Tiempo de Permanencia]]-sala[[#This Row],[Tiempo de Preparación]])&gt;0,sala[[#This Row],[Tiempo de Permanencia]]-sala[[#This Row],[Tiempo de Preparación]],0)</f>
        <v>8.3333333334141779E-2</v>
      </c>
      <c r="R387" s="10">
        <f>IF(sala[[#This Row],[Tiempo de degustación]]&gt;0,1,0)</f>
        <v>1</v>
      </c>
      <c r="S387" s="1" t="str">
        <f>WEEKDAY(sala[[#This Row],[Fecha de Factura]],11)&amp;". "&amp;TEXT(sala[[#This Row],[Fecha de Factura]],"dddd")</f>
        <v>3. miércoles</v>
      </c>
      <c r="T387" s="4">
        <f>SUMIF('cocina'!A:A,sala[[#This Row],[Número de Orden]],'cocina'!G:G)</f>
        <v>3</v>
      </c>
      <c r="U387" s="4">
        <f>sala[[#This Row],[Tiempo de Preparación]]*24</f>
        <v>0.66666666666666663</v>
      </c>
      <c r="V387">
        <f>sala[[#This Row],[Cobrada]]*sala[[#This Row],[Monto Total de la Cuenta]]</f>
        <v>99</v>
      </c>
      <c r="W387" s="4">
        <f>sala[[#This Row],[Tiempo de Permanencia]]*24</f>
        <v>2.6666666666860692</v>
      </c>
    </row>
    <row r="388" spans="1:23" x14ac:dyDescent="0.3">
      <c r="A388">
        <v>6</v>
      </c>
      <c r="B388" s="1" t="s">
        <v>391</v>
      </c>
      <c r="C388">
        <v>5</v>
      </c>
      <c r="D388" s="2">
        <v>45021.131249999999</v>
      </c>
      <c r="E388" s="2">
        <v>45021.256944444445</v>
      </c>
      <c r="F388" s="1" t="s">
        <v>29</v>
      </c>
      <c r="G388" s="1" t="s">
        <v>14</v>
      </c>
      <c r="H388" s="1" t="s">
        <v>21</v>
      </c>
      <c r="I388">
        <v>20.84</v>
      </c>
      <c r="J388" s="1" t="s">
        <v>38</v>
      </c>
      <c r="K388">
        <v>387</v>
      </c>
      <c r="L388" s="1" t="s">
        <v>39</v>
      </c>
      <c r="M388" s="1">
        <f>SUMIF('cocina'!A:A,sala[[#This Row],[Número de Orden]],'cocina'!K:K)</f>
        <v>93</v>
      </c>
      <c r="N388" s="2">
        <f>sala[[#This Row],[Hora de Salida]]</f>
        <v>45021.256944444445</v>
      </c>
      <c r="O388" s="3">
        <f>IF(sala[[#This Row],[Estado de la Mesa]]="Ocupada",sala[[#This Row],[Hora de Salida]]-sala[[#This Row],[Hora de Llegada]]+15/(24*60),sala[[#This Row],[Hora de Salida]]-sala[[#This Row],[Hora de Llegada]])</f>
        <v>0.13611111111337473</v>
      </c>
      <c r="P388" s="3">
        <f>SUMIF('cocina'!A:A,sala[[#This Row],[Número de Orden]],'cocina'!H:H)/(24*60)</f>
        <v>1.2500000000000001E-2</v>
      </c>
      <c r="Q388" s="3">
        <f>IF((sala[[#This Row],[Tiempo de Permanencia]]-sala[[#This Row],[Tiempo de Preparación]])&gt;0,sala[[#This Row],[Tiempo de Permanencia]]-sala[[#This Row],[Tiempo de Preparación]],0)</f>
        <v>0.12361111111337474</v>
      </c>
      <c r="R388" s="10">
        <f>IF(sala[[#This Row],[Tiempo de degustación]]&gt;0,1,0)</f>
        <v>1</v>
      </c>
      <c r="S388" s="1" t="str">
        <f>WEEKDAY(sala[[#This Row],[Fecha de Factura]],11)&amp;". "&amp;TEXT(sala[[#This Row],[Fecha de Factura]],"dddd")</f>
        <v>3. miércoles</v>
      </c>
      <c r="T388" s="4">
        <f>SUMIF('cocina'!A:A,sala[[#This Row],[Número de Orden]],'cocina'!G:G)</f>
        <v>3</v>
      </c>
      <c r="U388" s="4">
        <f>sala[[#This Row],[Tiempo de Preparación]]*24</f>
        <v>0.30000000000000004</v>
      </c>
      <c r="V388">
        <f>sala[[#This Row],[Cobrada]]*sala[[#This Row],[Monto Total de la Cuenta]]</f>
        <v>93</v>
      </c>
      <c r="W388" s="4">
        <f>sala[[#This Row],[Tiempo de Permanencia]]*24</f>
        <v>3.2666666667209938</v>
      </c>
    </row>
    <row r="389" spans="1:23" x14ac:dyDescent="0.3">
      <c r="A389">
        <v>18</v>
      </c>
      <c r="B389" s="1" t="s">
        <v>209</v>
      </c>
      <c r="C389">
        <v>2</v>
      </c>
      <c r="D389" s="2">
        <v>45021.022916666669</v>
      </c>
      <c r="E389" s="2">
        <v>45021.149305555555</v>
      </c>
      <c r="F389" s="1" t="s">
        <v>24</v>
      </c>
      <c r="G389" s="1" t="s">
        <v>14</v>
      </c>
      <c r="H389" s="1" t="s">
        <v>25</v>
      </c>
      <c r="I389">
        <v>27.03</v>
      </c>
      <c r="J389" s="1" t="s">
        <v>26</v>
      </c>
      <c r="K389">
        <v>388</v>
      </c>
      <c r="L389" s="1" t="s">
        <v>17</v>
      </c>
      <c r="M389" s="1">
        <f>SUMIF('cocina'!A:A,sala[[#This Row],[Número de Orden]],'cocina'!K:K)</f>
        <v>291</v>
      </c>
      <c r="N389" s="2">
        <f>sala[[#This Row],[Hora de Salida]]</f>
        <v>45021.149305555555</v>
      </c>
      <c r="O389" s="3">
        <f>IF(sala[[#This Row],[Estado de la Mesa]]="Ocupada",sala[[#This Row],[Hora de Salida]]-sala[[#This Row],[Hora de Llegada]]+15/(24*60),sala[[#This Row],[Hora de Salida]]-sala[[#This Row],[Hora de Llegada]])</f>
        <v>0.12638888888614019</v>
      </c>
      <c r="P389" s="3">
        <f>SUMIF('cocina'!A:A,sala[[#This Row],[Número de Orden]],'cocina'!H:H)/(24*60)</f>
        <v>0.11874999999999999</v>
      </c>
      <c r="Q389" s="3">
        <f>IF((sala[[#This Row],[Tiempo de Permanencia]]-sala[[#This Row],[Tiempo de Preparación]])&gt;0,sala[[#This Row],[Tiempo de Permanencia]]-sala[[#This Row],[Tiempo de Preparación]],0)</f>
        <v>7.6388888861401993E-3</v>
      </c>
      <c r="R389" s="10">
        <f>IF(sala[[#This Row],[Tiempo de degustación]]&gt;0,1,0)</f>
        <v>1</v>
      </c>
      <c r="S389" s="1" t="str">
        <f>WEEKDAY(sala[[#This Row],[Fecha de Factura]],11)&amp;". "&amp;TEXT(sala[[#This Row],[Fecha de Factura]],"dddd")</f>
        <v>3. miércoles</v>
      </c>
      <c r="T389" s="4">
        <f>SUMIF('cocina'!A:A,sala[[#This Row],[Número de Orden]],'cocina'!G:G)</f>
        <v>9</v>
      </c>
      <c r="U389" s="4">
        <f>sala[[#This Row],[Tiempo de Preparación]]*24</f>
        <v>2.8499999999999996</v>
      </c>
      <c r="V389">
        <f>sala[[#This Row],[Cobrada]]*sala[[#This Row],[Monto Total de la Cuenta]]</f>
        <v>291</v>
      </c>
      <c r="W389" s="4">
        <f>sala[[#This Row],[Tiempo de Permanencia]]*24</f>
        <v>3.0333333332673647</v>
      </c>
    </row>
    <row r="390" spans="1:23" x14ac:dyDescent="0.3">
      <c r="A390">
        <v>19</v>
      </c>
      <c r="B390" s="1" t="s">
        <v>392</v>
      </c>
      <c r="C390">
        <v>5</v>
      </c>
      <c r="D390" s="2">
        <v>45021.001388888886</v>
      </c>
      <c r="E390" s="2">
        <v>45021.09375</v>
      </c>
      <c r="F390" s="1" t="s">
        <v>13</v>
      </c>
      <c r="G390" s="1" t="s">
        <v>14</v>
      </c>
      <c r="H390" s="1" t="s">
        <v>25</v>
      </c>
      <c r="I390">
        <v>39.14</v>
      </c>
      <c r="J390" s="1" t="s">
        <v>16</v>
      </c>
      <c r="K390">
        <v>389</v>
      </c>
      <c r="L390" s="1" t="s">
        <v>39</v>
      </c>
      <c r="M390" s="1">
        <f>SUMIF('cocina'!A:A,sala[[#This Row],[Número de Orden]],'cocina'!K:K)</f>
        <v>33</v>
      </c>
      <c r="N390" s="2">
        <f>sala[[#This Row],[Hora de Salida]]</f>
        <v>45021.09375</v>
      </c>
      <c r="O390" s="3">
        <f>IF(sala[[#This Row],[Estado de la Mesa]]="Ocupada",sala[[#This Row],[Hora de Salida]]-sala[[#This Row],[Hora de Llegada]]+15/(24*60),sala[[#This Row],[Hora de Salida]]-sala[[#This Row],[Hora de Llegada]])</f>
        <v>9.2361111113859806E-2</v>
      </c>
      <c r="P390" s="3">
        <f>SUMIF('cocina'!A:A,sala[[#This Row],[Número de Orden]],'cocina'!H:H)/(24*60)</f>
        <v>1.6666666666666666E-2</v>
      </c>
      <c r="Q390" s="3">
        <f>IF((sala[[#This Row],[Tiempo de Permanencia]]-sala[[#This Row],[Tiempo de Preparación]])&gt;0,sala[[#This Row],[Tiempo de Permanencia]]-sala[[#This Row],[Tiempo de Preparación]],0)</f>
        <v>7.5694444447193143E-2</v>
      </c>
      <c r="R390" s="10">
        <f>IF(sala[[#This Row],[Tiempo de degustación]]&gt;0,1,0)</f>
        <v>1</v>
      </c>
      <c r="S390" s="1" t="str">
        <f>WEEKDAY(sala[[#This Row],[Fecha de Factura]],11)&amp;". "&amp;TEXT(sala[[#This Row],[Fecha de Factura]],"dddd")</f>
        <v>3. miércoles</v>
      </c>
      <c r="T390" s="4">
        <f>SUMIF('cocina'!A:A,sala[[#This Row],[Número de Orden]],'cocina'!G:G)</f>
        <v>1</v>
      </c>
      <c r="U390" s="4">
        <f>sala[[#This Row],[Tiempo de Preparación]]*24</f>
        <v>0.4</v>
      </c>
      <c r="V390">
        <f>sala[[#This Row],[Cobrada]]*sala[[#This Row],[Monto Total de la Cuenta]]</f>
        <v>33</v>
      </c>
      <c r="W390" s="4">
        <f>sala[[#This Row],[Tiempo de Permanencia]]*24</f>
        <v>2.2166666667326353</v>
      </c>
    </row>
    <row r="391" spans="1:23" x14ac:dyDescent="0.3">
      <c r="A391">
        <v>9</v>
      </c>
      <c r="B391" s="1" t="s">
        <v>77</v>
      </c>
      <c r="C391">
        <v>2</v>
      </c>
      <c r="D391" s="2">
        <v>45021.124305555553</v>
      </c>
      <c r="E391" s="2">
        <v>45021.22152777778</v>
      </c>
      <c r="F391" s="1" t="s">
        <v>13</v>
      </c>
      <c r="G391" s="1" t="s">
        <v>14</v>
      </c>
      <c r="H391" s="1" t="s">
        <v>25</v>
      </c>
      <c r="I391">
        <v>42.68</v>
      </c>
      <c r="J391" s="1" t="s">
        <v>16</v>
      </c>
      <c r="K391">
        <v>390</v>
      </c>
      <c r="L391" s="1" t="s">
        <v>57</v>
      </c>
      <c r="M391" s="1">
        <f>SUMIF('cocina'!A:A,sala[[#This Row],[Número de Orden]],'cocina'!K:K)</f>
        <v>143</v>
      </c>
      <c r="N391" s="2">
        <f>sala[[#This Row],[Hora de Salida]]</f>
        <v>45021.22152777778</v>
      </c>
      <c r="O391" s="3">
        <f>IF(sala[[#This Row],[Estado de la Mesa]]="Ocupada",sala[[#This Row],[Hora de Salida]]-sala[[#This Row],[Hora de Llegada]]+15/(24*60),sala[[#This Row],[Hora de Salida]]-sala[[#This Row],[Hora de Llegada]])</f>
        <v>9.7222222226264421E-2</v>
      </c>
      <c r="P391" s="3">
        <f>SUMIF('cocina'!A:A,sala[[#This Row],[Número de Orden]],'cocina'!H:H)/(24*60)</f>
        <v>6.458333333333334E-2</v>
      </c>
      <c r="Q391" s="3">
        <f>IF((sala[[#This Row],[Tiempo de Permanencia]]-sala[[#This Row],[Tiempo de Preparación]])&gt;0,sala[[#This Row],[Tiempo de Permanencia]]-sala[[#This Row],[Tiempo de Preparación]],0)</f>
        <v>3.2638888892931081E-2</v>
      </c>
      <c r="R391" s="10">
        <f>IF(sala[[#This Row],[Tiempo de degustación]]&gt;0,1,0)</f>
        <v>1</v>
      </c>
      <c r="S391" s="1" t="str">
        <f>WEEKDAY(sala[[#This Row],[Fecha de Factura]],11)&amp;". "&amp;TEXT(sala[[#This Row],[Fecha de Factura]],"dddd")</f>
        <v>3. miércoles</v>
      </c>
      <c r="T391" s="4">
        <f>SUMIF('cocina'!A:A,sala[[#This Row],[Número de Orden]],'cocina'!G:G)</f>
        <v>6</v>
      </c>
      <c r="U391" s="4">
        <f>sala[[#This Row],[Tiempo de Preparación]]*24</f>
        <v>1.5500000000000003</v>
      </c>
      <c r="V391">
        <f>sala[[#This Row],[Cobrada]]*sala[[#This Row],[Monto Total de la Cuenta]]</f>
        <v>143</v>
      </c>
      <c r="W391" s="4">
        <f>sala[[#This Row],[Tiempo de Permanencia]]*24</f>
        <v>2.3333333334303461</v>
      </c>
    </row>
    <row r="392" spans="1:23" x14ac:dyDescent="0.3">
      <c r="A392">
        <v>15</v>
      </c>
      <c r="B392" s="1" t="s">
        <v>393</v>
      </c>
      <c r="C392">
        <v>1</v>
      </c>
      <c r="D392" s="2">
        <v>45021.086805555555</v>
      </c>
      <c r="E392" s="2">
        <v>45021.17291666667</v>
      </c>
      <c r="F392" s="1" t="s">
        <v>13</v>
      </c>
      <c r="G392" s="1" t="s">
        <v>14</v>
      </c>
      <c r="H392" s="1" t="s">
        <v>25</v>
      </c>
      <c r="I392">
        <v>48.6</v>
      </c>
      <c r="J392" s="1" t="s">
        <v>16</v>
      </c>
      <c r="K392">
        <v>391</v>
      </c>
      <c r="L392" s="1" t="s">
        <v>54</v>
      </c>
      <c r="M392" s="1">
        <f>SUMIF('cocina'!A:A,sala[[#This Row],[Número de Orden]],'cocina'!K:K)</f>
        <v>22</v>
      </c>
      <c r="N392" s="2">
        <f>sala[[#This Row],[Hora de Salida]]</f>
        <v>45021.17291666667</v>
      </c>
      <c r="O392" s="3">
        <f>IF(sala[[#This Row],[Estado de la Mesa]]="Ocupada",sala[[#This Row],[Hora de Salida]]-sala[[#This Row],[Hora de Llegada]]+15/(24*60),sala[[#This Row],[Hora de Salida]]-sala[[#This Row],[Hora de Llegada]])</f>
        <v>8.6111111115314998E-2</v>
      </c>
      <c r="P392" s="3">
        <f>SUMIF('cocina'!A:A,sala[[#This Row],[Número de Orden]],'cocina'!H:H)/(24*60)</f>
        <v>2.4305555555555556E-2</v>
      </c>
      <c r="Q392" s="3">
        <f>IF((sala[[#This Row],[Tiempo de Permanencia]]-sala[[#This Row],[Tiempo de Preparación]])&gt;0,sala[[#This Row],[Tiempo de Permanencia]]-sala[[#This Row],[Tiempo de Preparación]],0)</f>
        <v>6.1805555559759445E-2</v>
      </c>
      <c r="R392" s="10">
        <f>IF(sala[[#This Row],[Tiempo de degustación]]&gt;0,1,0)</f>
        <v>1</v>
      </c>
      <c r="S392" s="1" t="str">
        <f>WEEKDAY(sala[[#This Row],[Fecha de Factura]],11)&amp;". "&amp;TEXT(sala[[#This Row],[Fecha de Factura]],"dddd")</f>
        <v>3. miércoles</v>
      </c>
      <c r="T392" s="4">
        <f>SUMIF('cocina'!A:A,sala[[#This Row],[Número de Orden]],'cocina'!G:G)</f>
        <v>1</v>
      </c>
      <c r="U392" s="4">
        <f>sala[[#This Row],[Tiempo de Preparación]]*24</f>
        <v>0.58333333333333337</v>
      </c>
      <c r="V392">
        <f>sala[[#This Row],[Cobrada]]*sala[[#This Row],[Monto Total de la Cuenta]]</f>
        <v>22</v>
      </c>
      <c r="W392" s="4">
        <f>sala[[#This Row],[Tiempo de Permanencia]]*24</f>
        <v>2.0666666667675599</v>
      </c>
    </row>
    <row r="393" spans="1:23" x14ac:dyDescent="0.3">
      <c r="A393">
        <v>14</v>
      </c>
      <c r="B393" s="1" t="s">
        <v>394</v>
      </c>
      <c r="C393">
        <v>3</v>
      </c>
      <c r="D393" s="2">
        <v>45021.022916666669</v>
      </c>
      <c r="E393" s="2">
        <v>45021.172222222223</v>
      </c>
      <c r="F393" s="1" t="s">
        <v>24</v>
      </c>
      <c r="G393" s="1" t="s">
        <v>14</v>
      </c>
      <c r="H393" s="1" t="s">
        <v>25</v>
      </c>
      <c r="I393">
        <v>32.729999999999997</v>
      </c>
      <c r="J393" s="1" t="s">
        <v>38</v>
      </c>
      <c r="K393">
        <v>392</v>
      </c>
      <c r="L393" s="1" t="s">
        <v>42</v>
      </c>
      <c r="M393" s="1">
        <f>SUMIF('cocina'!A:A,sala[[#This Row],[Número de Orden]],'cocina'!K:K)</f>
        <v>120</v>
      </c>
      <c r="N393" s="2">
        <f>sala[[#This Row],[Hora de Salida]]</f>
        <v>45021.172222222223</v>
      </c>
      <c r="O393" s="3">
        <f>IF(sala[[#This Row],[Estado de la Mesa]]="Ocupada",sala[[#This Row],[Hora de Salida]]-sala[[#This Row],[Hora de Llegada]]+15/(24*60),sala[[#This Row],[Hora de Salida]]-sala[[#This Row],[Hora de Llegada]])</f>
        <v>0.15972222222141377</v>
      </c>
      <c r="P393" s="3">
        <f>SUMIF('cocina'!A:A,sala[[#This Row],[Número de Orden]],'cocina'!H:H)/(24*60)</f>
        <v>3.7499999999999999E-2</v>
      </c>
      <c r="Q393" s="3">
        <f>IF((sala[[#This Row],[Tiempo de Permanencia]]-sala[[#This Row],[Tiempo de Preparación]])&gt;0,sala[[#This Row],[Tiempo de Permanencia]]-sala[[#This Row],[Tiempo de Preparación]],0)</f>
        <v>0.12222222222141377</v>
      </c>
      <c r="R393" s="10">
        <f>IF(sala[[#This Row],[Tiempo de degustación]]&gt;0,1,0)</f>
        <v>1</v>
      </c>
      <c r="S393" s="1" t="str">
        <f>WEEKDAY(sala[[#This Row],[Fecha de Factura]],11)&amp;". "&amp;TEXT(sala[[#This Row],[Fecha de Factura]],"dddd")</f>
        <v>3. miércoles</v>
      </c>
      <c r="T393" s="4">
        <f>SUMIF('cocina'!A:A,sala[[#This Row],[Número de Orden]],'cocina'!G:G)</f>
        <v>4</v>
      </c>
      <c r="U393" s="4">
        <f>sala[[#This Row],[Tiempo de Preparación]]*24</f>
        <v>0.89999999999999991</v>
      </c>
      <c r="V393">
        <f>sala[[#This Row],[Cobrada]]*sala[[#This Row],[Monto Total de la Cuenta]]</f>
        <v>120</v>
      </c>
      <c r="W393" s="4">
        <f>sala[[#This Row],[Tiempo de Permanencia]]*24</f>
        <v>3.8333333333139308</v>
      </c>
    </row>
    <row r="394" spans="1:23" x14ac:dyDescent="0.3">
      <c r="A394">
        <v>13</v>
      </c>
      <c r="B394" s="1" t="s">
        <v>395</v>
      </c>
      <c r="C394">
        <v>3</v>
      </c>
      <c r="D394" s="2">
        <v>45021.106249999997</v>
      </c>
      <c r="E394" s="2">
        <v>45021.220138888886</v>
      </c>
      <c r="F394" s="1" t="s">
        <v>32</v>
      </c>
      <c r="G394" s="1" t="s">
        <v>14</v>
      </c>
      <c r="H394" s="1" t="s">
        <v>25</v>
      </c>
      <c r="I394">
        <v>12.54</v>
      </c>
      <c r="J394" s="1" t="s">
        <v>38</v>
      </c>
      <c r="K394">
        <v>393</v>
      </c>
      <c r="L394" s="1" t="s">
        <v>22</v>
      </c>
      <c r="M394" s="1">
        <f>SUMIF('cocina'!A:A,sala[[#This Row],[Número de Orden]],'cocina'!K:K)</f>
        <v>208</v>
      </c>
      <c r="N394" s="2">
        <f>sala[[#This Row],[Hora de Salida]]</f>
        <v>45021.220138888886</v>
      </c>
      <c r="O394" s="3">
        <f>IF(sala[[#This Row],[Estado de la Mesa]]="Ocupada",sala[[#This Row],[Hora de Salida]]-sala[[#This Row],[Hora de Llegada]]+15/(24*60),sala[[#This Row],[Hora de Salida]]-sala[[#This Row],[Hora de Llegada]])</f>
        <v>0.12430555555571725</v>
      </c>
      <c r="P394" s="3">
        <f>SUMIF('cocina'!A:A,sala[[#This Row],[Número de Orden]],'cocina'!H:H)/(24*60)</f>
        <v>7.5694444444444439E-2</v>
      </c>
      <c r="Q394" s="3">
        <f>IF((sala[[#This Row],[Tiempo de Permanencia]]-sala[[#This Row],[Tiempo de Preparación]])&gt;0,sala[[#This Row],[Tiempo de Permanencia]]-sala[[#This Row],[Tiempo de Preparación]],0)</f>
        <v>4.8611111111272809E-2</v>
      </c>
      <c r="R394" s="10">
        <f>IF(sala[[#This Row],[Tiempo de degustación]]&gt;0,1,0)</f>
        <v>1</v>
      </c>
      <c r="S394" s="1" t="str">
        <f>WEEKDAY(sala[[#This Row],[Fecha de Factura]],11)&amp;". "&amp;TEXT(sala[[#This Row],[Fecha de Factura]],"dddd")</f>
        <v>3. miércoles</v>
      </c>
      <c r="T394" s="4">
        <f>SUMIF('cocina'!A:A,sala[[#This Row],[Número de Orden]],'cocina'!G:G)</f>
        <v>8</v>
      </c>
      <c r="U394" s="4">
        <f>sala[[#This Row],[Tiempo de Preparación]]*24</f>
        <v>1.8166666666666664</v>
      </c>
      <c r="V394">
        <f>sala[[#This Row],[Cobrada]]*sala[[#This Row],[Monto Total de la Cuenta]]</f>
        <v>208</v>
      </c>
      <c r="W394" s="4">
        <f>sala[[#This Row],[Tiempo de Permanencia]]*24</f>
        <v>2.9833333333372138</v>
      </c>
    </row>
    <row r="395" spans="1:23" x14ac:dyDescent="0.3">
      <c r="A395">
        <v>17</v>
      </c>
      <c r="B395" s="1" t="s">
        <v>41</v>
      </c>
      <c r="C395">
        <v>1</v>
      </c>
      <c r="D395" s="2">
        <v>45021.143055555556</v>
      </c>
      <c r="E395" s="2">
        <v>45021.293055555558</v>
      </c>
      <c r="F395" s="1" t="s">
        <v>13</v>
      </c>
      <c r="G395" s="1" t="s">
        <v>14</v>
      </c>
      <c r="H395" s="1" t="s">
        <v>25</v>
      </c>
      <c r="I395">
        <v>18.05</v>
      </c>
      <c r="J395" s="1" t="s">
        <v>38</v>
      </c>
      <c r="K395">
        <v>394</v>
      </c>
      <c r="L395" s="1" t="s">
        <v>27</v>
      </c>
      <c r="M395" s="1">
        <f>SUMIF('cocina'!A:A,sala[[#This Row],[Número de Orden]],'cocina'!K:K)</f>
        <v>77</v>
      </c>
      <c r="N395" s="2">
        <f>sala[[#This Row],[Hora de Salida]]</f>
        <v>45021.293055555558</v>
      </c>
      <c r="O395" s="3">
        <f>IF(sala[[#This Row],[Estado de la Mesa]]="Ocupada",sala[[#This Row],[Hora de Salida]]-sala[[#This Row],[Hora de Llegada]]+15/(24*60),sala[[#This Row],[Hora de Salida]]-sala[[#This Row],[Hora de Llegada]])</f>
        <v>0.16041666666812185</v>
      </c>
      <c r="P395" s="3">
        <f>SUMIF('cocina'!A:A,sala[[#This Row],[Número de Orden]],'cocina'!H:H)/(24*60)</f>
        <v>3.2638888888888891E-2</v>
      </c>
      <c r="Q395" s="3">
        <f>IF((sala[[#This Row],[Tiempo de Permanencia]]-sala[[#This Row],[Tiempo de Preparación]])&gt;0,sala[[#This Row],[Tiempo de Permanencia]]-sala[[#This Row],[Tiempo de Preparación]],0)</f>
        <v>0.12777777777923296</v>
      </c>
      <c r="R395" s="10">
        <f>IF(sala[[#This Row],[Tiempo de degustación]]&gt;0,1,0)</f>
        <v>1</v>
      </c>
      <c r="S395" s="1" t="str">
        <f>WEEKDAY(sala[[#This Row],[Fecha de Factura]],11)&amp;". "&amp;TEXT(sala[[#This Row],[Fecha de Factura]],"dddd")</f>
        <v>3. miércoles</v>
      </c>
      <c r="T395" s="4">
        <f>SUMIF('cocina'!A:A,sala[[#This Row],[Número de Orden]],'cocina'!G:G)</f>
        <v>3</v>
      </c>
      <c r="U395" s="4">
        <f>sala[[#This Row],[Tiempo de Preparación]]*24</f>
        <v>0.78333333333333344</v>
      </c>
      <c r="V395">
        <f>sala[[#This Row],[Cobrada]]*sala[[#This Row],[Monto Total de la Cuenta]]</f>
        <v>77</v>
      </c>
      <c r="W395" s="4">
        <f>sala[[#This Row],[Tiempo de Permanencia]]*24</f>
        <v>3.8500000000349246</v>
      </c>
    </row>
    <row r="396" spans="1:23" x14ac:dyDescent="0.3">
      <c r="A396">
        <v>2</v>
      </c>
      <c r="B396" s="1" t="s">
        <v>396</v>
      </c>
      <c r="C396">
        <v>1</v>
      </c>
      <c r="D396" s="2">
        <v>45021.067361111112</v>
      </c>
      <c r="E396" s="2">
        <v>45021.231944444444</v>
      </c>
      <c r="F396" s="1" t="s">
        <v>24</v>
      </c>
      <c r="G396" s="1" t="s">
        <v>14</v>
      </c>
      <c r="H396" s="1" t="s">
        <v>15</v>
      </c>
      <c r="I396">
        <v>40.9</v>
      </c>
      <c r="J396" s="1" t="s">
        <v>26</v>
      </c>
      <c r="K396">
        <v>395</v>
      </c>
      <c r="L396" s="1" t="s">
        <v>54</v>
      </c>
      <c r="M396" s="1">
        <f>SUMIF('cocina'!A:A,sala[[#This Row],[Número de Orden]],'cocina'!K:K)</f>
        <v>38</v>
      </c>
      <c r="N396" s="2">
        <f>sala[[#This Row],[Hora de Salida]]</f>
        <v>45021.231944444444</v>
      </c>
      <c r="O396" s="3">
        <f>IF(sala[[#This Row],[Estado de la Mesa]]="Ocupada",sala[[#This Row],[Hora de Salida]]-sala[[#This Row],[Hora de Llegada]]+15/(24*60),sala[[#This Row],[Hora de Salida]]-sala[[#This Row],[Hora de Llegada]])</f>
        <v>0.16458333333139308</v>
      </c>
      <c r="P396" s="3">
        <f>SUMIF('cocina'!A:A,sala[[#This Row],[Número de Orden]],'cocina'!H:H)/(24*60)</f>
        <v>5.5555555555555558E-3</v>
      </c>
      <c r="Q396" s="3">
        <f>IF((sala[[#This Row],[Tiempo de Permanencia]]-sala[[#This Row],[Tiempo de Preparación]])&gt;0,sala[[#This Row],[Tiempo de Permanencia]]-sala[[#This Row],[Tiempo de Preparación]],0)</f>
        <v>0.15902777777583751</v>
      </c>
      <c r="R396" s="10">
        <f>IF(sala[[#This Row],[Tiempo de degustación]]&gt;0,1,0)</f>
        <v>1</v>
      </c>
      <c r="S396" s="1" t="str">
        <f>WEEKDAY(sala[[#This Row],[Fecha de Factura]],11)&amp;". "&amp;TEXT(sala[[#This Row],[Fecha de Factura]],"dddd")</f>
        <v>3. miércoles</v>
      </c>
      <c r="T396" s="4">
        <f>SUMIF('cocina'!A:A,sala[[#This Row],[Número de Orden]],'cocina'!G:G)</f>
        <v>2</v>
      </c>
      <c r="U396" s="4">
        <f>sala[[#This Row],[Tiempo de Preparación]]*24</f>
        <v>0.13333333333333333</v>
      </c>
      <c r="V396">
        <f>sala[[#This Row],[Cobrada]]*sala[[#This Row],[Monto Total de la Cuenta]]</f>
        <v>38</v>
      </c>
      <c r="W396" s="4">
        <f>sala[[#This Row],[Tiempo de Permanencia]]*24</f>
        <v>3.9499999999534339</v>
      </c>
    </row>
    <row r="397" spans="1:23" x14ac:dyDescent="0.3">
      <c r="A397">
        <v>11</v>
      </c>
      <c r="B397" s="1" t="s">
        <v>397</v>
      </c>
      <c r="C397">
        <v>1</v>
      </c>
      <c r="D397" s="2">
        <v>45021.022222222222</v>
      </c>
      <c r="E397" s="2">
        <v>45021.15</v>
      </c>
      <c r="F397" s="1" t="s">
        <v>24</v>
      </c>
      <c r="G397" s="1" t="s">
        <v>35</v>
      </c>
      <c r="H397" s="1" t="s">
        <v>21</v>
      </c>
      <c r="I397">
        <v>34.5</v>
      </c>
      <c r="J397" s="1" t="s">
        <v>26</v>
      </c>
      <c r="K397">
        <v>396</v>
      </c>
      <c r="L397" s="1" t="s">
        <v>33</v>
      </c>
      <c r="M397" s="1">
        <f>SUMIF('cocina'!A:A,sala[[#This Row],[Número de Orden]],'cocina'!K:K)</f>
        <v>83</v>
      </c>
      <c r="N397" s="2">
        <f>sala[[#This Row],[Hora de Salida]]</f>
        <v>45021.15</v>
      </c>
      <c r="O397" s="3">
        <f>IF(sala[[#This Row],[Estado de la Mesa]]="Ocupada",sala[[#This Row],[Hora de Salida]]-sala[[#This Row],[Hora de Llegada]]+15/(24*60),sala[[#This Row],[Hora de Salida]]-sala[[#This Row],[Hora de Llegada]])</f>
        <v>0.12777777777955635</v>
      </c>
      <c r="P397" s="3">
        <f>SUMIF('cocina'!A:A,sala[[#This Row],[Número de Orden]],'cocina'!H:H)/(24*60)</f>
        <v>3.9583333333333331E-2</v>
      </c>
      <c r="Q397" s="3">
        <f>IF((sala[[#This Row],[Tiempo de Permanencia]]-sala[[#This Row],[Tiempo de Preparación]])&gt;0,sala[[#This Row],[Tiempo de Permanencia]]-sala[[#This Row],[Tiempo de Preparación]],0)</f>
        <v>8.8194444446223014E-2</v>
      </c>
      <c r="R397" s="10">
        <f>IF(sala[[#This Row],[Tiempo de degustación]]&gt;0,1,0)</f>
        <v>1</v>
      </c>
      <c r="S397" s="1" t="str">
        <f>WEEKDAY(sala[[#This Row],[Fecha de Factura]],11)&amp;". "&amp;TEXT(sala[[#This Row],[Fecha de Factura]],"dddd")</f>
        <v>3. miércoles</v>
      </c>
      <c r="T397" s="4">
        <f>SUMIF('cocina'!A:A,sala[[#This Row],[Número de Orden]],'cocina'!G:G)</f>
        <v>4</v>
      </c>
      <c r="U397" s="4">
        <f>sala[[#This Row],[Tiempo de Preparación]]*24</f>
        <v>0.95</v>
      </c>
      <c r="V397">
        <f>sala[[#This Row],[Cobrada]]*sala[[#This Row],[Monto Total de la Cuenta]]</f>
        <v>83</v>
      </c>
      <c r="W397" s="4">
        <f>sala[[#This Row],[Tiempo de Permanencia]]*24</f>
        <v>3.0666666667093523</v>
      </c>
    </row>
    <row r="398" spans="1:23" x14ac:dyDescent="0.3">
      <c r="A398">
        <v>4</v>
      </c>
      <c r="B398" s="1" t="s">
        <v>360</v>
      </c>
      <c r="C398">
        <v>2</v>
      </c>
      <c r="D398" s="2">
        <v>45021.013888888891</v>
      </c>
      <c r="E398" s="2">
        <v>45021.06527777778</v>
      </c>
      <c r="F398" s="1" t="s">
        <v>32</v>
      </c>
      <c r="G398" s="1" t="s">
        <v>20</v>
      </c>
      <c r="H398" s="1" t="s">
        <v>15</v>
      </c>
      <c r="I398">
        <v>37.79</v>
      </c>
      <c r="J398" s="1" t="s">
        <v>26</v>
      </c>
      <c r="K398">
        <v>397</v>
      </c>
      <c r="L398" s="1" t="s">
        <v>57</v>
      </c>
      <c r="M398" s="1">
        <f>SUMIF('cocina'!A:A,sala[[#This Row],[Número de Orden]],'cocina'!K:K)</f>
        <v>147</v>
      </c>
      <c r="N398" s="2">
        <f>sala[[#This Row],[Hora de Salida]]</f>
        <v>45021.06527777778</v>
      </c>
      <c r="O398" s="3">
        <f>IF(sala[[#This Row],[Estado de la Mesa]]="Ocupada",sala[[#This Row],[Hora de Salida]]-sala[[#This Row],[Hora de Llegada]]+15/(24*60),sala[[#This Row],[Hora de Salida]]-sala[[#This Row],[Hora de Llegada]])</f>
        <v>5.1388888889050577E-2</v>
      </c>
      <c r="P398" s="3">
        <f>SUMIF('cocina'!A:A,sala[[#This Row],[Número de Orden]],'cocina'!H:H)/(24*60)</f>
        <v>4.791666666666667E-2</v>
      </c>
      <c r="Q398" s="3">
        <f>IF((sala[[#This Row],[Tiempo de Permanencia]]-sala[[#This Row],[Tiempo de Preparación]])&gt;0,sala[[#This Row],[Tiempo de Permanencia]]-sala[[#This Row],[Tiempo de Preparación]],0)</f>
        <v>3.4722222223839069E-3</v>
      </c>
      <c r="R398" s="10">
        <f>IF(sala[[#This Row],[Tiempo de degustación]]&gt;0,1,0)</f>
        <v>1</v>
      </c>
      <c r="S398" s="1" t="str">
        <f>WEEKDAY(sala[[#This Row],[Fecha de Factura]],11)&amp;". "&amp;TEXT(sala[[#This Row],[Fecha de Factura]],"dddd")</f>
        <v>3. miércoles</v>
      </c>
      <c r="T398" s="4">
        <f>SUMIF('cocina'!A:A,sala[[#This Row],[Número de Orden]],'cocina'!G:G)</f>
        <v>5</v>
      </c>
      <c r="U398" s="4">
        <f>sala[[#This Row],[Tiempo de Preparación]]*24</f>
        <v>1.1500000000000001</v>
      </c>
      <c r="V398">
        <f>sala[[#This Row],[Cobrada]]*sala[[#This Row],[Monto Total de la Cuenta]]</f>
        <v>147</v>
      </c>
      <c r="W398" s="4">
        <f>sala[[#This Row],[Tiempo de Permanencia]]*24</f>
        <v>1.2333333333372138</v>
      </c>
    </row>
    <row r="399" spans="1:23" x14ac:dyDescent="0.3">
      <c r="A399">
        <v>9</v>
      </c>
      <c r="B399" s="1" t="s">
        <v>398</v>
      </c>
      <c r="C399">
        <v>5</v>
      </c>
      <c r="D399" s="2">
        <v>45021.131944444445</v>
      </c>
      <c r="E399" s="2">
        <v>45021.295138888891</v>
      </c>
      <c r="F399" s="1" t="s">
        <v>19</v>
      </c>
      <c r="G399" s="1" t="s">
        <v>20</v>
      </c>
      <c r="H399" s="1" t="s">
        <v>25</v>
      </c>
      <c r="I399">
        <v>48.96</v>
      </c>
      <c r="J399" s="1" t="s">
        <v>26</v>
      </c>
      <c r="K399">
        <v>398</v>
      </c>
      <c r="L399" s="1" t="s">
        <v>33</v>
      </c>
      <c r="M399" s="1">
        <f>SUMIF('cocina'!A:A,sala[[#This Row],[Número de Orden]],'cocina'!K:K)</f>
        <v>122</v>
      </c>
      <c r="N399" s="2">
        <f>sala[[#This Row],[Hora de Salida]]</f>
        <v>45021.295138888891</v>
      </c>
      <c r="O399" s="3">
        <f>IF(sala[[#This Row],[Estado de la Mesa]]="Ocupada",sala[[#This Row],[Hora de Salida]]-sala[[#This Row],[Hora de Llegada]]+15/(24*60),sala[[#This Row],[Hora de Salida]]-sala[[#This Row],[Hora de Llegada]])</f>
        <v>0.16319444444525288</v>
      </c>
      <c r="P399" s="3">
        <f>SUMIF('cocina'!A:A,sala[[#This Row],[Número de Orden]],'cocina'!H:H)/(24*60)</f>
        <v>4.9305555555555554E-2</v>
      </c>
      <c r="Q399" s="3">
        <f>IF((sala[[#This Row],[Tiempo de Permanencia]]-sala[[#This Row],[Tiempo de Preparación]])&gt;0,sala[[#This Row],[Tiempo de Permanencia]]-sala[[#This Row],[Tiempo de Preparación]],0)</f>
        <v>0.11388888888969734</v>
      </c>
      <c r="R399" s="10">
        <f>IF(sala[[#This Row],[Tiempo de degustación]]&gt;0,1,0)</f>
        <v>1</v>
      </c>
      <c r="S399" s="1" t="str">
        <f>WEEKDAY(sala[[#This Row],[Fecha de Factura]],11)&amp;". "&amp;TEXT(sala[[#This Row],[Fecha de Factura]],"dddd")</f>
        <v>3. miércoles</v>
      </c>
      <c r="T399" s="4">
        <f>SUMIF('cocina'!A:A,sala[[#This Row],[Número de Orden]],'cocina'!G:G)</f>
        <v>4</v>
      </c>
      <c r="U399" s="4">
        <f>sala[[#This Row],[Tiempo de Preparación]]*24</f>
        <v>1.1833333333333333</v>
      </c>
      <c r="V399">
        <f>sala[[#This Row],[Cobrada]]*sala[[#This Row],[Monto Total de la Cuenta]]</f>
        <v>122</v>
      </c>
      <c r="W399" s="4">
        <f>sala[[#This Row],[Tiempo de Permanencia]]*24</f>
        <v>3.9166666666860692</v>
      </c>
    </row>
    <row r="400" spans="1:23" x14ac:dyDescent="0.3">
      <c r="A400">
        <v>7</v>
      </c>
      <c r="B400" s="1" t="s">
        <v>399</v>
      </c>
      <c r="C400">
        <v>6</v>
      </c>
      <c r="D400" s="2">
        <v>45021.116666666669</v>
      </c>
      <c r="E400" s="2">
        <v>45021.236111111109</v>
      </c>
      <c r="F400" s="1" t="s">
        <v>29</v>
      </c>
      <c r="G400" s="1" t="s">
        <v>14</v>
      </c>
      <c r="H400" s="1" t="s">
        <v>25</v>
      </c>
      <c r="I400">
        <v>27.32</v>
      </c>
      <c r="J400" s="1" t="s">
        <v>26</v>
      </c>
      <c r="K400">
        <v>399</v>
      </c>
      <c r="L400" s="1" t="s">
        <v>17</v>
      </c>
      <c r="M400" s="1">
        <f>SUMIF('cocina'!A:A,sala[[#This Row],[Número de Orden]],'cocina'!K:K)</f>
        <v>207</v>
      </c>
      <c r="N400" s="2">
        <f>sala[[#This Row],[Hora de Salida]]</f>
        <v>45021.236111111109</v>
      </c>
      <c r="O400" s="3">
        <f>IF(sala[[#This Row],[Estado de la Mesa]]="Ocupada",sala[[#This Row],[Hora de Salida]]-sala[[#This Row],[Hora de Llegada]]+15/(24*60),sala[[#This Row],[Hora de Salida]]-sala[[#This Row],[Hora de Llegada]])</f>
        <v>0.11944444444088731</v>
      </c>
      <c r="P400" s="3">
        <f>SUMIF('cocina'!A:A,sala[[#This Row],[Número de Orden]],'cocina'!H:H)/(24*60)</f>
        <v>6.3194444444444442E-2</v>
      </c>
      <c r="Q400" s="3">
        <f>IF((sala[[#This Row],[Tiempo de Permanencia]]-sala[[#This Row],[Tiempo de Preparación]])&gt;0,sala[[#This Row],[Tiempo de Permanencia]]-sala[[#This Row],[Tiempo de Preparación]],0)</f>
        <v>5.6249999996442868E-2</v>
      </c>
      <c r="R400" s="10">
        <f>IF(sala[[#This Row],[Tiempo de degustación]]&gt;0,1,0)</f>
        <v>1</v>
      </c>
      <c r="S400" s="1" t="str">
        <f>WEEKDAY(sala[[#This Row],[Fecha de Factura]],11)&amp;". "&amp;TEXT(sala[[#This Row],[Fecha de Factura]],"dddd")</f>
        <v>3. miércoles</v>
      </c>
      <c r="T400" s="4">
        <f>SUMIF('cocina'!A:A,sala[[#This Row],[Número de Orden]],'cocina'!G:G)</f>
        <v>6</v>
      </c>
      <c r="U400" s="4">
        <f>sala[[#This Row],[Tiempo de Preparación]]*24</f>
        <v>1.5166666666666666</v>
      </c>
      <c r="V400">
        <f>sala[[#This Row],[Cobrada]]*sala[[#This Row],[Monto Total de la Cuenta]]</f>
        <v>207</v>
      </c>
      <c r="W400" s="4">
        <f>sala[[#This Row],[Tiempo de Permanencia]]*24</f>
        <v>2.8666666665812954</v>
      </c>
    </row>
    <row r="401" spans="1:23" x14ac:dyDescent="0.3">
      <c r="A401">
        <v>9</v>
      </c>
      <c r="B401" s="1" t="s">
        <v>400</v>
      </c>
      <c r="C401">
        <v>4</v>
      </c>
      <c r="D401" s="2">
        <v>45021.09097222222</v>
      </c>
      <c r="E401" s="2">
        <v>45021.176388888889</v>
      </c>
      <c r="F401" s="1" t="s">
        <v>32</v>
      </c>
      <c r="G401" s="1" t="s">
        <v>14</v>
      </c>
      <c r="H401" s="1" t="s">
        <v>25</v>
      </c>
      <c r="I401">
        <v>42.96</v>
      </c>
      <c r="J401" s="1" t="s">
        <v>16</v>
      </c>
      <c r="K401">
        <v>400</v>
      </c>
      <c r="L401" s="1" t="s">
        <v>27</v>
      </c>
      <c r="M401" s="1">
        <f>SUMIF('cocina'!A:A,sala[[#This Row],[Número de Orden]],'cocina'!K:K)</f>
        <v>198</v>
      </c>
      <c r="N401" s="2">
        <f>sala[[#This Row],[Hora de Salida]]</f>
        <v>45021.176388888889</v>
      </c>
      <c r="O401" s="3">
        <f>IF(sala[[#This Row],[Estado de la Mesa]]="Ocupada",sala[[#This Row],[Hora de Salida]]-sala[[#This Row],[Hora de Llegada]]+15/(24*60),sala[[#This Row],[Hora de Salida]]-sala[[#This Row],[Hora de Llegada]])</f>
        <v>8.5416666668606922E-2</v>
      </c>
      <c r="P401" s="3">
        <f>SUMIF('cocina'!A:A,sala[[#This Row],[Número de Orden]],'cocina'!H:H)/(24*60)</f>
        <v>5.486111111111111E-2</v>
      </c>
      <c r="Q401" s="3">
        <f>IF((sala[[#This Row],[Tiempo de Permanencia]]-sala[[#This Row],[Tiempo de Preparación]])&gt;0,sala[[#This Row],[Tiempo de Permanencia]]-sala[[#This Row],[Tiempo de Preparación]],0)</f>
        <v>3.0555555557495812E-2</v>
      </c>
      <c r="R401" s="10">
        <f>IF(sala[[#This Row],[Tiempo de degustación]]&gt;0,1,0)</f>
        <v>1</v>
      </c>
      <c r="S401" s="1" t="str">
        <f>WEEKDAY(sala[[#This Row],[Fecha de Factura]],11)&amp;". "&amp;TEXT(sala[[#This Row],[Fecha de Factura]],"dddd")</f>
        <v>3. miércoles</v>
      </c>
      <c r="T401" s="4">
        <f>SUMIF('cocina'!A:A,sala[[#This Row],[Número de Orden]],'cocina'!G:G)</f>
        <v>6</v>
      </c>
      <c r="U401" s="4">
        <f>sala[[#This Row],[Tiempo de Preparación]]*24</f>
        <v>1.3166666666666667</v>
      </c>
      <c r="V401">
        <f>sala[[#This Row],[Cobrada]]*sala[[#This Row],[Monto Total de la Cuenta]]</f>
        <v>198</v>
      </c>
      <c r="W401" s="4">
        <f>sala[[#This Row],[Tiempo de Permanencia]]*24</f>
        <v>2.0500000000465661</v>
      </c>
    </row>
    <row r="402" spans="1:23" x14ac:dyDescent="0.3">
      <c r="A402">
        <v>16</v>
      </c>
      <c r="B402" s="1" t="s">
        <v>334</v>
      </c>
      <c r="C402">
        <v>2</v>
      </c>
      <c r="D402" s="2">
        <v>45021.160416666666</v>
      </c>
      <c r="E402" s="2">
        <v>45021.289583333331</v>
      </c>
      <c r="F402" s="1" t="s">
        <v>24</v>
      </c>
      <c r="G402" s="1" t="s">
        <v>14</v>
      </c>
      <c r="H402" s="1" t="s">
        <v>25</v>
      </c>
      <c r="I402">
        <v>15.87</v>
      </c>
      <c r="J402" s="1" t="s">
        <v>38</v>
      </c>
      <c r="K402">
        <v>401</v>
      </c>
      <c r="L402" s="1" t="s">
        <v>30</v>
      </c>
      <c r="M402" s="1">
        <f>SUMIF('cocina'!A:A,sala[[#This Row],[Número de Orden]],'cocina'!K:K)</f>
        <v>42</v>
      </c>
      <c r="N402" s="2">
        <f>sala[[#This Row],[Hora de Salida]]</f>
        <v>45021.289583333331</v>
      </c>
      <c r="O402" s="3">
        <f>IF(sala[[#This Row],[Estado de la Mesa]]="Ocupada",sala[[#This Row],[Hora de Salida]]-sala[[#This Row],[Hora de Llegada]]+15/(24*60),sala[[#This Row],[Hora de Salida]]-sala[[#This Row],[Hora de Llegada]])</f>
        <v>0.1395833333323632</v>
      </c>
      <c r="P402" s="3">
        <f>SUMIF('cocina'!A:A,sala[[#This Row],[Número de Orden]],'cocina'!H:H)/(24*60)</f>
        <v>1.3888888888888888E-2</v>
      </c>
      <c r="Q402" s="3">
        <f>IF((sala[[#This Row],[Tiempo de Permanencia]]-sala[[#This Row],[Tiempo de Preparación]])&gt;0,sala[[#This Row],[Tiempo de Permanencia]]-sala[[#This Row],[Tiempo de Preparación]],0)</f>
        <v>0.1256944444434743</v>
      </c>
      <c r="R402" s="10">
        <f>IF(sala[[#This Row],[Tiempo de degustación]]&gt;0,1,0)</f>
        <v>1</v>
      </c>
      <c r="S402" s="1" t="str">
        <f>WEEKDAY(sala[[#This Row],[Fecha de Factura]],11)&amp;". "&amp;TEXT(sala[[#This Row],[Fecha de Factura]],"dddd")</f>
        <v>3. miércoles</v>
      </c>
      <c r="T402" s="4">
        <f>SUMIF('cocina'!A:A,sala[[#This Row],[Número de Orden]],'cocina'!G:G)</f>
        <v>2</v>
      </c>
      <c r="U402" s="4">
        <f>sala[[#This Row],[Tiempo de Preparación]]*24</f>
        <v>0.33333333333333331</v>
      </c>
      <c r="V402">
        <f>sala[[#This Row],[Cobrada]]*sala[[#This Row],[Monto Total de la Cuenta]]</f>
        <v>42</v>
      </c>
      <c r="W402" s="4">
        <f>sala[[#This Row],[Tiempo de Permanencia]]*24</f>
        <v>3.3499999999767169</v>
      </c>
    </row>
    <row r="403" spans="1:23" x14ac:dyDescent="0.3">
      <c r="A403">
        <v>18</v>
      </c>
      <c r="B403" s="1" t="s">
        <v>401</v>
      </c>
      <c r="C403">
        <v>1</v>
      </c>
      <c r="D403" s="2">
        <v>45021.111805555556</v>
      </c>
      <c r="E403" s="2">
        <v>45021.213888888888</v>
      </c>
      <c r="F403" s="1" t="s">
        <v>13</v>
      </c>
      <c r="G403" s="1" t="s">
        <v>14</v>
      </c>
      <c r="H403" s="1" t="s">
        <v>25</v>
      </c>
      <c r="I403">
        <v>31.02</v>
      </c>
      <c r="J403" s="1" t="s">
        <v>16</v>
      </c>
      <c r="K403">
        <v>402</v>
      </c>
      <c r="L403" s="1" t="s">
        <v>22</v>
      </c>
      <c r="M403" s="1">
        <f>SUMIF('cocina'!A:A,sala[[#This Row],[Número de Orden]],'cocina'!K:K)</f>
        <v>151</v>
      </c>
      <c r="N403" s="2">
        <f>sala[[#This Row],[Hora de Salida]]</f>
        <v>45021.213888888888</v>
      </c>
      <c r="O403" s="3">
        <f>IF(sala[[#This Row],[Estado de la Mesa]]="Ocupada",sala[[#This Row],[Hora de Salida]]-sala[[#This Row],[Hora de Llegada]]+15/(24*60),sala[[#This Row],[Hora de Salida]]-sala[[#This Row],[Hora de Llegada]])</f>
        <v>0.10208333333139308</v>
      </c>
      <c r="P403" s="3">
        <f>SUMIF('cocina'!A:A,sala[[#This Row],[Número de Orden]],'cocina'!H:H)/(24*60)</f>
        <v>4.583333333333333E-2</v>
      </c>
      <c r="Q403" s="3">
        <f>IF((sala[[#This Row],[Tiempo de Permanencia]]-sala[[#This Row],[Tiempo de Preparación]])&gt;0,sala[[#This Row],[Tiempo de Permanencia]]-sala[[#This Row],[Tiempo de Preparación]],0)</f>
        <v>5.6249999998059748E-2</v>
      </c>
      <c r="R403" s="10">
        <f>IF(sala[[#This Row],[Tiempo de degustación]]&gt;0,1,0)</f>
        <v>1</v>
      </c>
      <c r="S403" s="1" t="str">
        <f>WEEKDAY(sala[[#This Row],[Fecha de Factura]],11)&amp;". "&amp;TEXT(sala[[#This Row],[Fecha de Factura]],"dddd")</f>
        <v>3. miércoles</v>
      </c>
      <c r="T403" s="4">
        <f>SUMIF('cocina'!A:A,sala[[#This Row],[Número de Orden]],'cocina'!G:G)</f>
        <v>7</v>
      </c>
      <c r="U403" s="4">
        <f>sala[[#This Row],[Tiempo de Preparación]]*24</f>
        <v>1.0999999999999999</v>
      </c>
      <c r="V403">
        <f>sala[[#This Row],[Cobrada]]*sala[[#This Row],[Monto Total de la Cuenta]]</f>
        <v>151</v>
      </c>
      <c r="W403" s="4">
        <f>sala[[#This Row],[Tiempo de Permanencia]]*24</f>
        <v>2.4499999999534339</v>
      </c>
    </row>
    <row r="404" spans="1:23" x14ac:dyDescent="0.3">
      <c r="A404">
        <v>14</v>
      </c>
      <c r="B404" s="1" t="s">
        <v>402</v>
      </c>
      <c r="C404">
        <v>5</v>
      </c>
      <c r="D404" s="2">
        <v>45021.09375</v>
      </c>
      <c r="E404" s="2">
        <v>45021.21875</v>
      </c>
      <c r="F404" s="1" t="s">
        <v>19</v>
      </c>
      <c r="G404" s="1" t="s">
        <v>14</v>
      </c>
      <c r="H404" s="1" t="s">
        <v>25</v>
      </c>
      <c r="I404">
        <v>14.76</v>
      </c>
      <c r="J404" s="1" t="s">
        <v>26</v>
      </c>
      <c r="K404">
        <v>403</v>
      </c>
      <c r="L404" s="1" t="s">
        <v>57</v>
      </c>
      <c r="M404" s="1">
        <f>SUMIF('cocina'!A:A,sala[[#This Row],[Número de Orden]],'cocina'!K:K)</f>
        <v>190</v>
      </c>
      <c r="N404" s="2">
        <f>sala[[#This Row],[Hora de Salida]]</f>
        <v>45021.21875</v>
      </c>
      <c r="O404" s="3">
        <f>IF(sala[[#This Row],[Estado de la Mesa]]="Ocupada",sala[[#This Row],[Hora de Salida]]-sala[[#This Row],[Hora de Llegada]]+15/(24*60),sala[[#This Row],[Hora de Salida]]-sala[[#This Row],[Hora de Llegada]])</f>
        <v>0.125</v>
      </c>
      <c r="P404" s="3">
        <f>SUMIF('cocina'!A:A,sala[[#This Row],[Número de Orden]],'cocina'!H:H)/(24*60)</f>
        <v>5.9027777777777776E-2</v>
      </c>
      <c r="Q404" s="3">
        <f>IF((sala[[#This Row],[Tiempo de Permanencia]]-sala[[#This Row],[Tiempo de Preparación]])&gt;0,sala[[#This Row],[Tiempo de Permanencia]]-sala[[#This Row],[Tiempo de Preparación]],0)</f>
        <v>6.5972222222222224E-2</v>
      </c>
      <c r="R404" s="10">
        <f>IF(sala[[#This Row],[Tiempo de degustación]]&gt;0,1,0)</f>
        <v>1</v>
      </c>
      <c r="S404" s="1" t="str">
        <f>WEEKDAY(sala[[#This Row],[Fecha de Factura]],11)&amp;". "&amp;TEXT(sala[[#This Row],[Fecha de Factura]],"dddd")</f>
        <v>3. miércoles</v>
      </c>
      <c r="T404" s="4">
        <f>SUMIF('cocina'!A:A,sala[[#This Row],[Número de Orden]],'cocina'!G:G)</f>
        <v>8</v>
      </c>
      <c r="U404" s="4">
        <f>sala[[#This Row],[Tiempo de Preparación]]*24</f>
        <v>1.4166666666666665</v>
      </c>
      <c r="V404">
        <f>sala[[#This Row],[Cobrada]]*sala[[#This Row],[Monto Total de la Cuenta]]</f>
        <v>190</v>
      </c>
      <c r="W404" s="4">
        <f>sala[[#This Row],[Tiempo de Permanencia]]*24</f>
        <v>3</v>
      </c>
    </row>
    <row r="405" spans="1:23" x14ac:dyDescent="0.3">
      <c r="A405">
        <v>17</v>
      </c>
      <c r="B405" s="1" t="s">
        <v>356</v>
      </c>
      <c r="C405">
        <v>2</v>
      </c>
      <c r="D405" s="2">
        <v>45021.026388888888</v>
      </c>
      <c r="E405" s="2">
        <v>45021.186805555553</v>
      </c>
      <c r="F405" s="1" t="s">
        <v>29</v>
      </c>
      <c r="G405" s="1" t="s">
        <v>14</v>
      </c>
      <c r="H405" s="1" t="s">
        <v>25</v>
      </c>
      <c r="I405">
        <v>32.56</v>
      </c>
      <c r="J405" s="1" t="s">
        <v>26</v>
      </c>
      <c r="K405">
        <v>404</v>
      </c>
      <c r="L405" s="1" t="s">
        <v>17</v>
      </c>
      <c r="M405" s="1">
        <f>SUMIF('cocina'!A:A,sala[[#This Row],[Número de Orden]],'cocina'!K:K)</f>
        <v>182</v>
      </c>
      <c r="N405" s="2">
        <f>sala[[#This Row],[Hora de Salida]]</f>
        <v>45021.186805555553</v>
      </c>
      <c r="O405" s="3">
        <f>IF(sala[[#This Row],[Estado de la Mesa]]="Ocupada",sala[[#This Row],[Hora de Salida]]-sala[[#This Row],[Hora de Llegada]]+15/(24*60),sala[[#This Row],[Hora de Salida]]-sala[[#This Row],[Hora de Llegada]])</f>
        <v>0.16041666666569654</v>
      </c>
      <c r="P405" s="3">
        <f>SUMIF('cocina'!A:A,sala[[#This Row],[Número de Orden]],'cocina'!H:H)/(24*60)</f>
        <v>7.0833333333333331E-2</v>
      </c>
      <c r="Q405" s="3">
        <f>IF((sala[[#This Row],[Tiempo de Permanencia]]-sala[[#This Row],[Tiempo de Preparación]])&gt;0,sala[[#This Row],[Tiempo de Permanencia]]-sala[[#This Row],[Tiempo de Preparación]],0)</f>
        <v>8.9583333332363208E-2</v>
      </c>
      <c r="R405" s="10">
        <f>IF(sala[[#This Row],[Tiempo de degustación]]&gt;0,1,0)</f>
        <v>1</v>
      </c>
      <c r="S405" s="1" t="str">
        <f>WEEKDAY(sala[[#This Row],[Fecha de Factura]],11)&amp;". "&amp;TEXT(sala[[#This Row],[Fecha de Factura]],"dddd")</f>
        <v>3. miércoles</v>
      </c>
      <c r="T405" s="4">
        <f>SUMIF('cocina'!A:A,sala[[#This Row],[Número de Orden]],'cocina'!G:G)</f>
        <v>6</v>
      </c>
      <c r="U405" s="4">
        <f>sala[[#This Row],[Tiempo de Preparación]]*24</f>
        <v>1.7</v>
      </c>
      <c r="V405">
        <f>sala[[#This Row],[Cobrada]]*sala[[#This Row],[Monto Total de la Cuenta]]</f>
        <v>182</v>
      </c>
      <c r="W405" s="4">
        <f>sala[[#This Row],[Tiempo de Permanencia]]*24</f>
        <v>3.8499999999767169</v>
      </c>
    </row>
    <row r="406" spans="1:23" x14ac:dyDescent="0.3">
      <c r="A406">
        <v>5</v>
      </c>
      <c r="B406" s="1" t="s">
        <v>403</v>
      </c>
      <c r="C406">
        <v>6</v>
      </c>
      <c r="D406" s="2">
        <v>45021.11041666667</v>
      </c>
      <c r="E406" s="2">
        <v>45021.207638888889</v>
      </c>
      <c r="F406" s="1" t="s">
        <v>24</v>
      </c>
      <c r="G406" s="1" t="s">
        <v>35</v>
      </c>
      <c r="H406" s="1" t="s">
        <v>25</v>
      </c>
      <c r="I406">
        <v>14.56</v>
      </c>
      <c r="J406" s="1" t="s">
        <v>16</v>
      </c>
      <c r="K406">
        <v>405</v>
      </c>
      <c r="L406" s="1" t="s">
        <v>69</v>
      </c>
      <c r="M406" s="1">
        <f>SUMIF('cocina'!A:A,sala[[#This Row],[Número de Orden]],'cocina'!K:K)</f>
        <v>106</v>
      </c>
      <c r="N406" s="2">
        <f>sala[[#This Row],[Hora de Salida]]</f>
        <v>45021.207638888889</v>
      </c>
      <c r="O406" s="3">
        <f>IF(sala[[#This Row],[Estado de la Mesa]]="Ocupada",sala[[#This Row],[Hora de Salida]]-sala[[#This Row],[Hora de Llegada]]+15/(24*60),sala[[#This Row],[Hora de Salida]]-sala[[#This Row],[Hora de Llegada]])</f>
        <v>9.7222222218988463E-2</v>
      </c>
      <c r="P406" s="3">
        <f>SUMIF('cocina'!A:A,sala[[#This Row],[Número de Orden]],'cocina'!H:H)/(24*60)</f>
        <v>6.805555555555555E-2</v>
      </c>
      <c r="Q406" s="3">
        <f>IF((sala[[#This Row],[Tiempo de Permanencia]]-sala[[#This Row],[Tiempo de Preparación]])&gt;0,sala[[#This Row],[Tiempo de Permanencia]]-sala[[#This Row],[Tiempo de Preparación]],0)</f>
        <v>2.9166666663432914E-2</v>
      </c>
      <c r="R406" s="10">
        <f>IF(sala[[#This Row],[Tiempo de degustación]]&gt;0,1,0)</f>
        <v>1</v>
      </c>
      <c r="S406" s="1" t="str">
        <f>WEEKDAY(sala[[#This Row],[Fecha de Factura]],11)&amp;". "&amp;TEXT(sala[[#This Row],[Fecha de Factura]],"dddd")</f>
        <v>3. miércoles</v>
      </c>
      <c r="T406" s="4">
        <f>SUMIF('cocina'!A:A,sala[[#This Row],[Número de Orden]],'cocina'!G:G)</f>
        <v>4</v>
      </c>
      <c r="U406" s="4">
        <f>sala[[#This Row],[Tiempo de Preparación]]*24</f>
        <v>1.6333333333333333</v>
      </c>
      <c r="V406">
        <f>sala[[#This Row],[Cobrada]]*sala[[#This Row],[Monto Total de la Cuenta]]</f>
        <v>106</v>
      </c>
      <c r="W406" s="4">
        <f>sala[[#This Row],[Tiempo de Permanencia]]*24</f>
        <v>2.3333333332557231</v>
      </c>
    </row>
    <row r="407" spans="1:23" x14ac:dyDescent="0.3">
      <c r="A407">
        <v>14</v>
      </c>
      <c r="B407" s="1" t="s">
        <v>281</v>
      </c>
      <c r="C407">
        <v>5</v>
      </c>
      <c r="D407" s="2">
        <v>45021.020138888889</v>
      </c>
      <c r="E407" s="2">
        <v>45021.109027777777</v>
      </c>
      <c r="F407" s="1" t="s">
        <v>24</v>
      </c>
      <c r="G407" s="1" t="s">
        <v>35</v>
      </c>
      <c r="H407" s="1" t="s">
        <v>21</v>
      </c>
      <c r="I407">
        <v>34.03</v>
      </c>
      <c r="J407" s="1" t="s">
        <v>38</v>
      </c>
      <c r="K407">
        <v>406</v>
      </c>
      <c r="L407" s="1" t="s">
        <v>17</v>
      </c>
      <c r="M407" s="1">
        <f>SUMIF('cocina'!A:A,sala[[#This Row],[Número de Orden]],'cocina'!K:K)</f>
        <v>155</v>
      </c>
      <c r="N407" s="2">
        <f>sala[[#This Row],[Hora de Salida]]</f>
        <v>45021.109027777777</v>
      </c>
      <c r="O407" s="3">
        <f>IF(sala[[#This Row],[Estado de la Mesa]]="Ocupada",sala[[#This Row],[Hora de Salida]]-sala[[#This Row],[Hora de Llegada]]+15/(24*60),sala[[#This Row],[Hora de Salida]]-sala[[#This Row],[Hora de Llegada]])</f>
        <v>9.9305555554262057E-2</v>
      </c>
      <c r="P407" s="3">
        <f>SUMIF('cocina'!A:A,sala[[#This Row],[Número de Orden]],'cocina'!H:H)/(24*60)</f>
        <v>8.1250000000000003E-2</v>
      </c>
      <c r="Q407" s="3">
        <f>IF((sala[[#This Row],[Tiempo de Permanencia]]-sala[[#This Row],[Tiempo de Preparación]])&gt;0,sala[[#This Row],[Tiempo de Permanencia]]-sala[[#This Row],[Tiempo de Preparación]],0)</f>
        <v>1.8055555554262054E-2</v>
      </c>
      <c r="R407" s="10">
        <f>IF(sala[[#This Row],[Tiempo de degustación]]&gt;0,1,0)</f>
        <v>1</v>
      </c>
      <c r="S407" s="1" t="str">
        <f>WEEKDAY(sala[[#This Row],[Fecha de Factura]],11)&amp;". "&amp;TEXT(sala[[#This Row],[Fecha de Factura]],"dddd")</f>
        <v>3. miércoles</v>
      </c>
      <c r="T407" s="4">
        <f>SUMIF('cocina'!A:A,sala[[#This Row],[Número de Orden]],'cocina'!G:G)</f>
        <v>6</v>
      </c>
      <c r="U407" s="4">
        <f>sala[[#This Row],[Tiempo de Preparación]]*24</f>
        <v>1.9500000000000002</v>
      </c>
      <c r="V407">
        <f>sala[[#This Row],[Cobrada]]*sala[[#This Row],[Monto Total de la Cuenta]]</f>
        <v>155</v>
      </c>
      <c r="W407" s="4">
        <f>sala[[#This Row],[Tiempo de Permanencia]]*24</f>
        <v>2.3833333333022892</v>
      </c>
    </row>
    <row r="408" spans="1:23" x14ac:dyDescent="0.3">
      <c r="A408">
        <v>4</v>
      </c>
      <c r="B408" s="1" t="s">
        <v>404</v>
      </c>
      <c r="C408">
        <v>1</v>
      </c>
      <c r="D408" s="2">
        <v>45021.092361111114</v>
      </c>
      <c r="E408" s="2">
        <v>45021.20208333333</v>
      </c>
      <c r="F408" s="1" t="s">
        <v>32</v>
      </c>
      <c r="G408" s="1" t="s">
        <v>20</v>
      </c>
      <c r="H408" s="1" t="s">
        <v>15</v>
      </c>
      <c r="I408">
        <v>22.98</v>
      </c>
      <c r="J408" s="1" t="s">
        <v>16</v>
      </c>
      <c r="K408">
        <v>407</v>
      </c>
      <c r="L408" s="1" t="s">
        <v>54</v>
      </c>
      <c r="M408" s="1">
        <f>SUMIF('cocina'!A:A,sala[[#This Row],[Número de Orden]],'cocina'!K:K)</f>
        <v>95</v>
      </c>
      <c r="N408" s="2">
        <f>sala[[#This Row],[Hora de Salida]]</f>
        <v>45021.20208333333</v>
      </c>
      <c r="O408" s="3">
        <f>IF(sala[[#This Row],[Estado de la Mesa]]="Ocupada",sala[[#This Row],[Hora de Salida]]-sala[[#This Row],[Hora de Llegada]]+15/(24*60),sala[[#This Row],[Hora de Salida]]-sala[[#This Row],[Hora de Llegada]])</f>
        <v>0.10972222221607808</v>
      </c>
      <c r="P408" s="3">
        <f>SUMIF('cocina'!A:A,sala[[#This Row],[Número de Orden]],'cocina'!H:H)/(24*60)</f>
        <v>3.4722222222222224E-2</v>
      </c>
      <c r="Q408" s="3">
        <f>IF((sala[[#This Row],[Tiempo de Permanencia]]-sala[[#This Row],[Tiempo de Preparación]])&gt;0,sala[[#This Row],[Tiempo de Permanencia]]-sala[[#This Row],[Tiempo de Preparación]],0)</f>
        <v>7.4999999993855856E-2</v>
      </c>
      <c r="R408" s="10">
        <f>IF(sala[[#This Row],[Tiempo de degustación]]&gt;0,1,0)</f>
        <v>1</v>
      </c>
      <c r="S408" s="1" t="str">
        <f>WEEKDAY(sala[[#This Row],[Fecha de Factura]],11)&amp;". "&amp;TEXT(sala[[#This Row],[Fecha de Factura]],"dddd")</f>
        <v>3. miércoles</v>
      </c>
      <c r="T408" s="4">
        <f>SUMIF('cocina'!A:A,sala[[#This Row],[Número de Orden]],'cocina'!G:G)</f>
        <v>4</v>
      </c>
      <c r="U408" s="4">
        <f>sala[[#This Row],[Tiempo de Preparación]]*24</f>
        <v>0.83333333333333337</v>
      </c>
      <c r="V408">
        <f>sala[[#This Row],[Cobrada]]*sala[[#This Row],[Monto Total de la Cuenta]]</f>
        <v>95</v>
      </c>
      <c r="W408" s="4">
        <f>sala[[#This Row],[Tiempo de Permanencia]]*24</f>
        <v>2.6333333331858739</v>
      </c>
    </row>
    <row r="409" spans="1:23" x14ac:dyDescent="0.3">
      <c r="A409">
        <v>17</v>
      </c>
      <c r="B409" s="1" t="s">
        <v>318</v>
      </c>
      <c r="C409">
        <v>3</v>
      </c>
      <c r="D409" s="2">
        <v>45021.038888888892</v>
      </c>
      <c r="E409" s="2">
        <v>45021.170138888891</v>
      </c>
      <c r="F409" s="1" t="s">
        <v>24</v>
      </c>
      <c r="G409" s="1" t="s">
        <v>14</v>
      </c>
      <c r="H409" s="1" t="s">
        <v>25</v>
      </c>
      <c r="I409">
        <v>10.14</v>
      </c>
      <c r="J409" s="1" t="s">
        <v>38</v>
      </c>
      <c r="K409">
        <v>408</v>
      </c>
      <c r="L409" s="1" t="s">
        <v>57</v>
      </c>
      <c r="M409" s="1">
        <f>SUMIF('cocina'!A:A,sala[[#This Row],[Número de Orden]],'cocina'!K:K)</f>
        <v>131</v>
      </c>
      <c r="N409" s="2">
        <f>sala[[#This Row],[Hora de Salida]]</f>
        <v>45021.170138888891</v>
      </c>
      <c r="O409" s="3">
        <f>IF(sala[[#This Row],[Estado de la Mesa]]="Ocupada",sala[[#This Row],[Hora de Salida]]-sala[[#This Row],[Hora de Llegada]]+15/(24*60),sala[[#This Row],[Hora de Salida]]-sala[[#This Row],[Hora de Llegada]])</f>
        <v>0.14166666666521147</v>
      </c>
      <c r="P409" s="3">
        <f>SUMIF('cocina'!A:A,sala[[#This Row],[Número de Orden]],'cocina'!H:H)/(24*60)</f>
        <v>7.3611111111111113E-2</v>
      </c>
      <c r="Q409" s="3">
        <f>IF((sala[[#This Row],[Tiempo de Permanencia]]-sala[[#This Row],[Tiempo de Preparación]])&gt;0,sala[[#This Row],[Tiempo de Permanencia]]-sala[[#This Row],[Tiempo de Preparación]],0)</f>
        <v>6.8055555554100353E-2</v>
      </c>
      <c r="R409" s="10">
        <f>IF(sala[[#This Row],[Tiempo de degustación]]&gt;0,1,0)</f>
        <v>1</v>
      </c>
      <c r="S409" s="1" t="str">
        <f>WEEKDAY(sala[[#This Row],[Fecha de Factura]],11)&amp;". "&amp;TEXT(sala[[#This Row],[Fecha de Factura]],"dddd")</f>
        <v>3. miércoles</v>
      </c>
      <c r="T409" s="4">
        <f>SUMIF('cocina'!A:A,sala[[#This Row],[Número de Orden]],'cocina'!G:G)</f>
        <v>5</v>
      </c>
      <c r="U409" s="4">
        <f>sala[[#This Row],[Tiempo de Preparación]]*24</f>
        <v>1.7666666666666666</v>
      </c>
      <c r="V409">
        <f>sala[[#This Row],[Cobrada]]*sala[[#This Row],[Monto Total de la Cuenta]]</f>
        <v>131</v>
      </c>
      <c r="W409" s="4">
        <f>sala[[#This Row],[Tiempo de Permanencia]]*24</f>
        <v>3.3999999999650754</v>
      </c>
    </row>
    <row r="410" spans="1:23" x14ac:dyDescent="0.3">
      <c r="A410">
        <v>15</v>
      </c>
      <c r="B410" s="1" t="s">
        <v>405</v>
      </c>
      <c r="C410">
        <v>5</v>
      </c>
      <c r="D410" s="2">
        <v>45021.079861111109</v>
      </c>
      <c r="E410" s="2">
        <v>45021.125694444447</v>
      </c>
      <c r="F410" s="1" t="s">
        <v>19</v>
      </c>
      <c r="G410" s="1" t="s">
        <v>14</v>
      </c>
      <c r="H410" s="1" t="s">
        <v>25</v>
      </c>
      <c r="I410">
        <v>48.7</v>
      </c>
      <c r="J410" s="1" t="s">
        <v>16</v>
      </c>
      <c r="K410">
        <v>409</v>
      </c>
      <c r="L410" s="1" t="s">
        <v>57</v>
      </c>
      <c r="M410" s="1">
        <f>SUMIF('cocina'!A:A,sala[[#This Row],[Número de Orden]],'cocina'!K:K)</f>
        <v>203</v>
      </c>
      <c r="N410" s="2">
        <f>sala[[#This Row],[Hora de Salida]]</f>
        <v>45021.125694444447</v>
      </c>
      <c r="O410" s="3">
        <f>IF(sala[[#This Row],[Estado de la Mesa]]="Ocupada",sala[[#This Row],[Hora de Salida]]-sala[[#This Row],[Hora de Llegada]]+15/(24*60),sala[[#This Row],[Hora de Salida]]-sala[[#This Row],[Hora de Llegada]])</f>
        <v>4.5833333337213844E-2</v>
      </c>
      <c r="P410" s="3">
        <f>SUMIF('cocina'!A:A,sala[[#This Row],[Número de Orden]],'cocina'!H:H)/(24*60)</f>
        <v>0.11319444444444444</v>
      </c>
      <c r="Q410" s="3">
        <f>IF((sala[[#This Row],[Tiempo de Permanencia]]-sala[[#This Row],[Tiempo de Preparación]])&gt;0,sala[[#This Row],[Tiempo de Permanencia]]-sala[[#This Row],[Tiempo de Preparación]],0)</f>
        <v>0</v>
      </c>
      <c r="R410" s="10">
        <f>IF(sala[[#This Row],[Tiempo de degustación]]&gt;0,1,0)</f>
        <v>0</v>
      </c>
      <c r="S410" s="1" t="str">
        <f>WEEKDAY(sala[[#This Row],[Fecha de Factura]],11)&amp;". "&amp;TEXT(sala[[#This Row],[Fecha de Factura]],"dddd")</f>
        <v>3. miércoles</v>
      </c>
      <c r="T410" s="4">
        <f>SUMIF('cocina'!A:A,sala[[#This Row],[Número de Orden]],'cocina'!G:G)</f>
        <v>8</v>
      </c>
      <c r="U410" s="4">
        <f>sala[[#This Row],[Tiempo de Preparación]]*24</f>
        <v>2.7166666666666668</v>
      </c>
      <c r="V410">
        <f>sala[[#This Row],[Cobrada]]*sala[[#This Row],[Monto Total de la Cuenta]]</f>
        <v>0</v>
      </c>
      <c r="W410" s="4">
        <f>sala[[#This Row],[Tiempo de Permanencia]]*24</f>
        <v>1.1000000000931323</v>
      </c>
    </row>
    <row r="411" spans="1:23" x14ac:dyDescent="0.3">
      <c r="A411">
        <v>1</v>
      </c>
      <c r="B411" s="1" t="s">
        <v>406</v>
      </c>
      <c r="C411">
        <v>3</v>
      </c>
      <c r="D411" s="2">
        <v>45021.115972222222</v>
      </c>
      <c r="E411" s="2">
        <v>45021.224305555559</v>
      </c>
      <c r="F411" s="1" t="s">
        <v>32</v>
      </c>
      <c r="G411" s="1" t="s">
        <v>35</v>
      </c>
      <c r="H411" s="1" t="s">
        <v>25</v>
      </c>
      <c r="I411">
        <v>43.65</v>
      </c>
      <c r="J411" s="1" t="s">
        <v>16</v>
      </c>
      <c r="K411">
        <v>410</v>
      </c>
      <c r="L411" s="1" t="s">
        <v>33</v>
      </c>
      <c r="M411" s="1">
        <f>SUMIF('cocina'!A:A,sala[[#This Row],[Número de Orden]],'cocina'!K:K)</f>
        <v>56</v>
      </c>
      <c r="N411" s="2">
        <f>sala[[#This Row],[Hora de Salida]]</f>
        <v>45021.224305555559</v>
      </c>
      <c r="O411" s="3">
        <f>IF(sala[[#This Row],[Estado de la Mesa]]="Ocupada",sala[[#This Row],[Hora de Salida]]-sala[[#This Row],[Hora de Llegada]]+15/(24*60),sala[[#This Row],[Hora de Salida]]-sala[[#This Row],[Hora de Llegada]])</f>
        <v>0.10833333333721384</v>
      </c>
      <c r="P411" s="3">
        <f>SUMIF('cocina'!A:A,sala[[#This Row],[Número de Orden]],'cocina'!H:H)/(24*60)</f>
        <v>6.3194444444444442E-2</v>
      </c>
      <c r="Q411" s="3">
        <f>IF((sala[[#This Row],[Tiempo de Permanencia]]-sala[[#This Row],[Tiempo de Preparación]])&gt;0,sala[[#This Row],[Tiempo de Permanencia]]-sala[[#This Row],[Tiempo de Preparación]],0)</f>
        <v>4.5138888892769402E-2</v>
      </c>
      <c r="R411" s="10">
        <f>IF(sala[[#This Row],[Tiempo de degustación]]&gt;0,1,0)</f>
        <v>1</v>
      </c>
      <c r="S411" s="1" t="str">
        <f>WEEKDAY(sala[[#This Row],[Fecha de Factura]],11)&amp;". "&amp;TEXT(sala[[#This Row],[Fecha de Factura]],"dddd")</f>
        <v>3. miércoles</v>
      </c>
      <c r="T411" s="4">
        <f>SUMIF('cocina'!A:A,sala[[#This Row],[Número de Orden]],'cocina'!G:G)</f>
        <v>2</v>
      </c>
      <c r="U411" s="4">
        <f>sala[[#This Row],[Tiempo de Preparación]]*24</f>
        <v>1.5166666666666666</v>
      </c>
      <c r="V411">
        <f>sala[[#This Row],[Cobrada]]*sala[[#This Row],[Monto Total de la Cuenta]]</f>
        <v>56</v>
      </c>
      <c r="W411" s="4">
        <f>sala[[#This Row],[Tiempo de Permanencia]]*24</f>
        <v>2.6000000000931323</v>
      </c>
    </row>
    <row r="412" spans="1:23" x14ac:dyDescent="0.3">
      <c r="A412">
        <v>3</v>
      </c>
      <c r="B412" s="1" t="s">
        <v>252</v>
      </c>
      <c r="C412">
        <v>3</v>
      </c>
      <c r="D412" s="2">
        <v>45021.09097222222</v>
      </c>
      <c r="E412" s="2">
        <v>45021.211111111108</v>
      </c>
      <c r="F412" s="1" t="s">
        <v>19</v>
      </c>
      <c r="G412" s="1" t="s">
        <v>14</v>
      </c>
      <c r="H412" s="1" t="s">
        <v>15</v>
      </c>
      <c r="I412">
        <v>21.88</v>
      </c>
      <c r="J412" s="1" t="s">
        <v>38</v>
      </c>
      <c r="K412">
        <v>411</v>
      </c>
      <c r="L412" s="1" t="s">
        <v>22</v>
      </c>
      <c r="M412" s="1">
        <f>SUMIF('cocina'!A:A,sala[[#This Row],[Número de Orden]],'cocina'!K:K)</f>
        <v>219</v>
      </c>
      <c r="N412" s="2">
        <f>sala[[#This Row],[Hora de Salida]]</f>
        <v>45021.211111111108</v>
      </c>
      <c r="O412" s="3">
        <f>IF(sala[[#This Row],[Estado de la Mesa]]="Ocupada",sala[[#This Row],[Hora de Salida]]-sala[[#This Row],[Hora de Llegada]]+15/(24*60),sala[[#This Row],[Hora de Salida]]-sala[[#This Row],[Hora de Llegada]])</f>
        <v>0.13055555555426204</v>
      </c>
      <c r="P412" s="3">
        <f>SUMIF('cocina'!A:A,sala[[#This Row],[Número de Orden]],'cocina'!H:H)/(24*60)</f>
        <v>5.4166666666666669E-2</v>
      </c>
      <c r="Q412" s="3">
        <f>IF((sala[[#This Row],[Tiempo de Permanencia]]-sala[[#This Row],[Tiempo de Preparación]])&gt;0,sala[[#This Row],[Tiempo de Permanencia]]-sala[[#This Row],[Tiempo de Preparación]],0)</f>
        <v>7.6388888887595374E-2</v>
      </c>
      <c r="R412" s="10">
        <f>IF(sala[[#This Row],[Tiempo de degustación]]&gt;0,1,0)</f>
        <v>1</v>
      </c>
      <c r="S412" s="1" t="str">
        <f>WEEKDAY(sala[[#This Row],[Fecha de Factura]],11)&amp;". "&amp;TEXT(sala[[#This Row],[Fecha de Factura]],"dddd")</f>
        <v>3. miércoles</v>
      </c>
      <c r="T412" s="4">
        <f>SUMIF('cocina'!A:A,sala[[#This Row],[Número de Orden]],'cocina'!G:G)</f>
        <v>7</v>
      </c>
      <c r="U412" s="4">
        <f>sala[[#This Row],[Tiempo de Preparación]]*24</f>
        <v>1.3</v>
      </c>
      <c r="V412">
        <f>sala[[#This Row],[Cobrada]]*sala[[#This Row],[Monto Total de la Cuenta]]</f>
        <v>219</v>
      </c>
      <c r="W412" s="4">
        <f>sala[[#This Row],[Tiempo de Permanencia]]*24</f>
        <v>3.1333333333022892</v>
      </c>
    </row>
    <row r="413" spans="1:23" x14ac:dyDescent="0.3">
      <c r="A413">
        <v>11</v>
      </c>
      <c r="B413" s="1" t="s">
        <v>407</v>
      </c>
      <c r="C413">
        <v>4</v>
      </c>
      <c r="D413" s="2">
        <v>45021.015277777777</v>
      </c>
      <c r="E413" s="2">
        <v>45021.085416666669</v>
      </c>
      <c r="F413" s="1" t="s">
        <v>29</v>
      </c>
      <c r="G413" s="1" t="s">
        <v>35</v>
      </c>
      <c r="H413" s="1" t="s">
        <v>25</v>
      </c>
      <c r="I413">
        <v>12.94</v>
      </c>
      <c r="J413" s="1" t="s">
        <v>38</v>
      </c>
      <c r="K413">
        <v>412</v>
      </c>
      <c r="L413" s="1" t="s">
        <v>33</v>
      </c>
      <c r="M413" s="1">
        <f>SUMIF('cocina'!A:A,sala[[#This Row],[Número de Orden]],'cocina'!K:K)</f>
        <v>93</v>
      </c>
      <c r="N413" s="2">
        <f>sala[[#This Row],[Hora de Salida]]</f>
        <v>45021.085416666669</v>
      </c>
      <c r="O413" s="3">
        <f>IF(sala[[#This Row],[Estado de la Mesa]]="Ocupada",sala[[#This Row],[Hora de Salida]]-sala[[#This Row],[Hora de Llegada]]+15/(24*60),sala[[#This Row],[Hora de Salida]]-sala[[#This Row],[Hora de Llegada]])</f>
        <v>8.0555555558627631E-2</v>
      </c>
      <c r="P413" s="3">
        <f>SUMIF('cocina'!A:A,sala[[#This Row],[Número de Orden]],'cocina'!H:H)/(24*60)</f>
        <v>3.9583333333333331E-2</v>
      </c>
      <c r="Q413" s="3">
        <f>IF((sala[[#This Row],[Tiempo de Permanencia]]-sala[[#This Row],[Tiempo de Preparación]])&gt;0,sala[[#This Row],[Tiempo de Permanencia]]-sala[[#This Row],[Tiempo de Preparación]],0)</f>
        <v>4.09722222252943E-2</v>
      </c>
      <c r="R413" s="10">
        <f>IF(sala[[#This Row],[Tiempo de degustación]]&gt;0,1,0)</f>
        <v>1</v>
      </c>
      <c r="S413" s="1" t="str">
        <f>WEEKDAY(sala[[#This Row],[Fecha de Factura]],11)&amp;". "&amp;TEXT(sala[[#This Row],[Fecha de Factura]],"dddd")</f>
        <v>3. miércoles</v>
      </c>
      <c r="T413" s="4">
        <f>SUMIF('cocina'!A:A,sala[[#This Row],[Número de Orden]],'cocina'!G:G)</f>
        <v>3</v>
      </c>
      <c r="U413" s="4">
        <f>sala[[#This Row],[Tiempo de Preparación]]*24</f>
        <v>0.95</v>
      </c>
      <c r="V413">
        <f>sala[[#This Row],[Cobrada]]*sala[[#This Row],[Monto Total de la Cuenta]]</f>
        <v>93</v>
      </c>
      <c r="W413" s="4">
        <f>sala[[#This Row],[Tiempo de Permanencia]]*24</f>
        <v>1.933333333407063</v>
      </c>
    </row>
    <row r="414" spans="1:23" x14ac:dyDescent="0.3">
      <c r="A414">
        <v>13</v>
      </c>
      <c r="B414" s="1" t="s">
        <v>408</v>
      </c>
      <c r="C414">
        <v>3</v>
      </c>
      <c r="D414" s="2">
        <v>45021.10833333333</v>
      </c>
      <c r="E414" s="2">
        <v>45021.206944444442</v>
      </c>
      <c r="F414" s="1" t="s">
        <v>32</v>
      </c>
      <c r="G414" s="1" t="s">
        <v>35</v>
      </c>
      <c r="H414" s="1" t="s">
        <v>25</v>
      </c>
      <c r="I414">
        <v>23.01</v>
      </c>
      <c r="J414" s="1" t="s">
        <v>38</v>
      </c>
      <c r="K414">
        <v>413</v>
      </c>
      <c r="L414" s="1" t="s">
        <v>69</v>
      </c>
      <c r="M414" s="1">
        <f>SUMIF('cocina'!A:A,sala[[#This Row],[Número de Orden]],'cocina'!K:K)</f>
        <v>35</v>
      </c>
      <c r="N414" s="2">
        <f>sala[[#This Row],[Hora de Salida]]</f>
        <v>45021.206944444442</v>
      </c>
      <c r="O414" s="3">
        <f>IF(sala[[#This Row],[Estado de la Mesa]]="Ocupada",sala[[#This Row],[Hora de Salida]]-sala[[#This Row],[Hora de Llegada]]+15/(24*60),sala[[#This Row],[Hora de Salida]]-sala[[#This Row],[Hora de Llegada]])</f>
        <v>0.10902777777907129</v>
      </c>
      <c r="P414" s="3">
        <f>SUMIF('cocina'!A:A,sala[[#This Row],[Número de Orden]],'cocina'!H:H)/(24*60)</f>
        <v>8.3333333333333332E-3</v>
      </c>
      <c r="Q414" s="3">
        <f>IF((sala[[#This Row],[Tiempo de Permanencia]]-sala[[#This Row],[Tiempo de Preparación]])&gt;0,sala[[#This Row],[Tiempo de Permanencia]]-sala[[#This Row],[Tiempo de Preparación]],0)</f>
        <v>0.10069444444573795</v>
      </c>
      <c r="R414" s="10">
        <f>IF(sala[[#This Row],[Tiempo de degustación]]&gt;0,1,0)</f>
        <v>1</v>
      </c>
      <c r="S414" s="1" t="str">
        <f>WEEKDAY(sala[[#This Row],[Fecha de Factura]],11)&amp;". "&amp;TEXT(sala[[#This Row],[Fecha de Factura]],"dddd")</f>
        <v>3. miércoles</v>
      </c>
      <c r="T414" s="4">
        <f>SUMIF('cocina'!A:A,sala[[#This Row],[Número de Orden]],'cocina'!G:G)</f>
        <v>1</v>
      </c>
      <c r="U414" s="4">
        <f>sala[[#This Row],[Tiempo de Preparación]]*24</f>
        <v>0.2</v>
      </c>
      <c r="V414">
        <f>sala[[#This Row],[Cobrada]]*sala[[#This Row],[Monto Total de la Cuenta]]</f>
        <v>35</v>
      </c>
      <c r="W414" s="4">
        <f>sala[[#This Row],[Tiempo de Permanencia]]*24</f>
        <v>2.6166666666977108</v>
      </c>
    </row>
    <row r="415" spans="1:23" x14ac:dyDescent="0.3">
      <c r="A415">
        <v>14</v>
      </c>
      <c r="B415" s="1" t="s">
        <v>409</v>
      </c>
      <c r="C415">
        <v>6</v>
      </c>
      <c r="D415" s="2">
        <v>45021.154861111114</v>
      </c>
      <c r="E415" s="2">
        <v>45021.3</v>
      </c>
      <c r="F415" s="1" t="s">
        <v>29</v>
      </c>
      <c r="G415" s="1" t="s">
        <v>20</v>
      </c>
      <c r="H415" s="1" t="s">
        <v>25</v>
      </c>
      <c r="I415">
        <v>13.17</v>
      </c>
      <c r="J415" s="1" t="s">
        <v>16</v>
      </c>
      <c r="K415">
        <v>414</v>
      </c>
      <c r="L415" s="1" t="s">
        <v>17</v>
      </c>
      <c r="M415" s="1">
        <f>SUMIF('cocina'!A:A,sala[[#This Row],[Número de Orden]],'cocina'!K:K)</f>
        <v>33</v>
      </c>
      <c r="N415" s="2">
        <f>sala[[#This Row],[Hora de Salida]]</f>
        <v>45021.3</v>
      </c>
      <c r="O415" s="3">
        <f>IF(sala[[#This Row],[Estado de la Mesa]]="Ocupada",sala[[#This Row],[Hora de Salida]]-sala[[#This Row],[Hora de Llegada]]+15/(24*60),sala[[#This Row],[Hora de Salida]]-sala[[#This Row],[Hora de Llegada]])</f>
        <v>0.14513888888905058</v>
      </c>
      <c r="P415" s="3">
        <f>SUMIF('cocina'!A:A,sala[[#This Row],[Número de Orden]],'cocina'!H:H)/(24*60)</f>
        <v>2.6388888888888889E-2</v>
      </c>
      <c r="Q415" s="3">
        <f>IF((sala[[#This Row],[Tiempo de Permanencia]]-sala[[#This Row],[Tiempo de Preparación]])&gt;0,sala[[#This Row],[Tiempo de Permanencia]]-sala[[#This Row],[Tiempo de Preparación]],0)</f>
        <v>0.11875000000016168</v>
      </c>
      <c r="R415" s="10">
        <f>IF(sala[[#This Row],[Tiempo de degustación]]&gt;0,1,0)</f>
        <v>1</v>
      </c>
      <c r="S415" s="1" t="str">
        <f>WEEKDAY(sala[[#This Row],[Fecha de Factura]],11)&amp;". "&amp;TEXT(sala[[#This Row],[Fecha de Factura]],"dddd")</f>
        <v>3. miércoles</v>
      </c>
      <c r="T415" s="4">
        <f>SUMIF('cocina'!A:A,sala[[#This Row],[Número de Orden]],'cocina'!G:G)</f>
        <v>1</v>
      </c>
      <c r="U415" s="4">
        <f>sala[[#This Row],[Tiempo de Preparación]]*24</f>
        <v>0.6333333333333333</v>
      </c>
      <c r="V415">
        <f>sala[[#This Row],[Cobrada]]*sala[[#This Row],[Monto Total de la Cuenta]]</f>
        <v>33</v>
      </c>
      <c r="W415" s="4">
        <f>sala[[#This Row],[Tiempo de Permanencia]]*24</f>
        <v>3.4833333333372138</v>
      </c>
    </row>
    <row r="416" spans="1:23" x14ac:dyDescent="0.3">
      <c r="A416">
        <v>14</v>
      </c>
      <c r="B416" s="1" t="s">
        <v>410</v>
      </c>
      <c r="C416">
        <v>4</v>
      </c>
      <c r="D416" s="2">
        <v>45021.027083333334</v>
      </c>
      <c r="E416" s="2">
        <v>45021.190972222219</v>
      </c>
      <c r="F416" s="1" t="s">
        <v>32</v>
      </c>
      <c r="G416" s="1" t="s">
        <v>35</v>
      </c>
      <c r="H416" s="1" t="s">
        <v>25</v>
      </c>
      <c r="I416">
        <v>20.51</v>
      </c>
      <c r="J416" s="1" t="s">
        <v>38</v>
      </c>
      <c r="K416">
        <v>415</v>
      </c>
      <c r="L416" s="1" t="s">
        <v>27</v>
      </c>
      <c r="M416" s="1">
        <f>SUMIF('cocina'!A:A,sala[[#This Row],[Número de Orden]],'cocina'!K:K)</f>
        <v>158</v>
      </c>
      <c r="N416" s="2">
        <f>sala[[#This Row],[Hora de Salida]]</f>
        <v>45021.190972222219</v>
      </c>
      <c r="O416" s="3">
        <f>IF(sala[[#This Row],[Estado de la Mesa]]="Ocupada",sala[[#This Row],[Hora de Salida]]-sala[[#This Row],[Hora de Llegada]]+15/(24*60),sala[[#This Row],[Hora de Salida]]-sala[[#This Row],[Hora de Llegada]])</f>
        <v>0.17430555555135166</v>
      </c>
      <c r="P416" s="3">
        <f>SUMIF('cocina'!A:A,sala[[#This Row],[Número de Orden]],'cocina'!H:H)/(24*60)</f>
        <v>6.0416666666666667E-2</v>
      </c>
      <c r="Q416" s="3">
        <f>IF((sala[[#This Row],[Tiempo de Permanencia]]-sala[[#This Row],[Tiempo de Preparación]])&gt;0,sala[[#This Row],[Tiempo de Permanencia]]-sala[[#This Row],[Tiempo de Preparación]],0)</f>
        <v>0.11388888888468499</v>
      </c>
      <c r="R416" s="10">
        <f>IF(sala[[#This Row],[Tiempo de degustación]]&gt;0,1,0)</f>
        <v>1</v>
      </c>
      <c r="S416" s="1" t="str">
        <f>WEEKDAY(sala[[#This Row],[Fecha de Factura]],11)&amp;". "&amp;TEXT(sala[[#This Row],[Fecha de Factura]],"dddd")</f>
        <v>3. miércoles</v>
      </c>
      <c r="T416" s="4">
        <f>SUMIF('cocina'!A:A,sala[[#This Row],[Número de Orden]],'cocina'!G:G)</f>
        <v>5</v>
      </c>
      <c r="U416" s="4">
        <f>sala[[#This Row],[Tiempo de Preparación]]*24</f>
        <v>1.45</v>
      </c>
      <c r="V416">
        <f>sala[[#This Row],[Cobrada]]*sala[[#This Row],[Monto Total de la Cuenta]]</f>
        <v>158</v>
      </c>
      <c r="W416" s="4">
        <f>sala[[#This Row],[Tiempo de Permanencia]]*24</f>
        <v>4.1833333332324401</v>
      </c>
    </row>
    <row r="417" spans="1:23" x14ac:dyDescent="0.3">
      <c r="A417">
        <v>20</v>
      </c>
      <c r="B417" s="1" t="s">
        <v>411</v>
      </c>
      <c r="C417">
        <v>2</v>
      </c>
      <c r="D417" s="2">
        <v>45021.127083333333</v>
      </c>
      <c r="E417" s="2">
        <v>45021.275694444441</v>
      </c>
      <c r="F417" s="1" t="s">
        <v>19</v>
      </c>
      <c r="G417" s="1" t="s">
        <v>35</v>
      </c>
      <c r="H417" s="1" t="s">
        <v>25</v>
      </c>
      <c r="I417">
        <v>12.9</v>
      </c>
      <c r="J417" s="1" t="s">
        <v>16</v>
      </c>
      <c r="K417">
        <v>416</v>
      </c>
      <c r="L417" s="1" t="s">
        <v>44</v>
      </c>
      <c r="M417" s="1">
        <f>SUMIF('cocina'!A:A,sala[[#This Row],[Número de Orden]],'cocina'!K:K)</f>
        <v>25</v>
      </c>
      <c r="N417" s="2">
        <f>sala[[#This Row],[Hora de Salida]]</f>
        <v>45021.275694444441</v>
      </c>
      <c r="O417" s="3">
        <f>IF(sala[[#This Row],[Estado de la Mesa]]="Ocupada",sala[[#This Row],[Hora de Salida]]-sala[[#This Row],[Hora de Llegada]]+15/(24*60),sala[[#This Row],[Hora de Salida]]-sala[[#This Row],[Hora de Llegada]])</f>
        <v>0.14861111110803904</v>
      </c>
      <c r="P417" s="3">
        <f>SUMIF('cocina'!A:A,sala[[#This Row],[Número de Orden]],'cocina'!H:H)/(24*60)</f>
        <v>6.2500000000000003E-3</v>
      </c>
      <c r="Q417" s="3">
        <f>IF((sala[[#This Row],[Tiempo de Permanencia]]-sala[[#This Row],[Tiempo de Preparación]])&gt;0,sala[[#This Row],[Tiempo de Permanencia]]-sala[[#This Row],[Tiempo de Preparación]],0)</f>
        <v>0.14236111110803903</v>
      </c>
      <c r="R417" s="10">
        <f>IF(sala[[#This Row],[Tiempo de degustación]]&gt;0,1,0)</f>
        <v>1</v>
      </c>
      <c r="S417" s="1" t="str">
        <f>WEEKDAY(sala[[#This Row],[Fecha de Factura]],11)&amp;". "&amp;TEXT(sala[[#This Row],[Fecha de Factura]],"dddd")</f>
        <v>3. miércoles</v>
      </c>
      <c r="T417" s="4">
        <f>SUMIF('cocina'!A:A,sala[[#This Row],[Número de Orden]],'cocina'!G:G)</f>
        <v>1</v>
      </c>
      <c r="U417" s="4">
        <f>sala[[#This Row],[Tiempo de Preparación]]*24</f>
        <v>0.15000000000000002</v>
      </c>
      <c r="V417">
        <f>sala[[#This Row],[Cobrada]]*sala[[#This Row],[Monto Total de la Cuenta]]</f>
        <v>25</v>
      </c>
      <c r="W417" s="4">
        <f>sala[[#This Row],[Tiempo de Permanencia]]*24</f>
        <v>3.566666666592937</v>
      </c>
    </row>
    <row r="418" spans="1:23" x14ac:dyDescent="0.3">
      <c r="A418">
        <v>7</v>
      </c>
      <c r="B418" s="1" t="s">
        <v>412</v>
      </c>
      <c r="C418">
        <v>2</v>
      </c>
      <c r="D418" s="2">
        <v>45021.142361111109</v>
      </c>
      <c r="E418" s="2">
        <v>45021.189583333333</v>
      </c>
      <c r="F418" s="1" t="s">
        <v>24</v>
      </c>
      <c r="G418" s="1" t="s">
        <v>35</v>
      </c>
      <c r="H418" s="1" t="s">
        <v>25</v>
      </c>
      <c r="I418">
        <v>35.08</v>
      </c>
      <c r="J418" s="1" t="s">
        <v>26</v>
      </c>
      <c r="K418">
        <v>417</v>
      </c>
      <c r="L418" s="1" t="s">
        <v>39</v>
      </c>
      <c r="M418" s="1">
        <f>SUMIF('cocina'!A:A,sala[[#This Row],[Número de Orden]],'cocina'!K:K)</f>
        <v>142</v>
      </c>
      <c r="N418" s="2">
        <f>sala[[#This Row],[Hora de Salida]]</f>
        <v>45021.189583333333</v>
      </c>
      <c r="O418" s="3">
        <f>IF(sala[[#This Row],[Estado de la Mesa]]="Ocupada",sala[[#This Row],[Hora de Salida]]-sala[[#This Row],[Hora de Llegada]]+15/(24*60),sala[[#This Row],[Hora de Salida]]-sala[[#This Row],[Hora de Llegada]])</f>
        <v>4.7222222223354038E-2</v>
      </c>
      <c r="P418" s="3">
        <f>SUMIF('cocina'!A:A,sala[[#This Row],[Número de Orden]],'cocina'!H:H)/(24*60)</f>
        <v>6.25E-2</v>
      </c>
      <c r="Q418" s="3">
        <f>IF((sala[[#This Row],[Tiempo de Permanencia]]-sala[[#This Row],[Tiempo de Preparación]])&gt;0,sala[[#This Row],[Tiempo de Permanencia]]-sala[[#This Row],[Tiempo de Preparación]],0)</f>
        <v>0</v>
      </c>
      <c r="R418" s="10">
        <f>IF(sala[[#This Row],[Tiempo de degustación]]&gt;0,1,0)</f>
        <v>0</v>
      </c>
      <c r="S418" s="1" t="str">
        <f>WEEKDAY(sala[[#This Row],[Fecha de Factura]],11)&amp;". "&amp;TEXT(sala[[#This Row],[Fecha de Factura]],"dddd")</f>
        <v>3. miércoles</v>
      </c>
      <c r="T418" s="4">
        <f>SUMIF('cocina'!A:A,sala[[#This Row],[Número de Orden]],'cocina'!G:G)</f>
        <v>5</v>
      </c>
      <c r="U418" s="4">
        <f>sala[[#This Row],[Tiempo de Preparación]]*24</f>
        <v>1.5</v>
      </c>
      <c r="V418">
        <f>sala[[#This Row],[Cobrada]]*sala[[#This Row],[Monto Total de la Cuenta]]</f>
        <v>0</v>
      </c>
      <c r="W418" s="4">
        <f>sala[[#This Row],[Tiempo de Permanencia]]*24</f>
        <v>1.1333333333604969</v>
      </c>
    </row>
    <row r="419" spans="1:23" x14ac:dyDescent="0.3">
      <c r="A419">
        <v>17</v>
      </c>
      <c r="B419" s="1" t="s">
        <v>413</v>
      </c>
      <c r="C419">
        <v>4</v>
      </c>
      <c r="D419" s="2">
        <v>45021.036111111112</v>
      </c>
      <c r="E419" s="2">
        <v>45021.146527777775</v>
      </c>
      <c r="F419" s="1" t="s">
        <v>13</v>
      </c>
      <c r="G419" s="1" t="s">
        <v>35</v>
      </c>
      <c r="H419" s="1" t="s">
        <v>25</v>
      </c>
      <c r="I419">
        <v>35.51</v>
      </c>
      <c r="J419" s="1" t="s">
        <v>16</v>
      </c>
      <c r="K419">
        <v>418</v>
      </c>
      <c r="L419" s="1" t="s">
        <v>17</v>
      </c>
      <c r="M419" s="1">
        <f>SUMIF('cocina'!A:A,sala[[#This Row],[Número de Orden]],'cocina'!K:K)</f>
        <v>118</v>
      </c>
      <c r="N419" s="2">
        <f>sala[[#This Row],[Hora de Salida]]</f>
        <v>45021.146527777775</v>
      </c>
      <c r="O419" s="3">
        <f>IF(sala[[#This Row],[Estado de la Mesa]]="Ocupada",sala[[#This Row],[Hora de Salida]]-sala[[#This Row],[Hora de Llegada]]+15/(24*60),sala[[#This Row],[Hora de Salida]]-sala[[#This Row],[Hora de Llegada]])</f>
        <v>0.11041666666278616</v>
      </c>
      <c r="P419" s="3">
        <f>SUMIF('cocina'!A:A,sala[[#This Row],[Número de Orden]],'cocina'!H:H)/(24*60)</f>
        <v>6.9444444444444448E-2</v>
      </c>
      <c r="Q419" s="3">
        <f>IF((sala[[#This Row],[Tiempo de Permanencia]]-sala[[#This Row],[Tiempo de Preparación]])&gt;0,sala[[#This Row],[Tiempo de Permanencia]]-sala[[#This Row],[Tiempo de Preparación]],0)</f>
        <v>4.0972222218341708E-2</v>
      </c>
      <c r="R419" s="10">
        <f>IF(sala[[#This Row],[Tiempo de degustación]]&gt;0,1,0)</f>
        <v>1</v>
      </c>
      <c r="S419" s="1" t="str">
        <f>WEEKDAY(sala[[#This Row],[Fecha de Factura]],11)&amp;". "&amp;TEXT(sala[[#This Row],[Fecha de Factura]],"dddd")</f>
        <v>3. miércoles</v>
      </c>
      <c r="T419" s="4">
        <f>SUMIF('cocina'!A:A,sala[[#This Row],[Número de Orden]],'cocina'!G:G)</f>
        <v>4</v>
      </c>
      <c r="U419" s="4">
        <f>sala[[#This Row],[Tiempo de Preparación]]*24</f>
        <v>1.6666666666666667</v>
      </c>
      <c r="V419">
        <f>sala[[#This Row],[Cobrada]]*sala[[#This Row],[Monto Total de la Cuenta]]</f>
        <v>118</v>
      </c>
      <c r="W419" s="4">
        <f>sala[[#This Row],[Tiempo de Permanencia]]*24</f>
        <v>2.6499999999068677</v>
      </c>
    </row>
    <row r="420" spans="1:23" x14ac:dyDescent="0.3">
      <c r="A420">
        <v>11</v>
      </c>
      <c r="B420" s="1" t="s">
        <v>414</v>
      </c>
      <c r="C420">
        <v>4</v>
      </c>
      <c r="D420" s="2">
        <v>45021.134722222225</v>
      </c>
      <c r="E420" s="2">
        <v>45021.238194444442</v>
      </c>
      <c r="F420" s="1" t="s">
        <v>29</v>
      </c>
      <c r="G420" s="1" t="s">
        <v>14</v>
      </c>
      <c r="H420" s="1" t="s">
        <v>25</v>
      </c>
      <c r="I420">
        <v>14.09</v>
      </c>
      <c r="J420" s="1" t="s">
        <v>38</v>
      </c>
      <c r="K420">
        <v>419</v>
      </c>
      <c r="L420" s="1" t="s">
        <v>69</v>
      </c>
      <c r="M420" s="1">
        <f>SUMIF('cocina'!A:A,sala[[#This Row],[Número de Orden]],'cocina'!K:K)</f>
        <v>67</v>
      </c>
      <c r="N420" s="2">
        <f>sala[[#This Row],[Hora de Salida]]</f>
        <v>45021.238194444442</v>
      </c>
      <c r="O420" s="3">
        <f>IF(sala[[#This Row],[Estado de la Mesa]]="Ocupada",sala[[#This Row],[Hora de Salida]]-sala[[#This Row],[Hora de Llegada]]+15/(24*60),sala[[#This Row],[Hora de Salida]]-sala[[#This Row],[Hora de Llegada]])</f>
        <v>0.11388888888419994</v>
      </c>
      <c r="P420" s="3">
        <f>SUMIF('cocina'!A:A,sala[[#This Row],[Número de Orden]],'cocina'!H:H)/(24*60)</f>
        <v>4.4444444444444446E-2</v>
      </c>
      <c r="Q420" s="3">
        <f>IF((sala[[#This Row],[Tiempo de Permanencia]]-sala[[#This Row],[Tiempo de Preparación]])&gt;0,sala[[#This Row],[Tiempo de Permanencia]]-sala[[#This Row],[Tiempo de Preparación]],0)</f>
        <v>6.9444444439755504E-2</v>
      </c>
      <c r="R420" s="10">
        <f>IF(sala[[#This Row],[Tiempo de degustación]]&gt;0,1,0)</f>
        <v>1</v>
      </c>
      <c r="S420" s="1" t="str">
        <f>WEEKDAY(sala[[#This Row],[Fecha de Factura]],11)&amp;". "&amp;TEXT(sala[[#This Row],[Fecha de Factura]],"dddd")</f>
        <v>3. miércoles</v>
      </c>
      <c r="T420" s="4">
        <f>SUMIF('cocina'!A:A,sala[[#This Row],[Número de Orden]],'cocina'!G:G)</f>
        <v>2</v>
      </c>
      <c r="U420" s="4">
        <f>sala[[#This Row],[Tiempo de Preparación]]*24</f>
        <v>1.0666666666666667</v>
      </c>
      <c r="V420">
        <f>sala[[#This Row],[Cobrada]]*sala[[#This Row],[Monto Total de la Cuenta]]</f>
        <v>67</v>
      </c>
      <c r="W420" s="4">
        <f>sala[[#This Row],[Tiempo de Permanencia]]*24</f>
        <v>2.7333333332207985</v>
      </c>
    </row>
    <row r="421" spans="1:23" x14ac:dyDescent="0.3">
      <c r="A421">
        <v>18</v>
      </c>
      <c r="B421" s="1" t="s">
        <v>43</v>
      </c>
      <c r="C421">
        <v>6</v>
      </c>
      <c r="D421" s="2">
        <v>45021.095833333333</v>
      </c>
      <c r="E421" s="2">
        <v>45021.228472222225</v>
      </c>
      <c r="F421" s="1" t="s">
        <v>24</v>
      </c>
      <c r="G421" s="1" t="s">
        <v>14</v>
      </c>
      <c r="H421" s="1" t="s">
        <v>25</v>
      </c>
      <c r="I421">
        <v>31.49</v>
      </c>
      <c r="J421" s="1" t="s">
        <v>38</v>
      </c>
      <c r="K421">
        <v>420</v>
      </c>
      <c r="L421" s="1" t="s">
        <v>42</v>
      </c>
      <c r="M421" s="1">
        <f>SUMIF('cocina'!A:A,sala[[#This Row],[Número de Orden]],'cocina'!K:K)</f>
        <v>242</v>
      </c>
      <c r="N421" s="2">
        <f>sala[[#This Row],[Hora de Salida]]</f>
        <v>45021.228472222225</v>
      </c>
      <c r="O421" s="3">
        <f>IF(sala[[#This Row],[Estado de la Mesa]]="Ocupada",sala[[#This Row],[Hora de Salida]]-sala[[#This Row],[Hora de Llegada]]+15/(24*60),sala[[#This Row],[Hora de Salida]]-sala[[#This Row],[Hora de Llegada]])</f>
        <v>0.14305555555862762</v>
      </c>
      <c r="P421" s="3">
        <f>SUMIF('cocina'!A:A,sala[[#This Row],[Número de Orden]],'cocina'!H:H)/(24*60)</f>
        <v>7.2916666666666671E-2</v>
      </c>
      <c r="Q421" s="3">
        <f>IF((sala[[#This Row],[Tiempo de Permanencia]]-sala[[#This Row],[Tiempo de Preparación]])&gt;0,sala[[#This Row],[Tiempo de Permanencia]]-sala[[#This Row],[Tiempo de Preparación]],0)</f>
        <v>7.0138888891960946E-2</v>
      </c>
      <c r="R421" s="10">
        <f>IF(sala[[#This Row],[Tiempo de degustación]]&gt;0,1,0)</f>
        <v>1</v>
      </c>
      <c r="S421" s="1" t="str">
        <f>WEEKDAY(sala[[#This Row],[Fecha de Factura]],11)&amp;". "&amp;TEXT(sala[[#This Row],[Fecha de Factura]],"dddd")</f>
        <v>3. miércoles</v>
      </c>
      <c r="T421" s="4">
        <f>SUMIF('cocina'!A:A,sala[[#This Row],[Número de Orden]],'cocina'!G:G)</f>
        <v>9</v>
      </c>
      <c r="U421" s="4">
        <f>sala[[#This Row],[Tiempo de Preparación]]*24</f>
        <v>1.75</v>
      </c>
      <c r="V421">
        <f>sala[[#This Row],[Cobrada]]*sala[[#This Row],[Monto Total de la Cuenta]]</f>
        <v>242</v>
      </c>
      <c r="W421" s="4">
        <f>sala[[#This Row],[Tiempo de Permanencia]]*24</f>
        <v>3.433333333407063</v>
      </c>
    </row>
    <row r="422" spans="1:23" x14ac:dyDescent="0.3">
      <c r="A422">
        <v>10</v>
      </c>
      <c r="B422" s="1" t="s">
        <v>415</v>
      </c>
      <c r="C422">
        <v>1</v>
      </c>
      <c r="D422" s="2">
        <v>45021.067361111112</v>
      </c>
      <c r="E422" s="2">
        <v>45021.171527777777</v>
      </c>
      <c r="F422" s="1" t="s">
        <v>19</v>
      </c>
      <c r="G422" s="1" t="s">
        <v>14</v>
      </c>
      <c r="H422" s="1" t="s">
        <v>25</v>
      </c>
      <c r="I422">
        <v>17.57</v>
      </c>
      <c r="J422" s="1" t="s">
        <v>38</v>
      </c>
      <c r="K422">
        <v>421</v>
      </c>
      <c r="L422" s="1" t="s">
        <v>57</v>
      </c>
      <c r="M422" s="1">
        <f>SUMIF('cocina'!A:A,sala[[#This Row],[Número de Orden]],'cocina'!K:K)</f>
        <v>85</v>
      </c>
      <c r="N422" s="2">
        <f>sala[[#This Row],[Hora de Salida]]</f>
        <v>45021.171527777777</v>
      </c>
      <c r="O422" s="3">
        <f>IF(sala[[#This Row],[Estado de la Mesa]]="Ocupada",sala[[#This Row],[Hora de Salida]]-sala[[#This Row],[Hora de Llegada]]+15/(24*60),sala[[#This Row],[Hora de Salida]]-sala[[#This Row],[Hora de Llegada]])</f>
        <v>0.11458333333090802</v>
      </c>
      <c r="P422" s="3">
        <f>SUMIF('cocina'!A:A,sala[[#This Row],[Número de Orden]],'cocina'!H:H)/(24*60)</f>
        <v>4.9305555555555554E-2</v>
      </c>
      <c r="Q422" s="3">
        <f>IF((sala[[#This Row],[Tiempo de Permanencia]]-sala[[#This Row],[Tiempo de Preparación]])&gt;0,sala[[#This Row],[Tiempo de Permanencia]]-sala[[#This Row],[Tiempo de Preparación]],0)</f>
        <v>6.5277777775352458E-2</v>
      </c>
      <c r="R422" s="10">
        <f>IF(sala[[#This Row],[Tiempo de degustación]]&gt;0,1,0)</f>
        <v>1</v>
      </c>
      <c r="S422" s="1" t="str">
        <f>WEEKDAY(sala[[#This Row],[Fecha de Factura]],11)&amp;". "&amp;TEXT(sala[[#This Row],[Fecha de Factura]],"dddd")</f>
        <v>3. miércoles</v>
      </c>
      <c r="T422" s="4">
        <f>SUMIF('cocina'!A:A,sala[[#This Row],[Número de Orden]],'cocina'!G:G)</f>
        <v>4</v>
      </c>
      <c r="U422" s="4">
        <f>sala[[#This Row],[Tiempo de Preparación]]*24</f>
        <v>1.1833333333333333</v>
      </c>
      <c r="V422">
        <f>sala[[#This Row],[Cobrada]]*sala[[#This Row],[Monto Total de la Cuenta]]</f>
        <v>85</v>
      </c>
      <c r="W422" s="4">
        <f>sala[[#This Row],[Tiempo de Permanencia]]*24</f>
        <v>2.7499999999417923</v>
      </c>
    </row>
    <row r="423" spans="1:23" x14ac:dyDescent="0.3">
      <c r="A423">
        <v>12</v>
      </c>
      <c r="B423" s="1" t="s">
        <v>416</v>
      </c>
      <c r="C423">
        <v>6</v>
      </c>
      <c r="D423" s="2">
        <v>45021.025000000001</v>
      </c>
      <c r="E423" s="2">
        <v>45021.131249999999</v>
      </c>
      <c r="F423" s="1" t="s">
        <v>24</v>
      </c>
      <c r="G423" s="1" t="s">
        <v>14</v>
      </c>
      <c r="H423" s="1" t="s">
        <v>25</v>
      </c>
      <c r="I423">
        <v>39.72</v>
      </c>
      <c r="J423" s="1" t="s">
        <v>16</v>
      </c>
      <c r="K423">
        <v>422</v>
      </c>
      <c r="L423" s="1" t="s">
        <v>17</v>
      </c>
      <c r="M423" s="1">
        <f>SUMIF('cocina'!A:A,sala[[#This Row],[Número de Orden]],'cocina'!K:K)</f>
        <v>88</v>
      </c>
      <c r="N423" s="2">
        <f>sala[[#This Row],[Hora de Salida]]</f>
        <v>45021.131249999999</v>
      </c>
      <c r="O423" s="3">
        <f>IF(sala[[#This Row],[Estado de la Mesa]]="Ocupada",sala[[#This Row],[Hora de Salida]]-sala[[#This Row],[Hora de Llegada]]+15/(24*60),sala[[#This Row],[Hora de Salida]]-sala[[#This Row],[Hora de Llegada]])</f>
        <v>0.10624999999708962</v>
      </c>
      <c r="P423" s="3">
        <f>SUMIF('cocina'!A:A,sala[[#This Row],[Número de Orden]],'cocina'!H:H)/(24*60)</f>
        <v>2.361111111111111E-2</v>
      </c>
      <c r="Q423" s="3">
        <f>IF((sala[[#This Row],[Tiempo de Permanencia]]-sala[[#This Row],[Tiempo de Preparación]])&gt;0,sala[[#This Row],[Tiempo de Permanencia]]-sala[[#This Row],[Tiempo de Preparación]],0)</f>
        <v>8.2638888885978506E-2</v>
      </c>
      <c r="R423" s="10">
        <f>IF(sala[[#This Row],[Tiempo de degustación]]&gt;0,1,0)</f>
        <v>1</v>
      </c>
      <c r="S423" s="1" t="str">
        <f>WEEKDAY(sala[[#This Row],[Fecha de Factura]],11)&amp;". "&amp;TEXT(sala[[#This Row],[Fecha de Factura]],"dddd")</f>
        <v>3. miércoles</v>
      </c>
      <c r="T423" s="4">
        <f>SUMIF('cocina'!A:A,sala[[#This Row],[Número de Orden]],'cocina'!G:G)</f>
        <v>3</v>
      </c>
      <c r="U423" s="4">
        <f>sala[[#This Row],[Tiempo de Preparación]]*24</f>
        <v>0.56666666666666665</v>
      </c>
      <c r="V423">
        <f>sala[[#This Row],[Cobrada]]*sala[[#This Row],[Monto Total de la Cuenta]]</f>
        <v>88</v>
      </c>
      <c r="W423" s="4">
        <f>sala[[#This Row],[Tiempo de Permanencia]]*24</f>
        <v>2.5499999999301508</v>
      </c>
    </row>
    <row r="424" spans="1:23" x14ac:dyDescent="0.3">
      <c r="A424">
        <v>4</v>
      </c>
      <c r="B424" s="1" t="s">
        <v>236</v>
      </c>
      <c r="C424">
        <v>2</v>
      </c>
      <c r="D424" s="2">
        <v>45021.106944444444</v>
      </c>
      <c r="E424" s="2">
        <v>45021.206250000003</v>
      </c>
      <c r="F424" s="1" t="s">
        <v>19</v>
      </c>
      <c r="G424" s="1" t="s">
        <v>14</v>
      </c>
      <c r="H424" s="1" t="s">
        <v>21</v>
      </c>
      <c r="I424">
        <v>34.130000000000003</v>
      </c>
      <c r="J424" s="1" t="s">
        <v>26</v>
      </c>
      <c r="K424">
        <v>423</v>
      </c>
      <c r="L424" s="1" t="s">
        <v>54</v>
      </c>
      <c r="M424" s="1">
        <f>SUMIF('cocina'!A:A,sala[[#This Row],[Número de Orden]],'cocina'!K:K)</f>
        <v>152</v>
      </c>
      <c r="N424" s="2">
        <f>sala[[#This Row],[Hora de Salida]]</f>
        <v>45021.206250000003</v>
      </c>
      <c r="O424" s="3">
        <f>IF(sala[[#This Row],[Estado de la Mesa]]="Ocupada",sala[[#This Row],[Hora de Salida]]-sala[[#This Row],[Hora de Llegada]]+15/(24*60),sala[[#This Row],[Hora de Salida]]-sala[[#This Row],[Hora de Llegada]])</f>
        <v>9.930555555911269E-2</v>
      </c>
      <c r="P424" s="3">
        <f>SUMIF('cocina'!A:A,sala[[#This Row],[Número de Orden]],'cocina'!H:H)/(24*60)</f>
        <v>2.1527777777777778E-2</v>
      </c>
      <c r="Q424" s="3">
        <f>IF((sala[[#This Row],[Tiempo de Permanencia]]-sala[[#This Row],[Tiempo de Preparación]])&gt;0,sala[[#This Row],[Tiempo de Permanencia]]-sala[[#This Row],[Tiempo de Preparación]],0)</f>
        <v>7.7777777781334906E-2</v>
      </c>
      <c r="R424" s="10">
        <f>IF(sala[[#This Row],[Tiempo de degustación]]&gt;0,1,0)</f>
        <v>1</v>
      </c>
      <c r="S424" s="1" t="str">
        <f>WEEKDAY(sala[[#This Row],[Fecha de Factura]],11)&amp;". "&amp;TEXT(sala[[#This Row],[Fecha de Factura]],"dddd")</f>
        <v>3. miércoles</v>
      </c>
      <c r="T424" s="4">
        <f>SUMIF('cocina'!A:A,sala[[#This Row],[Número de Orden]],'cocina'!G:G)</f>
        <v>5</v>
      </c>
      <c r="U424" s="4">
        <f>sala[[#This Row],[Tiempo de Preparación]]*24</f>
        <v>0.51666666666666661</v>
      </c>
      <c r="V424">
        <f>sala[[#This Row],[Cobrada]]*sala[[#This Row],[Monto Total de la Cuenta]]</f>
        <v>152</v>
      </c>
      <c r="W424" s="4">
        <f>sala[[#This Row],[Tiempo de Permanencia]]*24</f>
        <v>2.3833333334187046</v>
      </c>
    </row>
    <row r="425" spans="1:23" x14ac:dyDescent="0.3">
      <c r="A425">
        <v>13</v>
      </c>
      <c r="B425" s="1" t="s">
        <v>417</v>
      </c>
      <c r="C425">
        <v>3</v>
      </c>
      <c r="D425" s="2">
        <v>45021.047222222223</v>
      </c>
      <c r="E425" s="2">
        <v>45021.136805555558</v>
      </c>
      <c r="F425" s="1" t="s">
        <v>24</v>
      </c>
      <c r="G425" s="1" t="s">
        <v>35</v>
      </c>
      <c r="H425" s="1" t="s">
        <v>21</v>
      </c>
      <c r="I425">
        <v>11.02</v>
      </c>
      <c r="J425" s="1" t="s">
        <v>16</v>
      </c>
      <c r="K425">
        <v>424</v>
      </c>
      <c r="L425" s="1" t="s">
        <v>22</v>
      </c>
      <c r="M425" s="1">
        <f>SUMIF('cocina'!A:A,sala[[#This Row],[Número de Orden]],'cocina'!K:K)</f>
        <v>147</v>
      </c>
      <c r="N425" s="2">
        <f>sala[[#This Row],[Hora de Salida]]</f>
        <v>45021.136805555558</v>
      </c>
      <c r="O425" s="3">
        <f>IF(sala[[#This Row],[Estado de la Mesa]]="Ocupada",sala[[#This Row],[Hora de Salida]]-sala[[#This Row],[Hora de Llegada]]+15/(24*60),sala[[#This Row],[Hora de Salida]]-sala[[#This Row],[Hora de Llegada]])</f>
        <v>8.9583333334303461E-2</v>
      </c>
      <c r="P425" s="3">
        <f>SUMIF('cocina'!A:A,sala[[#This Row],[Número de Orden]],'cocina'!H:H)/(24*60)</f>
        <v>6.1111111111111109E-2</v>
      </c>
      <c r="Q425" s="3">
        <f>IF((sala[[#This Row],[Tiempo de Permanencia]]-sala[[#This Row],[Tiempo de Preparación]])&gt;0,sala[[#This Row],[Tiempo de Permanencia]]-sala[[#This Row],[Tiempo de Preparación]],0)</f>
        <v>2.8472222223192352E-2</v>
      </c>
      <c r="R425" s="10">
        <f>IF(sala[[#This Row],[Tiempo de degustación]]&gt;0,1,0)</f>
        <v>1</v>
      </c>
      <c r="S425" s="1" t="str">
        <f>WEEKDAY(sala[[#This Row],[Fecha de Factura]],11)&amp;". "&amp;TEXT(sala[[#This Row],[Fecha de Factura]],"dddd")</f>
        <v>3. miércoles</v>
      </c>
      <c r="T425" s="4">
        <f>SUMIF('cocina'!A:A,sala[[#This Row],[Número de Orden]],'cocina'!G:G)</f>
        <v>6</v>
      </c>
      <c r="U425" s="4">
        <f>sala[[#This Row],[Tiempo de Preparación]]*24</f>
        <v>1.4666666666666666</v>
      </c>
      <c r="V425">
        <f>sala[[#This Row],[Cobrada]]*sala[[#This Row],[Monto Total de la Cuenta]]</f>
        <v>147</v>
      </c>
      <c r="W425" s="4">
        <f>sala[[#This Row],[Tiempo de Permanencia]]*24</f>
        <v>2.1500000000232831</v>
      </c>
    </row>
    <row r="426" spans="1:23" x14ac:dyDescent="0.3">
      <c r="A426">
        <v>18</v>
      </c>
      <c r="B426" s="1" t="s">
        <v>418</v>
      </c>
      <c r="C426">
        <v>3</v>
      </c>
      <c r="D426" s="2">
        <v>45021.058333333334</v>
      </c>
      <c r="E426" s="2">
        <v>45021.15625</v>
      </c>
      <c r="F426" s="1" t="s">
        <v>24</v>
      </c>
      <c r="G426" s="1" t="s">
        <v>14</v>
      </c>
      <c r="H426" s="1" t="s">
        <v>25</v>
      </c>
      <c r="I426">
        <v>49.43</v>
      </c>
      <c r="J426" s="1" t="s">
        <v>16</v>
      </c>
      <c r="K426">
        <v>425</v>
      </c>
      <c r="L426" s="1" t="s">
        <v>33</v>
      </c>
      <c r="M426" s="1">
        <f>SUMIF('cocina'!A:A,sala[[#This Row],[Número de Orden]],'cocina'!K:K)</f>
        <v>19</v>
      </c>
      <c r="N426" s="2">
        <f>sala[[#This Row],[Hora de Salida]]</f>
        <v>45021.15625</v>
      </c>
      <c r="O426" s="3">
        <f>IF(sala[[#This Row],[Estado de la Mesa]]="Ocupada",sala[[#This Row],[Hora de Salida]]-sala[[#This Row],[Hora de Llegada]]+15/(24*60),sala[[#This Row],[Hora de Salida]]-sala[[#This Row],[Hora de Llegada]])</f>
        <v>9.7916666665696539E-2</v>
      </c>
      <c r="P426" s="3">
        <f>SUMIF('cocina'!A:A,sala[[#This Row],[Número de Orden]],'cocina'!H:H)/(24*60)</f>
        <v>1.9444444444444445E-2</v>
      </c>
      <c r="Q426" s="3">
        <f>IF((sala[[#This Row],[Tiempo de Permanencia]]-sala[[#This Row],[Tiempo de Preparación]])&gt;0,sala[[#This Row],[Tiempo de Permanencia]]-sala[[#This Row],[Tiempo de Preparación]],0)</f>
        <v>7.8472222221252094E-2</v>
      </c>
      <c r="R426" s="10">
        <f>IF(sala[[#This Row],[Tiempo de degustación]]&gt;0,1,0)</f>
        <v>1</v>
      </c>
      <c r="S426" s="1" t="str">
        <f>WEEKDAY(sala[[#This Row],[Fecha de Factura]],11)&amp;". "&amp;TEXT(sala[[#This Row],[Fecha de Factura]],"dddd")</f>
        <v>3. miércoles</v>
      </c>
      <c r="T426" s="4">
        <f>SUMIF('cocina'!A:A,sala[[#This Row],[Número de Orden]],'cocina'!G:G)</f>
        <v>1</v>
      </c>
      <c r="U426" s="4">
        <f>sala[[#This Row],[Tiempo de Preparación]]*24</f>
        <v>0.46666666666666667</v>
      </c>
      <c r="V426">
        <f>sala[[#This Row],[Cobrada]]*sala[[#This Row],[Monto Total de la Cuenta]]</f>
        <v>19</v>
      </c>
      <c r="W426" s="4">
        <f>sala[[#This Row],[Tiempo de Permanencia]]*24</f>
        <v>2.3499999999767169</v>
      </c>
    </row>
    <row r="427" spans="1:23" x14ac:dyDescent="0.3">
      <c r="A427">
        <v>5</v>
      </c>
      <c r="B427" s="1" t="s">
        <v>419</v>
      </c>
      <c r="C427">
        <v>2</v>
      </c>
      <c r="D427" s="2">
        <v>45021.132638888892</v>
      </c>
      <c r="E427" s="2">
        <v>45021.209722222222</v>
      </c>
      <c r="F427" s="1" t="s">
        <v>32</v>
      </c>
      <c r="G427" s="1" t="s">
        <v>14</v>
      </c>
      <c r="H427" s="1" t="s">
        <v>25</v>
      </c>
      <c r="I427">
        <v>47.8</v>
      </c>
      <c r="J427" s="1" t="s">
        <v>16</v>
      </c>
      <c r="K427">
        <v>426</v>
      </c>
      <c r="L427" s="1" t="s">
        <v>27</v>
      </c>
      <c r="M427" s="1">
        <f>SUMIF('cocina'!A:A,sala[[#This Row],[Número de Orden]],'cocina'!K:K)</f>
        <v>247</v>
      </c>
      <c r="N427" s="2">
        <f>sala[[#This Row],[Hora de Salida]]</f>
        <v>45021.209722222222</v>
      </c>
      <c r="O427" s="3">
        <f>IF(sala[[#This Row],[Estado de la Mesa]]="Ocupada",sala[[#This Row],[Hora de Salida]]-sala[[#This Row],[Hora de Llegada]]+15/(24*60),sala[[#This Row],[Hora de Salida]]-sala[[#This Row],[Hora de Llegada]])</f>
        <v>7.7083333329937886E-2</v>
      </c>
      <c r="P427" s="3">
        <f>SUMIF('cocina'!A:A,sala[[#This Row],[Número de Orden]],'cocina'!H:H)/(24*60)</f>
        <v>8.0555555555555561E-2</v>
      </c>
      <c r="Q427" s="3">
        <f>IF((sala[[#This Row],[Tiempo de Permanencia]]-sala[[#This Row],[Tiempo de Preparación]])&gt;0,sala[[#This Row],[Tiempo de Permanencia]]-sala[[#This Row],[Tiempo de Preparación]],0)</f>
        <v>0</v>
      </c>
      <c r="R427" s="10">
        <f>IF(sala[[#This Row],[Tiempo de degustación]]&gt;0,1,0)</f>
        <v>0</v>
      </c>
      <c r="S427" s="1" t="str">
        <f>WEEKDAY(sala[[#This Row],[Fecha de Factura]],11)&amp;". "&amp;TEXT(sala[[#This Row],[Fecha de Factura]],"dddd")</f>
        <v>3. miércoles</v>
      </c>
      <c r="T427" s="4">
        <f>SUMIF('cocina'!A:A,sala[[#This Row],[Número de Orden]],'cocina'!G:G)</f>
        <v>8</v>
      </c>
      <c r="U427" s="4">
        <f>sala[[#This Row],[Tiempo de Preparación]]*24</f>
        <v>1.9333333333333336</v>
      </c>
      <c r="V427">
        <f>sala[[#This Row],[Cobrada]]*sala[[#This Row],[Monto Total de la Cuenta]]</f>
        <v>0</v>
      </c>
      <c r="W427" s="4">
        <f>sala[[#This Row],[Tiempo de Permanencia]]*24</f>
        <v>1.8499999999185093</v>
      </c>
    </row>
    <row r="428" spans="1:23" x14ac:dyDescent="0.3">
      <c r="A428">
        <v>2</v>
      </c>
      <c r="B428" s="1" t="s">
        <v>195</v>
      </c>
      <c r="C428">
        <v>4</v>
      </c>
      <c r="D428" s="2">
        <v>45021.106944444444</v>
      </c>
      <c r="E428" s="2">
        <v>45021.154861111114</v>
      </c>
      <c r="F428" s="1" t="s">
        <v>24</v>
      </c>
      <c r="G428" s="1" t="s">
        <v>14</v>
      </c>
      <c r="H428" s="1" t="s">
        <v>21</v>
      </c>
      <c r="I428">
        <v>43.74</v>
      </c>
      <c r="J428" s="1" t="s">
        <v>26</v>
      </c>
      <c r="K428">
        <v>427</v>
      </c>
      <c r="L428" s="1" t="s">
        <v>42</v>
      </c>
      <c r="M428" s="1">
        <f>SUMIF('cocina'!A:A,sala[[#This Row],[Número de Orden]],'cocina'!K:K)</f>
        <v>206</v>
      </c>
      <c r="N428" s="2">
        <f>sala[[#This Row],[Hora de Salida]]</f>
        <v>45021.154861111114</v>
      </c>
      <c r="O428" s="3">
        <f>IF(sala[[#This Row],[Estado de la Mesa]]="Ocupada",sala[[#This Row],[Hora de Salida]]-sala[[#This Row],[Hora de Llegada]]+15/(24*60),sala[[#This Row],[Hora de Salida]]-sala[[#This Row],[Hora de Llegada]])</f>
        <v>4.7916666670062114E-2</v>
      </c>
      <c r="P428" s="3">
        <f>SUMIF('cocina'!A:A,sala[[#This Row],[Número de Orden]],'cocina'!H:H)/(24*60)</f>
        <v>0.11527777777777778</v>
      </c>
      <c r="Q428" s="3">
        <f>IF((sala[[#This Row],[Tiempo de Permanencia]]-sala[[#This Row],[Tiempo de Preparación]])&gt;0,sala[[#This Row],[Tiempo de Permanencia]]-sala[[#This Row],[Tiempo de Preparación]],0)</f>
        <v>0</v>
      </c>
      <c r="R428" s="10">
        <f>IF(sala[[#This Row],[Tiempo de degustación]]&gt;0,1,0)</f>
        <v>0</v>
      </c>
      <c r="S428" s="1" t="str">
        <f>WEEKDAY(sala[[#This Row],[Fecha de Factura]],11)&amp;". "&amp;TEXT(sala[[#This Row],[Fecha de Factura]],"dddd")</f>
        <v>3. miércoles</v>
      </c>
      <c r="T428" s="4">
        <f>SUMIF('cocina'!A:A,sala[[#This Row],[Número de Orden]],'cocina'!G:G)</f>
        <v>8</v>
      </c>
      <c r="U428" s="4">
        <f>sala[[#This Row],[Tiempo de Preparación]]*24</f>
        <v>2.7666666666666666</v>
      </c>
      <c r="V428">
        <f>sala[[#This Row],[Cobrada]]*sala[[#This Row],[Monto Total de la Cuenta]]</f>
        <v>0</v>
      </c>
      <c r="W428" s="4">
        <f>sala[[#This Row],[Tiempo de Permanencia]]*24</f>
        <v>1.1500000000814907</v>
      </c>
    </row>
    <row r="429" spans="1:23" x14ac:dyDescent="0.3">
      <c r="A429">
        <v>7</v>
      </c>
      <c r="B429" s="1" t="s">
        <v>420</v>
      </c>
      <c r="C429">
        <v>5</v>
      </c>
      <c r="D429" s="2">
        <v>45021.137499999997</v>
      </c>
      <c r="E429" s="2">
        <v>45021.252083333333</v>
      </c>
      <c r="F429" s="1" t="s">
        <v>32</v>
      </c>
      <c r="G429" s="1" t="s">
        <v>20</v>
      </c>
      <c r="H429" s="1" t="s">
        <v>25</v>
      </c>
      <c r="I429">
        <v>15.6</v>
      </c>
      <c r="J429" s="1" t="s">
        <v>16</v>
      </c>
      <c r="K429">
        <v>428</v>
      </c>
      <c r="L429" s="1" t="s">
        <v>54</v>
      </c>
      <c r="M429" s="1">
        <f>SUMIF('cocina'!A:A,sala[[#This Row],[Número de Orden]],'cocina'!K:K)</f>
        <v>175</v>
      </c>
      <c r="N429" s="2">
        <f>sala[[#This Row],[Hora de Salida]]</f>
        <v>45021.252083333333</v>
      </c>
      <c r="O429" s="3">
        <f>IF(sala[[#This Row],[Estado de la Mesa]]="Ocupada",sala[[#This Row],[Hora de Salida]]-sala[[#This Row],[Hora de Llegada]]+15/(24*60),sala[[#This Row],[Hora de Salida]]-sala[[#This Row],[Hora de Llegada]])</f>
        <v>0.11458333333575865</v>
      </c>
      <c r="P429" s="3">
        <f>SUMIF('cocina'!A:A,sala[[#This Row],[Número de Orden]],'cocina'!H:H)/(24*60)</f>
        <v>0.12430555555555556</v>
      </c>
      <c r="Q429" s="3">
        <f>IF((sala[[#This Row],[Tiempo de Permanencia]]-sala[[#This Row],[Tiempo de Preparación]])&gt;0,sala[[#This Row],[Tiempo de Permanencia]]-sala[[#This Row],[Tiempo de Preparación]],0)</f>
        <v>0</v>
      </c>
      <c r="R429" s="10">
        <f>IF(sala[[#This Row],[Tiempo de degustación]]&gt;0,1,0)</f>
        <v>0</v>
      </c>
      <c r="S429" s="1" t="str">
        <f>WEEKDAY(sala[[#This Row],[Fecha de Factura]],11)&amp;". "&amp;TEXT(sala[[#This Row],[Fecha de Factura]],"dddd")</f>
        <v>3. miércoles</v>
      </c>
      <c r="T429" s="4">
        <f>SUMIF('cocina'!A:A,sala[[#This Row],[Número de Orden]],'cocina'!G:G)</f>
        <v>6</v>
      </c>
      <c r="U429" s="4">
        <f>sala[[#This Row],[Tiempo de Preparación]]*24</f>
        <v>2.9833333333333334</v>
      </c>
      <c r="V429">
        <f>sala[[#This Row],[Cobrada]]*sala[[#This Row],[Monto Total de la Cuenta]]</f>
        <v>0</v>
      </c>
      <c r="W429" s="4">
        <f>sala[[#This Row],[Tiempo de Permanencia]]*24</f>
        <v>2.7500000000582077</v>
      </c>
    </row>
    <row r="430" spans="1:23" x14ac:dyDescent="0.3">
      <c r="A430">
        <v>8</v>
      </c>
      <c r="B430" s="1" t="s">
        <v>421</v>
      </c>
      <c r="C430">
        <v>1</v>
      </c>
      <c r="D430" s="2">
        <v>45021.006944444445</v>
      </c>
      <c r="E430" s="2">
        <v>45021.156944444447</v>
      </c>
      <c r="F430" s="1" t="s">
        <v>32</v>
      </c>
      <c r="G430" s="1" t="s">
        <v>14</v>
      </c>
      <c r="H430" s="1" t="s">
        <v>25</v>
      </c>
      <c r="I430">
        <v>10.95</v>
      </c>
      <c r="J430" s="1" t="s">
        <v>16</v>
      </c>
      <c r="K430">
        <v>429</v>
      </c>
      <c r="L430" s="1" t="s">
        <v>27</v>
      </c>
      <c r="M430" s="1">
        <f>SUMIF('cocina'!A:A,sala[[#This Row],[Número de Orden]],'cocina'!K:K)</f>
        <v>78</v>
      </c>
      <c r="N430" s="2">
        <f>sala[[#This Row],[Hora de Salida]]</f>
        <v>45021.156944444447</v>
      </c>
      <c r="O430" s="3">
        <f>IF(sala[[#This Row],[Estado de la Mesa]]="Ocupada",sala[[#This Row],[Hora de Salida]]-sala[[#This Row],[Hora de Llegada]]+15/(24*60),sala[[#This Row],[Hora de Salida]]-sala[[#This Row],[Hora de Llegada]])</f>
        <v>0.15000000000145519</v>
      </c>
      <c r="P430" s="3">
        <f>SUMIF('cocina'!A:A,sala[[#This Row],[Número de Orden]],'cocina'!H:H)/(24*60)</f>
        <v>1.8749999999999999E-2</v>
      </c>
      <c r="Q430" s="3">
        <f>IF((sala[[#This Row],[Tiempo de Permanencia]]-sala[[#This Row],[Tiempo de Preparación]])&gt;0,sala[[#This Row],[Tiempo de Permanencia]]-sala[[#This Row],[Tiempo de Preparación]],0)</f>
        <v>0.1312500000014552</v>
      </c>
      <c r="R430" s="10">
        <f>IF(sala[[#This Row],[Tiempo de degustación]]&gt;0,1,0)</f>
        <v>1</v>
      </c>
      <c r="S430" s="1" t="str">
        <f>WEEKDAY(sala[[#This Row],[Fecha de Factura]],11)&amp;". "&amp;TEXT(sala[[#This Row],[Fecha de Factura]],"dddd")</f>
        <v>3. miércoles</v>
      </c>
      <c r="T430" s="4">
        <f>SUMIF('cocina'!A:A,sala[[#This Row],[Número de Orden]],'cocina'!G:G)</f>
        <v>3</v>
      </c>
      <c r="U430" s="4">
        <f>sala[[#This Row],[Tiempo de Preparación]]*24</f>
        <v>0.44999999999999996</v>
      </c>
      <c r="V430">
        <f>sala[[#This Row],[Cobrada]]*sala[[#This Row],[Monto Total de la Cuenta]]</f>
        <v>78</v>
      </c>
      <c r="W430" s="4">
        <f>sala[[#This Row],[Tiempo de Permanencia]]*24</f>
        <v>3.6000000000349246</v>
      </c>
    </row>
    <row r="431" spans="1:23" x14ac:dyDescent="0.3">
      <c r="A431">
        <v>7</v>
      </c>
      <c r="B431" s="1" t="s">
        <v>422</v>
      </c>
      <c r="C431">
        <v>3</v>
      </c>
      <c r="D431" s="2">
        <v>45021.097916666666</v>
      </c>
      <c r="E431" s="2">
        <v>45021.165972222225</v>
      </c>
      <c r="F431" s="1" t="s">
        <v>32</v>
      </c>
      <c r="G431" s="1" t="s">
        <v>14</v>
      </c>
      <c r="H431" s="1" t="s">
        <v>15</v>
      </c>
      <c r="I431">
        <v>42.09</v>
      </c>
      <c r="J431" s="1" t="s">
        <v>16</v>
      </c>
      <c r="K431">
        <v>430</v>
      </c>
      <c r="L431" s="1" t="s">
        <v>39</v>
      </c>
      <c r="M431" s="1">
        <f>SUMIF('cocina'!A:A,sala[[#This Row],[Número de Orden]],'cocina'!K:K)</f>
        <v>25</v>
      </c>
      <c r="N431" s="2">
        <f>sala[[#This Row],[Hora de Salida]]</f>
        <v>45021.165972222225</v>
      </c>
      <c r="O431" s="3">
        <f>IF(sala[[#This Row],[Estado de la Mesa]]="Ocupada",sala[[#This Row],[Hora de Salida]]-sala[[#This Row],[Hora de Llegada]]+15/(24*60),sala[[#This Row],[Hora de Salida]]-sala[[#This Row],[Hora de Llegada]])</f>
        <v>6.805555555911269E-2</v>
      </c>
      <c r="P431" s="3">
        <f>SUMIF('cocina'!A:A,sala[[#This Row],[Número de Orden]],'cocina'!H:H)/(24*60)</f>
        <v>3.4027777777777775E-2</v>
      </c>
      <c r="Q431" s="3">
        <f>IF((sala[[#This Row],[Tiempo de Permanencia]]-sala[[#This Row],[Tiempo de Preparación]])&gt;0,sala[[#This Row],[Tiempo de Permanencia]]-sala[[#This Row],[Tiempo de Preparación]],0)</f>
        <v>3.4027777781334916E-2</v>
      </c>
      <c r="R431" s="10">
        <f>IF(sala[[#This Row],[Tiempo de degustación]]&gt;0,1,0)</f>
        <v>1</v>
      </c>
      <c r="S431" s="1" t="str">
        <f>WEEKDAY(sala[[#This Row],[Fecha de Factura]],11)&amp;". "&amp;TEXT(sala[[#This Row],[Fecha de Factura]],"dddd")</f>
        <v>3. miércoles</v>
      </c>
      <c r="T431" s="4">
        <f>SUMIF('cocina'!A:A,sala[[#This Row],[Número de Orden]],'cocina'!G:G)</f>
        <v>1</v>
      </c>
      <c r="U431" s="4">
        <f>sala[[#This Row],[Tiempo de Preparación]]*24</f>
        <v>0.81666666666666665</v>
      </c>
      <c r="V431">
        <f>sala[[#This Row],[Cobrada]]*sala[[#This Row],[Monto Total de la Cuenta]]</f>
        <v>25</v>
      </c>
      <c r="W431" s="4">
        <f>sala[[#This Row],[Tiempo de Permanencia]]*24</f>
        <v>1.6333333334187046</v>
      </c>
    </row>
    <row r="432" spans="1:23" x14ac:dyDescent="0.3">
      <c r="A432">
        <v>15</v>
      </c>
      <c r="B432" s="1" t="s">
        <v>304</v>
      </c>
      <c r="C432">
        <v>5</v>
      </c>
      <c r="D432" s="2">
        <v>45021.147916666669</v>
      </c>
      <c r="E432" s="2">
        <v>45021.309027777781</v>
      </c>
      <c r="F432" s="1" t="s">
        <v>29</v>
      </c>
      <c r="G432" s="1" t="s">
        <v>14</v>
      </c>
      <c r="H432" s="1" t="s">
        <v>25</v>
      </c>
      <c r="I432">
        <v>39.82</v>
      </c>
      <c r="J432" s="1" t="s">
        <v>26</v>
      </c>
      <c r="K432">
        <v>431</v>
      </c>
      <c r="L432" s="1" t="s">
        <v>69</v>
      </c>
      <c r="M432" s="1">
        <f>SUMIF('cocina'!A:A,sala[[#This Row],[Número de Orden]],'cocina'!K:K)</f>
        <v>60</v>
      </c>
      <c r="N432" s="2">
        <f>sala[[#This Row],[Hora de Salida]]</f>
        <v>45021.309027777781</v>
      </c>
      <c r="O432" s="3">
        <f>IF(sala[[#This Row],[Estado de la Mesa]]="Ocupada",sala[[#This Row],[Hora de Salida]]-sala[[#This Row],[Hora de Llegada]]+15/(24*60),sala[[#This Row],[Hora de Salida]]-sala[[#This Row],[Hora de Llegada]])</f>
        <v>0.16111111111240461</v>
      </c>
      <c r="P432" s="3">
        <f>SUMIF('cocina'!A:A,sala[[#This Row],[Número de Orden]],'cocina'!H:H)/(24*60)</f>
        <v>1.3888888888888888E-2</v>
      </c>
      <c r="Q432" s="3">
        <f>IF((sala[[#This Row],[Tiempo de Permanencia]]-sala[[#This Row],[Tiempo de Preparación]])&gt;0,sala[[#This Row],[Tiempo de Permanencia]]-sala[[#This Row],[Tiempo de Preparación]],0)</f>
        <v>0.14722222222351572</v>
      </c>
      <c r="R432" s="10">
        <f>IF(sala[[#This Row],[Tiempo de degustación]]&gt;0,1,0)</f>
        <v>1</v>
      </c>
      <c r="S432" s="1" t="str">
        <f>WEEKDAY(sala[[#This Row],[Fecha de Factura]],11)&amp;". "&amp;TEXT(sala[[#This Row],[Fecha de Factura]],"dddd")</f>
        <v>3. miércoles</v>
      </c>
      <c r="T432" s="4">
        <f>SUMIF('cocina'!A:A,sala[[#This Row],[Número de Orden]],'cocina'!G:G)</f>
        <v>2</v>
      </c>
      <c r="U432" s="4">
        <f>sala[[#This Row],[Tiempo de Preparación]]*24</f>
        <v>0.33333333333333331</v>
      </c>
      <c r="V432">
        <f>sala[[#This Row],[Cobrada]]*sala[[#This Row],[Monto Total de la Cuenta]]</f>
        <v>60</v>
      </c>
      <c r="W432" s="4">
        <f>sala[[#This Row],[Tiempo de Permanencia]]*24</f>
        <v>3.8666666666977108</v>
      </c>
    </row>
    <row r="433" spans="1:23" x14ac:dyDescent="0.3">
      <c r="A433">
        <v>10</v>
      </c>
      <c r="B433" s="1" t="s">
        <v>423</v>
      </c>
      <c r="C433">
        <v>2</v>
      </c>
      <c r="D433" s="2">
        <v>45021.146527777775</v>
      </c>
      <c r="E433" s="2">
        <v>45021.245833333334</v>
      </c>
      <c r="F433" s="1" t="s">
        <v>32</v>
      </c>
      <c r="G433" s="1" t="s">
        <v>35</v>
      </c>
      <c r="H433" s="1" t="s">
        <v>25</v>
      </c>
      <c r="I433">
        <v>18.71</v>
      </c>
      <c r="J433" s="1" t="s">
        <v>26</v>
      </c>
      <c r="K433">
        <v>432</v>
      </c>
      <c r="L433" s="1" t="s">
        <v>22</v>
      </c>
      <c r="M433" s="1">
        <f>SUMIF('cocina'!A:A,sala[[#This Row],[Número de Orden]],'cocina'!K:K)</f>
        <v>109</v>
      </c>
      <c r="N433" s="2">
        <f>sala[[#This Row],[Hora de Salida]]</f>
        <v>45021.245833333334</v>
      </c>
      <c r="O433" s="3">
        <f>IF(sala[[#This Row],[Estado de la Mesa]]="Ocupada",sala[[#This Row],[Hora de Salida]]-sala[[#This Row],[Hora de Llegada]]+15/(24*60),sala[[#This Row],[Hora de Salida]]-sala[[#This Row],[Hora de Llegada]])</f>
        <v>9.930555555911269E-2</v>
      </c>
      <c r="P433" s="3">
        <f>SUMIF('cocina'!A:A,sala[[#This Row],[Número de Orden]],'cocina'!H:H)/(24*60)</f>
        <v>5.1388888888888887E-2</v>
      </c>
      <c r="Q433" s="3">
        <f>IF((sala[[#This Row],[Tiempo de Permanencia]]-sala[[#This Row],[Tiempo de Preparación]])&gt;0,sala[[#This Row],[Tiempo de Permanencia]]-sala[[#This Row],[Tiempo de Preparación]],0)</f>
        <v>4.7916666670223804E-2</v>
      </c>
      <c r="R433" s="10">
        <f>IF(sala[[#This Row],[Tiempo de degustación]]&gt;0,1,0)</f>
        <v>1</v>
      </c>
      <c r="S433" s="1" t="str">
        <f>WEEKDAY(sala[[#This Row],[Fecha de Factura]],11)&amp;". "&amp;TEXT(sala[[#This Row],[Fecha de Factura]],"dddd")</f>
        <v>3. miércoles</v>
      </c>
      <c r="T433" s="4">
        <f>SUMIF('cocina'!A:A,sala[[#This Row],[Número de Orden]],'cocina'!G:G)</f>
        <v>5</v>
      </c>
      <c r="U433" s="4">
        <f>sala[[#This Row],[Tiempo de Preparación]]*24</f>
        <v>1.2333333333333334</v>
      </c>
      <c r="V433">
        <f>sala[[#This Row],[Cobrada]]*sala[[#This Row],[Monto Total de la Cuenta]]</f>
        <v>109</v>
      </c>
      <c r="W433" s="4">
        <f>sala[[#This Row],[Tiempo de Permanencia]]*24</f>
        <v>2.3833333334187046</v>
      </c>
    </row>
    <row r="434" spans="1:23" x14ac:dyDescent="0.3">
      <c r="A434">
        <v>10</v>
      </c>
      <c r="B434" s="1" t="s">
        <v>37</v>
      </c>
      <c r="C434">
        <v>4</v>
      </c>
      <c r="D434" s="2">
        <v>45021.051388888889</v>
      </c>
      <c r="E434" s="2">
        <v>45021.131249999999</v>
      </c>
      <c r="F434" s="1" t="s">
        <v>32</v>
      </c>
      <c r="G434" s="1" t="s">
        <v>14</v>
      </c>
      <c r="H434" s="1" t="s">
        <v>25</v>
      </c>
      <c r="I434">
        <v>45.77</v>
      </c>
      <c r="J434" s="1" t="s">
        <v>16</v>
      </c>
      <c r="K434">
        <v>433</v>
      </c>
      <c r="L434" s="1" t="s">
        <v>42</v>
      </c>
      <c r="M434" s="1">
        <f>SUMIF('cocina'!A:A,sala[[#This Row],[Número de Orden]],'cocina'!K:K)</f>
        <v>102</v>
      </c>
      <c r="N434" s="2">
        <f>sala[[#This Row],[Hora de Salida]]</f>
        <v>45021.131249999999</v>
      </c>
      <c r="O434" s="3">
        <f>IF(sala[[#This Row],[Estado de la Mesa]]="Ocupada",sala[[#This Row],[Hora de Salida]]-sala[[#This Row],[Hora de Llegada]]+15/(24*60),sala[[#This Row],[Hora de Salida]]-sala[[#This Row],[Hora de Llegada]])</f>
        <v>7.9861111109494232E-2</v>
      </c>
      <c r="P434" s="3">
        <f>SUMIF('cocina'!A:A,sala[[#This Row],[Número de Orden]],'cocina'!H:H)/(24*60)</f>
        <v>5.1388888888888887E-2</v>
      </c>
      <c r="Q434" s="3">
        <f>IF((sala[[#This Row],[Tiempo de Permanencia]]-sala[[#This Row],[Tiempo de Preparación]])&gt;0,sala[[#This Row],[Tiempo de Permanencia]]-sala[[#This Row],[Tiempo de Preparación]],0)</f>
        <v>2.8472222220605345E-2</v>
      </c>
      <c r="R434" s="10">
        <f>IF(sala[[#This Row],[Tiempo de degustación]]&gt;0,1,0)</f>
        <v>1</v>
      </c>
      <c r="S434" s="1" t="str">
        <f>WEEKDAY(sala[[#This Row],[Fecha de Factura]],11)&amp;". "&amp;TEXT(sala[[#This Row],[Fecha de Factura]],"dddd")</f>
        <v>3. miércoles</v>
      </c>
      <c r="T434" s="4">
        <f>SUMIF('cocina'!A:A,sala[[#This Row],[Número de Orden]],'cocina'!G:G)</f>
        <v>4</v>
      </c>
      <c r="U434" s="4">
        <f>sala[[#This Row],[Tiempo de Preparación]]*24</f>
        <v>1.2333333333333334</v>
      </c>
      <c r="V434">
        <f>sala[[#This Row],[Cobrada]]*sala[[#This Row],[Monto Total de la Cuenta]]</f>
        <v>102</v>
      </c>
      <c r="W434" s="4">
        <f>sala[[#This Row],[Tiempo de Permanencia]]*24</f>
        <v>1.9166666666278616</v>
      </c>
    </row>
    <row r="435" spans="1:23" x14ac:dyDescent="0.3">
      <c r="A435">
        <v>15</v>
      </c>
      <c r="B435" s="1" t="s">
        <v>424</v>
      </c>
      <c r="C435">
        <v>4</v>
      </c>
      <c r="D435" s="2">
        <v>45021.010416666664</v>
      </c>
      <c r="E435" s="2">
        <v>45021.163194444445</v>
      </c>
      <c r="F435" s="1" t="s">
        <v>32</v>
      </c>
      <c r="G435" s="1" t="s">
        <v>14</v>
      </c>
      <c r="H435" s="1" t="s">
        <v>25</v>
      </c>
      <c r="I435">
        <v>37.15</v>
      </c>
      <c r="J435" s="1" t="s">
        <v>16</v>
      </c>
      <c r="K435">
        <v>434</v>
      </c>
      <c r="L435" s="1" t="s">
        <v>42</v>
      </c>
      <c r="M435" s="1">
        <f>SUMIF('cocina'!A:A,sala[[#This Row],[Número de Orden]],'cocina'!K:K)</f>
        <v>96</v>
      </c>
      <c r="N435" s="2">
        <f>sala[[#This Row],[Hora de Salida]]</f>
        <v>45021.163194444445</v>
      </c>
      <c r="O435" s="3">
        <f>IF(sala[[#This Row],[Estado de la Mesa]]="Ocupada",sala[[#This Row],[Hora de Salida]]-sala[[#This Row],[Hora de Llegada]]+15/(24*60),sala[[#This Row],[Hora de Salida]]-sala[[#This Row],[Hora de Llegada]])</f>
        <v>0.15277777778101154</v>
      </c>
      <c r="P435" s="3">
        <f>SUMIF('cocina'!A:A,sala[[#This Row],[Número de Orden]],'cocina'!H:H)/(24*60)</f>
        <v>4.027777777777778E-2</v>
      </c>
      <c r="Q435" s="3">
        <f>IF((sala[[#This Row],[Tiempo de Permanencia]]-sala[[#This Row],[Tiempo de Preparación]])&gt;0,sala[[#This Row],[Tiempo de Permanencia]]-sala[[#This Row],[Tiempo de Preparación]],0)</f>
        <v>0.11250000000323376</v>
      </c>
      <c r="R435" s="10">
        <f>IF(sala[[#This Row],[Tiempo de degustación]]&gt;0,1,0)</f>
        <v>1</v>
      </c>
      <c r="S435" s="1" t="str">
        <f>WEEKDAY(sala[[#This Row],[Fecha de Factura]],11)&amp;". "&amp;TEXT(sala[[#This Row],[Fecha de Factura]],"dddd")</f>
        <v>3. miércoles</v>
      </c>
      <c r="T435" s="4">
        <f>SUMIF('cocina'!A:A,sala[[#This Row],[Número de Orden]],'cocina'!G:G)</f>
        <v>4</v>
      </c>
      <c r="U435" s="4">
        <f>sala[[#This Row],[Tiempo de Preparación]]*24</f>
        <v>0.96666666666666679</v>
      </c>
      <c r="V435">
        <f>sala[[#This Row],[Cobrada]]*sala[[#This Row],[Monto Total de la Cuenta]]</f>
        <v>96</v>
      </c>
      <c r="W435" s="4">
        <f>sala[[#This Row],[Tiempo de Permanencia]]*24</f>
        <v>3.6666666667442769</v>
      </c>
    </row>
    <row r="436" spans="1:23" x14ac:dyDescent="0.3">
      <c r="A436">
        <v>17</v>
      </c>
      <c r="B436" s="1" t="s">
        <v>425</v>
      </c>
      <c r="C436">
        <v>6</v>
      </c>
      <c r="D436" s="2">
        <v>45021.161805555559</v>
      </c>
      <c r="E436" s="2">
        <v>45021.250694444447</v>
      </c>
      <c r="F436" s="1" t="s">
        <v>29</v>
      </c>
      <c r="G436" s="1" t="s">
        <v>14</v>
      </c>
      <c r="H436" s="1" t="s">
        <v>25</v>
      </c>
      <c r="I436">
        <v>30.48</v>
      </c>
      <c r="J436" s="1" t="s">
        <v>38</v>
      </c>
      <c r="K436">
        <v>435</v>
      </c>
      <c r="L436" s="1" t="s">
        <v>17</v>
      </c>
      <c r="M436" s="1">
        <f>SUMIF('cocina'!A:A,sala[[#This Row],[Número de Orden]],'cocina'!K:K)</f>
        <v>154</v>
      </c>
      <c r="N436" s="2">
        <f>sala[[#This Row],[Hora de Salida]]</f>
        <v>45021.250694444447</v>
      </c>
      <c r="O436" s="3">
        <f>IF(sala[[#This Row],[Estado de la Mesa]]="Ocupada",sala[[#This Row],[Hora de Salida]]-sala[[#This Row],[Hora de Llegada]]+15/(24*60),sala[[#This Row],[Hora de Salida]]-sala[[#This Row],[Hora de Llegada]])</f>
        <v>9.9305555554262057E-2</v>
      </c>
      <c r="P436" s="3">
        <f>SUMIF('cocina'!A:A,sala[[#This Row],[Número de Orden]],'cocina'!H:H)/(24*60)</f>
        <v>7.7083333333333337E-2</v>
      </c>
      <c r="Q436" s="3">
        <f>IF((sala[[#This Row],[Tiempo de Permanencia]]-sala[[#This Row],[Tiempo de Preparación]])&gt;0,sala[[#This Row],[Tiempo de Permanencia]]-sala[[#This Row],[Tiempo de Preparación]],0)</f>
        <v>2.222222222092872E-2</v>
      </c>
      <c r="R436" s="10">
        <f>IF(sala[[#This Row],[Tiempo de degustación]]&gt;0,1,0)</f>
        <v>1</v>
      </c>
      <c r="S436" s="1" t="str">
        <f>WEEKDAY(sala[[#This Row],[Fecha de Factura]],11)&amp;". "&amp;TEXT(sala[[#This Row],[Fecha de Factura]],"dddd")</f>
        <v>3. miércoles</v>
      </c>
      <c r="T436" s="4">
        <f>SUMIF('cocina'!A:A,sala[[#This Row],[Número de Orden]],'cocina'!G:G)</f>
        <v>6</v>
      </c>
      <c r="U436" s="4">
        <f>sala[[#This Row],[Tiempo de Preparación]]*24</f>
        <v>1.85</v>
      </c>
      <c r="V436">
        <f>sala[[#This Row],[Cobrada]]*sala[[#This Row],[Monto Total de la Cuenta]]</f>
        <v>154</v>
      </c>
      <c r="W436" s="4">
        <f>sala[[#This Row],[Tiempo de Permanencia]]*24</f>
        <v>2.3833333333022892</v>
      </c>
    </row>
    <row r="437" spans="1:23" x14ac:dyDescent="0.3">
      <c r="A437">
        <v>10</v>
      </c>
      <c r="B437" s="1" t="s">
        <v>426</v>
      </c>
      <c r="C437">
        <v>3</v>
      </c>
      <c r="D437" s="2">
        <v>45021.008333333331</v>
      </c>
      <c r="E437" s="2">
        <v>45021.169444444444</v>
      </c>
      <c r="F437" s="1" t="s">
        <v>29</v>
      </c>
      <c r="G437" s="1" t="s">
        <v>14</v>
      </c>
      <c r="H437" s="1" t="s">
        <v>25</v>
      </c>
      <c r="I437">
        <v>10.14</v>
      </c>
      <c r="J437" s="1" t="s">
        <v>38</v>
      </c>
      <c r="K437">
        <v>436</v>
      </c>
      <c r="L437" s="1" t="s">
        <v>27</v>
      </c>
      <c r="M437" s="1">
        <f>SUMIF('cocina'!A:A,sala[[#This Row],[Número de Orden]],'cocina'!K:K)</f>
        <v>56</v>
      </c>
      <c r="N437" s="2">
        <f>sala[[#This Row],[Hora de Salida]]</f>
        <v>45021.169444444444</v>
      </c>
      <c r="O437" s="3">
        <f>IF(sala[[#This Row],[Estado de la Mesa]]="Ocupada",sala[[#This Row],[Hora de Salida]]-sala[[#This Row],[Hora de Llegada]]+15/(24*60),sala[[#This Row],[Hora de Salida]]-sala[[#This Row],[Hora de Llegada]])</f>
        <v>0.17152777777907127</v>
      </c>
      <c r="P437" s="3">
        <f>SUMIF('cocina'!A:A,sala[[#This Row],[Número de Orden]],'cocina'!H:H)/(24*60)</f>
        <v>3.125E-2</v>
      </c>
      <c r="Q437" s="3">
        <f>IF((sala[[#This Row],[Tiempo de Permanencia]]-sala[[#This Row],[Tiempo de Preparación]])&gt;0,sala[[#This Row],[Tiempo de Permanencia]]-sala[[#This Row],[Tiempo de Preparación]],0)</f>
        <v>0.14027777777907127</v>
      </c>
      <c r="R437" s="10">
        <f>IF(sala[[#This Row],[Tiempo de degustación]]&gt;0,1,0)</f>
        <v>1</v>
      </c>
      <c r="S437" s="1" t="str">
        <f>WEEKDAY(sala[[#This Row],[Fecha de Factura]],11)&amp;". "&amp;TEXT(sala[[#This Row],[Fecha de Factura]],"dddd")</f>
        <v>3. miércoles</v>
      </c>
      <c r="T437" s="4">
        <f>SUMIF('cocina'!A:A,sala[[#This Row],[Número de Orden]],'cocina'!G:G)</f>
        <v>2</v>
      </c>
      <c r="U437" s="4">
        <f>sala[[#This Row],[Tiempo de Preparación]]*24</f>
        <v>0.75</v>
      </c>
      <c r="V437">
        <f>sala[[#This Row],[Cobrada]]*sala[[#This Row],[Monto Total de la Cuenta]]</f>
        <v>56</v>
      </c>
      <c r="W437" s="4">
        <f>sala[[#This Row],[Tiempo de Permanencia]]*24</f>
        <v>4.1166666666977108</v>
      </c>
    </row>
    <row r="438" spans="1:23" x14ac:dyDescent="0.3">
      <c r="A438">
        <v>16</v>
      </c>
      <c r="B438" s="1" t="s">
        <v>331</v>
      </c>
      <c r="C438">
        <v>6</v>
      </c>
      <c r="D438" s="2">
        <v>45021.126388888886</v>
      </c>
      <c r="E438" s="2">
        <v>45021.225694444445</v>
      </c>
      <c r="F438" s="1" t="s">
        <v>13</v>
      </c>
      <c r="G438" s="1" t="s">
        <v>14</v>
      </c>
      <c r="H438" s="1" t="s">
        <v>25</v>
      </c>
      <c r="I438">
        <v>12.56</v>
      </c>
      <c r="J438" s="1" t="s">
        <v>16</v>
      </c>
      <c r="K438">
        <v>437</v>
      </c>
      <c r="L438" s="1" t="s">
        <v>30</v>
      </c>
      <c r="M438" s="1">
        <f>SUMIF('cocina'!A:A,sala[[#This Row],[Número de Orden]],'cocina'!K:K)</f>
        <v>70</v>
      </c>
      <c r="N438" s="2">
        <f>sala[[#This Row],[Hora de Salida]]</f>
        <v>45021.225694444445</v>
      </c>
      <c r="O438" s="3">
        <f>IF(sala[[#This Row],[Estado de la Mesa]]="Ocupada",sala[[#This Row],[Hora de Salida]]-sala[[#This Row],[Hora de Llegada]]+15/(24*60),sala[[#This Row],[Hora de Salida]]-sala[[#This Row],[Hora de Llegada]])</f>
        <v>9.930555555911269E-2</v>
      </c>
      <c r="P438" s="3">
        <f>SUMIF('cocina'!A:A,sala[[#This Row],[Número de Orden]],'cocina'!H:H)/(24*60)</f>
        <v>3.5416666666666666E-2</v>
      </c>
      <c r="Q438" s="3">
        <f>IF((sala[[#This Row],[Tiempo de Permanencia]]-sala[[#This Row],[Tiempo de Preparación]])&gt;0,sala[[#This Row],[Tiempo de Permanencia]]-sala[[#This Row],[Tiempo de Preparación]],0)</f>
        <v>6.3888888892446025E-2</v>
      </c>
      <c r="R438" s="10">
        <f>IF(sala[[#This Row],[Tiempo de degustación]]&gt;0,1,0)</f>
        <v>1</v>
      </c>
      <c r="S438" s="1" t="str">
        <f>WEEKDAY(sala[[#This Row],[Fecha de Factura]],11)&amp;". "&amp;TEXT(sala[[#This Row],[Fecha de Factura]],"dddd")</f>
        <v>3. miércoles</v>
      </c>
      <c r="T438" s="4">
        <f>SUMIF('cocina'!A:A,sala[[#This Row],[Número de Orden]],'cocina'!G:G)</f>
        <v>2</v>
      </c>
      <c r="U438" s="4">
        <f>sala[[#This Row],[Tiempo de Preparación]]*24</f>
        <v>0.85</v>
      </c>
      <c r="V438">
        <f>sala[[#This Row],[Cobrada]]*sala[[#This Row],[Monto Total de la Cuenta]]</f>
        <v>70</v>
      </c>
      <c r="W438" s="4">
        <f>sala[[#This Row],[Tiempo de Permanencia]]*24</f>
        <v>2.3833333334187046</v>
      </c>
    </row>
    <row r="439" spans="1:23" x14ac:dyDescent="0.3">
      <c r="A439">
        <v>2</v>
      </c>
      <c r="B439" s="1" t="s">
        <v>427</v>
      </c>
      <c r="C439">
        <v>1</v>
      </c>
      <c r="D439" s="2">
        <v>45021.165277777778</v>
      </c>
      <c r="E439" s="2">
        <v>45021.314583333333</v>
      </c>
      <c r="F439" s="1" t="s">
        <v>19</v>
      </c>
      <c r="G439" s="1" t="s">
        <v>14</v>
      </c>
      <c r="H439" s="1" t="s">
        <v>25</v>
      </c>
      <c r="I439">
        <v>19.3</v>
      </c>
      <c r="J439" s="1" t="s">
        <v>26</v>
      </c>
      <c r="K439">
        <v>438</v>
      </c>
      <c r="L439" s="1" t="s">
        <v>69</v>
      </c>
      <c r="M439" s="1">
        <f>SUMIF('cocina'!A:A,sala[[#This Row],[Número de Orden]],'cocina'!K:K)</f>
        <v>33</v>
      </c>
      <c r="N439" s="2">
        <f>sala[[#This Row],[Hora de Salida]]</f>
        <v>45021.314583333333</v>
      </c>
      <c r="O439" s="3">
        <f>IF(sala[[#This Row],[Estado de la Mesa]]="Ocupada",sala[[#This Row],[Hora de Salida]]-sala[[#This Row],[Hora de Llegada]]+15/(24*60),sala[[#This Row],[Hora de Salida]]-sala[[#This Row],[Hora de Llegada]])</f>
        <v>0.14930555555474712</v>
      </c>
      <c r="P439" s="3">
        <f>SUMIF('cocina'!A:A,sala[[#This Row],[Número de Orden]],'cocina'!H:H)/(24*60)</f>
        <v>3.5416666666666666E-2</v>
      </c>
      <c r="Q439" s="3">
        <f>IF((sala[[#This Row],[Tiempo de Permanencia]]-sala[[#This Row],[Tiempo de Preparación]])&gt;0,sala[[#This Row],[Tiempo de Permanencia]]-sala[[#This Row],[Tiempo de Preparación]],0)</f>
        <v>0.11388888888808045</v>
      </c>
      <c r="R439" s="10">
        <f>IF(sala[[#This Row],[Tiempo de degustación]]&gt;0,1,0)</f>
        <v>1</v>
      </c>
      <c r="S439" s="1" t="str">
        <f>WEEKDAY(sala[[#This Row],[Fecha de Factura]],11)&amp;". "&amp;TEXT(sala[[#This Row],[Fecha de Factura]],"dddd")</f>
        <v>3. miércoles</v>
      </c>
      <c r="T439" s="4">
        <f>SUMIF('cocina'!A:A,sala[[#This Row],[Número de Orden]],'cocina'!G:G)</f>
        <v>1</v>
      </c>
      <c r="U439" s="4">
        <f>sala[[#This Row],[Tiempo de Preparación]]*24</f>
        <v>0.85</v>
      </c>
      <c r="V439">
        <f>sala[[#This Row],[Cobrada]]*sala[[#This Row],[Monto Total de la Cuenta]]</f>
        <v>33</v>
      </c>
      <c r="W439" s="4">
        <f>sala[[#This Row],[Tiempo de Permanencia]]*24</f>
        <v>3.5833333333139308</v>
      </c>
    </row>
    <row r="440" spans="1:23" x14ac:dyDescent="0.3">
      <c r="A440">
        <v>15</v>
      </c>
      <c r="B440" s="1" t="s">
        <v>428</v>
      </c>
      <c r="C440">
        <v>1</v>
      </c>
      <c r="D440" s="2">
        <v>45021</v>
      </c>
      <c r="E440" s="2">
        <v>45021.057638888888</v>
      </c>
      <c r="F440" s="1" t="s">
        <v>13</v>
      </c>
      <c r="G440" s="1" t="s">
        <v>35</v>
      </c>
      <c r="H440" s="1" t="s">
        <v>25</v>
      </c>
      <c r="I440">
        <v>25.56</v>
      </c>
      <c r="J440" s="1" t="s">
        <v>26</v>
      </c>
      <c r="K440">
        <v>439</v>
      </c>
      <c r="L440" s="1" t="s">
        <v>42</v>
      </c>
      <c r="M440" s="1">
        <f>SUMIF('cocina'!A:A,sala[[#This Row],[Número de Orden]],'cocina'!K:K)</f>
        <v>177</v>
      </c>
      <c r="N440" s="2">
        <f>sala[[#This Row],[Hora de Salida]]</f>
        <v>45021.057638888888</v>
      </c>
      <c r="O440" s="3">
        <f>IF(sala[[#This Row],[Estado de la Mesa]]="Ocupada",sala[[#This Row],[Hora de Salida]]-sala[[#This Row],[Hora de Llegada]]+15/(24*60),sala[[#This Row],[Hora de Salida]]-sala[[#This Row],[Hora de Llegada]])</f>
        <v>5.7638888887595385E-2</v>
      </c>
      <c r="P440" s="3">
        <f>SUMIF('cocina'!A:A,sala[[#This Row],[Número de Orden]],'cocina'!H:H)/(24*60)</f>
        <v>4.4444444444444446E-2</v>
      </c>
      <c r="Q440" s="3">
        <f>IF((sala[[#This Row],[Tiempo de Permanencia]]-sala[[#This Row],[Tiempo de Preparación]])&gt;0,sala[[#This Row],[Tiempo de Permanencia]]-sala[[#This Row],[Tiempo de Preparación]],0)</f>
        <v>1.3194444443150939E-2</v>
      </c>
      <c r="R440" s="10">
        <f>IF(sala[[#This Row],[Tiempo de degustación]]&gt;0,1,0)</f>
        <v>1</v>
      </c>
      <c r="S440" s="1" t="str">
        <f>WEEKDAY(sala[[#This Row],[Fecha de Factura]],11)&amp;". "&amp;TEXT(sala[[#This Row],[Fecha de Factura]],"dddd")</f>
        <v>3. miércoles</v>
      </c>
      <c r="T440" s="4">
        <f>SUMIF('cocina'!A:A,sala[[#This Row],[Número de Orden]],'cocina'!G:G)</f>
        <v>6</v>
      </c>
      <c r="U440" s="4">
        <f>sala[[#This Row],[Tiempo de Preparación]]*24</f>
        <v>1.0666666666666667</v>
      </c>
      <c r="V440">
        <f>sala[[#This Row],[Cobrada]]*sala[[#This Row],[Monto Total de la Cuenta]]</f>
        <v>177</v>
      </c>
      <c r="W440" s="4">
        <f>sala[[#This Row],[Tiempo de Permanencia]]*24</f>
        <v>1.3833333333022892</v>
      </c>
    </row>
    <row r="441" spans="1:23" x14ac:dyDescent="0.3">
      <c r="A441">
        <v>13</v>
      </c>
      <c r="B441" s="1" t="s">
        <v>429</v>
      </c>
      <c r="C441">
        <v>1</v>
      </c>
      <c r="D441" s="2">
        <v>45021.082638888889</v>
      </c>
      <c r="E441" s="2">
        <v>45021.241666666669</v>
      </c>
      <c r="F441" s="1" t="s">
        <v>24</v>
      </c>
      <c r="G441" s="1" t="s">
        <v>14</v>
      </c>
      <c r="H441" s="1" t="s">
        <v>25</v>
      </c>
      <c r="I441">
        <v>38.85</v>
      </c>
      <c r="J441" s="1" t="s">
        <v>38</v>
      </c>
      <c r="K441">
        <v>440</v>
      </c>
      <c r="L441" s="1" t="s">
        <v>69</v>
      </c>
      <c r="M441" s="1">
        <f>SUMIF('cocina'!A:A,sala[[#This Row],[Número de Orden]],'cocina'!K:K)</f>
        <v>84</v>
      </c>
      <c r="N441" s="2">
        <f>sala[[#This Row],[Hora de Salida]]</f>
        <v>45021.241666666669</v>
      </c>
      <c r="O441" s="3">
        <f>IF(sala[[#This Row],[Estado de la Mesa]]="Ocupada",sala[[#This Row],[Hora de Salida]]-sala[[#This Row],[Hora de Llegada]]+15/(24*60),sala[[#This Row],[Hora de Salida]]-sala[[#This Row],[Hora de Llegada]])</f>
        <v>0.169444444446223</v>
      </c>
      <c r="P441" s="3">
        <f>SUMIF('cocina'!A:A,sala[[#This Row],[Número de Orden]],'cocina'!H:H)/(24*60)</f>
        <v>3.125E-2</v>
      </c>
      <c r="Q441" s="3">
        <f>IF((sala[[#This Row],[Tiempo de Permanencia]]-sala[[#This Row],[Tiempo de Preparación]])&gt;0,sala[[#This Row],[Tiempo de Permanencia]]-sala[[#This Row],[Tiempo de Preparación]],0)</f>
        <v>0.138194444446223</v>
      </c>
      <c r="R441" s="10">
        <f>IF(sala[[#This Row],[Tiempo de degustación]]&gt;0,1,0)</f>
        <v>1</v>
      </c>
      <c r="S441" s="1" t="str">
        <f>WEEKDAY(sala[[#This Row],[Fecha de Factura]],11)&amp;". "&amp;TEXT(sala[[#This Row],[Fecha de Factura]],"dddd")</f>
        <v>3. miércoles</v>
      </c>
      <c r="T441" s="4">
        <f>SUMIF('cocina'!A:A,sala[[#This Row],[Número de Orden]],'cocina'!G:G)</f>
        <v>4</v>
      </c>
      <c r="U441" s="4">
        <f>sala[[#This Row],[Tiempo de Preparación]]*24</f>
        <v>0.75</v>
      </c>
      <c r="V441">
        <f>sala[[#This Row],[Cobrada]]*sala[[#This Row],[Monto Total de la Cuenta]]</f>
        <v>84</v>
      </c>
      <c r="W441" s="4">
        <f>sala[[#This Row],[Tiempo de Permanencia]]*24</f>
        <v>4.0666666667093523</v>
      </c>
    </row>
    <row r="442" spans="1:23" x14ac:dyDescent="0.3">
      <c r="A442">
        <v>13</v>
      </c>
      <c r="B442" s="1" t="s">
        <v>430</v>
      </c>
      <c r="C442">
        <v>6</v>
      </c>
      <c r="D442" s="2">
        <v>45021.044444444444</v>
      </c>
      <c r="E442" s="2">
        <v>45021.140972222223</v>
      </c>
      <c r="F442" s="1" t="s">
        <v>24</v>
      </c>
      <c r="G442" s="1" t="s">
        <v>14</v>
      </c>
      <c r="H442" s="1" t="s">
        <v>21</v>
      </c>
      <c r="I442">
        <v>23.31</v>
      </c>
      <c r="J442" s="1" t="s">
        <v>38</v>
      </c>
      <c r="K442">
        <v>441</v>
      </c>
      <c r="L442" s="1" t="s">
        <v>17</v>
      </c>
      <c r="M442" s="1">
        <f>SUMIF('cocina'!A:A,sala[[#This Row],[Número de Orden]],'cocina'!K:K)</f>
        <v>183</v>
      </c>
      <c r="N442" s="2">
        <f>sala[[#This Row],[Hora de Salida]]</f>
        <v>45021.140972222223</v>
      </c>
      <c r="O442" s="3">
        <f>IF(sala[[#This Row],[Estado de la Mesa]]="Ocupada",sala[[#This Row],[Hora de Salida]]-sala[[#This Row],[Hora de Llegada]]+15/(24*60),sala[[#This Row],[Hora de Salida]]-sala[[#This Row],[Hora de Llegada]])</f>
        <v>0.10694444444622302</v>
      </c>
      <c r="P442" s="3">
        <f>SUMIF('cocina'!A:A,sala[[#This Row],[Número de Orden]],'cocina'!H:H)/(24*60)</f>
        <v>6.25E-2</v>
      </c>
      <c r="Q442" s="3">
        <f>IF((sala[[#This Row],[Tiempo de Permanencia]]-sala[[#This Row],[Tiempo de Preparación]])&gt;0,sala[[#This Row],[Tiempo de Permanencia]]-sala[[#This Row],[Tiempo de Preparación]],0)</f>
        <v>4.4444444446223016E-2</v>
      </c>
      <c r="R442" s="10">
        <f>IF(sala[[#This Row],[Tiempo de degustación]]&gt;0,1,0)</f>
        <v>1</v>
      </c>
      <c r="S442" s="1" t="str">
        <f>WEEKDAY(sala[[#This Row],[Fecha de Factura]],11)&amp;". "&amp;TEXT(sala[[#This Row],[Fecha de Factura]],"dddd")</f>
        <v>3. miércoles</v>
      </c>
      <c r="T442" s="4">
        <f>SUMIF('cocina'!A:A,sala[[#This Row],[Número de Orden]],'cocina'!G:G)</f>
        <v>6</v>
      </c>
      <c r="U442" s="4">
        <f>sala[[#This Row],[Tiempo de Preparación]]*24</f>
        <v>1.5</v>
      </c>
      <c r="V442">
        <f>sala[[#This Row],[Cobrada]]*sala[[#This Row],[Monto Total de la Cuenta]]</f>
        <v>183</v>
      </c>
      <c r="W442" s="4">
        <f>sala[[#This Row],[Tiempo de Permanencia]]*24</f>
        <v>2.5666666667093523</v>
      </c>
    </row>
    <row r="443" spans="1:23" x14ac:dyDescent="0.3">
      <c r="A443">
        <v>15</v>
      </c>
      <c r="B443" s="1" t="s">
        <v>431</v>
      </c>
      <c r="C443">
        <v>3</v>
      </c>
      <c r="D443" s="2">
        <v>45021.086111111108</v>
      </c>
      <c r="E443" s="2">
        <v>45021.137499999997</v>
      </c>
      <c r="F443" s="1" t="s">
        <v>32</v>
      </c>
      <c r="G443" s="1" t="s">
        <v>35</v>
      </c>
      <c r="H443" s="1" t="s">
        <v>25</v>
      </c>
      <c r="I443">
        <v>21.07</v>
      </c>
      <c r="J443" s="1" t="s">
        <v>38</v>
      </c>
      <c r="K443">
        <v>442</v>
      </c>
      <c r="L443" s="1" t="s">
        <v>44</v>
      </c>
      <c r="M443" s="1">
        <f>SUMIF('cocina'!A:A,sala[[#This Row],[Número de Orden]],'cocina'!K:K)</f>
        <v>235</v>
      </c>
      <c r="N443" s="2">
        <f>sala[[#This Row],[Hora de Salida]]</f>
        <v>45021.137499999997</v>
      </c>
      <c r="O443" s="3">
        <f>IF(sala[[#This Row],[Estado de la Mesa]]="Ocupada",sala[[#This Row],[Hora de Salida]]-sala[[#This Row],[Hora de Llegada]]+15/(24*60),sala[[#This Row],[Hora de Salida]]-sala[[#This Row],[Hora de Llegada]])</f>
        <v>6.1805555555717241E-2</v>
      </c>
      <c r="P443" s="3">
        <f>SUMIF('cocina'!A:A,sala[[#This Row],[Número de Orden]],'cocina'!H:H)/(24*60)</f>
        <v>9.0972222222222218E-2</v>
      </c>
      <c r="Q443" s="3">
        <f>IF((sala[[#This Row],[Tiempo de Permanencia]]-sala[[#This Row],[Tiempo de Preparación]])&gt;0,sala[[#This Row],[Tiempo de Permanencia]]-sala[[#This Row],[Tiempo de Preparación]],0)</f>
        <v>0</v>
      </c>
      <c r="R443" s="10">
        <f>IF(sala[[#This Row],[Tiempo de degustación]]&gt;0,1,0)</f>
        <v>0</v>
      </c>
      <c r="S443" s="1" t="str">
        <f>WEEKDAY(sala[[#This Row],[Fecha de Factura]],11)&amp;". "&amp;TEXT(sala[[#This Row],[Fecha de Factura]],"dddd")</f>
        <v>3. miércoles</v>
      </c>
      <c r="T443" s="4">
        <f>SUMIF('cocina'!A:A,sala[[#This Row],[Número de Orden]],'cocina'!G:G)</f>
        <v>7</v>
      </c>
      <c r="U443" s="4">
        <f>sala[[#This Row],[Tiempo de Preparación]]*24</f>
        <v>2.1833333333333331</v>
      </c>
      <c r="V443">
        <f>sala[[#This Row],[Cobrada]]*sala[[#This Row],[Monto Total de la Cuenta]]</f>
        <v>0</v>
      </c>
      <c r="W443" s="4">
        <f>sala[[#This Row],[Tiempo de Permanencia]]*24</f>
        <v>1.4833333333372138</v>
      </c>
    </row>
    <row r="444" spans="1:23" x14ac:dyDescent="0.3">
      <c r="A444">
        <v>4</v>
      </c>
      <c r="B444" s="1" t="s">
        <v>418</v>
      </c>
      <c r="C444">
        <v>2</v>
      </c>
      <c r="D444" s="2">
        <v>45021.052083333336</v>
      </c>
      <c r="E444" s="2">
        <v>45021.134722222225</v>
      </c>
      <c r="F444" s="1" t="s">
        <v>24</v>
      </c>
      <c r="G444" s="1" t="s">
        <v>14</v>
      </c>
      <c r="H444" s="1" t="s">
        <v>15</v>
      </c>
      <c r="I444">
        <v>14.48</v>
      </c>
      <c r="J444" s="1" t="s">
        <v>26</v>
      </c>
      <c r="K444">
        <v>443</v>
      </c>
      <c r="L444" s="1" t="s">
        <v>39</v>
      </c>
      <c r="M444" s="1">
        <f>SUMIF('cocina'!A:A,sala[[#This Row],[Número de Orden]],'cocina'!K:K)</f>
        <v>217</v>
      </c>
      <c r="N444" s="2">
        <f>sala[[#This Row],[Hora de Salida]]</f>
        <v>45021.134722222225</v>
      </c>
      <c r="O444" s="3">
        <f>IF(sala[[#This Row],[Estado de la Mesa]]="Ocupada",sala[[#This Row],[Hora de Salida]]-sala[[#This Row],[Hora de Llegada]]+15/(24*60),sala[[#This Row],[Hora de Salida]]-sala[[#This Row],[Hora de Llegada]])</f>
        <v>8.2638888889050577E-2</v>
      </c>
      <c r="P444" s="3">
        <f>SUMIF('cocina'!A:A,sala[[#This Row],[Número de Orden]],'cocina'!H:H)/(24*60)</f>
        <v>0.1076388888888889</v>
      </c>
      <c r="Q444" s="3">
        <f>IF((sala[[#This Row],[Tiempo de Permanencia]]-sala[[#This Row],[Tiempo de Preparación]])&gt;0,sala[[#This Row],[Tiempo de Permanencia]]-sala[[#This Row],[Tiempo de Preparación]],0)</f>
        <v>0</v>
      </c>
      <c r="R444" s="10">
        <f>IF(sala[[#This Row],[Tiempo de degustación]]&gt;0,1,0)</f>
        <v>0</v>
      </c>
      <c r="S444" s="1" t="str">
        <f>WEEKDAY(sala[[#This Row],[Fecha de Factura]],11)&amp;". "&amp;TEXT(sala[[#This Row],[Fecha de Factura]],"dddd")</f>
        <v>3. miércoles</v>
      </c>
      <c r="T444" s="4">
        <f>SUMIF('cocina'!A:A,sala[[#This Row],[Número de Orden]],'cocina'!G:G)</f>
        <v>8</v>
      </c>
      <c r="U444" s="4">
        <f>sala[[#This Row],[Tiempo de Preparación]]*24</f>
        <v>2.5833333333333335</v>
      </c>
      <c r="V444">
        <f>sala[[#This Row],[Cobrada]]*sala[[#This Row],[Monto Total de la Cuenta]]</f>
        <v>0</v>
      </c>
      <c r="W444" s="4">
        <f>sala[[#This Row],[Tiempo de Permanencia]]*24</f>
        <v>1.9833333333372138</v>
      </c>
    </row>
    <row r="445" spans="1:23" x14ac:dyDescent="0.3">
      <c r="A445">
        <v>8</v>
      </c>
      <c r="B445" s="1" t="s">
        <v>96</v>
      </c>
      <c r="C445">
        <v>5</v>
      </c>
      <c r="D445" s="2">
        <v>45021.140972222223</v>
      </c>
      <c r="E445" s="2">
        <v>45021.255555555559</v>
      </c>
      <c r="F445" s="1" t="s">
        <v>19</v>
      </c>
      <c r="G445" s="1" t="s">
        <v>14</v>
      </c>
      <c r="H445" s="1" t="s">
        <v>25</v>
      </c>
      <c r="I445">
        <v>25.26</v>
      </c>
      <c r="J445" s="1" t="s">
        <v>26</v>
      </c>
      <c r="K445">
        <v>444</v>
      </c>
      <c r="L445" s="1" t="s">
        <v>69</v>
      </c>
      <c r="M445" s="1">
        <f>SUMIF('cocina'!A:A,sala[[#This Row],[Número de Orden]],'cocina'!K:K)</f>
        <v>95</v>
      </c>
      <c r="N445" s="2">
        <f>sala[[#This Row],[Hora de Salida]]</f>
        <v>45021.255555555559</v>
      </c>
      <c r="O445" s="3">
        <f>IF(sala[[#This Row],[Estado de la Mesa]]="Ocupada",sala[[#This Row],[Hora de Salida]]-sala[[#This Row],[Hora de Llegada]]+15/(24*60),sala[[#This Row],[Hora de Salida]]-sala[[#This Row],[Hora de Llegada]])</f>
        <v>0.11458333333575865</v>
      </c>
      <c r="P445" s="3">
        <f>SUMIF('cocina'!A:A,sala[[#This Row],[Número de Orden]],'cocina'!H:H)/(24*60)</f>
        <v>5.6250000000000001E-2</v>
      </c>
      <c r="Q445" s="3">
        <f>IF((sala[[#This Row],[Tiempo de Permanencia]]-sala[[#This Row],[Tiempo de Preparación]])&gt;0,sala[[#This Row],[Tiempo de Permanencia]]-sala[[#This Row],[Tiempo de Preparación]],0)</f>
        <v>5.8333333335758651E-2</v>
      </c>
      <c r="R445" s="10">
        <f>IF(sala[[#This Row],[Tiempo de degustación]]&gt;0,1,0)</f>
        <v>1</v>
      </c>
      <c r="S445" s="1" t="str">
        <f>WEEKDAY(sala[[#This Row],[Fecha de Factura]],11)&amp;". "&amp;TEXT(sala[[#This Row],[Fecha de Factura]],"dddd")</f>
        <v>3. miércoles</v>
      </c>
      <c r="T445" s="4">
        <f>SUMIF('cocina'!A:A,sala[[#This Row],[Número de Orden]],'cocina'!G:G)</f>
        <v>4</v>
      </c>
      <c r="U445" s="4">
        <f>sala[[#This Row],[Tiempo de Preparación]]*24</f>
        <v>1.35</v>
      </c>
      <c r="V445">
        <f>sala[[#This Row],[Cobrada]]*sala[[#This Row],[Monto Total de la Cuenta]]</f>
        <v>95</v>
      </c>
      <c r="W445" s="4">
        <f>sala[[#This Row],[Tiempo de Permanencia]]*24</f>
        <v>2.7500000000582077</v>
      </c>
    </row>
    <row r="446" spans="1:23" x14ac:dyDescent="0.3">
      <c r="A446">
        <v>6</v>
      </c>
      <c r="B446" s="1" t="s">
        <v>432</v>
      </c>
      <c r="C446">
        <v>5</v>
      </c>
      <c r="D446" s="2">
        <v>45021.042361111111</v>
      </c>
      <c r="E446" s="2">
        <v>45021.131249999999</v>
      </c>
      <c r="F446" s="1" t="s">
        <v>19</v>
      </c>
      <c r="G446" s="1" t="s">
        <v>20</v>
      </c>
      <c r="H446" s="1" t="s">
        <v>25</v>
      </c>
      <c r="I446">
        <v>14.28</v>
      </c>
      <c r="J446" s="1" t="s">
        <v>26</v>
      </c>
      <c r="K446">
        <v>445</v>
      </c>
      <c r="L446" s="1" t="s">
        <v>30</v>
      </c>
      <c r="M446" s="1">
        <f>SUMIF('cocina'!A:A,sala[[#This Row],[Número de Orden]],'cocina'!K:K)</f>
        <v>81</v>
      </c>
      <c r="N446" s="2">
        <f>sala[[#This Row],[Hora de Salida]]</f>
        <v>45021.131249999999</v>
      </c>
      <c r="O446" s="3">
        <f>IF(sala[[#This Row],[Estado de la Mesa]]="Ocupada",sala[[#This Row],[Hora de Salida]]-sala[[#This Row],[Hora de Llegada]]+15/(24*60),sala[[#This Row],[Hora de Salida]]-sala[[#This Row],[Hora de Llegada]])</f>
        <v>8.8888888887595385E-2</v>
      </c>
      <c r="P446" s="3">
        <f>SUMIF('cocina'!A:A,sala[[#This Row],[Número de Orden]],'cocina'!H:H)/(24*60)</f>
        <v>1.8055555555555554E-2</v>
      </c>
      <c r="Q446" s="3">
        <f>IF((sala[[#This Row],[Tiempo de Permanencia]]-sala[[#This Row],[Tiempo de Preparación]])&gt;0,sala[[#This Row],[Tiempo de Permanencia]]-sala[[#This Row],[Tiempo de Preparación]],0)</f>
        <v>7.0833333332039838E-2</v>
      </c>
      <c r="R446" s="10">
        <f>IF(sala[[#This Row],[Tiempo de degustación]]&gt;0,1,0)</f>
        <v>1</v>
      </c>
      <c r="S446" s="1" t="str">
        <f>WEEKDAY(sala[[#This Row],[Fecha de Factura]],11)&amp;". "&amp;TEXT(sala[[#This Row],[Fecha de Factura]],"dddd")</f>
        <v>3. miércoles</v>
      </c>
      <c r="T446" s="4">
        <f>SUMIF('cocina'!A:A,sala[[#This Row],[Número de Orden]],'cocina'!G:G)</f>
        <v>3</v>
      </c>
      <c r="U446" s="4">
        <f>sala[[#This Row],[Tiempo de Preparación]]*24</f>
        <v>0.43333333333333329</v>
      </c>
      <c r="V446">
        <f>sala[[#This Row],[Cobrada]]*sala[[#This Row],[Monto Total de la Cuenta]]</f>
        <v>81</v>
      </c>
      <c r="W446" s="4">
        <f>sala[[#This Row],[Tiempo de Permanencia]]*24</f>
        <v>2.1333333333022892</v>
      </c>
    </row>
    <row r="447" spans="1:23" x14ac:dyDescent="0.3">
      <c r="A447">
        <v>12</v>
      </c>
      <c r="B447" s="1" t="s">
        <v>82</v>
      </c>
      <c r="C447">
        <v>2</v>
      </c>
      <c r="D447" s="2">
        <v>45021.116666666669</v>
      </c>
      <c r="E447" s="2">
        <v>45021.259027777778</v>
      </c>
      <c r="F447" s="1" t="s">
        <v>19</v>
      </c>
      <c r="G447" s="1" t="s">
        <v>14</v>
      </c>
      <c r="H447" s="1" t="s">
        <v>25</v>
      </c>
      <c r="I447">
        <v>35.24</v>
      </c>
      <c r="J447" s="1" t="s">
        <v>26</v>
      </c>
      <c r="K447">
        <v>446</v>
      </c>
      <c r="L447" s="1" t="s">
        <v>54</v>
      </c>
      <c r="M447" s="1">
        <f>SUMIF('cocina'!A:A,sala[[#This Row],[Número de Orden]],'cocina'!K:K)</f>
        <v>21</v>
      </c>
      <c r="N447" s="2">
        <f>sala[[#This Row],[Hora de Salida]]</f>
        <v>45021.259027777778</v>
      </c>
      <c r="O447" s="3">
        <f>IF(sala[[#This Row],[Estado de la Mesa]]="Ocupada",sala[[#This Row],[Hora de Salida]]-sala[[#This Row],[Hora de Llegada]]+15/(24*60),sala[[#This Row],[Hora de Salida]]-sala[[#This Row],[Hora de Llegada]])</f>
        <v>0.14236111110949423</v>
      </c>
      <c r="P447" s="3">
        <f>SUMIF('cocina'!A:A,sala[[#This Row],[Número de Orden]],'cocina'!H:H)/(24*60)</f>
        <v>5.5555555555555558E-3</v>
      </c>
      <c r="Q447" s="3">
        <f>IF((sala[[#This Row],[Tiempo de Permanencia]]-sala[[#This Row],[Tiempo de Preparación]])&gt;0,sala[[#This Row],[Tiempo de Permanencia]]-sala[[#This Row],[Tiempo de Preparación]],0)</f>
        <v>0.13680555555393867</v>
      </c>
      <c r="R447" s="10">
        <f>IF(sala[[#This Row],[Tiempo de degustación]]&gt;0,1,0)</f>
        <v>1</v>
      </c>
      <c r="S447" s="1" t="str">
        <f>WEEKDAY(sala[[#This Row],[Fecha de Factura]],11)&amp;". "&amp;TEXT(sala[[#This Row],[Fecha de Factura]],"dddd")</f>
        <v>3. miércoles</v>
      </c>
      <c r="T447" s="4">
        <f>SUMIF('cocina'!A:A,sala[[#This Row],[Número de Orden]],'cocina'!G:G)</f>
        <v>1</v>
      </c>
      <c r="U447" s="4">
        <f>sala[[#This Row],[Tiempo de Preparación]]*24</f>
        <v>0.13333333333333333</v>
      </c>
      <c r="V447">
        <f>sala[[#This Row],[Cobrada]]*sala[[#This Row],[Monto Total de la Cuenta]]</f>
        <v>21</v>
      </c>
      <c r="W447" s="4">
        <f>sala[[#This Row],[Tiempo de Permanencia]]*24</f>
        <v>3.4166666666278616</v>
      </c>
    </row>
    <row r="448" spans="1:23" x14ac:dyDescent="0.3">
      <c r="A448">
        <v>8</v>
      </c>
      <c r="B448" s="1" t="s">
        <v>433</v>
      </c>
      <c r="C448">
        <v>2</v>
      </c>
      <c r="D448" s="2">
        <v>45021.161805555559</v>
      </c>
      <c r="E448" s="2">
        <v>45021.308333333334</v>
      </c>
      <c r="F448" s="1" t="s">
        <v>32</v>
      </c>
      <c r="G448" s="1" t="s">
        <v>35</v>
      </c>
      <c r="H448" s="1" t="s">
        <v>25</v>
      </c>
      <c r="I448">
        <v>28.68</v>
      </c>
      <c r="J448" s="1" t="s">
        <v>26</v>
      </c>
      <c r="K448">
        <v>447</v>
      </c>
      <c r="L448" s="1" t="s">
        <v>17</v>
      </c>
      <c r="M448" s="1">
        <f>SUMIF('cocina'!A:A,sala[[#This Row],[Número de Orden]],'cocina'!K:K)</f>
        <v>181</v>
      </c>
      <c r="N448" s="2">
        <f>sala[[#This Row],[Hora de Salida]]</f>
        <v>45021.308333333334</v>
      </c>
      <c r="O448" s="3">
        <f>IF(sala[[#This Row],[Estado de la Mesa]]="Ocupada",sala[[#This Row],[Hora de Salida]]-sala[[#This Row],[Hora de Llegada]]+15/(24*60),sala[[#This Row],[Hora de Salida]]-sala[[#This Row],[Hora de Llegada]])</f>
        <v>0.14652777777519077</v>
      </c>
      <c r="P448" s="3">
        <f>SUMIF('cocina'!A:A,sala[[#This Row],[Número de Orden]],'cocina'!H:H)/(24*60)</f>
        <v>5.9722222222222225E-2</v>
      </c>
      <c r="Q448" s="3">
        <f>IF((sala[[#This Row],[Tiempo de Permanencia]]-sala[[#This Row],[Tiempo de Preparación]])&gt;0,sala[[#This Row],[Tiempo de Permanencia]]-sala[[#This Row],[Tiempo de Preparación]],0)</f>
        <v>8.6805555552968539E-2</v>
      </c>
      <c r="R448" s="10">
        <f>IF(sala[[#This Row],[Tiempo de degustación]]&gt;0,1,0)</f>
        <v>1</v>
      </c>
      <c r="S448" s="1" t="str">
        <f>WEEKDAY(sala[[#This Row],[Fecha de Factura]],11)&amp;". "&amp;TEXT(sala[[#This Row],[Fecha de Factura]],"dddd")</f>
        <v>3. miércoles</v>
      </c>
      <c r="T448" s="4">
        <f>SUMIF('cocina'!A:A,sala[[#This Row],[Número de Orden]],'cocina'!G:G)</f>
        <v>8</v>
      </c>
      <c r="U448" s="4">
        <f>sala[[#This Row],[Tiempo de Preparación]]*24</f>
        <v>1.4333333333333333</v>
      </c>
      <c r="V448">
        <f>sala[[#This Row],[Cobrada]]*sala[[#This Row],[Monto Total de la Cuenta]]</f>
        <v>181</v>
      </c>
      <c r="W448" s="4">
        <f>sala[[#This Row],[Tiempo de Permanencia]]*24</f>
        <v>3.5166666666045785</v>
      </c>
    </row>
    <row r="449" spans="1:23" x14ac:dyDescent="0.3">
      <c r="A449">
        <v>4</v>
      </c>
      <c r="B449" s="1" t="s">
        <v>348</v>
      </c>
      <c r="C449">
        <v>5</v>
      </c>
      <c r="D449" s="2">
        <v>45021.004861111112</v>
      </c>
      <c r="E449" s="2">
        <v>45021.149305555555</v>
      </c>
      <c r="F449" s="1" t="s">
        <v>32</v>
      </c>
      <c r="G449" s="1" t="s">
        <v>35</v>
      </c>
      <c r="H449" s="1" t="s">
        <v>25</v>
      </c>
      <c r="I449">
        <v>35.68</v>
      </c>
      <c r="J449" s="1" t="s">
        <v>38</v>
      </c>
      <c r="K449">
        <v>448</v>
      </c>
      <c r="L449" s="1" t="s">
        <v>39</v>
      </c>
      <c r="M449" s="1">
        <f>SUMIF('cocina'!A:A,sala[[#This Row],[Número de Orden]],'cocina'!K:K)</f>
        <v>137</v>
      </c>
      <c r="N449" s="2">
        <f>sala[[#This Row],[Hora de Salida]]</f>
        <v>45021.149305555555</v>
      </c>
      <c r="O449" s="3">
        <f>IF(sala[[#This Row],[Estado de la Mesa]]="Ocupada",sala[[#This Row],[Hora de Salida]]-sala[[#This Row],[Hora de Llegada]]+15/(24*60),sala[[#This Row],[Hora de Salida]]-sala[[#This Row],[Hora de Llegada]])</f>
        <v>0.15486111110900916</v>
      </c>
      <c r="P449" s="3">
        <f>SUMIF('cocina'!A:A,sala[[#This Row],[Número de Orden]],'cocina'!H:H)/(24*60)</f>
        <v>4.583333333333333E-2</v>
      </c>
      <c r="Q449" s="3">
        <f>IF((sala[[#This Row],[Tiempo de Permanencia]]-sala[[#This Row],[Tiempo de Preparación]])&gt;0,sala[[#This Row],[Tiempo de Permanencia]]-sala[[#This Row],[Tiempo de Preparación]],0)</f>
        <v>0.10902777777567582</v>
      </c>
      <c r="R449" s="10">
        <f>IF(sala[[#This Row],[Tiempo de degustación]]&gt;0,1,0)</f>
        <v>1</v>
      </c>
      <c r="S449" s="1" t="str">
        <f>WEEKDAY(sala[[#This Row],[Fecha de Factura]],11)&amp;". "&amp;TEXT(sala[[#This Row],[Fecha de Factura]],"dddd")</f>
        <v>3. miércoles</v>
      </c>
      <c r="T449" s="4">
        <f>SUMIF('cocina'!A:A,sala[[#This Row],[Número de Orden]],'cocina'!G:G)</f>
        <v>5</v>
      </c>
      <c r="U449" s="4">
        <f>sala[[#This Row],[Tiempo de Preparación]]*24</f>
        <v>1.0999999999999999</v>
      </c>
      <c r="V449">
        <f>sala[[#This Row],[Cobrada]]*sala[[#This Row],[Monto Total de la Cuenta]]</f>
        <v>137</v>
      </c>
      <c r="W449" s="4">
        <f>sala[[#This Row],[Tiempo de Permanencia]]*24</f>
        <v>3.71666666661622</v>
      </c>
    </row>
    <row r="450" spans="1:23" x14ac:dyDescent="0.3">
      <c r="A450">
        <v>3</v>
      </c>
      <c r="B450" s="1" t="s">
        <v>434</v>
      </c>
      <c r="C450">
        <v>3</v>
      </c>
      <c r="D450" s="2">
        <v>45021.142361111109</v>
      </c>
      <c r="E450" s="2">
        <v>45021.209722222222</v>
      </c>
      <c r="F450" s="1" t="s">
        <v>13</v>
      </c>
      <c r="G450" s="1" t="s">
        <v>14</v>
      </c>
      <c r="H450" s="1" t="s">
        <v>21</v>
      </c>
      <c r="I450">
        <v>42.25</v>
      </c>
      <c r="J450" s="1" t="s">
        <v>38</v>
      </c>
      <c r="K450">
        <v>449</v>
      </c>
      <c r="L450" s="1" t="s">
        <v>27</v>
      </c>
      <c r="M450" s="1">
        <f>SUMIF('cocina'!A:A,sala[[#This Row],[Número de Orden]],'cocina'!K:K)</f>
        <v>64</v>
      </c>
      <c r="N450" s="2">
        <f>sala[[#This Row],[Hora de Salida]]</f>
        <v>45021.209722222222</v>
      </c>
      <c r="O450" s="3">
        <f>IF(sala[[#This Row],[Estado de la Mesa]]="Ocupada",sala[[#This Row],[Hora de Salida]]-sala[[#This Row],[Hora de Llegada]]+15/(24*60),sala[[#This Row],[Hora de Salida]]-sala[[#This Row],[Hora de Llegada]])</f>
        <v>7.7777777779071286E-2</v>
      </c>
      <c r="P450" s="3">
        <f>SUMIF('cocina'!A:A,sala[[#This Row],[Número de Orden]],'cocina'!H:H)/(24*60)</f>
        <v>2.2916666666666665E-2</v>
      </c>
      <c r="Q450" s="3">
        <f>IF((sala[[#This Row],[Tiempo de Permanencia]]-sala[[#This Row],[Tiempo de Preparación]])&gt;0,sala[[#This Row],[Tiempo de Permanencia]]-sala[[#This Row],[Tiempo de Preparación]],0)</f>
        <v>5.4861111112404617E-2</v>
      </c>
      <c r="R450" s="10">
        <f>IF(sala[[#This Row],[Tiempo de degustación]]&gt;0,1,0)</f>
        <v>1</v>
      </c>
      <c r="S450" s="1" t="str">
        <f>WEEKDAY(sala[[#This Row],[Fecha de Factura]],11)&amp;". "&amp;TEXT(sala[[#This Row],[Fecha de Factura]],"dddd")</f>
        <v>3. miércoles</v>
      </c>
      <c r="T450" s="4">
        <f>SUMIF('cocina'!A:A,sala[[#This Row],[Número de Orden]],'cocina'!G:G)</f>
        <v>2</v>
      </c>
      <c r="U450" s="4">
        <f>sala[[#This Row],[Tiempo de Preparación]]*24</f>
        <v>0.54999999999999993</v>
      </c>
      <c r="V450">
        <f>sala[[#This Row],[Cobrada]]*sala[[#This Row],[Monto Total de la Cuenta]]</f>
        <v>64</v>
      </c>
      <c r="W450" s="4">
        <f>sala[[#This Row],[Tiempo de Permanencia]]*24</f>
        <v>1.8666666666977108</v>
      </c>
    </row>
    <row r="451" spans="1:23" x14ac:dyDescent="0.3">
      <c r="A451">
        <v>9</v>
      </c>
      <c r="B451" s="1" t="s">
        <v>435</v>
      </c>
      <c r="C451">
        <v>6</v>
      </c>
      <c r="D451" s="2">
        <v>45021.160416666666</v>
      </c>
      <c r="E451" s="2">
        <v>45021.209027777775</v>
      </c>
      <c r="F451" s="1" t="s">
        <v>13</v>
      </c>
      <c r="G451" s="1" t="s">
        <v>14</v>
      </c>
      <c r="H451" s="1" t="s">
        <v>25</v>
      </c>
      <c r="I451">
        <v>48.9</v>
      </c>
      <c r="J451" s="1" t="s">
        <v>38</v>
      </c>
      <c r="K451">
        <v>450</v>
      </c>
      <c r="L451" s="1" t="s">
        <v>42</v>
      </c>
      <c r="M451" s="1">
        <f>SUMIF('cocina'!A:A,sala[[#This Row],[Número de Orden]],'cocina'!K:K)</f>
        <v>72</v>
      </c>
      <c r="N451" s="2">
        <f>sala[[#This Row],[Hora de Salida]]</f>
        <v>45021.209027777775</v>
      </c>
      <c r="O451" s="3">
        <f>IF(sala[[#This Row],[Estado de la Mesa]]="Ocupada",sala[[#This Row],[Hora de Salida]]-sala[[#This Row],[Hora de Llegada]]+15/(24*60),sala[[#This Row],[Hora de Salida]]-sala[[#This Row],[Hora de Llegada]])</f>
        <v>5.9027777776160896E-2</v>
      </c>
      <c r="P451" s="3">
        <f>SUMIF('cocina'!A:A,sala[[#This Row],[Número de Orden]],'cocina'!H:H)/(24*60)</f>
        <v>2.361111111111111E-2</v>
      </c>
      <c r="Q451" s="3">
        <f>IF((sala[[#This Row],[Tiempo de Permanencia]]-sala[[#This Row],[Tiempo de Preparación]])&gt;0,sala[[#This Row],[Tiempo de Permanencia]]-sala[[#This Row],[Tiempo de Preparación]],0)</f>
        <v>3.5416666665049786E-2</v>
      </c>
      <c r="R451" s="10">
        <f>IF(sala[[#This Row],[Tiempo de degustación]]&gt;0,1,0)</f>
        <v>1</v>
      </c>
      <c r="S451" s="1" t="str">
        <f>WEEKDAY(sala[[#This Row],[Fecha de Factura]],11)&amp;". "&amp;TEXT(sala[[#This Row],[Fecha de Factura]],"dddd")</f>
        <v>3. miércoles</v>
      </c>
      <c r="T451" s="4">
        <f>SUMIF('cocina'!A:A,sala[[#This Row],[Número de Orden]],'cocina'!G:G)</f>
        <v>3</v>
      </c>
      <c r="U451" s="4">
        <f>sala[[#This Row],[Tiempo de Preparación]]*24</f>
        <v>0.56666666666666665</v>
      </c>
      <c r="V451">
        <f>sala[[#This Row],[Cobrada]]*sala[[#This Row],[Monto Total de la Cuenta]]</f>
        <v>72</v>
      </c>
      <c r="W451" s="4">
        <f>sala[[#This Row],[Tiempo de Permanencia]]*24</f>
        <v>1.4166666666278616</v>
      </c>
    </row>
    <row r="452" spans="1:23" x14ac:dyDescent="0.3">
      <c r="A452">
        <v>3</v>
      </c>
      <c r="B452" s="1" t="s">
        <v>256</v>
      </c>
      <c r="C452">
        <v>1</v>
      </c>
      <c r="D452" s="2">
        <v>45021.053472222222</v>
      </c>
      <c r="E452" s="2">
        <v>45021.101388888892</v>
      </c>
      <c r="F452" s="1" t="s">
        <v>29</v>
      </c>
      <c r="G452" s="1" t="s">
        <v>20</v>
      </c>
      <c r="H452" s="1" t="s">
        <v>25</v>
      </c>
      <c r="I452">
        <v>46.37</v>
      </c>
      <c r="J452" s="1" t="s">
        <v>26</v>
      </c>
      <c r="K452">
        <v>451</v>
      </c>
      <c r="L452" s="1" t="s">
        <v>42</v>
      </c>
      <c r="M452" s="1">
        <f>SUMIF('cocina'!A:A,sala[[#This Row],[Número de Orden]],'cocina'!K:K)</f>
        <v>92</v>
      </c>
      <c r="N452" s="2">
        <f>sala[[#This Row],[Hora de Salida]]</f>
        <v>45021.101388888892</v>
      </c>
      <c r="O452" s="3">
        <f>IF(sala[[#This Row],[Estado de la Mesa]]="Ocupada",sala[[#This Row],[Hora de Salida]]-sala[[#This Row],[Hora de Llegada]]+15/(24*60),sala[[#This Row],[Hora de Salida]]-sala[[#This Row],[Hora de Llegada]])</f>
        <v>4.7916666670062114E-2</v>
      </c>
      <c r="P452" s="3">
        <f>SUMIF('cocina'!A:A,sala[[#This Row],[Número de Orden]],'cocina'!H:H)/(24*60)</f>
        <v>7.1527777777777773E-2</v>
      </c>
      <c r="Q452" s="3">
        <f>IF((sala[[#This Row],[Tiempo de Permanencia]]-sala[[#This Row],[Tiempo de Preparación]])&gt;0,sala[[#This Row],[Tiempo de Permanencia]]-sala[[#This Row],[Tiempo de Preparación]],0)</f>
        <v>0</v>
      </c>
      <c r="R452" s="10">
        <f>IF(sala[[#This Row],[Tiempo de degustación]]&gt;0,1,0)</f>
        <v>0</v>
      </c>
      <c r="S452" s="1" t="str">
        <f>WEEKDAY(sala[[#This Row],[Fecha de Factura]],11)&amp;". "&amp;TEXT(sala[[#This Row],[Fecha de Factura]],"dddd")</f>
        <v>3. miércoles</v>
      </c>
      <c r="T452" s="4">
        <f>SUMIF('cocina'!A:A,sala[[#This Row],[Número de Orden]],'cocina'!G:G)</f>
        <v>3</v>
      </c>
      <c r="U452" s="4">
        <f>sala[[#This Row],[Tiempo de Preparación]]*24</f>
        <v>1.7166666666666666</v>
      </c>
      <c r="V452">
        <f>sala[[#This Row],[Cobrada]]*sala[[#This Row],[Monto Total de la Cuenta]]</f>
        <v>0</v>
      </c>
      <c r="W452" s="4">
        <f>sala[[#This Row],[Tiempo de Permanencia]]*24</f>
        <v>1.1500000000814907</v>
      </c>
    </row>
    <row r="453" spans="1:23" x14ac:dyDescent="0.3">
      <c r="A453">
        <v>9</v>
      </c>
      <c r="B453" s="1" t="s">
        <v>436</v>
      </c>
      <c r="C453">
        <v>1</v>
      </c>
      <c r="D453" s="2">
        <v>45021.120138888888</v>
      </c>
      <c r="E453" s="2">
        <v>45021.22152777778</v>
      </c>
      <c r="F453" s="1" t="s">
        <v>32</v>
      </c>
      <c r="G453" s="1" t="s">
        <v>14</v>
      </c>
      <c r="H453" s="1" t="s">
        <v>25</v>
      </c>
      <c r="I453">
        <v>43.48</v>
      </c>
      <c r="J453" s="1" t="s">
        <v>16</v>
      </c>
      <c r="K453">
        <v>452</v>
      </c>
      <c r="L453" s="1" t="s">
        <v>44</v>
      </c>
      <c r="M453" s="1">
        <f>SUMIF('cocina'!A:A,sala[[#This Row],[Número de Orden]],'cocina'!K:K)</f>
        <v>158</v>
      </c>
      <c r="N453" s="2">
        <f>sala[[#This Row],[Hora de Salida]]</f>
        <v>45021.22152777778</v>
      </c>
      <c r="O453" s="3">
        <f>IF(sala[[#This Row],[Estado de la Mesa]]="Ocupada",sala[[#This Row],[Hora de Salida]]-sala[[#This Row],[Hora de Llegada]]+15/(24*60),sala[[#This Row],[Hora de Salida]]-sala[[#This Row],[Hora de Llegada]])</f>
        <v>0.10138888889196096</v>
      </c>
      <c r="P453" s="3">
        <f>SUMIF('cocina'!A:A,sala[[#This Row],[Número de Orden]],'cocina'!H:H)/(24*60)</f>
        <v>8.5416666666666669E-2</v>
      </c>
      <c r="Q453" s="3">
        <f>IF((sala[[#This Row],[Tiempo de Permanencia]]-sala[[#This Row],[Tiempo de Preparación]])&gt;0,sala[[#This Row],[Tiempo de Permanencia]]-sala[[#This Row],[Tiempo de Preparación]],0)</f>
        <v>1.5972222225294291E-2</v>
      </c>
      <c r="R453" s="10">
        <f>IF(sala[[#This Row],[Tiempo de degustación]]&gt;0,1,0)</f>
        <v>1</v>
      </c>
      <c r="S453" s="1" t="str">
        <f>WEEKDAY(sala[[#This Row],[Fecha de Factura]],11)&amp;". "&amp;TEXT(sala[[#This Row],[Fecha de Factura]],"dddd")</f>
        <v>3. miércoles</v>
      </c>
      <c r="T453" s="4">
        <f>SUMIF('cocina'!A:A,sala[[#This Row],[Número de Orden]],'cocina'!G:G)</f>
        <v>6</v>
      </c>
      <c r="U453" s="4">
        <f>sala[[#This Row],[Tiempo de Preparación]]*24</f>
        <v>2.0499999999999998</v>
      </c>
      <c r="V453">
        <f>sala[[#This Row],[Cobrada]]*sala[[#This Row],[Monto Total de la Cuenta]]</f>
        <v>158</v>
      </c>
      <c r="W453" s="4">
        <f>sala[[#This Row],[Tiempo de Permanencia]]*24</f>
        <v>2.433333333407063</v>
      </c>
    </row>
    <row r="454" spans="1:23" x14ac:dyDescent="0.3">
      <c r="A454">
        <v>6</v>
      </c>
      <c r="B454" s="1" t="s">
        <v>437</v>
      </c>
      <c r="C454">
        <v>1</v>
      </c>
      <c r="D454" s="2">
        <v>45021.154166666667</v>
      </c>
      <c r="E454" s="2">
        <v>45021.213194444441</v>
      </c>
      <c r="F454" s="1" t="s">
        <v>24</v>
      </c>
      <c r="G454" s="1" t="s">
        <v>20</v>
      </c>
      <c r="H454" s="1" t="s">
        <v>25</v>
      </c>
      <c r="I454">
        <v>36.83</v>
      </c>
      <c r="J454" s="1" t="s">
        <v>26</v>
      </c>
      <c r="K454">
        <v>453</v>
      </c>
      <c r="L454" s="1" t="s">
        <v>57</v>
      </c>
      <c r="M454" s="1">
        <f>SUMIF('cocina'!A:A,sala[[#This Row],[Número de Orden]],'cocina'!K:K)</f>
        <v>130</v>
      </c>
      <c r="N454" s="2">
        <f>sala[[#This Row],[Hora de Salida]]</f>
        <v>45021.213194444441</v>
      </c>
      <c r="O454" s="3">
        <f>IF(sala[[#This Row],[Estado de la Mesa]]="Ocupada",sala[[#This Row],[Hora de Salida]]-sala[[#This Row],[Hora de Llegada]]+15/(24*60),sala[[#This Row],[Hora de Salida]]-sala[[#This Row],[Hora de Llegada]])</f>
        <v>5.9027777773735579E-2</v>
      </c>
      <c r="P454" s="3">
        <f>SUMIF('cocina'!A:A,sala[[#This Row],[Número de Orden]],'cocina'!H:H)/(24*60)</f>
        <v>6.9444444444444448E-2</v>
      </c>
      <c r="Q454" s="3">
        <f>IF((sala[[#This Row],[Tiempo de Permanencia]]-sala[[#This Row],[Tiempo de Preparación]])&gt;0,sala[[#This Row],[Tiempo de Permanencia]]-sala[[#This Row],[Tiempo de Preparación]],0)</f>
        <v>0</v>
      </c>
      <c r="R454" s="10">
        <f>IF(sala[[#This Row],[Tiempo de degustación]]&gt;0,1,0)</f>
        <v>0</v>
      </c>
      <c r="S454" s="1" t="str">
        <f>WEEKDAY(sala[[#This Row],[Fecha de Factura]],11)&amp;". "&amp;TEXT(sala[[#This Row],[Fecha de Factura]],"dddd")</f>
        <v>3. miércoles</v>
      </c>
      <c r="T454" s="4">
        <f>SUMIF('cocina'!A:A,sala[[#This Row],[Número de Orden]],'cocina'!G:G)</f>
        <v>4</v>
      </c>
      <c r="U454" s="4">
        <f>sala[[#This Row],[Tiempo de Preparación]]*24</f>
        <v>1.6666666666666667</v>
      </c>
      <c r="V454">
        <f>sala[[#This Row],[Cobrada]]*sala[[#This Row],[Monto Total de la Cuenta]]</f>
        <v>0</v>
      </c>
      <c r="W454" s="4">
        <f>sala[[#This Row],[Tiempo de Permanencia]]*24</f>
        <v>1.4166666665696539</v>
      </c>
    </row>
    <row r="455" spans="1:23" x14ac:dyDescent="0.3">
      <c r="A455">
        <v>1</v>
      </c>
      <c r="B455" s="1" t="s">
        <v>417</v>
      </c>
      <c r="C455">
        <v>3</v>
      </c>
      <c r="D455" s="2">
        <v>45021.143055555556</v>
      </c>
      <c r="E455" s="2">
        <v>45021.203472222223</v>
      </c>
      <c r="F455" s="1" t="s">
        <v>19</v>
      </c>
      <c r="G455" s="1" t="s">
        <v>14</v>
      </c>
      <c r="H455" s="1" t="s">
        <v>25</v>
      </c>
      <c r="I455">
        <v>39.619999999999997</v>
      </c>
      <c r="J455" s="1" t="s">
        <v>26</v>
      </c>
      <c r="K455">
        <v>454</v>
      </c>
      <c r="L455" s="1" t="s">
        <v>22</v>
      </c>
      <c r="M455" s="1">
        <f>SUMIF('cocina'!A:A,sala[[#This Row],[Número de Orden]],'cocina'!K:K)</f>
        <v>233</v>
      </c>
      <c r="N455" s="2">
        <f>sala[[#This Row],[Hora de Salida]]</f>
        <v>45021.203472222223</v>
      </c>
      <c r="O455" s="3">
        <f>IF(sala[[#This Row],[Estado de la Mesa]]="Ocupada",sala[[#This Row],[Hora de Salida]]-sala[[#This Row],[Hora de Llegada]]+15/(24*60),sala[[#This Row],[Hora de Salida]]-sala[[#This Row],[Hora de Llegada]])</f>
        <v>6.0416666667151731E-2</v>
      </c>
      <c r="P455" s="3">
        <f>SUMIF('cocina'!A:A,sala[[#This Row],[Número de Orden]],'cocina'!H:H)/(24*60)</f>
        <v>0.10625</v>
      </c>
      <c r="Q455" s="3">
        <f>IF((sala[[#This Row],[Tiempo de Permanencia]]-sala[[#This Row],[Tiempo de Preparación]])&gt;0,sala[[#This Row],[Tiempo de Permanencia]]-sala[[#This Row],[Tiempo de Preparación]],0)</f>
        <v>0</v>
      </c>
      <c r="R455" s="10">
        <f>IF(sala[[#This Row],[Tiempo de degustación]]&gt;0,1,0)</f>
        <v>0</v>
      </c>
      <c r="S455" s="1" t="str">
        <f>WEEKDAY(sala[[#This Row],[Fecha de Factura]],11)&amp;". "&amp;TEXT(sala[[#This Row],[Fecha de Factura]],"dddd")</f>
        <v>3. miércoles</v>
      </c>
      <c r="T455" s="4">
        <f>SUMIF('cocina'!A:A,sala[[#This Row],[Número de Orden]],'cocina'!G:G)</f>
        <v>9</v>
      </c>
      <c r="U455" s="4">
        <f>sala[[#This Row],[Tiempo de Preparación]]*24</f>
        <v>2.5499999999999998</v>
      </c>
      <c r="V455">
        <f>sala[[#This Row],[Cobrada]]*sala[[#This Row],[Monto Total de la Cuenta]]</f>
        <v>0</v>
      </c>
      <c r="W455" s="4">
        <f>sala[[#This Row],[Tiempo de Permanencia]]*24</f>
        <v>1.4500000000116415</v>
      </c>
    </row>
    <row r="456" spans="1:23" x14ac:dyDescent="0.3">
      <c r="A456">
        <v>12</v>
      </c>
      <c r="B456" s="1" t="s">
        <v>286</v>
      </c>
      <c r="C456">
        <v>6</v>
      </c>
      <c r="D456" s="2">
        <v>45021.165277777778</v>
      </c>
      <c r="E456" s="2">
        <v>45021.245833333334</v>
      </c>
      <c r="F456" s="1" t="s">
        <v>29</v>
      </c>
      <c r="G456" s="1" t="s">
        <v>20</v>
      </c>
      <c r="H456" s="1" t="s">
        <v>15</v>
      </c>
      <c r="I456">
        <v>19.7</v>
      </c>
      <c r="J456" s="1" t="s">
        <v>16</v>
      </c>
      <c r="K456">
        <v>455</v>
      </c>
      <c r="L456" s="1" t="s">
        <v>22</v>
      </c>
      <c r="M456" s="1">
        <f>SUMIF('cocina'!A:A,sala[[#This Row],[Número de Orden]],'cocina'!K:K)</f>
        <v>48</v>
      </c>
      <c r="N456" s="2">
        <f>sala[[#This Row],[Hora de Salida]]</f>
        <v>45021.245833333334</v>
      </c>
      <c r="O456" s="3">
        <f>IF(sala[[#This Row],[Estado de la Mesa]]="Ocupada",sala[[#This Row],[Hora de Salida]]-sala[[#This Row],[Hora de Llegada]]+15/(24*60),sala[[#This Row],[Hora de Salida]]-sala[[#This Row],[Hora de Llegada]])</f>
        <v>8.0555555556202307E-2</v>
      </c>
      <c r="P456" s="3">
        <f>SUMIF('cocina'!A:A,sala[[#This Row],[Número de Orden]],'cocina'!H:H)/(24*60)</f>
        <v>7.6388888888888886E-3</v>
      </c>
      <c r="Q456" s="3">
        <f>IF((sala[[#This Row],[Tiempo de Permanencia]]-sala[[#This Row],[Tiempo de Preparación]])&gt;0,sala[[#This Row],[Tiempo de Permanencia]]-sala[[#This Row],[Tiempo de Preparación]],0)</f>
        <v>7.2916666667313418E-2</v>
      </c>
      <c r="R456" s="10">
        <f>IF(sala[[#This Row],[Tiempo de degustación]]&gt;0,1,0)</f>
        <v>1</v>
      </c>
      <c r="S456" s="1" t="str">
        <f>WEEKDAY(sala[[#This Row],[Fecha de Factura]],11)&amp;". "&amp;TEXT(sala[[#This Row],[Fecha de Factura]],"dddd")</f>
        <v>3. miércoles</v>
      </c>
      <c r="T456" s="4">
        <f>SUMIF('cocina'!A:A,sala[[#This Row],[Número de Orden]],'cocina'!G:G)</f>
        <v>2</v>
      </c>
      <c r="U456" s="4">
        <f>sala[[#This Row],[Tiempo de Preparación]]*24</f>
        <v>0.18333333333333332</v>
      </c>
      <c r="V456">
        <f>sala[[#This Row],[Cobrada]]*sala[[#This Row],[Monto Total de la Cuenta]]</f>
        <v>48</v>
      </c>
      <c r="W456" s="4">
        <f>sala[[#This Row],[Tiempo de Permanencia]]*24</f>
        <v>1.9333333333488554</v>
      </c>
    </row>
    <row r="457" spans="1:23" x14ac:dyDescent="0.3">
      <c r="A457">
        <v>13</v>
      </c>
      <c r="B457" s="1" t="s">
        <v>438</v>
      </c>
      <c r="C457">
        <v>6</v>
      </c>
      <c r="D457" s="2">
        <v>45021.091666666667</v>
      </c>
      <c r="E457" s="2">
        <v>45021.21875</v>
      </c>
      <c r="F457" s="1" t="s">
        <v>32</v>
      </c>
      <c r="G457" s="1" t="s">
        <v>14</v>
      </c>
      <c r="H457" s="1" t="s">
        <v>25</v>
      </c>
      <c r="I457">
        <v>21.94</v>
      </c>
      <c r="J457" s="1" t="s">
        <v>26</v>
      </c>
      <c r="K457">
        <v>456</v>
      </c>
      <c r="L457" s="1" t="s">
        <v>69</v>
      </c>
      <c r="M457" s="1">
        <f>SUMIF('cocina'!A:A,sala[[#This Row],[Número de Orden]],'cocina'!K:K)</f>
        <v>148</v>
      </c>
      <c r="N457" s="2">
        <f>sala[[#This Row],[Hora de Salida]]</f>
        <v>45021.21875</v>
      </c>
      <c r="O457" s="3">
        <f>IF(sala[[#This Row],[Estado de la Mesa]]="Ocupada",sala[[#This Row],[Hora de Salida]]-sala[[#This Row],[Hora de Llegada]]+15/(24*60),sala[[#This Row],[Hora de Salida]]-sala[[#This Row],[Hora de Llegada]])</f>
        <v>0.12708333333284827</v>
      </c>
      <c r="P457" s="3">
        <f>SUMIF('cocina'!A:A,sala[[#This Row],[Número de Orden]],'cocina'!H:H)/(24*60)</f>
        <v>4.9305555555555554E-2</v>
      </c>
      <c r="Q457" s="3">
        <f>IF((sala[[#This Row],[Tiempo de Permanencia]]-sala[[#This Row],[Tiempo de Preparación]])&gt;0,sala[[#This Row],[Tiempo de Permanencia]]-sala[[#This Row],[Tiempo de Preparación]],0)</f>
        <v>7.7777777777292723E-2</v>
      </c>
      <c r="R457" s="10">
        <f>IF(sala[[#This Row],[Tiempo de degustación]]&gt;0,1,0)</f>
        <v>1</v>
      </c>
      <c r="S457" s="1" t="str">
        <f>WEEKDAY(sala[[#This Row],[Fecha de Factura]],11)&amp;". "&amp;TEXT(sala[[#This Row],[Fecha de Factura]],"dddd")</f>
        <v>3. miércoles</v>
      </c>
      <c r="T457" s="4">
        <f>SUMIF('cocina'!A:A,sala[[#This Row],[Número de Orden]],'cocina'!G:G)</f>
        <v>4</v>
      </c>
      <c r="U457" s="4">
        <f>sala[[#This Row],[Tiempo de Preparación]]*24</f>
        <v>1.1833333333333333</v>
      </c>
      <c r="V457">
        <f>sala[[#This Row],[Cobrada]]*sala[[#This Row],[Monto Total de la Cuenta]]</f>
        <v>148</v>
      </c>
      <c r="W457" s="4">
        <f>sala[[#This Row],[Tiempo de Permanencia]]*24</f>
        <v>3.0499999999883585</v>
      </c>
    </row>
    <row r="458" spans="1:23" x14ac:dyDescent="0.3">
      <c r="A458">
        <v>18</v>
      </c>
      <c r="B458" s="1" t="s">
        <v>439</v>
      </c>
      <c r="C458">
        <v>6</v>
      </c>
      <c r="D458" s="2">
        <v>45021.158333333333</v>
      </c>
      <c r="E458" s="2">
        <v>45021.313888888886</v>
      </c>
      <c r="F458" s="1" t="s">
        <v>24</v>
      </c>
      <c r="G458" s="1" t="s">
        <v>14</v>
      </c>
      <c r="H458" s="1" t="s">
        <v>21</v>
      </c>
      <c r="I458">
        <v>17.260000000000002</v>
      </c>
      <c r="J458" s="1" t="s">
        <v>16</v>
      </c>
      <c r="K458">
        <v>457</v>
      </c>
      <c r="L458" s="1" t="s">
        <v>42</v>
      </c>
      <c r="M458" s="1">
        <f>SUMIF('cocina'!A:A,sala[[#This Row],[Número de Orden]],'cocina'!K:K)</f>
        <v>137</v>
      </c>
      <c r="N458" s="2">
        <f>sala[[#This Row],[Hora de Salida]]</f>
        <v>45021.313888888886</v>
      </c>
      <c r="O458" s="3">
        <f>IF(sala[[#This Row],[Estado de la Mesa]]="Ocupada",sala[[#This Row],[Hora de Salida]]-sala[[#This Row],[Hora de Llegada]]+15/(24*60),sala[[#This Row],[Hora de Salida]]-sala[[#This Row],[Hora de Llegada]])</f>
        <v>0.15555555555329192</v>
      </c>
      <c r="P458" s="3">
        <f>SUMIF('cocina'!A:A,sala[[#This Row],[Número de Orden]],'cocina'!H:H)/(24*60)</f>
        <v>4.027777777777778E-2</v>
      </c>
      <c r="Q458" s="3">
        <f>IF((sala[[#This Row],[Tiempo de Permanencia]]-sala[[#This Row],[Tiempo de Preparación]])&gt;0,sala[[#This Row],[Tiempo de Permanencia]]-sala[[#This Row],[Tiempo de Preparación]],0)</f>
        <v>0.11527777777551415</v>
      </c>
      <c r="R458" s="10">
        <f>IF(sala[[#This Row],[Tiempo de degustación]]&gt;0,1,0)</f>
        <v>1</v>
      </c>
      <c r="S458" s="1" t="str">
        <f>WEEKDAY(sala[[#This Row],[Fecha de Factura]],11)&amp;". "&amp;TEXT(sala[[#This Row],[Fecha de Factura]],"dddd")</f>
        <v>3. miércoles</v>
      </c>
      <c r="T458" s="4">
        <f>SUMIF('cocina'!A:A,sala[[#This Row],[Número de Orden]],'cocina'!G:G)</f>
        <v>5</v>
      </c>
      <c r="U458" s="4">
        <f>sala[[#This Row],[Tiempo de Preparación]]*24</f>
        <v>0.96666666666666679</v>
      </c>
      <c r="V458">
        <f>sala[[#This Row],[Cobrada]]*sala[[#This Row],[Monto Total de la Cuenta]]</f>
        <v>137</v>
      </c>
      <c r="W458" s="4">
        <f>sala[[#This Row],[Tiempo de Permanencia]]*24</f>
        <v>3.7333333332790062</v>
      </c>
    </row>
    <row r="459" spans="1:23" x14ac:dyDescent="0.3">
      <c r="A459">
        <v>4</v>
      </c>
      <c r="B459" s="1" t="s">
        <v>440</v>
      </c>
      <c r="C459">
        <v>3</v>
      </c>
      <c r="D459" s="2">
        <v>45021.111805555556</v>
      </c>
      <c r="E459" s="2">
        <v>45021.181250000001</v>
      </c>
      <c r="F459" s="1" t="s">
        <v>32</v>
      </c>
      <c r="G459" s="1" t="s">
        <v>14</v>
      </c>
      <c r="H459" s="1" t="s">
        <v>25</v>
      </c>
      <c r="I459">
        <v>15.21</v>
      </c>
      <c r="J459" s="1" t="s">
        <v>38</v>
      </c>
      <c r="K459">
        <v>458</v>
      </c>
      <c r="L459" s="1" t="s">
        <v>42</v>
      </c>
      <c r="M459" s="1">
        <f>SUMIF('cocina'!A:A,sala[[#This Row],[Número de Orden]],'cocina'!K:K)</f>
        <v>268</v>
      </c>
      <c r="N459" s="2">
        <f>sala[[#This Row],[Hora de Salida]]</f>
        <v>45021.181250000001</v>
      </c>
      <c r="O459" s="3">
        <f>IF(sala[[#This Row],[Estado de la Mesa]]="Ocupada",sala[[#This Row],[Hora de Salida]]-sala[[#This Row],[Hora de Llegada]]+15/(24*60),sala[[#This Row],[Hora de Salida]]-sala[[#This Row],[Hora de Llegada]])</f>
        <v>7.9861111111919555E-2</v>
      </c>
      <c r="P459" s="3">
        <f>SUMIF('cocina'!A:A,sala[[#This Row],[Número de Orden]],'cocina'!H:H)/(24*60)</f>
        <v>6.1805555555555558E-2</v>
      </c>
      <c r="Q459" s="3">
        <f>IF((sala[[#This Row],[Tiempo de Permanencia]]-sala[[#This Row],[Tiempo de Preparación]])&gt;0,sala[[#This Row],[Tiempo de Permanencia]]-sala[[#This Row],[Tiempo de Preparación]],0)</f>
        <v>1.8055555556363997E-2</v>
      </c>
      <c r="R459" s="10">
        <f>IF(sala[[#This Row],[Tiempo de degustación]]&gt;0,1,0)</f>
        <v>1</v>
      </c>
      <c r="S459" s="1" t="str">
        <f>WEEKDAY(sala[[#This Row],[Fecha de Factura]],11)&amp;". "&amp;TEXT(sala[[#This Row],[Fecha de Factura]],"dddd")</f>
        <v>3. miércoles</v>
      </c>
      <c r="T459" s="4">
        <f>SUMIF('cocina'!A:A,sala[[#This Row],[Número de Orden]],'cocina'!G:G)</f>
        <v>9</v>
      </c>
      <c r="U459" s="4">
        <f>sala[[#This Row],[Tiempo de Preparación]]*24</f>
        <v>1.4833333333333334</v>
      </c>
      <c r="V459">
        <f>sala[[#This Row],[Cobrada]]*sala[[#This Row],[Monto Total de la Cuenta]]</f>
        <v>268</v>
      </c>
      <c r="W459" s="4">
        <f>sala[[#This Row],[Tiempo de Permanencia]]*24</f>
        <v>1.9166666666860692</v>
      </c>
    </row>
    <row r="460" spans="1:23" x14ac:dyDescent="0.3">
      <c r="A460">
        <v>20</v>
      </c>
      <c r="B460" s="1" t="s">
        <v>441</v>
      </c>
      <c r="C460">
        <v>1</v>
      </c>
      <c r="D460" s="2">
        <v>45021.01666666667</v>
      </c>
      <c r="E460" s="2">
        <v>45021.091666666667</v>
      </c>
      <c r="F460" s="1" t="s">
        <v>19</v>
      </c>
      <c r="G460" s="1" t="s">
        <v>14</v>
      </c>
      <c r="H460" s="1" t="s">
        <v>25</v>
      </c>
      <c r="I460">
        <v>32.770000000000003</v>
      </c>
      <c r="J460" s="1" t="s">
        <v>38</v>
      </c>
      <c r="K460">
        <v>459</v>
      </c>
      <c r="L460" s="1" t="s">
        <v>69</v>
      </c>
      <c r="M460" s="1">
        <f>SUMIF('cocina'!A:A,sala[[#This Row],[Número de Orden]],'cocina'!K:K)</f>
        <v>84</v>
      </c>
      <c r="N460" s="2">
        <f>sala[[#This Row],[Hora de Salida]]</f>
        <v>45021.091666666667</v>
      </c>
      <c r="O460" s="3">
        <f>IF(sala[[#This Row],[Estado de la Mesa]]="Ocupada",sala[[#This Row],[Hora de Salida]]-sala[[#This Row],[Hora de Llegada]]+15/(24*60),sala[[#This Row],[Hora de Salida]]-sala[[#This Row],[Hora de Llegada]])</f>
        <v>8.5416666663756288E-2</v>
      </c>
      <c r="P460" s="3">
        <f>SUMIF('cocina'!A:A,sala[[#This Row],[Número de Orden]],'cocina'!H:H)/(24*60)</f>
        <v>2.0833333333333332E-2</v>
      </c>
      <c r="Q460" s="3">
        <f>IF((sala[[#This Row],[Tiempo de Permanencia]]-sala[[#This Row],[Tiempo de Preparación]])&gt;0,sala[[#This Row],[Tiempo de Permanencia]]-sala[[#This Row],[Tiempo de Preparación]],0)</f>
        <v>6.458333333042296E-2</v>
      </c>
      <c r="R460" s="10">
        <f>IF(sala[[#This Row],[Tiempo de degustación]]&gt;0,1,0)</f>
        <v>1</v>
      </c>
      <c r="S460" s="1" t="str">
        <f>WEEKDAY(sala[[#This Row],[Fecha de Factura]],11)&amp;". "&amp;TEXT(sala[[#This Row],[Fecha de Factura]],"dddd")</f>
        <v>3. miércoles</v>
      </c>
      <c r="T460" s="4">
        <f>SUMIF('cocina'!A:A,sala[[#This Row],[Número de Orden]],'cocina'!G:G)</f>
        <v>3</v>
      </c>
      <c r="U460" s="4">
        <f>sala[[#This Row],[Tiempo de Preparación]]*24</f>
        <v>0.5</v>
      </c>
      <c r="V460">
        <f>sala[[#This Row],[Cobrada]]*sala[[#This Row],[Monto Total de la Cuenta]]</f>
        <v>84</v>
      </c>
      <c r="W460" s="4">
        <f>sala[[#This Row],[Tiempo de Permanencia]]*24</f>
        <v>2.0499999999301508</v>
      </c>
    </row>
    <row r="461" spans="1:23" x14ac:dyDescent="0.3">
      <c r="A461">
        <v>19</v>
      </c>
      <c r="B461" s="1" t="s">
        <v>197</v>
      </c>
      <c r="C461">
        <v>6</v>
      </c>
      <c r="D461" s="2">
        <v>45021.143750000003</v>
      </c>
      <c r="E461" s="2">
        <v>45021.288888888892</v>
      </c>
      <c r="F461" s="1" t="s">
        <v>32</v>
      </c>
      <c r="G461" s="1" t="s">
        <v>35</v>
      </c>
      <c r="H461" s="1" t="s">
        <v>25</v>
      </c>
      <c r="I461">
        <v>49.6</v>
      </c>
      <c r="J461" s="1" t="s">
        <v>26</v>
      </c>
      <c r="K461">
        <v>460</v>
      </c>
      <c r="L461" s="1" t="s">
        <v>54</v>
      </c>
      <c r="M461" s="1">
        <f>SUMIF('cocina'!A:A,sala[[#This Row],[Número de Orden]],'cocina'!K:K)</f>
        <v>176</v>
      </c>
      <c r="N461" s="2">
        <f>sala[[#This Row],[Hora de Salida]]</f>
        <v>45021.288888888892</v>
      </c>
      <c r="O461" s="3">
        <f>IF(sala[[#This Row],[Estado de la Mesa]]="Ocupada",sala[[#This Row],[Hora de Salida]]-sala[[#This Row],[Hora de Llegada]]+15/(24*60),sala[[#This Row],[Hora de Salida]]-sala[[#This Row],[Hora de Llegada]])</f>
        <v>0.14513888888905058</v>
      </c>
      <c r="P461" s="3">
        <f>SUMIF('cocina'!A:A,sala[[#This Row],[Número de Orden]],'cocina'!H:H)/(24*60)</f>
        <v>8.611111111111111E-2</v>
      </c>
      <c r="Q461" s="3">
        <f>IF((sala[[#This Row],[Tiempo de Permanencia]]-sala[[#This Row],[Tiempo de Preparación]])&gt;0,sala[[#This Row],[Tiempo de Permanencia]]-sala[[#This Row],[Tiempo de Preparación]],0)</f>
        <v>5.9027777777939466E-2</v>
      </c>
      <c r="R461" s="10">
        <f>IF(sala[[#This Row],[Tiempo de degustación]]&gt;0,1,0)</f>
        <v>1</v>
      </c>
      <c r="S461" s="1" t="str">
        <f>WEEKDAY(sala[[#This Row],[Fecha de Factura]],11)&amp;". "&amp;TEXT(sala[[#This Row],[Fecha de Factura]],"dddd")</f>
        <v>3. miércoles</v>
      </c>
      <c r="T461" s="4">
        <f>SUMIF('cocina'!A:A,sala[[#This Row],[Número de Orden]],'cocina'!G:G)</f>
        <v>7</v>
      </c>
      <c r="U461" s="4">
        <f>sala[[#This Row],[Tiempo de Preparación]]*24</f>
        <v>2.0666666666666664</v>
      </c>
      <c r="V461">
        <f>sala[[#This Row],[Cobrada]]*sala[[#This Row],[Monto Total de la Cuenta]]</f>
        <v>176</v>
      </c>
      <c r="W461" s="4">
        <f>sala[[#This Row],[Tiempo de Permanencia]]*24</f>
        <v>3.4833333333372138</v>
      </c>
    </row>
    <row r="462" spans="1:23" x14ac:dyDescent="0.3">
      <c r="A462">
        <v>4</v>
      </c>
      <c r="B462" s="1" t="s">
        <v>442</v>
      </c>
      <c r="C462">
        <v>3</v>
      </c>
      <c r="D462" s="2">
        <v>45021.113194444442</v>
      </c>
      <c r="E462" s="2">
        <v>45021.246527777781</v>
      </c>
      <c r="F462" s="1" t="s">
        <v>29</v>
      </c>
      <c r="G462" s="1" t="s">
        <v>35</v>
      </c>
      <c r="H462" s="1" t="s">
        <v>21</v>
      </c>
      <c r="I462">
        <v>21.51</v>
      </c>
      <c r="J462" s="1" t="s">
        <v>26</v>
      </c>
      <c r="K462">
        <v>461</v>
      </c>
      <c r="L462" s="1" t="s">
        <v>33</v>
      </c>
      <c r="M462" s="1">
        <f>SUMIF('cocina'!A:A,sala[[#This Row],[Número de Orden]],'cocina'!K:K)</f>
        <v>99</v>
      </c>
      <c r="N462" s="2">
        <f>sala[[#This Row],[Hora de Salida]]</f>
        <v>45021.246527777781</v>
      </c>
      <c r="O462" s="3">
        <f>IF(sala[[#This Row],[Estado de la Mesa]]="Ocupada",sala[[#This Row],[Hora de Salida]]-sala[[#This Row],[Hora de Llegada]]+15/(24*60),sala[[#This Row],[Hora de Salida]]-sala[[#This Row],[Hora de Llegada]])</f>
        <v>0.13333333333866904</v>
      </c>
      <c r="P462" s="3">
        <f>SUMIF('cocina'!A:A,sala[[#This Row],[Número de Orden]],'cocina'!H:H)/(24*60)</f>
        <v>4.583333333333333E-2</v>
      </c>
      <c r="Q462" s="3">
        <f>IF((sala[[#This Row],[Tiempo de Permanencia]]-sala[[#This Row],[Tiempo de Preparación]])&gt;0,sala[[#This Row],[Tiempo de Permanencia]]-sala[[#This Row],[Tiempo de Preparación]],0)</f>
        <v>8.7500000005335699E-2</v>
      </c>
      <c r="R462" s="10">
        <f>IF(sala[[#This Row],[Tiempo de degustación]]&gt;0,1,0)</f>
        <v>1</v>
      </c>
      <c r="S462" s="1" t="str">
        <f>WEEKDAY(sala[[#This Row],[Fecha de Factura]],11)&amp;". "&amp;TEXT(sala[[#This Row],[Fecha de Factura]],"dddd")</f>
        <v>3. miércoles</v>
      </c>
      <c r="T462" s="4">
        <f>SUMIF('cocina'!A:A,sala[[#This Row],[Número de Orden]],'cocina'!G:G)</f>
        <v>3</v>
      </c>
      <c r="U462" s="4">
        <f>sala[[#This Row],[Tiempo de Preparación]]*24</f>
        <v>1.0999999999999999</v>
      </c>
      <c r="V462">
        <f>sala[[#This Row],[Cobrada]]*sala[[#This Row],[Monto Total de la Cuenta]]</f>
        <v>99</v>
      </c>
      <c r="W462" s="4">
        <f>sala[[#This Row],[Tiempo de Permanencia]]*24</f>
        <v>3.2000000001280569</v>
      </c>
    </row>
    <row r="463" spans="1:23" x14ac:dyDescent="0.3">
      <c r="A463">
        <v>9</v>
      </c>
      <c r="B463" s="1" t="s">
        <v>73</v>
      </c>
      <c r="C463">
        <v>2</v>
      </c>
      <c r="D463" s="2">
        <v>45021.091666666667</v>
      </c>
      <c r="E463" s="2">
        <v>45021.185416666667</v>
      </c>
      <c r="F463" s="1" t="s">
        <v>24</v>
      </c>
      <c r="G463" s="1" t="s">
        <v>14</v>
      </c>
      <c r="H463" s="1" t="s">
        <v>25</v>
      </c>
      <c r="I463">
        <v>21.17</v>
      </c>
      <c r="J463" s="1" t="s">
        <v>16</v>
      </c>
      <c r="K463">
        <v>462</v>
      </c>
      <c r="L463" s="1" t="s">
        <v>17</v>
      </c>
      <c r="M463" s="1">
        <f>SUMIF('cocina'!A:A,sala[[#This Row],[Número de Orden]],'cocina'!K:K)</f>
        <v>99</v>
      </c>
      <c r="N463" s="2">
        <f>sala[[#This Row],[Hora de Salida]]</f>
        <v>45021.185416666667</v>
      </c>
      <c r="O463" s="3">
        <f>IF(sala[[#This Row],[Estado de la Mesa]]="Ocupada",sala[[#This Row],[Hora de Salida]]-sala[[#This Row],[Hora de Llegada]]+15/(24*60),sala[[#This Row],[Hora de Salida]]-sala[[#This Row],[Hora de Llegada]])</f>
        <v>9.375E-2</v>
      </c>
      <c r="P463" s="3">
        <f>SUMIF('cocina'!A:A,sala[[#This Row],[Número de Orden]],'cocina'!H:H)/(24*60)</f>
        <v>7.6388888888888886E-3</v>
      </c>
      <c r="Q463" s="3">
        <f>IF((sala[[#This Row],[Tiempo de Permanencia]]-sala[[#This Row],[Tiempo de Preparación]])&gt;0,sala[[#This Row],[Tiempo de Permanencia]]-sala[[#This Row],[Tiempo de Preparación]],0)</f>
        <v>8.611111111111111E-2</v>
      </c>
      <c r="R463" s="10">
        <f>IF(sala[[#This Row],[Tiempo de degustación]]&gt;0,1,0)</f>
        <v>1</v>
      </c>
      <c r="S463" s="1" t="str">
        <f>WEEKDAY(sala[[#This Row],[Fecha de Factura]],11)&amp;". "&amp;TEXT(sala[[#This Row],[Fecha de Factura]],"dddd")</f>
        <v>3. miércoles</v>
      </c>
      <c r="T463" s="4">
        <f>SUMIF('cocina'!A:A,sala[[#This Row],[Número de Orden]],'cocina'!G:G)</f>
        <v>3</v>
      </c>
      <c r="U463" s="4">
        <f>sala[[#This Row],[Tiempo de Preparación]]*24</f>
        <v>0.18333333333333332</v>
      </c>
      <c r="V463">
        <f>sala[[#This Row],[Cobrada]]*sala[[#This Row],[Monto Total de la Cuenta]]</f>
        <v>99</v>
      </c>
      <c r="W463" s="4">
        <f>sala[[#This Row],[Tiempo de Permanencia]]*24</f>
        <v>2.25</v>
      </c>
    </row>
    <row r="464" spans="1:23" x14ac:dyDescent="0.3">
      <c r="A464">
        <v>7</v>
      </c>
      <c r="B464" s="1" t="s">
        <v>443</v>
      </c>
      <c r="C464">
        <v>2</v>
      </c>
      <c r="D464" s="2">
        <v>45021.036805555559</v>
      </c>
      <c r="E464" s="2">
        <v>45021.134027777778</v>
      </c>
      <c r="F464" s="1" t="s">
        <v>24</v>
      </c>
      <c r="G464" s="1" t="s">
        <v>14</v>
      </c>
      <c r="H464" s="1" t="s">
        <v>15</v>
      </c>
      <c r="I464">
        <v>17.07</v>
      </c>
      <c r="J464" s="1" t="s">
        <v>38</v>
      </c>
      <c r="K464">
        <v>463</v>
      </c>
      <c r="L464" s="1" t="s">
        <v>30</v>
      </c>
      <c r="M464" s="1">
        <f>SUMIF('cocina'!A:A,sala[[#This Row],[Número de Orden]],'cocina'!K:K)</f>
        <v>93</v>
      </c>
      <c r="N464" s="2">
        <f>sala[[#This Row],[Hora de Salida]]</f>
        <v>45021.134027777778</v>
      </c>
      <c r="O464" s="3">
        <f>IF(sala[[#This Row],[Estado de la Mesa]]="Ocupada",sala[[#This Row],[Hora de Salida]]-sala[[#This Row],[Hora de Llegada]]+15/(24*60),sala[[#This Row],[Hora de Salida]]-sala[[#This Row],[Hora de Llegada]])</f>
        <v>0.10763888888565513</v>
      </c>
      <c r="P464" s="3">
        <f>SUMIF('cocina'!A:A,sala[[#This Row],[Número de Orden]],'cocina'!H:H)/(24*60)</f>
        <v>9.7222222222222224E-3</v>
      </c>
      <c r="Q464" s="3">
        <f>IF((sala[[#This Row],[Tiempo de Permanencia]]-sala[[#This Row],[Tiempo de Preparación]])&gt;0,sala[[#This Row],[Tiempo de Permanencia]]-sala[[#This Row],[Tiempo de Preparación]],0)</f>
        <v>9.7916666663432905E-2</v>
      </c>
      <c r="R464" s="10">
        <f>IF(sala[[#This Row],[Tiempo de degustación]]&gt;0,1,0)</f>
        <v>1</v>
      </c>
      <c r="S464" s="1" t="str">
        <f>WEEKDAY(sala[[#This Row],[Fecha de Factura]],11)&amp;". "&amp;TEXT(sala[[#This Row],[Fecha de Factura]],"dddd")</f>
        <v>3. miércoles</v>
      </c>
      <c r="T464" s="4">
        <f>SUMIF('cocina'!A:A,sala[[#This Row],[Número de Orden]],'cocina'!G:G)</f>
        <v>3</v>
      </c>
      <c r="U464" s="4">
        <f>sala[[#This Row],[Tiempo de Preparación]]*24</f>
        <v>0.23333333333333334</v>
      </c>
      <c r="V464">
        <f>sala[[#This Row],[Cobrada]]*sala[[#This Row],[Monto Total de la Cuenta]]</f>
        <v>93</v>
      </c>
      <c r="W464" s="4">
        <f>sala[[#This Row],[Tiempo de Permanencia]]*24</f>
        <v>2.5833333332557231</v>
      </c>
    </row>
    <row r="465" spans="1:23" x14ac:dyDescent="0.3">
      <c r="A465">
        <v>16</v>
      </c>
      <c r="B465" s="1" t="s">
        <v>113</v>
      </c>
      <c r="C465">
        <v>1</v>
      </c>
      <c r="D465" s="2">
        <v>45021.056250000001</v>
      </c>
      <c r="E465" s="2">
        <v>45021.193749999999</v>
      </c>
      <c r="F465" s="1" t="s">
        <v>32</v>
      </c>
      <c r="G465" s="1" t="s">
        <v>14</v>
      </c>
      <c r="H465" s="1" t="s">
        <v>25</v>
      </c>
      <c r="I465">
        <v>48.5</v>
      </c>
      <c r="J465" s="1" t="s">
        <v>16</v>
      </c>
      <c r="K465">
        <v>464</v>
      </c>
      <c r="L465" s="1" t="s">
        <v>57</v>
      </c>
      <c r="M465" s="1">
        <f>SUMIF('cocina'!A:A,sala[[#This Row],[Número de Orden]],'cocina'!K:K)</f>
        <v>154</v>
      </c>
      <c r="N465" s="2">
        <f>sala[[#This Row],[Hora de Salida]]</f>
        <v>45021.193749999999</v>
      </c>
      <c r="O465" s="3">
        <f>IF(sala[[#This Row],[Estado de la Mesa]]="Ocupada",sala[[#This Row],[Hora de Salida]]-sala[[#This Row],[Hora de Llegada]]+15/(24*60),sala[[#This Row],[Hora de Salida]]-sala[[#This Row],[Hora de Llegada]])</f>
        <v>0.13749999999708962</v>
      </c>
      <c r="P465" s="3">
        <f>SUMIF('cocina'!A:A,sala[[#This Row],[Número de Orden]],'cocina'!H:H)/(24*60)</f>
        <v>5.8333333333333334E-2</v>
      </c>
      <c r="Q465" s="3">
        <f>IF((sala[[#This Row],[Tiempo de Permanencia]]-sala[[#This Row],[Tiempo de Preparación]])&gt;0,sala[[#This Row],[Tiempo de Permanencia]]-sala[[#This Row],[Tiempo de Preparación]],0)</f>
        <v>7.9166666663756283E-2</v>
      </c>
      <c r="R465" s="10">
        <f>IF(sala[[#This Row],[Tiempo de degustación]]&gt;0,1,0)</f>
        <v>1</v>
      </c>
      <c r="S465" s="1" t="str">
        <f>WEEKDAY(sala[[#This Row],[Fecha de Factura]],11)&amp;". "&amp;TEXT(sala[[#This Row],[Fecha de Factura]],"dddd")</f>
        <v>3. miércoles</v>
      </c>
      <c r="T465" s="4">
        <f>SUMIF('cocina'!A:A,sala[[#This Row],[Número de Orden]],'cocina'!G:G)</f>
        <v>6</v>
      </c>
      <c r="U465" s="4">
        <f>sala[[#This Row],[Tiempo de Preparación]]*24</f>
        <v>1.4</v>
      </c>
      <c r="V465">
        <f>sala[[#This Row],[Cobrada]]*sala[[#This Row],[Monto Total de la Cuenta]]</f>
        <v>154</v>
      </c>
      <c r="W465" s="4">
        <f>sala[[#This Row],[Tiempo de Permanencia]]*24</f>
        <v>3.2999999999301508</v>
      </c>
    </row>
    <row r="466" spans="1:23" x14ac:dyDescent="0.3">
      <c r="A466">
        <v>4</v>
      </c>
      <c r="B466" s="1" t="s">
        <v>444</v>
      </c>
      <c r="C466">
        <v>2</v>
      </c>
      <c r="D466" s="2">
        <v>45021.049305555556</v>
      </c>
      <c r="E466" s="2">
        <v>45021.151388888888</v>
      </c>
      <c r="F466" s="1" t="s">
        <v>19</v>
      </c>
      <c r="G466" s="1" t="s">
        <v>14</v>
      </c>
      <c r="H466" s="1" t="s">
        <v>25</v>
      </c>
      <c r="I466">
        <v>44.9</v>
      </c>
      <c r="J466" s="1" t="s">
        <v>38</v>
      </c>
      <c r="K466">
        <v>465</v>
      </c>
      <c r="L466" s="1" t="s">
        <v>44</v>
      </c>
      <c r="M466" s="1">
        <f>SUMIF('cocina'!A:A,sala[[#This Row],[Número de Orden]],'cocina'!K:K)</f>
        <v>121</v>
      </c>
      <c r="N466" s="2">
        <f>sala[[#This Row],[Hora de Salida]]</f>
        <v>45021.151388888888</v>
      </c>
      <c r="O466" s="3">
        <f>IF(sala[[#This Row],[Estado de la Mesa]]="Ocupada",sala[[#This Row],[Hora de Salida]]-sala[[#This Row],[Hora de Llegada]]+15/(24*60),sala[[#This Row],[Hora de Salida]]-sala[[#This Row],[Hora de Llegada]])</f>
        <v>0.11249999999805975</v>
      </c>
      <c r="P466" s="3">
        <f>SUMIF('cocina'!A:A,sala[[#This Row],[Número de Orden]],'cocina'!H:H)/(24*60)</f>
        <v>4.1666666666666664E-2</v>
      </c>
      <c r="Q466" s="3">
        <f>IF((sala[[#This Row],[Tiempo de Permanencia]]-sala[[#This Row],[Tiempo de Preparación]])&gt;0,sala[[#This Row],[Tiempo de Permanencia]]-sala[[#This Row],[Tiempo de Preparación]],0)</f>
        <v>7.0833333331393078E-2</v>
      </c>
      <c r="R466" s="10">
        <f>IF(sala[[#This Row],[Tiempo de degustación]]&gt;0,1,0)</f>
        <v>1</v>
      </c>
      <c r="S466" s="1" t="str">
        <f>WEEKDAY(sala[[#This Row],[Fecha de Factura]],11)&amp;". "&amp;TEXT(sala[[#This Row],[Fecha de Factura]],"dddd")</f>
        <v>3. miércoles</v>
      </c>
      <c r="T466" s="4">
        <f>SUMIF('cocina'!A:A,sala[[#This Row],[Número de Orden]],'cocina'!G:G)</f>
        <v>5</v>
      </c>
      <c r="U466" s="4">
        <f>sala[[#This Row],[Tiempo de Preparación]]*24</f>
        <v>1</v>
      </c>
      <c r="V466">
        <f>sala[[#This Row],[Cobrada]]*sala[[#This Row],[Monto Total de la Cuenta]]</f>
        <v>121</v>
      </c>
      <c r="W466" s="4">
        <f>sala[[#This Row],[Tiempo de Permanencia]]*24</f>
        <v>2.6999999999534339</v>
      </c>
    </row>
    <row r="467" spans="1:23" x14ac:dyDescent="0.3">
      <c r="A467">
        <v>4</v>
      </c>
      <c r="B467" s="1" t="s">
        <v>445</v>
      </c>
      <c r="C467">
        <v>1</v>
      </c>
      <c r="D467" s="2">
        <v>45021.07916666667</v>
      </c>
      <c r="E467" s="2">
        <v>45021.180555555555</v>
      </c>
      <c r="F467" s="1" t="s">
        <v>19</v>
      </c>
      <c r="G467" s="1" t="s">
        <v>14</v>
      </c>
      <c r="H467" s="1" t="s">
        <v>25</v>
      </c>
      <c r="I467">
        <v>26.63</v>
      </c>
      <c r="J467" s="1" t="s">
        <v>26</v>
      </c>
      <c r="K467">
        <v>466</v>
      </c>
      <c r="L467" s="1" t="s">
        <v>42</v>
      </c>
      <c r="M467" s="1">
        <f>SUMIF('cocina'!A:A,sala[[#This Row],[Número de Orden]],'cocina'!K:K)</f>
        <v>140</v>
      </c>
      <c r="N467" s="2">
        <f>sala[[#This Row],[Hora de Salida]]</f>
        <v>45021.180555555555</v>
      </c>
      <c r="O467" s="3">
        <f>IF(sala[[#This Row],[Estado de la Mesa]]="Ocupada",sala[[#This Row],[Hora de Salida]]-sala[[#This Row],[Hora de Llegada]]+15/(24*60),sala[[#This Row],[Hora de Salida]]-sala[[#This Row],[Hora de Llegada]])</f>
        <v>0.101388888884685</v>
      </c>
      <c r="P467" s="3">
        <f>SUMIF('cocina'!A:A,sala[[#This Row],[Número de Orden]],'cocina'!H:H)/(24*60)</f>
        <v>0.10069444444444445</v>
      </c>
      <c r="Q467" s="3">
        <f>IF((sala[[#This Row],[Tiempo de Permanencia]]-sala[[#This Row],[Tiempo de Preparación]])&gt;0,sala[[#This Row],[Tiempo de Permanencia]]-sala[[#This Row],[Tiempo de Preparación]],0)</f>
        <v>6.9444444024055474E-4</v>
      </c>
      <c r="R467" s="10">
        <f>IF(sala[[#This Row],[Tiempo de degustación]]&gt;0,1,0)</f>
        <v>1</v>
      </c>
      <c r="S467" s="1" t="str">
        <f>WEEKDAY(sala[[#This Row],[Fecha de Factura]],11)&amp;". "&amp;TEXT(sala[[#This Row],[Fecha de Factura]],"dddd")</f>
        <v>3. miércoles</v>
      </c>
      <c r="T467" s="4">
        <f>SUMIF('cocina'!A:A,sala[[#This Row],[Número de Orden]],'cocina'!G:G)</f>
        <v>5</v>
      </c>
      <c r="U467" s="4">
        <f>sala[[#This Row],[Tiempo de Preparación]]*24</f>
        <v>2.416666666666667</v>
      </c>
      <c r="V467">
        <f>sala[[#This Row],[Cobrada]]*sala[[#This Row],[Monto Total de la Cuenta]]</f>
        <v>140</v>
      </c>
      <c r="W467" s="4">
        <f>sala[[#This Row],[Tiempo de Permanencia]]*24</f>
        <v>2.4333333332324401</v>
      </c>
    </row>
    <row r="468" spans="1:23" x14ac:dyDescent="0.3">
      <c r="A468">
        <v>15</v>
      </c>
      <c r="B468" s="1" t="s">
        <v>446</v>
      </c>
      <c r="C468">
        <v>3</v>
      </c>
      <c r="D468" s="2">
        <v>45021.112500000003</v>
      </c>
      <c r="E468" s="2">
        <v>45021.176388888889</v>
      </c>
      <c r="F468" s="1" t="s">
        <v>19</v>
      </c>
      <c r="G468" s="1" t="s">
        <v>14</v>
      </c>
      <c r="H468" s="1" t="s">
        <v>15</v>
      </c>
      <c r="I468">
        <v>42.31</v>
      </c>
      <c r="J468" s="1" t="s">
        <v>16</v>
      </c>
      <c r="K468">
        <v>467</v>
      </c>
      <c r="L468" s="1" t="s">
        <v>33</v>
      </c>
      <c r="M468" s="1">
        <f>SUMIF('cocina'!A:A,sala[[#This Row],[Número de Orden]],'cocina'!K:K)</f>
        <v>143</v>
      </c>
      <c r="N468" s="2">
        <f>sala[[#This Row],[Hora de Salida]]</f>
        <v>45021.176388888889</v>
      </c>
      <c r="O468" s="3">
        <f>IF(sala[[#This Row],[Estado de la Mesa]]="Ocupada",sala[[#This Row],[Hora de Salida]]-sala[[#This Row],[Hora de Llegada]]+15/(24*60),sala[[#This Row],[Hora de Salida]]-sala[[#This Row],[Hora de Llegada]])</f>
        <v>6.3888888886140194E-2</v>
      </c>
      <c r="P468" s="3">
        <f>SUMIF('cocina'!A:A,sala[[#This Row],[Número de Orden]],'cocina'!H:H)/(24*60)</f>
        <v>0.05</v>
      </c>
      <c r="Q468" s="3">
        <f>IF((sala[[#This Row],[Tiempo de Permanencia]]-sala[[#This Row],[Tiempo de Preparación]])&gt;0,sala[[#This Row],[Tiempo de Permanencia]]-sala[[#This Row],[Tiempo de Preparación]],0)</f>
        <v>1.3888888886140191E-2</v>
      </c>
      <c r="R468" s="10">
        <f>IF(sala[[#This Row],[Tiempo de degustación]]&gt;0,1,0)</f>
        <v>1</v>
      </c>
      <c r="S468" s="1" t="str">
        <f>WEEKDAY(sala[[#This Row],[Fecha de Factura]],11)&amp;". "&amp;TEXT(sala[[#This Row],[Fecha de Factura]],"dddd")</f>
        <v>3. miércoles</v>
      </c>
      <c r="T468" s="4">
        <f>SUMIF('cocina'!A:A,sala[[#This Row],[Número de Orden]],'cocina'!G:G)</f>
        <v>5</v>
      </c>
      <c r="U468" s="4">
        <f>sala[[#This Row],[Tiempo de Preparación]]*24</f>
        <v>1.2000000000000002</v>
      </c>
      <c r="V468">
        <f>sala[[#This Row],[Cobrada]]*sala[[#This Row],[Monto Total de la Cuenta]]</f>
        <v>143</v>
      </c>
      <c r="W468" s="4">
        <f>sala[[#This Row],[Tiempo de Permanencia]]*24</f>
        <v>1.5333333332673647</v>
      </c>
    </row>
    <row r="469" spans="1:23" x14ac:dyDescent="0.3">
      <c r="A469">
        <v>14</v>
      </c>
      <c r="B469" s="1" t="s">
        <v>447</v>
      </c>
      <c r="C469">
        <v>6</v>
      </c>
      <c r="D469" s="2">
        <v>45021.124305555553</v>
      </c>
      <c r="E469" s="2">
        <v>45021.239583333336</v>
      </c>
      <c r="F469" s="1" t="s">
        <v>24</v>
      </c>
      <c r="G469" s="1" t="s">
        <v>20</v>
      </c>
      <c r="H469" s="1" t="s">
        <v>25</v>
      </c>
      <c r="I469">
        <v>14.28</v>
      </c>
      <c r="J469" s="1" t="s">
        <v>16</v>
      </c>
      <c r="K469">
        <v>468</v>
      </c>
      <c r="L469" s="1" t="s">
        <v>69</v>
      </c>
      <c r="M469" s="1">
        <f>SUMIF('cocina'!A:A,sala[[#This Row],[Número de Orden]],'cocina'!K:K)</f>
        <v>106</v>
      </c>
      <c r="N469" s="2">
        <f>sala[[#This Row],[Hora de Salida]]</f>
        <v>45021.239583333336</v>
      </c>
      <c r="O469" s="3">
        <f>IF(sala[[#This Row],[Estado de la Mesa]]="Ocupada",sala[[#This Row],[Hora de Salida]]-sala[[#This Row],[Hora de Llegada]]+15/(24*60),sala[[#This Row],[Hora de Salida]]-sala[[#This Row],[Hora de Llegada]])</f>
        <v>0.11527777778246673</v>
      </c>
      <c r="P469" s="3">
        <f>SUMIF('cocina'!A:A,sala[[#This Row],[Número de Orden]],'cocina'!H:H)/(24*60)</f>
        <v>4.3749999999999997E-2</v>
      </c>
      <c r="Q469" s="3">
        <f>IF((sala[[#This Row],[Tiempo de Permanencia]]-sala[[#This Row],[Tiempo de Preparación]])&gt;0,sala[[#This Row],[Tiempo de Permanencia]]-sala[[#This Row],[Tiempo de Preparación]],0)</f>
        <v>7.1527777782466731E-2</v>
      </c>
      <c r="R469" s="10">
        <f>IF(sala[[#This Row],[Tiempo de degustación]]&gt;0,1,0)</f>
        <v>1</v>
      </c>
      <c r="S469" s="1" t="str">
        <f>WEEKDAY(sala[[#This Row],[Fecha de Factura]],11)&amp;". "&amp;TEXT(sala[[#This Row],[Fecha de Factura]],"dddd")</f>
        <v>3. miércoles</v>
      </c>
      <c r="T469" s="4">
        <f>SUMIF('cocina'!A:A,sala[[#This Row],[Número de Orden]],'cocina'!G:G)</f>
        <v>5</v>
      </c>
      <c r="U469" s="4">
        <f>sala[[#This Row],[Tiempo de Preparación]]*24</f>
        <v>1.0499999999999998</v>
      </c>
      <c r="V469">
        <f>sala[[#This Row],[Cobrada]]*sala[[#This Row],[Monto Total de la Cuenta]]</f>
        <v>106</v>
      </c>
      <c r="W469" s="4">
        <f>sala[[#This Row],[Tiempo de Permanencia]]*24</f>
        <v>2.7666666667792015</v>
      </c>
    </row>
    <row r="470" spans="1:23" x14ac:dyDescent="0.3">
      <c r="A470">
        <v>1</v>
      </c>
      <c r="B470" s="1" t="s">
        <v>448</v>
      </c>
      <c r="C470">
        <v>2</v>
      </c>
      <c r="D470" s="2">
        <v>45021.122916666667</v>
      </c>
      <c r="E470" s="2">
        <v>45021.223611111112</v>
      </c>
      <c r="F470" s="1" t="s">
        <v>19</v>
      </c>
      <c r="G470" s="1" t="s">
        <v>35</v>
      </c>
      <c r="H470" s="1" t="s">
        <v>25</v>
      </c>
      <c r="I470">
        <v>25.26</v>
      </c>
      <c r="J470" s="1" t="s">
        <v>16</v>
      </c>
      <c r="K470">
        <v>469</v>
      </c>
      <c r="L470" s="1" t="s">
        <v>22</v>
      </c>
      <c r="M470" s="1">
        <f>SUMIF('cocina'!A:A,sala[[#This Row],[Número de Orden]],'cocina'!K:K)</f>
        <v>137</v>
      </c>
      <c r="N470" s="2">
        <f>sala[[#This Row],[Hora de Salida]]</f>
        <v>45021.223611111112</v>
      </c>
      <c r="O470" s="3">
        <f>IF(sala[[#This Row],[Estado de la Mesa]]="Ocupada",sala[[#This Row],[Hora de Salida]]-sala[[#This Row],[Hora de Llegada]]+15/(24*60),sala[[#This Row],[Hora de Salida]]-sala[[#This Row],[Hora de Llegada]])</f>
        <v>0.10069444444525288</v>
      </c>
      <c r="P470" s="3">
        <f>SUMIF('cocina'!A:A,sala[[#This Row],[Número de Orden]],'cocina'!H:H)/(24*60)</f>
        <v>4.583333333333333E-2</v>
      </c>
      <c r="Q470" s="3">
        <f>IF((sala[[#This Row],[Tiempo de Permanencia]]-sala[[#This Row],[Tiempo de Preparación]])&gt;0,sala[[#This Row],[Tiempo de Permanencia]]-sala[[#This Row],[Tiempo de Preparación]],0)</f>
        <v>5.4861111111919554E-2</v>
      </c>
      <c r="R470" s="10">
        <f>IF(sala[[#This Row],[Tiempo de degustación]]&gt;0,1,0)</f>
        <v>1</v>
      </c>
      <c r="S470" s="1" t="str">
        <f>WEEKDAY(sala[[#This Row],[Fecha de Factura]],11)&amp;". "&amp;TEXT(sala[[#This Row],[Fecha de Factura]],"dddd")</f>
        <v>3. miércoles</v>
      </c>
      <c r="T470" s="4">
        <f>SUMIF('cocina'!A:A,sala[[#This Row],[Número de Orden]],'cocina'!G:G)</f>
        <v>4</v>
      </c>
      <c r="U470" s="4">
        <f>sala[[#This Row],[Tiempo de Preparación]]*24</f>
        <v>1.0999999999999999</v>
      </c>
      <c r="V470">
        <f>sala[[#This Row],[Cobrada]]*sala[[#This Row],[Monto Total de la Cuenta]]</f>
        <v>137</v>
      </c>
      <c r="W470" s="4">
        <f>sala[[#This Row],[Tiempo de Permanencia]]*24</f>
        <v>2.4166666666860692</v>
      </c>
    </row>
    <row r="471" spans="1:23" x14ac:dyDescent="0.3">
      <c r="A471">
        <v>17</v>
      </c>
      <c r="B471" s="1" t="s">
        <v>449</v>
      </c>
      <c r="C471">
        <v>3</v>
      </c>
      <c r="D471" s="2">
        <v>45021.070138888892</v>
      </c>
      <c r="E471" s="2">
        <v>45021.178472222222</v>
      </c>
      <c r="F471" s="1" t="s">
        <v>32</v>
      </c>
      <c r="G471" s="1" t="s">
        <v>14</v>
      </c>
      <c r="H471" s="1" t="s">
        <v>25</v>
      </c>
      <c r="I471">
        <v>47.46</v>
      </c>
      <c r="J471" s="1" t="s">
        <v>38</v>
      </c>
      <c r="K471">
        <v>470</v>
      </c>
      <c r="L471" s="1" t="s">
        <v>44</v>
      </c>
      <c r="M471" s="1">
        <f>SUMIF('cocina'!A:A,sala[[#This Row],[Número de Orden]],'cocina'!K:K)</f>
        <v>78</v>
      </c>
      <c r="N471" s="2">
        <f>sala[[#This Row],[Hora de Salida]]</f>
        <v>45021.178472222222</v>
      </c>
      <c r="O471" s="3">
        <f>IF(sala[[#This Row],[Estado de la Mesa]]="Ocupada",sala[[#This Row],[Hora de Salida]]-sala[[#This Row],[Hora de Llegada]]+15/(24*60),sala[[#This Row],[Hora de Salida]]-sala[[#This Row],[Hora de Llegada]])</f>
        <v>0.11874999999660456</v>
      </c>
      <c r="P471" s="3">
        <f>SUMIF('cocina'!A:A,sala[[#This Row],[Número de Orden]],'cocina'!H:H)/(24*60)</f>
        <v>0.05</v>
      </c>
      <c r="Q471" s="3">
        <f>IF((sala[[#This Row],[Tiempo de Permanencia]]-sala[[#This Row],[Tiempo de Preparación]])&gt;0,sala[[#This Row],[Tiempo de Permanencia]]-sala[[#This Row],[Tiempo de Preparación]],0)</f>
        <v>6.8749999996604555E-2</v>
      </c>
      <c r="R471" s="10">
        <f>IF(sala[[#This Row],[Tiempo de degustación]]&gt;0,1,0)</f>
        <v>1</v>
      </c>
      <c r="S471" s="1" t="str">
        <f>WEEKDAY(sala[[#This Row],[Fecha de Factura]],11)&amp;". "&amp;TEXT(sala[[#This Row],[Fecha de Factura]],"dddd")</f>
        <v>3. miércoles</v>
      </c>
      <c r="T471" s="4">
        <f>SUMIF('cocina'!A:A,sala[[#This Row],[Número de Orden]],'cocina'!G:G)</f>
        <v>4</v>
      </c>
      <c r="U471" s="4">
        <f>sala[[#This Row],[Tiempo de Preparación]]*24</f>
        <v>1.2000000000000002</v>
      </c>
      <c r="V471">
        <f>sala[[#This Row],[Cobrada]]*sala[[#This Row],[Monto Total de la Cuenta]]</f>
        <v>78</v>
      </c>
      <c r="W471" s="4">
        <f>sala[[#This Row],[Tiempo de Permanencia]]*24</f>
        <v>2.8499999999185093</v>
      </c>
    </row>
    <row r="472" spans="1:23" x14ac:dyDescent="0.3">
      <c r="A472">
        <v>7</v>
      </c>
      <c r="B472" s="1" t="s">
        <v>450</v>
      </c>
      <c r="C472">
        <v>6</v>
      </c>
      <c r="D472" s="2">
        <v>45021.15</v>
      </c>
      <c r="E472" s="2">
        <v>45021.234722222223</v>
      </c>
      <c r="F472" s="1" t="s">
        <v>32</v>
      </c>
      <c r="G472" s="1" t="s">
        <v>20</v>
      </c>
      <c r="H472" s="1" t="s">
        <v>15</v>
      </c>
      <c r="I472">
        <v>28.49</v>
      </c>
      <c r="J472" s="1" t="s">
        <v>16</v>
      </c>
      <c r="K472">
        <v>471</v>
      </c>
      <c r="L472" s="1" t="s">
        <v>33</v>
      </c>
      <c r="M472" s="1">
        <f>SUMIF('cocina'!A:A,sala[[#This Row],[Número de Orden]],'cocina'!K:K)</f>
        <v>105</v>
      </c>
      <c r="N472" s="2">
        <f>sala[[#This Row],[Hora de Salida]]</f>
        <v>45021.234722222223</v>
      </c>
      <c r="O472" s="3">
        <f>IF(sala[[#This Row],[Estado de la Mesa]]="Ocupada",sala[[#This Row],[Hora de Salida]]-sala[[#This Row],[Hora de Llegada]]+15/(24*60),sala[[#This Row],[Hora de Salida]]-sala[[#This Row],[Hora de Llegada]])</f>
        <v>8.4722222221898846E-2</v>
      </c>
      <c r="P472" s="3">
        <f>SUMIF('cocina'!A:A,sala[[#This Row],[Número de Orden]],'cocina'!H:H)/(24*60)</f>
        <v>3.9583333333333331E-2</v>
      </c>
      <c r="Q472" s="3">
        <f>IF((sala[[#This Row],[Tiempo de Permanencia]]-sala[[#This Row],[Tiempo de Preparación]])&gt;0,sala[[#This Row],[Tiempo de Permanencia]]-sala[[#This Row],[Tiempo de Preparación]],0)</f>
        <v>4.5138888888565515E-2</v>
      </c>
      <c r="R472" s="10">
        <f>IF(sala[[#This Row],[Tiempo de degustación]]&gt;0,1,0)</f>
        <v>1</v>
      </c>
      <c r="S472" s="1" t="str">
        <f>WEEKDAY(sala[[#This Row],[Fecha de Factura]],11)&amp;". "&amp;TEXT(sala[[#This Row],[Fecha de Factura]],"dddd")</f>
        <v>3. miércoles</v>
      </c>
      <c r="T472" s="4">
        <f>SUMIF('cocina'!A:A,sala[[#This Row],[Número de Orden]],'cocina'!G:G)</f>
        <v>3</v>
      </c>
      <c r="U472" s="4">
        <f>sala[[#This Row],[Tiempo de Preparación]]*24</f>
        <v>0.95</v>
      </c>
      <c r="V472">
        <f>sala[[#This Row],[Cobrada]]*sala[[#This Row],[Monto Total de la Cuenta]]</f>
        <v>105</v>
      </c>
      <c r="W472" s="4">
        <f>sala[[#This Row],[Tiempo de Permanencia]]*24</f>
        <v>2.0333333333255723</v>
      </c>
    </row>
    <row r="473" spans="1:23" x14ac:dyDescent="0.3">
      <c r="A473">
        <v>20</v>
      </c>
      <c r="B473" s="1" t="s">
        <v>451</v>
      </c>
      <c r="C473">
        <v>2</v>
      </c>
      <c r="D473" s="2">
        <v>45021.164583333331</v>
      </c>
      <c r="E473" s="2">
        <v>45021.286111111112</v>
      </c>
      <c r="F473" s="1" t="s">
        <v>24</v>
      </c>
      <c r="G473" s="1" t="s">
        <v>14</v>
      </c>
      <c r="H473" s="1" t="s">
        <v>21</v>
      </c>
      <c r="I473">
        <v>36.79</v>
      </c>
      <c r="J473" s="1" t="s">
        <v>38</v>
      </c>
      <c r="K473">
        <v>472</v>
      </c>
      <c r="L473" s="1" t="s">
        <v>44</v>
      </c>
      <c r="M473" s="1">
        <f>SUMIF('cocina'!A:A,sala[[#This Row],[Número de Orden]],'cocina'!K:K)</f>
        <v>114</v>
      </c>
      <c r="N473" s="2">
        <f>sala[[#This Row],[Hora de Salida]]</f>
        <v>45021.286111111112</v>
      </c>
      <c r="O473" s="3">
        <f>IF(sala[[#This Row],[Estado de la Mesa]]="Ocupada",sala[[#This Row],[Hora de Salida]]-sala[[#This Row],[Hora de Llegada]]+15/(24*60),sala[[#This Row],[Hora de Salida]]-sala[[#This Row],[Hora de Llegada]])</f>
        <v>0.13194444444767819</v>
      </c>
      <c r="P473" s="3">
        <f>SUMIF('cocina'!A:A,sala[[#This Row],[Número de Orden]],'cocina'!H:H)/(24*60)</f>
        <v>5.0694444444444445E-2</v>
      </c>
      <c r="Q473" s="3">
        <f>IF((sala[[#This Row],[Tiempo de Permanencia]]-sala[[#This Row],[Tiempo de Preparación]])&gt;0,sala[[#This Row],[Tiempo de Permanencia]]-sala[[#This Row],[Tiempo de Preparación]],0)</f>
        <v>8.1250000003233749E-2</v>
      </c>
      <c r="R473" s="10">
        <f>IF(sala[[#This Row],[Tiempo de degustación]]&gt;0,1,0)</f>
        <v>1</v>
      </c>
      <c r="S473" s="1" t="str">
        <f>WEEKDAY(sala[[#This Row],[Fecha de Factura]],11)&amp;". "&amp;TEXT(sala[[#This Row],[Fecha de Factura]],"dddd")</f>
        <v>3. miércoles</v>
      </c>
      <c r="T473" s="4">
        <f>SUMIF('cocina'!A:A,sala[[#This Row],[Número de Orden]],'cocina'!G:G)</f>
        <v>4</v>
      </c>
      <c r="U473" s="4">
        <f>sala[[#This Row],[Tiempo de Preparación]]*24</f>
        <v>1.2166666666666668</v>
      </c>
      <c r="V473">
        <f>sala[[#This Row],[Cobrada]]*sala[[#This Row],[Monto Total de la Cuenta]]</f>
        <v>114</v>
      </c>
      <c r="W473" s="4">
        <f>sala[[#This Row],[Tiempo de Permanencia]]*24</f>
        <v>3.1666666667442769</v>
      </c>
    </row>
    <row r="474" spans="1:23" x14ac:dyDescent="0.3">
      <c r="A474">
        <v>13</v>
      </c>
      <c r="B474" s="1" t="s">
        <v>452</v>
      </c>
      <c r="C474">
        <v>4</v>
      </c>
      <c r="D474" s="2">
        <v>45022.15</v>
      </c>
      <c r="E474" s="2">
        <v>45022.294444444444</v>
      </c>
      <c r="F474" s="1" t="s">
        <v>24</v>
      </c>
      <c r="G474" s="1" t="s">
        <v>14</v>
      </c>
      <c r="H474" s="1" t="s">
        <v>15</v>
      </c>
      <c r="I474">
        <v>15.63</v>
      </c>
      <c r="J474" s="1" t="s">
        <v>38</v>
      </c>
      <c r="K474">
        <v>473</v>
      </c>
      <c r="L474" s="1" t="s">
        <v>30</v>
      </c>
      <c r="M474" s="1">
        <f>SUMIF('cocina'!A:A,sala[[#This Row],[Número de Orden]],'cocina'!K:K)</f>
        <v>79</v>
      </c>
      <c r="N474" s="2">
        <f>sala[[#This Row],[Hora de Salida]]</f>
        <v>45022.294444444444</v>
      </c>
      <c r="O474" s="3">
        <f>IF(sala[[#This Row],[Estado de la Mesa]]="Ocupada",sala[[#This Row],[Hora de Salida]]-sala[[#This Row],[Hora de Llegada]]+15/(24*60),sala[[#This Row],[Hora de Salida]]-sala[[#This Row],[Hora de Llegada]])</f>
        <v>0.15486111110900916</v>
      </c>
      <c r="P474" s="3">
        <f>SUMIF('cocina'!A:A,sala[[#This Row],[Número de Orden]],'cocina'!H:H)/(24*60)</f>
        <v>4.2361111111111113E-2</v>
      </c>
      <c r="Q474" s="3">
        <f>IF((sala[[#This Row],[Tiempo de Permanencia]]-sala[[#This Row],[Tiempo de Preparación]])&gt;0,sala[[#This Row],[Tiempo de Permanencia]]-sala[[#This Row],[Tiempo de Preparación]],0)</f>
        <v>0.11249999999789805</v>
      </c>
      <c r="R474" s="10">
        <f>IF(sala[[#This Row],[Tiempo de degustación]]&gt;0,1,0)</f>
        <v>1</v>
      </c>
      <c r="S474" s="1" t="str">
        <f>WEEKDAY(sala[[#This Row],[Fecha de Factura]],11)&amp;". "&amp;TEXT(sala[[#This Row],[Fecha de Factura]],"dddd")</f>
        <v>4. jueves</v>
      </c>
      <c r="T474" s="4">
        <f>SUMIF('cocina'!A:A,sala[[#This Row],[Número de Orden]],'cocina'!G:G)</f>
        <v>3</v>
      </c>
      <c r="U474" s="4">
        <f>sala[[#This Row],[Tiempo de Preparación]]*24</f>
        <v>1.0166666666666666</v>
      </c>
      <c r="V474">
        <f>sala[[#This Row],[Cobrada]]*sala[[#This Row],[Monto Total de la Cuenta]]</f>
        <v>79</v>
      </c>
      <c r="W474" s="4">
        <f>sala[[#This Row],[Tiempo de Permanencia]]*24</f>
        <v>3.71666666661622</v>
      </c>
    </row>
    <row r="475" spans="1:23" x14ac:dyDescent="0.3">
      <c r="A475">
        <v>2</v>
      </c>
      <c r="B475" s="1" t="s">
        <v>453</v>
      </c>
      <c r="C475">
        <v>6</v>
      </c>
      <c r="D475" s="2">
        <v>45022.077777777777</v>
      </c>
      <c r="E475" s="2">
        <v>45022.147222222222</v>
      </c>
      <c r="F475" s="1" t="s">
        <v>32</v>
      </c>
      <c r="G475" s="1" t="s">
        <v>14</v>
      </c>
      <c r="H475" s="1" t="s">
        <v>25</v>
      </c>
      <c r="I475">
        <v>21.66</v>
      </c>
      <c r="J475" s="1" t="s">
        <v>26</v>
      </c>
      <c r="K475">
        <v>474</v>
      </c>
      <c r="L475" s="1" t="s">
        <v>33</v>
      </c>
      <c r="M475" s="1">
        <f>SUMIF('cocina'!A:A,sala[[#This Row],[Número de Orden]],'cocina'!K:K)</f>
        <v>178</v>
      </c>
      <c r="N475" s="2">
        <f>sala[[#This Row],[Hora de Salida]]</f>
        <v>45022.147222222222</v>
      </c>
      <c r="O475" s="3">
        <f>IF(sala[[#This Row],[Estado de la Mesa]]="Ocupada",sala[[#This Row],[Hora de Salida]]-sala[[#This Row],[Hora de Llegada]]+15/(24*60),sala[[#This Row],[Hora de Salida]]-sala[[#This Row],[Hora de Llegada]])</f>
        <v>6.9444444445252884E-2</v>
      </c>
      <c r="P475" s="3">
        <f>SUMIF('cocina'!A:A,sala[[#This Row],[Número de Orden]],'cocina'!H:H)/(24*60)</f>
        <v>0.11180555555555556</v>
      </c>
      <c r="Q475" s="3">
        <f>IF((sala[[#This Row],[Tiempo de Permanencia]]-sala[[#This Row],[Tiempo de Preparación]])&gt;0,sala[[#This Row],[Tiempo de Permanencia]]-sala[[#This Row],[Tiempo de Preparación]],0)</f>
        <v>0</v>
      </c>
      <c r="R475" s="10">
        <f>IF(sala[[#This Row],[Tiempo de degustación]]&gt;0,1,0)</f>
        <v>0</v>
      </c>
      <c r="S475" s="1" t="str">
        <f>WEEKDAY(sala[[#This Row],[Fecha de Factura]],11)&amp;". "&amp;TEXT(sala[[#This Row],[Fecha de Factura]],"dddd")</f>
        <v>4. jueves</v>
      </c>
      <c r="T475" s="4">
        <f>SUMIF('cocina'!A:A,sala[[#This Row],[Número de Orden]],'cocina'!G:G)</f>
        <v>6</v>
      </c>
      <c r="U475" s="4">
        <f>sala[[#This Row],[Tiempo de Preparación]]*24</f>
        <v>2.6833333333333336</v>
      </c>
      <c r="V475">
        <f>sala[[#This Row],[Cobrada]]*sala[[#This Row],[Monto Total de la Cuenta]]</f>
        <v>0</v>
      </c>
      <c r="W475" s="4">
        <f>sala[[#This Row],[Tiempo de Permanencia]]*24</f>
        <v>1.6666666666860692</v>
      </c>
    </row>
    <row r="476" spans="1:23" x14ac:dyDescent="0.3">
      <c r="A476">
        <v>18</v>
      </c>
      <c r="B476" s="1" t="s">
        <v>360</v>
      </c>
      <c r="C476">
        <v>4</v>
      </c>
      <c r="D476" s="2">
        <v>45022.136805555558</v>
      </c>
      <c r="E476" s="2">
        <v>45022.243055555555</v>
      </c>
      <c r="F476" s="1" t="s">
        <v>29</v>
      </c>
      <c r="G476" s="1" t="s">
        <v>35</v>
      </c>
      <c r="H476" s="1" t="s">
        <v>15</v>
      </c>
      <c r="I476">
        <v>19.55</v>
      </c>
      <c r="J476" s="1" t="s">
        <v>38</v>
      </c>
      <c r="K476">
        <v>475</v>
      </c>
      <c r="L476" s="1" t="s">
        <v>30</v>
      </c>
      <c r="M476" s="1">
        <f>SUMIF('cocina'!A:A,sala[[#This Row],[Número de Orden]],'cocina'!K:K)</f>
        <v>174</v>
      </c>
      <c r="N476" s="2">
        <f>sala[[#This Row],[Hora de Salida]]</f>
        <v>45022.243055555555</v>
      </c>
      <c r="O476" s="3">
        <f>IF(sala[[#This Row],[Estado de la Mesa]]="Ocupada",sala[[#This Row],[Hora de Salida]]-sala[[#This Row],[Hora de Llegada]]+15/(24*60),sala[[#This Row],[Hora de Salida]]-sala[[#This Row],[Hora de Llegada]])</f>
        <v>0.11666666666375629</v>
      </c>
      <c r="P476" s="3">
        <f>SUMIF('cocina'!A:A,sala[[#This Row],[Número de Orden]],'cocina'!H:H)/(24*60)</f>
        <v>2.4305555555555556E-2</v>
      </c>
      <c r="Q476" s="3">
        <f>IF((sala[[#This Row],[Tiempo de Permanencia]]-sala[[#This Row],[Tiempo de Preparación]])&gt;0,sala[[#This Row],[Tiempo de Permanencia]]-sala[[#This Row],[Tiempo de Preparación]],0)</f>
        <v>9.2361111108200736E-2</v>
      </c>
      <c r="R476" s="10">
        <f>IF(sala[[#This Row],[Tiempo de degustación]]&gt;0,1,0)</f>
        <v>1</v>
      </c>
      <c r="S476" s="1" t="str">
        <f>WEEKDAY(sala[[#This Row],[Fecha de Factura]],11)&amp;". "&amp;TEXT(sala[[#This Row],[Fecha de Factura]],"dddd")</f>
        <v>4. jueves</v>
      </c>
      <c r="T476" s="4">
        <f>SUMIF('cocina'!A:A,sala[[#This Row],[Número de Orden]],'cocina'!G:G)</f>
        <v>6</v>
      </c>
      <c r="U476" s="4">
        <f>sala[[#This Row],[Tiempo de Preparación]]*24</f>
        <v>0.58333333333333337</v>
      </c>
      <c r="V476">
        <f>sala[[#This Row],[Cobrada]]*sala[[#This Row],[Monto Total de la Cuenta]]</f>
        <v>174</v>
      </c>
      <c r="W476" s="4">
        <f>sala[[#This Row],[Tiempo de Permanencia]]*24</f>
        <v>2.7999999999301508</v>
      </c>
    </row>
    <row r="477" spans="1:23" x14ac:dyDescent="0.3">
      <c r="A477">
        <v>13</v>
      </c>
      <c r="B477" s="1" t="s">
        <v>454</v>
      </c>
      <c r="C477">
        <v>2</v>
      </c>
      <c r="D477" s="2">
        <v>45022.002083333333</v>
      </c>
      <c r="E477" s="2">
        <v>45022.074305555558</v>
      </c>
      <c r="F477" s="1" t="s">
        <v>13</v>
      </c>
      <c r="G477" s="1" t="s">
        <v>20</v>
      </c>
      <c r="H477" s="1" t="s">
        <v>15</v>
      </c>
      <c r="I477">
        <v>43.53</v>
      </c>
      <c r="J477" s="1" t="s">
        <v>38</v>
      </c>
      <c r="K477">
        <v>476</v>
      </c>
      <c r="L477" s="1" t="s">
        <v>30</v>
      </c>
      <c r="M477" s="1">
        <f>SUMIF('cocina'!A:A,sala[[#This Row],[Número de Orden]],'cocina'!K:K)</f>
        <v>218</v>
      </c>
      <c r="N477" s="2">
        <f>sala[[#This Row],[Hora de Salida]]</f>
        <v>45022.074305555558</v>
      </c>
      <c r="O477" s="3">
        <f>IF(sala[[#This Row],[Estado de la Mesa]]="Ocupada",sala[[#This Row],[Hora de Salida]]-sala[[#This Row],[Hora de Llegada]]+15/(24*60),sala[[#This Row],[Hora de Salida]]-sala[[#This Row],[Hora de Llegada]])</f>
        <v>8.2638888891475901E-2</v>
      </c>
      <c r="P477" s="3">
        <f>SUMIF('cocina'!A:A,sala[[#This Row],[Número de Orden]],'cocina'!H:H)/(24*60)</f>
        <v>7.9861111111111105E-2</v>
      </c>
      <c r="Q477" s="3">
        <f>IF((sala[[#This Row],[Tiempo de Permanencia]]-sala[[#This Row],[Tiempo de Preparación]])&gt;0,sala[[#This Row],[Tiempo de Permanencia]]-sala[[#This Row],[Tiempo de Preparación]],0)</f>
        <v>2.7777777803647957E-3</v>
      </c>
      <c r="R477" s="10">
        <f>IF(sala[[#This Row],[Tiempo de degustación]]&gt;0,1,0)</f>
        <v>1</v>
      </c>
      <c r="S477" s="1" t="str">
        <f>WEEKDAY(sala[[#This Row],[Fecha de Factura]],11)&amp;". "&amp;TEXT(sala[[#This Row],[Fecha de Factura]],"dddd")</f>
        <v>4. jueves</v>
      </c>
      <c r="T477" s="4">
        <f>SUMIF('cocina'!A:A,sala[[#This Row],[Número de Orden]],'cocina'!G:G)</f>
        <v>7</v>
      </c>
      <c r="U477" s="4">
        <f>sala[[#This Row],[Tiempo de Preparación]]*24</f>
        <v>1.9166666666666665</v>
      </c>
      <c r="V477">
        <f>sala[[#This Row],[Cobrada]]*sala[[#This Row],[Monto Total de la Cuenta]]</f>
        <v>218</v>
      </c>
      <c r="W477" s="4">
        <f>sala[[#This Row],[Tiempo de Permanencia]]*24</f>
        <v>1.9833333333954215</v>
      </c>
    </row>
    <row r="478" spans="1:23" x14ac:dyDescent="0.3">
      <c r="A478">
        <v>8</v>
      </c>
      <c r="B478" s="1" t="s">
        <v>455</v>
      </c>
      <c r="C478">
        <v>6</v>
      </c>
      <c r="D478" s="2">
        <v>45022.068749999999</v>
      </c>
      <c r="E478" s="2">
        <v>45022.123611111114</v>
      </c>
      <c r="F478" s="1" t="s">
        <v>32</v>
      </c>
      <c r="G478" s="1" t="s">
        <v>20</v>
      </c>
      <c r="H478" s="1" t="s">
        <v>25</v>
      </c>
      <c r="I478">
        <v>33.85</v>
      </c>
      <c r="J478" s="1" t="s">
        <v>16</v>
      </c>
      <c r="K478">
        <v>477</v>
      </c>
      <c r="L478" s="1" t="s">
        <v>22</v>
      </c>
      <c r="M478" s="1">
        <f>SUMIF('cocina'!A:A,sala[[#This Row],[Número de Orden]],'cocina'!K:K)</f>
        <v>204</v>
      </c>
      <c r="N478" s="2">
        <f>sala[[#This Row],[Hora de Salida]]</f>
        <v>45022.123611111114</v>
      </c>
      <c r="O478" s="3">
        <f>IF(sala[[#This Row],[Estado de la Mesa]]="Ocupada",sala[[#This Row],[Hora de Salida]]-sala[[#This Row],[Hora de Llegada]]+15/(24*60),sala[[#This Row],[Hora de Salida]]-sala[[#This Row],[Hora de Llegada]])</f>
        <v>5.4861111115314998E-2</v>
      </c>
      <c r="P478" s="3">
        <f>SUMIF('cocina'!A:A,sala[[#This Row],[Número de Orden]],'cocina'!H:H)/(24*60)</f>
        <v>7.9861111111111105E-2</v>
      </c>
      <c r="Q478" s="3">
        <f>IF((sala[[#This Row],[Tiempo de Permanencia]]-sala[[#This Row],[Tiempo de Preparación]])&gt;0,sala[[#This Row],[Tiempo de Permanencia]]-sala[[#This Row],[Tiempo de Preparación]],0)</f>
        <v>0</v>
      </c>
      <c r="R478" s="10">
        <f>IF(sala[[#This Row],[Tiempo de degustación]]&gt;0,1,0)</f>
        <v>0</v>
      </c>
      <c r="S478" s="1" t="str">
        <f>WEEKDAY(sala[[#This Row],[Fecha de Factura]],11)&amp;". "&amp;TEXT(sala[[#This Row],[Fecha de Factura]],"dddd")</f>
        <v>4. jueves</v>
      </c>
      <c r="T478" s="4">
        <f>SUMIF('cocina'!A:A,sala[[#This Row],[Número de Orden]],'cocina'!G:G)</f>
        <v>8</v>
      </c>
      <c r="U478" s="4">
        <f>sala[[#This Row],[Tiempo de Preparación]]*24</f>
        <v>1.9166666666666665</v>
      </c>
      <c r="V478">
        <f>sala[[#This Row],[Cobrada]]*sala[[#This Row],[Monto Total de la Cuenta]]</f>
        <v>0</v>
      </c>
      <c r="W478" s="4">
        <f>sala[[#This Row],[Tiempo de Permanencia]]*24</f>
        <v>1.3166666667675599</v>
      </c>
    </row>
    <row r="479" spans="1:23" x14ac:dyDescent="0.3">
      <c r="A479">
        <v>7</v>
      </c>
      <c r="B479" s="1" t="s">
        <v>143</v>
      </c>
      <c r="C479">
        <v>5</v>
      </c>
      <c r="D479" s="2">
        <v>45022.000694444447</v>
      </c>
      <c r="E479" s="2">
        <v>45022.144444444442</v>
      </c>
      <c r="F479" s="1" t="s">
        <v>19</v>
      </c>
      <c r="G479" s="1" t="s">
        <v>14</v>
      </c>
      <c r="H479" s="1" t="s">
        <v>21</v>
      </c>
      <c r="I479">
        <v>32.78</v>
      </c>
      <c r="J479" s="1" t="s">
        <v>38</v>
      </c>
      <c r="K479">
        <v>478</v>
      </c>
      <c r="L479" s="1" t="s">
        <v>42</v>
      </c>
      <c r="M479" s="1">
        <f>SUMIF('cocina'!A:A,sala[[#This Row],[Número de Orden]],'cocina'!K:K)</f>
        <v>118</v>
      </c>
      <c r="N479" s="2">
        <f>sala[[#This Row],[Hora de Salida]]</f>
        <v>45022.144444444442</v>
      </c>
      <c r="O479" s="3">
        <f>IF(sala[[#This Row],[Estado de la Mesa]]="Ocupada",sala[[#This Row],[Hora de Salida]]-sala[[#This Row],[Hora de Llegada]]+15/(24*60),sala[[#This Row],[Hora de Salida]]-sala[[#This Row],[Hora de Llegada]])</f>
        <v>0.15416666666230108</v>
      </c>
      <c r="P479" s="3">
        <f>SUMIF('cocina'!A:A,sala[[#This Row],[Número de Orden]],'cocina'!H:H)/(24*60)</f>
        <v>6.25E-2</v>
      </c>
      <c r="Q479" s="3">
        <f>IF((sala[[#This Row],[Tiempo de Permanencia]]-sala[[#This Row],[Tiempo de Preparación]])&gt;0,sala[[#This Row],[Tiempo de Permanencia]]-sala[[#This Row],[Tiempo de Preparación]],0)</f>
        <v>9.1666666662301083E-2</v>
      </c>
      <c r="R479" s="10">
        <f>IF(sala[[#This Row],[Tiempo de degustación]]&gt;0,1,0)</f>
        <v>1</v>
      </c>
      <c r="S479" s="1" t="str">
        <f>WEEKDAY(sala[[#This Row],[Fecha de Factura]],11)&amp;". "&amp;TEXT(sala[[#This Row],[Fecha de Factura]],"dddd")</f>
        <v>4. jueves</v>
      </c>
      <c r="T479" s="4">
        <f>SUMIF('cocina'!A:A,sala[[#This Row],[Número de Orden]],'cocina'!G:G)</f>
        <v>4</v>
      </c>
      <c r="U479" s="4">
        <f>sala[[#This Row],[Tiempo de Preparación]]*24</f>
        <v>1.5</v>
      </c>
      <c r="V479">
        <f>sala[[#This Row],[Cobrada]]*sala[[#This Row],[Monto Total de la Cuenta]]</f>
        <v>118</v>
      </c>
      <c r="W479" s="4">
        <f>sala[[#This Row],[Tiempo de Permanencia]]*24</f>
        <v>3.6999999998952262</v>
      </c>
    </row>
    <row r="480" spans="1:23" x14ac:dyDescent="0.3">
      <c r="A480">
        <v>1</v>
      </c>
      <c r="B480" s="1" t="s">
        <v>94</v>
      </c>
      <c r="C480">
        <v>3</v>
      </c>
      <c r="D480" s="2">
        <v>45022.029166666667</v>
      </c>
      <c r="E480" s="2">
        <v>45022.1875</v>
      </c>
      <c r="F480" s="1" t="s">
        <v>13</v>
      </c>
      <c r="G480" s="1" t="s">
        <v>14</v>
      </c>
      <c r="H480" s="1" t="s">
        <v>15</v>
      </c>
      <c r="I480">
        <v>39.58</v>
      </c>
      <c r="J480" s="1" t="s">
        <v>16</v>
      </c>
      <c r="K480">
        <v>479</v>
      </c>
      <c r="L480" s="1" t="s">
        <v>69</v>
      </c>
      <c r="M480" s="1">
        <f>SUMIF('cocina'!A:A,sala[[#This Row],[Número de Orden]],'cocina'!K:K)</f>
        <v>52</v>
      </c>
      <c r="N480" s="2">
        <f>sala[[#This Row],[Hora de Salida]]</f>
        <v>45022.1875</v>
      </c>
      <c r="O480" s="3">
        <f>IF(sala[[#This Row],[Estado de la Mesa]]="Ocupada",sala[[#This Row],[Hora de Salida]]-sala[[#This Row],[Hora de Llegada]]+15/(24*60),sala[[#This Row],[Hora de Salida]]-sala[[#This Row],[Hora de Llegada]])</f>
        <v>0.15833333333284827</v>
      </c>
      <c r="P480" s="3">
        <f>SUMIF('cocina'!A:A,sala[[#This Row],[Número de Orden]],'cocina'!H:H)/(24*60)</f>
        <v>5.7638888888888892E-2</v>
      </c>
      <c r="Q480" s="3">
        <f>IF((sala[[#This Row],[Tiempo de Permanencia]]-sala[[#This Row],[Tiempo de Preparación]])&gt;0,sala[[#This Row],[Tiempo de Permanencia]]-sala[[#This Row],[Tiempo de Preparación]],0)</f>
        <v>0.10069444444395938</v>
      </c>
      <c r="R480" s="10">
        <f>IF(sala[[#This Row],[Tiempo de degustación]]&gt;0,1,0)</f>
        <v>1</v>
      </c>
      <c r="S480" s="1" t="str">
        <f>WEEKDAY(sala[[#This Row],[Fecha de Factura]],11)&amp;". "&amp;TEXT(sala[[#This Row],[Fecha de Factura]],"dddd")</f>
        <v>4. jueves</v>
      </c>
      <c r="T480" s="4">
        <f>SUMIF('cocina'!A:A,sala[[#This Row],[Número de Orden]],'cocina'!G:G)</f>
        <v>2</v>
      </c>
      <c r="U480" s="4">
        <f>sala[[#This Row],[Tiempo de Preparación]]*24</f>
        <v>1.3833333333333333</v>
      </c>
      <c r="V480">
        <f>sala[[#This Row],[Cobrada]]*sala[[#This Row],[Monto Total de la Cuenta]]</f>
        <v>52</v>
      </c>
      <c r="W480" s="4">
        <f>sala[[#This Row],[Tiempo de Permanencia]]*24</f>
        <v>3.7999999999883585</v>
      </c>
    </row>
    <row r="481" spans="1:23" x14ac:dyDescent="0.3">
      <c r="A481">
        <v>1</v>
      </c>
      <c r="B481" s="1" t="s">
        <v>456</v>
      </c>
      <c r="C481">
        <v>5</v>
      </c>
      <c r="D481" s="2">
        <v>45022.143055555556</v>
      </c>
      <c r="E481" s="2">
        <v>45022.304861111108</v>
      </c>
      <c r="F481" s="1" t="s">
        <v>29</v>
      </c>
      <c r="G481" s="1" t="s">
        <v>20</v>
      </c>
      <c r="H481" s="1" t="s">
        <v>21</v>
      </c>
      <c r="I481">
        <v>18.63</v>
      </c>
      <c r="J481" s="1" t="s">
        <v>16</v>
      </c>
      <c r="K481">
        <v>480</v>
      </c>
      <c r="L481" s="1" t="s">
        <v>44</v>
      </c>
      <c r="M481" s="1">
        <f>SUMIF('cocina'!A:A,sala[[#This Row],[Número de Orden]],'cocina'!K:K)</f>
        <v>159</v>
      </c>
      <c r="N481" s="2">
        <f>sala[[#This Row],[Hora de Salida]]</f>
        <v>45022.304861111108</v>
      </c>
      <c r="O481" s="3">
        <f>IF(sala[[#This Row],[Estado de la Mesa]]="Ocupada",sala[[#This Row],[Hora de Salida]]-sala[[#This Row],[Hora de Llegada]]+15/(24*60),sala[[#This Row],[Hora de Salida]]-sala[[#This Row],[Hora de Llegada]])</f>
        <v>0.16180555555183673</v>
      </c>
      <c r="P481" s="3">
        <f>SUMIF('cocina'!A:A,sala[[#This Row],[Número de Orden]],'cocina'!H:H)/(24*60)</f>
        <v>4.5138888888888888E-2</v>
      </c>
      <c r="Q481" s="3">
        <f>IF((sala[[#This Row],[Tiempo de Permanencia]]-sala[[#This Row],[Tiempo de Preparación]])&gt;0,sala[[#This Row],[Tiempo de Permanencia]]-sala[[#This Row],[Tiempo de Preparación]],0)</f>
        <v>0.11666666666294784</v>
      </c>
      <c r="R481" s="10">
        <f>IF(sala[[#This Row],[Tiempo de degustación]]&gt;0,1,0)</f>
        <v>1</v>
      </c>
      <c r="S481" s="1" t="str">
        <f>WEEKDAY(sala[[#This Row],[Fecha de Factura]],11)&amp;". "&amp;TEXT(sala[[#This Row],[Fecha de Factura]],"dddd")</f>
        <v>4. jueves</v>
      </c>
      <c r="T481" s="4">
        <f>SUMIF('cocina'!A:A,sala[[#This Row],[Número de Orden]],'cocina'!G:G)</f>
        <v>5</v>
      </c>
      <c r="U481" s="4">
        <f>sala[[#This Row],[Tiempo de Preparación]]*24</f>
        <v>1.0833333333333333</v>
      </c>
      <c r="V481">
        <f>sala[[#This Row],[Cobrada]]*sala[[#This Row],[Monto Total de la Cuenta]]</f>
        <v>159</v>
      </c>
      <c r="W481" s="4">
        <f>sala[[#This Row],[Tiempo de Permanencia]]*24</f>
        <v>3.8833333332440816</v>
      </c>
    </row>
    <row r="482" spans="1:23" x14ac:dyDescent="0.3">
      <c r="A482">
        <v>9</v>
      </c>
      <c r="B482" s="1" t="s">
        <v>457</v>
      </c>
      <c r="C482">
        <v>4</v>
      </c>
      <c r="D482" s="2">
        <v>45022.081250000003</v>
      </c>
      <c r="E482" s="2">
        <v>45022.196527777778</v>
      </c>
      <c r="F482" s="1" t="s">
        <v>19</v>
      </c>
      <c r="G482" s="1" t="s">
        <v>14</v>
      </c>
      <c r="H482" s="1" t="s">
        <v>25</v>
      </c>
      <c r="I482">
        <v>42.02</v>
      </c>
      <c r="J482" s="1" t="s">
        <v>16</v>
      </c>
      <c r="K482">
        <v>481</v>
      </c>
      <c r="L482" s="1" t="s">
        <v>33</v>
      </c>
      <c r="M482" s="1">
        <f>SUMIF('cocina'!A:A,sala[[#This Row],[Número de Orden]],'cocina'!K:K)</f>
        <v>52</v>
      </c>
      <c r="N482" s="2">
        <f>sala[[#This Row],[Hora de Salida]]</f>
        <v>45022.196527777778</v>
      </c>
      <c r="O482" s="3">
        <f>IF(sala[[#This Row],[Estado de la Mesa]]="Ocupada",sala[[#This Row],[Hora de Salida]]-sala[[#This Row],[Hora de Llegada]]+15/(24*60),sala[[#This Row],[Hora de Salida]]-sala[[#This Row],[Hora de Llegada]])</f>
        <v>0.11527777777519077</v>
      </c>
      <c r="P482" s="3">
        <f>SUMIF('cocina'!A:A,sala[[#This Row],[Número de Orden]],'cocina'!H:H)/(24*60)</f>
        <v>4.027777777777778E-2</v>
      </c>
      <c r="Q482" s="3">
        <f>IF((sala[[#This Row],[Tiempo de Permanencia]]-sala[[#This Row],[Tiempo de Preparación]])&gt;0,sala[[#This Row],[Tiempo de Permanencia]]-sala[[#This Row],[Tiempo de Preparación]],0)</f>
        <v>7.4999999997412997E-2</v>
      </c>
      <c r="R482" s="10">
        <f>IF(sala[[#This Row],[Tiempo de degustación]]&gt;0,1,0)</f>
        <v>1</v>
      </c>
      <c r="S482" s="1" t="str">
        <f>WEEKDAY(sala[[#This Row],[Fecha de Factura]],11)&amp;". "&amp;TEXT(sala[[#This Row],[Fecha de Factura]],"dddd")</f>
        <v>4. jueves</v>
      </c>
      <c r="T482" s="4">
        <f>SUMIF('cocina'!A:A,sala[[#This Row],[Número de Orden]],'cocina'!G:G)</f>
        <v>2</v>
      </c>
      <c r="U482" s="4">
        <f>sala[[#This Row],[Tiempo de Preparación]]*24</f>
        <v>0.96666666666666679</v>
      </c>
      <c r="V482">
        <f>sala[[#This Row],[Cobrada]]*sala[[#This Row],[Monto Total de la Cuenta]]</f>
        <v>52</v>
      </c>
      <c r="W482" s="4">
        <f>sala[[#This Row],[Tiempo de Permanencia]]*24</f>
        <v>2.7666666666045785</v>
      </c>
    </row>
    <row r="483" spans="1:23" x14ac:dyDescent="0.3">
      <c r="A483">
        <v>9</v>
      </c>
      <c r="B483" s="1" t="s">
        <v>201</v>
      </c>
      <c r="C483">
        <v>4</v>
      </c>
      <c r="D483" s="2">
        <v>45022.02847222222</v>
      </c>
      <c r="E483" s="2">
        <v>45022.124305555553</v>
      </c>
      <c r="F483" s="1" t="s">
        <v>13</v>
      </c>
      <c r="G483" s="1" t="s">
        <v>20</v>
      </c>
      <c r="H483" s="1" t="s">
        <v>25</v>
      </c>
      <c r="I483">
        <v>18.84</v>
      </c>
      <c r="J483" s="1" t="s">
        <v>26</v>
      </c>
      <c r="K483">
        <v>482</v>
      </c>
      <c r="L483" s="1" t="s">
        <v>22</v>
      </c>
      <c r="M483" s="1">
        <f>SUMIF('cocina'!A:A,sala[[#This Row],[Número de Orden]],'cocina'!K:K)</f>
        <v>63</v>
      </c>
      <c r="N483" s="2">
        <f>sala[[#This Row],[Hora de Salida]]</f>
        <v>45022.124305555553</v>
      </c>
      <c r="O483" s="3">
        <f>IF(sala[[#This Row],[Estado de la Mesa]]="Ocupada",sala[[#This Row],[Hora de Salida]]-sala[[#This Row],[Hora de Llegada]]+15/(24*60),sala[[#This Row],[Hora de Salida]]-sala[[#This Row],[Hora de Llegada]])</f>
        <v>9.5833333332848269E-2</v>
      </c>
      <c r="P483" s="3">
        <f>SUMIF('cocina'!A:A,sala[[#This Row],[Número de Orden]],'cocina'!H:H)/(24*60)</f>
        <v>1.4583333333333334E-2</v>
      </c>
      <c r="Q483" s="3">
        <f>IF((sala[[#This Row],[Tiempo de Permanencia]]-sala[[#This Row],[Tiempo de Preparación]])&gt;0,sala[[#This Row],[Tiempo de Permanencia]]-sala[[#This Row],[Tiempo de Preparación]],0)</f>
        <v>8.1249999999514932E-2</v>
      </c>
      <c r="R483" s="10">
        <f>IF(sala[[#This Row],[Tiempo de degustación]]&gt;0,1,0)</f>
        <v>1</v>
      </c>
      <c r="S483" s="1" t="str">
        <f>WEEKDAY(sala[[#This Row],[Fecha de Factura]],11)&amp;". "&amp;TEXT(sala[[#This Row],[Fecha de Factura]],"dddd")</f>
        <v>4. jueves</v>
      </c>
      <c r="T483" s="4">
        <f>SUMIF('cocina'!A:A,sala[[#This Row],[Número de Orden]],'cocina'!G:G)</f>
        <v>3</v>
      </c>
      <c r="U483" s="4">
        <f>sala[[#This Row],[Tiempo de Preparación]]*24</f>
        <v>0.35</v>
      </c>
      <c r="V483">
        <f>sala[[#This Row],[Cobrada]]*sala[[#This Row],[Monto Total de la Cuenta]]</f>
        <v>63</v>
      </c>
      <c r="W483" s="4">
        <f>sala[[#This Row],[Tiempo de Permanencia]]*24</f>
        <v>2.2999999999883585</v>
      </c>
    </row>
    <row r="484" spans="1:23" x14ac:dyDescent="0.3">
      <c r="A484">
        <v>2</v>
      </c>
      <c r="B484" s="1" t="s">
        <v>458</v>
      </c>
      <c r="C484">
        <v>4</v>
      </c>
      <c r="D484" s="2">
        <v>45022.159722222219</v>
      </c>
      <c r="E484" s="2">
        <v>45022.292361111111</v>
      </c>
      <c r="F484" s="1" t="s">
        <v>19</v>
      </c>
      <c r="G484" s="1" t="s">
        <v>14</v>
      </c>
      <c r="H484" s="1" t="s">
        <v>25</v>
      </c>
      <c r="I484">
        <v>12.74</v>
      </c>
      <c r="J484" s="1" t="s">
        <v>16</v>
      </c>
      <c r="K484">
        <v>483</v>
      </c>
      <c r="L484" s="1" t="s">
        <v>54</v>
      </c>
      <c r="M484" s="1">
        <f>SUMIF('cocina'!A:A,sala[[#This Row],[Número de Orden]],'cocina'!K:K)</f>
        <v>81</v>
      </c>
      <c r="N484" s="2">
        <f>sala[[#This Row],[Hora de Salida]]</f>
        <v>45022.292361111111</v>
      </c>
      <c r="O484" s="3">
        <f>IF(sala[[#This Row],[Estado de la Mesa]]="Ocupada",sala[[#This Row],[Hora de Salida]]-sala[[#This Row],[Hora de Llegada]]+15/(24*60),sala[[#This Row],[Hora de Salida]]-sala[[#This Row],[Hora de Llegada]])</f>
        <v>0.13263888889196096</v>
      </c>
      <c r="P484" s="3">
        <f>SUMIF('cocina'!A:A,sala[[#This Row],[Número de Orden]],'cocina'!H:H)/(24*60)</f>
        <v>3.6805555555555557E-2</v>
      </c>
      <c r="Q484" s="3">
        <f>IF((sala[[#This Row],[Tiempo de Permanencia]]-sala[[#This Row],[Tiempo de Preparación]])&gt;0,sala[[#This Row],[Tiempo de Permanencia]]-sala[[#This Row],[Tiempo de Preparación]],0)</f>
        <v>9.5833333336405396E-2</v>
      </c>
      <c r="R484" s="10">
        <f>IF(sala[[#This Row],[Tiempo de degustación]]&gt;0,1,0)</f>
        <v>1</v>
      </c>
      <c r="S484" s="1" t="str">
        <f>WEEKDAY(sala[[#This Row],[Fecha de Factura]],11)&amp;". "&amp;TEXT(sala[[#This Row],[Fecha de Factura]],"dddd")</f>
        <v>4. jueves</v>
      </c>
      <c r="T484" s="4">
        <f>SUMIF('cocina'!A:A,sala[[#This Row],[Número de Orden]],'cocina'!G:G)</f>
        <v>3</v>
      </c>
      <c r="U484" s="4">
        <f>sala[[#This Row],[Tiempo de Preparación]]*24</f>
        <v>0.8833333333333333</v>
      </c>
      <c r="V484">
        <f>sala[[#This Row],[Cobrada]]*sala[[#This Row],[Monto Total de la Cuenta]]</f>
        <v>81</v>
      </c>
      <c r="W484" s="4">
        <f>sala[[#This Row],[Tiempo de Permanencia]]*24</f>
        <v>3.183333333407063</v>
      </c>
    </row>
    <row r="485" spans="1:23" x14ac:dyDescent="0.3">
      <c r="A485">
        <v>18</v>
      </c>
      <c r="B485" s="1" t="s">
        <v>459</v>
      </c>
      <c r="C485">
        <v>2</v>
      </c>
      <c r="D485" s="2">
        <v>45022.064583333333</v>
      </c>
      <c r="E485" s="2">
        <v>45022.188194444447</v>
      </c>
      <c r="F485" s="1" t="s">
        <v>32</v>
      </c>
      <c r="G485" s="1" t="s">
        <v>14</v>
      </c>
      <c r="H485" s="1" t="s">
        <v>25</v>
      </c>
      <c r="I485">
        <v>22.76</v>
      </c>
      <c r="J485" s="1" t="s">
        <v>26</v>
      </c>
      <c r="K485">
        <v>484</v>
      </c>
      <c r="L485" s="1" t="s">
        <v>57</v>
      </c>
      <c r="M485" s="1">
        <f>SUMIF('cocina'!A:A,sala[[#This Row],[Número de Orden]],'cocina'!K:K)</f>
        <v>75</v>
      </c>
      <c r="N485" s="2">
        <f>sala[[#This Row],[Hora de Salida]]</f>
        <v>45022.188194444447</v>
      </c>
      <c r="O485" s="3">
        <f>IF(sala[[#This Row],[Estado de la Mesa]]="Ocupada",sala[[#This Row],[Hora de Salida]]-sala[[#This Row],[Hora de Llegada]]+15/(24*60),sala[[#This Row],[Hora de Salida]]-sala[[#This Row],[Hora de Llegada]])</f>
        <v>0.12361111111385981</v>
      </c>
      <c r="P485" s="3">
        <f>SUMIF('cocina'!A:A,sala[[#This Row],[Número de Orden]],'cocina'!H:H)/(24*60)</f>
        <v>2.361111111111111E-2</v>
      </c>
      <c r="Q485" s="3">
        <f>IF((sala[[#This Row],[Tiempo de Permanencia]]-sala[[#This Row],[Tiempo de Preparación]])&gt;0,sala[[#This Row],[Tiempo de Permanencia]]-sala[[#This Row],[Tiempo de Preparación]],0)</f>
        <v>0.1000000000027487</v>
      </c>
      <c r="R485" s="10">
        <f>IF(sala[[#This Row],[Tiempo de degustación]]&gt;0,1,0)</f>
        <v>1</v>
      </c>
      <c r="S485" s="1" t="str">
        <f>WEEKDAY(sala[[#This Row],[Fecha de Factura]],11)&amp;". "&amp;TEXT(sala[[#This Row],[Fecha de Factura]],"dddd")</f>
        <v>4. jueves</v>
      </c>
      <c r="T485" s="4">
        <f>SUMIF('cocina'!A:A,sala[[#This Row],[Número de Orden]],'cocina'!G:G)</f>
        <v>3</v>
      </c>
      <c r="U485" s="4">
        <f>sala[[#This Row],[Tiempo de Preparación]]*24</f>
        <v>0.56666666666666665</v>
      </c>
      <c r="V485">
        <f>sala[[#This Row],[Cobrada]]*sala[[#This Row],[Monto Total de la Cuenta]]</f>
        <v>75</v>
      </c>
      <c r="W485" s="4">
        <f>sala[[#This Row],[Tiempo de Permanencia]]*24</f>
        <v>2.9666666667326353</v>
      </c>
    </row>
    <row r="486" spans="1:23" x14ac:dyDescent="0.3">
      <c r="A486">
        <v>6</v>
      </c>
      <c r="B486" s="1" t="s">
        <v>350</v>
      </c>
      <c r="C486">
        <v>5</v>
      </c>
      <c r="D486" s="2">
        <v>45022.041666666664</v>
      </c>
      <c r="E486" s="2">
        <v>45022.119444444441</v>
      </c>
      <c r="F486" s="1" t="s">
        <v>29</v>
      </c>
      <c r="G486" s="1" t="s">
        <v>35</v>
      </c>
      <c r="H486" s="1" t="s">
        <v>25</v>
      </c>
      <c r="I486">
        <v>39.07</v>
      </c>
      <c r="J486" s="1" t="s">
        <v>16</v>
      </c>
      <c r="K486">
        <v>485</v>
      </c>
      <c r="L486" s="1" t="s">
        <v>42</v>
      </c>
      <c r="M486" s="1">
        <f>SUMIF('cocina'!A:A,sala[[#This Row],[Número de Orden]],'cocina'!K:K)</f>
        <v>144</v>
      </c>
      <c r="N486" s="2">
        <f>sala[[#This Row],[Hora de Salida]]</f>
        <v>45022.119444444441</v>
      </c>
      <c r="O486" s="3">
        <f>IF(sala[[#This Row],[Estado de la Mesa]]="Ocupada",sala[[#This Row],[Hora de Salida]]-sala[[#This Row],[Hora de Llegada]]+15/(24*60),sala[[#This Row],[Hora de Salida]]-sala[[#This Row],[Hora de Llegada]])</f>
        <v>7.7777777776645962E-2</v>
      </c>
      <c r="P486" s="3">
        <f>SUMIF('cocina'!A:A,sala[[#This Row],[Número de Orden]],'cocina'!H:H)/(24*60)</f>
        <v>5.486111111111111E-2</v>
      </c>
      <c r="Q486" s="3">
        <f>IF((sala[[#This Row],[Tiempo de Permanencia]]-sala[[#This Row],[Tiempo de Preparación]])&gt;0,sala[[#This Row],[Tiempo de Permanencia]]-sala[[#This Row],[Tiempo de Preparación]],0)</f>
        <v>2.2916666665534852E-2</v>
      </c>
      <c r="R486" s="10">
        <f>IF(sala[[#This Row],[Tiempo de degustación]]&gt;0,1,0)</f>
        <v>1</v>
      </c>
      <c r="S486" s="1" t="str">
        <f>WEEKDAY(sala[[#This Row],[Fecha de Factura]],11)&amp;". "&amp;TEXT(sala[[#This Row],[Fecha de Factura]],"dddd")</f>
        <v>4. jueves</v>
      </c>
      <c r="T486" s="4">
        <f>SUMIF('cocina'!A:A,sala[[#This Row],[Número de Orden]],'cocina'!G:G)</f>
        <v>5</v>
      </c>
      <c r="U486" s="4">
        <f>sala[[#This Row],[Tiempo de Preparación]]*24</f>
        <v>1.3166666666666667</v>
      </c>
      <c r="V486">
        <f>sala[[#This Row],[Cobrada]]*sala[[#This Row],[Monto Total de la Cuenta]]</f>
        <v>144</v>
      </c>
      <c r="W486" s="4">
        <f>sala[[#This Row],[Tiempo de Permanencia]]*24</f>
        <v>1.8666666666395031</v>
      </c>
    </row>
    <row r="487" spans="1:23" x14ac:dyDescent="0.3">
      <c r="A487">
        <v>15</v>
      </c>
      <c r="B487" s="1" t="s">
        <v>460</v>
      </c>
      <c r="C487">
        <v>3</v>
      </c>
      <c r="D487" s="2">
        <v>45022.115972222222</v>
      </c>
      <c r="E487" s="2">
        <v>45022.258333333331</v>
      </c>
      <c r="F487" s="1" t="s">
        <v>19</v>
      </c>
      <c r="G487" s="1" t="s">
        <v>20</v>
      </c>
      <c r="H487" s="1" t="s">
        <v>15</v>
      </c>
      <c r="I487">
        <v>12.66</v>
      </c>
      <c r="J487" s="1" t="s">
        <v>38</v>
      </c>
      <c r="K487">
        <v>486</v>
      </c>
      <c r="L487" s="1" t="s">
        <v>22</v>
      </c>
      <c r="M487" s="1">
        <f>SUMIF('cocina'!A:A,sala[[#This Row],[Número de Orden]],'cocina'!K:K)</f>
        <v>150</v>
      </c>
      <c r="N487" s="2">
        <f>sala[[#This Row],[Hora de Salida]]</f>
        <v>45022.258333333331</v>
      </c>
      <c r="O487" s="3">
        <f>IF(sala[[#This Row],[Estado de la Mesa]]="Ocupada",sala[[#This Row],[Hora de Salida]]-sala[[#This Row],[Hora de Llegada]]+15/(24*60),sala[[#This Row],[Hora de Salida]]-sala[[#This Row],[Hora de Llegada]])</f>
        <v>0.15277777777616089</v>
      </c>
      <c r="P487" s="3">
        <f>SUMIF('cocina'!A:A,sala[[#This Row],[Número de Orden]],'cocina'!H:H)/(24*60)</f>
        <v>4.0972222222222222E-2</v>
      </c>
      <c r="Q487" s="3">
        <f>IF((sala[[#This Row],[Tiempo de Permanencia]]-sala[[#This Row],[Tiempo de Preparación]])&gt;0,sala[[#This Row],[Tiempo de Permanencia]]-sala[[#This Row],[Tiempo de Preparación]],0)</f>
        <v>0.11180555555393867</v>
      </c>
      <c r="R487" s="10">
        <f>IF(sala[[#This Row],[Tiempo de degustación]]&gt;0,1,0)</f>
        <v>1</v>
      </c>
      <c r="S487" s="1" t="str">
        <f>WEEKDAY(sala[[#This Row],[Fecha de Factura]],11)&amp;". "&amp;TEXT(sala[[#This Row],[Fecha de Factura]],"dddd")</f>
        <v>4. jueves</v>
      </c>
      <c r="T487" s="4">
        <f>SUMIF('cocina'!A:A,sala[[#This Row],[Número de Orden]],'cocina'!G:G)</f>
        <v>5</v>
      </c>
      <c r="U487" s="4">
        <f>sala[[#This Row],[Tiempo de Preparación]]*24</f>
        <v>0.98333333333333339</v>
      </c>
      <c r="V487">
        <f>sala[[#This Row],[Cobrada]]*sala[[#This Row],[Monto Total de la Cuenta]]</f>
        <v>150</v>
      </c>
      <c r="W487" s="4">
        <f>sala[[#This Row],[Tiempo de Permanencia]]*24</f>
        <v>3.6666666666278616</v>
      </c>
    </row>
    <row r="488" spans="1:23" x14ac:dyDescent="0.3">
      <c r="A488">
        <v>17</v>
      </c>
      <c r="B488" s="1" t="s">
        <v>107</v>
      </c>
      <c r="C488">
        <v>1</v>
      </c>
      <c r="D488" s="2">
        <v>45022.06527777778</v>
      </c>
      <c r="E488" s="2">
        <v>45022.159722222219</v>
      </c>
      <c r="F488" s="1" t="s">
        <v>19</v>
      </c>
      <c r="G488" s="1" t="s">
        <v>14</v>
      </c>
      <c r="H488" s="1" t="s">
        <v>25</v>
      </c>
      <c r="I488">
        <v>45.76</v>
      </c>
      <c r="J488" s="1" t="s">
        <v>38</v>
      </c>
      <c r="K488">
        <v>487</v>
      </c>
      <c r="L488" s="1" t="s">
        <v>30</v>
      </c>
      <c r="M488" s="1">
        <f>SUMIF('cocina'!A:A,sala[[#This Row],[Número de Orden]],'cocina'!K:K)</f>
        <v>152</v>
      </c>
      <c r="N488" s="2">
        <f>sala[[#This Row],[Hora de Salida]]</f>
        <v>45022.159722222219</v>
      </c>
      <c r="O488" s="3">
        <f>IF(sala[[#This Row],[Estado de la Mesa]]="Ocupada",sala[[#This Row],[Hora de Salida]]-sala[[#This Row],[Hora de Llegada]]+15/(24*60),sala[[#This Row],[Hora de Salida]]-sala[[#This Row],[Hora de Llegada]])</f>
        <v>0.10486111110609879</v>
      </c>
      <c r="P488" s="3">
        <f>SUMIF('cocina'!A:A,sala[[#This Row],[Número de Orden]],'cocina'!H:H)/(24*60)</f>
        <v>6.3888888888888884E-2</v>
      </c>
      <c r="Q488" s="3">
        <f>IF((sala[[#This Row],[Tiempo de Permanencia]]-sala[[#This Row],[Tiempo de Preparación]])&gt;0,sala[[#This Row],[Tiempo de Permanencia]]-sala[[#This Row],[Tiempo de Preparación]],0)</f>
        <v>4.0972222217209905E-2</v>
      </c>
      <c r="R488" s="10">
        <f>IF(sala[[#This Row],[Tiempo de degustación]]&gt;0,1,0)</f>
        <v>1</v>
      </c>
      <c r="S488" s="1" t="str">
        <f>WEEKDAY(sala[[#This Row],[Fecha de Factura]],11)&amp;". "&amp;TEXT(sala[[#This Row],[Fecha de Factura]],"dddd")</f>
        <v>4. jueves</v>
      </c>
      <c r="T488" s="4">
        <f>SUMIF('cocina'!A:A,sala[[#This Row],[Número de Orden]],'cocina'!G:G)</f>
        <v>5</v>
      </c>
      <c r="U488" s="4">
        <f>sala[[#This Row],[Tiempo de Preparación]]*24</f>
        <v>1.5333333333333332</v>
      </c>
      <c r="V488">
        <f>sala[[#This Row],[Cobrada]]*sala[[#This Row],[Monto Total de la Cuenta]]</f>
        <v>152</v>
      </c>
      <c r="W488" s="4">
        <f>sala[[#This Row],[Tiempo de Permanencia]]*24</f>
        <v>2.5166666665463708</v>
      </c>
    </row>
    <row r="489" spans="1:23" x14ac:dyDescent="0.3">
      <c r="A489">
        <v>10</v>
      </c>
      <c r="B489" s="1" t="s">
        <v>461</v>
      </c>
      <c r="C489">
        <v>4</v>
      </c>
      <c r="D489" s="2">
        <v>45022</v>
      </c>
      <c r="E489" s="2">
        <v>45022.081944444442</v>
      </c>
      <c r="F489" s="1" t="s">
        <v>13</v>
      </c>
      <c r="G489" s="1" t="s">
        <v>14</v>
      </c>
      <c r="H489" s="1" t="s">
        <v>15</v>
      </c>
      <c r="I489">
        <v>37.380000000000003</v>
      </c>
      <c r="J489" s="1" t="s">
        <v>26</v>
      </c>
      <c r="K489">
        <v>488</v>
      </c>
      <c r="L489" s="1" t="s">
        <v>69</v>
      </c>
      <c r="M489" s="1">
        <f>SUMIF('cocina'!A:A,sala[[#This Row],[Número de Orden]],'cocina'!K:K)</f>
        <v>185</v>
      </c>
      <c r="N489" s="2">
        <f>sala[[#This Row],[Hora de Salida]]</f>
        <v>45022.081944444442</v>
      </c>
      <c r="O489" s="3">
        <f>IF(sala[[#This Row],[Estado de la Mesa]]="Ocupada",sala[[#This Row],[Hora de Salida]]-sala[[#This Row],[Hora de Llegada]]+15/(24*60),sala[[#This Row],[Hora de Salida]]-sala[[#This Row],[Hora de Llegada]])</f>
        <v>8.1944444442342501E-2</v>
      </c>
      <c r="P489" s="3">
        <f>SUMIF('cocina'!A:A,sala[[#This Row],[Número de Orden]],'cocina'!H:H)/(24*60)</f>
        <v>8.611111111111111E-2</v>
      </c>
      <c r="Q489" s="3">
        <f>IF((sala[[#This Row],[Tiempo de Permanencia]]-sala[[#This Row],[Tiempo de Preparación]])&gt;0,sala[[#This Row],[Tiempo de Permanencia]]-sala[[#This Row],[Tiempo de Preparación]],0)</f>
        <v>0</v>
      </c>
      <c r="R489" s="10">
        <f>IF(sala[[#This Row],[Tiempo de degustación]]&gt;0,1,0)</f>
        <v>0</v>
      </c>
      <c r="S489" s="1" t="str">
        <f>WEEKDAY(sala[[#This Row],[Fecha de Factura]],11)&amp;". "&amp;TEXT(sala[[#This Row],[Fecha de Factura]],"dddd")</f>
        <v>4. jueves</v>
      </c>
      <c r="T489" s="4">
        <f>SUMIF('cocina'!A:A,sala[[#This Row],[Número de Orden]],'cocina'!G:G)</f>
        <v>8</v>
      </c>
      <c r="U489" s="4">
        <f>sala[[#This Row],[Tiempo de Preparación]]*24</f>
        <v>2.0666666666666664</v>
      </c>
      <c r="V489">
        <f>sala[[#This Row],[Cobrada]]*sala[[#This Row],[Monto Total de la Cuenta]]</f>
        <v>0</v>
      </c>
      <c r="W489" s="4">
        <f>sala[[#This Row],[Tiempo de Permanencia]]*24</f>
        <v>1.96666666661622</v>
      </c>
    </row>
    <row r="490" spans="1:23" x14ac:dyDescent="0.3">
      <c r="A490">
        <v>3</v>
      </c>
      <c r="B490" s="1" t="s">
        <v>462</v>
      </c>
      <c r="C490">
        <v>1</v>
      </c>
      <c r="D490" s="2">
        <v>45022.122916666667</v>
      </c>
      <c r="E490" s="2">
        <v>45022.227083333331</v>
      </c>
      <c r="F490" s="1" t="s">
        <v>13</v>
      </c>
      <c r="G490" s="1" t="s">
        <v>20</v>
      </c>
      <c r="H490" s="1" t="s">
        <v>25</v>
      </c>
      <c r="I490">
        <v>22.27</v>
      </c>
      <c r="J490" s="1" t="s">
        <v>38</v>
      </c>
      <c r="K490">
        <v>489</v>
      </c>
      <c r="L490" s="1" t="s">
        <v>69</v>
      </c>
      <c r="M490" s="1">
        <f>SUMIF('cocina'!A:A,sala[[#This Row],[Número de Orden]],'cocina'!K:K)</f>
        <v>149</v>
      </c>
      <c r="N490" s="2">
        <f>sala[[#This Row],[Hora de Salida]]</f>
        <v>45022.227083333331</v>
      </c>
      <c r="O490" s="3">
        <f>IF(sala[[#This Row],[Estado de la Mesa]]="Ocupada",sala[[#This Row],[Hora de Salida]]-sala[[#This Row],[Hora de Llegada]]+15/(24*60),sala[[#This Row],[Hora de Salida]]-sala[[#This Row],[Hora de Llegada]])</f>
        <v>0.11458333333090802</v>
      </c>
      <c r="P490" s="3">
        <f>SUMIF('cocina'!A:A,sala[[#This Row],[Número de Orden]],'cocina'!H:H)/(24*60)</f>
        <v>2.361111111111111E-2</v>
      </c>
      <c r="Q490" s="3">
        <f>IF((sala[[#This Row],[Tiempo de Permanencia]]-sala[[#This Row],[Tiempo de Preparación]])&gt;0,sala[[#This Row],[Tiempo de Permanencia]]-sala[[#This Row],[Tiempo de Preparación]],0)</f>
        <v>9.0972222219796908E-2</v>
      </c>
      <c r="R490" s="10">
        <f>IF(sala[[#This Row],[Tiempo de degustación]]&gt;0,1,0)</f>
        <v>1</v>
      </c>
      <c r="S490" s="1" t="str">
        <f>WEEKDAY(sala[[#This Row],[Fecha de Factura]],11)&amp;". "&amp;TEXT(sala[[#This Row],[Fecha de Factura]],"dddd")</f>
        <v>4. jueves</v>
      </c>
      <c r="T490" s="4">
        <f>SUMIF('cocina'!A:A,sala[[#This Row],[Número de Orden]],'cocina'!G:G)</f>
        <v>5</v>
      </c>
      <c r="U490" s="4">
        <f>sala[[#This Row],[Tiempo de Preparación]]*24</f>
        <v>0.56666666666666665</v>
      </c>
      <c r="V490">
        <f>sala[[#This Row],[Cobrada]]*sala[[#This Row],[Monto Total de la Cuenta]]</f>
        <v>149</v>
      </c>
      <c r="W490" s="4">
        <f>sala[[#This Row],[Tiempo de Permanencia]]*24</f>
        <v>2.7499999999417923</v>
      </c>
    </row>
    <row r="491" spans="1:23" x14ac:dyDescent="0.3">
      <c r="A491">
        <v>1</v>
      </c>
      <c r="B491" s="1" t="s">
        <v>443</v>
      </c>
      <c r="C491">
        <v>2</v>
      </c>
      <c r="D491" s="2">
        <v>45022.138888888891</v>
      </c>
      <c r="E491" s="2">
        <v>45022.206250000003</v>
      </c>
      <c r="F491" s="1" t="s">
        <v>29</v>
      </c>
      <c r="G491" s="1" t="s">
        <v>14</v>
      </c>
      <c r="H491" s="1" t="s">
        <v>25</v>
      </c>
      <c r="I491">
        <v>26.79</v>
      </c>
      <c r="J491" s="1" t="s">
        <v>26</v>
      </c>
      <c r="K491">
        <v>490</v>
      </c>
      <c r="L491" s="1" t="s">
        <v>22</v>
      </c>
      <c r="M491" s="1">
        <f>SUMIF('cocina'!A:A,sala[[#This Row],[Número de Orden]],'cocina'!K:K)</f>
        <v>212</v>
      </c>
      <c r="N491" s="2">
        <f>sala[[#This Row],[Hora de Salida]]</f>
        <v>45022.206250000003</v>
      </c>
      <c r="O491" s="3">
        <f>IF(sala[[#This Row],[Estado de la Mesa]]="Ocupada",sala[[#This Row],[Hora de Salida]]-sala[[#This Row],[Hora de Llegada]]+15/(24*60),sala[[#This Row],[Hora de Salida]]-sala[[#This Row],[Hora de Llegada]])</f>
        <v>6.7361111112404615E-2</v>
      </c>
      <c r="P491" s="3">
        <f>SUMIF('cocina'!A:A,sala[[#This Row],[Número de Orden]],'cocina'!H:H)/(24*60)</f>
        <v>9.0972222222222218E-2</v>
      </c>
      <c r="Q491" s="3">
        <f>IF((sala[[#This Row],[Tiempo de Permanencia]]-sala[[#This Row],[Tiempo de Preparación]])&gt;0,sala[[#This Row],[Tiempo de Permanencia]]-sala[[#This Row],[Tiempo de Preparación]],0)</f>
        <v>0</v>
      </c>
      <c r="R491" s="10">
        <f>IF(sala[[#This Row],[Tiempo de degustación]]&gt;0,1,0)</f>
        <v>0</v>
      </c>
      <c r="S491" s="1" t="str">
        <f>WEEKDAY(sala[[#This Row],[Fecha de Factura]],11)&amp;". "&amp;TEXT(sala[[#This Row],[Fecha de Factura]],"dddd")</f>
        <v>4. jueves</v>
      </c>
      <c r="T491" s="4">
        <f>SUMIF('cocina'!A:A,sala[[#This Row],[Número de Orden]],'cocina'!G:G)</f>
        <v>7</v>
      </c>
      <c r="U491" s="4">
        <f>sala[[#This Row],[Tiempo de Preparación]]*24</f>
        <v>2.1833333333333331</v>
      </c>
      <c r="V491">
        <f>sala[[#This Row],[Cobrada]]*sala[[#This Row],[Monto Total de la Cuenta]]</f>
        <v>0</v>
      </c>
      <c r="W491" s="4">
        <f>sala[[#This Row],[Tiempo de Permanencia]]*24</f>
        <v>1.6166666666977108</v>
      </c>
    </row>
    <row r="492" spans="1:23" x14ac:dyDescent="0.3">
      <c r="A492">
        <v>7</v>
      </c>
      <c r="B492" s="1" t="s">
        <v>415</v>
      </c>
      <c r="C492">
        <v>4</v>
      </c>
      <c r="D492" s="2">
        <v>45022.004861111112</v>
      </c>
      <c r="E492" s="2">
        <v>45022.109027777777</v>
      </c>
      <c r="F492" s="1" t="s">
        <v>32</v>
      </c>
      <c r="G492" s="1" t="s">
        <v>20</v>
      </c>
      <c r="H492" s="1" t="s">
        <v>25</v>
      </c>
      <c r="I492">
        <v>34.68</v>
      </c>
      <c r="J492" s="1" t="s">
        <v>38</v>
      </c>
      <c r="K492">
        <v>491</v>
      </c>
      <c r="L492" s="1" t="s">
        <v>17</v>
      </c>
      <c r="M492" s="1">
        <f>SUMIF('cocina'!A:A,sala[[#This Row],[Número de Orden]],'cocina'!K:K)</f>
        <v>118</v>
      </c>
      <c r="N492" s="2">
        <f>sala[[#This Row],[Hora de Salida]]</f>
        <v>45022.109027777777</v>
      </c>
      <c r="O492" s="3">
        <f>IF(sala[[#This Row],[Estado de la Mesa]]="Ocupada",sala[[#This Row],[Hora de Salida]]-sala[[#This Row],[Hora de Llegada]]+15/(24*60),sala[[#This Row],[Hora de Salida]]-sala[[#This Row],[Hora de Llegada]])</f>
        <v>0.11458333333090802</v>
      </c>
      <c r="P492" s="3">
        <f>SUMIF('cocina'!A:A,sala[[#This Row],[Número de Orden]],'cocina'!H:H)/(24*60)</f>
        <v>2.8472222222222222E-2</v>
      </c>
      <c r="Q492" s="3">
        <f>IF((sala[[#This Row],[Tiempo de Permanencia]]-sala[[#This Row],[Tiempo de Preparación]])&gt;0,sala[[#This Row],[Tiempo de Permanencia]]-sala[[#This Row],[Tiempo de Preparación]],0)</f>
        <v>8.6111111108685801E-2</v>
      </c>
      <c r="R492" s="10">
        <f>IF(sala[[#This Row],[Tiempo de degustación]]&gt;0,1,0)</f>
        <v>1</v>
      </c>
      <c r="S492" s="1" t="str">
        <f>WEEKDAY(sala[[#This Row],[Fecha de Factura]],11)&amp;". "&amp;TEXT(sala[[#This Row],[Fecha de Factura]],"dddd")</f>
        <v>4. jueves</v>
      </c>
      <c r="T492" s="4">
        <f>SUMIF('cocina'!A:A,sala[[#This Row],[Número de Orden]],'cocina'!G:G)</f>
        <v>4</v>
      </c>
      <c r="U492" s="4">
        <f>sala[[#This Row],[Tiempo de Preparación]]*24</f>
        <v>0.68333333333333335</v>
      </c>
      <c r="V492">
        <f>sala[[#This Row],[Cobrada]]*sala[[#This Row],[Monto Total de la Cuenta]]</f>
        <v>118</v>
      </c>
      <c r="W492" s="4">
        <f>sala[[#This Row],[Tiempo de Permanencia]]*24</f>
        <v>2.7499999999417923</v>
      </c>
    </row>
    <row r="493" spans="1:23" x14ac:dyDescent="0.3">
      <c r="A493">
        <v>4</v>
      </c>
      <c r="B493" s="1" t="s">
        <v>463</v>
      </c>
      <c r="C493">
        <v>4</v>
      </c>
      <c r="D493" s="2">
        <v>45022.043749999997</v>
      </c>
      <c r="E493" s="2">
        <v>45022.191666666666</v>
      </c>
      <c r="F493" s="1" t="s">
        <v>19</v>
      </c>
      <c r="G493" s="1" t="s">
        <v>14</v>
      </c>
      <c r="H493" s="1" t="s">
        <v>25</v>
      </c>
      <c r="I493">
        <v>16.62</v>
      </c>
      <c r="J493" s="1" t="s">
        <v>16</v>
      </c>
      <c r="K493">
        <v>492</v>
      </c>
      <c r="L493" s="1" t="s">
        <v>22</v>
      </c>
      <c r="M493" s="1">
        <f>SUMIF('cocina'!A:A,sala[[#This Row],[Número de Orden]],'cocina'!K:K)</f>
        <v>210</v>
      </c>
      <c r="N493" s="2">
        <f>sala[[#This Row],[Hora de Salida]]</f>
        <v>45022.191666666666</v>
      </c>
      <c r="O493" s="3">
        <f>IF(sala[[#This Row],[Estado de la Mesa]]="Ocupada",sala[[#This Row],[Hora de Salida]]-sala[[#This Row],[Hora de Llegada]]+15/(24*60),sala[[#This Row],[Hora de Salida]]-sala[[#This Row],[Hora de Llegada]])</f>
        <v>0.14791666666860692</v>
      </c>
      <c r="P493" s="3">
        <f>SUMIF('cocina'!A:A,sala[[#This Row],[Número de Orden]],'cocina'!H:H)/(24*60)</f>
        <v>3.4027777777777775E-2</v>
      </c>
      <c r="Q493" s="3">
        <f>IF((sala[[#This Row],[Tiempo de Permanencia]]-sala[[#This Row],[Tiempo de Preparación]])&gt;0,sala[[#This Row],[Tiempo de Permanencia]]-sala[[#This Row],[Tiempo de Preparación]],0)</f>
        <v>0.11388888889082915</v>
      </c>
      <c r="R493" s="10">
        <f>IF(sala[[#This Row],[Tiempo de degustación]]&gt;0,1,0)</f>
        <v>1</v>
      </c>
      <c r="S493" s="1" t="str">
        <f>WEEKDAY(sala[[#This Row],[Fecha de Factura]],11)&amp;". "&amp;TEXT(sala[[#This Row],[Fecha de Factura]],"dddd")</f>
        <v>4. jueves</v>
      </c>
      <c r="T493" s="4">
        <f>SUMIF('cocina'!A:A,sala[[#This Row],[Número de Orden]],'cocina'!G:G)</f>
        <v>8</v>
      </c>
      <c r="U493" s="4">
        <f>sala[[#This Row],[Tiempo de Preparación]]*24</f>
        <v>0.81666666666666665</v>
      </c>
      <c r="V493">
        <f>sala[[#This Row],[Cobrada]]*sala[[#This Row],[Monto Total de la Cuenta]]</f>
        <v>210</v>
      </c>
      <c r="W493" s="4">
        <f>sala[[#This Row],[Tiempo de Permanencia]]*24</f>
        <v>3.5500000000465661</v>
      </c>
    </row>
    <row r="494" spans="1:23" x14ac:dyDescent="0.3">
      <c r="A494">
        <v>2</v>
      </c>
      <c r="B494" s="1" t="s">
        <v>161</v>
      </c>
      <c r="C494">
        <v>2</v>
      </c>
      <c r="D494" s="2">
        <v>45022.021527777775</v>
      </c>
      <c r="E494" s="2">
        <v>45022.073611111111</v>
      </c>
      <c r="F494" s="1" t="s">
        <v>29</v>
      </c>
      <c r="G494" s="1" t="s">
        <v>14</v>
      </c>
      <c r="H494" s="1" t="s">
        <v>25</v>
      </c>
      <c r="I494">
        <v>32.67</v>
      </c>
      <c r="J494" s="1" t="s">
        <v>38</v>
      </c>
      <c r="K494">
        <v>493</v>
      </c>
      <c r="L494" s="1" t="s">
        <v>33</v>
      </c>
      <c r="M494" s="1">
        <f>SUMIF('cocina'!A:A,sala[[#This Row],[Número de Orden]],'cocina'!K:K)</f>
        <v>54</v>
      </c>
      <c r="N494" s="2">
        <f>sala[[#This Row],[Hora de Salida]]</f>
        <v>45022.073611111111</v>
      </c>
      <c r="O494" s="3">
        <f>IF(sala[[#This Row],[Estado de la Mesa]]="Ocupada",sala[[#This Row],[Hora de Salida]]-sala[[#This Row],[Hora de Llegada]]+15/(24*60),sala[[#This Row],[Hora de Salida]]-sala[[#This Row],[Hora de Llegada]])</f>
        <v>6.2500000002425324E-2</v>
      </c>
      <c r="P494" s="3">
        <f>SUMIF('cocina'!A:A,sala[[#This Row],[Número de Orden]],'cocina'!H:H)/(24*60)</f>
        <v>5.5555555555555558E-3</v>
      </c>
      <c r="Q494" s="3">
        <f>IF((sala[[#This Row],[Tiempo de Permanencia]]-sala[[#This Row],[Tiempo de Preparación]])&gt;0,sala[[#This Row],[Tiempo de Permanencia]]-sala[[#This Row],[Tiempo de Preparación]],0)</f>
        <v>5.6944444446869767E-2</v>
      </c>
      <c r="R494" s="10">
        <f>IF(sala[[#This Row],[Tiempo de degustación]]&gt;0,1,0)</f>
        <v>1</v>
      </c>
      <c r="S494" s="1" t="str">
        <f>WEEKDAY(sala[[#This Row],[Fecha de Factura]],11)&amp;". "&amp;TEXT(sala[[#This Row],[Fecha de Factura]],"dddd")</f>
        <v>4. jueves</v>
      </c>
      <c r="T494" s="4">
        <f>SUMIF('cocina'!A:A,sala[[#This Row],[Número de Orden]],'cocina'!G:G)</f>
        <v>3</v>
      </c>
      <c r="U494" s="4">
        <f>sala[[#This Row],[Tiempo de Preparación]]*24</f>
        <v>0.13333333333333333</v>
      </c>
      <c r="V494">
        <f>sala[[#This Row],[Cobrada]]*sala[[#This Row],[Monto Total de la Cuenta]]</f>
        <v>54</v>
      </c>
      <c r="W494" s="4">
        <f>sala[[#This Row],[Tiempo de Permanencia]]*24</f>
        <v>1.5000000000582077</v>
      </c>
    </row>
    <row r="495" spans="1:23" x14ac:dyDescent="0.3">
      <c r="A495">
        <v>20</v>
      </c>
      <c r="B495" s="1" t="s">
        <v>349</v>
      </c>
      <c r="C495">
        <v>5</v>
      </c>
      <c r="D495" s="2">
        <v>45022.061111111114</v>
      </c>
      <c r="E495" s="2">
        <v>45022.200694444444</v>
      </c>
      <c r="F495" s="1" t="s">
        <v>19</v>
      </c>
      <c r="G495" s="1" t="s">
        <v>20</v>
      </c>
      <c r="H495" s="1" t="s">
        <v>25</v>
      </c>
      <c r="I495">
        <v>11.85</v>
      </c>
      <c r="J495" s="1" t="s">
        <v>16</v>
      </c>
      <c r="K495">
        <v>494</v>
      </c>
      <c r="L495" s="1" t="s">
        <v>30</v>
      </c>
      <c r="M495" s="1">
        <f>SUMIF('cocina'!A:A,sala[[#This Row],[Número de Orden]],'cocina'!K:K)</f>
        <v>172</v>
      </c>
      <c r="N495" s="2">
        <f>sala[[#This Row],[Hora de Salida]]</f>
        <v>45022.200694444444</v>
      </c>
      <c r="O495" s="3">
        <f>IF(sala[[#This Row],[Estado de la Mesa]]="Ocupada",sala[[#This Row],[Hora de Salida]]-sala[[#This Row],[Hora de Llegada]]+15/(24*60),sala[[#This Row],[Hora de Salida]]-sala[[#This Row],[Hora de Llegada]])</f>
        <v>0.13958333332993789</v>
      </c>
      <c r="P495" s="3">
        <f>SUMIF('cocina'!A:A,sala[[#This Row],[Número de Orden]],'cocina'!H:H)/(24*60)</f>
        <v>2.1527777777777778E-2</v>
      </c>
      <c r="Q495" s="3">
        <f>IF((sala[[#This Row],[Tiempo de Permanencia]]-sala[[#This Row],[Tiempo de Preparación]])&gt;0,sala[[#This Row],[Tiempo de Permanencia]]-sala[[#This Row],[Tiempo de Preparación]],0)</f>
        <v>0.1180555555521601</v>
      </c>
      <c r="R495" s="10">
        <f>IF(sala[[#This Row],[Tiempo de degustación]]&gt;0,1,0)</f>
        <v>1</v>
      </c>
      <c r="S495" s="1" t="str">
        <f>WEEKDAY(sala[[#This Row],[Fecha de Factura]],11)&amp;". "&amp;TEXT(sala[[#This Row],[Fecha de Factura]],"dddd")</f>
        <v>4. jueves</v>
      </c>
      <c r="T495" s="4">
        <f>SUMIF('cocina'!A:A,sala[[#This Row],[Número de Orden]],'cocina'!G:G)</f>
        <v>5</v>
      </c>
      <c r="U495" s="4">
        <f>sala[[#This Row],[Tiempo de Preparación]]*24</f>
        <v>0.51666666666666661</v>
      </c>
      <c r="V495">
        <f>sala[[#This Row],[Cobrada]]*sala[[#This Row],[Monto Total de la Cuenta]]</f>
        <v>172</v>
      </c>
      <c r="W495" s="4">
        <f>sala[[#This Row],[Tiempo de Permanencia]]*24</f>
        <v>3.3499999999185093</v>
      </c>
    </row>
    <row r="496" spans="1:23" x14ac:dyDescent="0.3">
      <c r="A496">
        <v>11</v>
      </c>
      <c r="B496" s="1" t="s">
        <v>464</v>
      </c>
      <c r="C496">
        <v>6</v>
      </c>
      <c r="D496" s="2">
        <v>45022.125694444447</v>
      </c>
      <c r="E496" s="2">
        <v>45022.284722222219</v>
      </c>
      <c r="F496" s="1" t="s">
        <v>24</v>
      </c>
      <c r="G496" s="1" t="s">
        <v>20</v>
      </c>
      <c r="H496" s="1" t="s">
        <v>25</v>
      </c>
      <c r="I496">
        <v>33.96</v>
      </c>
      <c r="J496" s="1" t="s">
        <v>26</v>
      </c>
      <c r="K496">
        <v>495</v>
      </c>
      <c r="L496" s="1" t="s">
        <v>39</v>
      </c>
      <c r="M496" s="1">
        <f>SUMIF('cocina'!A:A,sala[[#This Row],[Número de Orden]],'cocina'!K:K)</f>
        <v>263</v>
      </c>
      <c r="N496" s="2">
        <f>sala[[#This Row],[Hora de Salida]]</f>
        <v>45022.284722222219</v>
      </c>
      <c r="O496" s="3">
        <f>IF(sala[[#This Row],[Estado de la Mesa]]="Ocupada",sala[[#This Row],[Hora de Salida]]-sala[[#This Row],[Hora de Llegada]]+15/(24*60),sala[[#This Row],[Hora de Salida]]-sala[[#This Row],[Hora de Llegada]])</f>
        <v>0.15902777777228039</v>
      </c>
      <c r="P496" s="3">
        <f>SUMIF('cocina'!A:A,sala[[#This Row],[Número de Orden]],'cocina'!H:H)/(24*60)</f>
        <v>7.0833333333333331E-2</v>
      </c>
      <c r="Q496" s="3">
        <f>IF((sala[[#This Row],[Tiempo de Permanencia]]-sala[[#This Row],[Tiempo de Preparación]])&gt;0,sala[[#This Row],[Tiempo de Permanencia]]-sala[[#This Row],[Tiempo de Preparación]],0)</f>
        <v>8.8194444438947056E-2</v>
      </c>
      <c r="R496" s="10">
        <f>IF(sala[[#This Row],[Tiempo de degustación]]&gt;0,1,0)</f>
        <v>1</v>
      </c>
      <c r="S496" s="1" t="str">
        <f>WEEKDAY(sala[[#This Row],[Fecha de Factura]],11)&amp;". "&amp;TEXT(sala[[#This Row],[Fecha de Factura]],"dddd")</f>
        <v>4. jueves</v>
      </c>
      <c r="T496" s="4">
        <f>SUMIF('cocina'!A:A,sala[[#This Row],[Número de Orden]],'cocina'!G:G)</f>
        <v>8</v>
      </c>
      <c r="U496" s="4">
        <f>sala[[#This Row],[Tiempo de Preparación]]*24</f>
        <v>1.7</v>
      </c>
      <c r="V496">
        <f>sala[[#This Row],[Cobrada]]*sala[[#This Row],[Monto Total de la Cuenta]]</f>
        <v>263</v>
      </c>
      <c r="W496" s="4">
        <f>sala[[#This Row],[Tiempo de Permanencia]]*24</f>
        <v>3.8166666665347293</v>
      </c>
    </row>
    <row r="497" spans="1:23" x14ac:dyDescent="0.3">
      <c r="A497">
        <v>1</v>
      </c>
      <c r="B497" s="1" t="s">
        <v>192</v>
      </c>
      <c r="C497">
        <v>3</v>
      </c>
      <c r="D497" s="2">
        <v>45022.106944444444</v>
      </c>
      <c r="E497" s="2">
        <v>45022.265277777777</v>
      </c>
      <c r="F497" s="1" t="s">
        <v>19</v>
      </c>
      <c r="G497" s="1" t="s">
        <v>14</v>
      </c>
      <c r="H497" s="1" t="s">
        <v>25</v>
      </c>
      <c r="I497">
        <v>39.42</v>
      </c>
      <c r="J497" s="1" t="s">
        <v>16</v>
      </c>
      <c r="K497">
        <v>496</v>
      </c>
      <c r="L497" s="1" t="s">
        <v>69</v>
      </c>
      <c r="M497" s="1">
        <f>SUMIF('cocina'!A:A,sala[[#This Row],[Número de Orden]],'cocina'!K:K)</f>
        <v>223</v>
      </c>
      <c r="N497" s="2">
        <f>sala[[#This Row],[Hora de Salida]]</f>
        <v>45022.265277777777</v>
      </c>
      <c r="O497" s="3">
        <f>IF(sala[[#This Row],[Estado de la Mesa]]="Ocupada",sala[[#This Row],[Hora de Salida]]-sala[[#This Row],[Hora de Llegada]]+15/(24*60),sala[[#This Row],[Hora de Salida]]-sala[[#This Row],[Hora de Llegada]])</f>
        <v>0.15833333333284827</v>
      </c>
      <c r="P497" s="3">
        <f>SUMIF('cocina'!A:A,sala[[#This Row],[Número de Orden]],'cocina'!H:H)/(24*60)</f>
        <v>9.2361111111111116E-2</v>
      </c>
      <c r="Q497" s="3">
        <f>IF((sala[[#This Row],[Tiempo de Permanencia]]-sala[[#This Row],[Tiempo de Preparación]])&gt;0,sala[[#This Row],[Tiempo de Permanencia]]-sala[[#This Row],[Tiempo de Preparación]],0)</f>
        <v>6.5972222221737153E-2</v>
      </c>
      <c r="R497" s="10">
        <f>IF(sala[[#This Row],[Tiempo de degustación]]&gt;0,1,0)</f>
        <v>1</v>
      </c>
      <c r="S497" s="1" t="str">
        <f>WEEKDAY(sala[[#This Row],[Fecha de Factura]],11)&amp;". "&amp;TEXT(sala[[#This Row],[Fecha de Factura]],"dddd")</f>
        <v>4. jueves</v>
      </c>
      <c r="T497" s="4">
        <f>SUMIF('cocina'!A:A,sala[[#This Row],[Número de Orden]],'cocina'!G:G)</f>
        <v>8</v>
      </c>
      <c r="U497" s="4">
        <f>sala[[#This Row],[Tiempo de Preparación]]*24</f>
        <v>2.2166666666666668</v>
      </c>
      <c r="V497">
        <f>sala[[#This Row],[Cobrada]]*sala[[#This Row],[Monto Total de la Cuenta]]</f>
        <v>223</v>
      </c>
      <c r="W497" s="4">
        <f>sala[[#This Row],[Tiempo de Permanencia]]*24</f>
        <v>3.7999999999883585</v>
      </c>
    </row>
    <row r="498" spans="1:23" x14ac:dyDescent="0.3">
      <c r="A498">
        <v>13</v>
      </c>
      <c r="B498" s="1" t="s">
        <v>110</v>
      </c>
      <c r="C498">
        <v>6</v>
      </c>
      <c r="D498" s="2">
        <v>45022.145833333336</v>
      </c>
      <c r="E498" s="2">
        <v>45022.290277777778</v>
      </c>
      <c r="F498" s="1" t="s">
        <v>13</v>
      </c>
      <c r="G498" s="1" t="s">
        <v>14</v>
      </c>
      <c r="H498" s="1" t="s">
        <v>15</v>
      </c>
      <c r="I498">
        <v>29.93</v>
      </c>
      <c r="J498" s="1" t="s">
        <v>16</v>
      </c>
      <c r="K498">
        <v>497</v>
      </c>
      <c r="L498" s="1" t="s">
        <v>69</v>
      </c>
      <c r="M498" s="1">
        <f>SUMIF('cocina'!A:A,sala[[#This Row],[Número de Orden]],'cocina'!K:K)</f>
        <v>150</v>
      </c>
      <c r="N498" s="2">
        <f>sala[[#This Row],[Hora de Salida]]</f>
        <v>45022.290277777778</v>
      </c>
      <c r="O498" s="3">
        <f>IF(sala[[#This Row],[Estado de la Mesa]]="Ocupada",sala[[#This Row],[Hora de Salida]]-sala[[#This Row],[Hora de Llegada]]+15/(24*60),sala[[#This Row],[Hora de Salida]]-sala[[#This Row],[Hora de Llegada]])</f>
        <v>0.1444444444423425</v>
      </c>
      <c r="P498" s="3">
        <f>SUMIF('cocina'!A:A,sala[[#This Row],[Número de Orden]],'cocina'!H:H)/(24*60)</f>
        <v>2.6388888888888889E-2</v>
      </c>
      <c r="Q498" s="3">
        <f>IF((sala[[#This Row],[Tiempo de Permanencia]]-sala[[#This Row],[Tiempo de Preparación]])&gt;0,sala[[#This Row],[Tiempo de Permanencia]]-sala[[#This Row],[Tiempo de Preparación]],0)</f>
        <v>0.11805555555345361</v>
      </c>
      <c r="R498" s="10">
        <f>IF(sala[[#This Row],[Tiempo de degustación]]&gt;0,1,0)</f>
        <v>1</v>
      </c>
      <c r="S498" s="1" t="str">
        <f>WEEKDAY(sala[[#This Row],[Fecha de Factura]],11)&amp;". "&amp;TEXT(sala[[#This Row],[Fecha de Factura]],"dddd")</f>
        <v>4. jueves</v>
      </c>
      <c r="T498" s="4">
        <f>SUMIF('cocina'!A:A,sala[[#This Row],[Número de Orden]],'cocina'!G:G)</f>
        <v>4</v>
      </c>
      <c r="U498" s="4">
        <f>sala[[#This Row],[Tiempo de Preparación]]*24</f>
        <v>0.6333333333333333</v>
      </c>
      <c r="V498">
        <f>sala[[#This Row],[Cobrada]]*sala[[#This Row],[Monto Total de la Cuenta]]</f>
        <v>150</v>
      </c>
      <c r="W498" s="4">
        <f>sala[[#This Row],[Tiempo de Permanencia]]*24</f>
        <v>3.46666666661622</v>
      </c>
    </row>
    <row r="499" spans="1:23" x14ac:dyDescent="0.3">
      <c r="A499">
        <v>20</v>
      </c>
      <c r="B499" s="1" t="s">
        <v>422</v>
      </c>
      <c r="C499">
        <v>3</v>
      </c>
      <c r="D499" s="2">
        <v>45022.011805555558</v>
      </c>
      <c r="E499" s="2">
        <v>45022.156944444447</v>
      </c>
      <c r="F499" s="1" t="s">
        <v>13</v>
      </c>
      <c r="G499" s="1" t="s">
        <v>14</v>
      </c>
      <c r="H499" s="1" t="s">
        <v>25</v>
      </c>
      <c r="I499">
        <v>21.99</v>
      </c>
      <c r="J499" s="1" t="s">
        <v>26</v>
      </c>
      <c r="K499">
        <v>498</v>
      </c>
      <c r="L499" s="1" t="s">
        <v>17</v>
      </c>
      <c r="M499" s="1">
        <f>SUMIF('cocina'!A:A,sala[[#This Row],[Número de Orden]],'cocina'!K:K)</f>
        <v>19</v>
      </c>
      <c r="N499" s="2">
        <f>sala[[#This Row],[Hora de Salida]]</f>
        <v>45022.156944444447</v>
      </c>
      <c r="O499" s="3">
        <f>IF(sala[[#This Row],[Estado de la Mesa]]="Ocupada",sala[[#This Row],[Hora de Salida]]-sala[[#This Row],[Hora de Llegada]]+15/(24*60),sala[[#This Row],[Hora de Salida]]-sala[[#This Row],[Hora de Llegada]])</f>
        <v>0.14513888888905058</v>
      </c>
      <c r="P499" s="3">
        <f>SUMIF('cocina'!A:A,sala[[#This Row],[Número de Orden]],'cocina'!H:H)/(24*60)</f>
        <v>2.2222222222222223E-2</v>
      </c>
      <c r="Q499" s="3">
        <f>IF((sala[[#This Row],[Tiempo de Permanencia]]-sala[[#This Row],[Tiempo de Preparación]])&gt;0,sala[[#This Row],[Tiempo de Permanencia]]-sala[[#This Row],[Tiempo de Preparación]],0)</f>
        <v>0.12291666666682835</v>
      </c>
      <c r="R499" s="10">
        <f>IF(sala[[#This Row],[Tiempo de degustación]]&gt;0,1,0)</f>
        <v>1</v>
      </c>
      <c r="S499" s="1" t="str">
        <f>WEEKDAY(sala[[#This Row],[Fecha de Factura]],11)&amp;". "&amp;TEXT(sala[[#This Row],[Fecha de Factura]],"dddd")</f>
        <v>4. jueves</v>
      </c>
      <c r="T499" s="4">
        <f>SUMIF('cocina'!A:A,sala[[#This Row],[Número de Orden]],'cocina'!G:G)</f>
        <v>1</v>
      </c>
      <c r="U499" s="4">
        <f>sala[[#This Row],[Tiempo de Preparación]]*24</f>
        <v>0.53333333333333333</v>
      </c>
      <c r="V499">
        <f>sala[[#This Row],[Cobrada]]*sala[[#This Row],[Monto Total de la Cuenta]]</f>
        <v>19</v>
      </c>
      <c r="W499" s="4">
        <f>sala[[#This Row],[Tiempo de Permanencia]]*24</f>
        <v>3.4833333333372138</v>
      </c>
    </row>
    <row r="500" spans="1:23" x14ac:dyDescent="0.3">
      <c r="A500">
        <v>5</v>
      </c>
      <c r="B500" s="1" t="s">
        <v>410</v>
      </c>
      <c r="C500">
        <v>5</v>
      </c>
      <c r="D500" s="2">
        <v>45022.056250000001</v>
      </c>
      <c r="E500" s="2">
        <v>45022.186111111114</v>
      </c>
      <c r="F500" s="1" t="s">
        <v>24</v>
      </c>
      <c r="G500" s="1" t="s">
        <v>35</v>
      </c>
      <c r="H500" s="1" t="s">
        <v>15</v>
      </c>
      <c r="I500">
        <v>22.69</v>
      </c>
      <c r="J500" s="1" t="s">
        <v>16</v>
      </c>
      <c r="K500">
        <v>499</v>
      </c>
      <c r="L500" s="1" t="s">
        <v>27</v>
      </c>
      <c r="M500" s="1">
        <f>SUMIF('cocina'!A:A,sala[[#This Row],[Número de Orden]],'cocina'!K:K)</f>
        <v>158</v>
      </c>
      <c r="N500" s="2">
        <f>sala[[#This Row],[Hora de Salida]]</f>
        <v>45022.186111111114</v>
      </c>
      <c r="O500" s="3">
        <f>IF(sala[[#This Row],[Estado de la Mesa]]="Ocupada",sala[[#This Row],[Hora de Salida]]-sala[[#This Row],[Hora de Llegada]]+15/(24*60),sala[[#This Row],[Hora de Salida]]-sala[[#This Row],[Hora de Llegada]])</f>
        <v>0.12986111111240461</v>
      </c>
      <c r="P500" s="3">
        <f>SUMIF('cocina'!A:A,sala[[#This Row],[Número de Orden]],'cocina'!H:H)/(24*60)</f>
        <v>9.0277777777777776E-2</v>
      </c>
      <c r="Q500" s="3">
        <f>IF((sala[[#This Row],[Tiempo de Permanencia]]-sala[[#This Row],[Tiempo de Preparación]])&gt;0,sala[[#This Row],[Tiempo de Permanencia]]-sala[[#This Row],[Tiempo de Preparación]],0)</f>
        <v>3.9583333334626838E-2</v>
      </c>
      <c r="R500" s="10">
        <f>IF(sala[[#This Row],[Tiempo de degustación]]&gt;0,1,0)</f>
        <v>1</v>
      </c>
      <c r="S500" s="1" t="str">
        <f>WEEKDAY(sala[[#This Row],[Fecha de Factura]],11)&amp;". "&amp;TEXT(sala[[#This Row],[Fecha de Factura]],"dddd")</f>
        <v>4. jueves</v>
      </c>
      <c r="T500" s="4">
        <f>SUMIF('cocina'!A:A,sala[[#This Row],[Número de Orden]],'cocina'!G:G)</f>
        <v>6</v>
      </c>
      <c r="U500" s="4">
        <f>sala[[#This Row],[Tiempo de Preparación]]*24</f>
        <v>2.1666666666666665</v>
      </c>
      <c r="V500">
        <f>sala[[#This Row],[Cobrada]]*sala[[#This Row],[Monto Total de la Cuenta]]</f>
        <v>158</v>
      </c>
      <c r="W500" s="4">
        <f>sala[[#This Row],[Tiempo de Permanencia]]*24</f>
        <v>3.1166666666977108</v>
      </c>
    </row>
    <row r="501" spans="1:23" x14ac:dyDescent="0.3">
      <c r="A501">
        <v>4</v>
      </c>
      <c r="B501" s="1" t="s">
        <v>462</v>
      </c>
      <c r="C501">
        <v>5</v>
      </c>
      <c r="D501" s="2">
        <v>45022.053472222222</v>
      </c>
      <c r="E501" s="2">
        <v>45022.21875</v>
      </c>
      <c r="F501" s="1" t="s">
        <v>32</v>
      </c>
      <c r="G501" s="1" t="s">
        <v>20</v>
      </c>
      <c r="H501" s="1" t="s">
        <v>15</v>
      </c>
      <c r="I501">
        <v>37.619999999999997</v>
      </c>
      <c r="J501" s="1" t="s">
        <v>38</v>
      </c>
      <c r="K501">
        <v>500</v>
      </c>
      <c r="L501" s="1" t="s">
        <v>69</v>
      </c>
      <c r="M501" s="1">
        <f>SUMIF('cocina'!A:A,sala[[#This Row],[Número de Orden]],'cocina'!K:K)</f>
        <v>93</v>
      </c>
      <c r="N501" s="2">
        <f>sala[[#This Row],[Hora de Salida]]</f>
        <v>45022.21875</v>
      </c>
      <c r="O501" s="3">
        <f>IF(sala[[#This Row],[Estado de la Mesa]]="Ocupada",sala[[#This Row],[Hora de Salida]]-sala[[#This Row],[Hora de Llegada]]+15/(24*60),sala[[#This Row],[Hora de Salida]]-sala[[#This Row],[Hora de Llegada]])</f>
        <v>0.17569444444476781</v>
      </c>
      <c r="P501" s="3">
        <f>SUMIF('cocina'!A:A,sala[[#This Row],[Número de Orden]],'cocina'!H:H)/(24*60)</f>
        <v>2.9166666666666667E-2</v>
      </c>
      <c r="Q501" s="3">
        <f>IF((sala[[#This Row],[Tiempo de Permanencia]]-sala[[#This Row],[Tiempo de Preparación]])&gt;0,sala[[#This Row],[Tiempo de Permanencia]]-sala[[#This Row],[Tiempo de Preparación]],0)</f>
        <v>0.14652777777810114</v>
      </c>
      <c r="R501" s="10">
        <f>IF(sala[[#This Row],[Tiempo de degustación]]&gt;0,1,0)</f>
        <v>1</v>
      </c>
      <c r="S501" s="1" t="str">
        <f>WEEKDAY(sala[[#This Row],[Fecha de Factura]],11)&amp;". "&amp;TEXT(sala[[#This Row],[Fecha de Factura]],"dddd")</f>
        <v>4. jueves</v>
      </c>
      <c r="T501" s="4">
        <f>SUMIF('cocina'!A:A,sala[[#This Row],[Número de Orden]],'cocina'!G:G)</f>
        <v>4</v>
      </c>
      <c r="U501" s="4">
        <f>sala[[#This Row],[Tiempo de Preparación]]*24</f>
        <v>0.7</v>
      </c>
      <c r="V501">
        <f>sala[[#This Row],[Cobrada]]*sala[[#This Row],[Monto Total de la Cuenta]]</f>
        <v>93</v>
      </c>
      <c r="W501" s="4">
        <f>sala[[#This Row],[Tiempo de Permanencia]]*24</f>
        <v>4.2166666666744277</v>
      </c>
    </row>
    <row r="502" spans="1:23" x14ac:dyDescent="0.3">
      <c r="A502">
        <v>7</v>
      </c>
      <c r="B502" s="1" t="s">
        <v>465</v>
      </c>
      <c r="C502">
        <v>1</v>
      </c>
      <c r="D502" s="2">
        <v>45022.155555555553</v>
      </c>
      <c r="E502" s="2">
        <v>45022.271527777775</v>
      </c>
      <c r="F502" s="1" t="s">
        <v>19</v>
      </c>
      <c r="G502" s="1" t="s">
        <v>35</v>
      </c>
      <c r="H502" s="1" t="s">
        <v>25</v>
      </c>
      <c r="I502">
        <v>28.38</v>
      </c>
      <c r="J502" s="1" t="s">
        <v>38</v>
      </c>
      <c r="K502">
        <v>501</v>
      </c>
      <c r="L502" s="1" t="s">
        <v>39</v>
      </c>
      <c r="M502" s="1">
        <f>SUMIF('cocina'!A:A,sala[[#This Row],[Número de Orden]],'cocina'!K:K)</f>
        <v>138</v>
      </c>
      <c r="N502" s="2">
        <f>sala[[#This Row],[Hora de Salida]]</f>
        <v>45022.271527777775</v>
      </c>
      <c r="O502" s="3">
        <f>IF(sala[[#This Row],[Estado de la Mesa]]="Ocupada",sala[[#This Row],[Hora de Salida]]-sala[[#This Row],[Hora de Llegada]]+15/(24*60),sala[[#This Row],[Hora de Salida]]-sala[[#This Row],[Hora de Llegada]])</f>
        <v>0.1263888888885655</v>
      </c>
      <c r="P502" s="3">
        <f>SUMIF('cocina'!A:A,sala[[#This Row],[Número de Orden]],'cocina'!H:H)/(24*60)</f>
        <v>2.7083333333333334E-2</v>
      </c>
      <c r="Q502" s="3">
        <f>IF((sala[[#This Row],[Tiempo de Permanencia]]-sala[[#This Row],[Tiempo de Preparación]])&gt;0,sala[[#This Row],[Tiempo de Permanencia]]-sala[[#This Row],[Tiempo de Preparación]],0)</f>
        <v>9.9305555555232169E-2</v>
      </c>
      <c r="R502" s="10">
        <f>IF(sala[[#This Row],[Tiempo de degustación]]&gt;0,1,0)</f>
        <v>1</v>
      </c>
      <c r="S502" s="1" t="str">
        <f>WEEKDAY(sala[[#This Row],[Fecha de Factura]],11)&amp;". "&amp;TEXT(sala[[#This Row],[Fecha de Factura]],"dddd")</f>
        <v>4. jueves</v>
      </c>
      <c r="T502" s="4">
        <f>SUMIF('cocina'!A:A,sala[[#This Row],[Número de Orden]],'cocina'!G:G)</f>
        <v>5</v>
      </c>
      <c r="U502" s="4">
        <f>sala[[#This Row],[Tiempo de Preparación]]*24</f>
        <v>0.65</v>
      </c>
      <c r="V502">
        <f>sala[[#This Row],[Cobrada]]*sala[[#This Row],[Monto Total de la Cuenta]]</f>
        <v>138</v>
      </c>
      <c r="W502" s="4">
        <f>sala[[#This Row],[Tiempo de Permanencia]]*24</f>
        <v>3.0333333333255723</v>
      </c>
    </row>
    <row r="503" spans="1:23" x14ac:dyDescent="0.3">
      <c r="A503">
        <v>5</v>
      </c>
      <c r="B503" s="1" t="s">
        <v>258</v>
      </c>
      <c r="C503">
        <v>2</v>
      </c>
      <c r="D503" s="2">
        <v>45022.03125</v>
      </c>
      <c r="E503" s="2">
        <v>45022.081250000003</v>
      </c>
      <c r="F503" s="1" t="s">
        <v>29</v>
      </c>
      <c r="G503" s="1" t="s">
        <v>14</v>
      </c>
      <c r="H503" s="1" t="s">
        <v>25</v>
      </c>
      <c r="I503">
        <v>32.9</v>
      </c>
      <c r="J503" s="1" t="s">
        <v>16</v>
      </c>
      <c r="K503">
        <v>502</v>
      </c>
      <c r="L503" s="1" t="s">
        <v>42</v>
      </c>
      <c r="M503" s="1">
        <f>SUMIF('cocina'!A:A,sala[[#This Row],[Número de Orden]],'cocina'!K:K)</f>
        <v>139</v>
      </c>
      <c r="N503" s="2">
        <f>sala[[#This Row],[Hora de Salida]]</f>
        <v>45022.081250000003</v>
      </c>
      <c r="O503" s="3">
        <f>IF(sala[[#This Row],[Estado de la Mesa]]="Ocupada",sala[[#This Row],[Hora de Salida]]-sala[[#This Row],[Hora de Llegada]]+15/(24*60),sala[[#This Row],[Hora de Salida]]-sala[[#This Row],[Hora de Llegada]])</f>
        <v>5.0000000002910383E-2</v>
      </c>
      <c r="P503" s="3">
        <f>SUMIF('cocina'!A:A,sala[[#This Row],[Número de Orden]],'cocina'!H:H)/(24*60)</f>
        <v>5.0694444444444445E-2</v>
      </c>
      <c r="Q503" s="3">
        <f>IF((sala[[#This Row],[Tiempo de Permanencia]]-sala[[#This Row],[Tiempo de Preparación]])&gt;0,sala[[#This Row],[Tiempo de Permanencia]]-sala[[#This Row],[Tiempo de Preparación]],0)</f>
        <v>0</v>
      </c>
      <c r="R503" s="10">
        <f>IF(sala[[#This Row],[Tiempo de degustación]]&gt;0,1,0)</f>
        <v>0</v>
      </c>
      <c r="S503" s="1" t="str">
        <f>WEEKDAY(sala[[#This Row],[Fecha de Factura]],11)&amp;". "&amp;TEXT(sala[[#This Row],[Fecha de Factura]],"dddd")</f>
        <v>4. jueves</v>
      </c>
      <c r="T503" s="4">
        <f>SUMIF('cocina'!A:A,sala[[#This Row],[Número de Orden]],'cocina'!G:G)</f>
        <v>5</v>
      </c>
      <c r="U503" s="4">
        <f>sala[[#This Row],[Tiempo de Preparación]]*24</f>
        <v>1.2166666666666668</v>
      </c>
      <c r="V503">
        <f>sala[[#This Row],[Cobrada]]*sala[[#This Row],[Monto Total de la Cuenta]]</f>
        <v>0</v>
      </c>
      <c r="W503" s="4">
        <f>sala[[#This Row],[Tiempo de Permanencia]]*24</f>
        <v>1.2000000000698492</v>
      </c>
    </row>
    <row r="504" spans="1:23" x14ac:dyDescent="0.3">
      <c r="A504">
        <v>3</v>
      </c>
      <c r="B504" s="1" t="s">
        <v>466</v>
      </c>
      <c r="C504">
        <v>1</v>
      </c>
      <c r="D504" s="2">
        <v>45022.097222222219</v>
      </c>
      <c r="E504" s="2">
        <v>45022.168055555558</v>
      </c>
      <c r="F504" s="1" t="s">
        <v>13</v>
      </c>
      <c r="G504" s="1" t="s">
        <v>14</v>
      </c>
      <c r="H504" s="1" t="s">
        <v>25</v>
      </c>
      <c r="I504">
        <v>35.840000000000003</v>
      </c>
      <c r="J504" s="1" t="s">
        <v>16</v>
      </c>
      <c r="K504">
        <v>503</v>
      </c>
      <c r="L504" s="1" t="s">
        <v>17</v>
      </c>
      <c r="M504" s="1">
        <f>SUMIF('cocina'!A:A,sala[[#This Row],[Número de Orden]],'cocina'!K:K)</f>
        <v>137</v>
      </c>
      <c r="N504" s="2">
        <f>sala[[#This Row],[Hora de Salida]]</f>
        <v>45022.168055555558</v>
      </c>
      <c r="O504" s="3">
        <f>IF(sala[[#This Row],[Estado de la Mesa]]="Ocupada",sala[[#This Row],[Hora de Salida]]-sala[[#This Row],[Hora de Llegada]]+15/(24*60),sala[[#This Row],[Hora de Salida]]-sala[[#This Row],[Hora de Llegada]])</f>
        <v>7.0833333338669036E-2</v>
      </c>
      <c r="P504" s="3">
        <f>SUMIF('cocina'!A:A,sala[[#This Row],[Número de Orden]],'cocina'!H:H)/(24*60)</f>
        <v>5.9027777777777776E-2</v>
      </c>
      <c r="Q504" s="3">
        <f>IF((sala[[#This Row],[Tiempo de Permanencia]]-sala[[#This Row],[Tiempo de Preparación]])&gt;0,sala[[#This Row],[Tiempo de Permanencia]]-sala[[#This Row],[Tiempo de Preparación]],0)</f>
        <v>1.1805555560891259E-2</v>
      </c>
      <c r="R504" s="10">
        <f>IF(sala[[#This Row],[Tiempo de degustación]]&gt;0,1,0)</f>
        <v>1</v>
      </c>
      <c r="S504" s="1" t="str">
        <f>WEEKDAY(sala[[#This Row],[Fecha de Factura]],11)&amp;". "&amp;TEXT(sala[[#This Row],[Fecha de Factura]],"dddd")</f>
        <v>4. jueves</v>
      </c>
      <c r="T504" s="4">
        <f>SUMIF('cocina'!A:A,sala[[#This Row],[Número de Orden]],'cocina'!G:G)</f>
        <v>5</v>
      </c>
      <c r="U504" s="4">
        <f>sala[[#This Row],[Tiempo de Preparación]]*24</f>
        <v>1.4166666666666665</v>
      </c>
      <c r="V504">
        <f>sala[[#This Row],[Cobrada]]*sala[[#This Row],[Monto Total de la Cuenta]]</f>
        <v>137</v>
      </c>
      <c r="W504" s="4">
        <f>sala[[#This Row],[Tiempo de Permanencia]]*24</f>
        <v>1.7000000001280569</v>
      </c>
    </row>
    <row r="505" spans="1:23" x14ac:dyDescent="0.3">
      <c r="A505">
        <v>2</v>
      </c>
      <c r="B505" s="1" t="s">
        <v>467</v>
      </c>
      <c r="C505">
        <v>5</v>
      </c>
      <c r="D505" s="2">
        <v>45022.090277777781</v>
      </c>
      <c r="E505" s="2">
        <v>45022.2</v>
      </c>
      <c r="F505" s="1" t="s">
        <v>29</v>
      </c>
      <c r="G505" s="1" t="s">
        <v>35</v>
      </c>
      <c r="H505" s="1" t="s">
        <v>21</v>
      </c>
      <c r="I505">
        <v>31.31</v>
      </c>
      <c r="J505" s="1" t="s">
        <v>16</v>
      </c>
      <c r="K505">
        <v>504</v>
      </c>
      <c r="L505" s="1" t="s">
        <v>27</v>
      </c>
      <c r="M505" s="1">
        <f>SUMIF('cocina'!A:A,sala[[#This Row],[Número de Orden]],'cocina'!K:K)</f>
        <v>54</v>
      </c>
      <c r="N505" s="2">
        <f>sala[[#This Row],[Hora de Salida]]</f>
        <v>45022.2</v>
      </c>
      <c r="O505" s="3">
        <f>IF(sala[[#This Row],[Estado de la Mesa]]="Ocupada",sala[[#This Row],[Hora de Salida]]-sala[[#This Row],[Hora de Llegada]]+15/(24*60),sala[[#This Row],[Hora de Salida]]-sala[[#This Row],[Hora de Llegada]])</f>
        <v>0.10972222221607808</v>
      </c>
      <c r="P505" s="3">
        <f>SUMIF('cocina'!A:A,sala[[#This Row],[Número de Orden]],'cocina'!H:H)/(24*60)</f>
        <v>1.3194444444444444E-2</v>
      </c>
      <c r="Q505" s="3">
        <f>IF((sala[[#This Row],[Tiempo de Permanencia]]-sala[[#This Row],[Tiempo de Preparación]])&gt;0,sala[[#This Row],[Tiempo de Permanencia]]-sala[[#This Row],[Tiempo de Preparación]],0)</f>
        <v>9.6527777771633641E-2</v>
      </c>
      <c r="R505" s="10">
        <f>IF(sala[[#This Row],[Tiempo de degustación]]&gt;0,1,0)</f>
        <v>1</v>
      </c>
      <c r="S505" s="1" t="str">
        <f>WEEKDAY(sala[[#This Row],[Fecha de Factura]],11)&amp;". "&amp;TEXT(sala[[#This Row],[Fecha de Factura]],"dddd")</f>
        <v>4. jueves</v>
      </c>
      <c r="T505" s="4">
        <f>SUMIF('cocina'!A:A,sala[[#This Row],[Número de Orden]],'cocina'!G:G)</f>
        <v>2</v>
      </c>
      <c r="U505" s="4">
        <f>sala[[#This Row],[Tiempo de Preparación]]*24</f>
        <v>0.31666666666666665</v>
      </c>
      <c r="V505">
        <f>sala[[#This Row],[Cobrada]]*sala[[#This Row],[Monto Total de la Cuenta]]</f>
        <v>54</v>
      </c>
      <c r="W505" s="4">
        <f>sala[[#This Row],[Tiempo de Permanencia]]*24</f>
        <v>2.6333333331858739</v>
      </c>
    </row>
    <row r="506" spans="1:23" x14ac:dyDescent="0.3">
      <c r="A506">
        <v>5</v>
      </c>
      <c r="B506" s="1" t="s">
        <v>468</v>
      </c>
      <c r="C506">
        <v>1</v>
      </c>
      <c r="D506" s="2">
        <v>45022.109722222223</v>
      </c>
      <c r="E506" s="2">
        <v>45022.254861111112</v>
      </c>
      <c r="F506" s="1" t="s">
        <v>24</v>
      </c>
      <c r="G506" s="1" t="s">
        <v>35</v>
      </c>
      <c r="H506" s="1" t="s">
        <v>25</v>
      </c>
      <c r="I506">
        <v>25.76</v>
      </c>
      <c r="J506" s="1" t="s">
        <v>16</v>
      </c>
      <c r="K506">
        <v>505</v>
      </c>
      <c r="L506" s="1" t="s">
        <v>22</v>
      </c>
      <c r="M506" s="1">
        <f>SUMIF('cocina'!A:A,sala[[#This Row],[Número de Orden]],'cocina'!K:K)</f>
        <v>155</v>
      </c>
      <c r="N506" s="2">
        <f>sala[[#This Row],[Hora de Salida]]</f>
        <v>45022.254861111112</v>
      </c>
      <c r="O506" s="3">
        <f>IF(sala[[#This Row],[Estado de la Mesa]]="Ocupada",sala[[#This Row],[Hora de Salida]]-sala[[#This Row],[Hora de Llegada]]+15/(24*60),sala[[#This Row],[Hora de Salida]]-sala[[#This Row],[Hora de Llegada]])</f>
        <v>0.14513888888905058</v>
      </c>
      <c r="P506" s="3">
        <f>SUMIF('cocina'!A:A,sala[[#This Row],[Número de Orden]],'cocina'!H:H)/(24*60)</f>
        <v>7.9861111111111105E-2</v>
      </c>
      <c r="Q506" s="3">
        <f>IF((sala[[#This Row],[Tiempo de Permanencia]]-sala[[#This Row],[Tiempo de Preparación]])&gt;0,sala[[#This Row],[Tiempo de Permanencia]]-sala[[#This Row],[Tiempo de Preparación]],0)</f>
        <v>6.5277777777939472E-2</v>
      </c>
      <c r="R506" s="10">
        <f>IF(sala[[#This Row],[Tiempo de degustación]]&gt;0,1,0)</f>
        <v>1</v>
      </c>
      <c r="S506" s="1" t="str">
        <f>WEEKDAY(sala[[#This Row],[Fecha de Factura]],11)&amp;". "&amp;TEXT(sala[[#This Row],[Fecha de Factura]],"dddd")</f>
        <v>4. jueves</v>
      </c>
      <c r="T506" s="4">
        <f>SUMIF('cocina'!A:A,sala[[#This Row],[Número de Orden]],'cocina'!G:G)</f>
        <v>5</v>
      </c>
      <c r="U506" s="4">
        <f>sala[[#This Row],[Tiempo de Preparación]]*24</f>
        <v>1.9166666666666665</v>
      </c>
      <c r="V506">
        <f>sala[[#This Row],[Cobrada]]*sala[[#This Row],[Monto Total de la Cuenta]]</f>
        <v>155</v>
      </c>
      <c r="W506" s="4">
        <f>sala[[#This Row],[Tiempo de Permanencia]]*24</f>
        <v>3.4833333333372138</v>
      </c>
    </row>
    <row r="507" spans="1:23" x14ac:dyDescent="0.3">
      <c r="A507">
        <v>18</v>
      </c>
      <c r="B507" s="1" t="s">
        <v>469</v>
      </c>
      <c r="C507">
        <v>2</v>
      </c>
      <c r="D507" s="2">
        <v>45022.084027777775</v>
      </c>
      <c r="E507" s="2">
        <v>45022.168055555558</v>
      </c>
      <c r="F507" s="1" t="s">
        <v>13</v>
      </c>
      <c r="G507" s="1" t="s">
        <v>35</v>
      </c>
      <c r="H507" s="1" t="s">
        <v>25</v>
      </c>
      <c r="I507">
        <v>11.65</v>
      </c>
      <c r="J507" s="1" t="s">
        <v>38</v>
      </c>
      <c r="K507">
        <v>506</v>
      </c>
      <c r="L507" s="1" t="s">
        <v>30</v>
      </c>
      <c r="M507" s="1">
        <f>SUMIF('cocina'!A:A,sala[[#This Row],[Número de Orden]],'cocina'!K:K)</f>
        <v>70</v>
      </c>
      <c r="N507" s="2">
        <f>sala[[#This Row],[Hora de Salida]]</f>
        <v>45022.168055555558</v>
      </c>
      <c r="O507" s="3">
        <f>IF(sala[[#This Row],[Estado de la Mesa]]="Ocupada",sala[[#This Row],[Hora de Salida]]-sala[[#This Row],[Hora de Llegada]]+15/(24*60),sala[[#This Row],[Hora de Salida]]-sala[[#This Row],[Hora de Llegada]])</f>
        <v>9.44444444491334E-2</v>
      </c>
      <c r="P507" s="3">
        <f>SUMIF('cocina'!A:A,sala[[#This Row],[Número de Orden]],'cocina'!H:H)/(24*60)</f>
        <v>3.472222222222222E-3</v>
      </c>
      <c r="Q507" s="3">
        <f>IF((sala[[#This Row],[Tiempo de Permanencia]]-sala[[#This Row],[Tiempo de Preparación]])&gt;0,sala[[#This Row],[Tiempo de Permanencia]]-sala[[#This Row],[Tiempo de Preparación]],0)</f>
        <v>9.0972222226911176E-2</v>
      </c>
      <c r="R507" s="10">
        <f>IF(sala[[#This Row],[Tiempo de degustación]]&gt;0,1,0)</f>
        <v>1</v>
      </c>
      <c r="S507" s="1" t="str">
        <f>WEEKDAY(sala[[#This Row],[Fecha de Factura]],11)&amp;". "&amp;TEXT(sala[[#This Row],[Fecha de Factura]],"dddd")</f>
        <v>4. jueves</v>
      </c>
      <c r="T507" s="4">
        <f>SUMIF('cocina'!A:A,sala[[#This Row],[Número de Orden]],'cocina'!G:G)</f>
        <v>2</v>
      </c>
      <c r="U507" s="4">
        <f>sala[[#This Row],[Tiempo de Preparación]]*24</f>
        <v>8.3333333333333329E-2</v>
      </c>
      <c r="V507">
        <f>sala[[#This Row],[Cobrada]]*sala[[#This Row],[Monto Total de la Cuenta]]</f>
        <v>70</v>
      </c>
      <c r="W507" s="4">
        <f>sala[[#This Row],[Tiempo de Permanencia]]*24</f>
        <v>2.2666666667792015</v>
      </c>
    </row>
    <row r="508" spans="1:23" x14ac:dyDescent="0.3">
      <c r="A508">
        <v>18</v>
      </c>
      <c r="B508" s="1" t="s">
        <v>441</v>
      </c>
      <c r="C508">
        <v>4</v>
      </c>
      <c r="D508" s="2">
        <v>45022.143055555556</v>
      </c>
      <c r="E508" s="2">
        <v>45022.1875</v>
      </c>
      <c r="F508" s="1" t="s">
        <v>24</v>
      </c>
      <c r="G508" s="1" t="s">
        <v>20</v>
      </c>
      <c r="H508" s="1" t="s">
        <v>25</v>
      </c>
      <c r="I508">
        <v>43.42</v>
      </c>
      <c r="J508" s="1" t="s">
        <v>26</v>
      </c>
      <c r="K508">
        <v>507</v>
      </c>
      <c r="L508" s="1" t="s">
        <v>42</v>
      </c>
      <c r="M508" s="1">
        <f>SUMIF('cocina'!A:A,sala[[#This Row],[Número de Orden]],'cocina'!K:K)</f>
        <v>210</v>
      </c>
      <c r="N508" s="2">
        <f>sala[[#This Row],[Hora de Salida]]</f>
        <v>45022.1875</v>
      </c>
      <c r="O508" s="3">
        <f>IF(sala[[#This Row],[Estado de la Mesa]]="Ocupada",sala[[#This Row],[Hora de Salida]]-sala[[#This Row],[Hora de Llegada]]+15/(24*60),sala[[#This Row],[Hora de Salida]]-sala[[#This Row],[Hora de Llegada]])</f>
        <v>4.4444444443797693E-2</v>
      </c>
      <c r="P508" s="3">
        <f>SUMIF('cocina'!A:A,sala[[#This Row],[Número de Orden]],'cocina'!H:H)/(24*60)</f>
        <v>4.791666666666667E-2</v>
      </c>
      <c r="Q508" s="3">
        <f>IF((sala[[#This Row],[Tiempo de Permanencia]]-sala[[#This Row],[Tiempo de Preparación]])&gt;0,sala[[#This Row],[Tiempo de Permanencia]]-sala[[#This Row],[Tiempo de Preparación]],0)</f>
        <v>0</v>
      </c>
      <c r="R508" s="10">
        <f>IF(sala[[#This Row],[Tiempo de degustación]]&gt;0,1,0)</f>
        <v>0</v>
      </c>
      <c r="S508" s="1" t="str">
        <f>WEEKDAY(sala[[#This Row],[Fecha de Factura]],11)&amp;". "&amp;TEXT(sala[[#This Row],[Fecha de Factura]],"dddd")</f>
        <v>4. jueves</v>
      </c>
      <c r="T508" s="4">
        <f>SUMIF('cocina'!A:A,sala[[#This Row],[Número de Orden]],'cocina'!G:G)</f>
        <v>6</v>
      </c>
      <c r="U508" s="4">
        <f>sala[[#This Row],[Tiempo de Preparación]]*24</f>
        <v>1.1500000000000001</v>
      </c>
      <c r="V508">
        <f>sala[[#This Row],[Cobrada]]*sala[[#This Row],[Monto Total de la Cuenta]]</f>
        <v>0</v>
      </c>
      <c r="W508" s="4">
        <f>sala[[#This Row],[Tiempo de Permanencia]]*24</f>
        <v>1.0666666666511446</v>
      </c>
    </row>
    <row r="509" spans="1:23" x14ac:dyDescent="0.3">
      <c r="A509">
        <v>6</v>
      </c>
      <c r="B509" s="1" t="s">
        <v>470</v>
      </c>
      <c r="C509">
        <v>1</v>
      </c>
      <c r="D509" s="2">
        <v>45022.118055555555</v>
      </c>
      <c r="E509" s="2">
        <v>45022.274305555555</v>
      </c>
      <c r="F509" s="1" t="s">
        <v>29</v>
      </c>
      <c r="G509" s="1" t="s">
        <v>14</v>
      </c>
      <c r="H509" s="1" t="s">
        <v>25</v>
      </c>
      <c r="I509">
        <v>42.8</v>
      </c>
      <c r="J509" s="1" t="s">
        <v>16</v>
      </c>
      <c r="K509">
        <v>508</v>
      </c>
      <c r="L509" s="1" t="s">
        <v>27</v>
      </c>
      <c r="M509" s="1">
        <f>SUMIF('cocina'!A:A,sala[[#This Row],[Número de Orden]],'cocina'!K:K)</f>
        <v>32</v>
      </c>
      <c r="N509" s="2">
        <f>sala[[#This Row],[Hora de Salida]]</f>
        <v>45022.274305555555</v>
      </c>
      <c r="O509" s="3">
        <f>IF(sala[[#This Row],[Estado de la Mesa]]="Ocupada",sala[[#This Row],[Hora de Salida]]-sala[[#This Row],[Hora de Llegada]]+15/(24*60),sala[[#This Row],[Hora de Salida]]-sala[[#This Row],[Hora de Llegada]])</f>
        <v>0.15625</v>
      </c>
      <c r="P509" s="3">
        <f>SUMIF('cocina'!A:A,sala[[#This Row],[Número de Orden]],'cocina'!H:H)/(24*60)</f>
        <v>2.361111111111111E-2</v>
      </c>
      <c r="Q509" s="3">
        <f>IF((sala[[#This Row],[Tiempo de Permanencia]]-sala[[#This Row],[Tiempo de Preparación]])&gt;0,sala[[#This Row],[Tiempo de Permanencia]]-sala[[#This Row],[Tiempo de Preparación]],0)</f>
        <v>0.13263888888888889</v>
      </c>
      <c r="R509" s="10">
        <f>IF(sala[[#This Row],[Tiempo de degustación]]&gt;0,1,0)</f>
        <v>1</v>
      </c>
      <c r="S509" s="1" t="str">
        <f>WEEKDAY(sala[[#This Row],[Fecha de Factura]],11)&amp;". "&amp;TEXT(sala[[#This Row],[Fecha de Factura]],"dddd")</f>
        <v>4. jueves</v>
      </c>
      <c r="T509" s="4">
        <f>SUMIF('cocina'!A:A,sala[[#This Row],[Número de Orden]],'cocina'!G:G)</f>
        <v>1</v>
      </c>
      <c r="U509" s="4">
        <f>sala[[#This Row],[Tiempo de Preparación]]*24</f>
        <v>0.56666666666666665</v>
      </c>
      <c r="V509">
        <f>sala[[#This Row],[Cobrada]]*sala[[#This Row],[Monto Total de la Cuenta]]</f>
        <v>32</v>
      </c>
      <c r="W509" s="4">
        <f>sala[[#This Row],[Tiempo de Permanencia]]*24</f>
        <v>3.75</v>
      </c>
    </row>
    <row r="510" spans="1:23" x14ac:dyDescent="0.3">
      <c r="A510">
        <v>5</v>
      </c>
      <c r="B510" s="1" t="s">
        <v>103</v>
      </c>
      <c r="C510">
        <v>3</v>
      </c>
      <c r="D510" s="2">
        <v>45022.133333333331</v>
      </c>
      <c r="E510" s="2">
        <v>45022.251388888886</v>
      </c>
      <c r="F510" s="1" t="s">
        <v>19</v>
      </c>
      <c r="G510" s="1" t="s">
        <v>20</v>
      </c>
      <c r="H510" s="1" t="s">
        <v>25</v>
      </c>
      <c r="I510">
        <v>16.260000000000002</v>
      </c>
      <c r="J510" s="1" t="s">
        <v>38</v>
      </c>
      <c r="K510">
        <v>509</v>
      </c>
      <c r="L510" s="1" t="s">
        <v>27</v>
      </c>
      <c r="M510" s="1">
        <f>SUMIF('cocina'!A:A,sala[[#This Row],[Número de Orden]],'cocina'!K:K)</f>
        <v>80</v>
      </c>
      <c r="N510" s="2">
        <f>sala[[#This Row],[Hora de Salida]]</f>
        <v>45022.251388888886</v>
      </c>
      <c r="O510" s="3">
        <f>IF(sala[[#This Row],[Estado de la Mesa]]="Ocupada",sala[[#This Row],[Hora de Salida]]-sala[[#This Row],[Hora de Llegada]]+15/(24*60),sala[[#This Row],[Hora de Salida]]-sala[[#This Row],[Hora de Llegada]])</f>
        <v>0.12847222222141377</v>
      </c>
      <c r="P510" s="3">
        <f>SUMIF('cocina'!A:A,sala[[#This Row],[Número de Orden]],'cocina'!H:H)/(24*60)</f>
        <v>3.2638888888888891E-2</v>
      </c>
      <c r="Q510" s="3">
        <f>IF((sala[[#This Row],[Tiempo de Permanencia]]-sala[[#This Row],[Tiempo de Preparación]])&gt;0,sala[[#This Row],[Tiempo de Permanencia]]-sala[[#This Row],[Tiempo de Preparación]],0)</f>
        <v>9.5833333332524889E-2</v>
      </c>
      <c r="R510" s="10">
        <f>IF(sala[[#This Row],[Tiempo de degustación]]&gt;0,1,0)</f>
        <v>1</v>
      </c>
      <c r="S510" s="1" t="str">
        <f>WEEKDAY(sala[[#This Row],[Fecha de Factura]],11)&amp;". "&amp;TEXT(sala[[#This Row],[Fecha de Factura]],"dddd")</f>
        <v>4. jueves</v>
      </c>
      <c r="T510" s="4">
        <f>SUMIF('cocina'!A:A,sala[[#This Row],[Número de Orden]],'cocina'!G:G)</f>
        <v>2</v>
      </c>
      <c r="U510" s="4">
        <f>sala[[#This Row],[Tiempo de Preparación]]*24</f>
        <v>0.78333333333333344</v>
      </c>
      <c r="V510">
        <f>sala[[#This Row],[Cobrada]]*sala[[#This Row],[Monto Total de la Cuenta]]</f>
        <v>80</v>
      </c>
      <c r="W510" s="4">
        <f>sala[[#This Row],[Tiempo de Permanencia]]*24</f>
        <v>3.0833333333139308</v>
      </c>
    </row>
    <row r="511" spans="1:23" x14ac:dyDescent="0.3">
      <c r="A511">
        <v>6</v>
      </c>
      <c r="B511" s="1" t="s">
        <v>471</v>
      </c>
      <c r="C511">
        <v>4</v>
      </c>
      <c r="D511" s="2">
        <v>45022.147222222222</v>
      </c>
      <c r="E511" s="2">
        <v>45022.189583333333</v>
      </c>
      <c r="F511" s="1" t="s">
        <v>32</v>
      </c>
      <c r="G511" s="1" t="s">
        <v>14</v>
      </c>
      <c r="H511" s="1" t="s">
        <v>25</v>
      </c>
      <c r="I511">
        <v>14.97</v>
      </c>
      <c r="J511" s="1" t="s">
        <v>26</v>
      </c>
      <c r="K511">
        <v>510</v>
      </c>
      <c r="L511" s="1" t="s">
        <v>30</v>
      </c>
      <c r="M511" s="1">
        <f>SUMIF('cocina'!A:A,sala[[#This Row],[Número de Orden]],'cocina'!K:K)</f>
        <v>36</v>
      </c>
      <c r="N511" s="2">
        <f>sala[[#This Row],[Hora de Salida]]</f>
        <v>45022.189583333333</v>
      </c>
      <c r="O511" s="3">
        <f>IF(sala[[#This Row],[Estado de la Mesa]]="Ocupada",sala[[#This Row],[Hora de Salida]]-sala[[#This Row],[Hora de Llegada]]+15/(24*60),sala[[#This Row],[Hora de Salida]]-sala[[#This Row],[Hora de Llegada]])</f>
        <v>4.2361111110949423E-2</v>
      </c>
      <c r="P511" s="3">
        <f>SUMIF('cocina'!A:A,sala[[#This Row],[Número de Orden]],'cocina'!H:H)/(24*60)</f>
        <v>3.3333333333333333E-2</v>
      </c>
      <c r="Q511" s="3">
        <f>IF((sala[[#This Row],[Tiempo de Permanencia]]-sala[[#This Row],[Tiempo de Preparación]])&gt;0,sala[[#This Row],[Tiempo de Permanencia]]-sala[[#This Row],[Tiempo de Preparación]],0)</f>
        <v>9.0277777776160903E-3</v>
      </c>
      <c r="R511" s="10">
        <f>IF(sala[[#This Row],[Tiempo de degustación]]&gt;0,1,0)</f>
        <v>1</v>
      </c>
      <c r="S511" s="1" t="str">
        <f>WEEKDAY(sala[[#This Row],[Fecha de Factura]],11)&amp;". "&amp;TEXT(sala[[#This Row],[Fecha de Factura]],"dddd")</f>
        <v>4. jueves</v>
      </c>
      <c r="T511" s="4">
        <f>SUMIF('cocina'!A:A,sala[[#This Row],[Número de Orden]],'cocina'!G:G)</f>
        <v>1</v>
      </c>
      <c r="U511" s="4">
        <f>sala[[#This Row],[Tiempo de Preparación]]*24</f>
        <v>0.8</v>
      </c>
      <c r="V511">
        <f>sala[[#This Row],[Cobrada]]*sala[[#This Row],[Monto Total de la Cuenta]]</f>
        <v>36</v>
      </c>
      <c r="W511" s="4">
        <f>sala[[#This Row],[Tiempo de Permanencia]]*24</f>
        <v>1.0166666666627862</v>
      </c>
    </row>
    <row r="512" spans="1:23" x14ac:dyDescent="0.3">
      <c r="A512">
        <v>2</v>
      </c>
      <c r="B512" s="1" t="s">
        <v>472</v>
      </c>
      <c r="C512">
        <v>1</v>
      </c>
      <c r="D512" s="2">
        <v>45022.068055555559</v>
      </c>
      <c r="E512" s="2">
        <v>45022.140972222223</v>
      </c>
      <c r="F512" s="1" t="s">
        <v>19</v>
      </c>
      <c r="G512" s="1" t="s">
        <v>14</v>
      </c>
      <c r="H512" s="1" t="s">
        <v>25</v>
      </c>
      <c r="I512">
        <v>35.950000000000003</v>
      </c>
      <c r="J512" s="1" t="s">
        <v>26</v>
      </c>
      <c r="K512">
        <v>511</v>
      </c>
      <c r="L512" s="1" t="s">
        <v>69</v>
      </c>
      <c r="M512" s="1">
        <f>SUMIF('cocina'!A:A,sala[[#This Row],[Número de Orden]],'cocina'!K:K)</f>
        <v>137</v>
      </c>
      <c r="N512" s="2">
        <f>sala[[#This Row],[Hora de Salida]]</f>
        <v>45022.140972222223</v>
      </c>
      <c r="O512" s="3">
        <f>IF(sala[[#This Row],[Estado de la Mesa]]="Ocupada",sala[[#This Row],[Hora de Salida]]-sala[[#This Row],[Hora de Llegada]]+15/(24*60),sala[[#This Row],[Hora de Salida]]-sala[[#This Row],[Hora de Llegada]])</f>
        <v>7.2916666664241347E-2</v>
      </c>
      <c r="P512" s="3">
        <f>SUMIF('cocina'!A:A,sala[[#This Row],[Número de Orden]],'cocina'!H:H)/(24*60)</f>
        <v>2.6388888888888889E-2</v>
      </c>
      <c r="Q512" s="3">
        <f>IF((sala[[#This Row],[Tiempo de Permanencia]]-sala[[#This Row],[Tiempo de Preparación]])&gt;0,sala[[#This Row],[Tiempo de Permanencia]]-sala[[#This Row],[Tiempo de Preparación]],0)</f>
        <v>4.6527777775352455E-2</v>
      </c>
      <c r="R512" s="10">
        <f>IF(sala[[#This Row],[Tiempo de degustación]]&gt;0,1,0)</f>
        <v>1</v>
      </c>
      <c r="S512" s="1" t="str">
        <f>WEEKDAY(sala[[#This Row],[Fecha de Factura]],11)&amp;". "&amp;TEXT(sala[[#This Row],[Fecha de Factura]],"dddd")</f>
        <v>4. jueves</v>
      </c>
      <c r="T512" s="4">
        <f>SUMIF('cocina'!A:A,sala[[#This Row],[Número de Orden]],'cocina'!G:G)</f>
        <v>5</v>
      </c>
      <c r="U512" s="4">
        <f>sala[[#This Row],[Tiempo de Preparación]]*24</f>
        <v>0.6333333333333333</v>
      </c>
      <c r="V512">
        <f>sala[[#This Row],[Cobrada]]*sala[[#This Row],[Monto Total de la Cuenta]]</f>
        <v>137</v>
      </c>
      <c r="W512" s="4">
        <f>sala[[#This Row],[Tiempo de Permanencia]]*24</f>
        <v>1.7499999999417923</v>
      </c>
    </row>
    <row r="513" spans="1:23" x14ac:dyDescent="0.3">
      <c r="A513">
        <v>2</v>
      </c>
      <c r="B513" s="1" t="s">
        <v>400</v>
      </c>
      <c r="C513">
        <v>1</v>
      </c>
      <c r="D513" s="2">
        <v>45022.054861111108</v>
      </c>
      <c r="E513" s="2">
        <v>45022.101388888892</v>
      </c>
      <c r="F513" s="1" t="s">
        <v>29</v>
      </c>
      <c r="G513" s="1" t="s">
        <v>14</v>
      </c>
      <c r="H513" s="1" t="s">
        <v>25</v>
      </c>
      <c r="I513">
        <v>37.369999999999997</v>
      </c>
      <c r="J513" s="1" t="s">
        <v>38</v>
      </c>
      <c r="K513">
        <v>512</v>
      </c>
      <c r="L513" s="1" t="s">
        <v>17</v>
      </c>
      <c r="M513" s="1">
        <f>SUMIF('cocina'!A:A,sala[[#This Row],[Número de Orden]],'cocina'!K:K)</f>
        <v>128</v>
      </c>
      <c r="N513" s="2">
        <f>sala[[#This Row],[Hora de Salida]]</f>
        <v>45022.101388888892</v>
      </c>
      <c r="O513" s="3">
        <f>IF(sala[[#This Row],[Estado de la Mesa]]="Ocupada",sala[[#This Row],[Hora de Salida]]-sala[[#This Row],[Hora de Llegada]]+15/(24*60),sala[[#This Row],[Hora de Salida]]-sala[[#This Row],[Hora de Llegada]])</f>
        <v>5.6944444450588584E-2</v>
      </c>
      <c r="P513" s="3">
        <f>SUMIF('cocina'!A:A,sala[[#This Row],[Número de Orden]],'cocina'!H:H)/(24*60)</f>
        <v>4.0972222222222222E-2</v>
      </c>
      <c r="Q513" s="3">
        <f>IF((sala[[#This Row],[Tiempo de Permanencia]]-sala[[#This Row],[Tiempo de Preparación]])&gt;0,sala[[#This Row],[Tiempo de Permanencia]]-sala[[#This Row],[Tiempo de Preparación]],0)</f>
        <v>1.5972222228366362E-2</v>
      </c>
      <c r="R513" s="10">
        <f>IF(sala[[#This Row],[Tiempo de degustación]]&gt;0,1,0)</f>
        <v>1</v>
      </c>
      <c r="S513" s="1" t="str">
        <f>WEEKDAY(sala[[#This Row],[Fecha de Factura]],11)&amp;". "&amp;TEXT(sala[[#This Row],[Fecha de Factura]],"dddd")</f>
        <v>4. jueves</v>
      </c>
      <c r="T513" s="4">
        <f>SUMIF('cocina'!A:A,sala[[#This Row],[Número de Orden]],'cocina'!G:G)</f>
        <v>4</v>
      </c>
      <c r="U513" s="4">
        <f>sala[[#This Row],[Tiempo de Preparación]]*24</f>
        <v>0.98333333333333339</v>
      </c>
      <c r="V513">
        <f>sala[[#This Row],[Cobrada]]*sala[[#This Row],[Monto Total de la Cuenta]]</f>
        <v>128</v>
      </c>
      <c r="W513" s="4">
        <f>sala[[#This Row],[Tiempo de Permanencia]]*24</f>
        <v>1.3666666668141261</v>
      </c>
    </row>
    <row r="514" spans="1:23" x14ac:dyDescent="0.3">
      <c r="A514">
        <v>8</v>
      </c>
      <c r="B514" s="1" t="s">
        <v>47</v>
      </c>
      <c r="C514">
        <v>6</v>
      </c>
      <c r="D514" s="2">
        <v>45022.061111111114</v>
      </c>
      <c r="E514" s="2">
        <v>45022.20208333333</v>
      </c>
      <c r="F514" s="1" t="s">
        <v>13</v>
      </c>
      <c r="G514" s="1" t="s">
        <v>20</v>
      </c>
      <c r="H514" s="1" t="s">
        <v>25</v>
      </c>
      <c r="I514">
        <v>22.74</v>
      </c>
      <c r="J514" s="1" t="s">
        <v>38</v>
      </c>
      <c r="K514">
        <v>513</v>
      </c>
      <c r="L514" s="1" t="s">
        <v>42</v>
      </c>
      <c r="M514" s="1">
        <f>SUMIF('cocina'!A:A,sala[[#This Row],[Número de Orden]],'cocina'!K:K)</f>
        <v>54</v>
      </c>
      <c r="N514" s="2">
        <f>sala[[#This Row],[Hora de Salida]]</f>
        <v>45022.20208333333</v>
      </c>
      <c r="O514" s="3">
        <f>IF(sala[[#This Row],[Estado de la Mesa]]="Ocupada",sala[[#This Row],[Hora de Salida]]-sala[[#This Row],[Hora de Llegada]]+15/(24*60),sala[[#This Row],[Hora de Salida]]-sala[[#This Row],[Hora de Llegada]])</f>
        <v>0.15138888888274474</v>
      </c>
      <c r="P514" s="3">
        <f>SUMIF('cocina'!A:A,sala[[#This Row],[Número de Orden]],'cocina'!H:H)/(24*60)</f>
        <v>3.888888888888889E-2</v>
      </c>
      <c r="Q514" s="3">
        <f>IF((sala[[#This Row],[Tiempo de Permanencia]]-sala[[#This Row],[Tiempo de Preparación]])&gt;0,sala[[#This Row],[Tiempo de Permanencia]]-sala[[#This Row],[Tiempo de Preparación]],0)</f>
        <v>0.11249999999385585</v>
      </c>
      <c r="R514" s="10">
        <f>IF(sala[[#This Row],[Tiempo de degustación]]&gt;0,1,0)</f>
        <v>1</v>
      </c>
      <c r="S514" s="1" t="str">
        <f>WEEKDAY(sala[[#This Row],[Fecha de Factura]],11)&amp;". "&amp;TEXT(sala[[#This Row],[Fecha de Factura]],"dddd")</f>
        <v>4. jueves</v>
      </c>
      <c r="T514" s="4">
        <f>SUMIF('cocina'!A:A,sala[[#This Row],[Número de Orden]],'cocina'!G:G)</f>
        <v>3</v>
      </c>
      <c r="U514" s="4">
        <f>sala[[#This Row],[Tiempo de Preparación]]*24</f>
        <v>0.93333333333333335</v>
      </c>
      <c r="V514">
        <f>sala[[#This Row],[Cobrada]]*sala[[#This Row],[Monto Total de la Cuenta]]</f>
        <v>54</v>
      </c>
      <c r="W514" s="4">
        <f>sala[[#This Row],[Tiempo de Permanencia]]*24</f>
        <v>3.6333333331858739</v>
      </c>
    </row>
    <row r="515" spans="1:23" x14ac:dyDescent="0.3">
      <c r="A515">
        <v>18</v>
      </c>
      <c r="B515" s="1" t="s">
        <v>473</v>
      </c>
      <c r="C515">
        <v>5</v>
      </c>
      <c r="D515" s="2">
        <v>45022.054861111108</v>
      </c>
      <c r="E515" s="2">
        <v>45022.191666666666</v>
      </c>
      <c r="F515" s="1" t="s">
        <v>32</v>
      </c>
      <c r="G515" s="1" t="s">
        <v>14</v>
      </c>
      <c r="H515" s="1" t="s">
        <v>25</v>
      </c>
      <c r="I515">
        <v>38.840000000000003</v>
      </c>
      <c r="J515" s="1" t="s">
        <v>26</v>
      </c>
      <c r="K515">
        <v>514</v>
      </c>
      <c r="L515" s="1" t="s">
        <v>57</v>
      </c>
      <c r="M515" s="1">
        <f>SUMIF('cocina'!A:A,sala[[#This Row],[Número de Orden]],'cocina'!K:K)</f>
        <v>174</v>
      </c>
      <c r="N515" s="2">
        <f>sala[[#This Row],[Hora de Salida]]</f>
        <v>45022.191666666666</v>
      </c>
      <c r="O515" s="3">
        <f>IF(sala[[#This Row],[Estado de la Mesa]]="Ocupada",sala[[#This Row],[Hora de Salida]]-sala[[#This Row],[Hora de Llegada]]+15/(24*60),sala[[#This Row],[Hora de Salida]]-sala[[#This Row],[Hora de Llegada]])</f>
        <v>0.1368055555576575</v>
      </c>
      <c r="P515" s="3">
        <f>SUMIF('cocina'!A:A,sala[[#This Row],[Número de Orden]],'cocina'!H:H)/(24*60)</f>
        <v>7.7777777777777779E-2</v>
      </c>
      <c r="Q515" s="3">
        <f>IF((sala[[#This Row],[Tiempo de Permanencia]]-sala[[#This Row],[Tiempo de Preparación]])&gt;0,sala[[#This Row],[Tiempo de Permanencia]]-sala[[#This Row],[Tiempo de Preparación]],0)</f>
        <v>5.902777777987972E-2</v>
      </c>
      <c r="R515" s="10">
        <f>IF(sala[[#This Row],[Tiempo de degustación]]&gt;0,1,0)</f>
        <v>1</v>
      </c>
      <c r="S515" s="1" t="str">
        <f>WEEKDAY(sala[[#This Row],[Fecha de Factura]],11)&amp;". "&amp;TEXT(sala[[#This Row],[Fecha de Factura]],"dddd")</f>
        <v>4. jueves</v>
      </c>
      <c r="T515" s="4">
        <f>SUMIF('cocina'!A:A,sala[[#This Row],[Número de Orden]],'cocina'!G:G)</f>
        <v>7</v>
      </c>
      <c r="U515" s="4">
        <f>sala[[#This Row],[Tiempo de Preparación]]*24</f>
        <v>1.8666666666666667</v>
      </c>
      <c r="V515">
        <f>sala[[#This Row],[Cobrada]]*sala[[#This Row],[Monto Total de la Cuenta]]</f>
        <v>174</v>
      </c>
      <c r="W515" s="4">
        <f>sala[[#This Row],[Tiempo de Permanencia]]*24</f>
        <v>3.28333333338378</v>
      </c>
    </row>
    <row r="516" spans="1:23" x14ac:dyDescent="0.3">
      <c r="A516">
        <v>19</v>
      </c>
      <c r="B516" s="1" t="s">
        <v>347</v>
      </c>
      <c r="C516">
        <v>2</v>
      </c>
      <c r="D516" s="2">
        <v>45022.040277777778</v>
      </c>
      <c r="E516" s="2">
        <v>45022.085416666669</v>
      </c>
      <c r="F516" s="1" t="s">
        <v>24</v>
      </c>
      <c r="G516" s="1" t="s">
        <v>14</v>
      </c>
      <c r="H516" s="1" t="s">
        <v>25</v>
      </c>
      <c r="I516">
        <v>43.79</v>
      </c>
      <c r="J516" s="1" t="s">
        <v>38</v>
      </c>
      <c r="K516">
        <v>515</v>
      </c>
      <c r="L516" s="1" t="s">
        <v>57</v>
      </c>
      <c r="M516" s="1">
        <f>SUMIF('cocina'!A:A,sala[[#This Row],[Número de Orden]],'cocina'!K:K)</f>
        <v>18</v>
      </c>
      <c r="N516" s="2">
        <f>sala[[#This Row],[Hora de Salida]]</f>
        <v>45022.085416666669</v>
      </c>
      <c r="O516" s="3">
        <f>IF(sala[[#This Row],[Estado de la Mesa]]="Ocupada",sala[[#This Row],[Hora de Salida]]-sala[[#This Row],[Hora de Llegada]]+15/(24*60),sala[[#This Row],[Hora de Salida]]-sala[[#This Row],[Hora de Llegada]])</f>
        <v>5.5555555557172433E-2</v>
      </c>
      <c r="P516" s="3">
        <f>SUMIF('cocina'!A:A,sala[[#This Row],[Número de Orden]],'cocina'!H:H)/(24*60)</f>
        <v>9.0277777777777769E-3</v>
      </c>
      <c r="Q516" s="3">
        <f>IF((sala[[#This Row],[Tiempo de Permanencia]]-sala[[#This Row],[Tiempo de Preparación]])&gt;0,sala[[#This Row],[Tiempo de Permanencia]]-sala[[#This Row],[Tiempo de Preparación]],0)</f>
        <v>4.6527777779394652E-2</v>
      </c>
      <c r="R516" s="10">
        <f>IF(sala[[#This Row],[Tiempo de degustación]]&gt;0,1,0)</f>
        <v>1</v>
      </c>
      <c r="S516" s="1" t="str">
        <f>WEEKDAY(sala[[#This Row],[Fecha de Factura]],11)&amp;". "&amp;TEXT(sala[[#This Row],[Fecha de Factura]],"dddd")</f>
        <v>4. jueves</v>
      </c>
      <c r="T516" s="4">
        <f>SUMIF('cocina'!A:A,sala[[#This Row],[Número de Orden]],'cocina'!G:G)</f>
        <v>1</v>
      </c>
      <c r="U516" s="4">
        <f>sala[[#This Row],[Tiempo de Preparación]]*24</f>
        <v>0.21666666666666665</v>
      </c>
      <c r="V516">
        <f>sala[[#This Row],[Cobrada]]*sala[[#This Row],[Monto Total de la Cuenta]]</f>
        <v>18</v>
      </c>
      <c r="W516" s="4">
        <f>sala[[#This Row],[Tiempo de Permanencia]]*24</f>
        <v>1.3333333333721384</v>
      </c>
    </row>
    <row r="517" spans="1:23" x14ac:dyDescent="0.3">
      <c r="A517">
        <v>7</v>
      </c>
      <c r="B517" s="1" t="s">
        <v>474</v>
      </c>
      <c r="C517">
        <v>2</v>
      </c>
      <c r="D517" s="2">
        <v>45022.163194444445</v>
      </c>
      <c r="E517" s="2">
        <v>45022.207638888889</v>
      </c>
      <c r="F517" s="1" t="s">
        <v>32</v>
      </c>
      <c r="G517" s="1" t="s">
        <v>14</v>
      </c>
      <c r="H517" s="1" t="s">
        <v>25</v>
      </c>
      <c r="I517">
        <v>20.85</v>
      </c>
      <c r="J517" s="1" t="s">
        <v>16</v>
      </c>
      <c r="K517">
        <v>516</v>
      </c>
      <c r="L517" s="1" t="s">
        <v>30</v>
      </c>
      <c r="M517" s="1">
        <f>SUMIF('cocina'!A:A,sala[[#This Row],[Número de Orden]],'cocina'!K:K)</f>
        <v>146</v>
      </c>
      <c r="N517" s="2">
        <f>sala[[#This Row],[Hora de Salida]]</f>
        <v>45022.207638888889</v>
      </c>
      <c r="O517" s="3">
        <f>IF(sala[[#This Row],[Estado de la Mesa]]="Ocupada",sala[[#This Row],[Hora de Salida]]-sala[[#This Row],[Hora de Llegada]]+15/(24*60),sala[[#This Row],[Hora de Salida]]-sala[[#This Row],[Hora de Llegada]])</f>
        <v>4.4444444443797693E-2</v>
      </c>
      <c r="P517" s="3">
        <f>SUMIF('cocina'!A:A,sala[[#This Row],[Número de Orden]],'cocina'!H:H)/(24*60)</f>
        <v>6.7361111111111108E-2</v>
      </c>
      <c r="Q517" s="3">
        <f>IF((sala[[#This Row],[Tiempo de Permanencia]]-sala[[#This Row],[Tiempo de Preparación]])&gt;0,sala[[#This Row],[Tiempo de Permanencia]]-sala[[#This Row],[Tiempo de Preparación]],0)</f>
        <v>0</v>
      </c>
      <c r="R517" s="10">
        <f>IF(sala[[#This Row],[Tiempo de degustación]]&gt;0,1,0)</f>
        <v>0</v>
      </c>
      <c r="S517" s="1" t="str">
        <f>WEEKDAY(sala[[#This Row],[Fecha de Factura]],11)&amp;". "&amp;TEXT(sala[[#This Row],[Fecha de Factura]],"dddd")</f>
        <v>4. jueves</v>
      </c>
      <c r="T517" s="4">
        <f>SUMIF('cocina'!A:A,sala[[#This Row],[Número de Orden]],'cocina'!G:G)</f>
        <v>7</v>
      </c>
      <c r="U517" s="4">
        <f>sala[[#This Row],[Tiempo de Preparación]]*24</f>
        <v>1.6166666666666667</v>
      </c>
      <c r="V517">
        <f>sala[[#This Row],[Cobrada]]*sala[[#This Row],[Monto Total de la Cuenta]]</f>
        <v>0</v>
      </c>
      <c r="W517" s="4">
        <f>sala[[#This Row],[Tiempo de Permanencia]]*24</f>
        <v>1.0666666666511446</v>
      </c>
    </row>
    <row r="518" spans="1:23" x14ac:dyDescent="0.3">
      <c r="A518">
        <v>4</v>
      </c>
      <c r="B518" s="1" t="s">
        <v>390</v>
      </c>
      <c r="C518">
        <v>5</v>
      </c>
      <c r="D518" s="2">
        <v>45022.065972222219</v>
      </c>
      <c r="E518" s="2">
        <v>45022.229166666664</v>
      </c>
      <c r="F518" s="1" t="s">
        <v>32</v>
      </c>
      <c r="G518" s="1" t="s">
        <v>14</v>
      </c>
      <c r="H518" s="1" t="s">
        <v>21</v>
      </c>
      <c r="I518">
        <v>23.92</v>
      </c>
      <c r="J518" s="1" t="s">
        <v>16</v>
      </c>
      <c r="K518">
        <v>517</v>
      </c>
      <c r="L518" s="1" t="s">
        <v>54</v>
      </c>
      <c r="M518" s="1">
        <f>SUMIF('cocina'!A:A,sala[[#This Row],[Número de Orden]],'cocina'!K:K)</f>
        <v>103</v>
      </c>
      <c r="N518" s="2">
        <f>sala[[#This Row],[Hora de Salida]]</f>
        <v>45022.229166666664</v>
      </c>
      <c r="O518" s="3">
        <f>IF(sala[[#This Row],[Estado de la Mesa]]="Ocupada",sala[[#This Row],[Hora de Salida]]-sala[[#This Row],[Hora de Llegada]]+15/(24*60),sala[[#This Row],[Hora de Salida]]-sala[[#This Row],[Hora de Llegada]])</f>
        <v>0.16319444444525288</v>
      </c>
      <c r="P518" s="3">
        <f>SUMIF('cocina'!A:A,sala[[#This Row],[Número de Orden]],'cocina'!H:H)/(24*60)</f>
        <v>4.5138888888888888E-2</v>
      </c>
      <c r="Q518" s="3">
        <f>IF((sala[[#This Row],[Tiempo de Permanencia]]-sala[[#This Row],[Tiempo de Preparación]])&gt;0,sala[[#This Row],[Tiempo de Permanencia]]-sala[[#This Row],[Tiempo de Preparación]],0)</f>
        <v>0.11805555555636399</v>
      </c>
      <c r="R518" s="10">
        <f>IF(sala[[#This Row],[Tiempo de degustación]]&gt;0,1,0)</f>
        <v>1</v>
      </c>
      <c r="S518" s="1" t="str">
        <f>WEEKDAY(sala[[#This Row],[Fecha de Factura]],11)&amp;". "&amp;TEXT(sala[[#This Row],[Fecha de Factura]],"dddd")</f>
        <v>4. jueves</v>
      </c>
      <c r="T518" s="4">
        <f>SUMIF('cocina'!A:A,sala[[#This Row],[Número de Orden]],'cocina'!G:G)</f>
        <v>5</v>
      </c>
      <c r="U518" s="4">
        <f>sala[[#This Row],[Tiempo de Preparación]]*24</f>
        <v>1.0833333333333333</v>
      </c>
      <c r="V518">
        <f>sala[[#This Row],[Cobrada]]*sala[[#This Row],[Monto Total de la Cuenta]]</f>
        <v>103</v>
      </c>
      <c r="W518" s="4">
        <f>sala[[#This Row],[Tiempo de Permanencia]]*24</f>
        <v>3.9166666666860692</v>
      </c>
    </row>
    <row r="519" spans="1:23" x14ac:dyDescent="0.3">
      <c r="A519">
        <v>5</v>
      </c>
      <c r="B519" s="1" t="s">
        <v>173</v>
      </c>
      <c r="C519">
        <v>6</v>
      </c>
      <c r="D519" s="2">
        <v>45022.088888888888</v>
      </c>
      <c r="E519" s="2">
        <v>45022.251388888886</v>
      </c>
      <c r="F519" s="1" t="s">
        <v>32</v>
      </c>
      <c r="G519" s="1" t="s">
        <v>20</v>
      </c>
      <c r="H519" s="1" t="s">
        <v>25</v>
      </c>
      <c r="I519">
        <v>18.48</v>
      </c>
      <c r="J519" s="1" t="s">
        <v>38</v>
      </c>
      <c r="K519">
        <v>518</v>
      </c>
      <c r="L519" s="1" t="s">
        <v>22</v>
      </c>
      <c r="M519" s="1">
        <f>SUMIF('cocina'!A:A,sala[[#This Row],[Número de Orden]],'cocina'!K:K)</f>
        <v>77</v>
      </c>
      <c r="N519" s="2">
        <f>sala[[#This Row],[Hora de Salida]]</f>
        <v>45022.251388888886</v>
      </c>
      <c r="O519" s="3">
        <f>IF(sala[[#This Row],[Estado de la Mesa]]="Ocupada",sala[[#This Row],[Hora de Salida]]-sala[[#This Row],[Hora de Llegada]]+15/(24*60),sala[[#This Row],[Hora de Salida]]-sala[[#This Row],[Hora de Llegada]])</f>
        <v>0.17291666666521147</v>
      </c>
      <c r="P519" s="3">
        <f>SUMIF('cocina'!A:A,sala[[#This Row],[Número de Orden]],'cocina'!H:H)/(24*60)</f>
        <v>3.6805555555555557E-2</v>
      </c>
      <c r="Q519" s="3">
        <f>IF((sala[[#This Row],[Tiempo de Permanencia]]-sala[[#This Row],[Tiempo de Preparación]])&gt;0,sala[[#This Row],[Tiempo de Permanencia]]-sala[[#This Row],[Tiempo de Preparación]],0)</f>
        <v>0.1361111111096559</v>
      </c>
      <c r="R519" s="10">
        <f>IF(sala[[#This Row],[Tiempo de degustación]]&gt;0,1,0)</f>
        <v>1</v>
      </c>
      <c r="S519" s="1" t="str">
        <f>WEEKDAY(sala[[#This Row],[Fecha de Factura]],11)&amp;". "&amp;TEXT(sala[[#This Row],[Fecha de Factura]],"dddd")</f>
        <v>4. jueves</v>
      </c>
      <c r="T519" s="4">
        <f>SUMIF('cocina'!A:A,sala[[#This Row],[Número de Orden]],'cocina'!G:G)</f>
        <v>3</v>
      </c>
      <c r="U519" s="4">
        <f>sala[[#This Row],[Tiempo de Preparación]]*24</f>
        <v>0.8833333333333333</v>
      </c>
      <c r="V519">
        <f>sala[[#This Row],[Cobrada]]*sala[[#This Row],[Monto Total de la Cuenta]]</f>
        <v>77</v>
      </c>
      <c r="W519" s="4">
        <f>sala[[#This Row],[Tiempo de Permanencia]]*24</f>
        <v>4.1499999999650754</v>
      </c>
    </row>
    <row r="520" spans="1:23" x14ac:dyDescent="0.3">
      <c r="A520">
        <v>6</v>
      </c>
      <c r="B520" s="1" t="s">
        <v>475</v>
      </c>
      <c r="C520">
        <v>2</v>
      </c>
      <c r="D520" s="2">
        <v>45022.033333333333</v>
      </c>
      <c r="E520" s="2">
        <v>45022.15902777778</v>
      </c>
      <c r="F520" s="1" t="s">
        <v>29</v>
      </c>
      <c r="G520" s="1" t="s">
        <v>14</v>
      </c>
      <c r="H520" s="1" t="s">
        <v>25</v>
      </c>
      <c r="I520">
        <v>34.590000000000003</v>
      </c>
      <c r="J520" s="1" t="s">
        <v>26</v>
      </c>
      <c r="K520">
        <v>519</v>
      </c>
      <c r="L520" s="1" t="s">
        <v>30</v>
      </c>
      <c r="M520" s="1">
        <f>SUMIF('cocina'!A:A,sala[[#This Row],[Número de Orden]],'cocina'!K:K)</f>
        <v>245</v>
      </c>
      <c r="N520" s="2">
        <f>sala[[#This Row],[Hora de Salida]]</f>
        <v>45022.15902777778</v>
      </c>
      <c r="O520" s="3">
        <f>IF(sala[[#This Row],[Estado de la Mesa]]="Ocupada",sala[[#This Row],[Hora de Salida]]-sala[[#This Row],[Hora de Llegada]]+15/(24*60),sala[[#This Row],[Hora de Salida]]-sala[[#This Row],[Hora de Llegada]])</f>
        <v>0.12569444444670808</v>
      </c>
      <c r="P520" s="3">
        <f>SUMIF('cocina'!A:A,sala[[#This Row],[Número de Orden]],'cocina'!H:H)/(24*60)</f>
        <v>0.10833333333333334</v>
      </c>
      <c r="Q520" s="3">
        <f>IF((sala[[#This Row],[Tiempo de Permanencia]]-sala[[#This Row],[Tiempo de Preparación]])&gt;0,sala[[#This Row],[Tiempo de Permanencia]]-sala[[#This Row],[Tiempo de Preparación]],0)</f>
        <v>1.7361111113374739E-2</v>
      </c>
      <c r="R520" s="10">
        <f>IF(sala[[#This Row],[Tiempo de degustación]]&gt;0,1,0)</f>
        <v>1</v>
      </c>
      <c r="S520" s="1" t="str">
        <f>WEEKDAY(sala[[#This Row],[Fecha de Factura]],11)&amp;". "&amp;TEXT(sala[[#This Row],[Fecha de Factura]],"dddd")</f>
        <v>4. jueves</v>
      </c>
      <c r="T520" s="4">
        <f>SUMIF('cocina'!A:A,sala[[#This Row],[Número de Orden]],'cocina'!G:G)</f>
        <v>8</v>
      </c>
      <c r="U520" s="4">
        <f>sala[[#This Row],[Tiempo de Preparación]]*24</f>
        <v>2.6</v>
      </c>
      <c r="V520">
        <f>sala[[#This Row],[Cobrada]]*sala[[#This Row],[Monto Total de la Cuenta]]</f>
        <v>245</v>
      </c>
      <c r="W520" s="4">
        <f>sala[[#This Row],[Tiempo de Permanencia]]*24</f>
        <v>3.0166666667209938</v>
      </c>
    </row>
    <row r="521" spans="1:23" x14ac:dyDescent="0.3">
      <c r="A521">
        <v>4</v>
      </c>
      <c r="B521" s="1" t="s">
        <v>476</v>
      </c>
      <c r="C521">
        <v>4</v>
      </c>
      <c r="D521" s="2">
        <v>45022.149305555555</v>
      </c>
      <c r="E521" s="2">
        <v>45022.265972222223</v>
      </c>
      <c r="F521" s="1" t="s">
        <v>32</v>
      </c>
      <c r="G521" s="1" t="s">
        <v>35</v>
      </c>
      <c r="H521" s="1" t="s">
        <v>25</v>
      </c>
      <c r="I521">
        <v>43.99</v>
      </c>
      <c r="J521" s="1" t="s">
        <v>26</v>
      </c>
      <c r="K521">
        <v>520</v>
      </c>
      <c r="L521" s="1" t="s">
        <v>22</v>
      </c>
      <c r="M521" s="1">
        <f>SUMIF('cocina'!A:A,sala[[#This Row],[Número de Orden]],'cocina'!K:K)</f>
        <v>280</v>
      </c>
      <c r="N521" s="2">
        <f>sala[[#This Row],[Hora de Salida]]</f>
        <v>45022.265972222223</v>
      </c>
      <c r="O521" s="3">
        <f>IF(sala[[#This Row],[Estado de la Mesa]]="Ocupada",sala[[#This Row],[Hora de Salida]]-sala[[#This Row],[Hora de Llegada]]+15/(24*60),sala[[#This Row],[Hora de Salida]]-sala[[#This Row],[Hora de Llegada]])</f>
        <v>0.11666666666860692</v>
      </c>
      <c r="P521" s="3">
        <f>SUMIF('cocina'!A:A,sala[[#This Row],[Número de Orden]],'cocina'!H:H)/(24*60)</f>
        <v>8.4027777777777785E-2</v>
      </c>
      <c r="Q521" s="3">
        <f>IF((sala[[#This Row],[Tiempo de Permanencia]]-sala[[#This Row],[Tiempo de Preparación]])&gt;0,sala[[#This Row],[Tiempo de Permanencia]]-sala[[#This Row],[Tiempo de Preparación]],0)</f>
        <v>3.2638888890829137E-2</v>
      </c>
      <c r="R521" s="10">
        <f>IF(sala[[#This Row],[Tiempo de degustación]]&gt;0,1,0)</f>
        <v>1</v>
      </c>
      <c r="S521" s="1" t="str">
        <f>WEEKDAY(sala[[#This Row],[Fecha de Factura]],11)&amp;". "&amp;TEXT(sala[[#This Row],[Fecha de Factura]],"dddd")</f>
        <v>4. jueves</v>
      </c>
      <c r="T521" s="4">
        <f>SUMIF('cocina'!A:A,sala[[#This Row],[Número de Orden]],'cocina'!G:G)</f>
        <v>9</v>
      </c>
      <c r="U521" s="4">
        <f>sala[[#This Row],[Tiempo de Preparación]]*24</f>
        <v>2.0166666666666666</v>
      </c>
      <c r="V521">
        <f>sala[[#This Row],[Cobrada]]*sala[[#This Row],[Monto Total de la Cuenta]]</f>
        <v>280</v>
      </c>
      <c r="W521" s="4">
        <f>sala[[#This Row],[Tiempo de Permanencia]]*24</f>
        <v>2.8000000000465661</v>
      </c>
    </row>
    <row r="522" spans="1:23" x14ac:dyDescent="0.3">
      <c r="A522">
        <v>18</v>
      </c>
      <c r="B522" s="1" t="s">
        <v>477</v>
      </c>
      <c r="C522">
        <v>2</v>
      </c>
      <c r="D522" s="2">
        <v>45022.029861111114</v>
      </c>
      <c r="E522" s="2">
        <v>45022.120833333334</v>
      </c>
      <c r="F522" s="1" t="s">
        <v>32</v>
      </c>
      <c r="G522" s="1" t="s">
        <v>14</v>
      </c>
      <c r="H522" s="1" t="s">
        <v>25</v>
      </c>
      <c r="I522">
        <v>15.18</v>
      </c>
      <c r="J522" s="1" t="s">
        <v>26</v>
      </c>
      <c r="K522">
        <v>521</v>
      </c>
      <c r="L522" s="1" t="s">
        <v>42</v>
      </c>
      <c r="M522" s="1">
        <f>SUMIF('cocina'!A:A,sala[[#This Row],[Número de Orden]],'cocina'!K:K)</f>
        <v>210</v>
      </c>
      <c r="N522" s="2">
        <f>sala[[#This Row],[Hora de Salida]]</f>
        <v>45022.120833333334</v>
      </c>
      <c r="O522" s="3">
        <f>IF(sala[[#This Row],[Estado de la Mesa]]="Ocupada",sala[[#This Row],[Hora de Salida]]-sala[[#This Row],[Hora de Llegada]]+15/(24*60),sala[[#This Row],[Hora de Salida]]-sala[[#This Row],[Hora de Llegada]])</f>
        <v>9.0972222220443655E-2</v>
      </c>
      <c r="P522" s="3">
        <f>SUMIF('cocina'!A:A,sala[[#This Row],[Número de Orden]],'cocina'!H:H)/(24*60)</f>
        <v>6.3194444444444442E-2</v>
      </c>
      <c r="Q522" s="3">
        <f>IF((sala[[#This Row],[Tiempo de Permanencia]]-sala[[#This Row],[Tiempo de Preparación]])&gt;0,sala[[#This Row],[Tiempo de Permanencia]]-sala[[#This Row],[Tiempo de Preparación]],0)</f>
        <v>2.7777777775999213E-2</v>
      </c>
      <c r="R522" s="10">
        <f>IF(sala[[#This Row],[Tiempo de degustación]]&gt;0,1,0)</f>
        <v>1</v>
      </c>
      <c r="S522" s="1" t="str">
        <f>WEEKDAY(sala[[#This Row],[Fecha de Factura]],11)&amp;". "&amp;TEXT(sala[[#This Row],[Fecha de Factura]],"dddd")</f>
        <v>4. jueves</v>
      </c>
      <c r="T522" s="4">
        <f>SUMIF('cocina'!A:A,sala[[#This Row],[Número de Orden]],'cocina'!G:G)</f>
        <v>7</v>
      </c>
      <c r="U522" s="4">
        <f>sala[[#This Row],[Tiempo de Preparación]]*24</f>
        <v>1.5166666666666666</v>
      </c>
      <c r="V522">
        <f>sala[[#This Row],[Cobrada]]*sala[[#This Row],[Monto Total de la Cuenta]]</f>
        <v>210</v>
      </c>
      <c r="W522" s="4">
        <f>sala[[#This Row],[Tiempo de Permanencia]]*24</f>
        <v>2.1833333332906477</v>
      </c>
    </row>
    <row r="523" spans="1:23" x14ac:dyDescent="0.3">
      <c r="A523">
        <v>2</v>
      </c>
      <c r="B523" s="1" t="s">
        <v>41</v>
      </c>
      <c r="C523">
        <v>5</v>
      </c>
      <c r="D523" s="2">
        <v>45022.068055555559</v>
      </c>
      <c r="E523" s="2">
        <v>45022.18472222222</v>
      </c>
      <c r="F523" s="1" t="s">
        <v>32</v>
      </c>
      <c r="G523" s="1" t="s">
        <v>14</v>
      </c>
      <c r="H523" s="1" t="s">
        <v>21</v>
      </c>
      <c r="I523">
        <v>35.35</v>
      </c>
      <c r="J523" s="1" t="s">
        <v>26</v>
      </c>
      <c r="K523">
        <v>522</v>
      </c>
      <c r="L523" s="1" t="s">
        <v>44</v>
      </c>
      <c r="M523" s="1">
        <f>SUMIF('cocina'!A:A,sala[[#This Row],[Número de Orden]],'cocina'!K:K)</f>
        <v>84</v>
      </c>
      <c r="N523" s="2">
        <f>sala[[#This Row],[Hora de Salida]]</f>
        <v>45022.18472222222</v>
      </c>
      <c r="O523" s="3">
        <f>IF(sala[[#This Row],[Estado de la Mesa]]="Ocupada",sala[[#This Row],[Hora de Salida]]-sala[[#This Row],[Hora de Llegada]]+15/(24*60),sala[[#This Row],[Hora de Salida]]-sala[[#This Row],[Hora de Llegada]])</f>
        <v>0.11666666666133096</v>
      </c>
      <c r="P523" s="3">
        <f>SUMIF('cocina'!A:A,sala[[#This Row],[Número de Orden]],'cocina'!H:H)/(24*60)</f>
        <v>3.2638888888888891E-2</v>
      </c>
      <c r="Q523" s="3">
        <f>IF((sala[[#This Row],[Tiempo de Permanencia]]-sala[[#This Row],[Tiempo de Preparación]])&gt;0,sala[[#This Row],[Tiempo de Permanencia]]-sala[[#This Row],[Tiempo de Preparación]],0)</f>
        <v>8.402777777244208E-2</v>
      </c>
      <c r="R523" s="10">
        <f>IF(sala[[#This Row],[Tiempo de degustación]]&gt;0,1,0)</f>
        <v>1</v>
      </c>
      <c r="S523" s="1" t="str">
        <f>WEEKDAY(sala[[#This Row],[Fecha de Factura]],11)&amp;". "&amp;TEXT(sala[[#This Row],[Fecha de Factura]],"dddd")</f>
        <v>4. jueves</v>
      </c>
      <c r="T523" s="4">
        <f>SUMIF('cocina'!A:A,sala[[#This Row],[Número de Orden]],'cocina'!G:G)</f>
        <v>3</v>
      </c>
      <c r="U523" s="4">
        <f>sala[[#This Row],[Tiempo de Preparación]]*24</f>
        <v>0.78333333333333344</v>
      </c>
      <c r="V523">
        <f>sala[[#This Row],[Cobrada]]*sala[[#This Row],[Monto Total de la Cuenta]]</f>
        <v>84</v>
      </c>
      <c r="W523" s="4">
        <f>sala[[#This Row],[Tiempo de Permanencia]]*24</f>
        <v>2.7999999998719431</v>
      </c>
    </row>
    <row r="524" spans="1:23" x14ac:dyDescent="0.3">
      <c r="A524">
        <v>4</v>
      </c>
      <c r="B524" s="1" t="s">
        <v>478</v>
      </c>
      <c r="C524">
        <v>3</v>
      </c>
      <c r="D524" s="2">
        <v>45022.068749999999</v>
      </c>
      <c r="E524" s="2">
        <v>45022.195833333331</v>
      </c>
      <c r="F524" s="1" t="s">
        <v>29</v>
      </c>
      <c r="G524" s="1" t="s">
        <v>14</v>
      </c>
      <c r="H524" s="1" t="s">
        <v>25</v>
      </c>
      <c r="I524">
        <v>45.41</v>
      </c>
      <c r="J524" s="1" t="s">
        <v>38</v>
      </c>
      <c r="K524">
        <v>523</v>
      </c>
      <c r="L524" s="1" t="s">
        <v>69</v>
      </c>
      <c r="M524" s="1">
        <f>SUMIF('cocina'!A:A,sala[[#This Row],[Número de Orden]],'cocina'!K:K)</f>
        <v>81</v>
      </c>
      <c r="N524" s="2">
        <f>sala[[#This Row],[Hora de Salida]]</f>
        <v>45022.195833333331</v>
      </c>
      <c r="O524" s="3">
        <f>IF(sala[[#This Row],[Estado de la Mesa]]="Ocupada",sala[[#This Row],[Hora de Salida]]-sala[[#This Row],[Hora de Llegada]]+15/(24*60),sala[[#This Row],[Hora de Salida]]-sala[[#This Row],[Hora de Llegada]])</f>
        <v>0.13749999999951493</v>
      </c>
      <c r="P524" s="3">
        <f>SUMIF('cocina'!A:A,sala[[#This Row],[Número de Orden]],'cocina'!H:H)/(24*60)</f>
        <v>3.5416666666666666E-2</v>
      </c>
      <c r="Q524" s="3">
        <f>IF((sala[[#This Row],[Tiempo de Permanencia]]-sala[[#This Row],[Tiempo de Preparación]])&gt;0,sala[[#This Row],[Tiempo de Permanencia]]-sala[[#This Row],[Tiempo de Preparación]],0)</f>
        <v>0.10208333333284826</v>
      </c>
      <c r="R524" s="10">
        <f>IF(sala[[#This Row],[Tiempo de degustación]]&gt;0,1,0)</f>
        <v>1</v>
      </c>
      <c r="S524" s="1" t="str">
        <f>WEEKDAY(sala[[#This Row],[Fecha de Factura]],11)&amp;". "&amp;TEXT(sala[[#This Row],[Fecha de Factura]],"dddd")</f>
        <v>4. jueves</v>
      </c>
      <c r="T524" s="4">
        <f>SUMIF('cocina'!A:A,sala[[#This Row],[Número de Orden]],'cocina'!G:G)</f>
        <v>3</v>
      </c>
      <c r="U524" s="4">
        <f>sala[[#This Row],[Tiempo de Preparación]]*24</f>
        <v>0.85</v>
      </c>
      <c r="V524">
        <f>sala[[#This Row],[Cobrada]]*sala[[#This Row],[Monto Total de la Cuenta]]</f>
        <v>81</v>
      </c>
      <c r="W524" s="4">
        <f>sala[[#This Row],[Tiempo de Permanencia]]*24</f>
        <v>3.2999999999883585</v>
      </c>
    </row>
    <row r="525" spans="1:23" x14ac:dyDescent="0.3">
      <c r="A525">
        <v>16</v>
      </c>
      <c r="B525" s="1" t="s">
        <v>479</v>
      </c>
      <c r="C525">
        <v>4</v>
      </c>
      <c r="D525" s="2">
        <v>45022.002083333333</v>
      </c>
      <c r="E525" s="2">
        <v>45022.105555555558</v>
      </c>
      <c r="F525" s="1" t="s">
        <v>13</v>
      </c>
      <c r="G525" s="1" t="s">
        <v>14</v>
      </c>
      <c r="H525" s="1" t="s">
        <v>25</v>
      </c>
      <c r="I525">
        <v>26.91</v>
      </c>
      <c r="J525" s="1" t="s">
        <v>38</v>
      </c>
      <c r="K525">
        <v>524</v>
      </c>
      <c r="L525" s="1" t="s">
        <v>33</v>
      </c>
      <c r="M525" s="1">
        <f>SUMIF('cocina'!A:A,sala[[#This Row],[Número de Orden]],'cocina'!K:K)</f>
        <v>76</v>
      </c>
      <c r="N525" s="2">
        <f>sala[[#This Row],[Hora de Salida]]</f>
        <v>45022.105555555558</v>
      </c>
      <c r="O525" s="3">
        <f>IF(sala[[#This Row],[Estado de la Mesa]]="Ocupada",sala[[#This Row],[Hora de Salida]]-sala[[#This Row],[Hora de Llegada]]+15/(24*60),sala[[#This Row],[Hora de Salida]]-sala[[#This Row],[Hora de Llegada]])</f>
        <v>0.1138888888914759</v>
      </c>
      <c r="P525" s="3">
        <f>SUMIF('cocina'!A:A,sala[[#This Row],[Número de Orden]],'cocina'!H:H)/(24*60)</f>
        <v>4.2361111111111113E-2</v>
      </c>
      <c r="Q525" s="3">
        <f>IF((sala[[#This Row],[Tiempo de Permanencia]]-sala[[#This Row],[Tiempo de Preparación]])&gt;0,sala[[#This Row],[Tiempo de Permanencia]]-sala[[#This Row],[Tiempo de Preparación]],0)</f>
        <v>7.1527777780364787E-2</v>
      </c>
      <c r="R525" s="10">
        <f>IF(sala[[#This Row],[Tiempo de degustación]]&gt;0,1,0)</f>
        <v>1</v>
      </c>
      <c r="S525" s="1" t="str">
        <f>WEEKDAY(sala[[#This Row],[Fecha de Factura]],11)&amp;". "&amp;TEXT(sala[[#This Row],[Fecha de Factura]],"dddd")</f>
        <v>4. jueves</v>
      </c>
      <c r="T525" s="4">
        <f>SUMIF('cocina'!A:A,sala[[#This Row],[Número de Orden]],'cocina'!G:G)</f>
        <v>3</v>
      </c>
      <c r="U525" s="4">
        <f>sala[[#This Row],[Tiempo de Preparación]]*24</f>
        <v>1.0166666666666666</v>
      </c>
      <c r="V525">
        <f>sala[[#This Row],[Cobrada]]*sala[[#This Row],[Monto Total de la Cuenta]]</f>
        <v>76</v>
      </c>
      <c r="W525" s="4">
        <f>sala[[#This Row],[Tiempo de Permanencia]]*24</f>
        <v>2.7333333333954215</v>
      </c>
    </row>
    <row r="526" spans="1:23" x14ac:dyDescent="0.3">
      <c r="A526">
        <v>16</v>
      </c>
      <c r="B526" s="1" t="s">
        <v>237</v>
      </c>
      <c r="C526">
        <v>3</v>
      </c>
      <c r="D526" s="2">
        <v>45022.143750000003</v>
      </c>
      <c r="E526" s="2">
        <v>45022.301388888889</v>
      </c>
      <c r="F526" s="1" t="s">
        <v>13</v>
      </c>
      <c r="G526" s="1" t="s">
        <v>14</v>
      </c>
      <c r="H526" s="1" t="s">
        <v>25</v>
      </c>
      <c r="I526">
        <v>32.869999999999997</v>
      </c>
      <c r="J526" s="1" t="s">
        <v>38</v>
      </c>
      <c r="K526">
        <v>525</v>
      </c>
      <c r="L526" s="1" t="s">
        <v>39</v>
      </c>
      <c r="M526" s="1">
        <f>SUMIF('cocina'!A:A,sala[[#This Row],[Número de Orden]],'cocina'!K:K)</f>
        <v>197</v>
      </c>
      <c r="N526" s="2">
        <f>sala[[#This Row],[Hora de Salida]]</f>
        <v>45022.301388888889</v>
      </c>
      <c r="O526" s="3">
        <f>IF(sala[[#This Row],[Estado de la Mesa]]="Ocupada",sala[[#This Row],[Hora de Salida]]-sala[[#This Row],[Hora de Llegada]]+15/(24*60),sala[[#This Row],[Hora de Salida]]-sala[[#This Row],[Hora de Llegada]])</f>
        <v>0.16805555555280685</v>
      </c>
      <c r="P526" s="3">
        <f>SUMIF('cocina'!A:A,sala[[#This Row],[Número de Orden]],'cocina'!H:H)/(24*60)</f>
        <v>5.347222222222222E-2</v>
      </c>
      <c r="Q526" s="3">
        <f>IF((sala[[#This Row],[Tiempo de Permanencia]]-sala[[#This Row],[Tiempo de Preparación]])&gt;0,sala[[#This Row],[Tiempo de Permanencia]]-sala[[#This Row],[Tiempo de Preparación]],0)</f>
        <v>0.11458333333058462</v>
      </c>
      <c r="R526" s="10">
        <f>IF(sala[[#This Row],[Tiempo de degustación]]&gt;0,1,0)</f>
        <v>1</v>
      </c>
      <c r="S526" s="1" t="str">
        <f>WEEKDAY(sala[[#This Row],[Fecha de Factura]],11)&amp;". "&amp;TEXT(sala[[#This Row],[Fecha de Factura]],"dddd")</f>
        <v>4. jueves</v>
      </c>
      <c r="T526" s="4">
        <f>SUMIF('cocina'!A:A,sala[[#This Row],[Número de Orden]],'cocina'!G:G)</f>
        <v>7</v>
      </c>
      <c r="U526" s="4">
        <f>sala[[#This Row],[Tiempo de Preparación]]*24</f>
        <v>1.2833333333333332</v>
      </c>
      <c r="V526">
        <f>sala[[#This Row],[Cobrada]]*sala[[#This Row],[Monto Total de la Cuenta]]</f>
        <v>197</v>
      </c>
      <c r="W526" s="4">
        <f>sala[[#This Row],[Tiempo de Permanencia]]*24</f>
        <v>4.0333333332673647</v>
      </c>
    </row>
    <row r="527" spans="1:23" x14ac:dyDescent="0.3">
      <c r="A527">
        <v>4</v>
      </c>
      <c r="B527" s="1" t="s">
        <v>480</v>
      </c>
      <c r="C527">
        <v>6</v>
      </c>
      <c r="D527" s="2">
        <v>45022.155555555553</v>
      </c>
      <c r="E527" s="2">
        <v>45022.236805555556</v>
      </c>
      <c r="F527" s="1" t="s">
        <v>32</v>
      </c>
      <c r="G527" s="1" t="s">
        <v>35</v>
      </c>
      <c r="H527" s="1" t="s">
        <v>15</v>
      </c>
      <c r="I527">
        <v>43.02</v>
      </c>
      <c r="J527" s="1" t="s">
        <v>26</v>
      </c>
      <c r="K527">
        <v>526</v>
      </c>
      <c r="L527" s="1" t="s">
        <v>42</v>
      </c>
      <c r="M527" s="1">
        <f>SUMIF('cocina'!A:A,sala[[#This Row],[Número de Orden]],'cocina'!K:K)</f>
        <v>33</v>
      </c>
      <c r="N527" s="2">
        <f>sala[[#This Row],[Hora de Salida]]</f>
        <v>45022.236805555556</v>
      </c>
      <c r="O527" s="3">
        <f>IF(sala[[#This Row],[Estado de la Mesa]]="Ocupada",sala[[#This Row],[Hora de Salida]]-sala[[#This Row],[Hora de Llegada]]+15/(24*60),sala[[#This Row],[Hora de Salida]]-sala[[#This Row],[Hora de Llegada]])</f>
        <v>8.1250000002910383E-2</v>
      </c>
      <c r="P527" s="3">
        <f>SUMIF('cocina'!A:A,sala[[#This Row],[Número de Orden]],'cocina'!H:H)/(24*60)</f>
        <v>1.5277777777777777E-2</v>
      </c>
      <c r="Q527" s="3">
        <f>IF((sala[[#This Row],[Tiempo de Permanencia]]-sala[[#This Row],[Tiempo de Preparación]])&gt;0,sala[[#This Row],[Tiempo de Permanencia]]-sala[[#This Row],[Tiempo de Preparación]],0)</f>
        <v>6.5972222225132604E-2</v>
      </c>
      <c r="R527" s="10">
        <f>IF(sala[[#This Row],[Tiempo de degustación]]&gt;0,1,0)</f>
        <v>1</v>
      </c>
      <c r="S527" s="1" t="str">
        <f>WEEKDAY(sala[[#This Row],[Fecha de Factura]],11)&amp;". "&amp;TEXT(sala[[#This Row],[Fecha de Factura]],"dddd")</f>
        <v>4. jueves</v>
      </c>
      <c r="T527" s="4">
        <f>SUMIF('cocina'!A:A,sala[[#This Row],[Número de Orden]],'cocina'!G:G)</f>
        <v>1</v>
      </c>
      <c r="U527" s="4">
        <f>sala[[#This Row],[Tiempo de Preparación]]*24</f>
        <v>0.36666666666666664</v>
      </c>
      <c r="V527">
        <f>sala[[#This Row],[Cobrada]]*sala[[#This Row],[Monto Total de la Cuenta]]</f>
        <v>33</v>
      </c>
      <c r="W527" s="4">
        <f>sala[[#This Row],[Tiempo de Permanencia]]*24</f>
        <v>1.9500000000698492</v>
      </c>
    </row>
    <row r="528" spans="1:23" x14ac:dyDescent="0.3">
      <c r="A528">
        <v>19</v>
      </c>
      <c r="B528" s="1" t="s">
        <v>481</v>
      </c>
      <c r="C528">
        <v>4</v>
      </c>
      <c r="D528" s="2">
        <v>45022.15347222222</v>
      </c>
      <c r="E528" s="2">
        <v>45022.246527777781</v>
      </c>
      <c r="F528" s="1" t="s">
        <v>19</v>
      </c>
      <c r="G528" s="1" t="s">
        <v>20</v>
      </c>
      <c r="H528" s="1" t="s">
        <v>21</v>
      </c>
      <c r="I528">
        <v>22.95</v>
      </c>
      <c r="J528" s="1" t="s">
        <v>38</v>
      </c>
      <c r="K528">
        <v>527</v>
      </c>
      <c r="L528" s="1" t="s">
        <v>17</v>
      </c>
      <c r="M528" s="1">
        <f>SUMIF('cocina'!A:A,sala[[#This Row],[Número de Orden]],'cocina'!K:K)</f>
        <v>54</v>
      </c>
      <c r="N528" s="2">
        <f>sala[[#This Row],[Hora de Salida]]</f>
        <v>45022.246527777781</v>
      </c>
      <c r="O528" s="3">
        <f>IF(sala[[#This Row],[Estado de la Mesa]]="Ocupada",sala[[#This Row],[Hora de Salida]]-sala[[#This Row],[Hora de Llegada]]+15/(24*60),sala[[#This Row],[Hora de Salida]]-sala[[#This Row],[Hora de Llegada]])</f>
        <v>0.10347222222723455</v>
      </c>
      <c r="P528" s="3">
        <f>SUMIF('cocina'!A:A,sala[[#This Row],[Número de Orden]],'cocina'!H:H)/(24*60)</f>
        <v>2.1527777777777778E-2</v>
      </c>
      <c r="Q528" s="3">
        <f>IF((sala[[#This Row],[Tiempo de Permanencia]]-sala[[#This Row],[Tiempo de Preparación]])&gt;0,sala[[#This Row],[Tiempo de Permanencia]]-sala[[#This Row],[Tiempo de Preparación]],0)</f>
        <v>8.1944444449456783E-2</v>
      </c>
      <c r="R528" s="10">
        <f>IF(sala[[#This Row],[Tiempo de degustación]]&gt;0,1,0)</f>
        <v>1</v>
      </c>
      <c r="S528" s="1" t="str">
        <f>WEEKDAY(sala[[#This Row],[Fecha de Factura]],11)&amp;". "&amp;TEXT(sala[[#This Row],[Fecha de Factura]],"dddd")</f>
        <v>4. jueves</v>
      </c>
      <c r="T528" s="4">
        <f>SUMIF('cocina'!A:A,sala[[#This Row],[Número de Orden]],'cocina'!G:G)</f>
        <v>2</v>
      </c>
      <c r="U528" s="4">
        <f>sala[[#This Row],[Tiempo de Preparación]]*24</f>
        <v>0.51666666666666661</v>
      </c>
      <c r="V528">
        <f>sala[[#This Row],[Cobrada]]*sala[[#This Row],[Monto Total de la Cuenta]]</f>
        <v>54</v>
      </c>
      <c r="W528" s="4">
        <f>sala[[#This Row],[Tiempo de Permanencia]]*24</f>
        <v>2.4833333334536292</v>
      </c>
    </row>
    <row r="529" spans="1:23" x14ac:dyDescent="0.3">
      <c r="A529">
        <v>14</v>
      </c>
      <c r="B529" s="1" t="s">
        <v>482</v>
      </c>
      <c r="C529">
        <v>2</v>
      </c>
      <c r="D529" s="2">
        <v>45022.074305555558</v>
      </c>
      <c r="E529" s="2">
        <v>45022.158333333333</v>
      </c>
      <c r="F529" s="1" t="s">
        <v>24</v>
      </c>
      <c r="G529" s="1" t="s">
        <v>14</v>
      </c>
      <c r="H529" s="1" t="s">
        <v>15</v>
      </c>
      <c r="I529">
        <v>15.62</v>
      </c>
      <c r="J529" s="1" t="s">
        <v>16</v>
      </c>
      <c r="K529">
        <v>528</v>
      </c>
      <c r="L529" s="1" t="s">
        <v>42</v>
      </c>
      <c r="M529" s="1">
        <f>SUMIF('cocina'!A:A,sala[[#This Row],[Número de Orden]],'cocina'!K:K)</f>
        <v>78</v>
      </c>
      <c r="N529" s="2">
        <f>sala[[#This Row],[Hora de Salida]]</f>
        <v>45022.158333333333</v>
      </c>
      <c r="O529" s="3">
        <f>IF(sala[[#This Row],[Estado de la Mesa]]="Ocupada",sala[[#This Row],[Hora de Salida]]-sala[[#This Row],[Hora de Llegada]]+15/(24*60),sala[[#This Row],[Hora de Salida]]-sala[[#This Row],[Hora de Llegada]])</f>
        <v>8.4027777775190771E-2</v>
      </c>
      <c r="P529" s="3">
        <f>SUMIF('cocina'!A:A,sala[[#This Row],[Número de Orden]],'cocina'!H:H)/(24*60)</f>
        <v>8.4027777777777785E-2</v>
      </c>
      <c r="Q529" s="3">
        <f>IF((sala[[#This Row],[Tiempo de Permanencia]]-sala[[#This Row],[Tiempo de Preparación]])&gt;0,sala[[#This Row],[Tiempo de Permanencia]]-sala[[#This Row],[Tiempo de Preparación]],0)</f>
        <v>0</v>
      </c>
      <c r="R529" s="10">
        <f>IF(sala[[#This Row],[Tiempo de degustación]]&gt;0,1,0)</f>
        <v>0</v>
      </c>
      <c r="S529" s="1" t="str">
        <f>WEEKDAY(sala[[#This Row],[Fecha de Factura]],11)&amp;". "&amp;TEXT(sala[[#This Row],[Fecha de Factura]],"dddd")</f>
        <v>4. jueves</v>
      </c>
      <c r="T529" s="4">
        <f>SUMIF('cocina'!A:A,sala[[#This Row],[Número de Orden]],'cocina'!G:G)</f>
        <v>3</v>
      </c>
      <c r="U529" s="4">
        <f>sala[[#This Row],[Tiempo de Preparación]]*24</f>
        <v>2.0166666666666666</v>
      </c>
      <c r="V529">
        <f>sala[[#This Row],[Cobrada]]*sala[[#This Row],[Monto Total de la Cuenta]]</f>
        <v>0</v>
      </c>
      <c r="W529" s="4">
        <f>sala[[#This Row],[Tiempo de Permanencia]]*24</f>
        <v>2.0166666666045785</v>
      </c>
    </row>
    <row r="530" spans="1:23" x14ac:dyDescent="0.3">
      <c r="A530">
        <v>1</v>
      </c>
      <c r="B530" s="1" t="s">
        <v>483</v>
      </c>
      <c r="C530">
        <v>2</v>
      </c>
      <c r="D530" s="2">
        <v>45022.081944444442</v>
      </c>
      <c r="E530" s="2">
        <v>45022.195833333331</v>
      </c>
      <c r="F530" s="1" t="s">
        <v>13</v>
      </c>
      <c r="G530" s="1" t="s">
        <v>14</v>
      </c>
      <c r="H530" s="1" t="s">
        <v>25</v>
      </c>
      <c r="I530">
        <v>25.91</v>
      </c>
      <c r="J530" s="1" t="s">
        <v>38</v>
      </c>
      <c r="K530">
        <v>529</v>
      </c>
      <c r="L530" s="1" t="s">
        <v>17</v>
      </c>
      <c r="M530" s="1">
        <f>SUMIF('cocina'!A:A,sala[[#This Row],[Número de Orden]],'cocina'!K:K)</f>
        <v>208</v>
      </c>
      <c r="N530" s="2">
        <f>sala[[#This Row],[Hora de Salida]]</f>
        <v>45022.195833333331</v>
      </c>
      <c r="O530" s="3">
        <f>IF(sala[[#This Row],[Estado de la Mesa]]="Ocupada",sala[[#This Row],[Hora de Salida]]-sala[[#This Row],[Hora de Llegada]]+15/(24*60),sala[[#This Row],[Hora de Salida]]-sala[[#This Row],[Hora de Llegada]])</f>
        <v>0.12430555555571725</v>
      </c>
      <c r="P530" s="3">
        <f>SUMIF('cocina'!A:A,sala[[#This Row],[Número de Orden]],'cocina'!H:H)/(24*60)</f>
        <v>0.10902777777777778</v>
      </c>
      <c r="Q530" s="3">
        <f>IF((sala[[#This Row],[Tiempo de Permanencia]]-sala[[#This Row],[Tiempo de Preparación]])&gt;0,sala[[#This Row],[Tiempo de Permanencia]]-sala[[#This Row],[Tiempo de Preparación]],0)</f>
        <v>1.5277777777939469E-2</v>
      </c>
      <c r="R530" s="10">
        <f>IF(sala[[#This Row],[Tiempo de degustación]]&gt;0,1,0)</f>
        <v>1</v>
      </c>
      <c r="S530" s="1" t="str">
        <f>WEEKDAY(sala[[#This Row],[Fecha de Factura]],11)&amp;". "&amp;TEXT(sala[[#This Row],[Fecha de Factura]],"dddd")</f>
        <v>4. jueves</v>
      </c>
      <c r="T530" s="4">
        <f>SUMIF('cocina'!A:A,sala[[#This Row],[Número de Orden]],'cocina'!G:G)</f>
        <v>7</v>
      </c>
      <c r="U530" s="4">
        <f>sala[[#This Row],[Tiempo de Preparación]]*24</f>
        <v>2.6166666666666667</v>
      </c>
      <c r="V530">
        <f>sala[[#This Row],[Cobrada]]*sala[[#This Row],[Monto Total de la Cuenta]]</f>
        <v>208</v>
      </c>
      <c r="W530" s="4">
        <f>sala[[#This Row],[Tiempo de Permanencia]]*24</f>
        <v>2.9833333333372138</v>
      </c>
    </row>
    <row r="531" spans="1:23" x14ac:dyDescent="0.3">
      <c r="A531">
        <v>7</v>
      </c>
      <c r="B531" s="1" t="s">
        <v>484</v>
      </c>
      <c r="C531">
        <v>5</v>
      </c>
      <c r="D531" s="2">
        <v>45022.092361111114</v>
      </c>
      <c r="E531" s="2">
        <v>45022.254861111112</v>
      </c>
      <c r="F531" s="1" t="s">
        <v>29</v>
      </c>
      <c r="G531" s="1" t="s">
        <v>14</v>
      </c>
      <c r="H531" s="1" t="s">
        <v>25</v>
      </c>
      <c r="I531">
        <v>30.19</v>
      </c>
      <c r="J531" s="1" t="s">
        <v>38</v>
      </c>
      <c r="K531">
        <v>530</v>
      </c>
      <c r="L531" s="1" t="s">
        <v>30</v>
      </c>
      <c r="M531" s="1">
        <f>SUMIF('cocina'!A:A,sala[[#This Row],[Número de Orden]],'cocina'!K:K)</f>
        <v>160</v>
      </c>
      <c r="N531" s="2">
        <f>sala[[#This Row],[Hora de Salida]]</f>
        <v>45022.254861111112</v>
      </c>
      <c r="O531" s="3">
        <f>IF(sala[[#This Row],[Estado de la Mesa]]="Ocupada",sala[[#This Row],[Hora de Salida]]-sala[[#This Row],[Hora de Llegada]]+15/(24*60),sala[[#This Row],[Hora de Salida]]-sala[[#This Row],[Hora de Llegada]])</f>
        <v>0.17291666666521147</v>
      </c>
      <c r="P531" s="3">
        <f>SUMIF('cocina'!A:A,sala[[#This Row],[Número de Orden]],'cocina'!H:H)/(24*60)</f>
        <v>7.3611111111111113E-2</v>
      </c>
      <c r="Q531" s="3">
        <f>IF((sala[[#This Row],[Tiempo de Permanencia]]-sala[[#This Row],[Tiempo de Preparación]])&gt;0,sala[[#This Row],[Tiempo de Permanencia]]-sala[[#This Row],[Tiempo de Preparación]],0)</f>
        <v>9.9305555554100353E-2</v>
      </c>
      <c r="R531" s="10">
        <f>IF(sala[[#This Row],[Tiempo de degustación]]&gt;0,1,0)</f>
        <v>1</v>
      </c>
      <c r="S531" s="1" t="str">
        <f>WEEKDAY(sala[[#This Row],[Fecha de Factura]],11)&amp;". "&amp;TEXT(sala[[#This Row],[Fecha de Factura]],"dddd")</f>
        <v>4. jueves</v>
      </c>
      <c r="T531" s="4">
        <f>SUMIF('cocina'!A:A,sala[[#This Row],[Número de Orden]],'cocina'!G:G)</f>
        <v>7</v>
      </c>
      <c r="U531" s="4">
        <f>sala[[#This Row],[Tiempo de Preparación]]*24</f>
        <v>1.7666666666666666</v>
      </c>
      <c r="V531">
        <f>sala[[#This Row],[Cobrada]]*sala[[#This Row],[Monto Total de la Cuenta]]</f>
        <v>160</v>
      </c>
      <c r="W531" s="4">
        <f>sala[[#This Row],[Tiempo de Permanencia]]*24</f>
        <v>4.1499999999650754</v>
      </c>
    </row>
    <row r="532" spans="1:23" x14ac:dyDescent="0.3">
      <c r="A532">
        <v>9</v>
      </c>
      <c r="B532" s="1" t="s">
        <v>382</v>
      </c>
      <c r="C532">
        <v>6</v>
      </c>
      <c r="D532" s="2">
        <v>45022.127083333333</v>
      </c>
      <c r="E532" s="2">
        <v>45022.211111111108</v>
      </c>
      <c r="F532" s="1" t="s">
        <v>24</v>
      </c>
      <c r="G532" s="1" t="s">
        <v>35</v>
      </c>
      <c r="H532" s="1" t="s">
        <v>21</v>
      </c>
      <c r="I532">
        <v>34.39</v>
      </c>
      <c r="J532" s="1" t="s">
        <v>26</v>
      </c>
      <c r="K532">
        <v>531</v>
      </c>
      <c r="L532" s="1" t="s">
        <v>30</v>
      </c>
      <c r="M532" s="1">
        <f>SUMIF('cocina'!A:A,sala[[#This Row],[Número de Orden]],'cocina'!K:K)</f>
        <v>244</v>
      </c>
      <c r="N532" s="2">
        <f>sala[[#This Row],[Hora de Salida]]</f>
        <v>45022.211111111108</v>
      </c>
      <c r="O532" s="3">
        <f>IF(sala[[#This Row],[Estado de la Mesa]]="Ocupada",sala[[#This Row],[Hora de Salida]]-sala[[#This Row],[Hora de Llegada]]+15/(24*60),sala[[#This Row],[Hora de Salida]]-sala[[#This Row],[Hora de Llegada]])</f>
        <v>8.4027777775190771E-2</v>
      </c>
      <c r="P532" s="3">
        <f>SUMIF('cocina'!A:A,sala[[#This Row],[Número de Orden]],'cocina'!H:H)/(24*60)</f>
        <v>0.13819444444444445</v>
      </c>
      <c r="Q532" s="3">
        <f>IF((sala[[#This Row],[Tiempo de Permanencia]]-sala[[#This Row],[Tiempo de Preparación]])&gt;0,sala[[#This Row],[Tiempo de Permanencia]]-sala[[#This Row],[Tiempo de Preparación]],0)</f>
        <v>0</v>
      </c>
      <c r="R532" s="10">
        <f>IF(sala[[#This Row],[Tiempo de degustación]]&gt;0,1,0)</f>
        <v>0</v>
      </c>
      <c r="S532" s="1" t="str">
        <f>WEEKDAY(sala[[#This Row],[Fecha de Factura]],11)&amp;". "&amp;TEXT(sala[[#This Row],[Fecha de Factura]],"dddd")</f>
        <v>4. jueves</v>
      </c>
      <c r="T532" s="4">
        <f>SUMIF('cocina'!A:A,sala[[#This Row],[Número de Orden]],'cocina'!G:G)</f>
        <v>10</v>
      </c>
      <c r="U532" s="4">
        <f>sala[[#This Row],[Tiempo de Preparación]]*24</f>
        <v>3.3166666666666669</v>
      </c>
      <c r="V532">
        <f>sala[[#This Row],[Cobrada]]*sala[[#This Row],[Monto Total de la Cuenta]]</f>
        <v>0</v>
      </c>
      <c r="W532" s="4">
        <f>sala[[#This Row],[Tiempo de Permanencia]]*24</f>
        <v>2.0166666666045785</v>
      </c>
    </row>
    <row r="533" spans="1:23" x14ac:dyDescent="0.3">
      <c r="A533">
        <v>13</v>
      </c>
      <c r="B533" s="1" t="s">
        <v>97</v>
      </c>
      <c r="C533">
        <v>3</v>
      </c>
      <c r="D533" s="2">
        <v>45022.074999999997</v>
      </c>
      <c r="E533" s="2">
        <v>45022.226388888892</v>
      </c>
      <c r="F533" s="1" t="s">
        <v>13</v>
      </c>
      <c r="G533" s="1" t="s">
        <v>20</v>
      </c>
      <c r="H533" s="1" t="s">
        <v>15</v>
      </c>
      <c r="I533">
        <v>17.95</v>
      </c>
      <c r="J533" s="1" t="s">
        <v>16</v>
      </c>
      <c r="K533">
        <v>532</v>
      </c>
      <c r="L533" s="1" t="s">
        <v>69</v>
      </c>
      <c r="M533" s="1">
        <f>SUMIF('cocina'!A:A,sala[[#This Row],[Número de Orden]],'cocina'!K:K)</f>
        <v>137</v>
      </c>
      <c r="N533" s="2">
        <f>sala[[#This Row],[Hora de Salida]]</f>
        <v>45022.226388888892</v>
      </c>
      <c r="O533" s="3">
        <f>IF(sala[[#This Row],[Estado de la Mesa]]="Ocupada",sala[[#This Row],[Hora de Salida]]-sala[[#This Row],[Hora de Llegada]]+15/(24*60),sala[[#This Row],[Hora de Salida]]-sala[[#This Row],[Hora de Llegada]])</f>
        <v>0.15138888889487134</v>
      </c>
      <c r="P533" s="3">
        <f>SUMIF('cocina'!A:A,sala[[#This Row],[Número de Orden]],'cocina'!H:H)/(24*60)</f>
        <v>4.0972222222222222E-2</v>
      </c>
      <c r="Q533" s="3">
        <f>IF((sala[[#This Row],[Tiempo de Permanencia]]-sala[[#This Row],[Tiempo de Preparación]])&gt;0,sala[[#This Row],[Tiempo de Permanencia]]-sala[[#This Row],[Tiempo de Preparación]],0)</f>
        <v>0.11041666667264913</v>
      </c>
      <c r="R533" s="10">
        <f>IF(sala[[#This Row],[Tiempo de degustación]]&gt;0,1,0)</f>
        <v>1</v>
      </c>
      <c r="S533" s="1" t="str">
        <f>WEEKDAY(sala[[#This Row],[Fecha de Factura]],11)&amp;". "&amp;TEXT(sala[[#This Row],[Fecha de Factura]],"dddd")</f>
        <v>4. jueves</v>
      </c>
      <c r="T533" s="4">
        <f>SUMIF('cocina'!A:A,sala[[#This Row],[Número de Orden]],'cocina'!G:G)</f>
        <v>5</v>
      </c>
      <c r="U533" s="4">
        <f>sala[[#This Row],[Tiempo de Preparación]]*24</f>
        <v>0.98333333333333339</v>
      </c>
      <c r="V533">
        <f>sala[[#This Row],[Cobrada]]*sala[[#This Row],[Monto Total de la Cuenta]]</f>
        <v>137</v>
      </c>
      <c r="W533" s="4">
        <f>sala[[#This Row],[Tiempo de Permanencia]]*24</f>
        <v>3.6333333334769122</v>
      </c>
    </row>
    <row r="534" spans="1:23" x14ac:dyDescent="0.3">
      <c r="A534">
        <v>1</v>
      </c>
      <c r="B534" s="1" t="s">
        <v>238</v>
      </c>
      <c r="C534">
        <v>3</v>
      </c>
      <c r="D534" s="2">
        <v>45022.134722222225</v>
      </c>
      <c r="E534" s="2">
        <v>45022.222222222219</v>
      </c>
      <c r="F534" s="1" t="s">
        <v>29</v>
      </c>
      <c r="G534" s="1" t="s">
        <v>35</v>
      </c>
      <c r="H534" s="1" t="s">
        <v>15</v>
      </c>
      <c r="I534">
        <v>20.09</v>
      </c>
      <c r="J534" s="1" t="s">
        <v>26</v>
      </c>
      <c r="K534">
        <v>533</v>
      </c>
      <c r="L534" s="1" t="s">
        <v>54</v>
      </c>
      <c r="M534" s="1">
        <f>SUMIF('cocina'!A:A,sala[[#This Row],[Número de Orden]],'cocina'!K:K)</f>
        <v>41</v>
      </c>
      <c r="N534" s="2">
        <f>sala[[#This Row],[Hora de Salida]]</f>
        <v>45022.222222222219</v>
      </c>
      <c r="O534" s="3">
        <f>IF(sala[[#This Row],[Estado de la Mesa]]="Ocupada",sala[[#This Row],[Hora de Salida]]-sala[[#This Row],[Hora de Llegada]]+15/(24*60),sala[[#This Row],[Hora de Salida]]-sala[[#This Row],[Hora de Llegada]])</f>
        <v>8.7499999994179234E-2</v>
      </c>
      <c r="P534" s="3">
        <f>SUMIF('cocina'!A:A,sala[[#This Row],[Número de Orden]],'cocina'!H:H)/(24*60)</f>
        <v>3.3333333333333333E-2</v>
      </c>
      <c r="Q534" s="3">
        <f>IF((sala[[#This Row],[Tiempo de Permanencia]]-sala[[#This Row],[Tiempo de Preparación]])&gt;0,sala[[#This Row],[Tiempo de Permanencia]]-sala[[#This Row],[Tiempo de Preparación]],0)</f>
        <v>5.4166666660845901E-2</v>
      </c>
      <c r="R534" s="10">
        <f>IF(sala[[#This Row],[Tiempo de degustación]]&gt;0,1,0)</f>
        <v>1</v>
      </c>
      <c r="S534" s="1" t="str">
        <f>WEEKDAY(sala[[#This Row],[Fecha de Factura]],11)&amp;". "&amp;TEXT(sala[[#This Row],[Fecha de Factura]],"dddd")</f>
        <v>4. jueves</v>
      </c>
      <c r="T534" s="4">
        <f>SUMIF('cocina'!A:A,sala[[#This Row],[Número de Orden]],'cocina'!G:G)</f>
        <v>2</v>
      </c>
      <c r="U534" s="4">
        <f>sala[[#This Row],[Tiempo de Preparación]]*24</f>
        <v>0.8</v>
      </c>
      <c r="V534">
        <f>sala[[#This Row],[Cobrada]]*sala[[#This Row],[Monto Total de la Cuenta]]</f>
        <v>41</v>
      </c>
      <c r="W534" s="4">
        <f>sala[[#This Row],[Tiempo de Permanencia]]*24</f>
        <v>2.0999999998603016</v>
      </c>
    </row>
    <row r="535" spans="1:23" x14ac:dyDescent="0.3">
      <c r="A535">
        <v>1</v>
      </c>
      <c r="B535" s="1" t="s">
        <v>485</v>
      </c>
      <c r="C535">
        <v>6</v>
      </c>
      <c r="D535" s="2">
        <v>45022.043055555558</v>
      </c>
      <c r="E535" s="2">
        <v>45022.186805555553</v>
      </c>
      <c r="F535" s="1" t="s">
        <v>32</v>
      </c>
      <c r="G535" s="1" t="s">
        <v>35</v>
      </c>
      <c r="H535" s="1" t="s">
        <v>25</v>
      </c>
      <c r="I535">
        <v>23.59</v>
      </c>
      <c r="J535" s="1" t="s">
        <v>16</v>
      </c>
      <c r="K535">
        <v>534</v>
      </c>
      <c r="L535" s="1" t="s">
        <v>27</v>
      </c>
      <c r="M535" s="1">
        <f>SUMIF('cocina'!A:A,sala[[#This Row],[Número de Orden]],'cocina'!K:K)</f>
        <v>147</v>
      </c>
      <c r="N535" s="2">
        <f>sala[[#This Row],[Hora de Salida]]</f>
        <v>45022.186805555553</v>
      </c>
      <c r="O535" s="3">
        <f>IF(sala[[#This Row],[Estado de la Mesa]]="Ocupada",sala[[#This Row],[Hora de Salida]]-sala[[#This Row],[Hora de Llegada]]+15/(24*60),sala[[#This Row],[Hora de Salida]]-sala[[#This Row],[Hora de Llegada]])</f>
        <v>0.14374999999563443</v>
      </c>
      <c r="P535" s="3">
        <f>SUMIF('cocina'!A:A,sala[[#This Row],[Número de Orden]],'cocina'!H:H)/(24*60)</f>
        <v>5.2777777777777778E-2</v>
      </c>
      <c r="Q535" s="3">
        <f>IF((sala[[#This Row],[Tiempo de Permanencia]]-sala[[#This Row],[Tiempo de Preparación]])&gt;0,sala[[#This Row],[Tiempo de Permanencia]]-sala[[#This Row],[Tiempo de Preparación]],0)</f>
        <v>9.0972222217856641E-2</v>
      </c>
      <c r="R535" s="10">
        <f>IF(sala[[#This Row],[Tiempo de degustación]]&gt;0,1,0)</f>
        <v>1</v>
      </c>
      <c r="S535" s="1" t="str">
        <f>WEEKDAY(sala[[#This Row],[Fecha de Factura]],11)&amp;". "&amp;TEXT(sala[[#This Row],[Fecha de Factura]],"dddd")</f>
        <v>4. jueves</v>
      </c>
      <c r="T535" s="4">
        <f>SUMIF('cocina'!A:A,sala[[#This Row],[Número de Orden]],'cocina'!G:G)</f>
        <v>5</v>
      </c>
      <c r="U535" s="4">
        <f>sala[[#This Row],[Tiempo de Preparación]]*24</f>
        <v>1.2666666666666666</v>
      </c>
      <c r="V535">
        <f>sala[[#This Row],[Cobrada]]*sala[[#This Row],[Monto Total de la Cuenta]]</f>
        <v>147</v>
      </c>
      <c r="W535" s="4">
        <f>sala[[#This Row],[Tiempo de Permanencia]]*24</f>
        <v>3.4499999998952262</v>
      </c>
    </row>
    <row r="536" spans="1:23" x14ac:dyDescent="0.3">
      <c r="A536">
        <v>15</v>
      </c>
      <c r="B536" s="1" t="s">
        <v>149</v>
      </c>
      <c r="C536">
        <v>3</v>
      </c>
      <c r="D536" s="2">
        <v>45022.039583333331</v>
      </c>
      <c r="E536" s="2">
        <v>45022.147222222222</v>
      </c>
      <c r="F536" s="1" t="s">
        <v>19</v>
      </c>
      <c r="G536" s="1" t="s">
        <v>20</v>
      </c>
      <c r="H536" s="1" t="s">
        <v>25</v>
      </c>
      <c r="I536">
        <v>39.450000000000003</v>
      </c>
      <c r="J536" s="1" t="s">
        <v>26</v>
      </c>
      <c r="K536">
        <v>535</v>
      </c>
      <c r="L536" s="1" t="s">
        <v>57</v>
      </c>
      <c r="M536" s="1">
        <f>SUMIF('cocina'!A:A,sala[[#This Row],[Número de Orden]],'cocina'!K:K)</f>
        <v>276</v>
      </c>
      <c r="N536" s="2">
        <f>sala[[#This Row],[Hora de Salida]]</f>
        <v>45022.147222222222</v>
      </c>
      <c r="O536" s="3">
        <f>IF(sala[[#This Row],[Estado de la Mesa]]="Ocupada",sala[[#This Row],[Hora de Salida]]-sala[[#This Row],[Hora de Llegada]]+15/(24*60),sala[[#This Row],[Hora de Salida]]-sala[[#This Row],[Hora de Llegada]])</f>
        <v>0.10763888889050577</v>
      </c>
      <c r="P536" s="3">
        <f>SUMIF('cocina'!A:A,sala[[#This Row],[Número de Orden]],'cocina'!H:H)/(24*60)</f>
        <v>7.8472222222222221E-2</v>
      </c>
      <c r="Q536" s="3">
        <f>IF((sala[[#This Row],[Tiempo de Permanencia]]-sala[[#This Row],[Tiempo de Preparación]])&gt;0,sala[[#This Row],[Tiempo de Permanencia]]-sala[[#This Row],[Tiempo de Preparación]],0)</f>
        <v>2.9166666668283547E-2</v>
      </c>
      <c r="R536" s="10">
        <f>IF(sala[[#This Row],[Tiempo de degustación]]&gt;0,1,0)</f>
        <v>1</v>
      </c>
      <c r="S536" s="1" t="str">
        <f>WEEKDAY(sala[[#This Row],[Fecha de Factura]],11)&amp;". "&amp;TEXT(sala[[#This Row],[Fecha de Factura]],"dddd")</f>
        <v>4. jueves</v>
      </c>
      <c r="T536" s="4">
        <f>SUMIF('cocina'!A:A,sala[[#This Row],[Número de Orden]],'cocina'!G:G)</f>
        <v>9</v>
      </c>
      <c r="U536" s="4">
        <f>sala[[#This Row],[Tiempo de Preparación]]*24</f>
        <v>1.8833333333333333</v>
      </c>
      <c r="V536">
        <f>sala[[#This Row],[Cobrada]]*sala[[#This Row],[Monto Total de la Cuenta]]</f>
        <v>276</v>
      </c>
      <c r="W536" s="4">
        <f>sala[[#This Row],[Tiempo de Permanencia]]*24</f>
        <v>2.5833333333721384</v>
      </c>
    </row>
    <row r="537" spans="1:23" x14ac:dyDescent="0.3">
      <c r="A537">
        <v>9</v>
      </c>
      <c r="B537" s="1" t="s">
        <v>486</v>
      </c>
      <c r="C537">
        <v>2</v>
      </c>
      <c r="D537" s="2">
        <v>45022.104861111111</v>
      </c>
      <c r="E537" s="2">
        <v>45022.193749999999</v>
      </c>
      <c r="F537" s="1" t="s">
        <v>32</v>
      </c>
      <c r="G537" s="1" t="s">
        <v>14</v>
      </c>
      <c r="H537" s="1" t="s">
        <v>25</v>
      </c>
      <c r="I537">
        <v>46</v>
      </c>
      <c r="J537" s="1" t="s">
        <v>16</v>
      </c>
      <c r="K537">
        <v>536</v>
      </c>
      <c r="L537" s="1" t="s">
        <v>57</v>
      </c>
      <c r="M537" s="1">
        <f>SUMIF('cocina'!A:A,sala[[#This Row],[Número de Orden]],'cocina'!K:K)</f>
        <v>212</v>
      </c>
      <c r="N537" s="2">
        <f>sala[[#This Row],[Hora de Salida]]</f>
        <v>45022.193749999999</v>
      </c>
      <c r="O537" s="3">
        <f>IF(sala[[#This Row],[Estado de la Mesa]]="Ocupada",sala[[#This Row],[Hora de Salida]]-sala[[#This Row],[Hora de Llegada]]+15/(24*60),sala[[#This Row],[Hora de Salida]]-sala[[#This Row],[Hora de Llegada]])</f>
        <v>8.8888888887595385E-2</v>
      </c>
      <c r="P537" s="3">
        <f>SUMIF('cocina'!A:A,sala[[#This Row],[Número de Orden]],'cocina'!H:H)/(24*60)</f>
        <v>0.10555555555555556</v>
      </c>
      <c r="Q537" s="3">
        <f>IF((sala[[#This Row],[Tiempo de Permanencia]]-sala[[#This Row],[Tiempo de Preparación]])&gt;0,sala[[#This Row],[Tiempo de Permanencia]]-sala[[#This Row],[Tiempo de Preparación]],0)</f>
        <v>0</v>
      </c>
      <c r="R537" s="10">
        <f>IF(sala[[#This Row],[Tiempo de degustación]]&gt;0,1,0)</f>
        <v>0</v>
      </c>
      <c r="S537" s="1" t="str">
        <f>WEEKDAY(sala[[#This Row],[Fecha de Factura]],11)&amp;". "&amp;TEXT(sala[[#This Row],[Fecha de Factura]],"dddd")</f>
        <v>4. jueves</v>
      </c>
      <c r="T537" s="4">
        <f>SUMIF('cocina'!A:A,sala[[#This Row],[Número de Orden]],'cocina'!G:G)</f>
        <v>8</v>
      </c>
      <c r="U537" s="4">
        <f>sala[[#This Row],[Tiempo de Preparación]]*24</f>
        <v>2.5333333333333332</v>
      </c>
      <c r="V537">
        <f>sala[[#This Row],[Cobrada]]*sala[[#This Row],[Monto Total de la Cuenta]]</f>
        <v>0</v>
      </c>
      <c r="W537" s="4">
        <f>sala[[#This Row],[Tiempo de Permanencia]]*24</f>
        <v>2.1333333333022892</v>
      </c>
    </row>
    <row r="538" spans="1:23" x14ac:dyDescent="0.3">
      <c r="A538">
        <v>18</v>
      </c>
      <c r="B538" s="1" t="s">
        <v>175</v>
      </c>
      <c r="C538">
        <v>6</v>
      </c>
      <c r="D538" s="2">
        <v>45022.01666666667</v>
      </c>
      <c r="E538" s="2">
        <v>45022.089583333334</v>
      </c>
      <c r="F538" s="1" t="s">
        <v>13</v>
      </c>
      <c r="G538" s="1" t="s">
        <v>20</v>
      </c>
      <c r="H538" s="1" t="s">
        <v>15</v>
      </c>
      <c r="I538">
        <v>28.68</v>
      </c>
      <c r="J538" s="1" t="s">
        <v>38</v>
      </c>
      <c r="K538">
        <v>537</v>
      </c>
      <c r="L538" s="1" t="s">
        <v>33</v>
      </c>
      <c r="M538" s="1">
        <f>SUMIF('cocina'!A:A,sala[[#This Row],[Número de Orden]],'cocina'!K:K)</f>
        <v>63</v>
      </c>
      <c r="N538" s="2">
        <f>sala[[#This Row],[Hora de Salida]]</f>
        <v>45022.089583333334</v>
      </c>
      <c r="O538" s="3">
        <f>IF(sala[[#This Row],[Estado de la Mesa]]="Ocupada",sala[[#This Row],[Hora de Salida]]-sala[[#This Row],[Hora de Llegada]]+15/(24*60),sala[[#This Row],[Hora de Salida]]-sala[[#This Row],[Hora de Llegada]])</f>
        <v>8.3333333330908019E-2</v>
      </c>
      <c r="P538" s="3">
        <f>SUMIF('cocina'!A:A,sala[[#This Row],[Número de Orden]],'cocina'!H:H)/(24*60)</f>
        <v>1.4583333333333334E-2</v>
      </c>
      <c r="Q538" s="3">
        <f>IF((sala[[#This Row],[Tiempo de Permanencia]]-sala[[#This Row],[Tiempo de Preparación]])&gt;0,sala[[#This Row],[Tiempo de Permanencia]]-sala[[#This Row],[Tiempo de Preparación]],0)</f>
        <v>6.8749999997574682E-2</v>
      </c>
      <c r="R538" s="10">
        <f>IF(sala[[#This Row],[Tiempo de degustación]]&gt;0,1,0)</f>
        <v>1</v>
      </c>
      <c r="S538" s="1" t="str">
        <f>WEEKDAY(sala[[#This Row],[Fecha de Factura]],11)&amp;". "&amp;TEXT(sala[[#This Row],[Fecha de Factura]],"dddd")</f>
        <v>4. jueves</v>
      </c>
      <c r="T538" s="4">
        <f>SUMIF('cocina'!A:A,sala[[#This Row],[Número de Orden]],'cocina'!G:G)</f>
        <v>3</v>
      </c>
      <c r="U538" s="4">
        <f>sala[[#This Row],[Tiempo de Preparación]]*24</f>
        <v>0.35</v>
      </c>
      <c r="V538">
        <f>sala[[#This Row],[Cobrada]]*sala[[#This Row],[Monto Total de la Cuenta]]</f>
        <v>63</v>
      </c>
      <c r="W538" s="4">
        <f>sala[[#This Row],[Tiempo de Permanencia]]*24</f>
        <v>1.9999999999417923</v>
      </c>
    </row>
    <row r="539" spans="1:23" x14ac:dyDescent="0.3">
      <c r="A539">
        <v>14</v>
      </c>
      <c r="B539" s="1" t="s">
        <v>297</v>
      </c>
      <c r="C539">
        <v>4</v>
      </c>
      <c r="D539" s="2">
        <v>45022.138194444444</v>
      </c>
      <c r="E539" s="2">
        <v>45022.231249999997</v>
      </c>
      <c r="F539" s="1" t="s">
        <v>32</v>
      </c>
      <c r="G539" s="1" t="s">
        <v>35</v>
      </c>
      <c r="H539" s="1" t="s">
        <v>15</v>
      </c>
      <c r="I539">
        <v>41.35</v>
      </c>
      <c r="J539" s="1" t="s">
        <v>26</v>
      </c>
      <c r="K539">
        <v>538</v>
      </c>
      <c r="L539" s="1" t="s">
        <v>22</v>
      </c>
      <c r="M539" s="1">
        <f>SUMIF('cocina'!A:A,sala[[#This Row],[Número de Orden]],'cocina'!K:K)</f>
        <v>142</v>
      </c>
      <c r="N539" s="2">
        <f>sala[[#This Row],[Hora de Salida]]</f>
        <v>45022.231249999997</v>
      </c>
      <c r="O539" s="3">
        <f>IF(sala[[#This Row],[Estado de la Mesa]]="Ocupada",sala[[#This Row],[Hora de Salida]]-sala[[#This Row],[Hora de Llegada]]+15/(24*60),sala[[#This Row],[Hora de Salida]]-sala[[#This Row],[Hora de Llegada]])</f>
        <v>9.3055555553291924E-2</v>
      </c>
      <c r="P539" s="3">
        <f>SUMIF('cocina'!A:A,sala[[#This Row],[Número de Orden]],'cocina'!H:H)/(24*60)</f>
        <v>0.13750000000000001</v>
      </c>
      <c r="Q539" s="3">
        <f>IF((sala[[#This Row],[Tiempo de Permanencia]]-sala[[#This Row],[Tiempo de Preparación]])&gt;0,sala[[#This Row],[Tiempo de Permanencia]]-sala[[#This Row],[Tiempo de Preparación]],0)</f>
        <v>0</v>
      </c>
      <c r="R539" s="10">
        <f>IF(sala[[#This Row],[Tiempo de degustación]]&gt;0,1,0)</f>
        <v>0</v>
      </c>
      <c r="S539" s="1" t="str">
        <f>WEEKDAY(sala[[#This Row],[Fecha de Factura]],11)&amp;". "&amp;TEXT(sala[[#This Row],[Fecha de Factura]],"dddd")</f>
        <v>4. jueves</v>
      </c>
      <c r="T539" s="4">
        <f>SUMIF('cocina'!A:A,sala[[#This Row],[Número de Orden]],'cocina'!G:G)</f>
        <v>5</v>
      </c>
      <c r="U539" s="4">
        <f>sala[[#This Row],[Tiempo de Preparación]]*24</f>
        <v>3.3000000000000003</v>
      </c>
      <c r="V539">
        <f>sala[[#This Row],[Cobrada]]*sala[[#This Row],[Monto Total de la Cuenta]]</f>
        <v>0</v>
      </c>
      <c r="W539" s="4">
        <f>sala[[#This Row],[Tiempo de Permanencia]]*24</f>
        <v>2.2333333332790062</v>
      </c>
    </row>
    <row r="540" spans="1:23" x14ac:dyDescent="0.3">
      <c r="A540">
        <v>18</v>
      </c>
      <c r="B540" s="1" t="s">
        <v>487</v>
      </c>
      <c r="C540">
        <v>3</v>
      </c>
      <c r="D540" s="2">
        <v>45022.160416666666</v>
      </c>
      <c r="E540" s="2">
        <v>45022.291666666664</v>
      </c>
      <c r="F540" s="1" t="s">
        <v>24</v>
      </c>
      <c r="G540" s="1" t="s">
        <v>20</v>
      </c>
      <c r="H540" s="1" t="s">
        <v>21</v>
      </c>
      <c r="I540">
        <v>20.9</v>
      </c>
      <c r="J540" s="1" t="s">
        <v>26</v>
      </c>
      <c r="K540">
        <v>539</v>
      </c>
      <c r="L540" s="1" t="s">
        <v>22</v>
      </c>
      <c r="M540" s="1">
        <f>SUMIF('cocina'!A:A,sala[[#This Row],[Número de Orden]],'cocina'!K:K)</f>
        <v>240</v>
      </c>
      <c r="N540" s="2">
        <f>sala[[#This Row],[Hora de Salida]]</f>
        <v>45022.291666666664</v>
      </c>
      <c r="O540" s="3">
        <f>IF(sala[[#This Row],[Estado de la Mesa]]="Ocupada",sala[[#This Row],[Hora de Salida]]-sala[[#This Row],[Hora de Llegada]]+15/(24*60),sala[[#This Row],[Hora de Salida]]-sala[[#This Row],[Hora de Llegada]])</f>
        <v>0.13124999999854481</v>
      </c>
      <c r="P540" s="3">
        <f>SUMIF('cocina'!A:A,sala[[#This Row],[Número de Orden]],'cocina'!H:H)/(24*60)</f>
        <v>8.9583333333333334E-2</v>
      </c>
      <c r="Q540" s="3">
        <f>IF((sala[[#This Row],[Tiempo de Permanencia]]-sala[[#This Row],[Tiempo de Preparación]])&gt;0,sala[[#This Row],[Tiempo de Permanencia]]-sala[[#This Row],[Tiempo de Preparación]],0)</f>
        <v>4.1666666665211474E-2</v>
      </c>
      <c r="R540" s="10">
        <f>IF(sala[[#This Row],[Tiempo de degustación]]&gt;0,1,0)</f>
        <v>1</v>
      </c>
      <c r="S540" s="1" t="str">
        <f>WEEKDAY(sala[[#This Row],[Fecha de Factura]],11)&amp;". "&amp;TEXT(sala[[#This Row],[Fecha de Factura]],"dddd")</f>
        <v>4. jueves</v>
      </c>
      <c r="T540" s="4">
        <f>SUMIF('cocina'!A:A,sala[[#This Row],[Número de Orden]],'cocina'!G:G)</f>
        <v>9</v>
      </c>
      <c r="U540" s="4">
        <f>sala[[#This Row],[Tiempo de Preparación]]*24</f>
        <v>2.15</v>
      </c>
      <c r="V540">
        <f>sala[[#This Row],[Cobrada]]*sala[[#This Row],[Monto Total de la Cuenta]]</f>
        <v>240</v>
      </c>
      <c r="W540" s="4">
        <f>sala[[#This Row],[Tiempo de Permanencia]]*24</f>
        <v>3.1499999999650754</v>
      </c>
    </row>
    <row r="541" spans="1:23" x14ac:dyDescent="0.3">
      <c r="A541">
        <v>6</v>
      </c>
      <c r="B541" s="1" t="s">
        <v>488</v>
      </c>
      <c r="C541">
        <v>4</v>
      </c>
      <c r="D541" s="2">
        <v>45022.156944444447</v>
      </c>
      <c r="E541" s="2">
        <v>45022.288888888892</v>
      </c>
      <c r="F541" s="1" t="s">
        <v>19</v>
      </c>
      <c r="G541" s="1" t="s">
        <v>14</v>
      </c>
      <c r="H541" s="1" t="s">
        <v>25</v>
      </c>
      <c r="I541">
        <v>47.85</v>
      </c>
      <c r="J541" s="1" t="s">
        <v>16</v>
      </c>
      <c r="K541">
        <v>540</v>
      </c>
      <c r="L541" s="1" t="s">
        <v>44</v>
      </c>
      <c r="M541" s="1">
        <f>SUMIF('cocina'!A:A,sala[[#This Row],[Número de Orden]],'cocina'!K:K)</f>
        <v>124</v>
      </c>
      <c r="N541" s="2">
        <f>sala[[#This Row],[Hora de Salida]]</f>
        <v>45022.288888888892</v>
      </c>
      <c r="O541" s="3">
        <f>IF(sala[[#This Row],[Estado de la Mesa]]="Ocupada",sala[[#This Row],[Hora de Salida]]-sala[[#This Row],[Hora de Llegada]]+15/(24*60),sala[[#This Row],[Hora de Salida]]-sala[[#This Row],[Hora de Llegada]])</f>
        <v>0.13194444444525288</v>
      </c>
      <c r="P541" s="3">
        <f>SUMIF('cocina'!A:A,sala[[#This Row],[Número de Orden]],'cocina'!H:H)/(24*60)</f>
        <v>5.6944444444444443E-2</v>
      </c>
      <c r="Q541" s="3">
        <f>IF((sala[[#This Row],[Tiempo de Permanencia]]-sala[[#This Row],[Tiempo de Preparación]])&gt;0,sala[[#This Row],[Tiempo de Permanencia]]-sala[[#This Row],[Tiempo de Preparación]],0)</f>
        <v>7.5000000000808448E-2</v>
      </c>
      <c r="R541" s="10">
        <f>IF(sala[[#This Row],[Tiempo de degustación]]&gt;0,1,0)</f>
        <v>1</v>
      </c>
      <c r="S541" s="1" t="str">
        <f>WEEKDAY(sala[[#This Row],[Fecha de Factura]],11)&amp;". "&amp;TEXT(sala[[#This Row],[Fecha de Factura]],"dddd")</f>
        <v>4. jueves</v>
      </c>
      <c r="T541" s="4">
        <f>SUMIF('cocina'!A:A,sala[[#This Row],[Número de Orden]],'cocina'!G:G)</f>
        <v>5</v>
      </c>
      <c r="U541" s="4">
        <f>sala[[#This Row],[Tiempo de Preparación]]*24</f>
        <v>1.3666666666666667</v>
      </c>
      <c r="V541">
        <f>sala[[#This Row],[Cobrada]]*sala[[#This Row],[Monto Total de la Cuenta]]</f>
        <v>124</v>
      </c>
      <c r="W541" s="4">
        <f>sala[[#This Row],[Tiempo de Permanencia]]*24</f>
        <v>3.1666666666860692</v>
      </c>
    </row>
    <row r="542" spans="1:23" x14ac:dyDescent="0.3">
      <c r="A542">
        <v>19</v>
      </c>
      <c r="B542" s="1" t="s">
        <v>62</v>
      </c>
      <c r="C542">
        <v>2</v>
      </c>
      <c r="D542" s="2">
        <v>45022.022916666669</v>
      </c>
      <c r="E542" s="2">
        <v>45022.188888888886</v>
      </c>
      <c r="F542" s="1" t="s">
        <v>19</v>
      </c>
      <c r="G542" s="1" t="s">
        <v>20</v>
      </c>
      <c r="H542" s="1" t="s">
        <v>15</v>
      </c>
      <c r="I542">
        <v>33.700000000000003</v>
      </c>
      <c r="J542" s="1" t="s">
        <v>16</v>
      </c>
      <c r="K542">
        <v>541</v>
      </c>
      <c r="L542" s="1" t="s">
        <v>22</v>
      </c>
      <c r="M542" s="1">
        <f>SUMIF('cocina'!A:A,sala[[#This Row],[Número de Orden]],'cocina'!K:K)</f>
        <v>202</v>
      </c>
      <c r="N542" s="2">
        <f>sala[[#This Row],[Hora de Salida]]</f>
        <v>45022.188888888886</v>
      </c>
      <c r="O542" s="3">
        <f>IF(sala[[#This Row],[Estado de la Mesa]]="Ocupada",sala[[#This Row],[Hora de Salida]]-sala[[#This Row],[Hora de Llegada]]+15/(24*60),sala[[#This Row],[Hora de Salida]]-sala[[#This Row],[Hora de Llegada]])</f>
        <v>0.16597222221753327</v>
      </c>
      <c r="P542" s="3">
        <f>SUMIF('cocina'!A:A,sala[[#This Row],[Número de Orden]],'cocina'!H:H)/(24*60)</f>
        <v>8.611111111111111E-2</v>
      </c>
      <c r="Q542" s="3">
        <f>IF((sala[[#This Row],[Tiempo de Permanencia]]-sala[[#This Row],[Tiempo de Preparación]])&gt;0,sala[[#This Row],[Tiempo de Permanencia]]-sala[[#This Row],[Tiempo de Preparación]],0)</f>
        <v>7.9861111106422161E-2</v>
      </c>
      <c r="R542" s="10">
        <f>IF(sala[[#This Row],[Tiempo de degustación]]&gt;0,1,0)</f>
        <v>1</v>
      </c>
      <c r="S542" s="1" t="str">
        <f>WEEKDAY(sala[[#This Row],[Fecha de Factura]],11)&amp;". "&amp;TEXT(sala[[#This Row],[Fecha de Factura]],"dddd")</f>
        <v>4. jueves</v>
      </c>
      <c r="T542" s="4">
        <f>SUMIF('cocina'!A:A,sala[[#This Row],[Número de Orden]],'cocina'!G:G)</f>
        <v>8</v>
      </c>
      <c r="U542" s="4">
        <f>sala[[#This Row],[Tiempo de Preparación]]*24</f>
        <v>2.0666666666666664</v>
      </c>
      <c r="V542">
        <f>sala[[#This Row],[Cobrada]]*sala[[#This Row],[Monto Total de la Cuenta]]</f>
        <v>202</v>
      </c>
      <c r="W542" s="4">
        <f>sala[[#This Row],[Tiempo de Permanencia]]*24</f>
        <v>3.9833333332207985</v>
      </c>
    </row>
    <row r="543" spans="1:23" x14ac:dyDescent="0.3">
      <c r="A543">
        <v>9</v>
      </c>
      <c r="B543" s="1" t="s">
        <v>169</v>
      </c>
      <c r="C543">
        <v>5</v>
      </c>
      <c r="D543" s="2">
        <v>45022.115972222222</v>
      </c>
      <c r="E543" s="2">
        <v>45022.196527777778</v>
      </c>
      <c r="F543" s="1" t="s">
        <v>13</v>
      </c>
      <c r="G543" s="1" t="s">
        <v>20</v>
      </c>
      <c r="H543" s="1" t="s">
        <v>25</v>
      </c>
      <c r="I543">
        <v>49.05</v>
      </c>
      <c r="J543" s="1" t="s">
        <v>16</v>
      </c>
      <c r="K543">
        <v>542</v>
      </c>
      <c r="L543" s="1" t="s">
        <v>57</v>
      </c>
      <c r="M543" s="1">
        <f>SUMIF('cocina'!A:A,sala[[#This Row],[Número de Orden]],'cocina'!K:K)</f>
        <v>148</v>
      </c>
      <c r="N543" s="2">
        <f>sala[[#This Row],[Hora de Salida]]</f>
        <v>45022.196527777778</v>
      </c>
      <c r="O543" s="3">
        <f>IF(sala[[#This Row],[Estado de la Mesa]]="Ocupada",sala[[#This Row],[Hora de Salida]]-sala[[#This Row],[Hora de Llegada]]+15/(24*60),sala[[#This Row],[Hora de Salida]]-sala[[#This Row],[Hora de Llegada]])</f>
        <v>8.0555555556202307E-2</v>
      </c>
      <c r="P543" s="3">
        <f>SUMIF('cocina'!A:A,sala[[#This Row],[Número de Orden]],'cocina'!H:H)/(24*60)</f>
        <v>7.9861111111111105E-2</v>
      </c>
      <c r="Q543" s="3">
        <f>IF((sala[[#This Row],[Tiempo de Permanencia]]-sala[[#This Row],[Tiempo de Preparación]])&gt;0,sala[[#This Row],[Tiempo de Permanencia]]-sala[[#This Row],[Tiempo de Preparación]],0)</f>
        <v>6.944444450912024E-4</v>
      </c>
      <c r="R543" s="10">
        <f>IF(sala[[#This Row],[Tiempo de degustación]]&gt;0,1,0)</f>
        <v>1</v>
      </c>
      <c r="S543" s="1" t="str">
        <f>WEEKDAY(sala[[#This Row],[Fecha de Factura]],11)&amp;". "&amp;TEXT(sala[[#This Row],[Fecha de Factura]],"dddd")</f>
        <v>4. jueves</v>
      </c>
      <c r="T543" s="4">
        <f>SUMIF('cocina'!A:A,sala[[#This Row],[Número de Orden]],'cocina'!G:G)</f>
        <v>5</v>
      </c>
      <c r="U543" s="4">
        <f>sala[[#This Row],[Tiempo de Preparación]]*24</f>
        <v>1.9166666666666665</v>
      </c>
      <c r="V543">
        <f>sala[[#This Row],[Cobrada]]*sala[[#This Row],[Monto Total de la Cuenta]]</f>
        <v>148</v>
      </c>
      <c r="W543" s="4">
        <f>sala[[#This Row],[Tiempo de Permanencia]]*24</f>
        <v>1.9333333333488554</v>
      </c>
    </row>
    <row r="544" spans="1:23" x14ac:dyDescent="0.3">
      <c r="A544">
        <v>19</v>
      </c>
      <c r="B544" s="1" t="s">
        <v>489</v>
      </c>
      <c r="C544">
        <v>5</v>
      </c>
      <c r="D544" s="2">
        <v>45022.032638888886</v>
      </c>
      <c r="E544" s="2">
        <v>45022.150694444441</v>
      </c>
      <c r="F544" s="1" t="s">
        <v>32</v>
      </c>
      <c r="G544" s="1" t="s">
        <v>35</v>
      </c>
      <c r="H544" s="1" t="s">
        <v>25</v>
      </c>
      <c r="I544">
        <v>49.37</v>
      </c>
      <c r="J544" s="1" t="s">
        <v>16</v>
      </c>
      <c r="K544">
        <v>543</v>
      </c>
      <c r="L544" s="1" t="s">
        <v>30</v>
      </c>
      <c r="M544" s="1">
        <f>SUMIF('cocina'!A:A,sala[[#This Row],[Número de Orden]],'cocina'!K:K)</f>
        <v>206</v>
      </c>
      <c r="N544" s="2">
        <f>sala[[#This Row],[Hora de Salida]]</f>
        <v>45022.150694444441</v>
      </c>
      <c r="O544" s="3">
        <f>IF(sala[[#This Row],[Estado de la Mesa]]="Ocupada",sala[[#This Row],[Hora de Salida]]-sala[[#This Row],[Hora de Llegada]]+15/(24*60),sala[[#This Row],[Hora de Salida]]-sala[[#This Row],[Hora de Llegada]])</f>
        <v>0.11805555555474712</v>
      </c>
      <c r="P544" s="3">
        <f>SUMIF('cocina'!A:A,sala[[#This Row],[Número de Orden]],'cocina'!H:H)/(24*60)</f>
        <v>5.1388888888888887E-2</v>
      </c>
      <c r="Q544" s="3">
        <f>IF((sala[[#This Row],[Tiempo de Permanencia]]-sala[[#This Row],[Tiempo de Preparación]])&gt;0,sala[[#This Row],[Tiempo de Permanencia]]-sala[[#This Row],[Tiempo de Preparación]],0)</f>
        <v>6.6666666665858229E-2</v>
      </c>
      <c r="R544" s="10">
        <f>IF(sala[[#This Row],[Tiempo de degustación]]&gt;0,1,0)</f>
        <v>1</v>
      </c>
      <c r="S544" s="1" t="str">
        <f>WEEKDAY(sala[[#This Row],[Fecha de Factura]],11)&amp;". "&amp;TEXT(sala[[#This Row],[Fecha de Factura]],"dddd")</f>
        <v>4. jueves</v>
      </c>
      <c r="T544" s="4">
        <f>SUMIF('cocina'!A:A,sala[[#This Row],[Número de Orden]],'cocina'!G:G)</f>
        <v>7</v>
      </c>
      <c r="U544" s="4">
        <f>sala[[#This Row],[Tiempo de Preparación]]*24</f>
        <v>1.2333333333333334</v>
      </c>
      <c r="V544">
        <f>sala[[#This Row],[Cobrada]]*sala[[#This Row],[Monto Total de la Cuenta]]</f>
        <v>206</v>
      </c>
      <c r="W544" s="4">
        <f>sala[[#This Row],[Tiempo de Permanencia]]*24</f>
        <v>2.8333333333139308</v>
      </c>
    </row>
    <row r="545" spans="1:23" x14ac:dyDescent="0.3">
      <c r="A545">
        <v>7</v>
      </c>
      <c r="B545" s="1" t="s">
        <v>490</v>
      </c>
      <c r="C545">
        <v>4</v>
      </c>
      <c r="D545" s="2">
        <v>45022.136805555558</v>
      </c>
      <c r="E545" s="2">
        <v>45022.197916666664</v>
      </c>
      <c r="F545" s="1" t="s">
        <v>29</v>
      </c>
      <c r="G545" s="1" t="s">
        <v>14</v>
      </c>
      <c r="H545" s="1" t="s">
        <v>25</v>
      </c>
      <c r="I545">
        <v>44.91</v>
      </c>
      <c r="J545" s="1" t="s">
        <v>38</v>
      </c>
      <c r="K545">
        <v>544</v>
      </c>
      <c r="L545" s="1" t="s">
        <v>54</v>
      </c>
      <c r="M545" s="1">
        <f>SUMIF('cocina'!A:A,sala[[#This Row],[Número de Orden]],'cocina'!K:K)</f>
        <v>70</v>
      </c>
      <c r="N545" s="2">
        <f>sala[[#This Row],[Hora de Salida]]</f>
        <v>45022.197916666664</v>
      </c>
      <c r="O545" s="3">
        <f>IF(sala[[#This Row],[Estado de la Mesa]]="Ocupada",sala[[#This Row],[Hora de Salida]]-sala[[#This Row],[Hora de Llegada]]+15/(24*60),sala[[#This Row],[Hora de Salida]]-sala[[#This Row],[Hora de Llegada]])</f>
        <v>7.152777777325052E-2</v>
      </c>
      <c r="P545" s="3">
        <f>SUMIF('cocina'!A:A,sala[[#This Row],[Número de Orden]],'cocina'!H:H)/(24*60)</f>
        <v>3.3333333333333333E-2</v>
      </c>
      <c r="Q545" s="3">
        <f>IF((sala[[#This Row],[Tiempo de Permanencia]]-sala[[#This Row],[Tiempo de Preparación]])&gt;0,sala[[#This Row],[Tiempo de Permanencia]]-sala[[#This Row],[Tiempo de Preparación]],0)</f>
        <v>3.8194444439917187E-2</v>
      </c>
      <c r="R545" s="10">
        <f>IF(sala[[#This Row],[Tiempo de degustación]]&gt;0,1,0)</f>
        <v>1</v>
      </c>
      <c r="S545" s="1" t="str">
        <f>WEEKDAY(sala[[#This Row],[Fecha de Factura]],11)&amp;". "&amp;TEXT(sala[[#This Row],[Fecha de Factura]],"dddd")</f>
        <v>4. jueves</v>
      </c>
      <c r="T545" s="4">
        <f>SUMIF('cocina'!A:A,sala[[#This Row],[Número de Orden]],'cocina'!G:G)</f>
        <v>2</v>
      </c>
      <c r="U545" s="4">
        <f>sala[[#This Row],[Tiempo de Preparación]]*24</f>
        <v>0.8</v>
      </c>
      <c r="V545">
        <f>sala[[#This Row],[Cobrada]]*sala[[#This Row],[Monto Total de la Cuenta]]</f>
        <v>70</v>
      </c>
      <c r="W545" s="4">
        <f>sala[[#This Row],[Tiempo de Permanencia]]*24</f>
        <v>1.7166666665580124</v>
      </c>
    </row>
    <row r="546" spans="1:23" x14ac:dyDescent="0.3">
      <c r="A546">
        <v>20</v>
      </c>
      <c r="B546" s="1" t="s">
        <v>491</v>
      </c>
      <c r="C546">
        <v>5</v>
      </c>
      <c r="D546" s="2">
        <v>45022.11041666667</v>
      </c>
      <c r="E546" s="2">
        <v>45022.18472222222</v>
      </c>
      <c r="F546" s="1" t="s">
        <v>24</v>
      </c>
      <c r="G546" s="1" t="s">
        <v>14</v>
      </c>
      <c r="H546" s="1" t="s">
        <v>21</v>
      </c>
      <c r="I546">
        <v>12.18</v>
      </c>
      <c r="J546" s="1" t="s">
        <v>38</v>
      </c>
      <c r="K546">
        <v>545</v>
      </c>
      <c r="L546" s="1" t="s">
        <v>57</v>
      </c>
      <c r="M546" s="1">
        <f>SUMIF('cocina'!A:A,sala[[#This Row],[Número de Orden]],'cocina'!K:K)</f>
        <v>130</v>
      </c>
      <c r="N546" s="2">
        <f>sala[[#This Row],[Hora de Salida]]</f>
        <v>45022.18472222222</v>
      </c>
      <c r="O546" s="3">
        <f>IF(sala[[#This Row],[Estado de la Mesa]]="Ocupada",sala[[#This Row],[Hora de Salida]]-sala[[#This Row],[Hora de Llegada]]+15/(24*60),sala[[#This Row],[Hora de Salida]]-sala[[#This Row],[Hora de Llegada]])</f>
        <v>8.4722222217048213E-2</v>
      </c>
      <c r="P546" s="3">
        <f>SUMIF('cocina'!A:A,sala[[#This Row],[Número de Orden]],'cocina'!H:H)/(24*60)</f>
        <v>6.8750000000000006E-2</v>
      </c>
      <c r="Q546" s="3">
        <f>IF((sala[[#This Row],[Tiempo de Permanencia]]-sala[[#This Row],[Tiempo de Preparación]])&gt;0,sala[[#This Row],[Tiempo de Permanencia]]-sala[[#This Row],[Tiempo de Preparación]],0)</f>
        <v>1.5972222217048207E-2</v>
      </c>
      <c r="R546" s="10">
        <f>IF(sala[[#This Row],[Tiempo de degustación]]&gt;0,1,0)</f>
        <v>1</v>
      </c>
      <c r="S546" s="1" t="str">
        <f>WEEKDAY(sala[[#This Row],[Fecha de Factura]],11)&amp;". "&amp;TEXT(sala[[#This Row],[Fecha de Factura]],"dddd")</f>
        <v>4. jueves</v>
      </c>
      <c r="T546" s="4">
        <f>SUMIF('cocina'!A:A,sala[[#This Row],[Número de Orden]],'cocina'!G:G)</f>
        <v>4</v>
      </c>
      <c r="U546" s="4">
        <f>sala[[#This Row],[Tiempo de Preparación]]*24</f>
        <v>1.6500000000000001</v>
      </c>
      <c r="V546">
        <f>sala[[#This Row],[Cobrada]]*sala[[#This Row],[Monto Total de la Cuenta]]</f>
        <v>130</v>
      </c>
      <c r="W546" s="4">
        <f>sala[[#This Row],[Tiempo de Permanencia]]*24</f>
        <v>2.033333333209157</v>
      </c>
    </row>
    <row r="547" spans="1:23" x14ac:dyDescent="0.3">
      <c r="A547">
        <v>5</v>
      </c>
      <c r="B547" s="1" t="s">
        <v>492</v>
      </c>
      <c r="C547">
        <v>2</v>
      </c>
      <c r="D547" s="2">
        <v>45022.134722222225</v>
      </c>
      <c r="E547" s="2">
        <v>45022.228472222225</v>
      </c>
      <c r="F547" s="1" t="s">
        <v>32</v>
      </c>
      <c r="G547" s="1" t="s">
        <v>14</v>
      </c>
      <c r="H547" s="1" t="s">
        <v>15</v>
      </c>
      <c r="I547">
        <v>47.81</v>
      </c>
      <c r="J547" s="1" t="s">
        <v>16</v>
      </c>
      <c r="K547">
        <v>546</v>
      </c>
      <c r="L547" s="1" t="s">
        <v>42</v>
      </c>
      <c r="M547" s="1">
        <f>SUMIF('cocina'!A:A,sala[[#This Row],[Número de Orden]],'cocina'!K:K)</f>
        <v>92</v>
      </c>
      <c r="N547" s="2">
        <f>sala[[#This Row],[Hora de Salida]]</f>
        <v>45022.228472222225</v>
      </c>
      <c r="O547" s="3">
        <f>IF(sala[[#This Row],[Estado de la Mesa]]="Ocupada",sala[[#This Row],[Hora de Salida]]-sala[[#This Row],[Hora de Llegada]]+15/(24*60),sala[[#This Row],[Hora de Salida]]-sala[[#This Row],[Hora de Llegada]])</f>
        <v>9.375E-2</v>
      </c>
      <c r="P547" s="3">
        <f>SUMIF('cocina'!A:A,sala[[#This Row],[Número de Orden]],'cocina'!H:H)/(24*60)</f>
        <v>6.3194444444444442E-2</v>
      </c>
      <c r="Q547" s="3">
        <f>IF((sala[[#This Row],[Tiempo de Permanencia]]-sala[[#This Row],[Tiempo de Preparación]])&gt;0,sala[[#This Row],[Tiempo de Permanencia]]-sala[[#This Row],[Tiempo de Preparación]],0)</f>
        <v>3.0555555555555558E-2</v>
      </c>
      <c r="R547" s="10">
        <f>IF(sala[[#This Row],[Tiempo de degustación]]&gt;0,1,0)</f>
        <v>1</v>
      </c>
      <c r="S547" s="1" t="str">
        <f>WEEKDAY(sala[[#This Row],[Fecha de Factura]],11)&amp;". "&amp;TEXT(sala[[#This Row],[Fecha de Factura]],"dddd")</f>
        <v>4. jueves</v>
      </c>
      <c r="T547" s="4">
        <f>SUMIF('cocina'!A:A,sala[[#This Row],[Número de Orden]],'cocina'!G:G)</f>
        <v>3</v>
      </c>
      <c r="U547" s="4">
        <f>sala[[#This Row],[Tiempo de Preparación]]*24</f>
        <v>1.5166666666666666</v>
      </c>
      <c r="V547">
        <f>sala[[#This Row],[Cobrada]]*sala[[#This Row],[Monto Total de la Cuenta]]</f>
        <v>92</v>
      </c>
      <c r="W547" s="4">
        <f>sala[[#This Row],[Tiempo de Permanencia]]*24</f>
        <v>2.25</v>
      </c>
    </row>
    <row r="548" spans="1:23" x14ac:dyDescent="0.3">
      <c r="A548">
        <v>9</v>
      </c>
      <c r="B548" s="1" t="s">
        <v>493</v>
      </c>
      <c r="C548">
        <v>3</v>
      </c>
      <c r="D548" s="2">
        <v>45022.113194444442</v>
      </c>
      <c r="E548" s="2">
        <v>45022.191666666666</v>
      </c>
      <c r="F548" s="1" t="s">
        <v>29</v>
      </c>
      <c r="G548" s="1" t="s">
        <v>35</v>
      </c>
      <c r="H548" s="1" t="s">
        <v>25</v>
      </c>
      <c r="I548">
        <v>20.04</v>
      </c>
      <c r="J548" s="1" t="s">
        <v>38</v>
      </c>
      <c r="K548">
        <v>547</v>
      </c>
      <c r="L548" s="1" t="s">
        <v>22</v>
      </c>
      <c r="M548" s="1">
        <f>SUMIF('cocina'!A:A,sala[[#This Row],[Número de Orden]],'cocina'!K:K)</f>
        <v>227</v>
      </c>
      <c r="N548" s="2">
        <f>sala[[#This Row],[Hora de Salida]]</f>
        <v>45022.191666666666</v>
      </c>
      <c r="O548" s="3">
        <f>IF(sala[[#This Row],[Estado de la Mesa]]="Ocupada",sala[[#This Row],[Hora de Salida]]-sala[[#This Row],[Hora de Llegada]]+15/(24*60),sala[[#This Row],[Hora de Salida]]-sala[[#This Row],[Hora de Llegada]])</f>
        <v>8.8888888890020709E-2</v>
      </c>
      <c r="P548" s="3">
        <f>SUMIF('cocina'!A:A,sala[[#This Row],[Número de Orden]],'cocina'!H:H)/(24*60)</f>
        <v>6.7361111111111108E-2</v>
      </c>
      <c r="Q548" s="3">
        <f>IF((sala[[#This Row],[Tiempo de Permanencia]]-sala[[#This Row],[Tiempo de Preparación]])&gt;0,sala[[#This Row],[Tiempo de Permanencia]]-sala[[#This Row],[Tiempo de Preparación]],0)</f>
        <v>2.1527777778909601E-2</v>
      </c>
      <c r="R548" s="10">
        <f>IF(sala[[#This Row],[Tiempo de degustación]]&gt;0,1,0)</f>
        <v>1</v>
      </c>
      <c r="S548" s="1" t="str">
        <f>WEEKDAY(sala[[#This Row],[Fecha de Factura]],11)&amp;". "&amp;TEXT(sala[[#This Row],[Fecha de Factura]],"dddd")</f>
        <v>4. jueves</v>
      </c>
      <c r="T548" s="4">
        <f>SUMIF('cocina'!A:A,sala[[#This Row],[Número de Orden]],'cocina'!G:G)</f>
        <v>7</v>
      </c>
      <c r="U548" s="4">
        <f>sala[[#This Row],[Tiempo de Preparación]]*24</f>
        <v>1.6166666666666667</v>
      </c>
      <c r="V548">
        <f>sala[[#This Row],[Cobrada]]*sala[[#This Row],[Monto Total de la Cuenta]]</f>
        <v>227</v>
      </c>
      <c r="W548" s="4">
        <f>sala[[#This Row],[Tiempo de Permanencia]]*24</f>
        <v>2.1333333333604969</v>
      </c>
    </row>
    <row r="549" spans="1:23" x14ac:dyDescent="0.3">
      <c r="A549">
        <v>4</v>
      </c>
      <c r="B549" s="1" t="s">
        <v>494</v>
      </c>
      <c r="C549">
        <v>2</v>
      </c>
      <c r="D549" s="2">
        <v>45022.038194444445</v>
      </c>
      <c r="E549" s="2">
        <v>45022.168749999997</v>
      </c>
      <c r="F549" s="1" t="s">
        <v>24</v>
      </c>
      <c r="G549" s="1" t="s">
        <v>14</v>
      </c>
      <c r="H549" s="1" t="s">
        <v>25</v>
      </c>
      <c r="I549">
        <v>28.88</v>
      </c>
      <c r="J549" s="1" t="s">
        <v>26</v>
      </c>
      <c r="K549">
        <v>548</v>
      </c>
      <c r="L549" s="1" t="s">
        <v>57</v>
      </c>
      <c r="M549" s="1">
        <f>SUMIF('cocina'!A:A,sala[[#This Row],[Número de Orden]],'cocina'!K:K)</f>
        <v>96</v>
      </c>
      <c r="N549" s="2">
        <f>sala[[#This Row],[Hora de Salida]]</f>
        <v>45022.168749999997</v>
      </c>
      <c r="O549" s="3">
        <f>IF(sala[[#This Row],[Estado de la Mesa]]="Ocupada",sala[[#This Row],[Hora de Salida]]-sala[[#This Row],[Hora de Llegada]]+15/(24*60),sala[[#This Row],[Hora de Salida]]-sala[[#This Row],[Hora de Llegada]])</f>
        <v>0.13055555555183673</v>
      </c>
      <c r="P549" s="3">
        <f>SUMIF('cocina'!A:A,sala[[#This Row],[Número de Orden]],'cocina'!H:H)/(24*60)</f>
        <v>7.3611111111111113E-2</v>
      </c>
      <c r="Q549" s="3">
        <f>IF((sala[[#This Row],[Tiempo de Permanencia]]-sala[[#This Row],[Tiempo de Preparación]])&gt;0,sala[[#This Row],[Tiempo de Permanencia]]-sala[[#This Row],[Tiempo de Preparación]],0)</f>
        <v>5.694444444072562E-2</v>
      </c>
      <c r="R549" s="10">
        <f>IF(sala[[#This Row],[Tiempo de degustación]]&gt;0,1,0)</f>
        <v>1</v>
      </c>
      <c r="S549" s="1" t="str">
        <f>WEEKDAY(sala[[#This Row],[Fecha de Factura]],11)&amp;". "&amp;TEXT(sala[[#This Row],[Fecha de Factura]],"dddd")</f>
        <v>4. jueves</v>
      </c>
      <c r="T549" s="4">
        <f>SUMIF('cocina'!A:A,sala[[#This Row],[Número de Orden]],'cocina'!G:G)</f>
        <v>3</v>
      </c>
      <c r="U549" s="4">
        <f>sala[[#This Row],[Tiempo de Preparación]]*24</f>
        <v>1.7666666666666666</v>
      </c>
      <c r="V549">
        <f>sala[[#This Row],[Cobrada]]*sala[[#This Row],[Monto Total de la Cuenta]]</f>
        <v>96</v>
      </c>
      <c r="W549" s="4">
        <f>sala[[#This Row],[Tiempo de Permanencia]]*24</f>
        <v>3.1333333332440816</v>
      </c>
    </row>
    <row r="550" spans="1:23" x14ac:dyDescent="0.3">
      <c r="A550">
        <v>12</v>
      </c>
      <c r="B550" s="1" t="s">
        <v>318</v>
      </c>
      <c r="C550">
        <v>2</v>
      </c>
      <c r="D550" s="2">
        <v>45022.064583333333</v>
      </c>
      <c r="E550" s="2">
        <v>45022.226388888892</v>
      </c>
      <c r="F550" s="1" t="s">
        <v>19</v>
      </c>
      <c r="G550" s="1" t="s">
        <v>14</v>
      </c>
      <c r="H550" s="1" t="s">
        <v>25</v>
      </c>
      <c r="I550">
        <v>35.340000000000003</v>
      </c>
      <c r="J550" s="1" t="s">
        <v>26</v>
      </c>
      <c r="K550">
        <v>549</v>
      </c>
      <c r="L550" s="1" t="s">
        <v>22</v>
      </c>
      <c r="M550" s="1">
        <f>SUMIF('cocina'!A:A,sala[[#This Row],[Número de Orden]],'cocina'!K:K)</f>
        <v>162</v>
      </c>
      <c r="N550" s="2">
        <f>sala[[#This Row],[Hora de Salida]]</f>
        <v>45022.226388888892</v>
      </c>
      <c r="O550" s="3">
        <f>IF(sala[[#This Row],[Estado de la Mesa]]="Ocupada",sala[[#This Row],[Hora de Salida]]-sala[[#This Row],[Hora de Llegada]]+15/(24*60),sala[[#This Row],[Hora de Salida]]-sala[[#This Row],[Hora de Llegada]])</f>
        <v>0.16180555555911269</v>
      </c>
      <c r="P550" s="3">
        <f>SUMIF('cocina'!A:A,sala[[#This Row],[Número de Orden]],'cocina'!H:H)/(24*60)</f>
        <v>6.805555555555555E-2</v>
      </c>
      <c r="Q550" s="3">
        <f>IF((sala[[#This Row],[Tiempo de Permanencia]]-sala[[#This Row],[Tiempo de Preparación]])&gt;0,sala[[#This Row],[Tiempo de Permanencia]]-sala[[#This Row],[Tiempo de Preparación]],0)</f>
        <v>9.3750000003557141E-2</v>
      </c>
      <c r="R550" s="10">
        <f>IF(sala[[#This Row],[Tiempo de degustación]]&gt;0,1,0)</f>
        <v>1</v>
      </c>
      <c r="S550" s="1" t="str">
        <f>WEEKDAY(sala[[#This Row],[Fecha de Factura]],11)&amp;". "&amp;TEXT(sala[[#This Row],[Fecha de Factura]],"dddd")</f>
        <v>4. jueves</v>
      </c>
      <c r="T550" s="4">
        <f>SUMIF('cocina'!A:A,sala[[#This Row],[Número de Orden]],'cocina'!G:G)</f>
        <v>5</v>
      </c>
      <c r="U550" s="4">
        <f>sala[[#This Row],[Tiempo de Preparación]]*24</f>
        <v>1.6333333333333333</v>
      </c>
      <c r="V550">
        <f>sala[[#This Row],[Cobrada]]*sala[[#This Row],[Monto Total de la Cuenta]]</f>
        <v>162</v>
      </c>
      <c r="W550" s="4">
        <f>sala[[#This Row],[Tiempo de Permanencia]]*24</f>
        <v>3.8833333334187046</v>
      </c>
    </row>
    <row r="551" spans="1:23" x14ac:dyDescent="0.3">
      <c r="A551">
        <v>1</v>
      </c>
      <c r="B551" s="1" t="s">
        <v>429</v>
      </c>
      <c r="C551">
        <v>6</v>
      </c>
      <c r="D551" s="2">
        <v>45022.047222222223</v>
      </c>
      <c r="E551" s="2">
        <v>45022.11041666667</v>
      </c>
      <c r="F551" s="1" t="s">
        <v>13</v>
      </c>
      <c r="G551" s="1" t="s">
        <v>14</v>
      </c>
      <c r="H551" s="1" t="s">
        <v>25</v>
      </c>
      <c r="I551">
        <v>28.33</v>
      </c>
      <c r="J551" s="1" t="s">
        <v>38</v>
      </c>
      <c r="K551">
        <v>550</v>
      </c>
      <c r="L551" s="1" t="s">
        <v>27</v>
      </c>
      <c r="M551" s="1">
        <f>SUMIF('cocina'!A:A,sala[[#This Row],[Número de Orden]],'cocina'!K:K)</f>
        <v>124</v>
      </c>
      <c r="N551" s="2">
        <f>sala[[#This Row],[Hora de Salida]]</f>
        <v>45022.11041666667</v>
      </c>
      <c r="O551" s="3">
        <f>IF(sala[[#This Row],[Estado de la Mesa]]="Ocupada",sala[[#This Row],[Hora de Salida]]-sala[[#This Row],[Hora de Llegada]]+15/(24*60),sala[[#This Row],[Hora de Salida]]-sala[[#This Row],[Hora de Llegada]])</f>
        <v>7.3611111113374747E-2</v>
      </c>
      <c r="P551" s="3">
        <f>SUMIF('cocina'!A:A,sala[[#This Row],[Número de Orden]],'cocina'!H:H)/(24*60)</f>
        <v>3.9583333333333331E-2</v>
      </c>
      <c r="Q551" s="3">
        <f>IF((sala[[#This Row],[Tiempo de Permanencia]]-sala[[#This Row],[Tiempo de Preparación]])&gt;0,sala[[#This Row],[Tiempo de Permanencia]]-sala[[#This Row],[Tiempo de Preparación]],0)</f>
        <v>3.4027777780041416E-2</v>
      </c>
      <c r="R551" s="10">
        <f>IF(sala[[#This Row],[Tiempo de degustación]]&gt;0,1,0)</f>
        <v>1</v>
      </c>
      <c r="S551" s="1" t="str">
        <f>WEEKDAY(sala[[#This Row],[Fecha de Factura]],11)&amp;". "&amp;TEXT(sala[[#This Row],[Fecha de Factura]],"dddd")</f>
        <v>4. jueves</v>
      </c>
      <c r="T551" s="4">
        <f>SUMIF('cocina'!A:A,sala[[#This Row],[Número de Orden]],'cocina'!G:G)</f>
        <v>5</v>
      </c>
      <c r="U551" s="4">
        <f>sala[[#This Row],[Tiempo de Preparación]]*24</f>
        <v>0.95</v>
      </c>
      <c r="V551">
        <f>sala[[#This Row],[Cobrada]]*sala[[#This Row],[Monto Total de la Cuenta]]</f>
        <v>124</v>
      </c>
      <c r="W551" s="4">
        <f>sala[[#This Row],[Tiempo de Permanencia]]*24</f>
        <v>1.7666666667209938</v>
      </c>
    </row>
    <row r="552" spans="1:23" x14ac:dyDescent="0.3">
      <c r="A552">
        <v>4</v>
      </c>
      <c r="B552" s="1" t="s">
        <v>495</v>
      </c>
      <c r="C552">
        <v>2</v>
      </c>
      <c r="D552" s="2">
        <v>45022.123611111114</v>
      </c>
      <c r="E552" s="2">
        <v>45022.173611111109</v>
      </c>
      <c r="F552" s="1" t="s">
        <v>13</v>
      </c>
      <c r="G552" s="1" t="s">
        <v>20</v>
      </c>
      <c r="H552" s="1" t="s">
        <v>25</v>
      </c>
      <c r="I552">
        <v>17.54</v>
      </c>
      <c r="J552" s="1" t="s">
        <v>16</v>
      </c>
      <c r="K552">
        <v>551</v>
      </c>
      <c r="L552" s="1" t="s">
        <v>30</v>
      </c>
      <c r="M552" s="1">
        <f>SUMIF('cocina'!A:A,sala[[#This Row],[Número de Orden]],'cocina'!K:K)</f>
        <v>171</v>
      </c>
      <c r="N552" s="2">
        <f>sala[[#This Row],[Hora de Salida]]</f>
        <v>45022.173611111109</v>
      </c>
      <c r="O552" s="3">
        <f>IF(sala[[#This Row],[Estado de la Mesa]]="Ocupada",sala[[#This Row],[Hora de Salida]]-sala[[#This Row],[Hora de Llegada]]+15/(24*60),sala[[#This Row],[Hora de Salida]]-sala[[#This Row],[Hora de Llegada]])</f>
        <v>4.9999999995634425E-2</v>
      </c>
      <c r="P552" s="3">
        <f>SUMIF('cocina'!A:A,sala[[#This Row],[Número de Orden]],'cocina'!H:H)/(24*60)</f>
        <v>8.5416666666666669E-2</v>
      </c>
      <c r="Q552" s="3">
        <f>IF((sala[[#This Row],[Tiempo de Permanencia]]-sala[[#This Row],[Tiempo de Preparación]])&gt;0,sala[[#This Row],[Tiempo de Permanencia]]-sala[[#This Row],[Tiempo de Preparación]],0)</f>
        <v>0</v>
      </c>
      <c r="R552" s="10">
        <f>IF(sala[[#This Row],[Tiempo de degustación]]&gt;0,1,0)</f>
        <v>0</v>
      </c>
      <c r="S552" s="1" t="str">
        <f>WEEKDAY(sala[[#This Row],[Fecha de Factura]],11)&amp;". "&amp;TEXT(sala[[#This Row],[Fecha de Factura]],"dddd")</f>
        <v>4. jueves</v>
      </c>
      <c r="T552" s="4">
        <f>SUMIF('cocina'!A:A,sala[[#This Row],[Número de Orden]],'cocina'!G:G)</f>
        <v>8</v>
      </c>
      <c r="U552" s="4">
        <f>sala[[#This Row],[Tiempo de Preparación]]*24</f>
        <v>2.0499999999999998</v>
      </c>
      <c r="V552">
        <f>sala[[#This Row],[Cobrada]]*sala[[#This Row],[Monto Total de la Cuenta]]</f>
        <v>0</v>
      </c>
      <c r="W552" s="4">
        <f>sala[[#This Row],[Tiempo de Permanencia]]*24</f>
        <v>1.1999999998952262</v>
      </c>
    </row>
    <row r="553" spans="1:23" x14ac:dyDescent="0.3">
      <c r="A553">
        <v>11</v>
      </c>
      <c r="B553" s="1" t="s">
        <v>496</v>
      </c>
      <c r="C553">
        <v>6</v>
      </c>
      <c r="D553" s="2">
        <v>45022.018055555556</v>
      </c>
      <c r="E553" s="2">
        <v>45022.162499999999</v>
      </c>
      <c r="F553" s="1" t="s">
        <v>13</v>
      </c>
      <c r="G553" s="1" t="s">
        <v>35</v>
      </c>
      <c r="H553" s="1" t="s">
        <v>15</v>
      </c>
      <c r="I553">
        <v>10.28</v>
      </c>
      <c r="J553" s="1" t="s">
        <v>26</v>
      </c>
      <c r="K553">
        <v>552</v>
      </c>
      <c r="L553" s="1" t="s">
        <v>17</v>
      </c>
      <c r="M553" s="1">
        <f>SUMIF('cocina'!A:A,sala[[#This Row],[Número de Orden]],'cocina'!K:K)</f>
        <v>243</v>
      </c>
      <c r="N553" s="2">
        <f>sala[[#This Row],[Hora de Salida]]</f>
        <v>45022.162499999999</v>
      </c>
      <c r="O553" s="3">
        <f>IF(sala[[#This Row],[Estado de la Mesa]]="Ocupada",sala[[#This Row],[Hora de Salida]]-sala[[#This Row],[Hora de Llegada]]+15/(24*60),sala[[#This Row],[Hora de Salida]]-sala[[#This Row],[Hora de Llegada]])</f>
        <v>0.1444444444423425</v>
      </c>
      <c r="P553" s="3">
        <f>SUMIF('cocina'!A:A,sala[[#This Row],[Número de Orden]],'cocina'!H:H)/(24*60)</f>
        <v>7.9861111111111105E-2</v>
      </c>
      <c r="Q553" s="3">
        <f>IF((sala[[#This Row],[Tiempo de Permanencia]]-sala[[#This Row],[Tiempo de Preparación]])&gt;0,sala[[#This Row],[Tiempo de Permanencia]]-sala[[#This Row],[Tiempo de Preparación]],0)</f>
        <v>6.4583333331231396E-2</v>
      </c>
      <c r="R553" s="10">
        <f>IF(sala[[#This Row],[Tiempo de degustación]]&gt;0,1,0)</f>
        <v>1</v>
      </c>
      <c r="S553" s="1" t="str">
        <f>WEEKDAY(sala[[#This Row],[Fecha de Factura]],11)&amp;". "&amp;TEXT(sala[[#This Row],[Fecha de Factura]],"dddd")</f>
        <v>4. jueves</v>
      </c>
      <c r="T553" s="4">
        <f>SUMIF('cocina'!A:A,sala[[#This Row],[Número de Orden]],'cocina'!G:G)</f>
        <v>9</v>
      </c>
      <c r="U553" s="4">
        <f>sala[[#This Row],[Tiempo de Preparación]]*24</f>
        <v>1.9166666666666665</v>
      </c>
      <c r="V553">
        <f>sala[[#This Row],[Cobrada]]*sala[[#This Row],[Monto Total de la Cuenta]]</f>
        <v>243</v>
      </c>
      <c r="W553" s="4">
        <f>sala[[#This Row],[Tiempo de Permanencia]]*24</f>
        <v>3.46666666661622</v>
      </c>
    </row>
    <row r="554" spans="1:23" x14ac:dyDescent="0.3">
      <c r="A554">
        <v>14</v>
      </c>
      <c r="B554" s="1" t="s">
        <v>497</v>
      </c>
      <c r="C554">
        <v>2</v>
      </c>
      <c r="D554" s="2">
        <v>45022.114583333336</v>
      </c>
      <c r="E554" s="2">
        <v>45022.224999999999</v>
      </c>
      <c r="F554" s="1" t="s">
        <v>13</v>
      </c>
      <c r="G554" s="1" t="s">
        <v>14</v>
      </c>
      <c r="H554" s="1" t="s">
        <v>25</v>
      </c>
      <c r="I554">
        <v>44.38</v>
      </c>
      <c r="J554" s="1" t="s">
        <v>26</v>
      </c>
      <c r="K554">
        <v>553</v>
      </c>
      <c r="L554" s="1" t="s">
        <v>27</v>
      </c>
      <c r="M554" s="1">
        <f>SUMIF('cocina'!A:A,sala[[#This Row],[Número de Orden]],'cocina'!K:K)</f>
        <v>203</v>
      </c>
      <c r="N554" s="2">
        <f>sala[[#This Row],[Hora de Salida]]</f>
        <v>45022.224999999999</v>
      </c>
      <c r="O554" s="3">
        <f>IF(sala[[#This Row],[Estado de la Mesa]]="Ocupada",sala[[#This Row],[Hora de Salida]]-sala[[#This Row],[Hora de Llegada]]+15/(24*60),sala[[#This Row],[Hora de Salida]]-sala[[#This Row],[Hora de Llegada]])</f>
        <v>0.11041666666278616</v>
      </c>
      <c r="P554" s="3">
        <f>SUMIF('cocina'!A:A,sala[[#This Row],[Número de Orden]],'cocina'!H:H)/(24*60)</f>
        <v>0.12361111111111112</v>
      </c>
      <c r="Q554" s="3">
        <f>IF((sala[[#This Row],[Tiempo de Permanencia]]-sala[[#This Row],[Tiempo de Preparación]])&gt;0,sala[[#This Row],[Tiempo de Permanencia]]-sala[[#This Row],[Tiempo de Preparación]],0)</f>
        <v>0</v>
      </c>
      <c r="R554" s="10">
        <f>IF(sala[[#This Row],[Tiempo de degustación]]&gt;0,1,0)</f>
        <v>0</v>
      </c>
      <c r="S554" s="1" t="str">
        <f>WEEKDAY(sala[[#This Row],[Fecha de Factura]],11)&amp;". "&amp;TEXT(sala[[#This Row],[Fecha de Factura]],"dddd")</f>
        <v>4. jueves</v>
      </c>
      <c r="T554" s="4">
        <f>SUMIF('cocina'!A:A,sala[[#This Row],[Número de Orden]],'cocina'!G:G)</f>
        <v>8</v>
      </c>
      <c r="U554" s="4">
        <f>sala[[#This Row],[Tiempo de Preparación]]*24</f>
        <v>2.9666666666666668</v>
      </c>
      <c r="V554">
        <f>sala[[#This Row],[Cobrada]]*sala[[#This Row],[Monto Total de la Cuenta]]</f>
        <v>0</v>
      </c>
      <c r="W554" s="4">
        <f>sala[[#This Row],[Tiempo de Permanencia]]*24</f>
        <v>2.6499999999068677</v>
      </c>
    </row>
    <row r="555" spans="1:23" x14ac:dyDescent="0.3">
      <c r="A555">
        <v>10</v>
      </c>
      <c r="B555" s="1" t="s">
        <v>498</v>
      </c>
      <c r="C555">
        <v>6</v>
      </c>
      <c r="D555" s="2">
        <v>45022.0625</v>
      </c>
      <c r="E555" s="2">
        <v>45022.121527777781</v>
      </c>
      <c r="F555" s="1" t="s">
        <v>13</v>
      </c>
      <c r="G555" s="1" t="s">
        <v>14</v>
      </c>
      <c r="H555" s="1" t="s">
        <v>15</v>
      </c>
      <c r="I555">
        <v>19.600000000000001</v>
      </c>
      <c r="J555" s="1" t="s">
        <v>38</v>
      </c>
      <c r="K555">
        <v>554</v>
      </c>
      <c r="L555" s="1" t="s">
        <v>17</v>
      </c>
      <c r="M555" s="1">
        <f>SUMIF('cocina'!A:A,sala[[#This Row],[Número de Orden]],'cocina'!K:K)</f>
        <v>166</v>
      </c>
      <c r="N555" s="2">
        <f>sala[[#This Row],[Hora de Salida]]</f>
        <v>45022.121527777781</v>
      </c>
      <c r="O555" s="3">
        <f>IF(sala[[#This Row],[Estado de la Mesa]]="Ocupada",sala[[#This Row],[Hora de Salida]]-sala[[#This Row],[Hora de Llegada]]+15/(24*60),sala[[#This Row],[Hora de Salida]]-sala[[#This Row],[Hora de Llegada]])</f>
        <v>6.9444444447678208E-2</v>
      </c>
      <c r="P555" s="3">
        <f>SUMIF('cocina'!A:A,sala[[#This Row],[Número de Orden]],'cocina'!H:H)/(24*60)</f>
        <v>4.9305555555555554E-2</v>
      </c>
      <c r="Q555" s="3">
        <f>IF((sala[[#This Row],[Tiempo de Permanencia]]-sala[[#This Row],[Tiempo de Preparación]])&gt;0,sala[[#This Row],[Tiempo de Permanencia]]-sala[[#This Row],[Tiempo de Preparación]],0)</f>
        <v>2.0138888892122654E-2</v>
      </c>
      <c r="R555" s="10">
        <f>IF(sala[[#This Row],[Tiempo de degustación]]&gt;0,1,0)</f>
        <v>1</v>
      </c>
      <c r="S555" s="1" t="str">
        <f>WEEKDAY(sala[[#This Row],[Fecha de Factura]],11)&amp;". "&amp;TEXT(sala[[#This Row],[Fecha de Factura]],"dddd")</f>
        <v>4. jueves</v>
      </c>
      <c r="T555" s="4">
        <f>SUMIF('cocina'!A:A,sala[[#This Row],[Número de Orden]],'cocina'!G:G)</f>
        <v>5</v>
      </c>
      <c r="U555" s="4">
        <f>sala[[#This Row],[Tiempo de Preparación]]*24</f>
        <v>1.1833333333333333</v>
      </c>
      <c r="V555">
        <f>sala[[#This Row],[Cobrada]]*sala[[#This Row],[Monto Total de la Cuenta]]</f>
        <v>166</v>
      </c>
      <c r="W555" s="4">
        <f>sala[[#This Row],[Tiempo de Permanencia]]*24</f>
        <v>1.6666666667442769</v>
      </c>
    </row>
    <row r="556" spans="1:23" x14ac:dyDescent="0.3">
      <c r="A556">
        <v>20</v>
      </c>
      <c r="B556" s="1" t="s">
        <v>499</v>
      </c>
      <c r="C556">
        <v>1</v>
      </c>
      <c r="D556" s="2">
        <v>45022.082638888889</v>
      </c>
      <c r="E556" s="2">
        <v>45022.209722222222</v>
      </c>
      <c r="F556" s="1" t="s">
        <v>24</v>
      </c>
      <c r="G556" s="1" t="s">
        <v>20</v>
      </c>
      <c r="H556" s="1" t="s">
        <v>21</v>
      </c>
      <c r="I556">
        <v>41.08</v>
      </c>
      <c r="J556" s="1" t="s">
        <v>26</v>
      </c>
      <c r="K556">
        <v>555</v>
      </c>
      <c r="L556" s="1" t="s">
        <v>27</v>
      </c>
      <c r="M556" s="1">
        <f>SUMIF('cocina'!A:A,sala[[#This Row],[Número de Orden]],'cocina'!K:K)</f>
        <v>30</v>
      </c>
      <c r="N556" s="2">
        <f>sala[[#This Row],[Hora de Salida]]</f>
        <v>45022.209722222222</v>
      </c>
      <c r="O556" s="3">
        <f>IF(sala[[#This Row],[Estado de la Mesa]]="Ocupada",sala[[#This Row],[Hora de Salida]]-sala[[#This Row],[Hora de Llegada]]+15/(24*60),sala[[#This Row],[Hora de Salida]]-sala[[#This Row],[Hora de Llegada]])</f>
        <v>0.12708333333284827</v>
      </c>
      <c r="P556" s="3">
        <f>SUMIF('cocina'!A:A,sala[[#This Row],[Número de Orden]],'cocina'!H:H)/(24*60)</f>
        <v>3.1944444444444442E-2</v>
      </c>
      <c r="Q556" s="3">
        <f>IF((sala[[#This Row],[Tiempo de Permanencia]]-sala[[#This Row],[Tiempo de Preparación]])&gt;0,sala[[#This Row],[Tiempo de Permanencia]]-sala[[#This Row],[Tiempo de Preparación]],0)</f>
        <v>9.5138888888403828E-2</v>
      </c>
      <c r="R556" s="10">
        <f>IF(sala[[#This Row],[Tiempo de degustación]]&gt;0,1,0)</f>
        <v>1</v>
      </c>
      <c r="S556" s="1" t="str">
        <f>WEEKDAY(sala[[#This Row],[Fecha de Factura]],11)&amp;". "&amp;TEXT(sala[[#This Row],[Fecha de Factura]],"dddd")</f>
        <v>4. jueves</v>
      </c>
      <c r="T556" s="4">
        <f>SUMIF('cocina'!A:A,sala[[#This Row],[Número de Orden]],'cocina'!G:G)</f>
        <v>1</v>
      </c>
      <c r="U556" s="4">
        <f>sala[[#This Row],[Tiempo de Preparación]]*24</f>
        <v>0.76666666666666661</v>
      </c>
      <c r="V556">
        <f>sala[[#This Row],[Cobrada]]*sala[[#This Row],[Monto Total de la Cuenta]]</f>
        <v>30</v>
      </c>
      <c r="W556" s="4">
        <f>sala[[#This Row],[Tiempo de Permanencia]]*24</f>
        <v>3.0499999999883585</v>
      </c>
    </row>
    <row r="557" spans="1:23" x14ac:dyDescent="0.3">
      <c r="A557">
        <v>9</v>
      </c>
      <c r="B557" s="1" t="s">
        <v>87</v>
      </c>
      <c r="C557">
        <v>6</v>
      </c>
      <c r="D557" s="2">
        <v>45022.164583333331</v>
      </c>
      <c r="E557" s="2">
        <v>45022.320138888892</v>
      </c>
      <c r="F557" s="1" t="s">
        <v>24</v>
      </c>
      <c r="G557" s="1" t="s">
        <v>14</v>
      </c>
      <c r="H557" s="1" t="s">
        <v>15</v>
      </c>
      <c r="I557">
        <v>14.09</v>
      </c>
      <c r="J557" s="1" t="s">
        <v>26</v>
      </c>
      <c r="K557">
        <v>556</v>
      </c>
      <c r="L557" s="1" t="s">
        <v>30</v>
      </c>
      <c r="M557" s="1">
        <f>SUMIF('cocina'!A:A,sala[[#This Row],[Número de Orden]],'cocina'!K:K)</f>
        <v>76</v>
      </c>
      <c r="N557" s="2">
        <f>sala[[#This Row],[Hora de Salida]]</f>
        <v>45022.320138888892</v>
      </c>
      <c r="O557" s="3">
        <f>IF(sala[[#This Row],[Estado de la Mesa]]="Ocupada",sala[[#This Row],[Hora de Salida]]-sala[[#This Row],[Hora de Llegada]]+15/(24*60),sala[[#This Row],[Hora de Salida]]-sala[[#This Row],[Hora de Llegada]])</f>
        <v>0.15555555556056788</v>
      </c>
      <c r="P557" s="3">
        <f>SUMIF('cocina'!A:A,sala[[#This Row],[Número de Orden]],'cocina'!H:H)/(24*60)</f>
        <v>4.583333333333333E-2</v>
      </c>
      <c r="Q557" s="3">
        <f>IF((sala[[#This Row],[Tiempo de Permanencia]]-sala[[#This Row],[Tiempo de Preparación]])&gt;0,sala[[#This Row],[Tiempo de Permanencia]]-sala[[#This Row],[Tiempo de Preparación]],0)</f>
        <v>0.10972222222723454</v>
      </c>
      <c r="R557" s="10">
        <f>IF(sala[[#This Row],[Tiempo de degustación]]&gt;0,1,0)</f>
        <v>1</v>
      </c>
      <c r="S557" s="1" t="str">
        <f>WEEKDAY(sala[[#This Row],[Fecha de Factura]],11)&amp;". "&amp;TEXT(sala[[#This Row],[Fecha de Factura]],"dddd")</f>
        <v>4. jueves</v>
      </c>
      <c r="T557" s="4">
        <f>SUMIF('cocina'!A:A,sala[[#This Row],[Número de Orden]],'cocina'!G:G)</f>
        <v>4</v>
      </c>
      <c r="U557" s="4">
        <f>sala[[#This Row],[Tiempo de Preparación]]*24</f>
        <v>1.0999999999999999</v>
      </c>
      <c r="V557">
        <f>sala[[#This Row],[Cobrada]]*sala[[#This Row],[Monto Total de la Cuenta]]</f>
        <v>76</v>
      </c>
      <c r="W557" s="4">
        <f>sala[[#This Row],[Tiempo de Permanencia]]*24</f>
        <v>3.7333333334536292</v>
      </c>
    </row>
    <row r="558" spans="1:23" x14ac:dyDescent="0.3">
      <c r="A558">
        <v>7</v>
      </c>
      <c r="B558" s="1" t="s">
        <v>167</v>
      </c>
      <c r="C558">
        <v>5</v>
      </c>
      <c r="D558" s="2">
        <v>45022.161111111112</v>
      </c>
      <c r="E558" s="2">
        <v>45022.318749999999</v>
      </c>
      <c r="F558" s="1" t="s">
        <v>24</v>
      </c>
      <c r="G558" s="1" t="s">
        <v>14</v>
      </c>
      <c r="H558" s="1" t="s">
        <v>21</v>
      </c>
      <c r="I558">
        <v>35.880000000000003</v>
      </c>
      <c r="J558" s="1" t="s">
        <v>38</v>
      </c>
      <c r="K558">
        <v>557</v>
      </c>
      <c r="L558" s="1" t="s">
        <v>54</v>
      </c>
      <c r="M558" s="1">
        <f>SUMIF('cocina'!A:A,sala[[#This Row],[Número de Orden]],'cocina'!K:K)</f>
        <v>177</v>
      </c>
      <c r="N558" s="2">
        <f>sala[[#This Row],[Hora de Salida]]</f>
        <v>45022.318749999999</v>
      </c>
      <c r="O558" s="3">
        <f>IF(sala[[#This Row],[Estado de la Mesa]]="Ocupada",sala[[#This Row],[Hora de Salida]]-sala[[#This Row],[Hora de Llegada]]+15/(24*60),sala[[#This Row],[Hora de Salida]]-sala[[#This Row],[Hora de Llegada]])</f>
        <v>0.16805555555280685</v>
      </c>
      <c r="P558" s="3">
        <f>SUMIF('cocina'!A:A,sala[[#This Row],[Número de Orden]],'cocina'!H:H)/(24*60)</f>
        <v>7.4305555555555555E-2</v>
      </c>
      <c r="Q558" s="3">
        <f>IF((sala[[#This Row],[Tiempo de Permanencia]]-sala[[#This Row],[Tiempo de Preparación]])&gt;0,sala[[#This Row],[Tiempo de Permanencia]]-sala[[#This Row],[Tiempo de Preparación]],0)</f>
        <v>9.3749999997251296E-2</v>
      </c>
      <c r="R558" s="10">
        <f>IF(sala[[#This Row],[Tiempo de degustación]]&gt;0,1,0)</f>
        <v>1</v>
      </c>
      <c r="S558" s="1" t="str">
        <f>WEEKDAY(sala[[#This Row],[Fecha de Factura]],11)&amp;". "&amp;TEXT(sala[[#This Row],[Fecha de Factura]],"dddd")</f>
        <v>4. jueves</v>
      </c>
      <c r="T558" s="4">
        <f>SUMIF('cocina'!A:A,sala[[#This Row],[Número de Orden]],'cocina'!G:G)</f>
        <v>7</v>
      </c>
      <c r="U558" s="4">
        <f>sala[[#This Row],[Tiempo de Preparación]]*24</f>
        <v>1.7833333333333332</v>
      </c>
      <c r="V558">
        <f>sala[[#This Row],[Cobrada]]*sala[[#This Row],[Monto Total de la Cuenta]]</f>
        <v>177</v>
      </c>
      <c r="W558" s="4">
        <f>sala[[#This Row],[Tiempo de Permanencia]]*24</f>
        <v>4.0333333332673647</v>
      </c>
    </row>
    <row r="559" spans="1:23" x14ac:dyDescent="0.3">
      <c r="A559">
        <v>6</v>
      </c>
      <c r="B559" s="1" t="s">
        <v>437</v>
      </c>
      <c r="C559">
        <v>4</v>
      </c>
      <c r="D559" s="2">
        <v>45022.012499999997</v>
      </c>
      <c r="E559" s="2">
        <v>45022.129166666666</v>
      </c>
      <c r="F559" s="1" t="s">
        <v>19</v>
      </c>
      <c r="G559" s="1" t="s">
        <v>14</v>
      </c>
      <c r="H559" s="1" t="s">
        <v>25</v>
      </c>
      <c r="I559">
        <v>45.26</v>
      </c>
      <c r="J559" s="1" t="s">
        <v>16</v>
      </c>
      <c r="K559">
        <v>558</v>
      </c>
      <c r="L559" s="1" t="s">
        <v>30</v>
      </c>
      <c r="M559" s="1">
        <f>SUMIF('cocina'!A:A,sala[[#This Row],[Número de Orden]],'cocina'!K:K)</f>
        <v>179</v>
      </c>
      <c r="N559" s="2">
        <f>sala[[#This Row],[Hora de Salida]]</f>
        <v>45022.129166666666</v>
      </c>
      <c r="O559" s="3">
        <f>IF(sala[[#This Row],[Estado de la Mesa]]="Ocupada",sala[[#This Row],[Hora de Salida]]-sala[[#This Row],[Hora de Llegada]]+15/(24*60),sala[[#This Row],[Hora de Salida]]-sala[[#This Row],[Hora de Llegada]])</f>
        <v>0.11666666666860692</v>
      </c>
      <c r="P559" s="3">
        <f>SUMIF('cocina'!A:A,sala[[#This Row],[Número de Orden]],'cocina'!H:H)/(24*60)</f>
        <v>0.11597222222222223</v>
      </c>
      <c r="Q559" s="3">
        <f>IF((sala[[#This Row],[Tiempo de Permanencia]]-sala[[#This Row],[Tiempo de Preparación]])&gt;0,sala[[#This Row],[Tiempo de Permanencia]]-sala[[#This Row],[Tiempo de Preparación]],0)</f>
        <v>6.9444444638469549E-4</v>
      </c>
      <c r="R559" s="10">
        <f>IF(sala[[#This Row],[Tiempo de degustación]]&gt;0,1,0)</f>
        <v>1</v>
      </c>
      <c r="S559" s="1" t="str">
        <f>WEEKDAY(sala[[#This Row],[Fecha de Factura]],11)&amp;". "&amp;TEXT(sala[[#This Row],[Fecha de Factura]],"dddd")</f>
        <v>4. jueves</v>
      </c>
      <c r="T559" s="4">
        <f>SUMIF('cocina'!A:A,sala[[#This Row],[Número de Orden]],'cocina'!G:G)</f>
        <v>6</v>
      </c>
      <c r="U559" s="4">
        <f>sala[[#This Row],[Tiempo de Preparación]]*24</f>
        <v>2.7833333333333332</v>
      </c>
      <c r="V559">
        <f>sala[[#This Row],[Cobrada]]*sala[[#This Row],[Monto Total de la Cuenta]]</f>
        <v>179</v>
      </c>
      <c r="W559" s="4">
        <f>sala[[#This Row],[Tiempo de Permanencia]]*24</f>
        <v>2.8000000000465661</v>
      </c>
    </row>
    <row r="560" spans="1:23" x14ac:dyDescent="0.3">
      <c r="A560">
        <v>11</v>
      </c>
      <c r="B560" s="1" t="s">
        <v>50</v>
      </c>
      <c r="C560">
        <v>1</v>
      </c>
      <c r="D560" s="2">
        <v>45022.009722222225</v>
      </c>
      <c r="E560" s="2">
        <v>45022.165972222225</v>
      </c>
      <c r="F560" s="1" t="s">
        <v>24</v>
      </c>
      <c r="G560" s="1" t="s">
        <v>14</v>
      </c>
      <c r="H560" s="1" t="s">
        <v>25</v>
      </c>
      <c r="I560">
        <v>24.36</v>
      </c>
      <c r="J560" s="1" t="s">
        <v>16</v>
      </c>
      <c r="K560">
        <v>559</v>
      </c>
      <c r="L560" s="1" t="s">
        <v>44</v>
      </c>
      <c r="M560" s="1">
        <f>SUMIF('cocina'!A:A,sala[[#This Row],[Número de Orden]],'cocina'!K:K)</f>
        <v>99</v>
      </c>
      <c r="N560" s="2">
        <f>sala[[#This Row],[Hora de Salida]]</f>
        <v>45022.165972222225</v>
      </c>
      <c r="O560" s="3">
        <f>IF(sala[[#This Row],[Estado de la Mesa]]="Ocupada",sala[[#This Row],[Hora de Salida]]-sala[[#This Row],[Hora de Llegada]]+15/(24*60),sala[[#This Row],[Hora de Salida]]-sala[[#This Row],[Hora de Llegada]])</f>
        <v>0.15625</v>
      </c>
      <c r="P560" s="3">
        <f>SUMIF('cocina'!A:A,sala[[#This Row],[Número de Orden]],'cocina'!H:H)/(24*60)</f>
        <v>2.8472222222222222E-2</v>
      </c>
      <c r="Q560" s="3">
        <f>IF((sala[[#This Row],[Tiempo de Permanencia]]-sala[[#This Row],[Tiempo de Preparación]])&gt;0,sala[[#This Row],[Tiempo de Permanencia]]-sala[[#This Row],[Tiempo de Preparación]],0)</f>
        <v>0.12777777777777777</v>
      </c>
      <c r="R560" s="10">
        <f>IF(sala[[#This Row],[Tiempo de degustación]]&gt;0,1,0)</f>
        <v>1</v>
      </c>
      <c r="S560" s="1" t="str">
        <f>WEEKDAY(sala[[#This Row],[Fecha de Factura]],11)&amp;". "&amp;TEXT(sala[[#This Row],[Fecha de Factura]],"dddd")</f>
        <v>4. jueves</v>
      </c>
      <c r="T560" s="4">
        <f>SUMIF('cocina'!A:A,sala[[#This Row],[Número de Orden]],'cocina'!G:G)</f>
        <v>3</v>
      </c>
      <c r="U560" s="4">
        <f>sala[[#This Row],[Tiempo de Preparación]]*24</f>
        <v>0.68333333333333335</v>
      </c>
      <c r="V560">
        <f>sala[[#This Row],[Cobrada]]*sala[[#This Row],[Monto Total de la Cuenta]]</f>
        <v>99</v>
      </c>
      <c r="W560" s="4">
        <f>sala[[#This Row],[Tiempo de Permanencia]]*24</f>
        <v>3.75</v>
      </c>
    </row>
    <row r="561" spans="1:23" x14ac:dyDescent="0.3">
      <c r="A561">
        <v>6</v>
      </c>
      <c r="B561" s="1" t="s">
        <v>221</v>
      </c>
      <c r="C561">
        <v>6</v>
      </c>
      <c r="D561" s="2">
        <v>45022.010416666664</v>
      </c>
      <c r="E561" s="2">
        <v>45022.136805555558</v>
      </c>
      <c r="F561" s="1" t="s">
        <v>29</v>
      </c>
      <c r="G561" s="1" t="s">
        <v>35</v>
      </c>
      <c r="H561" s="1" t="s">
        <v>15</v>
      </c>
      <c r="I561">
        <v>31.53</v>
      </c>
      <c r="J561" s="1" t="s">
        <v>16</v>
      </c>
      <c r="K561">
        <v>560</v>
      </c>
      <c r="L561" s="1" t="s">
        <v>69</v>
      </c>
      <c r="M561" s="1">
        <f>SUMIF('cocina'!A:A,sala[[#This Row],[Número de Orden]],'cocina'!K:K)</f>
        <v>111</v>
      </c>
      <c r="N561" s="2">
        <f>sala[[#This Row],[Hora de Salida]]</f>
        <v>45022.136805555558</v>
      </c>
      <c r="O561" s="3">
        <f>IF(sala[[#This Row],[Estado de la Mesa]]="Ocupada",sala[[#This Row],[Hora de Salida]]-sala[[#This Row],[Hora de Llegada]]+15/(24*60),sala[[#This Row],[Hora de Salida]]-sala[[#This Row],[Hora de Llegada]])</f>
        <v>0.12638888889341615</v>
      </c>
      <c r="P561" s="3">
        <f>SUMIF('cocina'!A:A,sala[[#This Row],[Número de Orden]],'cocina'!H:H)/(24*60)</f>
        <v>3.3333333333333333E-2</v>
      </c>
      <c r="Q561" s="3">
        <f>IF((sala[[#This Row],[Tiempo de Permanencia]]-sala[[#This Row],[Tiempo de Preparación]])&gt;0,sala[[#This Row],[Tiempo de Permanencia]]-sala[[#This Row],[Tiempo de Preparación]],0)</f>
        <v>9.3055555560082825E-2</v>
      </c>
      <c r="R561" s="10">
        <f>IF(sala[[#This Row],[Tiempo de degustación]]&gt;0,1,0)</f>
        <v>1</v>
      </c>
      <c r="S561" s="1" t="str">
        <f>WEEKDAY(sala[[#This Row],[Fecha de Factura]],11)&amp;". "&amp;TEXT(sala[[#This Row],[Fecha de Factura]],"dddd")</f>
        <v>4. jueves</v>
      </c>
      <c r="T561" s="4">
        <f>SUMIF('cocina'!A:A,sala[[#This Row],[Número de Orden]],'cocina'!G:G)</f>
        <v>5</v>
      </c>
      <c r="U561" s="4">
        <f>sala[[#This Row],[Tiempo de Preparación]]*24</f>
        <v>0.8</v>
      </c>
      <c r="V561">
        <f>sala[[#This Row],[Cobrada]]*sala[[#This Row],[Monto Total de la Cuenta]]</f>
        <v>111</v>
      </c>
      <c r="W561" s="4">
        <f>sala[[#This Row],[Tiempo de Permanencia]]*24</f>
        <v>3.0333333334419876</v>
      </c>
    </row>
    <row r="562" spans="1:23" x14ac:dyDescent="0.3">
      <c r="A562">
        <v>4</v>
      </c>
      <c r="B562" s="1" t="s">
        <v>55</v>
      </c>
      <c r="C562">
        <v>2</v>
      </c>
      <c r="D562" s="2">
        <v>45022.050694444442</v>
      </c>
      <c r="E562" s="2">
        <v>45022.152083333334</v>
      </c>
      <c r="F562" s="1" t="s">
        <v>19</v>
      </c>
      <c r="G562" s="1" t="s">
        <v>14</v>
      </c>
      <c r="H562" s="1" t="s">
        <v>25</v>
      </c>
      <c r="I562">
        <v>44.24</v>
      </c>
      <c r="J562" s="1" t="s">
        <v>16</v>
      </c>
      <c r="K562">
        <v>561</v>
      </c>
      <c r="L562" s="1" t="s">
        <v>57</v>
      </c>
      <c r="M562" s="1">
        <f>SUMIF('cocina'!A:A,sala[[#This Row],[Número de Orden]],'cocina'!K:K)</f>
        <v>64</v>
      </c>
      <c r="N562" s="2">
        <f>sala[[#This Row],[Hora de Salida]]</f>
        <v>45022.152083333334</v>
      </c>
      <c r="O562" s="3">
        <f>IF(sala[[#This Row],[Estado de la Mesa]]="Ocupada",sala[[#This Row],[Hora de Salida]]-sala[[#This Row],[Hora de Llegada]]+15/(24*60),sala[[#This Row],[Hora de Salida]]-sala[[#This Row],[Hora de Llegada]])</f>
        <v>0.10138888889196096</v>
      </c>
      <c r="P562" s="3">
        <f>SUMIF('cocina'!A:A,sala[[#This Row],[Número de Orden]],'cocina'!H:H)/(24*60)</f>
        <v>4.4444444444444446E-2</v>
      </c>
      <c r="Q562" s="3">
        <f>IF((sala[[#This Row],[Tiempo de Permanencia]]-sala[[#This Row],[Tiempo de Preparación]])&gt;0,sala[[#This Row],[Tiempo de Permanencia]]-sala[[#This Row],[Tiempo de Preparación]],0)</f>
        <v>5.6944444447516514E-2</v>
      </c>
      <c r="R562" s="10">
        <f>IF(sala[[#This Row],[Tiempo de degustación]]&gt;0,1,0)</f>
        <v>1</v>
      </c>
      <c r="S562" s="1" t="str">
        <f>WEEKDAY(sala[[#This Row],[Fecha de Factura]],11)&amp;". "&amp;TEXT(sala[[#This Row],[Fecha de Factura]],"dddd")</f>
        <v>4. jueves</v>
      </c>
      <c r="T562" s="4">
        <f>SUMIF('cocina'!A:A,sala[[#This Row],[Número de Orden]],'cocina'!G:G)</f>
        <v>3</v>
      </c>
      <c r="U562" s="4">
        <f>sala[[#This Row],[Tiempo de Preparación]]*24</f>
        <v>1.0666666666666667</v>
      </c>
      <c r="V562">
        <f>sala[[#This Row],[Cobrada]]*sala[[#This Row],[Monto Total de la Cuenta]]</f>
        <v>64</v>
      </c>
      <c r="W562" s="4">
        <f>sala[[#This Row],[Tiempo de Permanencia]]*24</f>
        <v>2.433333333407063</v>
      </c>
    </row>
    <row r="563" spans="1:23" x14ac:dyDescent="0.3">
      <c r="A563">
        <v>20</v>
      </c>
      <c r="B563" s="1" t="s">
        <v>500</v>
      </c>
      <c r="C563">
        <v>3</v>
      </c>
      <c r="D563" s="2">
        <v>45022.10833333333</v>
      </c>
      <c r="E563" s="2">
        <v>45022.263888888891</v>
      </c>
      <c r="F563" s="1" t="s">
        <v>19</v>
      </c>
      <c r="G563" s="1" t="s">
        <v>35</v>
      </c>
      <c r="H563" s="1" t="s">
        <v>25</v>
      </c>
      <c r="I563">
        <v>21.49</v>
      </c>
      <c r="J563" s="1" t="s">
        <v>26</v>
      </c>
      <c r="K563">
        <v>562</v>
      </c>
      <c r="L563" s="1" t="s">
        <v>39</v>
      </c>
      <c r="M563" s="1">
        <f>SUMIF('cocina'!A:A,sala[[#This Row],[Número de Orden]],'cocina'!K:K)</f>
        <v>288</v>
      </c>
      <c r="N563" s="2">
        <f>sala[[#This Row],[Hora de Salida]]</f>
        <v>45022.263888888891</v>
      </c>
      <c r="O563" s="3">
        <f>IF(sala[[#This Row],[Estado de la Mesa]]="Ocupada",sala[[#This Row],[Hora de Salida]]-sala[[#This Row],[Hora de Llegada]]+15/(24*60),sala[[#This Row],[Hora de Salida]]-sala[[#This Row],[Hora de Llegada]])</f>
        <v>0.15555555556056788</v>
      </c>
      <c r="P563" s="3">
        <f>SUMIF('cocina'!A:A,sala[[#This Row],[Número de Orden]],'cocina'!H:H)/(24*60)</f>
        <v>7.7777777777777779E-2</v>
      </c>
      <c r="Q563" s="3">
        <f>IF((sala[[#This Row],[Tiempo de Permanencia]]-sala[[#This Row],[Tiempo de Preparación]])&gt;0,sala[[#This Row],[Tiempo de Permanencia]]-sala[[#This Row],[Tiempo de Preparación]],0)</f>
        <v>7.7777777782790103E-2</v>
      </c>
      <c r="R563" s="10">
        <f>IF(sala[[#This Row],[Tiempo de degustación]]&gt;0,1,0)</f>
        <v>1</v>
      </c>
      <c r="S563" s="1" t="str">
        <f>WEEKDAY(sala[[#This Row],[Fecha de Factura]],11)&amp;". "&amp;TEXT(sala[[#This Row],[Fecha de Factura]],"dddd")</f>
        <v>4. jueves</v>
      </c>
      <c r="T563" s="4">
        <f>SUMIF('cocina'!A:A,sala[[#This Row],[Número de Orden]],'cocina'!G:G)</f>
        <v>9</v>
      </c>
      <c r="U563" s="4">
        <f>sala[[#This Row],[Tiempo de Preparación]]*24</f>
        <v>1.8666666666666667</v>
      </c>
      <c r="V563">
        <f>sala[[#This Row],[Cobrada]]*sala[[#This Row],[Monto Total de la Cuenta]]</f>
        <v>288</v>
      </c>
      <c r="W563" s="4">
        <f>sala[[#This Row],[Tiempo de Permanencia]]*24</f>
        <v>3.7333333334536292</v>
      </c>
    </row>
    <row r="564" spans="1:23" x14ac:dyDescent="0.3">
      <c r="A564">
        <v>12</v>
      </c>
      <c r="B564" s="1" t="s">
        <v>117</v>
      </c>
      <c r="C564">
        <v>3</v>
      </c>
      <c r="D564" s="2">
        <v>45022.12777777778</v>
      </c>
      <c r="E564" s="2">
        <v>45022.196527777778</v>
      </c>
      <c r="F564" s="1" t="s">
        <v>29</v>
      </c>
      <c r="G564" s="1" t="s">
        <v>20</v>
      </c>
      <c r="H564" s="1" t="s">
        <v>21</v>
      </c>
      <c r="I564">
        <v>20.07</v>
      </c>
      <c r="J564" s="1" t="s">
        <v>38</v>
      </c>
      <c r="K564">
        <v>563</v>
      </c>
      <c r="L564" s="1" t="s">
        <v>69</v>
      </c>
      <c r="M564" s="1">
        <f>SUMIF('cocina'!A:A,sala[[#This Row],[Número de Orden]],'cocina'!K:K)</f>
        <v>54</v>
      </c>
      <c r="N564" s="2">
        <f>sala[[#This Row],[Hora de Salida]]</f>
        <v>45022.196527777778</v>
      </c>
      <c r="O564" s="3">
        <f>IF(sala[[#This Row],[Estado de la Mesa]]="Ocupada",sala[[#This Row],[Hora de Salida]]-sala[[#This Row],[Hora de Llegada]]+15/(24*60),sala[[#This Row],[Hora de Salida]]-sala[[#This Row],[Hora de Llegada]])</f>
        <v>7.916666666521148E-2</v>
      </c>
      <c r="P564" s="3">
        <f>SUMIF('cocina'!A:A,sala[[#This Row],[Número de Orden]],'cocina'!H:H)/(24*60)</f>
        <v>2.5694444444444443E-2</v>
      </c>
      <c r="Q564" s="3">
        <f>IF((sala[[#This Row],[Tiempo de Permanencia]]-sala[[#This Row],[Tiempo de Preparación]])&gt;0,sala[[#This Row],[Tiempo de Permanencia]]-sala[[#This Row],[Tiempo de Preparación]],0)</f>
        <v>5.3472222220767036E-2</v>
      </c>
      <c r="R564" s="10">
        <f>IF(sala[[#This Row],[Tiempo de degustación]]&gt;0,1,0)</f>
        <v>1</v>
      </c>
      <c r="S564" s="1" t="str">
        <f>WEEKDAY(sala[[#This Row],[Fecha de Factura]],11)&amp;". "&amp;TEXT(sala[[#This Row],[Fecha de Factura]],"dddd")</f>
        <v>4. jueves</v>
      </c>
      <c r="T564" s="4">
        <f>SUMIF('cocina'!A:A,sala[[#This Row],[Número de Orden]],'cocina'!G:G)</f>
        <v>2</v>
      </c>
      <c r="U564" s="4">
        <f>sala[[#This Row],[Tiempo de Preparación]]*24</f>
        <v>0.6166666666666667</v>
      </c>
      <c r="V564">
        <f>sala[[#This Row],[Cobrada]]*sala[[#This Row],[Monto Total de la Cuenta]]</f>
        <v>54</v>
      </c>
      <c r="W564" s="4">
        <f>sala[[#This Row],[Tiempo de Permanencia]]*24</f>
        <v>1.8999999999650754</v>
      </c>
    </row>
    <row r="565" spans="1:23" x14ac:dyDescent="0.3">
      <c r="A565">
        <v>9</v>
      </c>
      <c r="B565" s="1" t="s">
        <v>501</v>
      </c>
      <c r="C565">
        <v>3</v>
      </c>
      <c r="D565" s="2">
        <v>45022.021527777775</v>
      </c>
      <c r="E565" s="2">
        <v>45022.099305555559</v>
      </c>
      <c r="F565" s="1" t="s">
        <v>29</v>
      </c>
      <c r="G565" s="1" t="s">
        <v>35</v>
      </c>
      <c r="H565" s="1" t="s">
        <v>21</v>
      </c>
      <c r="I565">
        <v>33.08</v>
      </c>
      <c r="J565" s="1" t="s">
        <v>16</v>
      </c>
      <c r="K565">
        <v>564</v>
      </c>
      <c r="L565" s="1" t="s">
        <v>39</v>
      </c>
      <c r="M565" s="1">
        <f>SUMIF('cocina'!A:A,sala[[#This Row],[Número de Orden]],'cocina'!K:K)</f>
        <v>156</v>
      </c>
      <c r="N565" s="2">
        <f>sala[[#This Row],[Hora de Salida]]</f>
        <v>45022.099305555559</v>
      </c>
      <c r="O565" s="3">
        <f>IF(sala[[#This Row],[Estado de la Mesa]]="Ocupada",sala[[#This Row],[Hora de Salida]]-sala[[#This Row],[Hora de Llegada]]+15/(24*60),sala[[#This Row],[Hora de Salida]]-sala[[#This Row],[Hora de Llegada]])</f>
        <v>7.777777778392192E-2</v>
      </c>
      <c r="P565" s="3">
        <f>SUMIF('cocina'!A:A,sala[[#This Row],[Número de Orden]],'cocina'!H:H)/(24*60)</f>
        <v>3.7499999999999999E-2</v>
      </c>
      <c r="Q565" s="3">
        <f>IF((sala[[#This Row],[Tiempo de Permanencia]]-sala[[#This Row],[Tiempo de Preparación]])&gt;0,sala[[#This Row],[Tiempo de Permanencia]]-sala[[#This Row],[Tiempo de Preparación]],0)</f>
        <v>4.0277777783921921E-2</v>
      </c>
      <c r="R565" s="10">
        <f>IF(sala[[#This Row],[Tiempo de degustación]]&gt;0,1,0)</f>
        <v>1</v>
      </c>
      <c r="S565" s="1" t="str">
        <f>WEEKDAY(sala[[#This Row],[Fecha de Factura]],11)&amp;". "&amp;TEXT(sala[[#This Row],[Fecha de Factura]],"dddd")</f>
        <v>4. jueves</v>
      </c>
      <c r="T565" s="4">
        <f>SUMIF('cocina'!A:A,sala[[#This Row],[Número de Orden]],'cocina'!G:G)</f>
        <v>5</v>
      </c>
      <c r="U565" s="4">
        <f>sala[[#This Row],[Tiempo de Preparación]]*24</f>
        <v>0.89999999999999991</v>
      </c>
      <c r="V565">
        <f>sala[[#This Row],[Cobrada]]*sala[[#This Row],[Monto Total de la Cuenta]]</f>
        <v>156</v>
      </c>
      <c r="W565" s="4">
        <f>sala[[#This Row],[Tiempo de Permanencia]]*24</f>
        <v>1.8666666668141261</v>
      </c>
    </row>
    <row r="566" spans="1:23" x14ac:dyDescent="0.3">
      <c r="A566">
        <v>3</v>
      </c>
      <c r="B566" s="1" t="s">
        <v>502</v>
      </c>
      <c r="C566">
        <v>6</v>
      </c>
      <c r="D566" s="2">
        <v>45022.11041666667</v>
      </c>
      <c r="E566" s="2">
        <v>45022.228472222225</v>
      </c>
      <c r="F566" s="1" t="s">
        <v>19</v>
      </c>
      <c r="G566" s="1" t="s">
        <v>14</v>
      </c>
      <c r="H566" s="1" t="s">
        <v>25</v>
      </c>
      <c r="I566">
        <v>15.11</v>
      </c>
      <c r="J566" s="1" t="s">
        <v>26</v>
      </c>
      <c r="K566">
        <v>565</v>
      </c>
      <c r="L566" s="1" t="s">
        <v>39</v>
      </c>
      <c r="M566" s="1">
        <f>SUMIF('cocina'!A:A,sala[[#This Row],[Número de Orden]],'cocina'!K:K)</f>
        <v>251</v>
      </c>
      <c r="N566" s="2">
        <f>sala[[#This Row],[Hora de Salida]]</f>
        <v>45022.228472222225</v>
      </c>
      <c r="O566" s="3">
        <f>IF(sala[[#This Row],[Estado de la Mesa]]="Ocupada",sala[[#This Row],[Hora de Salida]]-sala[[#This Row],[Hora de Llegada]]+15/(24*60),sala[[#This Row],[Hora de Salida]]-sala[[#This Row],[Hora de Llegada]])</f>
        <v>0.11805555555474712</v>
      </c>
      <c r="P566" s="3">
        <f>SUMIF('cocina'!A:A,sala[[#This Row],[Número de Orden]],'cocina'!H:H)/(24*60)</f>
        <v>6.805555555555555E-2</v>
      </c>
      <c r="Q566" s="3">
        <f>IF((sala[[#This Row],[Tiempo de Permanencia]]-sala[[#This Row],[Tiempo de Preparación]])&gt;0,sala[[#This Row],[Tiempo de Permanencia]]-sala[[#This Row],[Tiempo de Preparación]],0)</f>
        <v>4.9999999999191566E-2</v>
      </c>
      <c r="R566" s="10">
        <f>IF(sala[[#This Row],[Tiempo de degustación]]&gt;0,1,0)</f>
        <v>1</v>
      </c>
      <c r="S566" s="1" t="str">
        <f>WEEKDAY(sala[[#This Row],[Fecha de Factura]],11)&amp;". "&amp;TEXT(sala[[#This Row],[Fecha de Factura]],"dddd")</f>
        <v>4. jueves</v>
      </c>
      <c r="T566" s="4">
        <f>SUMIF('cocina'!A:A,sala[[#This Row],[Número de Orden]],'cocina'!G:G)</f>
        <v>9</v>
      </c>
      <c r="U566" s="4">
        <f>sala[[#This Row],[Tiempo de Preparación]]*24</f>
        <v>1.6333333333333333</v>
      </c>
      <c r="V566">
        <f>sala[[#This Row],[Cobrada]]*sala[[#This Row],[Monto Total de la Cuenta]]</f>
        <v>251</v>
      </c>
      <c r="W566" s="4">
        <f>sala[[#This Row],[Tiempo de Permanencia]]*24</f>
        <v>2.8333333333139308</v>
      </c>
    </row>
    <row r="567" spans="1:23" x14ac:dyDescent="0.3">
      <c r="A567">
        <v>4</v>
      </c>
      <c r="B567" s="1" t="s">
        <v>61</v>
      </c>
      <c r="C567">
        <v>3</v>
      </c>
      <c r="D567" s="2">
        <v>45022.072916666664</v>
      </c>
      <c r="E567" s="2">
        <v>45022.206250000003</v>
      </c>
      <c r="F567" s="1" t="s">
        <v>13</v>
      </c>
      <c r="G567" s="1" t="s">
        <v>14</v>
      </c>
      <c r="H567" s="1" t="s">
        <v>25</v>
      </c>
      <c r="I567">
        <v>42.62</v>
      </c>
      <c r="J567" s="1" t="s">
        <v>26</v>
      </c>
      <c r="K567">
        <v>566</v>
      </c>
      <c r="L567" s="1" t="s">
        <v>44</v>
      </c>
      <c r="M567" s="1">
        <f>SUMIF('cocina'!A:A,sala[[#This Row],[Número de Orden]],'cocina'!K:K)</f>
        <v>78</v>
      </c>
      <c r="N567" s="2">
        <f>sala[[#This Row],[Hora de Salida]]</f>
        <v>45022.206250000003</v>
      </c>
      <c r="O567" s="3">
        <f>IF(sala[[#This Row],[Estado de la Mesa]]="Ocupada",sala[[#This Row],[Hora de Salida]]-sala[[#This Row],[Hora de Llegada]]+15/(24*60),sala[[#This Row],[Hora de Salida]]-sala[[#This Row],[Hora de Llegada]])</f>
        <v>0.13333333333866904</v>
      </c>
      <c r="P567" s="3">
        <f>SUMIF('cocina'!A:A,sala[[#This Row],[Número de Orden]],'cocina'!H:H)/(24*60)</f>
        <v>3.888888888888889E-2</v>
      </c>
      <c r="Q567" s="3">
        <f>IF((sala[[#This Row],[Tiempo de Permanencia]]-sala[[#This Row],[Tiempo de Preparación]])&gt;0,sala[[#This Row],[Tiempo de Permanencia]]-sala[[#This Row],[Tiempo de Preparación]],0)</f>
        <v>9.4444444449780146E-2</v>
      </c>
      <c r="R567" s="10">
        <f>IF(sala[[#This Row],[Tiempo de degustación]]&gt;0,1,0)</f>
        <v>1</v>
      </c>
      <c r="S567" s="1" t="str">
        <f>WEEKDAY(sala[[#This Row],[Fecha de Factura]],11)&amp;". "&amp;TEXT(sala[[#This Row],[Fecha de Factura]],"dddd")</f>
        <v>4. jueves</v>
      </c>
      <c r="T567" s="4">
        <f>SUMIF('cocina'!A:A,sala[[#This Row],[Número de Orden]],'cocina'!G:G)</f>
        <v>3</v>
      </c>
      <c r="U567" s="4">
        <f>sala[[#This Row],[Tiempo de Preparación]]*24</f>
        <v>0.93333333333333335</v>
      </c>
      <c r="V567">
        <f>sala[[#This Row],[Cobrada]]*sala[[#This Row],[Monto Total de la Cuenta]]</f>
        <v>78</v>
      </c>
      <c r="W567" s="4">
        <f>sala[[#This Row],[Tiempo de Permanencia]]*24</f>
        <v>3.2000000001280569</v>
      </c>
    </row>
    <row r="568" spans="1:23" x14ac:dyDescent="0.3">
      <c r="A568">
        <v>15</v>
      </c>
      <c r="B568" s="1" t="s">
        <v>386</v>
      </c>
      <c r="C568">
        <v>4</v>
      </c>
      <c r="D568" s="2">
        <v>45022.082638888889</v>
      </c>
      <c r="E568" s="2">
        <v>45022.219444444447</v>
      </c>
      <c r="F568" s="1" t="s">
        <v>32</v>
      </c>
      <c r="G568" s="1" t="s">
        <v>14</v>
      </c>
      <c r="H568" s="1" t="s">
        <v>15</v>
      </c>
      <c r="I568">
        <v>42.83</v>
      </c>
      <c r="J568" s="1" t="s">
        <v>38</v>
      </c>
      <c r="K568">
        <v>567</v>
      </c>
      <c r="L568" s="1" t="s">
        <v>57</v>
      </c>
      <c r="M568" s="1">
        <f>SUMIF('cocina'!A:A,sala[[#This Row],[Número de Orden]],'cocina'!K:K)</f>
        <v>253</v>
      </c>
      <c r="N568" s="2">
        <f>sala[[#This Row],[Hora de Salida]]</f>
        <v>45022.219444444447</v>
      </c>
      <c r="O568" s="3">
        <f>IF(sala[[#This Row],[Estado de la Mesa]]="Ocupada",sala[[#This Row],[Hora de Salida]]-sala[[#This Row],[Hora de Llegada]]+15/(24*60),sala[[#This Row],[Hora de Salida]]-sala[[#This Row],[Hora de Llegada]])</f>
        <v>0.14722222222432416</v>
      </c>
      <c r="P568" s="3">
        <f>SUMIF('cocina'!A:A,sala[[#This Row],[Número de Orden]],'cocina'!H:H)/(24*60)</f>
        <v>7.0833333333333331E-2</v>
      </c>
      <c r="Q568" s="3">
        <f>IF((sala[[#This Row],[Tiempo de Permanencia]]-sala[[#This Row],[Tiempo de Preparación]])&gt;0,sala[[#This Row],[Tiempo de Permanencia]]-sala[[#This Row],[Tiempo de Preparación]],0)</f>
        <v>7.6388888890990825E-2</v>
      </c>
      <c r="R568" s="10">
        <f>IF(sala[[#This Row],[Tiempo de degustación]]&gt;0,1,0)</f>
        <v>1</v>
      </c>
      <c r="S568" s="1" t="str">
        <f>WEEKDAY(sala[[#This Row],[Fecha de Factura]],11)&amp;". "&amp;TEXT(sala[[#This Row],[Fecha de Factura]],"dddd")</f>
        <v>4. jueves</v>
      </c>
      <c r="T568" s="4">
        <f>SUMIF('cocina'!A:A,sala[[#This Row],[Número de Orden]],'cocina'!G:G)</f>
        <v>9</v>
      </c>
      <c r="U568" s="4">
        <f>sala[[#This Row],[Tiempo de Preparación]]*24</f>
        <v>1.7</v>
      </c>
      <c r="V568">
        <f>sala[[#This Row],[Cobrada]]*sala[[#This Row],[Monto Total de la Cuenta]]</f>
        <v>253</v>
      </c>
      <c r="W568" s="4">
        <f>sala[[#This Row],[Tiempo de Permanencia]]*24</f>
        <v>3.53333333338378</v>
      </c>
    </row>
    <row r="569" spans="1:23" x14ac:dyDescent="0.3">
      <c r="A569">
        <v>5</v>
      </c>
      <c r="B569" s="1" t="s">
        <v>97</v>
      </c>
      <c r="C569">
        <v>1</v>
      </c>
      <c r="D569" s="2">
        <v>45022.068749999999</v>
      </c>
      <c r="E569" s="2">
        <v>45022.144444444442</v>
      </c>
      <c r="F569" s="1" t="s">
        <v>32</v>
      </c>
      <c r="G569" s="1" t="s">
        <v>14</v>
      </c>
      <c r="H569" s="1" t="s">
        <v>15</v>
      </c>
      <c r="I569">
        <v>21.13</v>
      </c>
      <c r="J569" s="1" t="s">
        <v>38</v>
      </c>
      <c r="K569">
        <v>568</v>
      </c>
      <c r="L569" s="1" t="s">
        <v>22</v>
      </c>
      <c r="M569" s="1">
        <f>SUMIF('cocina'!A:A,sala[[#This Row],[Número de Orden]],'cocina'!K:K)</f>
        <v>182</v>
      </c>
      <c r="N569" s="2">
        <f>sala[[#This Row],[Hora de Salida]]</f>
        <v>45022.144444444442</v>
      </c>
      <c r="O569" s="3">
        <f>IF(sala[[#This Row],[Estado de la Mesa]]="Ocupada",sala[[#This Row],[Hora de Salida]]-sala[[#This Row],[Hora de Llegada]]+15/(24*60),sala[[#This Row],[Hora de Salida]]-sala[[#This Row],[Hora de Llegada]])</f>
        <v>8.6111111110464364E-2</v>
      </c>
      <c r="P569" s="3">
        <f>SUMIF('cocina'!A:A,sala[[#This Row],[Número de Orden]],'cocina'!H:H)/(24*60)</f>
        <v>5.8333333333333334E-2</v>
      </c>
      <c r="Q569" s="3">
        <f>IF((sala[[#This Row],[Tiempo de Permanencia]]-sala[[#This Row],[Tiempo de Preparación]])&gt;0,sala[[#This Row],[Tiempo de Permanencia]]-sala[[#This Row],[Tiempo de Preparación]],0)</f>
        <v>2.777777777713103E-2</v>
      </c>
      <c r="R569" s="10">
        <f>IF(sala[[#This Row],[Tiempo de degustación]]&gt;0,1,0)</f>
        <v>1</v>
      </c>
      <c r="S569" s="1" t="str">
        <f>WEEKDAY(sala[[#This Row],[Fecha de Factura]],11)&amp;". "&amp;TEXT(sala[[#This Row],[Fecha de Factura]],"dddd")</f>
        <v>4. jueves</v>
      </c>
      <c r="T569" s="4">
        <f>SUMIF('cocina'!A:A,sala[[#This Row],[Número de Orden]],'cocina'!G:G)</f>
        <v>5</v>
      </c>
      <c r="U569" s="4">
        <f>sala[[#This Row],[Tiempo de Preparación]]*24</f>
        <v>1.4</v>
      </c>
      <c r="V569">
        <f>sala[[#This Row],[Cobrada]]*sala[[#This Row],[Monto Total de la Cuenta]]</f>
        <v>182</v>
      </c>
      <c r="W569" s="4">
        <f>sala[[#This Row],[Tiempo de Permanencia]]*24</f>
        <v>2.0666666666511446</v>
      </c>
    </row>
    <row r="570" spans="1:23" x14ac:dyDescent="0.3">
      <c r="A570">
        <v>12</v>
      </c>
      <c r="B570" s="1" t="s">
        <v>503</v>
      </c>
      <c r="C570">
        <v>5</v>
      </c>
      <c r="D570" s="2">
        <v>45022.061111111114</v>
      </c>
      <c r="E570" s="2">
        <v>45022.128472222219</v>
      </c>
      <c r="F570" s="1" t="s">
        <v>19</v>
      </c>
      <c r="G570" s="1" t="s">
        <v>14</v>
      </c>
      <c r="H570" s="1" t="s">
        <v>25</v>
      </c>
      <c r="I570">
        <v>28.52</v>
      </c>
      <c r="J570" s="1" t="s">
        <v>16</v>
      </c>
      <c r="K570">
        <v>569</v>
      </c>
      <c r="L570" s="1" t="s">
        <v>42</v>
      </c>
      <c r="M570" s="1">
        <f>SUMIF('cocina'!A:A,sala[[#This Row],[Número de Orden]],'cocina'!K:K)</f>
        <v>131</v>
      </c>
      <c r="N570" s="2">
        <f>sala[[#This Row],[Hora de Salida]]</f>
        <v>45022.128472222219</v>
      </c>
      <c r="O570" s="3">
        <f>IF(sala[[#This Row],[Estado de la Mesa]]="Ocupada",sala[[#This Row],[Hora de Salida]]-sala[[#This Row],[Hora de Llegada]]+15/(24*60),sala[[#This Row],[Hora de Salida]]-sala[[#This Row],[Hora de Llegada]])</f>
        <v>6.7361111105128657E-2</v>
      </c>
      <c r="P570" s="3">
        <f>SUMIF('cocina'!A:A,sala[[#This Row],[Número de Orden]],'cocina'!H:H)/(24*60)</f>
        <v>4.027777777777778E-2</v>
      </c>
      <c r="Q570" s="3">
        <f>IF((sala[[#This Row],[Tiempo de Permanencia]]-sala[[#This Row],[Tiempo de Preparación]])&gt;0,sala[[#This Row],[Tiempo de Permanencia]]-sala[[#This Row],[Tiempo de Preparación]],0)</f>
        <v>2.7083333327350877E-2</v>
      </c>
      <c r="R570" s="10">
        <f>IF(sala[[#This Row],[Tiempo de degustación]]&gt;0,1,0)</f>
        <v>1</v>
      </c>
      <c r="S570" s="1" t="str">
        <f>WEEKDAY(sala[[#This Row],[Fecha de Factura]],11)&amp;". "&amp;TEXT(sala[[#This Row],[Fecha de Factura]],"dddd")</f>
        <v>4. jueves</v>
      </c>
      <c r="T570" s="4">
        <f>SUMIF('cocina'!A:A,sala[[#This Row],[Número de Orden]],'cocina'!G:G)</f>
        <v>5</v>
      </c>
      <c r="U570" s="4">
        <f>sala[[#This Row],[Tiempo de Preparación]]*24</f>
        <v>0.96666666666666679</v>
      </c>
      <c r="V570">
        <f>sala[[#This Row],[Cobrada]]*sala[[#This Row],[Monto Total de la Cuenta]]</f>
        <v>131</v>
      </c>
      <c r="W570" s="4">
        <f>sala[[#This Row],[Tiempo de Permanencia]]*24</f>
        <v>1.6166666665230878</v>
      </c>
    </row>
    <row r="571" spans="1:23" x14ac:dyDescent="0.3">
      <c r="A571">
        <v>1</v>
      </c>
      <c r="B571" s="1" t="s">
        <v>504</v>
      </c>
      <c r="C571">
        <v>6</v>
      </c>
      <c r="D571" s="2">
        <v>45022.111111111109</v>
      </c>
      <c r="E571" s="2">
        <v>45022.185416666667</v>
      </c>
      <c r="F571" s="1" t="s">
        <v>29</v>
      </c>
      <c r="G571" s="1" t="s">
        <v>14</v>
      </c>
      <c r="H571" s="1" t="s">
        <v>25</v>
      </c>
      <c r="I571">
        <v>38.4</v>
      </c>
      <c r="J571" s="1" t="s">
        <v>26</v>
      </c>
      <c r="K571">
        <v>570</v>
      </c>
      <c r="L571" s="1" t="s">
        <v>22</v>
      </c>
      <c r="M571" s="1">
        <f>SUMIF('cocina'!A:A,sala[[#This Row],[Número de Orden]],'cocina'!K:K)</f>
        <v>85</v>
      </c>
      <c r="N571" s="2">
        <f>sala[[#This Row],[Hora de Salida]]</f>
        <v>45022.185416666667</v>
      </c>
      <c r="O571" s="3">
        <f>IF(sala[[#This Row],[Estado de la Mesa]]="Ocupada",sala[[#This Row],[Hora de Salida]]-sala[[#This Row],[Hora de Llegada]]+15/(24*60),sala[[#This Row],[Hora de Salida]]-sala[[#This Row],[Hora de Llegada]])</f>
        <v>7.4305555557657499E-2</v>
      </c>
      <c r="P571" s="3">
        <f>SUMIF('cocina'!A:A,sala[[#This Row],[Número de Orden]],'cocina'!H:H)/(24*60)</f>
        <v>3.1944444444444442E-2</v>
      </c>
      <c r="Q571" s="3">
        <f>IF((sala[[#This Row],[Tiempo de Permanencia]]-sala[[#This Row],[Tiempo de Preparación]])&gt;0,sala[[#This Row],[Tiempo de Permanencia]]-sala[[#This Row],[Tiempo de Preparación]],0)</f>
        <v>4.2361111113213057E-2</v>
      </c>
      <c r="R571" s="10">
        <f>IF(sala[[#This Row],[Tiempo de degustación]]&gt;0,1,0)</f>
        <v>1</v>
      </c>
      <c r="S571" s="1" t="str">
        <f>WEEKDAY(sala[[#This Row],[Fecha de Factura]],11)&amp;". "&amp;TEXT(sala[[#This Row],[Fecha de Factura]],"dddd")</f>
        <v>4. jueves</v>
      </c>
      <c r="T571" s="4">
        <f>SUMIF('cocina'!A:A,sala[[#This Row],[Número de Orden]],'cocina'!G:G)</f>
        <v>3</v>
      </c>
      <c r="U571" s="4">
        <f>sala[[#This Row],[Tiempo de Preparación]]*24</f>
        <v>0.76666666666666661</v>
      </c>
      <c r="V571">
        <f>sala[[#This Row],[Cobrada]]*sala[[#This Row],[Monto Total de la Cuenta]]</f>
        <v>85</v>
      </c>
      <c r="W571" s="4">
        <f>sala[[#This Row],[Tiempo de Permanencia]]*24</f>
        <v>1.78333333338378</v>
      </c>
    </row>
    <row r="572" spans="1:23" x14ac:dyDescent="0.3">
      <c r="A572">
        <v>15</v>
      </c>
      <c r="B572" s="1" t="s">
        <v>84</v>
      </c>
      <c r="C572">
        <v>2</v>
      </c>
      <c r="D572" s="2">
        <v>45022.056250000001</v>
      </c>
      <c r="E572" s="2">
        <v>45022.120833333334</v>
      </c>
      <c r="F572" s="1" t="s">
        <v>29</v>
      </c>
      <c r="G572" s="1" t="s">
        <v>14</v>
      </c>
      <c r="H572" s="1" t="s">
        <v>25</v>
      </c>
      <c r="I572">
        <v>49.54</v>
      </c>
      <c r="J572" s="1" t="s">
        <v>26</v>
      </c>
      <c r="K572">
        <v>571</v>
      </c>
      <c r="L572" s="1" t="s">
        <v>33</v>
      </c>
      <c r="M572" s="1">
        <f>SUMIF('cocina'!A:A,sala[[#This Row],[Número de Orden]],'cocina'!K:K)</f>
        <v>54</v>
      </c>
      <c r="N572" s="2">
        <f>sala[[#This Row],[Hora de Salida]]</f>
        <v>45022.120833333334</v>
      </c>
      <c r="O572" s="3">
        <f>IF(sala[[#This Row],[Estado de la Mesa]]="Ocupada",sala[[#This Row],[Hora de Salida]]-sala[[#This Row],[Hora de Llegada]]+15/(24*60),sala[[#This Row],[Hora de Salida]]-sala[[#This Row],[Hora de Llegada]])</f>
        <v>6.4583333332848269E-2</v>
      </c>
      <c r="P572" s="3">
        <f>SUMIF('cocina'!A:A,sala[[#This Row],[Número de Orden]],'cocina'!H:H)/(24*60)</f>
        <v>1.8055555555555554E-2</v>
      </c>
      <c r="Q572" s="3">
        <f>IF((sala[[#This Row],[Tiempo de Permanencia]]-sala[[#This Row],[Tiempo de Preparación]])&gt;0,sala[[#This Row],[Tiempo de Permanencia]]-sala[[#This Row],[Tiempo de Preparación]],0)</f>
        <v>4.6527777777292716E-2</v>
      </c>
      <c r="R572" s="10">
        <f>IF(sala[[#This Row],[Tiempo de degustación]]&gt;0,1,0)</f>
        <v>1</v>
      </c>
      <c r="S572" s="1" t="str">
        <f>WEEKDAY(sala[[#This Row],[Fecha de Factura]],11)&amp;". "&amp;TEXT(sala[[#This Row],[Fecha de Factura]],"dddd")</f>
        <v>4. jueves</v>
      </c>
      <c r="T572" s="4">
        <f>SUMIF('cocina'!A:A,sala[[#This Row],[Número de Orden]],'cocina'!G:G)</f>
        <v>2</v>
      </c>
      <c r="U572" s="4">
        <f>sala[[#This Row],[Tiempo de Preparación]]*24</f>
        <v>0.43333333333333329</v>
      </c>
      <c r="V572">
        <f>sala[[#This Row],[Cobrada]]*sala[[#This Row],[Monto Total de la Cuenta]]</f>
        <v>54</v>
      </c>
      <c r="W572" s="4">
        <f>sala[[#This Row],[Tiempo de Permanencia]]*24</f>
        <v>1.5499999999883585</v>
      </c>
    </row>
    <row r="573" spans="1:23" x14ac:dyDescent="0.3">
      <c r="A573">
        <v>19</v>
      </c>
      <c r="B573" s="1" t="s">
        <v>505</v>
      </c>
      <c r="C573">
        <v>3</v>
      </c>
      <c r="D573" s="2">
        <v>45022.120138888888</v>
      </c>
      <c r="E573" s="2">
        <v>45022.268750000003</v>
      </c>
      <c r="F573" s="1" t="s">
        <v>32</v>
      </c>
      <c r="G573" s="1" t="s">
        <v>14</v>
      </c>
      <c r="H573" s="1" t="s">
        <v>21</v>
      </c>
      <c r="I573">
        <v>46.21</v>
      </c>
      <c r="J573" s="1" t="s">
        <v>38</v>
      </c>
      <c r="K573">
        <v>572</v>
      </c>
      <c r="L573" s="1" t="s">
        <v>27</v>
      </c>
      <c r="M573" s="1">
        <f>SUMIF('cocina'!A:A,sala[[#This Row],[Número de Orden]],'cocina'!K:K)</f>
        <v>74</v>
      </c>
      <c r="N573" s="2">
        <f>sala[[#This Row],[Hora de Salida]]</f>
        <v>45022.268750000003</v>
      </c>
      <c r="O573" s="3">
        <f>IF(sala[[#This Row],[Estado de la Mesa]]="Ocupada",sala[[#This Row],[Hora de Salida]]-sala[[#This Row],[Hora de Llegada]]+15/(24*60),sala[[#This Row],[Hora de Salida]]-sala[[#This Row],[Hora de Llegada]])</f>
        <v>0.15902777778198166</v>
      </c>
      <c r="P573" s="3">
        <f>SUMIF('cocina'!A:A,sala[[#This Row],[Número de Orden]],'cocina'!H:H)/(24*60)</f>
        <v>3.0555555555555555E-2</v>
      </c>
      <c r="Q573" s="3">
        <f>IF((sala[[#This Row],[Tiempo de Permanencia]]-sala[[#This Row],[Tiempo de Preparación]])&gt;0,sala[[#This Row],[Tiempo de Permanencia]]-sala[[#This Row],[Tiempo de Preparación]],0)</f>
        <v>0.1284722222264261</v>
      </c>
      <c r="R573" s="10">
        <f>IF(sala[[#This Row],[Tiempo de degustación]]&gt;0,1,0)</f>
        <v>1</v>
      </c>
      <c r="S573" s="1" t="str">
        <f>WEEKDAY(sala[[#This Row],[Fecha de Factura]],11)&amp;". "&amp;TEXT(sala[[#This Row],[Fecha de Factura]],"dddd")</f>
        <v>4. jueves</v>
      </c>
      <c r="T573" s="4">
        <f>SUMIF('cocina'!A:A,sala[[#This Row],[Número de Orden]],'cocina'!G:G)</f>
        <v>3</v>
      </c>
      <c r="U573" s="4">
        <f>sala[[#This Row],[Tiempo de Preparación]]*24</f>
        <v>0.73333333333333328</v>
      </c>
      <c r="V573">
        <f>sala[[#This Row],[Cobrada]]*sala[[#This Row],[Monto Total de la Cuenta]]</f>
        <v>74</v>
      </c>
      <c r="W573" s="4">
        <f>sala[[#This Row],[Tiempo de Permanencia]]*24</f>
        <v>3.8166666667675599</v>
      </c>
    </row>
    <row r="574" spans="1:23" x14ac:dyDescent="0.3">
      <c r="A574">
        <v>7</v>
      </c>
      <c r="B574" s="1" t="s">
        <v>506</v>
      </c>
      <c r="C574">
        <v>3</v>
      </c>
      <c r="D574" s="2">
        <v>45022.133333333331</v>
      </c>
      <c r="E574" s="2">
        <v>45022.29791666667</v>
      </c>
      <c r="F574" s="1" t="s">
        <v>13</v>
      </c>
      <c r="G574" s="1" t="s">
        <v>14</v>
      </c>
      <c r="H574" s="1" t="s">
        <v>25</v>
      </c>
      <c r="I574">
        <v>47.08</v>
      </c>
      <c r="J574" s="1" t="s">
        <v>38</v>
      </c>
      <c r="K574">
        <v>573</v>
      </c>
      <c r="L574" s="1" t="s">
        <v>57</v>
      </c>
      <c r="M574" s="1">
        <f>SUMIF('cocina'!A:A,sala[[#This Row],[Número de Orden]],'cocina'!K:K)</f>
        <v>165</v>
      </c>
      <c r="N574" s="2">
        <f>sala[[#This Row],[Hora de Salida]]</f>
        <v>45022.29791666667</v>
      </c>
      <c r="O574" s="3">
        <f>IF(sala[[#This Row],[Estado de la Mesa]]="Ocupada",sala[[#This Row],[Hora de Salida]]-sala[[#This Row],[Hora de Llegada]]+15/(24*60),sala[[#This Row],[Hora de Salida]]-sala[[#This Row],[Hora de Llegada]])</f>
        <v>0.17500000000533569</v>
      </c>
      <c r="P574" s="3">
        <f>SUMIF('cocina'!A:A,sala[[#This Row],[Número de Orden]],'cocina'!H:H)/(24*60)</f>
        <v>4.791666666666667E-2</v>
      </c>
      <c r="Q574" s="3">
        <f>IF((sala[[#This Row],[Tiempo de Permanencia]]-sala[[#This Row],[Tiempo de Preparación]])&gt;0,sala[[#This Row],[Tiempo de Permanencia]]-sala[[#This Row],[Tiempo de Preparación]],0)</f>
        <v>0.12708333333866903</v>
      </c>
      <c r="R574" s="10">
        <f>IF(sala[[#This Row],[Tiempo de degustación]]&gt;0,1,0)</f>
        <v>1</v>
      </c>
      <c r="S574" s="1" t="str">
        <f>WEEKDAY(sala[[#This Row],[Fecha de Factura]],11)&amp;". "&amp;TEXT(sala[[#This Row],[Fecha de Factura]],"dddd")</f>
        <v>4. jueves</v>
      </c>
      <c r="T574" s="4">
        <f>SUMIF('cocina'!A:A,sala[[#This Row],[Número de Orden]],'cocina'!G:G)</f>
        <v>6</v>
      </c>
      <c r="U574" s="4">
        <f>sala[[#This Row],[Tiempo de Preparación]]*24</f>
        <v>1.1500000000000001</v>
      </c>
      <c r="V574">
        <f>sala[[#This Row],[Cobrada]]*sala[[#This Row],[Monto Total de la Cuenta]]</f>
        <v>165</v>
      </c>
      <c r="W574" s="4">
        <f>sala[[#This Row],[Tiempo de Permanencia]]*24</f>
        <v>4.2000000001280569</v>
      </c>
    </row>
    <row r="575" spans="1:23" x14ac:dyDescent="0.3">
      <c r="A575">
        <v>20</v>
      </c>
      <c r="B575" s="1" t="s">
        <v>507</v>
      </c>
      <c r="C575">
        <v>3</v>
      </c>
      <c r="D575" s="2">
        <v>45022.021527777775</v>
      </c>
      <c r="E575" s="2">
        <v>45022.130555555559</v>
      </c>
      <c r="F575" s="1" t="s">
        <v>29</v>
      </c>
      <c r="G575" s="1" t="s">
        <v>14</v>
      </c>
      <c r="H575" s="1" t="s">
        <v>25</v>
      </c>
      <c r="I575">
        <v>42.57</v>
      </c>
      <c r="J575" s="1" t="s">
        <v>26</v>
      </c>
      <c r="K575">
        <v>574</v>
      </c>
      <c r="L575" s="1" t="s">
        <v>27</v>
      </c>
      <c r="M575" s="1">
        <f>SUMIF('cocina'!A:A,sala[[#This Row],[Número de Orden]],'cocina'!K:K)</f>
        <v>207</v>
      </c>
      <c r="N575" s="2">
        <f>sala[[#This Row],[Hora de Salida]]</f>
        <v>45022.130555555559</v>
      </c>
      <c r="O575" s="3">
        <f>IF(sala[[#This Row],[Estado de la Mesa]]="Ocupada",sala[[#This Row],[Hora de Salida]]-sala[[#This Row],[Hora de Llegada]]+15/(24*60),sala[[#This Row],[Hora de Salida]]-sala[[#This Row],[Hora de Llegada]])</f>
        <v>0.10902777778392192</v>
      </c>
      <c r="P575" s="3">
        <f>SUMIF('cocina'!A:A,sala[[#This Row],[Número de Orden]],'cocina'!H:H)/(24*60)</f>
        <v>0.11666666666666667</v>
      </c>
      <c r="Q575" s="3">
        <f>IF((sala[[#This Row],[Tiempo de Permanencia]]-sala[[#This Row],[Tiempo de Preparación]])&gt;0,sala[[#This Row],[Tiempo de Permanencia]]-sala[[#This Row],[Tiempo de Preparación]],0)</f>
        <v>0</v>
      </c>
      <c r="R575" s="10">
        <f>IF(sala[[#This Row],[Tiempo de degustación]]&gt;0,1,0)</f>
        <v>0</v>
      </c>
      <c r="S575" s="1" t="str">
        <f>WEEKDAY(sala[[#This Row],[Fecha de Factura]],11)&amp;". "&amp;TEXT(sala[[#This Row],[Fecha de Factura]],"dddd")</f>
        <v>4. jueves</v>
      </c>
      <c r="T575" s="4">
        <f>SUMIF('cocina'!A:A,sala[[#This Row],[Número de Orden]],'cocina'!G:G)</f>
        <v>8</v>
      </c>
      <c r="U575" s="4">
        <f>sala[[#This Row],[Tiempo de Preparación]]*24</f>
        <v>2.8</v>
      </c>
      <c r="V575">
        <f>sala[[#This Row],[Cobrada]]*sala[[#This Row],[Monto Total de la Cuenta]]</f>
        <v>0</v>
      </c>
      <c r="W575" s="4">
        <f>sala[[#This Row],[Tiempo de Permanencia]]*24</f>
        <v>2.6166666668141261</v>
      </c>
    </row>
    <row r="576" spans="1:23" x14ac:dyDescent="0.3">
      <c r="A576">
        <v>15</v>
      </c>
      <c r="B576" s="1" t="s">
        <v>329</v>
      </c>
      <c r="C576">
        <v>4</v>
      </c>
      <c r="D576" s="2">
        <v>45022.066666666666</v>
      </c>
      <c r="E576" s="2">
        <v>45022.197222222225</v>
      </c>
      <c r="F576" s="1" t="s">
        <v>32</v>
      </c>
      <c r="G576" s="1" t="s">
        <v>14</v>
      </c>
      <c r="H576" s="1" t="s">
        <v>25</v>
      </c>
      <c r="I576">
        <v>33.520000000000003</v>
      </c>
      <c r="J576" s="1" t="s">
        <v>26</v>
      </c>
      <c r="K576">
        <v>575</v>
      </c>
      <c r="L576" s="1" t="s">
        <v>30</v>
      </c>
      <c r="M576" s="1">
        <f>SUMIF('cocina'!A:A,sala[[#This Row],[Número de Orden]],'cocina'!K:K)</f>
        <v>18</v>
      </c>
      <c r="N576" s="2">
        <f>sala[[#This Row],[Hora de Salida]]</f>
        <v>45022.197222222225</v>
      </c>
      <c r="O576" s="3">
        <f>IF(sala[[#This Row],[Estado de la Mesa]]="Ocupada",sala[[#This Row],[Hora de Salida]]-sala[[#This Row],[Hora de Llegada]]+15/(24*60),sala[[#This Row],[Hora de Salida]]-sala[[#This Row],[Hora de Llegada]])</f>
        <v>0.13055555555911269</v>
      </c>
      <c r="P576" s="3">
        <f>SUMIF('cocina'!A:A,sala[[#This Row],[Número de Orden]],'cocina'!H:H)/(24*60)</f>
        <v>3.0555555555555555E-2</v>
      </c>
      <c r="Q576" s="3">
        <f>IF((sala[[#This Row],[Tiempo de Permanencia]]-sala[[#This Row],[Tiempo de Preparación]])&gt;0,sala[[#This Row],[Tiempo de Permanencia]]-sala[[#This Row],[Tiempo de Preparación]],0)</f>
        <v>0.10000000000355713</v>
      </c>
      <c r="R576" s="10">
        <f>IF(sala[[#This Row],[Tiempo de degustación]]&gt;0,1,0)</f>
        <v>1</v>
      </c>
      <c r="S576" s="1" t="str">
        <f>WEEKDAY(sala[[#This Row],[Fecha de Factura]],11)&amp;". "&amp;TEXT(sala[[#This Row],[Fecha de Factura]],"dddd")</f>
        <v>4. jueves</v>
      </c>
      <c r="T576" s="4">
        <f>SUMIF('cocina'!A:A,sala[[#This Row],[Número de Orden]],'cocina'!G:G)</f>
        <v>1</v>
      </c>
      <c r="U576" s="4">
        <f>sala[[#This Row],[Tiempo de Preparación]]*24</f>
        <v>0.73333333333333328</v>
      </c>
      <c r="V576">
        <f>sala[[#This Row],[Cobrada]]*sala[[#This Row],[Monto Total de la Cuenta]]</f>
        <v>18</v>
      </c>
      <c r="W576" s="4">
        <f>sala[[#This Row],[Tiempo de Permanencia]]*24</f>
        <v>3.1333333334187046</v>
      </c>
    </row>
    <row r="577" spans="1:23" x14ac:dyDescent="0.3">
      <c r="A577">
        <v>9</v>
      </c>
      <c r="B577" s="1" t="s">
        <v>508</v>
      </c>
      <c r="C577">
        <v>1</v>
      </c>
      <c r="D577" s="2">
        <v>45022.164583333331</v>
      </c>
      <c r="E577" s="2">
        <v>45022.29583333333</v>
      </c>
      <c r="F577" s="1" t="s">
        <v>32</v>
      </c>
      <c r="G577" s="1" t="s">
        <v>35</v>
      </c>
      <c r="H577" s="1" t="s">
        <v>21</v>
      </c>
      <c r="I577">
        <v>21.71</v>
      </c>
      <c r="J577" s="1" t="s">
        <v>16</v>
      </c>
      <c r="K577">
        <v>576</v>
      </c>
      <c r="L577" s="1" t="s">
        <v>44</v>
      </c>
      <c r="M577" s="1">
        <f>SUMIF('cocina'!A:A,sala[[#This Row],[Número de Orden]],'cocina'!K:K)</f>
        <v>234</v>
      </c>
      <c r="N577" s="2">
        <f>sala[[#This Row],[Hora de Salida]]</f>
        <v>45022.29583333333</v>
      </c>
      <c r="O577" s="3">
        <f>IF(sala[[#This Row],[Estado de la Mesa]]="Ocupada",sala[[#This Row],[Hora de Salida]]-sala[[#This Row],[Hora de Llegada]]+15/(24*60),sala[[#This Row],[Hora de Salida]]-sala[[#This Row],[Hora de Llegada]])</f>
        <v>0.13124999999854481</v>
      </c>
      <c r="P577" s="3">
        <f>SUMIF('cocina'!A:A,sala[[#This Row],[Número de Orden]],'cocina'!H:H)/(24*60)</f>
        <v>7.9861111111111105E-2</v>
      </c>
      <c r="Q577" s="3">
        <f>IF((sala[[#This Row],[Tiempo de Permanencia]]-sala[[#This Row],[Tiempo de Preparación]])&gt;0,sala[[#This Row],[Tiempo de Permanencia]]-sala[[#This Row],[Tiempo de Preparación]],0)</f>
        <v>5.1388888887433704E-2</v>
      </c>
      <c r="R577" s="10">
        <f>IF(sala[[#This Row],[Tiempo de degustación]]&gt;0,1,0)</f>
        <v>1</v>
      </c>
      <c r="S577" s="1" t="str">
        <f>WEEKDAY(sala[[#This Row],[Fecha de Factura]],11)&amp;". "&amp;TEXT(sala[[#This Row],[Fecha de Factura]],"dddd")</f>
        <v>4. jueves</v>
      </c>
      <c r="T577" s="4">
        <f>SUMIF('cocina'!A:A,sala[[#This Row],[Número de Orden]],'cocina'!G:G)</f>
        <v>7</v>
      </c>
      <c r="U577" s="4">
        <f>sala[[#This Row],[Tiempo de Preparación]]*24</f>
        <v>1.9166666666666665</v>
      </c>
      <c r="V577">
        <f>sala[[#This Row],[Cobrada]]*sala[[#This Row],[Monto Total de la Cuenta]]</f>
        <v>234</v>
      </c>
      <c r="W577" s="4">
        <f>sala[[#This Row],[Tiempo de Permanencia]]*24</f>
        <v>3.1499999999650754</v>
      </c>
    </row>
    <row r="578" spans="1:23" x14ac:dyDescent="0.3">
      <c r="A578">
        <v>5</v>
      </c>
      <c r="B578" s="1" t="s">
        <v>509</v>
      </c>
      <c r="C578">
        <v>4</v>
      </c>
      <c r="D578" s="2">
        <v>45022.134027777778</v>
      </c>
      <c r="E578" s="2">
        <v>45022.277777777781</v>
      </c>
      <c r="F578" s="1" t="s">
        <v>32</v>
      </c>
      <c r="G578" s="1" t="s">
        <v>14</v>
      </c>
      <c r="H578" s="1" t="s">
        <v>25</v>
      </c>
      <c r="I578">
        <v>34.119999999999997</v>
      </c>
      <c r="J578" s="1" t="s">
        <v>26</v>
      </c>
      <c r="K578">
        <v>577</v>
      </c>
      <c r="L578" s="1" t="s">
        <v>33</v>
      </c>
      <c r="M578" s="1">
        <f>SUMIF('cocina'!A:A,sala[[#This Row],[Número de Orden]],'cocina'!K:K)</f>
        <v>40</v>
      </c>
      <c r="N578" s="2">
        <f>sala[[#This Row],[Hora de Salida]]</f>
        <v>45022.277777777781</v>
      </c>
      <c r="O578" s="3">
        <f>IF(sala[[#This Row],[Estado de la Mesa]]="Ocupada",sala[[#This Row],[Hora de Salida]]-sala[[#This Row],[Hora de Llegada]]+15/(24*60),sala[[#This Row],[Hora de Salida]]-sala[[#This Row],[Hora de Llegada]])</f>
        <v>0.14375000000291038</v>
      </c>
      <c r="P578" s="3">
        <f>SUMIF('cocina'!A:A,sala[[#This Row],[Número de Orden]],'cocina'!H:H)/(24*60)</f>
        <v>1.7361111111111112E-2</v>
      </c>
      <c r="Q578" s="3">
        <f>IF((sala[[#This Row],[Tiempo de Permanencia]]-sala[[#This Row],[Tiempo de Preparación]])&gt;0,sala[[#This Row],[Tiempo de Permanencia]]-sala[[#This Row],[Tiempo de Preparación]],0)</f>
        <v>0.12638888889179928</v>
      </c>
      <c r="R578" s="10">
        <f>IF(sala[[#This Row],[Tiempo de degustación]]&gt;0,1,0)</f>
        <v>1</v>
      </c>
      <c r="S578" s="1" t="str">
        <f>WEEKDAY(sala[[#This Row],[Fecha de Factura]],11)&amp;". "&amp;TEXT(sala[[#This Row],[Fecha de Factura]],"dddd")</f>
        <v>4. jueves</v>
      </c>
      <c r="T578" s="4">
        <f>SUMIF('cocina'!A:A,sala[[#This Row],[Número de Orden]],'cocina'!G:G)</f>
        <v>2</v>
      </c>
      <c r="U578" s="4">
        <f>sala[[#This Row],[Tiempo de Preparación]]*24</f>
        <v>0.41666666666666669</v>
      </c>
      <c r="V578">
        <f>sala[[#This Row],[Cobrada]]*sala[[#This Row],[Monto Total de la Cuenta]]</f>
        <v>40</v>
      </c>
      <c r="W578" s="4">
        <f>sala[[#This Row],[Tiempo de Permanencia]]*24</f>
        <v>3.4500000000698492</v>
      </c>
    </row>
    <row r="579" spans="1:23" x14ac:dyDescent="0.3">
      <c r="A579">
        <v>11</v>
      </c>
      <c r="B579" s="1" t="s">
        <v>246</v>
      </c>
      <c r="C579">
        <v>6</v>
      </c>
      <c r="D579" s="2">
        <v>45022.09097222222</v>
      </c>
      <c r="E579" s="2">
        <v>45022.183333333334</v>
      </c>
      <c r="F579" s="1" t="s">
        <v>13</v>
      </c>
      <c r="G579" s="1" t="s">
        <v>14</v>
      </c>
      <c r="H579" s="1" t="s">
        <v>25</v>
      </c>
      <c r="I579">
        <v>32.799999999999997</v>
      </c>
      <c r="J579" s="1" t="s">
        <v>38</v>
      </c>
      <c r="K579">
        <v>578</v>
      </c>
      <c r="L579" s="1" t="s">
        <v>17</v>
      </c>
      <c r="M579" s="1">
        <f>SUMIF('cocina'!A:A,sala[[#This Row],[Número de Orden]],'cocina'!K:K)</f>
        <v>90</v>
      </c>
      <c r="N579" s="2">
        <f>sala[[#This Row],[Hora de Salida]]</f>
        <v>45022.183333333334</v>
      </c>
      <c r="O579" s="3">
        <f>IF(sala[[#This Row],[Estado de la Mesa]]="Ocupada",sala[[#This Row],[Hora de Salida]]-sala[[#This Row],[Hora de Llegada]]+15/(24*60),sala[[#This Row],[Hora de Salida]]-sala[[#This Row],[Hora de Llegada]])</f>
        <v>0.10277777778052648</v>
      </c>
      <c r="P579" s="3">
        <f>SUMIF('cocina'!A:A,sala[[#This Row],[Número de Orden]],'cocina'!H:H)/(24*60)</f>
        <v>3.0555555555555555E-2</v>
      </c>
      <c r="Q579" s="3">
        <f>IF((sala[[#This Row],[Tiempo de Permanencia]]-sala[[#This Row],[Tiempo de Preparación]])&gt;0,sala[[#This Row],[Tiempo de Permanencia]]-sala[[#This Row],[Tiempo de Preparación]],0)</f>
        <v>7.2222222224970919E-2</v>
      </c>
      <c r="R579" s="10">
        <f>IF(sala[[#This Row],[Tiempo de degustación]]&gt;0,1,0)</f>
        <v>1</v>
      </c>
      <c r="S579" s="1" t="str">
        <f>WEEKDAY(sala[[#This Row],[Fecha de Factura]],11)&amp;". "&amp;TEXT(sala[[#This Row],[Fecha de Factura]],"dddd")</f>
        <v>4. jueves</v>
      </c>
      <c r="T579" s="4">
        <f>SUMIF('cocina'!A:A,sala[[#This Row],[Número de Orden]],'cocina'!G:G)</f>
        <v>3</v>
      </c>
      <c r="U579" s="4">
        <f>sala[[#This Row],[Tiempo de Preparación]]*24</f>
        <v>0.73333333333333328</v>
      </c>
      <c r="V579">
        <f>sala[[#This Row],[Cobrada]]*sala[[#This Row],[Monto Total de la Cuenta]]</f>
        <v>90</v>
      </c>
      <c r="W579" s="4">
        <f>sala[[#This Row],[Tiempo de Permanencia]]*24</f>
        <v>2.4666666667326353</v>
      </c>
    </row>
    <row r="580" spans="1:23" x14ac:dyDescent="0.3">
      <c r="A580">
        <v>9</v>
      </c>
      <c r="B580" s="1" t="s">
        <v>510</v>
      </c>
      <c r="C580">
        <v>2</v>
      </c>
      <c r="D580" s="2">
        <v>45022.006944444445</v>
      </c>
      <c r="E580" s="2">
        <v>45022.095138888886</v>
      </c>
      <c r="F580" s="1" t="s">
        <v>13</v>
      </c>
      <c r="G580" s="1" t="s">
        <v>14</v>
      </c>
      <c r="H580" s="1" t="s">
        <v>25</v>
      </c>
      <c r="I580">
        <v>35.96</v>
      </c>
      <c r="J580" s="1" t="s">
        <v>26</v>
      </c>
      <c r="K580">
        <v>579</v>
      </c>
      <c r="L580" s="1" t="s">
        <v>30</v>
      </c>
      <c r="M580" s="1">
        <f>SUMIF('cocina'!A:A,sala[[#This Row],[Número de Orden]],'cocina'!K:K)</f>
        <v>50</v>
      </c>
      <c r="N580" s="2">
        <f>sala[[#This Row],[Hora de Salida]]</f>
        <v>45022.095138888886</v>
      </c>
      <c r="O580" s="3">
        <f>IF(sala[[#This Row],[Estado de la Mesa]]="Ocupada",sala[[#This Row],[Hora de Salida]]-sala[[#This Row],[Hora de Llegada]]+15/(24*60),sala[[#This Row],[Hora de Salida]]-sala[[#This Row],[Hora de Llegada]])</f>
        <v>8.819444444088731E-2</v>
      </c>
      <c r="P580" s="3">
        <f>SUMIF('cocina'!A:A,sala[[#This Row],[Número de Orden]],'cocina'!H:H)/(24*60)</f>
        <v>3.3333333333333333E-2</v>
      </c>
      <c r="Q580" s="3">
        <f>IF((sala[[#This Row],[Tiempo de Permanencia]]-sala[[#This Row],[Tiempo de Preparación]])&gt;0,sala[[#This Row],[Tiempo de Permanencia]]-sala[[#This Row],[Tiempo de Preparación]],0)</f>
        <v>5.4861111107553977E-2</v>
      </c>
      <c r="R580" s="10">
        <f>IF(sala[[#This Row],[Tiempo de degustación]]&gt;0,1,0)</f>
        <v>1</v>
      </c>
      <c r="S580" s="1" t="str">
        <f>WEEKDAY(sala[[#This Row],[Fecha de Factura]],11)&amp;". "&amp;TEXT(sala[[#This Row],[Fecha de Factura]],"dddd")</f>
        <v>4. jueves</v>
      </c>
      <c r="T580" s="4">
        <f>SUMIF('cocina'!A:A,sala[[#This Row],[Número de Orden]],'cocina'!G:G)</f>
        <v>2</v>
      </c>
      <c r="U580" s="4">
        <f>sala[[#This Row],[Tiempo de Preparación]]*24</f>
        <v>0.8</v>
      </c>
      <c r="V580">
        <f>sala[[#This Row],[Cobrada]]*sala[[#This Row],[Monto Total de la Cuenta]]</f>
        <v>50</v>
      </c>
      <c r="W580" s="4">
        <f>sala[[#This Row],[Tiempo de Permanencia]]*24</f>
        <v>2.1166666665812954</v>
      </c>
    </row>
    <row r="581" spans="1:23" x14ac:dyDescent="0.3">
      <c r="A581">
        <v>10</v>
      </c>
      <c r="B581" s="1" t="s">
        <v>82</v>
      </c>
      <c r="C581">
        <v>5</v>
      </c>
      <c r="D581" s="2">
        <v>45022.004166666666</v>
      </c>
      <c r="E581" s="2">
        <v>45022.054166666669</v>
      </c>
      <c r="F581" s="1" t="s">
        <v>32</v>
      </c>
      <c r="G581" s="1" t="s">
        <v>14</v>
      </c>
      <c r="H581" s="1" t="s">
        <v>15</v>
      </c>
      <c r="I581">
        <v>44.54</v>
      </c>
      <c r="J581" s="1" t="s">
        <v>26</v>
      </c>
      <c r="K581">
        <v>580</v>
      </c>
      <c r="L581" s="1" t="s">
        <v>44</v>
      </c>
      <c r="M581" s="1">
        <f>SUMIF('cocina'!A:A,sala[[#This Row],[Número de Orden]],'cocina'!K:K)</f>
        <v>33</v>
      </c>
      <c r="N581" s="2">
        <f>sala[[#This Row],[Hora de Salida]]</f>
        <v>45022.054166666669</v>
      </c>
      <c r="O581" s="3">
        <f>IF(sala[[#This Row],[Estado de la Mesa]]="Ocupada",sala[[#This Row],[Hora de Salida]]-sala[[#This Row],[Hora de Llegada]]+15/(24*60),sala[[#This Row],[Hora de Salida]]-sala[[#This Row],[Hora de Llegada]])</f>
        <v>5.0000000002910383E-2</v>
      </c>
      <c r="P581" s="3">
        <f>SUMIF('cocina'!A:A,sala[[#This Row],[Número de Orden]],'cocina'!H:H)/(24*60)</f>
        <v>2.0833333333333332E-2</v>
      </c>
      <c r="Q581" s="3">
        <f>IF((sala[[#This Row],[Tiempo de Permanencia]]-sala[[#This Row],[Tiempo de Preparación]])&gt;0,sala[[#This Row],[Tiempo de Permanencia]]-sala[[#This Row],[Tiempo de Preparación]],0)</f>
        <v>2.9166666669577051E-2</v>
      </c>
      <c r="R581" s="10">
        <f>IF(sala[[#This Row],[Tiempo de degustación]]&gt;0,1,0)</f>
        <v>1</v>
      </c>
      <c r="S581" s="1" t="str">
        <f>WEEKDAY(sala[[#This Row],[Fecha de Factura]],11)&amp;". "&amp;TEXT(sala[[#This Row],[Fecha de Factura]],"dddd")</f>
        <v>4. jueves</v>
      </c>
      <c r="T581" s="4">
        <f>SUMIF('cocina'!A:A,sala[[#This Row],[Número de Orden]],'cocina'!G:G)</f>
        <v>1</v>
      </c>
      <c r="U581" s="4">
        <f>sala[[#This Row],[Tiempo de Preparación]]*24</f>
        <v>0.5</v>
      </c>
      <c r="V581">
        <f>sala[[#This Row],[Cobrada]]*sala[[#This Row],[Monto Total de la Cuenta]]</f>
        <v>33</v>
      </c>
      <c r="W581" s="4">
        <f>sala[[#This Row],[Tiempo de Permanencia]]*24</f>
        <v>1.2000000000698492</v>
      </c>
    </row>
    <row r="582" spans="1:23" x14ac:dyDescent="0.3">
      <c r="A582">
        <v>18</v>
      </c>
      <c r="B582" s="1" t="s">
        <v>147</v>
      </c>
      <c r="C582">
        <v>5</v>
      </c>
      <c r="D582" s="2">
        <v>45022.147916666669</v>
      </c>
      <c r="E582" s="2">
        <v>45022.213888888888</v>
      </c>
      <c r="F582" s="1" t="s">
        <v>32</v>
      </c>
      <c r="G582" s="1" t="s">
        <v>14</v>
      </c>
      <c r="H582" s="1" t="s">
        <v>25</v>
      </c>
      <c r="I582">
        <v>13.27</v>
      </c>
      <c r="J582" s="1" t="s">
        <v>38</v>
      </c>
      <c r="K582">
        <v>581</v>
      </c>
      <c r="L582" s="1" t="s">
        <v>33</v>
      </c>
      <c r="M582" s="1">
        <f>SUMIF('cocina'!A:A,sala[[#This Row],[Número de Orden]],'cocina'!K:K)</f>
        <v>123</v>
      </c>
      <c r="N582" s="2">
        <f>sala[[#This Row],[Hora de Salida]]</f>
        <v>45022.213888888888</v>
      </c>
      <c r="O582" s="3">
        <f>IF(sala[[#This Row],[Estado de la Mesa]]="Ocupada",sala[[#This Row],[Hora de Salida]]-sala[[#This Row],[Hora de Llegada]]+15/(24*60),sala[[#This Row],[Hora de Salida]]-sala[[#This Row],[Hora de Llegada]])</f>
        <v>7.6388888885655135E-2</v>
      </c>
      <c r="P582" s="3">
        <f>SUMIF('cocina'!A:A,sala[[#This Row],[Número de Orden]],'cocina'!H:H)/(24*60)</f>
        <v>3.8194444444444448E-2</v>
      </c>
      <c r="Q582" s="3">
        <f>IF((sala[[#This Row],[Tiempo de Permanencia]]-sala[[#This Row],[Tiempo de Preparación]])&gt;0,sala[[#This Row],[Tiempo de Permanencia]]-sala[[#This Row],[Tiempo de Preparación]],0)</f>
        <v>3.8194444441210687E-2</v>
      </c>
      <c r="R582" s="10">
        <f>IF(sala[[#This Row],[Tiempo de degustación]]&gt;0,1,0)</f>
        <v>1</v>
      </c>
      <c r="S582" s="1" t="str">
        <f>WEEKDAY(sala[[#This Row],[Fecha de Factura]],11)&amp;". "&amp;TEXT(sala[[#This Row],[Fecha de Factura]],"dddd")</f>
        <v>4. jueves</v>
      </c>
      <c r="T582" s="4">
        <f>SUMIF('cocina'!A:A,sala[[#This Row],[Número de Orden]],'cocina'!G:G)</f>
        <v>4</v>
      </c>
      <c r="U582" s="4">
        <f>sala[[#This Row],[Tiempo de Preparación]]*24</f>
        <v>0.91666666666666674</v>
      </c>
      <c r="V582">
        <f>sala[[#This Row],[Cobrada]]*sala[[#This Row],[Monto Total de la Cuenta]]</f>
        <v>123</v>
      </c>
      <c r="W582" s="4">
        <f>sala[[#This Row],[Tiempo de Permanencia]]*24</f>
        <v>1.8333333332557231</v>
      </c>
    </row>
    <row r="583" spans="1:23" x14ac:dyDescent="0.3">
      <c r="A583">
        <v>3</v>
      </c>
      <c r="B583" s="1" t="s">
        <v>511</v>
      </c>
      <c r="C583">
        <v>1</v>
      </c>
      <c r="D583" s="2">
        <v>45022.158333333333</v>
      </c>
      <c r="E583" s="2">
        <v>45022.214583333334</v>
      </c>
      <c r="F583" s="1" t="s">
        <v>24</v>
      </c>
      <c r="G583" s="1" t="s">
        <v>14</v>
      </c>
      <c r="H583" s="1" t="s">
        <v>25</v>
      </c>
      <c r="I583">
        <v>20.23</v>
      </c>
      <c r="J583" s="1" t="s">
        <v>16</v>
      </c>
      <c r="K583">
        <v>582</v>
      </c>
      <c r="L583" s="1" t="s">
        <v>44</v>
      </c>
      <c r="M583" s="1">
        <f>SUMIF('cocina'!A:A,sala[[#This Row],[Número de Orden]],'cocina'!K:K)</f>
        <v>54</v>
      </c>
      <c r="N583" s="2">
        <f>sala[[#This Row],[Hora de Salida]]</f>
        <v>45022.214583333334</v>
      </c>
      <c r="O583" s="3">
        <f>IF(sala[[#This Row],[Estado de la Mesa]]="Ocupada",sala[[#This Row],[Hora de Salida]]-sala[[#This Row],[Hora de Llegada]]+15/(24*60),sala[[#This Row],[Hora de Salida]]-sala[[#This Row],[Hora de Llegada]])</f>
        <v>5.6250000001455192E-2</v>
      </c>
      <c r="P583" s="3">
        <f>SUMIF('cocina'!A:A,sala[[#This Row],[Número de Orden]],'cocina'!H:H)/(24*60)</f>
        <v>2.9166666666666667E-2</v>
      </c>
      <c r="Q583" s="3">
        <f>IF((sala[[#This Row],[Tiempo de Permanencia]]-sala[[#This Row],[Tiempo de Preparación]])&gt;0,sala[[#This Row],[Tiempo de Permanencia]]-sala[[#This Row],[Tiempo de Preparación]],0)</f>
        <v>2.7083333334788524E-2</v>
      </c>
      <c r="R583" s="10">
        <f>IF(sala[[#This Row],[Tiempo de degustación]]&gt;0,1,0)</f>
        <v>1</v>
      </c>
      <c r="S583" s="1" t="str">
        <f>WEEKDAY(sala[[#This Row],[Fecha de Factura]],11)&amp;". "&amp;TEXT(sala[[#This Row],[Fecha de Factura]],"dddd")</f>
        <v>4. jueves</v>
      </c>
      <c r="T583" s="4">
        <f>SUMIF('cocina'!A:A,sala[[#This Row],[Número de Orden]],'cocina'!G:G)</f>
        <v>2</v>
      </c>
      <c r="U583" s="4">
        <f>sala[[#This Row],[Tiempo de Preparación]]*24</f>
        <v>0.7</v>
      </c>
      <c r="V583">
        <f>sala[[#This Row],[Cobrada]]*sala[[#This Row],[Monto Total de la Cuenta]]</f>
        <v>54</v>
      </c>
      <c r="W583" s="4">
        <f>sala[[#This Row],[Tiempo de Permanencia]]*24</f>
        <v>1.3500000000349246</v>
      </c>
    </row>
    <row r="584" spans="1:23" x14ac:dyDescent="0.3">
      <c r="A584">
        <v>9</v>
      </c>
      <c r="B584" s="1" t="s">
        <v>289</v>
      </c>
      <c r="C584">
        <v>2</v>
      </c>
      <c r="D584" s="2">
        <v>45022.070138888892</v>
      </c>
      <c r="E584" s="2">
        <v>45022.148611111108</v>
      </c>
      <c r="F584" s="1" t="s">
        <v>24</v>
      </c>
      <c r="G584" s="1" t="s">
        <v>35</v>
      </c>
      <c r="H584" s="1" t="s">
        <v>15</v>
      </c>
      <c r="I584">
        <v>35.99</v>
      </c>
      <c r="J584" s="1" t="s">
        <v>26</v>
      </c>
      <c r="K584">
        <v>583</v>
      </c>
      <c r="L584" s="1" t="s">
        <v>27</v>
      </c>
      <c r="M584" s="1">
        <f>SUMIF('cocina'!A:A,sala[[#This Row],[Número de Orden]],'cocina'!K:K)</f>
        <v>243</v>
      </c>
      <c r="N584" s="2">
        <f>sala[[#This Row],[Hora de Salida]]</f>
        <v>45022.148611111108</v>
      </c>
      <c r="O584" s="3">
        <f>IF(sala[[#This Row],[Estado de la Mesa]]="Ocupada",sala[[#This Row],[Hora de Salida]]-sala[[#This Row],[Hora de Llegada]]+15/(24*60),sala[[#This Row],[Hora de Salida]]-sala[[#This Row],[Hora de Llegada]])</f>
        <v>7.847222221607808E-2</v>
      </c>
      <c r="P584" s="3">
        <f>SUMIF('cocina'!A:A,sala[[#This Row],[Número de Orden]],'cocina'!H:H)/(24*60)</f>
        <v>7.2916666666666671E-2</v>
      </c>
      <c r="Q584" s="3">
        <f>IF((sala[[#This Row],[Tiempo de Permanencia]]-sala[[#This Row],[Tiempo de Preparación]])&gt;0,sala[[#This Row],[Tiempo de Permanencia]]-sala[[#This Row],[Tiempo de Preparación]],0)</f>
        <v>5.5555555494114089E-3</v>
      </c>
      <c r="R584" s="10">
        <f>IF(sala[[#This Row],[Tiempo de degustación]]&gt;0,1,0)</f>
        <v>1</v>
      </c>
      <c r="S584" s="1" t="str">
        <f>WEEKDAY(sala[[#This Row],[Fecha de Factura]],11)&amp;". "&amp;TEXT(sala[[#This Row],[Fecha de Factura]],"dddd")</f>
        <v>4. jueves</v>
      </c>
      <c r="T584" s="4">
        <f>SUMIF('cocina'!A:A,sala[[#This Row],[Número de Orden]],'cocina'!G:G)</f>
        <v>9</v>
      </c>
      <c r="U584" s="4">
        <f>sala[[#This Row],[Tiempo de Preparación]]*24</f>
        <v>1.75</v>
      </c>
      <c r="V584">
        <f>sala[[#This Row],[Cobrada]]*sala[[#This Row],[Monto Total de la Cuenta]]</f>
        <v>243</v>
      </c>
      <c r="W584" s="4">
        <f>sala[[#This Row],[Tiempo de Permanencia]]*24</f>
        <v>1.8833333331858739</v>
      </c>
    </row>
    <row r="585" spans="1:23" x14ac:dyDescent="0.3">
      <c r="A585">
        <v>9</v>
      </c>
      <c r="B585" s="1" t="s">
        <v>512</v>
      </c>
      <c r="C585">
        <v>4</v>
      </c>
      <c r="D585" s="2">
        <v>45022.149305555555</v>
      </c>
      <c r="E585" s="2">
        <v>45022.290972222225</v>
      </c>
      <c r="F585" s="1" t="s">
        <v>13</v>
      </c>
      <c r="G585" s="1" t="s">
        <v>14</v>
      </c>
      <c r="H585" s="1" t="s">
        <v>15</v>
      </c>
      <c r="I585">
        <v>36.979999999999997</v>
      </c>
      <c r="J585" s="1" t="s">
        <v>16</v>
      </c>
      <c r="K585">
        <v>584</v>
      </c>
      <c r="L585" s="1" t="s">
        <v>57</v>
      </c>
      <c r="M585" s="1">
        <f>SUMIF('cocina'!A:A,sala[[#This Row],[Número de Orden]],'cocina'!K:K)</f>
        <v>139</v>
      </c>
      <c r="N585" s="2">
        <f>sala[[#This Row],[Hora de Salida]]</f>
        <v>45022.290972222225</v>
      </c>
      <c r="O585" s="3">
        <f>IF(sala[[#This Row],[Estado de la Mesa]]="Ocupada",sala[[#This Row],[Hora de Salida]]-sala[[#This Row],[Hora de Llegada]]+15/(24*60),sala[[#This Row],[Hora de Salida]]-sala[[#This Row],[Hora de Llegada]])</f>
        <v>0.14166666667006211</v>
      </c>
      <c r="P585" s="3">
        <f>SUMIF('cocina'!A:A,sala[[#This Row],[Número de Orden]],'cocina'!H:H)/(24*60)</f>
        <v>7.9166666666666663E-2</v>
      </c>
      <c r="Q585" s="3">
        <f>IF((sala[[#This Row],[Tiempo de Permanencia]]-sala[[#This Row],[Tiempo de Preparación]])&gt;0,sala[[#This Row],[Tiempo de Permanencia]]-sala[[#This Row],[Tiempo de Preparación]],0)</f>
        <v>6.2500000003395451E-2</v>
      </c>
      <c r="R585" s="10">
        <f>IF(sala[[#This Row],[Tiempo de degustación]]&gt;0,1,0)</f>
        <v>1</v>
      </c>
      <c r="S585" s="1" t="str">
        <f>WEEKDAY(sala[[#This Row],[Fecha de Factura]],11)&amp;". "&amp;TEXT(sala[[#This Row],[Fecha de Factura]],"dddd")</f>
        <v>4. jueves</v>
      </c>
      <c r="T585" s="4">
        <f>SUMIF('cocina'!A:A,sala[[#This Row],[Número de Orden]],'cocina'!G:G)</f>
        <v>5</v>
      </c>
      <c r="U585" s="4">
        <f>sala[[#This Row],[Tiempo de Preparación]]*24</f>
        <v>1.9</v>
      </c>
      <c r="V585">
        <f>sala[[#This Row],[Cobrada]]*sala[[#This Row],[Monto Total de la Cuenta]]</f>
        <v>139</v>
      </c>
      <c r="W585" s="4">
        <f>sala[[#This Row],[Tiempo de Permanencia]]*24</f>
        <v>3.4000000000814907</v>
      </c>
    </row>
    <row r="586" spans="1:23" x14ac:dyDescent="0.3">
      <c r="A586">
        <v>3</v>
      </c>
      <c r="B586" s="1" t="s">
        <v>444</v>
      </c>
      <c r="C586">
        <v>5</v>
      </c>
      <c r="D586" s="2">
        <v>45022.057638888888</v>
      </c>
      <c r="E586" s="2">
        <v>45022.109027777777</v>
      </c>
      <c r="F586" s="1" t="s">
        <v>13</v>
      </c>
      <c r="G586" s="1" t="s">
        <v>20</v>
      </c>
      <c r="H586" s="1" t="s">
        <v>25</v>
      </c>
      <c r="I586">
        <v>10.07</v>
      </c>
      <c r="J586" s="1" t="s">
        <v>26</v>
      </c>
      <c r="K586">
        <v>585</v>
      </c>
      <c r="L586" s="1" t="s">
        <v>54</v>
      </c>
      <c r="M586" s="1">
        <f>SUMIF('cocina'!A:A,sala[[#This Row],[Número de Orden]],'cocina'!K:K)</f>
        <v>128</v>
      </c>
      <c r="N586" s="2">
        <f>sala[[#This Row],[Hora de Salida]]</f>
        <v>45022.109027777777</v>
      </c>
      <c r="O586" s="3">
        <f>IF(sala[[#This Row],[Estado de la Mesa]]="Ocupada",sala[[#This Row],[Hora de Salida]]-sala[[#This Row],[Hora de Llegada]]+15/(24*60),sala[[#This Row],[Hora de Salida]]-sala[[#This Row],[Hora de Llegada]])</f>
        <v>5.1388888889050577E-2</v>
      </c>
      <c r="P586" s="3">
        <f>SUMIF('cocina'!A:A,sala[[#This Row],[Número de Orden]],'cocina'!H:H)/(24*60)</f>
        <v>6.5972222222222224E-2</v>
      </c>
      <c r="Q586" s="3">
        <f>IF((sala[[#This Row],[Tiempo de Permanencia]]-sala[[#This Row],[Tiempo de Preparación]])&gt;0,sala[[#This Row],[Tiempo de Permanencia]]-sala[[#This Row],[Tiempo de Preparación]],0)</f>
        <v>0</v>
      </c>
      <c r="R586" s="10">
        <f>IF(sala[[#This Row],[Tiempo de degustación]]&gt;0,1,0)</f>
        <v>0</v>
      </c>
      <c r="S586" s="1" t="str">
        <f>WEEKDAY(sala[[#This Row],[Fecha de Factura]],11)&amp;". "&amp;TEXT(sala[[#This Row],[Fecha de Factura]],"dddd")</f>
        <v>4. jueves</v>
      </c>
      <c r="T586" s="4">
        <f>SUMIF('cocina'!A:A,sala[[#This Row],[Número de Orden]],'cocina'!G:G)</f>
        <v>5</v>
      </c>
      <c r="U586" s="4">
        <f>sala[[#This Row],[Tiempo de Preparación]]*24</f>
        <v>1.5833333333333335</v>
      </c>
      <c r="V586">
        <f>sala[[#This Row],[Cobrada]]*sala[[#This Row],[Monto Total de la Cuenta]]</f>
        <v>0</v>
      </c>
      <c r="W586" s="4">
        <f>sala[[#This Row],[Tiempo de Permanencia]]*24</f>
        <v>1.2333333333372138</v>
      </c>
    </row>
    <row r="587" spans="1:23" x14ac:dyDescent="0.3">
      <c r="A587">
        <v>17</v>
      </c>
      <c r="B587" s="1" t="s">
        <v>513</v>
      </c>
      <c r="C587">
        <v>5</v>
      </c>
      <c r="D587" s="2">
        <v>45022.030555555553</v>
      </c>
      <c r="E587" s="2">
        <v>45022.163194444445</v>
      </c>
      <c r="F587" s="1" t="s">
        <v>13</v>
      </c>
      <c r="G587" s="1" t="s">
        <v>35</v>
      </c>
      <c r="H587" s="1" t="s">
        <v>21</v>
      </c>
      <c r="I587">
        <v>32.79</v>
      </c>
      <c r="J587" s="1" t="s">
        <v>38</v>
      </c>
      <c r="K587">
        <v>586</v>
      </c>
      <c r="L587" s="1" t="s">
        <v>39</v>
      </c>
      <c r="M587" s="1">
        <f>SUMIF('cocina'!A:A,sala[[#This Row],[Número de Orden]],'cocina'!K:K)</f>
        <v>171</v>
      </c>
      <c r="N587" s="2">
        <f>sala[[#This Row],[Hora de Salida]]</f>
        <v>45022.163194444445</v>
      </c>
      <c r="O587" s="3">
        <f>IF(sala[[#This Row],[Estado de la Mesa]]="Ocupada",sala[[#This Row],[Hora de Salida]]-sala[[#This Row],[Hora de Llegada]]+15/(24*60),sala[[#This Row],[Hora de Salida]]-sala[[#This Row],[Hora de Llegada]])</f>
        <v>0.14305555555862762</v>
      </c>
      <c r="P587" s="3">
        <f>SUMIF('cocina'!A:A,sala[[#This Row],[Número de Orden]],'cocina'!H:H)/(24*60)</f>
        <v>6.3888888888888884E-2</v>
      </c>
      <c r="Q587" s="3">
        <f>IF((sala[[#This Row],[Tiempo de Permanencia]]-sala[[#This Row],[Tiempo de Preparación]])&gt;0,sala[[#This Row],[Tiempo de Permanencia]]-sala[[#This Row],[Tiempo de Preparación]],0)</f>
        <v>7.9166666669738733E-2</v>
      </c>
      <c r="R587" s="10">
        <f>IF(sala[[#This Row],[Tiempo de degustación]]&gt;0,1,0)</f>
        <v>1</v>
      </c>
      <c r="S587" s="1" t="str">
        <f>WEEKDAY(sala[[#This Row],[Fecha de Factura]],11)&amp;". "&amp;TEXT(sala[[#This Row],[Fecha de Factura]],"dddd")</f>
        <v>4. jueves</v>
      </c>
      <c r="T587" s="4">
        <f>SUMIF('cocina'!A:A,sala[[#This Row],[Número de Orden]],'cocina'!G:G)</f>
        <v>6</v>
      </c>
      <c r="U587" s="4">
        <f>sala[[#This Row],[Tiempo de Preparación]]*24</f>
        <v>1.5333333333333332</v>
      </c>
      <c r="V587">
        <f>sala[[#This Row],[Cobrada]]*sala[[#This Row],[Monto Total de la Cuenta]]</f>
        <v>171</v>
      </c>
      <c r="W587" s="4">
        <f>sala[[#This Row],[Tiempo de Permanencia]]*24</f>
        <v>3.433333333407063</v>
      </c>
    </row>
    <row r="588" spans="1:23" x14ac:dyDescent="0.3">
      <c r="A588">
        <v>7</v>
      </c>
      <c r="B588" s="1" t="s">
        <v>514</v>
      </c>
      <c r="C588">
        <v>4</v>
      </c>
      <c r="D588" s="2">
        <v>45022.151388888888</v>
      </c>
      <c r="E588" s="2">
        <v>45022.195833333331</v>
      </c>
      <c r="F588" s="1" t="s">
        <v>13</v>
      </c>
      <c r="G588" s="1" t="s">
        <v>20</v>
      </c>
      <c r="H588" s="1" t="s">
        <v>25</v>
      </c>
      <c r="I588">
        <v>35.03</v>
      </c>
      <c r="J588" s="1" t="s">
        <v>38</v>
      </c>
      <c r="K588">
        <v>587</v>
      </c>
      <c r="L588" s="1" t="s">
        <v>44</v>
      </c>
      <c r="M588" s="1">
        <f>SUMIF('cocina'!A:A,sala[[#This Row],[Número de Orden]],'cocina'!K:K)</f>
        <v>48</v>
      </c>
      <c r="N588" s="2">
        <f>sala[[#This Row],[Hora de Salida]]</f>
        <v>45022.195833333331</v>
      </c>
      <c r="O588" s="3">
        <f>IF(sala[[#This Row],[Estado de la Mesa]]="Ocupada",sala[[#This Row],[Hora de Salida]]-sala[[#This Row],[Hora de Llegada]]+15/(24*60),sala[[#This Row],[Hora de Salida]]-sala[[#This Row],[Hora de Llegada]])</f>
        <v>5.4861111110464357E-2</v>
      </c>
      <c r="P588" s="3">
        <f>SUMIF('cocina'!A:A,sala[[#This Row],[Número de Orden]],'cocina'!H:H)/(24*60)</f>
        <v>2.9861111111111113E-2</v>
      </c>
      <c r="Q588" s="3">
        <f>IF((sala[[#This Row],[Tiempo de Permanencia]]-sala[[#This Row],[Tiempo de Preparación]])&gt;0,sala[[#This Row],[Tiempo de Permanencia]]-sala[[#This Row],[Tiempo de Preparación]],0)</f>
        <v>2.4999999999353244E-2</v>
      </c>
      <c r="R588" s="10">
        <f>IF(sala[[#This Row],[Tiempo de degustación]]&gt;0,1,0)</f>
        <v>1</v>
      </c>
      <c r="S588" s="1" t="str">
        <f>WEEKDAY(sala[[#This Row],[Fecha de Factura]],11)&amp;". "&amp;TEXT(sala[[#This Row],[Fecha de Factura]],"dddd")</f>
        <v>4. jueves</v>
      </c>
      <c r="T588" s="4">
        <f>SUMIF('cocina'!A:A,sala[[#This Row],[Número de Orden]],'cocina'!G:G)</f>
        <v>2</v>
      </c>
      <c r="U588" s="4">
        <f>sala[[#This Row],[Tiempo de Preparación]]*24</f>
        <v>0.71666666666666667</v>
      </c>
      <c r="V588">
        <f>sala[[#This Row],[Cobrada]]*sala[[#This Row],[Monto Total de la Cuenta]]</f>
        <v>48</v>
      </c>
      <c r="W588" s="4">
        <f>sala[[#This Row],[Tiempo de Permanencia]]*24</f>
        <v>1.3166666666511446</v>
      </c>
    </row>
    <row r="589" spans="1:23" x14ac:dyDescent="0.3">
      <c r="A589">
        <v>15</v>
      </c>
      <c r="B589" s="1" t="s">
        <v>498</v>
      </c>
      <c r="C589">
        <v>2</v>
      </c>
      <c r="D589" s="2">
        <v>45022.097222222219</v>
      </c>
      <c r="E589" s="2">
        <v>45022.248611111114</v>
      </c>
      <c r="F589" s="1" t="s">
        <v>13</v>
      </c>
      <c r="G589" s="1" t="s">
        <v>35</v>
      </c>
      <c r="H589" s="1" t="s">
        <v>21</v>
      </c>
      <c r="I589">
        <v>33.93</v>
      </c>
      <c r="J589" s="1" t="s">
        <v>26</v>
      </c>
      <c r="K589">
        <v>588</v>
      </c>
      <c r="L589" s="1" t="s">
        <v>30</v>
      </c>
      <c r="M589" s="1">
        <f>SUMIF('cocina'!A:A,sala[[#This Row],[Número de Orden]],'cocina'!K:K)</f>
        <v>101</v>
      </c>
      <c r="N589" s="2">
        <f>sala[[#This Row],[Hora de Salida]]</f>
        <v>45022.248611111114</v>
      </c>
      <c r="O589" s="3">
        <f>IF(sala[[#This Row],[Estado de la Mesa]]="Ocupada",sala[[#This Row],[Hora de Salida]]-sala[[#This Row],[Hora de Llegada]]+15/(24*60),sala[[#This Row],[Hora de Salida]]-sala[[#This Row],[Hora de Llegada]])</f>
        <v>0.15138888889487134</v>
      </c>
      <c r="P589" s="3">
        <f>SUMIF('cocina'!A:A,sala[[#This Row],[Número de Orden]],'cocina'!H:H)/(24*60)</f>
        <v>2.5694444444444443E-2</v>
      </c>
      <c r="Q589" s="3">
        <f>IF((sala[[#This Row],[Tiempo de Permanencia]]-sala[[#This Row],[Tiempo de Preparación]])&gt;0,sala[[#This Row],[Tiempo de Permanencia]]-sala[[#This Row],[Tiempo de Preparación]],0)</f>
        <v>0.12569444445042691</v>
      </c>
      <c r="R589" s="10">
        <f>IF(sala[[#This Row],[Tiempo de degustación]]&gt;0,1,0)</f>
        <v>1</v>
      </c>
      <c r="S589" s="1" t="str">
        <f>WEEKDAY(sala[[#This Row],[Fecha de Factura]],11)&amp;". "&amp;TEXT(sala[[#This Row],[Fecha de Factura]],"dddd")</f>
        <v>4. jueves</v>
      </c>
      <c r="T589" s="4">
        <f>SUMIF('cocina'!A:A,sala[[#This Row],[Número de Orden]],'cocina'!G:G)</f>
        <v>4</v>
      </c>
      <c r="U589" s="4">
        <f>sala[[#This Row],[Tiempo de Preparación]]*24</f>
        <v>0.6166666666666667</v>
      </c>
      <c r="V589">
        <f>sala[[#This Row],[Cobrada]]*sala[[#This Row],[Monto Total de la Cuenta]]</f>
        <v>101</v>
      </c>
      <c r="W589" s="4">
        <f>sala[[#This Row],[Tiempo de Permanencia]]*24</f>
        <v>3.6333333334769122</v>
      </c>
    </row>
    <row r="590" spans="1:23" x14ac:dyDescent="0.3">
      <c r="A590">
        <v>10</v>
      </c>
      <c r="B590" s="1" t="s">
        <v>515</v>
      </c>
      <c r="C590">
        <v>4</v>
      </c>
      <c r="D590" s="2">
        <v>45022.134722222225</v>
      </c>
      <c r="E590" s="2">
        <v>45022.247916666667</v>
      </c>
      <c r="F590" s="1" t="s">
        <v>32</v>
      </c>
      <c r="G590" s="1" t="s">
        <v>14</v>
      </c>
      <c r="H590" s="1" t="s">
        <v>15</v>
      </c>
      <c r="I590">
        <v>28.96</v>
      </c>
      <c r="J590" s="1" t="s">
        <v>26</v>
      </c>
      <c r="K590">
        <v>589</v>
      </c>
      <c r="L590" s="1" t="s">
        <v>44</v>
      </c>
      <c r="M590" s="1">
        <f>SUMIF('cocina'!A:A,sala[[#This Row],[Número de Orden]],'cocina'!K:K)</f>
        <v>284</v>
      </c>
      <c r="N590" s="2">
        <f>sala[[#This Row],[Hora de Salida]]</f>
        <v>45022.247916666667</v>
      </c>
      <c r="O590" s="3">
        <f>IF(sala[[#This Row],[Estado de la Mesa]]="Ocupada",sala[[#This Row],[Hora de Salida]]-sala[[#This Row],[Hora de Llegada]]+15/(24*60),sala[[#This Row],[Hora de Salida]]-sala[[#This Row],[Hora de Llegada]])</f>
        <v>0.1131944444423425</v>
      </c>
      <c r="P590" s="3">
        <f>SUMIF('cocina'!A:A,sala[[#This Row],[Número de Orden]],'cocina'!H:H)/(24*60)</f>
        <v>8.3333333333333329E-2</v>
      </c>
      <c r="Q590" s="3">
        <f>IF((sala[[#This Row],[Tiempo de Permanencia]]-sala[[#This Row],[Tiempo de Preparación]])&gt;0,sala[[#This Row],[Tiempo de Permanencia]]-sala[[#This Row],[Tiempo de Preparación]],0)</f>
        <v>2.9861111109009172E-2</v>
      </c>
      <c r="R590" s="10">
        <f>IF(sala[[#This Row],[Tiempo de degustación]]&gt;0,1,0)</f>
        <v>1</v>
      </c>
      <c r="S590" s="1" t="str">
        <f>WEEKDAY(sala[[#This Row],[Fecha de Factura]],11)&amp;". "&amp;TEXT(sala[[#This Row],[Fecha de Factura]],"dddd")</f>
        <v>4. jueves</v>
      </c>
      <c r="T590" s="4">
        <f>SUMIF('cocina'!A:A,sala[[#This Row],[Número de Orden]],'cocina'!G:G)</f>
        <v>10</v>
      </c>
      <c r="U590" s="4">
        <f>sala[[#This Row],[Tiempo de Preparación]]*24</f>
        <v>2</v>
      </c>
      <c r="V590">
        <f>sala[[#This Row],[Cobrada]]*sala[[#This Row],[Monto Total de la Cuenta]]</f>
        <v>284</v>
      </c>
      <c r="W590" s="4">
        <f>sala[[#This Row],[Tiempo de Permanencia]]*24</f>
        <v>2.71666666661622</v>
      </c>
    </row>
    <row r="591" spans="1:23" x14ac:dyDescent="0.3">
      <c r="A591">
        <v>3</v>
      </c>
      <c r="B591" s="1" t="s">
        <v>256</v>
      </c>
      <c r="C591">
        <v>6</v>
      </c>
      <c r="D591" s="2">
        <v>45022.114583333336</v>
      </c>
      <c r="E591" s="2">
        <v>45022.185416666667</v>
      </c>
      <c r="F591" s="1" t="s">
        <v>24</v>
      </c>
      <c r="G591" s="1" t="s">
        <v>20</v>
      </c>
      <c r="H591" s="1" t="s">
        <v>25</v>
      </c>
      <c r="I591">
        <v>40.94</v>
      </c>
      <c r="J591" s="1" t="s">
        <v>38</v>
      </c>
      <c r="K591">
        <v>590</v>
      </c>
      <c r="L591" s="1" t="s">
        <v>39</v>
      </c>
      <c r="M591" s="1">
        <f>SUMIF('cocina'!A:A,sala[[#This Row],[Número de Orden]],'cocina'!K:K)</f>
        <v>122</v>
      </c>
      <c r="N591" s="2">
        <f>sala[[#This Row],[Hora de Salida]]</f>
        <v>45022.185416666667</v>
      </c>
      <c r="O591" s="3">
        <f>IF(sala[[#This Row],[Estado de la Mesa]]="Ocupada",sala[[#This Row],[Hora de Salida]]-sala[[#This Row],[Hora de Llegada]]+15/(24*60),sala[[#This Row],[Hora de Salida]]-sala[[#This Row],[Hora de Llegada]])</f>
        <v>8.1249999998059749E-2</v>
      </c>
      <c r="P591" s="3">
        <f>SUMIF('cocina'!A:A,sala[[#This Row],[Número de Orden]],'cocina'!H:H)/(24*60)</f>
        <v>4.4444444444444446E-2</v>
      </c>
      <c r="Q591" s="3">
        <f>IF((sala[[#This Row],[Tiempo de Permanencia]]-sala[[#This Row],[Tiempo de Preparación]])&gt;0,sala[[#This Row],[Tiempo de Permanencia]]-sala[[#This Row],[Tiempo de Preparación]],0)</f>
        <v>3.6805555553615303E-2</v>
      </c>
      <c r="R591" s="10">
        <f>IF(sala[[#This Row],[Tiempo de degustación]]&gt;0,1,0)</f>
        <v>1</v>
      </c>
      <c r="S591" s="1" t="str">
        <f>WEEKDAY(sala[[#This Row],[Fecha de Factura]],11)&amp;". "&amp;TEXT(sala[[#This Row],[Fecha de Factura]],"dddd")</f>
        <v>4. jueves</v>
      </c>
      <c r="T591" s="4">
        <f>SUMIF('cocina'!A:A,sala[[#This Row],[Número de Orden]],'cocina'!G:G)</f>
        <v>4</v>
      </c>
      <c r="U591" s="4">
        <f>sala[[#This Row],[Tiempo de Preparación]]*24</f>
        <v>1.0666666666666667</v>
      </c>
      <c r="V591">
        <f>sala[[#This Row],[Cobrada]]*sala[[#This Row],[Monto Total de la Cuenta]]</f>
        <v>122</v>
      </c>
      <c r="W591" s="4">
        <f>sala[[#This Row],[Tiempo de Permanencia]]*24</f>
        <v>1.9499999999534339</v>
      </c>
    </row>
    <row r="592" spans="1:23" x14ac:dyDescent="0.3">
      <c r="A592">
        <v>11</v>
      </c>
      <c r="B592" s="1" t="s">
        <v>516</v>
      </c>
      <c r="C592">
        <v>6</v>
      </c>
      <c r="D592" s="2">
        <v>45022.155555555553</v>
      </c>
      <c r="E592" s="2">
        <v>45022.263194444444</v>
      </c>
      <c r="F592" s="1" t="s">
        <v>13</v>
      </c>
      <c r="G592" s="1" t="s">
        <v>20</v>
      </c>
      <c r="H592" s="1" t="s">
        <v>25</v>
      </c>
      <c r="I592">
        <v>44.33</v>
      </c>
      <c r="J592" s="1" t="s">
        <v>26</v>
      </c>
      <c r="K592">
        <v>591</v>
      </c>
      <c r="L592" s="1" t="s">
        <v>42</v>
      </c>
      <c r="M592" s="1">
        <f>SUMIF('cocina'!A:A,sala[[#This Row],[Número de Orden]],'cocina'!K:K)</f>
        <v>120</v>
      </c>
      <c r="N592" s="2">
        <f>sala[[#This Row],[Hora de Salida]]</f>
        <v>45022.263194444444</v>
      </c>
      <c r="O592" s="3">
        <f>IF(sala[[#This Row],[Estado de la Mesa]]="Ocupada",sala[[#This Row],[Hora de Salida]]-sala[[#This Row],[Hora de Llegada]]+15/(24*60),sala[[#This Row],[Hora de Salida]]-sala[[#This Row],[Hora de Llegada]])</f>
        <v>0.10763888889050577</v>
      </c>
      <c r="P592" s="3">
        <f>SUMIF('cocina'!A:A,sala[[#This Row],[Número de Orden]],'cocina'!H:H)/(24*60)</f>
        <v>3.5416666666666666E-2</v>
      </c>
      <c r="Q592" s="3">
        <f>IF((sala[[#This Row],[Tiempo de Permanencia]]-sala[[#This Row],[Tiempo de Preparación]])&gt;0,sala[[#This Row],[Tiempo de Permanencia]]-sala[[#This Row],[Tiempo de Preparación]],0)</f>
        <v>7.2222222223839103E-2</v>
      </c>
      <c r="R592" s="10">
        <f>IF(sala[[#This Row],[Tiempo de degustación]]&gt;0,1,0)</f>
        <v>1</v>
      </c>
      <c r="S592" s="1" t="str">
        <f>WEEKDAY(sala[[#This Row],[Fecha de Factura]],11)&amp;". "&amp;TEXT(sala[[#This Row],[Fecha de Factura]],"dddd")</f>
        <v>4. jueves</v>
      </c>
      <c r="T592" s="4">
        <f>SUMIF('cocina'!A:A,sala[[#This Row],[Número de Orden]],'cocina'!G:G)</f>
        <v>3</v>
      </c>
      <c r="U592" s="4">
        <f>sala[[#This Row],[Tiempo de Preparación]]*24</f>
        <v>0.85</v>
      </c>
      <c r="V592">
        <f>sala[[#This Row],[Cobrada]]*sala[[#This Row],[Monto Total de la Cuenta]]</f>
        <v>120</v>
      </c>
      <c r="W592" s="4">
        <f>sala[[#This Row],[Tiempo de Permanencia]]*24</f>
        <v>2.5833333333721384</v>
      </c>
    </row>
    <row r="593" spans="1:23" x14ac:dyDescent="0.3">
      <c r="A593">
        <v>5</v>
      </c>
      <c r="B593" s="1" t="s">
        <v>517</v>
      </c>
      <c r="C593">
        <v>1</v>
      </c>
      <c r="D593" s="2">
        <v>45022.033333333333</v>
      </c>
      <c r="E593" s="2">
        <v>45022.111111111109</v>
      </c>
      <c r="F593" s="1" t="s">
        <v>24</v>
      </c>
      <c r="G593" s="1" t="s">
        <v>14</v>
      </c>
      <c r="H593" s="1" t="s">
        <v>25</v>
      </c>
      <c r="I593">
        <v>35.67</v>
      </c>
      <c r="J593" s="1" t="s">
        <v>16</v>
      </c>
      <c r="K593">
        <v>592</v>
      </c>
      <c r="L593" s="1" t="s">
        <v>54</v>
      </c>
      <c r="M593" s="1">
        <f>SUMIF('cocina'!A:A,sala[[#This Row],[Número de Orden]],'cocina'!K:K)</f>
        <v>94</v>
      </c>
      <c r="N593" s="2">
        <f>sala[[#This Row],[Hora de Salida]]</f>
        <v>45022.111111111109</v>
      </c>
      <c r="O593" s="3">
        <f>IF(sala[[#This Row],[Estado de la Mesa]]="Ocupada",sala[[#This Row],[Hora de Salida]]-sala[[#This Row],[Hora de Llegada]]+15/(24*60),sala[[#This Row],[Hora de Salida]]-sala[[#This Row],[Hora de Llegada]])</f>
        <v>7.7777777776645962E-2</v>
      </c>
      <c r="P593" s="3">
        <f>SUMIF('cocina'!A:A,sala[[#This Row],[Número de Orden]],'cocina'!H:H)/(24*60)</f>
        <v>7.013888888888889E-2</v>
      </c>
      <c r="Q593" s="3">
        <f>IF((sala[[#This Row],[Tiempo de Permanencia]]-sala[[#This Row],[Tiempo de Preparación]])&gt;0,sala[[#This Row],[Tiempo de Permanencia]]-sala[[#This Row],[Tiempo de Preparación]],0)</f>
        <v>7.6388888877570726E-3</v>
      </c>
      <c r="R593" s="10">
        <f>IF(sala[[#This Row],[Tiempo de degustación]]&gt;0,1,0)</f>
        <v>1</v>
      </c>
      <c r="S593" s="1" t="str">
        <f>WEEKDAY(sala[[#This Row],[Fecha de Factura]],11)&amp;". "&amp;TEXT(sala[[#This Row],[Fecha de Factura]],"dddd")</f>
        <v>4. jueves</v>
      </c>
      <c r="T593" s="4">
        <f>SUMIF('cocina'!A:A,sala[[#This Row],[Número de Orden]],'cocina'!G:G)</f>
        <v>4</v>
      </c>
      <c r="U593" s="4">
        <f>sala[[#This Row],[Tiempo de Preparación]]*24</f>
        <v>1.6833333333333333</v>
      </c>
      <c r="V593">
        <f>sala[[#This Row],[Cobrada]]*sala[[#This Row],[Monto Total de la Cuenta]]</f>
        <v>94</v>
      </c>
      <c r="W593" s="4">
        <f>sala[[#This Row],[Tiempo de Permanencia]]*24</f>
        <v>1.8666666666395031</v>
      </c>
    </row>
    <row r="594" spans="1:23" x14ac:dyDescent="0.3">
      <c r="A594">
        <v>17</v>
      </c>
      <c r="B594" s="1" t="s">
        <v>518</v>
      </c>
      <c r="C594">
        <v>5</v>
      </c>
      <c r="D594" s="2">
        <v>45022.017361111109</v>
      </c>
      <c r="E594" s="2">
        <v>45022.095138888886</v>
      </c>
      <c r="F594" s="1" t="s">
        <v>32</v>
      </c>
      <c r="G594" s="1" t="s">
        <v>14</v>
      </c>
      <c r="H594" s="1" t="s">
        <v>15</v>
      </c>
      <c r="I594">
        <v>48.8</v>
      </c>
      <c r="J594" s="1" t="s">
        <v>16</v>
      </c>
      <c r="K594">
        <v>593</v>
      </c>
      <c r="L594" s="1" t="s">
        <v>17</v>
      </c>
      <c r="M594" s="1">
        <f>SUMIF('cocina'!A:A,sala[[#This Row],[Número de Orden]],'cocina'!K:K)</f>
        <v>209</v>
      </c>
      <c r="N594" s="2">
        <f>sala[[#This Row],[Hora de Salida]]</f>
        <v>45022.095138888886</v>
      </c>
      <c r="O594" s="3">
        <f>IF(sala[[#This Row],[Estado de la Mesa]]="Ocupada",sala[[#This Row],[Hora de Salida]]-sala[[#This Row],[Hora de Llegada]]+15/(24*60),sala[[#This Row],[Hora de Salida]]-sala[[#This Row],[Hora de Llegada]])</f>
        <v>7.7777777776645962E-2</v>
      </c>
      <c r="P594" s="3">
        <f>SUMIF('cocina'!A:A,sala[[#This Row],[Número de Orden]],'cocina'!H:H)/(24*60)</f>
        <v>3.3333333333333333E-2</v>
      </c>
      <c r="Q594" s="3">
        <f>IF((sala[[#This Row],[Tiempo de Permanencia]]-sala[[#This Row],[Tiempo de Preparación]])&gt;0,sala[[#This Row],[Tiempo de Permanencia]]-sala[[#This Row],[Tiempo de Preparación]],0)</f>
        <v>4.4444444443312629E-2</v>
      </c>
      <c r="R594" s="10">
        <f>IF(sala[[#This Row],[Tiempo de degustación]]&gt;0,1,0)</f>
        <v>1</v>
      </c>
      <c r="S594" s="1" t="str">
        <f>WEEKDAY(sala[[#This Row],[Fecha de Factura]],11)&amp;". "&amp;TEXT(sala[[#This Row],[Fecha de Factura]],"dddd")</f>
        <v>4. jueves</v>
      </c>
      <c r="T594" s="4">
        <f>SUMIF('cocina'!A:A,sala[[#This Row],[Número de Orden]],'cocina'!G:G)</f>
        <v>6</v>
      </c>
      <c r="U594" s="4">
        <f>sala[[#This Row],[Tiempo de Preparación]]*24</f>
        <v>0.8</v>
      </c>
      <c r="V594">
        <f>sala[[#This Row],[Cobrada]]*sala[[#This Row],[Monto Total de la Cuenta]]</f>
        <v>209</v>
      </c>
      <c r="W594" s="4">
        <f>sala[[#This Row],[Tiempo de Permanencia]]*24</f>
        <v>1.8666666666395031</v>
      </c>
    </row>
    <row r="595" spans="1:23" x14ac:dyDescent="0.3">
      <c r="A595">
        <v>17</v>
      </c>
      <c r="B595" s="1" t="s">
        <v>519</v>
      </c>
      <c r="C595">
        <v>1</v>
      </c>
      <c r="D595" s="2">
        <v>45022.138888888891</v>
      </c>
      <c r="E595" s="2">
        <v>45022.200694444444</v>
      </c>
      <c r="F595" s="1" t="s">
        <v>13</v>
      </c>
      <c r="G595" s="1" t="s">
        <v>14</v>
      </c>
      <c r="H595" s="1" t="s">
        <v>15</v>
      </c>
      <c r="I595">
        <v>46.01</v>
      </c>
      <c r="J595" s="1" t="s">
        <v>26</v>
      </c>
      <c r="K595">
        <v>594</v>
      </c>
      <c r="L595" s="1" t="s">
        <v>42</v>
      </c>
      <c r="M595" s="1">
        <f>SUMIF('cocina'!A:A,sala[[#This Row],[Número de Orden]],'cocina'!K:K)</f>
        <v>139</v>
      </c>
      <c r="N595" s="2">
        <f>sala[[#This Row],[Hora de Salida]]</f>
        <v>45022.200694444444</v>
      </c>
      <c r="O595" s="3">
        <f>IF(sala[[#This Row],[Estado de la Mesa]]="Ocupada",sala[[#This Row],[Hora de Salida]]-sala[[#This Row],[Hora de Llegada]]+15/(24*60),sala[[#This Row],[Hora de Salida]]-sala[[#This Row],[Hora de Llegada]])</f>
        <v>6.1805555553291924E-2</v>
      </c>
      <c r="P595" s="3">
        <f>SUMIF('cocina'!A:A,sala[[#This Row],[Número de Orden]],'cocina'!H:H)/(24*60)</f>
        <v>6.805555555555555E-2</v>
      </c>
      <c r="Q595" s="3">
        <f>IF((sala[[#This Row],[Tiempo de Permanencia]]-sala[[#This Row],[Tiempo de Preparación]])&gt;0,sala[[#This Row],[Tiempo de Permanencia]]-sala[[#This Row],[Tiempo de Preparación]],0)</f>
        <v>0</v>
      </c>
      <c r="R595" s="10">
        <f>IF(sala[[#This Row],[Tiempo de degustación]]&gt;0,1,0)</f>
        <v>0</v>
      </c>
      <c r="S595" s="1" t="str">
        <f>WEEKDAY(sala[[#This Row],[Fecha de Factura]],11)&amp;". "&amp;TEXT(sala[[#This Row],[Fecha de Factura]],"dddd")</f>
        <v>4. jueves</v>
      </c>
      <c r="T595" s="4">
        <f>SUMIF('cocina'!A:A,sala[[#This Row],[Número de Orden]],'cocina'!G:G)</f>
        <v>6</v>
      </c>
      <c r="U595" s="4">
        <f>sala[[#This Row],[Tiempo de Preparación]]*24</f>
        <v>1.6333333333333333</v>
      </c>
      <c r="V595">
        <f>sala[[#This Row],[Cobrada]]*sala[[#This Row],[Monto Total de la Cuenta]]</f>
        <v>0</v>
      </c>
      <c r="W595" s="4">
        <f>sala[[#This Row],[Tiempo de Permanencia]]*24</f>
        <v>1.4833333332790062</v>
      </c>
    </row>
    <row r="596" spans="1:23" x14ac:dyDescent="0.3">
      <c r="A596">
        <v>9</v>
      </c>
      <c r="B596" s="1" t="s">
        <v>56</v>
      </c>
      <c r="C596">
        <v>5</v>
      </c>
      <c r="D596" s="2">
        <v>45022.127083333333</v>
      </c>
      <c r="E596" s="2">
        <v>45022.227083333331</v>
      </c>
      <c r="F596" s="1" t="s">
        <v>24</v>
      </c>
      <c r="G596" s="1" t="s">
        <v>14</v>
      </c>
      <c r="H596" s="1" t="s">
        <v>25</v>
      </c>
      <c r="I596">
        <v>40.33</v>
      </c>
      <c r="J596" s="1" t="s">
        <v>38</v>
      </c>
      <c r="K596">
        <v>595</v>
      </c>
      <c r="L596" s="1" t="s">
        <v>30</v>
      </c>
      <c r="M596" s="1">
        <f>SUMIF('cocina'!A:A,sala[[#This Row],[Número de Orden]],'cocina'!K:K)</f>
        <v>72</v>
      </c>
      <c r="N596" s="2">
        <f>sala[[#This Row],[Hora de Salida]]</f>
        <v>45022.227083333331</v>
      </c>
      <c r="O596" s="3">
        <f>IF(sala[[#This Row],[Estado de la Mesa]]="Ocupada",sala[[#This Row],[Hora de Salida]]-sala[[#This Row],[Hora de Llegada]]+15/(24*60),sala[[#This Row],[Hora de Salida]]-sala[[#This Row],[Hora de Llegada]])</f>
        <v>0.11041666666521148</v>
      </c>
      <c r="P596" s="3">
        <f>SUMIF('cocina'!A:A,sala[[#This Row],[Número de Orden]],'cocina'!H:H)/(24*60)</f>
        <v>3.4027777777777775E-2</v>
      </c>
      <c r="Q596" s="3">
        <f>IF((sala[[#This Row],[Tiempo de Permanencia]]-sala[[#This Row],[Tiempo de Preparación]])&gt;0,sala[[#This Row],[Tiempo de Permanencia]]-sala[[#This Row],[Tiempo de Preparación]],0)</f>
        <v>7.6388888887433698E-2</v>
      </c>
      <c r="R596" s="10">
        <f>IF(sala[[#This Row],[Tiempo de degustación]]&gt;0,1,0)</f>
        <v>1</v>
      </c>
      <c r="S596" s="1" t="str">
        <f>WEEKDAY(sala[[#This Row],[Fecha de Factura]],11)&amp;". "&amp;TEXT(sala[[#This Row],[Fecha de Factura]],"dddd")</f>
        <v>4. jueves</v>
      </c>
      <c r="T596" s="4">
        <f>SUMIF('cocina'!A:A,sala[[#This Row],[Número de Orden]],'cocina'!G:G)</f>
        <v>3</v>
      </c>
      <c r="U596" s="4">
        <f>sala[[#This Row],[Tiempo de Preparación]]*24</f>
        <v>0.81666666666666665</v>
      </c>
      <c r="V596">
        <f>sala[[#This Row],[Cobrada]]*sala[[#This Row],[Monto Total de la Cuenta]]</f>
        <v>72</v>
      </c>
      <c r="W596" s="4">
        <f>sala[[#This Row],[Tiempo de Permanencia]]*24</f>
        <v>2.6499999999650754</v>
      </c>
    </row>
    <row r="597" spans="1:23" x14ac:dyDescent="0.3">
      <c r="A597">
        <v>18</v>
      </c>
      <c r="B597" s="1" t="s">
        <v>520</v>
      </c>
      <c r="C597">
        <v>2</v>
      </c>
      <c r="D597" s="2">
        <v>45022.056250000001</v>
      </c>
      <c r="E597" s="2">
        <v>45022.152083333334</v>
      </c>
      <c r="F597" s="1" t="s">
        <v>24</v>
      </c>
      <c r="G597" s="1" t="s">
        <v>14</v>
      </c>
      <c r="H597" s="1" t="s">
        <v>15</v>
      </c>
      <c r="I597">
        <v>23.7</v>
      </c>
      <c r="J597" s="1" t="s">
        <v>38</v>
      </c>
      <c r="K597">
        <v>596</v>
      </c>
      <c r="L597" s="1" t="s">
        <v>54</v>
      </c>
      <c r="M597" s="1">
        <f>SUMIF('cocina'!A:A,sala[[#This Row],[Número de Orden]],'cocina'!K:K)</f>
        <v>240</v>
      </c>
      <c r="N597" s="2">
        <f>sala[[#This Row],[Hora de Salida]]</f>
        <v>45022.152083333334</v>
      </c>
      <c r="O597" s="3">
        <f>IF(sala[[#This Row],[Estado de la Mesa]]="Ocupada",sala[[#This Row],[Hora de Salida]]-sala[[#This Row],[Hora de Llegada]]+15/(24*60),sala[[#This Row],[Hora de Salida]]-sala[[#This Row],[Hora de Llegada]])</f>
        <v>0.10624999999951494</v>
      </c>
      <c r="P597" s="3">
        <f>SUMIF('cocina'!A:A,sala[[#This Row],[Número de Orden]],'cocina'!H:H)/(24*60)</f>
        <v>0.10972222222222222</v>
      </c>
      <c r="Q597" s="3">
        <f>IF((sala[[#This Row],[Tiempo de Permanencia]]-sala[[#This Row],[Tiempo de Preparación]])&gt;0,sala[[#This Row],[Tiempo de Permanencia]]-sala[[#This Row],[Tiempo de Preparación]],0)</f>
        <v>0</v>
      </c>
      <c r="R597" s="10">
        <f>IF(sala[[#This Row],[Tiempo de degustación]]&gt;0,1,0)</f>
        <v>0</v>
      </c>
      <c r="S597" s="1" t="str">
        <f>WEEKDAY(sala[[#This Row],[Fecha de Factura]],11)&amp;". "&amp;TEXT(sala[[#This Row],[Fecha de Factura]],"dddd")</f>
        <v>4. jueves</v>
      </c>
      <c r="T597" s="4">
        <f>SUMIF('cocina'!A:A,sala[[#This Row],[Número de Orden]],'cocina'!G:G)</f>
        <v>9</v>
      </c>
      <c r="U597" s="4">
        <f>sala[[#This Row],[Tiempo de Preparación]]*24</f>
        <v>2.6333333333333333</v>
      </c>
      <c r="V597">
        <f>sala[[#This Row],[Cobrada]]*sala[[#This Row],[Monto Total de la Cuenta]]</f>
        <v>0</v>
      </c>
      <c r="W597" s="4">
        <f>sala[[#This Row],[Tiempo de Permanencia]]*24</f>
        <v>2.5499999999883585</v>
      </c>
    </row>
    <row r="598" spans="1:23" x14ac:dyDescent="0.3">
      <c r="A598">
        <v>16</v>
      </c>
      <c r="B598" s="1" t="s">
        <v>462</v>
      </c>
      <c r="C598">
        <v>1</v>
      </c>
      <c r="D598" s="2">
        <v>45022.035416666666</v>
      </c>
      <c r="E598" s="2">
        <v>45022.160416666666</v>
      </c>
      <c r="F598" s="1" t="s">
        <v>19</v>
      </c>
      <c r="G598" s="1" t="s">
        <v>14</v>
      </c>
      <c r="H598" s="1" t="s">
        <v>25</v>
      </c>
      <c r="I598">
        <v>45.46</v>
      </c>
      <c r="J598" s="1" t="s">
        <v>38</v>
      </c>
      <c r="K598">
        <v>597</v>
      </c>
      <c r="L598" s="1" t="s">
        <v>42</v>
      </c>
      <c r="M598" s="1">
        <f>SUMIF('cocina'!A:A,sala[[#This Row],[Número de Orden]],'cocina'!K:K)</f>
        <v>150</v>
      </c>
      <c r="N598" s="2">
        <f>sala[[#This Row],[Hora de Salida]]</f>
        <v>45022.160416666666</v>
      </c>
      <c r="O598" s="3">
        <f>IF(sala[[#This Row],[Estado de la Mesa]]="Ocupada",sala[[#This Row],[Hora de Salida]]-sala[[#This Row],[Hora de Llegada]]+15/(24*60),sala[[#This Row],[Hora de Salida]]-sala[[#This Row],[Hora de Llegada]])</f>
        <v>0.13541666666666666</v>
      </c>
      <c r="P598" s="3">
        <f>SUMIF('cocina'!A:A,sala[[#This Row],[Número de Orden]],'cocina'!H:H)/(24*60)</f>
        <v>9.7916666666666666E-2</v>
      </c>
      <c r="Q598" s="3">
        <f>IF((sala[[#This Row],[Tiempo de Permanencia]]-sala[[#This Row],[Tiempo de Preparación]])&gt;0,sala[[#This Row],[Tiempo de Permanencia]]-sala[[#This Row],[Tiempo de Preparación]],0)</f>
        <v>3.7499999999999992E-2</v>
      </c>
      <c r="R598" s="10">
        <f>IF(sala[[#This Row],[Tiempo de degustación]]&gt;0,1,0)</f>
        <v>1</v>
      </c>
      <c r="S598" s="1" t="str">
        <f>WEEKDAY(sala[[#This Row],[Fecha de Factura]],11)&amp;". "&amp;TEXT(sala[[#This Row],[Fecha de Factura]],"dddd")</f>
        <v>4. jueves</v>
      </c>
      <c r="T598" s="4">
        <f>SUMIF('cocina'!A:A,sala[[#This Row],[Número de Orden]],'cocina'!G:G)</f>
        <v>5</v>
      </c>
      <c r="U598" s="4">
        <f>sala[[#This Row],[Tiempo de Preparación]]*24</f>
        <v>2.35</v>
      </c>
      <c r="V598">
        <f>sala[[#This Row],[Cobrada]]*sala[[#This Row],[Monto Total de la Cuenta]]</f>
        <v>150</v>
      </c>
      <c r="W598" s="4">
        <f>sala[[#This Row],[Tiempo de Permanencia]]*24</f>
        <v>3.25</v>
      </c>
    </row>
    <row r="599" spans="1:23" x14ac:dyDescent="0.3">
      <c r="A599">
        <v>9</v>
      </c>
      <c r="B599" s="1" t="s">
        <v>521</v>
      </c>
      <c r="C599">
        <v>6</v>
      </c>
      <c r="D599" s="2">
        <v>45022.136111111111</v>
      </c>
      <c r="E599" s="2">
        <v>45022.290972222225</v>
      </c>
      <c r="F599" s="1" t="s">
        <v>29</v>
      </c>
      <c r="G599" s="1" t="s">
        <v>14</v>
      </c>
      <c r="H599" s="1" t="s">
        <v>25</v>
      </c>
      <c r="I599">
        <v>11.31</v>
      </c>
      <c r="J599" s="1" t="s">
        <v>16</v>
      </c>
      <c r="K599">
        <v>598</v>
      </c>
      <c r="L599" s="1" t="s">
        <v>17</v>
      </c>
      <c r="M599" s="1">
        <f>SUMIF('cocina'!A:A,sala[[#This Row],[Número de Orden]],'cocina'!K:K)</f>
        <v>209</v>
      </c>
      <c r="N599" s="2">
        <f>sala[[#This Row],[Hora de Salida]]</f>
        <v>45022.290972222225</v>
      </c>
      <c r="O599" s="3">
        <f>IF(sala[[#This Row],[Estado de la Mesa]]="Ocupada",sala[[#This Row],[Hora de Salida]]-sala[[#This Row],[Hora de Llegada]]+15/(24*60),sala[[#This Row],[Hora de Salida]]-sala[[#This Row],[Hora de Llegada]])</f>
        <v>0.15486111111385981</v>
      </c>
      <c r="P599" s="3">
        <f>SUMIF('cocina'!A:A,sala[[#This Row],[Número de Orden]],'cocina'!H:H)/(24*60)</f>
        <v>5.6250000000000001E-2</v>
      </c>
      <c r="Q599" s="3">
        <f>IF((sala[[#This Row],[Tiempo de Permanencia]]-sala[[#This Row],[Tiempo de Preparación]])&gt;0,sala[[#This Row],[Tiempo de Permanencia]]-sala[[#This Row],[Tiempo de Preparación]],0)</f>
        <v>9.8611111113859812E-2</v>
      </c>
      <c r="R599" s="10">
        <f>IF(sala[[#This Row],[Tiempo de degustación]]&gt;0,1,0)</f>
        <v>1</v>
      </c>
      <c r="S599" s="1" t="str">
        <f>WEEKDAY(sala[[#This Row],[Fecha de Factura]],11)&amp;". "&amp;TEXT(sala[[#This Row],[Fecha de Factura]],"dddd")</f>
        <v>4. jueves</v>
      </c>
      <c r="T599" s="4">
        <f>SUMIF('cocina'!A:A,sala[[#This Row],[Número de Orden]],'cocina'!G:G)</f>
        <v>7</v>
      </c>
      <c r="U599" s="4">
        <f>sala[[#This Row],[Tiempo de Preparación]]*24</f>
        <v>1.35</v>
      </c>
      <c r="V599">
        <f>sala[[#This Row],[Cobrada]]*sala[[#This Row],[Monto Total de la Cuenta]]</f>
        <v>209</v>
      </c>
      <c r="W599" s="4">
        <f>sala[[#This Row],[Tiempo de Permanencia]]*24</f>
        <v>3.7166666667326353</v>
      </c>
    </row>
    <row r="600" spans="1:23" x14ac:dyDescent="0.3">
      <c r="A600">
        <v>11</v>
      </c>
      <c r="B600" s="1" t="s">
        <v>522</v>
      </c>
      <c r="C600">
        <v>3</v>
      </c>
      <c r="D600" s="2">
        <v>45022.023611111108</v>
      </c>
      <c r="E600" s="2">
        <v>45022.181250000001</v>
      </c>
      <c r="F600" s="1" t="s">
        <v>24</v>
      </c>
      <c r="G600" s="1" t="s">
        <v>14</v>
      </c>
      <c r="H600" s="1" t="s">
        <v>25</v>
      </c>
      <c r="I600">
        <v>30.97</v>
      </c>
      <c r="J600" s="1" t="s">
        <v>26</v>
      </c>
      <c r="K600">
        <v>599</v>
      </c>
      <c r="L600" s="1" t="s">
        <v>30</v>
      </c>
      <c r="M600" s="1">
        <f>SUMIF('cocina'!A:A,sala[[#This Row],[Número de Orden]],'cocina'!K:K)</f>
        <v>169</v>
      </c>
      <c r="N600" s="2">
        <f>sala[[#This Row],[Hora de Salida]]</f>
        <v>45022.181250000001</v>
      </c>
      <c r="O600" s="3">
        <f>IF(sala[[#This Row],[Estado de la Mesa]]="Ocupada",sala[[#This Row],[Hora de Salida]]-sala[[#This Row],[Hora de Llegada]]+15/(24*60),sala[[#This Row],[Hora de Salida]]-sala[[#This Row],[Hora de Llegada]])</f>
        <v>0.15763888889341615</v>
      </c>
      <c r="P600" s="3">
        <f>SUMIF('cocina'!A:A,sala[[#This Row],[Número de Orden]],'cocina'!H:H)/(24*60)</f>
        <v>7.4999999999999997E-2</v>
      </c>
      <c r="Q600" s="3">
        <f>IF((sala[[#This Row],[Tiempo de Permanencia]]-sala[[#This Row],[Tiempo de Preparación]])&gt;0,sala[[#This Row],[Tiempo de Permanencia]]-sala[[#This Row],[Tiempo de Preparación]],0)</f>
        <v>8.2638888893416154E-2</v>
      </c>
      <c r="R600" s="10">
        <f>IF(sala[[#This Row],[Tiempo de degustación]]&gt;0,1,0)</f>
        <v>1</v>
      </c>
      <c r="S600" s="1" t="str">
        <f>WEEKDAY(sala[[#This Row],[Fecha de Factura]],11)&amp;". "&amp;TEXT(sala[[#This Row],[Fecha de Factura]],"dddd")</f>
        <v>4. jueves</v>
      </c>
      <c r="T600" s="4">
        <f>SUMIF('cocina'!A:A,sala[[#This Row],[Número de Orden]],'cocina'!G:G)</f>
        <v>5</v>
      </c>
      <c r="U600" s="4">
        <f>sala[[#This Row],[Tiempo de Preparación]]*24</f>
        <v>1.7999999999999998</v>
      </c>
      <c r="V600">
        <f>sala[[#This Row],[Cobrada]]*sala[[#This Row],[Monto Total de la Cuenta]]</f>
        <v>169</v>
      </c>
      <c r="W600" s="4">
        <f>sala[[#This Row],[Tiempo de Permanencia]]*24</f>
        <v>3.7833333334419876</v>
      </c>
    </row>
    <row r="601" spans="1:23" x14ac:dyDescent="0.3">
      <c r="A601">
        <v>14</v>
      </c>
      <c r="B601" s="1" t="s">
        <v>523</v>
      </c>
      <c r="C601">
        <v>4</v>
      </c>
      <c r="D601" s="2">
        <v>45022.165277777778</v>
      </c>
      <c r="E601" s="2">
        <v>45022.209027777775</v>
      </c>
      <c r="F601" s="1" t="s">
        <v>13</v>
      </c>
      <c r="G601" s="1" t="s">
        <v>14</v>
      </c>
      <c r="H601" s="1" t="s">
        <v>15</v>
      </c>
      <c r="I601">
        <v>41.35</v>
      </c>
      <c r="J601" s="1" t="s">
        <v>38</v>
      </c>
      <c r="K601">
        <v>600</v>
      </c>
      <c r="L601" s="1" t="s">
        <v>57</v>
      </c>
      <c r="M601" s="1">
        <f>SUMIF('cocina'!A:A,sala[[#This Row],[Número de Orden]],'cocina'!K:K)</f>
        <v>144</v>
      </c>
      <c r="N601" s="2">
        <f>sala[[#This Row],[Hora de Salida]]</f>
        <v>45022.209027777775</v>
      </c>
      <c r="O601" s="3">
        <f>IF(sala[[#This Row],[Estado de la Mesa]]="Ocupada",sala[[#This Row],[Hora de Salida]]-sala[[#This Row],[Hora de Llegada]]+15/(24*60),sala[[#This Row],[Hora de Salida]]-sala[[#This Row],[Hora de Llegada]])</f>
        <v>5.4166666663756281E-2</v>
      </c>
      <c r="P601" s="3">
        <f>SUMIF('cocina'!A:A,sala[[#This Row],[Número de Orden]],'cocina'!H:H)/(24*60)</f>
        <v>4.5138888888888888E-2</v>
      </c>
      <c r="Q601" s="3">
        <f>IF((sala[[#This Row],[Tiempo de Permanencia]]-sala[[#This Row],[Tiempo de Preparación]])&gt;0,sala[[#This Row],[Tiempo de Permanencia]]-sala[[#This Row],[Tiempo de Preparación]],0)</f>
        <v>9.0277777748673932E-3</v>
      </c>
      <c r="R601" s="10">
        <f>IF(sala[[#This Row],[Tiempo de degustación]]&gt;0,1,0)</f>
        <v>1</v>
      </c>
      <c r="S601" s="1" t="str">
        <f>WEEKDAY(sala[[#This Row],[Fecha de Factura]],11)&amp;". "&amp;TEXT(sala[[#This Row],[Fecha de Factura]],"dddd")</f>
        <v>4. jueves</v>
      </c>
      <c r="T601" s="4">
        <f>SUMIF('cocina'!A:A,sala[[#This Row],[Número de Orden]],'cocina'!G:G)</f>
        <v>5</v>
      </c>
      <c r="U601" s="4">
        <f>sala[[#This Row],[Tiempo de Preparación]]*24</f>
        <v>1.0833333333333333</v>
      </c>
      <c r="V601">
        <f>sala[[#This Row],[Cobrada]]*sala[[#This Row],[Monto Total de la Cuenta]]</f>
        <v>144</v>
      </c>
      <c r="W601" s="4">
        <f>sala[[#This Row],[Tiempo de Permanencia]]*24</f>
        <v>1.2999999999301508</v>
      </c>
    </row>
    <row r="602" spans="1:23" x14ac:dyDescent="0.3">
      <c r="A602">
        <v>13</v>
      </c>
      <c r="B602" s="1" t="s">
        <v>61</v>
      </c>
      <c r="C602">
        <v>1</v>
      </c>
      <c r="D602" s="2">
        <v>45022.113194444442</v>
      </c>
      <c r="E602" s="2">
        <v>45022.260416666664</v>
      </c>
      <c r="F602" s="1" t="s">
        <v>32</v>
      </c>
      <c r="G602" s="1" t="s">
        <v>35</v>
      </c>
      <c r="H602" s="1" t="s">
        <v>25</v>
      </c>
      <c r="I602">
        <v>16.809999999999999</v>
      </c>
      <c r="J602" s="1" t="s">
        <v>26</v>
      </c>
      <c r="K602">
        <v>601</v>
      </c>
      <c r="L602" s="1" t="s">
        <v>33</v>
      </c>
      <c r="M602" s="1">
        <f>SUMIF('cocina'!A:A,sala[[#This Row],[Número de Orden]],'cocina'!K:K)</f>
        <v>292</v>
      </c>
      <c r="N602" s="2">
        <f>sala[[#This Row],[Hora de Salida]]</f>
        <v>45022.260416666664</v>
      </c>
      <c r="O602" s="3">
        <f>IF(sala[[#This Row],[Estado de la Mesa]]="Ocupada",sala[[#This Row],[Hora de Salida]]-sala[[#This Row],[Hora de Llegada]]+15/(24*60),sala[[#This Row],[Hora de Salida]]-sala[[#This Row],[Hora de Llegada]])</f>
        <v>0.14722222222189885</v>
      </c>
      <c r="P602" s="3">
        <f>SUMIF('cocina'!A:A,sala[[#This Row],[Número de Orden]],'cocina'!H:H)/(24*60)</f>
        <v>7.9861111111111105E-2</v>
      </c>
      <c r="Q602" s="3">
        <f>IF((sala[[#This Row],[Tiempo de Permanencia]]-sala[[#This Row],[Tiempo de Preparación]])&gt;0,sala[[#This Row],[Tiempo de Permanencia]]-sala[[#This Row],[Tiempo de Preparación]],0)</f>
        <v>6.7361111110787741E-2</v>
      </c>
      <c r="R602" s="10">
        <f>IF(sala[[#This Row],[Tiempo de degustación]]&gt;0,1,0)</f>
        <v>1</v>
      </c>
      <c r="S602" s="1" t="str">
        <f>WEEKDAY(sala[[#This Row],[Fecha de Factura]],11)&amp;". "&amp;TEXT(sala[[#This Row],[Fecha de Factura]],"dddd")</f>
        <v>4. jueves</v>
      </c>
      <c r="T602" s="4">
        <f>SUMIF('cocina'!A:A,sala[[#This Row],[Número de Orden]],'cocina'!G:G)</f>
        <v>9</v>
      </c>
      <c r="U602" s="4">
        <f>sala[[#This Row],[Tiempo de Preparación]]*24</f>
        <v>1.9166666666666665</v>
      </c>
      <c r="V602">
        <f>sala[[#This Row],[Cobrada]]*sala[[#This Row],[Monto Total de la Cuenta]]</f>
        <v>292</v>
      </c>
      <c r="W602" s="4">
        <f>sala[[#This Row],[Tiempo de Permanencia]]*24</f>
        <v>3.5333333333255723</v>
      </c>
    </row>
    <row r="603" spans="1:23" x14ac:dyDescent="0.3">
      <c r="A603">
        <v>12</v>
      </c>
      <c r="B603" s="1" t="s">
        <v>524</v>
      </c>
      <c r="C603">
        <v>3</v>
      </c>
      <c r="D603" s="2">
        <v>45022.161111111112</v>
      </c>
      <c r="E603" s="2">
        <v>45022.291666666664</v>
      </c>
      <c r="F603" s="1" t="s">
        <v>24</v>
      </c>
      <c r="G603" s="1" t="s">
        <v>14</v>
      </c>
      <c r="H603" s="1" t="s">
        <v>21</v>
      </c>
      <c r="I603">
        <v>16.5</v>
      </c>
      <c r="J603" s="1" t="s">
        <v>16</v>
      </c>
      <c r="K603">
        <v>602</v>
      </c>
      <c r="L603" s="1" t="s">
        <v>17</v>
      </c>
      <c r="M603" s="1">
        <f>SUMIF('cocina'!A:A,sala[[#This Row],[Número de Orden]],'cocina'!K:K)</f>
        <v>266</v>
      </c>
      <c r="N603" s="2">
        <f>sala[[#This Row],[Hora de Salida]]</f>
        <v>45022.291666666664</v>
      </c>
      <c r="O603" s="3">
        <f>IF(sala[[#This Row],[Estado de la Mesa]]="Ocupada",sala[[#This Row],[Hora de Salida]]-sala[[#This Row],[Hora de Llegada]]+15/(24*60),sala[[#This Row],[Hora de Salida]]-sala[[#This Row],[Hora de Llegada]])</f>
        <v>0.13055555555183673</v>
      </c>
      <c r="P603" s="3">
        <f>SUMIF('cocina'!A:A,sala[[#This Row],[Número de Orden]],'cocina'!H:H)/(24*60)</f>
        <v>0.1125</v>
      </c>
      <c r="Q603" s="3">
        <f>IF((sala[[#This Row],[Tiempo de Permanencia]]-sala[[#This Row],[Tiempo de Preparación]])&gt;0,sala[[#This Row],[Tiempo de Permanencia]]-sala[[#This Row],[Tiempo de Preparación]],0)</f>
        <v>1.805555555183673E-2</v>
      </c>
      <c r="R603" s="10">
        <f>IF(sala[[#This Row],[Tiempo de degustación]]&gt;0,1,0)</f>
        <v>1</v>
      </c>
      <c r="S603" s="1" t="str">
        <f>WEEKDAY(sala[[#This Row],[Fecha de Factura]],11)&amp;". "&amp;TEXT(sala[[#This Row],[Fecha de Factura]],"dddd")</f>
        <v>4. jueves</v>
      </c>
      <c r="T603" s="4">
        <f>SUMIF('cocina'!A:A,sala[[#This Row],[Número de Orden]],'cocina'!G:G)</f>
        <v>9</v>
      </c>
      <c r="U603" s="4">
        <f>sala[[#This Row],[Tiempo de Preparación]]*24</f>
        <v>2.7</v>
      </c>
      <c r="V603">
        <f>sala[[#This Row],[Cobrada]]*sala[[#This Row],[Monto Total de la Cuenta]]</f>
        <v>266</v>
      </c>
      <c r="W603" s="4">
        <f>sala[[#This Row],[Tiempo de Permanencia]]*24</f>
        <v>3.1333333332440816</v>
      </c>
    </row>
    <row r="604" spans="1:23" x14ac:dyDescent="0.3">
      <c r="A604">
        <v>19</v>
      </c>
      <c r="B604" s="1" t="s">
        <v>179</v>
      </c>
      <c r="C604">
        <v>6</v>
      </c>
      <c r="D604" s="2">
        <v>45022.035416666666</v>
      </c>
      <c r="E604" s="2">
        <v>45022.181250000001</v>
      </c>
      <c r="F604" s="1" t="s">
        <v>19</v>
      </c>
      <c r="G604" s="1" t="s">
        <v>14</v>
      </c>
      <c r="H604" s="1" t="s">
        <v>25</v>
      </c>
      <c r="I604">
        <v>24.2</v>
      </c>
      <c r="J604" s="1" t="s">
        <v>26</v>
      </c>
      <c r="K604">
        <v>603</v>
      </c>
      <c r="L604" s="1" t="s">
        <v>44</v>
      </c>
      <c r="M604" s="1">
        <f>SUMIF('cocina'!A:A,sala[[#This Row],[Número de Orden]],'cocina'!K:K)</f>
        <v>62</v>
      </c>
      <c r="N604" s="2">
        <f>sala[[#This Row],[Hora de Salida]]</f>
        <v>45022.181250000001</v>
      </c>
      <c r="O604" s="3">
        <f>IF(sala[[#This Row],[Estado de la Mesa]]="Ocupada",sala[[#This Row],[Hora de Salida]]-sala[[#This Row],[Hora de Llegada]]+15/(24*60),sala[[#This Row],[Hora de Salida]]-sala[[#This Row],[Hora de Llegada]])</f>
        <v>0.14583333333575865</v>
      </c>
      <c r="P604" s="3">
        <f>SUMIF('cocina'!A:A,sala[[#This Row],[Número de Orden]],'cocina'!H:H)/(24*60)</f>
        <v>1.1805555555555555E-2</v>
      </c>
      <c r="Q604" s="3">
        <f>IF((sala[[#This Row],[Tiempo de Permanencia]]-sala[[#This Row],[Tiempo de Preparación]])&gt;0,sala[[#This Row],[Tiempo de Permanencia]]-sala[[#This Row],[Tiempo de Preparación]],0)</f>
        <v>0.13402777778020308</v>
      </c>
      <c r="R604" s="10">
        <f>IF(sala[[#This Row],[Tiempo de degustación]]&gt;0,1,0)</f>
        <v>1</v>
      </c>
      <c r="S604" s="1" t="str">
        <f>WEEKDAY(sala[[#This Row],[Fecha de Factura]],11)&amp;". "&amp;TEXT(sala[[#This Row],[Fecha de Factura]],"dddd")</f>
        <v>4. jueves</v>
      </c>
      <c r="T604" s="4">
        <f>SUMIF('cocina'!A:A,sala[[#This Row],[Número de Orden]],'cocina'!G:G)</f>
        <v>2</v>
      </c>
      <c r="U604" s="4">
        <f>sala[[#This Row],[Tiempo de Preparación]]*24</f>
        <v>0.28333333333333333</v>
      </c>
      <c r="V604">
        <f>sala[[#This Row],[Cobrada]]*sala[[#This Row],[Monto Total de la Cuenta]]</f>
        <v>62</v>
      </c>
      <c r="W604" s="4">
        <f>sala[[#This Row],[Tiempo de Permanencia]]*24</f>
        <v>3.5000000000582077</v>
      </c>
    </row>
    <row r="605" spans="1:23" x14ac:dyDescent="0.3">
      <c r="A605">
        <v>14</v>
      </c>
      <c r="B605" s="1" t="s">
        <v>259</v>
      </c>
      <c r="C605">
        <v>5</v>
      </c>
      <c r="D605" s="2">
        <v>45022.054166666669</v>
      </c>
      <c r="E605" s="2">
        <v>45022.219444444447</v>
      </c>
      <c r="F605" s="1" t="s">
        <v>24</v>
      </c>
      <c r="G605" s="1" t="s">
        <v>14</v>
      </c>
      <c r="H605" s="1" t="s">
        <v>25</v>
      </c>
      <c r="I605">
        <v>42.6</v>
      </c>
      <c r="J605" s="1" t="s">
        <v>38</v>
      </c>
      <c r="K605">
        <v>604</v>
      </c>
      <c r="L605" s="1" t="s">
        <v>54</v>
      </c>
      <c r="M605" s="1">
        <f>SUMIF('cocina'!A:A,sala[[#This Row],[Número de Orden]],'cocina'!K:K)</f>
        <v>105</v>
      </c>
      <c r="N605" s="2">
        <f>sala[[#This Row],[Hora de Salida]]</f>
        <v>45022.219444444447</v>
      </c>
      <c r="O605" s="3">
        <f>IF(sala[[#This Row],[Estado de la Mesa]]="Ocupada",sala[[#This Row],[Hora de Salida]]-sala[[#This Row],[Hora de Llegada]]+15/(24*60),sala[[#This Row],[Hora de Salida]]-sala[[#This Row],[Hora de Llegada]])</f>
        <v>0.17569444444476781</v>
      </c>
      <c r="P605" s="3">
        <f>SUMIF('cocina'!A:A,sala[[#This Row],[Número de Orden]],'cocina'!H:H)/(24*60)</f>
        <v>2.9166666666666667E-2</v>
      </c>
      <c r="Q605" s="3">
        <f>IF((sala[[#This Row],[Tiempo de Permanencia]]-sala[[#This Row],[Tiempo de Preparación]])&gt;0,sala[[#This Row],[Tiempo de Permanencia]]-sala[[#This Row],[Tiempo de Preparación]],0)</f>
        <v>0.14652777777810114</v>
      </c>
      <c r="R605" s="10">
        <f>IF(sala[[#This Row],[Tiempo de degustación]]&gt;0,1,0)</f>
        <v>1</v>
      </c>
      <c r="S605" s="1" t="str">
        <f>WEEKDAY(sala[[#This Row],[Fecha de Factura]],11)&amp;". "&amp;TEXT(sala[[#This Row],[Fecha de Factura]],"dddd")</f>
        <v>4. jueves</v>
      </c>
      <c r="T605" s="4">
        <f>SUMIF('cocina'!A:A,sala[[#This Row],[Número de Orden]],'cocina'!G:G)</f>
        <v>3</v>
      </c>
      <c r="U605" s="4">
        <f>sala[[#This Row],[Tiempo de Preparación]]*24</f>
        <v>0.7</v>
      </c>
      <c r="V605">
        <f>sala[[#This Row],[Cobrada]]*sala[[#This Row],[Monto Total de la Cuenta]]</f>
        <v>105</v>
      </c>
      <c r="W605" s="4">
        <f>sala[[#This Row],[Tiempo de Permanencia]]*24</f>
        <v>4.2166666666744277</v>
      </c>
    </row>
    <row r="606" spans="1:23" x14ac:dyDescent="0.3">
      <c r="A606">
        <v>19</v>
      </c>
      <c r="B606" s="1" t="s">
        <v>525</v>
      </c>
      <c r="C606">
        <v>2</v>
      </c>
      <c r="D606" s="2">
        <v>45022.117361111108</v>
      </c>
      <c r="E606" s="2">
        <v>45022.26666666667</v>
      </c>
      <c r="F606" s="1" t="s">
        <v>13</v>
      </c>
      <c r="G606" s="1" t="s">
        <v>14</v>
      </c>
      <c r="H606" s="1" t="s">
        <v>21</v>
      </c>
      <c r="I606">
        <v>24.38</v>
      </c>
      <c r="J606" s="1" t="s">
        <v>38</v>
      </c>
      <c r="K606">
        <v>605</v>
      </c>
      <c r="L606" s="1" t="s">
        <v>44</v>
      </c>
      <c r="M606" s="1">
        <f>SUMIF('cocina'!A:A,sala[[#This Row],[Número de Orden]],'cocina'!K:K)</f>
        <v>220</v>
      </c>
      <c r="N606" s="2">
        <f>sala[[#This Row],[Hora de Salida]]</f>
        <v>45022.26666666667</v>
      </c>
      <c r="O606" s="3">
        <f>IF(sala[[#This Row],[Estado de la Mesa]]="Ocupada",sala[[#This Row],[Hora de Salida]]-sala[[#This Row],[Hora de Llegada]]+15/(24*60),sala[[#This Row],[Hora de Salida]]-sala[[#This Row],[Hora de Llegada]])</f>
        <v>0.15972222222868973</v>
      </c>
      <c r="P606" s="3">
        <f>SUMIF('cocina'!A:A,sala[[#This Row],[Número de Orden]],'cocina'!H:H)/(24*60)</f>
        <v>0.12222222222222222</v>
      </c>
      <c r="Q606" s="3">
        <f>IF((sala[[#This Row],[Tiempo de Permanencia]]-sala[[#This Row],[Tiempo de Preparación]])&gt;0,sala[[#This Row],[Tiempo de Permanencia]]-sala[[#This Row],[Tiempo de Preparación]],0)</f>
        <v>3.7500000006467513E-2</v>
      </c>
      <c r="R606" s="10">
        <f>IF(sala[[#This Row],[Tiempo de degustación]]&gt;0,1,0)</f>
        <v>1</v>
      </c>
      <c r="S606" s="1" t="str">
        <f>WEEKDAY(sala[[#This Row],[Fecha de Factura]],11)&amp;". "&amp;TEXT(sala[[#This Row],[Fecha de Factura]],"dddd")</f>
        <v>4. jueves</v>
      </c>
      <c r="T606" s="4">
        <f>SUMIF('cocina'!A:A,sala[[#This Row],[Número de Orden]],'cocina'!G:G)</f>
        <v>7</v>
      </c>
      <c r="U606" s="4">
        <f>sala[[#This Row],[Tiempo de Preparación]]*24</f>
        <v>2.9333333333333331</v>
      </c>
      <c r="V606">
        <f>sala[[#This Row],[Cobrada]]*sala[[#This Row],[Monto Total de la Cuenta]]</f>
        <v>220</v>
      </c>
      <c r="W606" s="4">
        <f>sala[[#This Row],[Tiempo de Permanencia]]*24</f>
        <v>3.8333333334885538</v>
      </c>
    </row>
    <row r="607" spans="1:23" x14ac:dyDescent="0.3">
      <c r="A607">
        <v>1</v>
      </c>
      <c r="B607" s="1" t="s">
        <v>454</v>
      </c>
      <c r="C607">
        <v>2</v>
      </c>
      <c r="D607" s="2">
        <v>45022.134722222225</v>
      </c>
      <c r="E607" s="2">
        <v>45022.254166666666</v>
      </c>
      <c r="F607" s="1" t="s">
        <v>29</v>
      </c>
      <c r="G607" s="1" t="s">
        <v>14</v>
      </c>
      <c r="H607" s="1" t="s">
        <v>25</v>
      </c>
      <c r="I607">
        <v>31.58</v>
      </c>
      <c r="J607" s="1" t="s">
        <v>38</v>
      </c>
      <c r="K607">
        <v>606</v>
      </c>
      <c r="L607" s="1" t="s">
        <v>39</v>
      </c>
      <c r="M607" s="1">
        <f>SUMIF('cocina'!A:A,sala[[#This Row],[Número de Orden]],'cocina'!K:K)</f>
        <v>183</v>
      </c>
      <c r="N607" s="2">
        <f>sala[[#This Row],[Hora de Salida]]</f>
        <v>45022.254166666666</v>
      </c>
      <c r="O607" s="3">
        <f>IF(sala[[#This Row],[Estado de la Mesa]]="Ocupada",sala[[#This Row],[Hora de Salida]]-sala[[#This Row],[Hora de Llegada]]+15/(24*60),sala[[#This Row],[Hora de Salida]]-sala[[#This Row],[Hora de Llegada]])</f>
        <v>0.12986111110755397</v>
      </c>
      <c r="P607" s="3">
        <f>SUMIF('cocina'!A:A,sala[[#This Row],[Número de Orden]],'cocina'!H:H)/(24*60)</f>
        <v>0.10069444444444445</v>
      </c>
      <c r="Q607" s="3">
        <f>IF((sala[[#This Row],[Tiempo de Permanencia]]-sala[[#This Row],[Tiempo de Preparación]])&gt;0,sala[[#This Row],[Tiempo de Permanencia]]-sala[[#This Row],[Tiempo de Preparación]],0)</f>
        <v>2.9166666663109519E-2</v>
      </c>
      <c r="R607" s="10">
        <f>IF(sala[[#This Row],[Tiempo de degustación]]&gt;0,1,0)</f>
        <v>1</v>
      </c>
      <c r="S607" s="1" t="str">
        <f>WEEKDAY(sala[[#This Row],[Fecha de Factura]],11)&amp;". "&amp;TEXT(sala[[#This Row],[Fecha de Factura]],"dddd")</f>
        <v>4. jueves</v>
      </c>
      <c r="T607" s="4">
        <f>SUMIF('cocina'!A:A,sala[[#This Row],[Número de Orden]],'cocina'!G:G)</f>
        <v>7</v>
      </c>
      <c r="U607" s="4">
        <f>sala[[#This Row],[Tiempo de Preparación]]*24</f>
        <v>2.416666666666667</v>
      </c>
      <c r="V607">
        <f>sala[[#This Row],[Cobrada]]*sala[[#This Row],[Monto Total de la Cuenta]]</f>
        <v>183</v>
      </c>
      <c r="W607" s="4">
        <f>sala[[#This Row],[Tiempo de Permanencia]]*24</f>
        <v>3.1166666665812954</v>
      </c>
    </row>
    <row r="608" spans="1:23" x14ac:dyDescent="0.3">
      <c r="A608">
        <v>10</v>
      </c>
      <c r="B608" s="1" t="s">
        <v>70</v>
      </c>
      <c r="C608">
        <v>1</v>
      </c>
      <c r="D608" s="2">
        <v>45022.058333333334</v>
      </c>
      <c r="E608" s="2">
        <v>45022.145138888889</v>
      </c>
      <c r="F608" s="1" t="s">
        <v>29</v>
      </c>
      <c r="G608" s="1" t="s">
        <v>14</v>
      </c>
      <c r="H608" s="1" t="s">
        <v>25</v>
      </c>
      <c r="I608">
        <v>28.9</v>
      </c>
      <c r="J608" s="1" t="s">
        <v>38</v>
      </c>
      <c r="K608">
        <v>607</v>
      </c>
      <c r="L608" s="1" t="s">
        <v>30</v>
      </c>
      <c r="M608" s="1">
        <f>SUMIF('cocina'!A:A,sala[[#This Row],[Número de Orden]],'cocina'!K:K)</f>
        <v>68</v>
      </c>
      <c r="N608" s="2">
        <f>sala[[#This Row],[Hora de Salida]]</f>
        <v>45022.145138888889</v>
      </c>
      <c r="O608" s="3">
        <f>IF(sala[[#This Row],[Estado de la Mesa]]="Ocupada",sala[[#This Row],[Hora de Salida]]-sala[[#This Row],[Hora de Llegada]]+15/(24*60),sala[[#This Row],[Hora de Salida]]-sala[[#This Row],[Hora de Llegada]])</f>
        <v>9.7222222221413787E-2</v>
      </c>
      <c r="P608" s="3">
        <f>SUMIF('cocina'!A:A,sala[[#This Row],[Número de Orden]],'cocina'!H:H)/(24*60)</f>
        <v>4.791666666666667E-2</v>
      </c>
      <c r="Q608" s="3">
        <f>IF((sala[[#This Row],[Tiempo de Permanencia]]-sala[[#This Row],[Tiempo de Preparación]])&gt;0,sala[[#This Row],[Tiempo de Permanencia]]-sala[[#This Row],[Tiempo de Preparación]],0)</f>
        <v>4.9305555554747117E-2</v>
      </c>
      <c r="R608" s="10">
        <f>IF(sala[[#This Row],[Tiempo de degustación]]&gt;0,1,0)</f>
        <v>1</v>
      </c>
      <c r="S608" s="1" t="str">
        <f>WEEKDAY(sala[[#This Row],[Fecha de Factura]],11)&amp;". "&amp;TEXT(sala[[#This Row],[Fecha de Factura]],"dddd")</f>
        <v>4. jueves</v>
      </c>
      <c r="T608" s="4">
        <f>SUMIF('cocina'!A:A,sala[[#This Row],[Número de Orden]],'cocina'!G:G)</f>
        <v>2</v>
      </c>
      <c r="U608" s="4">
        <f>sala[[#This Row],[Tiempo de Preparación]]*24</f>
        <v>1.1500000000000001</v>
      </c>
      <c r="V608">
        <f>sala[[#This Row],[Cobrada]]*sala[[#This Row],[Monto Total de la Cuenta]]</f>
        <v>68</v>
      </c>
      <c r="W608" s="4">
        <f>sala[[#This Row],[Tiempo de Permanencia]]*24</f>
        <v>2.3333333333139308</v>
      </c>
    </row>
    <row r="609" spans="1:23" x14ac:dyDescent="0.3">
      <c r="A609">
        <v>7</v>
      </c>
      <c r="B609" s="1" t="s">
        <v>526</v>
      </c>
      <c r="C609">
        <v>6</v>
      </c>
      <c r="D609" s="2">
        <v>45022.165277777778</v>
      </c>
      <c r="E609" s="2">
        <v>45022.305555555555</v>
      </c>
      <c r="F609" s="1" t="s">
        <v>13</v>
      </c>
      <c r="G609" s="1" t="s">
        <v>14</v>
      </c>
      <c r="H609" s="1" t="s">
        <v>25</v>
      </c>
      <c r="I609">
        <v>36.549999999999997</v>
      </c>
      <c r="J609" s="1" t="s">
        <v>16</v>
      </c>
      <c r="K609">
        <v>608</v>
      </c>
      <c r="L609" s="1" t="s">
        <v>17</v>
      </c>
      <c r="M609" s="1">
        <f>SUMIF('cocina'!A:A,sala[[#This Row],[Número de Orden]],'cocina'!K:K)</f>
        <v>29</v>
      </c>
      <c r="N609" s="2">
        <f>sala[[#This Row],[Hora de Salida]]</f>
        <v>45022.305555555555</v>
      </c>
      <c r="O609" s="3">
        <f>IF(sala[[#This Row],[Estado de la Mesa]]="Ocupada",sala[[#This Row],[Hora de Salida]]-sala[[#This Row],[Hora de Llegada]]+15/(24*60),sala[[#This Row],[Hora de Salida]]-sala[[#This Row],[Hora de Llegada]])</f>
        <v>0.14027777777664596</v>
      </c>
      <c r="P609" s="3">
        <f>SUMIF('cocina'!A:A,sala[[#This Row],[Número de Orden]],'cocina'!H:H)/(24*60)</f>
        <v>3.125E-2</v>
      </c>
      <c r="Q609" s="3">
        <f>IF((sala[[#This Row],[Tiempo de Permanencia]]-sala[[#This Row],[Tiempo de Preparación]])&gt;0,sala[[#This Row],[Tiempo de Permanencia]]-sala[[#This Row],[Tiempo de Preparación]],0)</f>
        <v>0.10902777777664596</v>
      </c>
      <c r="R609" s="10">
        <f>IF(sala[[#This Row],[Tiempo de degustación]]&gt;0,1,0)</f>
        <v>1</v>
      </c>
      <c r="S609" s="1" t="str">
        <f>WEEKDAY(sala[[#This Row],[Fecha de Factura]],11)&amp;". "&amp;TEXT(sala[[#This Row],[Fecha de Factura]],"dddd")</f>
        <v>4. jueves</v>
      </c>
      <c r="T609" s="4">
        <f>SUMIF('cocina'!A:A,sala[[#This Row],[Número de Orden]],'cocina'!G:G)</f>
        <v>1</v>
      </c>
      <c r="U609" s="4">
        <f>sala[[#This Row],[Tiempo de Preparación]]*24</f>
        <v>0.75</v>
      </c>
      <c r="V609">
        <f>sala[[#This Row],[Cobrada]]*sala[[#This Row],[Monto Total de la Cuenta]]</f>
        <v>29</v>
      </c>
      <c r="W609" s="4">
        <f>sala[[#This Row],[Tiempo de Permanencia]]*24</f>
        <v>3.3666666666395031</v>
      </c>
    </row>
    <row r="610" spans="1:23" x14ac:dyDescent="0.3">
      <c r="A610">
        <v>1</v>
      </c>
      <c r="B610" s="1" t="s">
        <v>245</v>
      </c>
      <c r="C610">
        <v>4</v>
      </c>
      <c r="D610" s="2">
        <v>45022.140972222223</v>
      </c>
      <c r="E610" s="2">
        <v>45022.293055555558</v>
      </c>
      <c r="F610" s="1" t="s">
        <v>19</v>
      </c>
      <c r="G610" s="1" t="s">
        <v>14</v>
      </c>
      <c r="H610" s="1" t="s">
        <v>25</v>
      </c>
      <c r="I610">
        <v>23.29</v>
      </c>
      <c r="J610" s="1" t="s">
        <v>16</v>
      </c>
      <c r="K610">
        <v>609</v>
      </c>
      <c r="L610" s="1" t="s">
        <v>54</v>
      </c>
      <c r="M610" s="1">
        <f>SUMIF('cocina'!A:A,sala[[#This Row],[Número de Orden]],'cocina'!K:K)</f>
        <v>32</v>
      </c>
      <c r="N610" s="2">
        <f>sala[[#This Row],[Hora de Salida]]</f>
        <v>45022.293055555558</v>
      </c>
      <c r="O610" s="3">
        <f>IF(sala[[#This Row],[Estado de la Mesa]]="Ocupada",sala[[#This Row],[Hora de Salida]]-sala[[#This Row],[Hora de Llegada]]+15/(24*60),sala[[#This Row],[Hora de Salida]]-sala[[#This Row],[Hora de Llegada]])</f>
        <v>0.15208333333430346</v>
      </c>
      <c r="P610" s="3">
        <f>SUMIF('cocina'!A:A,sala[[#This Row],[Número de Orden]],'cocina'!H:H)/(24*60)</f>
        <v>1.8749999999999999E-2</v>
      </c>
      <c r="Q610" s="3">
        <f>IF((sala[[#This Row],[Tiempo de Permanencia]]-sala[[#This Row],[Tiempo de Preparación]])&gt;0,sala[[#This Row],[Tiempo de Permanencia]]-sala[[#This Row],[Tiempo de Preparación]],0)</f>
        <v>0.13333333333430347</v>
      </c>
      <c r="R610" s="10">
        <f>IF(sala[[#This Row],[Tiempo de degustación]]&gt;0,1,0)</f>
        <v>1</v>
      </c>
      <c r="S610" s="1" t="str">
        <f>WEEKDAY(sala[[#This Row],[Fecha de Factura]],11)&amp;". "&amp;TEXT(sala[[#This Row],[Fecha de Factura]],"dddd")</f>
        <v>4. jueves</v>
      </c>
      <c r="T610" s="4">
        <f>SUMIF('cocina'!A:A,sala[[#This Row],[Número de Orden]],'cocina'!G:G)</f>
        <v>1</v>
      </c>
      <c r="U610" s="4">
        <f>sala[[#This Row],[Tiempo de Preparación]]*24</f>
        <v>0.44999999999999996</v>
      </c>
      <c r="V610">
        <f>sala[[#This Row],[Cobrada]]*sala[[#This Row],[Monto Total de la Cuenta]]</f>
        <v>32</v>
      </c>
      <c r="W610" s="4">
        <f>sala[[#This Row],[Tiempo de Permanencia]]*24</f>
        <v>3.6500000000232831</v>
      </c>
    </row>
    <row r="611" spans="1:23" x14ac:dyDescent="0.3">
      <c r="A611">
        <v>19</v>
      </c>
      <c r="B611" s="1" t="s">
        <v>50</v>
      </c>
      <c r="C611">
        <v>4</v>
      </c>
      <c r="D611" s="2">
        <v>45022.091666666667</v>
      </c>
      <c r="E611" s="2">
        <v>45022.174305555556</v>
      </c>
      <c r="F611" s="1" t="s">
        <v>29</v>
      </c>
      <c r="G611" s="1" t="s">
        <v>35</v>
      </c>
      <c r="H611" s="1" t="s">
        <v>25</v>
      </c>
      <c r="I611">
        <v>37.9</v>
      </c>
      <c r="J611" s="1" t="s">
        <v>38</v>
      </c>
      <c r="K611">
        <v>610</v>
      </c>
      <c r="L611" s="1" t="s">
        <v>30</v>
      </c>
      <c r="M611" s="1">
        <f>SUMIF('cocina'!A:A,sala[[#This Row],[Número de Orden]],'cocina'!K:K)</f>
        <v>44</v>
      </c>
      <c r="N611" s="2">
        <f>sala[[#This Row],[Hora de Salida]]</f>
        <v>45022.174305555556</v>
      </c>
      <c r="O611" s="3">
        <f>IF(sala[[#This Row],[Estado de la Mesa]]="Ocupada",sala[[#This Row],[Hora de Salida]]-sala[[#This Row],[Hora de Llegada]]+15/(24*60),sala[[#This Row],[Hora de Salida]]-sala[[#This Row],[Hora de Llegada]])</f>
        <v>9.3055555555717248E-2</v>
      </c>
      <c r="P611" s="3">
        <f>SUMIF('cocina'!A:A,sala[[#This Row],[Número de Orden]],'cocina'!H:H)/(24*60)</f>
        <v>3.2638888888888891E-2</v>
      </c>
      <c r="Q611" s="3">
        <f>IF((sala[[#This Row],[Tiempo de Permanencia]]-sala[[#This Row],[Tiempo de Preparación]])&gt;0,sala[[#This Row],[Tiempo de Permanencia]]-sala[[#This Row],[Tiempo de Preparación]],0)</f>
        <v>6.0416666666828357E-2</v>
      </c>
      <c r="R611" s="10">
        <f>IF(sala[[#This Row],[Tiempo de degustación]]&gt;0,1,0)</f>
        <v>1</v>
      </c>
      <c r="S611" s="1" t="str">
        <f>WEEKDAY(sala[[#This Row],[Fecha de Factura]],11)&amp;". "&amp;TEXT(sala[[#This Row],[Fecha de Factura]],"dddd")</f>
        <v>4. jueves</v>
      </c>
      <c r="T611" s="4">
        <f>SUMIF('cocina'!A:A,sala[[#This Row],[Número de Orden]],'cocina'!G:G)</f>
        <v>2</v>
      </c>
      <c r="U611" s="4">
        <f>sala[[#This Row],[Tiempo de Preparación]]*24</f>
        <v>0.78333333333333344</v>
      </c>
      <c r="V611">
        <f>sala[[#This Row],[Cobrada]]*sala[[#This Row],[Monto Total de la Cuenta]]</f>
        <v>44</v>
      </c>
      <c r="W611" s="4">
        <f>sala[[#This Row],[Tiempo de Permanencia]]*24</f>
        <v>2.2333333333372138</v>
      </c>
    </row>
    <row r="612" spans="1:23" x14ac:dyDescent="0.3">
      <c r="A612">
        <v>13</v>
      </c>
      <c r="B612" s="1" t="s">
        <v>527</v>
      </c>
      <c r="C612">
        <v>1</v>
      </c>
      <c r="D612" s="2">
        <v>45022.163194444445</v>
      </c>
      <c r="E612" s="2">
        <v>45022.321527777778</v>
      </c>
      <c r="F612" s="1" t="s">
        <v>19</v>
      </c>
      <c r="G612" s="1" t="s">
        <v>14</v>
      </c>
      <c r="H612" s="1" t="s">
        <v>25</v>
      </c>
      <c r="I612">
        <v>44.28</v>
      </c>
      <c r="J612" s="1" t="s">
        <v>38</v>
      </c>
      <c r="K612">
        <v>611</v>
      </c>
      <c r="L612" s="1" t="s">
        <v>27</v>
      </c>
      <c r="M612" s="1">
        <f>SUMIF('cocina'!A:A,sala[[#This Row],[Número de Orden]],'cocina'!K:K)</f>
        <v>78</v>
      </c>
      <c r="N612" s="2">
        <f>sala[[#This Row],[Hora de Salida]]</f>
        <v>45022.321527777778</v>
      </c>
      <c r="O612" s="3">
        <f>IF(sala[[#This Row],[Estado de la Mesa]]="Ocupada",sala[[#This Row],[Hora de Salida]]-sala[[#This Row],[Hora de Llegada]]+15/(24*60),sala[[#This Row],[Hora de Salida]]-sala[[#This Row],[Hora de Llegada]])</f>
        <v>0.16874999999951493</v>
      </c>
      <c r="P612" s="3">
        <f>SUMIF('cocina'!A:A,sala[[#This Row],[Número de Orden]],'cocina'!H:H)/(24*60)</f>
        <v>5.7638888888888892E-2</v>
      </c>
      <c r="Q612" s="3">
        <f>IF((sala[[#This Row],[Tiempo de Permanencia]]-sala[[#This Row],[Tiempo de Preparación]])&gt;0,sala[[#This Row],[Tiempo de Permanencia]]-sala[[#This Row],[Tiempo de Preparación]],0)</f>
        <v>0.11111111111062603</v>
      </c>
      <c r="R612" s="10">
        <f>IF(sala[[#This Row],[Tiempo de degustación]]&gt;0,1,0)</f>
        <v>1</v>
      </c>
      <c r="S612" s="1" t="str">
        <f>WEEKDAY(sala[[#This Row],[Fecha de Factura]],11)&amp;". "&amp;TEXT(sala[[#This Row],[Fecha de Factura]],"dddd")</f>
        <v>4. jueves</v>
      </c>
      <c r="T612" s="4">
        <f>SUMIF('cocina'!A:A,sala[[#This Row],[Número de Orden]],'cocina'!G:G)</f>
        <v>3</v>
      </c>
      <c r="U612" s="4">
        <f>sala[[#This Row],[Tiempo de Preparación]]*24</f>
        <v>1.3833333333333333</v>
      </c>
      <c r="V612">
        <f>sala[[#This Row],[Cobrada]]*sala[[#This Row],[Monto Total de la Cuenta]]</f>
        <v>78</v>
      </c>
      <c r="W612" s="4">
        <f>sala[[#This Row],[Tiempo de Permanencia]]*24</f>
        <v>4.0499999999883585</v>
      </c>
    </row>
    <row r="613" spans="1:23" x14ac:dyDescent="0.3">
      <c r="A613">
        <v>11</v>
      </c>
      <c r="B613" s="1" t="s">
        <v>528</v>
      </c>
      <c r="C613">
        <v>4</v>
      </c>
      <c r="D613" s="2">
        <v>45022.05</v>
      </c>
      <c r="E613" s="2">
        <v>45022.208333333336</v>
      </c>
      <c r="F613" s="1" t="s">
        <v>29</v>
      </c>
      <c r="G613" s="1" t="s">
        <v>14</v>
      </c>
      <c r="H613" s="1" t="s">
        <v>25</v>
      </c>
      <c r="I613">
        <v>23.54</v>
      </c>
      <c r="J613" s="1" t="s">
        <v>16</v>
      </c>
      <c r="K613">
        <v>612</v>
      </c>
      <c r="L613" s="1" t="s">
        <v>30</v>
      </c>
      <c r="M613" s="1">
        <f>SUMIF('cocina'!A:A,sala[[#This Row],[Número de Orden]],'cocina'!K:K)</f>
        <v>231</v>
      </c>
      <c r="N613" s="2">
        <f>sala[[#This Row],[Hora de Salida]]</f>
        <v>45022.208333333336</v>
      </c>
      <c r="O613" s="3">
        <f>IF(sala[[#This Row],[Estado de la Mesa]]="Ocupada",sala[[#This Row],[Hora de Salida]]-sala[[#This Row],[Hora de Llegada]]+15/(24*60),sala[[#This Row],[Hora de Salida]]-sala[[#This Row],[Hora de Llegada]])</f>
        <v>0.15833333333284827</v>
      </c>
      <c r="P613" s="3">
        <f>SUMIF('cocina'!A:A,sala[[#This Row],[Número de Orden]],'cocina'!H:H)/(24*60)</f>
        <v>8.9583333333333334E-2</v>
      </c>
      <c r="Q613" s="3">
        <f>IF((sala[[#This Row],[Tiempo de Permanencia]]-sala[[#This Row],[Tiempo de Preparación]])&gt;0,sala[[#This Row],[Tiempo de Permanencia]]-sala[[#This Row],[Tiempo de Preparación]],0)</f>
        <v>6.8749999999514935E-2</v>
      </c>
      <c r="R613" s="10">
        <f>IF(sala[[#This Row],[Tiempo de degustación]]&gt;0,1,0)</f>
        <v>1</v>
      </c>
      <c r="S613" s="1" t="str">
        <f>WEEKDAY(sala[[#This Row],[Fecha de Factura]],11)&amp;". "&amp;TEXT(sala[[#This Row],[Fecha de Factura]],"dddd")</f>
        <v>4. jueves</v>
      </c>
      <c r="T613" s="4">
        <f>SUMIF('cocina'!A:A,sala[[#This Row],[Número de Orden]],'cocina'!G:G)</f>
        <v>8</v>
      </c>
      <c r="U613" s="4">
        <f>sala[[#This Row],[Tiempo de Preparación]]*24</f>
        <v>2.15</v>
      </c>
      <c r="V613">
        <f>sala[[#This Row],[Cobrada]]*sala[[#This Row],[Monto Total de la Cuenta]]</f>
        <v>231</v>
      </c>
      <c r="W613" s="4">
        <f>sala[[#This Row],[Tiempo de Permanencia]]*24</f>
        <v>3.7999999999883585</v>
      </c>
    </row>
    <row r="614" spans="1:23" x14ac:dyDescent="0.3">
      <c r="A614">
        <v>1</v>
      </c>
      <c r="B614" s="1" t="s">
        <v>86</v>
      </c>
      <c r="C614">
        <v>5</v>
      </c>
      <c r="D614" s="2">
        <v>45022.081250000003</v>
      </c>
      <c r="E614" s="2">
        <v>45022.149305555555</v>
      </c>
      <c r="F614" s="1" t="s">
        <v>24</v>
      </c>
      <c r="G614" s="1" t="s">
        <v>20</v>
      </c>
      <c r="H614" s="1" t="s">
        <v>21</v>
      </c>
      <c r="I614">
        <v>23.56</v>
      </c>
      <c r="J614" s="1" t="s">
        <v>16</v>
      </c>
      <c r="K614">
        <v>613</v>
      </c>
      <c r="L614" s="1" t="s">
        <v>17</v>
      </c>
      <c r="M614" s="1">
        <f>SUMIF('cocina'!A:A,sala[[#This Row],[Número de Orden]],'cocina'!K:K)</f>
        <v>285</v>
      </c>
      <c r="N614" s="2">
        <f>sala[[#This Row],[Hora de Salida]]</f>
        <v>45022.149305555555</v>
      </c>
      <c r="O614" s="3">
        <f>IF(sala[[#This Row],[Estado de la Mesa]]="Ocupada",sala[[#This Row],[Hora de Salida]]-sala[[#This Row],[Hora de Llegada]]+15/(24*60),sala[[#This Row],[Hora de Salida]]-sala[[#This Row],[Hora de Llegada]])</f>
        <v>6.8055555551836733E-2</v>
      </c>
      <c r="P614" s="3">
        <f>SUMIF('cocina'!A:A,sala[[#This Row],[Número de Orden]],'cocina'!H:H)/(24*60)</f>
        <v>0.10555555555555556</v>
      </c>
      <c r="Q614" s="3">
        <f>IF((sala[[#This Row],[Tiempo de Permanencia]]-sala[[#This Row],[Tiempo de Preparación]])&gt;0,sala[[#This Row],[Tiempo de Permanencia]]-sala[[#This Row],[Tiempo de Preparación]],0)</f>
        <v>0</v>
      </c>
      <c r="R614" s="10">
        <f>IF(sala[[#This Row],[Tiempo de degustación]]&gt;0,1,0)</f>
        <v>0</v>
      </c>
      <c r="S614" s="1" t="str">
        <f>WEEKDAY(sala[[#This Row],[Fecha de Factura]],11)&amp;". "&amp;TEXT(sala[[#This Row],[Fecha de Factura]],"dddd")</f>
        <v>4. jueves</v>
      </c>
      <c r="T614" s="4">
        <f>SUMIF('cocina'!A:A,sala[[#This Row],[Número de Orden]],'cocina'!G:G)</f>
        <v>12</v>
      </c>
      <c r="U614" s="4">
        <f>sala[[#This Row],[Tiempo de Preparación]]*24</f>
        <v>2.5333333333333332</v>
      </c>
      <c r="V614">
        <f>sala[[#This Row],[Cobrada]]*sala[[#This Row],[Monto Total de la Cuenta]]</f>
        <v>0</v>
      </c>
      <c r="W614" s="4">
        <f>sala[[#This Row],[Tiempo de Permanencia]]*24</f>
        <v>1.6333333332440816</v>
      </c>
    </row>
    <row r="615" spans="1:23" x14ac:dyDescent="0.3">
      <c r="A615">
        <v>19</v>
      </c>
      <c r="B615" s="1" t="s">
        <v>346</v>
      </c>
      <c r="C615">
        <v>6</v>
      </c>
      <c r="D615" s="2">
        <v>45022.105555555558</v>
      </c>
      <c r="E615" s="2">
        <v>45022.192361111112</v>
      </c>
      <c r="F615" s="1" t="s">
        <v>19</v>
      </c>
      <c r="G615" s="1" t="s">
        <v>20</v>
      </c>
      <c r="H615" s="1" t="s">
        <v>15</v>
      </c>
      <c r="I615">
        <v>26.48</v>
      </c>
      <c r="J615" s="1" t="s">
        <v>16</v>
      </c>
      <c r="K615">
        <v>614</v>
      </c>
      <c r="L615" s="1" t="s">
        <v>39</v>
      </c>
      <c r="M615" s="1">
        <f>SUMIF('cocina'!A:A,sala[[#This Row],[Número de Orden]],'cocina'!K:K)</f>
        <v>72</v>
      </c>
      <c r="N615" s="2">
        <f>sala[[#This Row],[Hora de Salida]]</f>
        <v>45022.192361111112</v>
      </c>
      <c r="O615" s="3">
        <f>IF(sala[[#This Row],[Estado de la Mesa]]="Ocupada",sala[[#This Row],[Hora de Salida]]-sala[[#This Row],[Hora de Llegada]]+15/(24*60),sala[[#This Row],[Hora de Salida]]-sala[[#This Row],[Hora de Llegada]])</f>
        <v>8.6805555554747116E-2</v>
      </c>
      <c r="P615" s="3">
        <f>SUMIF('cocina'!A:A,sala[[#This Row],[Número de Orden]],'cocina'!H:H)/(24*60)</f>
        <v>3.4722222222222224E-2</v>
      </c>
      <c r="Q615" s="3">
        <f>IF((sala[[#This Row],[Tiempo de Permanencia]]-sala[[#This Row],[Tiempo de Preparación]])&gt;0,sala[[#This Row],[Tiempo de Permanencia]]-sala[[#This Row],[Tiempo de Preparación]],0)</f>
        <v>5.2083333332524892E-2</v>
      </c>
      <c r="R615" s="10">
        <f>IF(sala[[#This Row],[Tiempo de degustación]]&gt;0,1,0)</f>
        <v>1</v>
      </c>
      <c r="S615" s="1" t="str">
        <f>WEEKDAY(sala[[#This Row],[Fecha de Factura]],11)&amp;". "&amp;TEXT(sala[[#This Row],[Fecha de Factura]],"dddd")</f>
        <v>4. jueves</v>
      </c>
      <c r="T615" s="4">
        <f>SUMIF('cocina'!A:A,sala[[#This Row],[Número de Orden]],'cocina'!G:G)</f>
        <v>3</v>
      </c>
      <c r="U615" s="4">
        <f>sala[[#This Row],[Tiempo de Preparación]]*24</f>
        <v>0.83333333333333337</v>
      </c>
      <c r="V615">
        <f>sala[[#This Row],[Cobrada]]*sala[[#This Row],[Monto Total de la Cuenta]]</f>
        <v>72</v>
      </c>
      <c r="W615" s="4">
        <f>sala[[#This Row],[Tiempo de Permanencia]]*24</f>
        <v>2.0833333333139308</v>
      </c>
    </row>
    <row r="616" spans="1:23" x14ac:dyDescent="0.3">
      <c r="A616">
        <v>7</v>
      </c>
      <c r="B616" s="1" t="s">
        <v>529</v>
      </c>
      <c r="C616">
        <v>1</v>
      </c>
      <c r="D616" s="2">
        <v>45022.031944444447</v>
      </c>
      <c r="E616" s="2">
        <v>45022.078472222223</v>
      </c>
      <c r="F616" s="1" t="s">
        <v>29</v>
      </c>
      <c r="G616" s="1" t="s">
        <v>35</v>
      </c>
      <c r="H616" s="1" t="s">
        <v>25</v>
      </c>
      <c r="I616">
        <v>18.420000000000002</v>
      </c>
      <c r="J616" s="1" t="s">
        <v>38</v>
      </c>
      <c r="K616">
        <v>615</v>
      </c>
      <c r="L616" s="1" t="s">
        <v>54</v>
      </c>
      <c r="M616" s="1">
        <f>SUMIF('cocina'!A:A,sala[[#This Row],[Número de Orden]],'cocina'!K:K)</f>
        <v>333</v>
      </c>
      <c r="N616" s="2">
        <f>sala[[#This Row],[Hora de Salida]]</f>
        <v>45022.078472222223</v>
      </c>
      <c r="O616" s="3">
        <f>IF(sala[[#This Row],[Estado de la Mesa]]="Ocupada",sala[[#This Row],[Hora de Salida]]-sala[[#This Row],[Hora de Llegada]]+15/(24*60),sala[[#This Row],[Hora de Salida]]-sala[[#This Row],[Hora de Llegada]])</f>
        <v>5.6944444443312627E-2</v>
      </c>
      <c r="P616" s="3">
        <f>SUMIF('cocina'!A:A,sala[[#This Row],[Número de Orden]],'cocina'!H:H)/(24*60)</f>
        <v>0.10833333333333334</v>
      </c>
      <c r="Q616" s="3">
        <f>IF((sala[[#This Row],[Tiempo de Permanencia]]-sala[[#This Row],[Tiempo de Preparación]])&gt;0,sala[[#This Row],[Tiempo de Permanencia]]-sala[[#This Row],[Tiempo de Preparación]],0)</f>
        <v>0</v>
      </c>
      <c r="R616" s="10">
        <f>IF(sala[[#This Row],[Tiempo de degustación]]&gt;0,1,0)</f>
        <v>0</v>
      </c>
      <c r="S616" s="1" t="str">
        <f>WEEKDAY(sala[[#This Row],[Fecha de Factura]],11)&amp;". "&amp;TEXT(sala[[#This Row],[Fecha de Factura]],"dddd")</f>
        <v>4. jueves</v>
      </c>
      <c r="T616" s="4">
        <f>SUMIF('cocina'!A:A,sala[[#This Row],[Número de Orden]],'cocina'!G:G)</f>
        <v>12</v>
      </c>
      <c r="U616" s="4">
        <f>sala[[#This Row],[Tiempo de Preparación]]*24</f>
        <v>2.6</v>
      </c>
      <c r="V616">
        <f>sala[[#This Row],[Cobrada]]*sala[[#This Row],[Monto Total de la Cuenta]]</f>
        <v>0</v>
      </c>
      <c r="W616" s="4">
        <f>sala[[#This Row],[Tiempo de Permanencia]]*24</f>
        <v>1.3666666666395031</v>
      </c>
    </row>
    <row r="617" spans="1:23" x14ac:dyDescent="0.3">
      <c r="A617">
        <v>4</v>
      </c>
      <c r="B617" s="1" t="s">
        <v>525</v>
      </c>
      <c r="C617">
        <v>4</v>
      </c>
      <c r="D617" s="2">
        <v>45022.009722222225</v>
      </c>
      <c r="E617" s="2">
        <v>45022.15</v>
      </c>
      <c r="F617" s="1" t="s">
        <v>29</v>
      </c>
      <c r="G617" s="1" t="s">
        <v>35</v>
      </c>
      <c r="H617" s="1" t="s">
        <v>25</v>
      </c>
      <c r="I617">
        <v>23.89</v>
      </c>
      <c r="J617" s="1" t="s">
        <v>38</v>
      </c>
      <c r="K617">
        <v>616</v>
      </c>
      <c r="L617" s="1" t="s">
        <v>39</v>
      </c>
      <c r="M617" s="1">
        <f>SUMIF('cocina'!A:A,sala[[#This Row],[Número de Orden]],'cocina'!K:K)</f>
        <v>132</v>
      </c>
      <c r="N617" s="2">
        <f>sala[[#This Row],[Hora de Salida]]</f>
        <v>45022.15</v>
      </c>
      <c r="O617" s="3">
        <f>IF(sala[[#This Row],[Estado de la Mesa]]="Ocupada",sala[[#This Row],[Hora de Salida]]-sala[[#This Row],[Hora de Llegada]]+15/(24*60),sala[[#This Row],[Hora de Salida]]-sala[[#This Row],[Hora de Llegada]])</f>
        <v>0.15069444444331262</v>
      </c>
      <c r="P617" s="3">
        <f>SUMIF('cocina'!A:A,sala[[#This Row],[Número de Orden]],'cocina'!H:H)/(24*60)</f>
        <v>3.2638888888888891E-2</v>
      </c>
      <c r="Q617" s="3">
        <f>IF((sala[[#This Row],[Tiempo de Permanencia]]-sala[[#This Row],[Tiempo de Preparación]])&gt;0,sala[[#This Row],[Tiempo de Permanencia]]-sala[[#This Row],[Tiempo de Preparación]],0)</f>
        <v>0.11805555555442374</v>
      </c>
      <c r="R617" s="10">
        <f>IF(sala[[#This Row],[Tiempo de degustación]]&gt;0,1,0)</f>
        <v>1</v>
      </c>
      <c r="S617" s="1" t="str">
        <f>WEEKDAY(sala[[#This Row],[Fecha de Factura]],11)&amp;". "&amp;TEXT(sala[[#This Row],[Fecha de Factura]],"dddd")</f>
        <v>4. jueves</v>
      </c>
      <c r="T617" s="4">
        <f>SUMIF('cocina'!A:A,sala[[#This Row],[Número de Orden]],'cocina'!G:G)</f>
        <v>5</v>
      </c>
      <c r="U617" s="4">
        <f>sala[[#This Row],[Tiempo de Preparación]]*24</f>
        <v>0.78333333333333344</v>
      </c>
      <c r="V617">
        <f>sala[[#This Row],[Cobrada]]*sala[[#This Row],[Monto Total de la Cuenta]]</f>
        <v>132</v>
      </c>
      <c r="W617" s="4">
        <f>sala[[#This Row],[Tiempo de Permanencia]]*24</f>
        <v>3.6166666666395031</v>
      </c>
    </row>
    <row r="618" spans="1:23" x14ac:dyDescent="0.3">
      <c r="A618">
        <v>13</v>
      </c>
      <c r="B618" s="1" t="s">
        <v>73</v>
      </c>
      <c r="C618">
        <v>5</v>
      </c>
      <c r="D618" s="2">
        <v>45022.055555555555</v>
      </c>
      <c r="E618" s="2">
        <v>45022.220138888886</v>
      </c>
      <c r="F618" s="1" t="s">
        <v>24</v>
      </c>
      <c r="G618" s="1" t="s">
        <v>14</v>
      </c>
      <c r="H618" s="1" t="s">
        <v>25</v>
      </c>
      <c r="I618">
        <v>38.18</v>
      </c>
      <c r="J618" s="1" t="s">
        <v>26</v>
      </c>
      <c r="K618">
        <v>617</v>
      </c>
      <c r="L618" s="1" t="s">
        <v>44</v>
      </c>
      <c r="M618" s="1">
        <f>SUMIF('cocina'!A:A,sala[[#This Row],[Número de Orden]],'cocina'!K:K)</f>
        <v>142</v>
      </c>
      <c r="N618" s="2">
        <f>sala[[#This Row],[Hora de Salida]]</f>
        <v>45022.220138888886</v>
      </c>
      <c r="O618" s="3">
        <f>IF(sala[[#This Row],[Estado de la Mesa]]="Ocupada",sala[[#This Row],[Hora de Salida]]-sala[[#This Row],[Hora de Llegada]]+15/(24*60),sala[[#This Row],[Hora de Salida]]-sala[[#This Row],[Hora de Llegada]])</f>
        <v>0.16458333333139308</v>
      </c>
      <c r="P618" s="3">
        <f>SUMIF('cocina'!A:A,sala[[#This Row],[Número de Orden]],'cocina'!H:H)/(24*60)</f>
        <v>3.5416666666666666E-2</v>
      </c>
      <c r="Q618" s="3">
        <f>IF((sala[[#This Row],[Tiempo de Permanencia]]-sala[[#This Row],[Tiempo de Preparación]])&gt;0,sala[[#This Row],[Tiempo de Permanencia]]-sala[[#This Row],[Tiempo de Preparación]],0)</f>
        <v>0.12916666666472643</v>
      </c>
      <c r="R618" s="10">
        <f>IF(sala[[#This Row],[Tiempo de degustación]]&gt;0,1,0)</f>
        <v>1</v>
      </c>
      <c r="S618" s="1" t="str">
        <f>WEEKDAY(sala[[#This Row],[Fecha de Factura]],11)&amp;". "&amp;TEXT(sala[[#This Row],[Fecha de Factura]],"dddd")</f>
        <v>4. jueves</v>
      </c>
      <c r="T618" s="4">
        <f>SUMIF('cocina'!A:A,sala[[#This Row],[Número de Orden]],'cocina'!G:G)</f>
        <v>5</v>
      </c>
      <c r="U618" s="4">
        <f>sala[[#This Row],[Tiempo de Preparación]]*24</f>
        <v>0.85</v>
      </c>
      <c r="V618">
        <f>sala[[#This Row],[Cobrada]]*sala[[#This Row],[Monto Total de la Cuenta]]</f>
        <v>142</v>
      </c>
      <c r="W618" s="4">
        <f>sala[[#This Row],[Tiempo de Permanencia]]*24</f>
        <v>3.9499999999534339</v>
      </c>
    </row>
    <row r="619" spans="1:23" x14ac:dyDescent="0.3">
      <c r="A619">
        <v>3</v>
      </c>
      <c r="B619" s="1" t="s">
        <v>530</v>
      </c>
      <c r="C619">
        <v>5</v>
      </c>
      <c r="D619" s="2">
        <v>45022.038888888892</v>
      </c>
      <c r="E619" s="2">
        <v>45022.133333333331</v>
      </c>
      <c r="F619" s="1" t="s">
        <v>32</v>
      </c>
      <c r="G619" s="1" t="s">
        <v>20</v>
      </c>
      <c r="H619" s="1" t="s">
        <v>25</v>
      </c>
      <c r="I619">
        <v>25.93</v>
      </c>
      <c r="J619" s="1" t="s">
        <v>26</v>
      </c>
      <c r="K619">
        <v>618</v>
      </c>
      <c r="L619" s="1" t="s">
        <v>57</v>
      </c>
      <c r="M619" s="1">
        <f>SUMIF('cocina'!A:A,sala[[#This Row],[Número de Orden]],'cocina'!K:K)</f>
        <v>319</v>
      </c>
      <c r="N619" s="2">
        <f>sala[[#This Row],[Hora de Salida]]</f>
        <v>45022.133333333331</v>
      </c>
      <c r="O619" s="3">
        <f>IF(sala[[#This Row],[Estado de la Mesa]]="Ocupada",sala[[#This Row],[Hora de Salida]]-sala[[#This Row],[Hora de Llegada]]+15/(24*60),sala[[#This Row],[Hora de Salida]]-sala[[#This Row],[Hora de Llegada]])</f>
        <v>9.4444444439432118E-2</v>
      </c>
      <c r="P619" s="3">
        <f>SUMIF('cocina'!A:A,sala[[#This Row],[Número de Orden]],'cocina'!H:H)/(24*60)</f>
        <v>8.1944444444444445E-2</v>
      </c>
      <c r="Q619" s="3">
        <f>IF((sala[[#This Row],[Tiempo de Permanencia]]-sala[[#This Row],[Tiempo de Preparación]])&gt;0,sala[[#This Row],[Tiempo de Permanencia]]-sala[[#This Row],[Tiempo de Preparación]],0)</f>
        <v>1.2499999994987673E-2</v>
      </c>
      <c r="R619" s="10">
        <f>IF(sala[[#This Row],[Tiempo de degustación]]&gt;0,1,0)</f>
        <v>1</v>
      </c>
      <c r="S619" s="1" t="str">
        <f>WEEKDAY(sala[[#This Row],[Fecha de Factura]],11)&amp;". "&amp;TEXT(sala[[#This Row],[Fecha de Factura]],"dddd")</f>
        <v>4. jueves</v>
      </c>
      <c r="T619" s="4">
        <f>SUMIF('cocina'!A:A,sala[[#This Row],[Número de Orden]],'cocina'!G:G)</f>
        <v>11</v>
      </c>
      <c r="U619" s="4">
        <f>sala[[#This Row],[Tiempo de Preparación]]*24</f>
        <v>1.9666666666666668</v>
      </c>
      <c r="V619">
        <f>sala[[#This Row],[Cobrada]]*sala[[#This Row],[Monto Total de la Cuenta]]</f>
        <v>319</v>
      </c>
      <c r="W619" s="4">
        <f>sala[[#This Row],[Tiempo de Permanencia]]*24</f>
        <v>2.2666666665463708</v>
      </c>
    </row>
    <row r="620" spans="1:23" x14ac:dyDescent="0.3">
      <c r="A620">
        <v>6</v>
      </c>
      <c r="B620" s="1" t="s">
        <v>365</v>
      </c>
      <c r="C620">
        <v>4</v>
      </c>
      <c r="D620" s="2">
        <v>45022.011111111111</v>
      </c>
      <c r="E620" s="2">
        <v>45022.111805555556</v>
      </c>
      <c r="F620" s="1" t="s">
        <v>29</v>
      </c>
      <c r="G620" s="1" t="s">
        <v>35</v>
      </c>
      <c r="H620" s="1" t="s">
        <v>25</v>
      </c>
      <c r="I620">
        <v>16.440000000000001</v>
      </c>
      <c r="J620" s="1" t="s">
        <v>16</v>
      </c>
      <c r="K620">
        <v>619</v>
      </c>
      <c r="L620" s="1" t="s">
        <v>54</v>
      </c>
      <c r="M620" s="1">
        <f>SUMIF('cocina'!A:A,sala[[#This Row],[Número de Orden]],'cocina'!K:K)</f>
        <v>132</v>
      </c>
      <c r="N620" s="2">
        <f>sala[[#This Row],[Hora de Salida]]</f>
        <v>45022.111805555556</v>
      </c>
      <c r="O620" s="3">
        <f>IF(sala[[#This Row],[Estado de la Mesa]]="Ocupada",sala[[#This Row],[Hora de Salida]]-sala[[#This Row],[Hora de Llegada]]+15/(24*60),sala[[#This Row],[Hora de Salida]]-sala[[#This Row],[Hora de Llegada]])</f>
        <v>0.10069444444525288</v>
      </c>
      <c r="P620" s="3">
        <f>SUMIF('cocina'!A:A,sala[[#This Row],[Número de Orden]],'cocina'!H:H)/(24*60)</f>
        <v>6.6666666666666666E-2</v>
      </c>
      <c r="Q620" s="3">
        <f>IF((sala[[#This Row],[Tiempo de Permanencia]]-sala[[#This Row],[Tiempo de Preparación]])&gt;0,sala[[#This Row],[Tiempo de Permanencia]]-sala[[#This Row],[Tiempo de Preparación]],0)</f>
        <v>3.4027777778586218E-2</v>
      </c>
      <c r="R620" s="10">
        <f>IF(sala[[#This Row],[Tiempo de degustación]]&gt;0,1,0)</f>
        <v>1</v>
      </c>
      <c r="S620" s="1" t="str">
        <f>WEEKDAY(sala[[#This Row],[Fecha de Factura]],11)&amp;". "&amp;TEXT(sala[[#This Row],[Fecha de Factura]],"dddd")</f>
        <v>4. jueves</v>
      </c>
      <c r="T620" s="4">
        <f>SUMIF('cocina'!A:A,sala[[#This Row],[Número de Orden]],'cocina'!G:G)</f>
        <v>5</v>
      </c>
      <c r="U620" s="4">
        <f>sala[[#This Row],[Tiempo de Preparación]]*24</f>
        <v>1.6</v>
      </c>
      <c r="V620">
        <f>sala[[#This Row],[Cobrada]]*sala[[#This Row],[Monto Total de la Cuenta]]</f>
        <v>132</v>
      </c>
      <c r="W620" s="4">
        <f>sala[[#This Row],[Tiempo de Permanencia]]*24</f>
        <v>2.4166666666860692</v>
      </c>
    </row>
    <row r="621" spans="1:23" x14ac:dyDescent="0.3">
      <c r="A621">
        <v>16</v>
      </c>
      <c r="B621" s="1" t="s">
        <v>531</v>
      </c>
      <c r="C621">
        <v>3</v>
      </c>
      <c r="D621" s="2">
        <v>45022.117361111108</v>
      </c>
      <c r="E621" s="2">
        <v>45022.254861111112</v>
      </c>
      <c r="F621" s="1" t="s">
        <v>32</v>
      </c>
      <c r="G621" s="1" t="s">
        <v>14</v>
      </c>
      <c r="H621" s="1" t="s">
        <v>25</v>
      </c>
      <c r="I621">
        <v>26.64</v>
      </c>
      <c r="J621" s="1" t="s">
        <v>16</v>
      </c>
      <c r="K621">
        <v>620</v>
      </c>
      <c r="L621" s="1" t="s">
        <v>30</v>
      </c>
      <c r="M621" s="1">
        <f>SUMIF('cocina'!A:A,sala[[#This Row],[Número de Orden]],'cocina'!K:K)</f>
        <v>57</v>
      </c>
      <c r="N621" s="2">
        <f>sala[[#This Row],[Hora de Salida]]</f>
        <v>45022.254861111112</v>
      </c>
      <c r="O621" s="3">
        <f>IF(sala[[#This Row],[Estado de la Mesa]]="Ocupada",sala[[#This Row],[Hora de Salida]]-sala[[#This Row],[Hora de Llegada]]+15/(24*60),sala[[#This Row],[Hora de Salida]]-sala[[#This Row],[Hora de Llegada]])</f>
        <v>0.13750000000436557</v>
      </c>
      <c r="P621" s="3">
        <f>SUMIF('cocina'!A:A,sala[[#This Row],[Número de Orden]],'cocina'!H:H)/(24*60)</f>
        <v>2.7777777777777776E-2</v>
      </c>
      <c r="Q621" s="3">
        <f>IF((sala[[#This Row],[Tiempo de Permanencia]]-sala[[#This Row],[Tiempo de Preparación]])&gt;0,sala[[#This Row],[Tiempo de Permanencia]]-sala[[#This Row],[Tiempo de Preparación]],0)</f>
        <v>0.1097222222265878</v>
      </c>
      <c r="R621" s="10">
        <f>IF(sala[[#This Row],[Tiempo de degustación]]&gt;0,1,0)</f>
        <v>1</v>
      </c>
      <c r="S621" s="1" t="str">
        <f>WEEKDAY(sala[[#This Row],[Fecha de Factura]],11)&amp;". "&amp;TEXT(sala[[#This Row],[Fecha de Factura]],"dddd")</f>
        <v>4. jueves</v>
      </c>
      <c r="T621" s="4">
        <f>SUMIF('cocina'!A:A,sala[[#This Row],[Número de Orden]],'cocina'!G:G)</f>
        <v>3</v>
      </c>
      <c r="U621" s="4">
        <f>sala[[#This Row],[Tiempo de Preparación]]*24</f>
        <v>0.66666666666666663</v>
      </c>
      <c r="V621">
        <f>sala[[#This Row],[Cobrada]]*sala[[#This Row],[Monto Total de la Cuenta]]</f>
        <v>57</v>
      </c>
      <c r="W621" s="4">
        <f>sala[[#This Row],[Tiempo de Permanencia]]*24</f>
        <v>3.3000000001047738</v>
      </c>
    </row>
    <row r="622" spans="1:23" x14ac:dyDescent="0.3">
      <c r="A622">
        <v>5</v>
      </c>
      <c r="B622" s="1" t="s">
        <v>532</v>
      </c>
      <c r="C622">
        <v>2</v>
      </c>
      <c r="D622" s="2">
        <v>45022.047222222223</v>
      </c>
      <c r="E622" s="2">
        <v>45022.102083333331</v>
      </c>
      <c r="F622" s="1" t="s">
        <v>24</v>
      </c>
      <c r="G622" s="1" t="s">
        <v>14</v>
      </c>
      <c r="H622" s="1" t="s">
        <v>25</v>
      </c>
      <c r="I622">
        <v>42.27</v>
      </c>
      <c r="J622" s="1" t="s">
        <v>38</v>
      </c>
      <c r="K622">
        <v>621</v>
      </c>
      <c r="L622" s="1" t="s">
        <v>54</v>
      </c>
      <c r="M622" s="1">
        <f>SUMIF('cocina'!A:A,sala[[#This Row],[Número de Orden]],'cocina'!K:K)</f>
        <v>105</v>
      </c>
      <c r="N622" s="2">
        <f>sala[[#This Row],[Hora de Salida]]</f>
        <v>45022.102083333331</v>
      </c>
      <c r="O622" s="3">
        <f>IF(sala[[#This Row],[Estado de la Mesa]]="Ocupada",sala[[#This Row],[Hora de Salida]]-sala[[#This Row],[Hora de Llegada]]+15/(24*60),sala[[#This Row],[Hora de Salida]]-sala[[#This Row],[Hora de Llegada]])</f>
        <v>6.5277777774705711E-2</v>
      </c>
      <c r="P622" s="3">
        <f>SUMIF('cocina'!A:A,sala[[#This Row],[Número de Orden]],'cocina'!H:H)/(24*60)</f>
        <v>5.5555555555555558E-3</v>
      </c>
      <c r="Q622" s="3">
        <f>IF((sala[[#This Row],[Tiempo de Permanencia]]-sala[[#This Row],[Tiempo de Preparación]])&gt;0,sala[[#This Row],[Tiempo de Permanencia]]-sala[[#This Row],[Tiempo de Preparación]],0)</f>
        <v>5.9722222219150155E-2</v>
      </c>
      <c r="R622" s="10">
        <f>IF(sala[[#This Row],[Tiempo de degustación]]&gt;0,1,0)</f>
        <v>1</v>
      </c>
      <c r="S622" s="1" t="str">
        <f>WEEKDAY(sala[[#This Row],[Fecha de Factura]],11)&amp;". "&amp;TEXT(sala[[#This Row],[Fecha de Factura]],"dddd")</f>
        <v>4. jueves</v>
      </c>
      <c r="T622" s="4">
        <f>SUMIF('cocina'!A:A,sala[[#This Row],[Número de Orden]],'cocina'!G:G)</f>
        <v>3</v>
      </c>
      <c r="U622" s="4">
        <f>sala[[#This Row],[Tiempo de Preparación]]*24</f>
        <v>0.13333333333333333</v>
      </c>
      <c r="V622">
        <f>sala[[#This Row],[Cobrada]]*sala[[#This Row],[Monto Total de la Cuenta]]</f>
        <v>105</v>
      </c>
      <c r="W622" s="4">
        <f>sala[[#This Row],[Tiempo de Permanencia]]*24</f>
        <v>1.566666666592937</v>
      </c>
    </row>
    <row r="623" spans="1:23" x14ac:dyDescent="0.3">
      <c r="A623">
        <v>7</v>
      </c>
      <c r="B623" s="1" t="s">
        <v>509</v>
      </c>
      <c r="C623">
        <v>5</v>
      </c>
      <c r="D623" s="2">
        <v>45022.088194444441</v>
      </c>
      <c r="E623" s="2">
        <v>45022.229861111111</v>
      </c>
      <c r="F623" s="1" t="s">
        <v>13</v>
      </c>
      <c r="G623" s="1" t="s">
        <v>35</v>
      </c>
      <c r="H623" s="1" t="s">
        <v>25</v>
      </c>
      <c r="I623">
        <v>11.47</v>
      </c>
      <c r="J623" s="1" t="s">
        <v>16</v>
      </c>
      <c r="K623">
        <v>622</v>
      </c>
      <c r="L623" s="1" t="s">
        <v>69</v>
      </c>
      <c r="M623" s="1">
        <f>SUMIF('cocina'!A:A,sala[[#This Row],[Número de Orden]],'cocina'!K:K)</f>
        <v>121</v>
      </c>
      <c r="N623" s="2">
        <f>sala[[#This Row],[Hora de Salida]]</f>
        <v>45022.229861111111</v>
      </c>
      <c r="O623" s="3">
        <f>IF(sala[[#This Row],[Estado de la Mesa]]="Ocupada",sala[[#This Row],[Hora de Salida]]-sala[[#This Row],[Hora de Llegada]]+15/(24*60),sala[[#This Row],[Hora de Salida]]-sala[[#This Row],[Hora de Llegada]])</f>
        <v>0.14166666667006211</v>
      </c>
      <c r="P623" s="3">
        <f>SUMIF('cocina'!A:A,sala[[#This Row],[Número de Orden]],'cocina'!H:H)/(24*60)</f>
        <v>5.4166666666666669E-2</v>
      </c>
      <c r="Q623" s="3">
        <f>IF((sala[[#This Row],[Tiempo de Permanencia]]-sala[[#This Row],[Tiempo de Preparación]])&gt;0,sala[[#This Row],[Tiempo de Permanencia]]-sala[[#This Row],[Tiempo de Preparación]],0)</f>
        <v>8.7500000003395445E-2</v>
      </c>
      <c r="R623" s="10">
        <f>IF(sala[[#This Row],[Tiempo de degustación]]&gt;0,1,0)</f>
        <v>1</v>
      </c>
      <c r="S623" s="1" t="str">
        <f>WEEKDAY(sala[[#This Row],[Fecha de Factura]],11)&amp;". "&amp;TEXT(sala[[#This Row],[Fecha de Factura]],"dddd")</f>
        <v>4. jueves</v>
      </c>
      <c r="T623" s="4">
        <f>SUMIF('cocina'!A:A,sala[[#This Row],[Número de Orden]],'cocina'!G:G)</f>
        <v>4</v>
      </c>
      <c r="U623" s="4">
        <f>sala[[#This Row],[Tiempo de Preparación]]*24</f>
        <v>1.3</v>
      </c>
      <c r="V623">
        <f>sala[[#This Row],[Cobrada]]*sala[[#This Row],[Monto Total de la Cuenta]]</f>
        <v>121</v>
      </c>
      <c r="W623" s="4">
        <f>sala[[#This Row],[Tiempo de Permanencia]]*24</f>
        <v>3.4000000000814907</v>
      </c>
    </row>
    <row r="624" spans="1:23" x14ac:dyDescent="0.3">
      <c r="A624">
        <v>13</v>
      </c>
      <c r="B624" s="1" t="s">
        <v>412</v>
      </c>
      <c r="C624">
        <v>1</v>
      </c>
      <c r="D624" s="2">
        <v>45022.03125</v>
      </c>
      <c r="E624" s="2">
        <v>45022.131944444445</v>
      </c>
      <c r="F624" s="1" t="s">
        <v>13</v>
      </c>
      <c r="G624" s="1" t="s">
        <v>14</v>
      </c>
      <c r="H624" s="1" t="s">
        <v>21</v>
      </c>
      <c r="I624">
        <v>22.05</v>
      </c>
      <c r="J624" s="1" t="s">
        <v>26</v>
      </c>
      <c r="K624">
        <v>623</v>
      </c>
      <c r="L624" s="1" t="s">
        <v>44</v>
      </c>
      <c r="M624" s="1">
        <f>SUMIF('cocina'!A:A,sala[[#This Row],[Número de Orden]],'cocina'!K:K)</f>
        <v>235</v>
      </c>
      <c r="N624" s="2">
        <f>sala[[#This Row],[Hora de Salida]]</f>
        <v>45022.131944444445</v>
      </c>
      <c r="O624" s="3">
        <f>IF(sala[[#This Row],[Estado de la Mesa]]="Ocupada",sala[[#This Row],[Hora de Salida]]-sala[[#This Row],[Hora de Llegada]]+15/(24*60),sala[[#This Row],[Hora de Salida]]-sala[[#This Row],[Hora de Llegada]])</f>
        <v>0.10069444444525288</v>
      </c>
      <c r="P624" s="3">
        <f>SUMIF('cocina'!A:A,sala[[#This Row],[Número de Orden]],'cocina'!H:H)/(24*60)</f>
        <v>0.10069444444444445</v>
      </c>
      <c r="Q624" s="3">
        <f>IF((sala[[#This Row],[Tiempo de Permanencia]]-sala[[#This Row],[Tiempo de Preparación]])&gt;0,sala[[#This Row],[Tiempo de Permanencia]]-sala[[#This Row],[Tiempo de Preparación]],0)</f>
        <v>8.0843665095642336E-13</v>
      </c>
      <c r="R624" s="10">
        <f>IF(sala[[#This Row],[Tiempo de degustación]]&gt;0,1,0)</f>
        <v>1</v>
      </c>
      <c r="S624" s="1" t="str">
        <f>WEEKDAY(sala[[#This Row],[Fecha de Factura]],11)&amp;". "&amp;TEXT(sala[[#This Row],[Fecha de Factura]],"dddd")</f>
        <v>4. jueves</v>
      </c>
      <c r="T624" s="4">
        <f>SUMIF('cocina'!A:A,sala[[#This Row],[Número de Orden]],'cocina'!G:G)</f>
        <v>8</v>
      </c>
      <c r="U624" s="4">
        <f>sala[[#This Row],[Tiempo de Preparación]]*24</f>
        <v>2.416666666666667</v>
      </c>
      <c r="V624">
        <f>sala[[#This Row],[Cobrada]]*sala[[#This Row],[Monto Total de la Cuenta]]</f>
        <v>235</v>
      </c>
      <c r="W624" s="4">
        <f>sala[[#This Row],[Tiempo de Permanencia]]*24</f>
        <v>2.4166666666860692</v>
      </c>
    </row>
    <row r="625" spans="1:23" x14ac:dyDescent="0.3">
      <c r="A625">
        <v>1</v>
      </c>
      <c r="B625" s="1" t="s">
        <v>366</v>
      </c>
      <c r="C625">
        <v>4</v>
      </c>
      <c r="D625" s="2">
        <v>45022.080555555556</v>
      </c>
      <c r="E625" s="2">
        <v>45022.143055555556</v>
      </c>
      <c r="F625" s="1" t="s">
        <v>19</v>
      </c>
      <c r="G625" s="1" t="s">
        <v>35</v>
      </c>
      <c r="H625" s="1" t="s">
        <v>25</v>
      </c>
      <c r="I625">
        <v>38</v>
      </c>
      <c r="J625" s="1" t="s">
        <v>16</v>
      </c>
      <c r="K625">
        <v>624</v>
      </c>
      <c r="L625" s="1" t="s">
        <v>69</v>
      </c>
      <c r="M625" s="1">
        <f>SUMIF('cocina'!A:A,sala[[#This Row],[Número de Orden]],'cocina'!K:K)</f>
        <v>102</v>
      </c>
      <c r="N625" s="2">
        <f>sala[[#This Row],[Hora de Salida]]</f>
        <v>45022.143055555556</v>
      </c>
      <c r="O625" s="3">
        <f>IF(sala[[#This Row],[Estado de la Mesa]]="Ocupada",sala[[#This Row],[Hora de Salida]]-sala[[#This Row],[Hora de Llegada]]+15/(24*60),sala[[#This Row],[Hora de Salida]]-sala[[#This Row],[Hora de Llegada]])</f>
        <v>6.25E-2</v>
      </c>
      <c r="P625" s="3">
        <f>SUMIF('cocina'!A:A,sala[[#This Row],[Número de Orden]],'cocina'!H:H)/(24*60)</f>
        <v>5.486111111111111E-2</v>
      </c>
      <c r="Q625" s="3">
        <f>IF((sala[[#This Row],[Tiempo de Permanencia]]-sala[[#This Row],[Tiempo de Preparación]])&gt;0,sala[[#This Row],[Tiempo de Permanencia]]-sala[[#This Row],[Tiempo de Preparación]],0)</f>
        <v>7.6388888888888895E-3</v>
      </c>
      <c r="R625" s="10">
        <f>IF(sala[[#This Row],[Tiempo de degustación]]&gt;0,1,0)</f>
        <v>1</v>
      </c>
      <c r="S625" s="1" t="str">
        <f>WEEKDAY(sala[[#This Row],[Fecha de Factura]],11)&amp;". "&amp;TEXT(sala[[#This Row],[Fecha de Factura]],"dddd")</f>
        <v>4. jueves</v>
      </c>
      <c r="T625" s="4">
        <f>SUMIF('cocina'!A:A,sala[[#This Row],[Número de Orden]],'cocina'!G:G)</f>
        <v>4</v>
      </c>
      <c r="U625" s="4">
        <f>sala[[#This Row],[Tiempo de Preparación]]*24</f>
        <v>1.3166666666666667</v>
      </c>
      <c r="V625">
        <f>sala[[#This Row],[Cobrada]]*sala[[#This Row],[Monto Total de la Cuenta]]</f>
        <v>102</v>
      </c>
      <c r="W625" s="4">
        <f>sala[[#This Row],[Tiempo de Permanencia]]*24</f>
        <v>1.5</v>
      </c>
    </row>
    <row r="626" spans="1:23" x14ac:dyDescent="0.3">
      <c r="A626">
        <v>5</v>
      </c>
      <c r="B626" s="1" t="s">
        <v>533</v>
      </c>
      <c r="C626">
        <v>4</v>
      </c>
      <c r="D626" s="2">
        <v>45022.006249999999</v>
      </c>
      <c r="E626" s="2">
        <v>45022.140277777777</v>
      </c>
      <c r="F626" s="1" t="s">
        <v>32</v>
      </c>
      <c r="G626" s="1" t="s">
        <v>35</v>
      </c>
      <c r="H626" s="1" t="s">
        <v>25</v>
      </c>
      <c r="I626">
        <v>41.73</v>
      </c>
      <c r="J626" s="1" t="s">
        <v>38</v>
      </c>
      <c r="K626">
        <v>625</v>
      </c>
      <c r="L626" s="1" t="s">
        <v>57</v>
      </c>
      <c r="M626" s="1">
        <f>SUMIF('cocina'!A:A,sala[[#This Row],[Número de Orden]],'cocina'!K:K)</f>
        <v>139</v>
      </c>
      <c r="N626" s="2">
        <f>sala[[#This Row],[Hora de Salida]]</f>
        <v>45022.140277777777</v>
      </c>
      <c r="O626" s="3">
        <f>IF(sala[[#This Row],[Estado de la Mesa]]="Ocupada",sala[[#This Row],[Hora de Salida]]-sala[[#This Row],[Hora de Llegada]]+15/(24*60),sala[[#This Row],[Hora de Salida]]-sala[[#This Row],[Hora de Llegada]])</f>
        <v>0.14444444444476781</v>
      </c>
      <c r="P626" s="3">
        <f>SUMIF('cocina'!A:A,sala[[#This Row],[Número de Orden]],'cocina'!H:H)/(24*60)</f>
        <v>6.7361111111111108E-2</v>
      </c>
      <c r="Q626" s="3">
        <f>IF((sala[[#This Row],[Tiempo de Permanencia]]-sala[[#This Row],[Tiempo de Preparación]])&gt;0,sala[[#This Row],[Tiempo de Permanencia]]-sala[[#This Row],[Tiempo de Preparación]],0)</f>
        <v>7.7083333333656703E-2</v>
      </c>
      <c r="R626" s="10">
        <f>IF(sala[[#This Row],[Tiempo de degustación]]&gt;0,1,0)</f>
        <v>1</v>
      </c>
      <c r="S626" s="1" t="str">
        <f>WEEKDAY(sala[[#This Row],[Fecha de Factura]],11)&amp;". "&amp;TEXT(sala[[#This Row],[Fecha de Factura]],"dddd")</f>
        <v>4. jueves</v>
      </c>
      <c r="T626" s="4">
        <f>SUMIF('cocina'!A:A,sala[[#This Row],[Número de Orden]],'cocina'!G:G)</f>
        <v>6</v>
      </c>
      <c r="U626" s="4">
        <f>sala[[#This Row],[Tiempo de Preparación]]*24</f>
        <v>1.6166666666666667</v>
      </c>
      <c r="V626">
        <f>sala[[#This Row],[Cobrada]]*sala[[#This Row],[Monto Total de la Cuenta]]</f>
        <v>139</v>
      </c>
      <c r="W626" s="4">
        <f>sala[[#This Row],[Tiempo de Permanencia]]*24</f>
        <v>3.4666666666744277</v>
      </c>
    </row>
    <row r="627" spans="1:23" x14ac:dyDescent="0.3">
      <c r="A627">
        <v>14</v>
      </c>
      <c r="B627" s="1" t="s">
        <v>534</v>
      </c>
      <c r="C627">
        <v>4</v>
      </c>
      <c r="D627" s="2">
        <v>45022.114583333336</v>
      </c>
      <c r="E627" s="2">
        <v>45022.173611111109</v>
      </c>
      <c r="F627" s="1" t="s">
        <v>32</v>
      </c>
      <c r="G627" s="1" t="s">
        <v>20</v>
      </c>
      <c r="H627" s="1" t="s">
        <v>25</v>
      </c>
      <c r="I627">
        <v>19.239999999999998</v>
      </c>
      <c r="J627" s="1" t="s">
        <v>26</v>
      </c>
      <c r="K627">
        <v>626</v>
      </c>
      <c r="L627" s="1" t="s">
        <v>69</v>
      </c>
      <c r="M627" s="1">
        <f>SUMIF('cocina'!A:A,sala[[#This Row],[Número de Orden]],'cocina'!K:K)</f>
        <v>137</v>
      </c>
      <c r="N627" s="2">
        <f>sala[[#This Row],[Hora de Salida]]</f>
        <v>45022.173611111109</v>
      </c>
      <c r="O627" s="3">
        <f>IF(sala[[#This Row],[Estado de la Mesa]]="Ocupada",sala[[#This Row],[Hora de Salida]]-sala[[#This Row],[Hora de Llegada]]+15/(24*60),sala[[#This Row],[Hora de Salida]]-sala[[#This Row],[Hora de Llegada]])</f>
        <v>5.9027777773735579E-2</v>
      </c>
      <c r="P627" s="3">
        <f>SUMIF('cocina'!A:A,sala[[#This Row],[Número de Orden]],'cocina'!H:H)/(24*60)</f>
        <v>4.027777777777778E-2</v>
      </c>
      <c r="Q627" s="3">
        <f>IF((sala[[#This Row],[Tiempo de Permanencia]]-sala[[#This Row],[Tiempo de Preparación]])&gt;0,sala[[#This Row],[Tiempo de Permanencia]]-sala[[#This Row],[Tiempo de Preparación]],0)</f>
        <v>1.8749999995957799E-2</v>
      </c>
      <c r="R627" s="10">
        <f>IF(sala[[#This Row],[Tiempo de degustación]]&gt;0,1,0)</f>
        <v>1</v>
      </c>
      <c r="S627" s="1" t="str">
        <f>WEEKDAY(sala[[#This Row],[Fecha de Factura]],11)&amp;". "&amp;TEXT(sala[[#This Row],[Fecha de Factura]],"dddd")</f>
        <v>4. jueves</v>
      </c>
      <c r="T627" s="4">
        <f>SUMIF('cocina'!A:A,sala[[#This Row],[Número de Orden]],'cocina'!G:G)</f>
        <v>5</v>
      </c>
      <c r="U627" s="4">
        <f>sala[[#This Row],[Tiempo de Preparación]]*24</f>
        <v>0.96666666666666679</v>
      </c>
      <c r="V627">
        <f>sala[[#This Row],[Cobrada]]*sala[[#This Row],[Monto Total de la Cuenta]]</f>
        <v>137</v>
      </c>
      <c r="W627" s="4">
        <f>sala[[#This Row],[Tiempo de Permanencia]]*24</f>
        <v>1.4166666665696539</v>
      </c>
    </row>
    <row r="628" spans="1:23" x14ac:dyDescent="0.3">
      <c r="A628">
        <v>4</v>
      </c>
      <c r="B628" s="1" t="s">
        <v>238</v>
      </c>
      <c r="C628">
        <v>3</v>
      </c>
      <c r="D628" s="2">
        <v>45022.099305555559</v>
      </c>
      <c r="E628" s="2">
        <v>45022.175694444442</v>
      </c>
      <c r="F628" s="1" t="s">
        <v>13</v>
      </c>
      <c r="G628" s="1" t="s">
        <v>14</v>
      </c>
      <c r="H628" s="1" t="s">
        <v>25</v>
      </c>
      <c r="I628">
        <v>44.24</v>
      </c>
      <c r="J628" s="1" t="s">
        <v>38</v>
      </c>
      <c r="K628">
        <v>627</v>
      </c>
      <c r="L628" s="1" t="s">
        <v>54</v>
      </c>
      <c r="M628" s="1">
        <f>SUMIF('cocina'!A:A,sala[[#This Row],[Número de Orden]],'cocina'!K:K)</f>
        <v>21</v>
      </c>
      <c r="N628" s="2">
        <f>sala[[#This Row],[Hora de Salida]]</f>
        <v>45022.175694444442</v>
      </c>
      <c r="O628" s="3">
        <f>IF(sala[[#This Row],[Estado de la Mesa]]="Ocupada",sala[[#This Row],[Hora de Salida]]-sala[[#This Row],[Hora de Llegada]]+15/(24*60),sala[[#This Row],[Hora de Salida]]-sala[[#This Row],[Hora de Llegada]])</f>
        <v>8.6805555549896482E-2</v>
      </c>
      <c r="P628" s="3">
        <f>SUMIF('cocina'!A:A,sala[[#This Row],[Número de Orden]],'cocina'!H:H)/(24*60)</f>
        <v>2.5694444444444443E-2</v>
      </c>
      <c r="Q628" s="3">
        <f>IF((sala[[#This Row],[Tiempo de Permanencia]]-sala[[#This Row],[Tiempo de Preparación]])&gt;0,sala[[#This Row],[Tiempo de Permanencia]]-sala[[#This Row],[Tiempo de Preparación]],0)</f>
        <v>6.1111111105452039E-2</v>
      </c>
      <c r="R628" s="10">
        <f>IF(sala[[#This Row],[Tiempo de degustación]]&gt;0,1,0)</f>
        <v>1</v>
      </c>
      <c r="S628" s="1" t="str">
        <f>WEEKDAY(sala[[#This Row],[Fecha de Factura]],11)&amp;". "&amp;TEXT(sala[[#This Row],[Fecha de Factura]],"dddd")</f>
        <v>4. jueves</v>
      </c>
      <c r="T628" s="4">
        <f>SUMIF('cocina'!A:A,sala[[#This Row],[Número de Orden]],'cocina'!G:G)</f>
        <v>1</v>
      </c>
      <c r="U628" s="4">
        <f>sala[[#This Row],[Tiempo de Preparación]]*24</f>
        <v>0.6166666666666667</v>
      </c>
      <c r="V628">
        <f>sala[[#This Row],[Cobrada]]*sala[[#This Row],[Monto Total de la Cuenta]]</f>
        <v>21</v>
      </c>
      <c r="W628" s="4">
        <f>sala[[#This Row],[Tiempo de Permanencia]]*24</f>
        <v>2.0833333331975155</v>
      </c>
    </row>
    <row r="629" spans="1:23" x14ac:dyDescent="0.3">
      <c r="A629">
        <v>2</v>
      </c>
      <c r="B629" s="1" t="s">
        <v>219</v>
      </c>
      <c r="C629">
        <v>1</v>
      </c>
      <c r="D629" s="2">
        <v>45022.006249999999</v>
      </c>
      <c r="E629" s="2">
        <v>45022.067361111112</v>
      </c>
      <c r="F629" s="1" t="s">
        <v>13</v>
      </c>
      <c r="G629" s="1" t="s">
        <v>20</v>
      </c>
      <c r="H629" s="1" t="s">
        <v>25</v>
      </c>
      <c r="I629">
        <v>15.03</v>
      </c>
      <c r="J629" s="1" t="s">
        <v>16</v>
      </c>
      <c r="K629">
        <v>628</v>
      </c>
      <c r="L629" s="1" t="s">
        <v>57</v>
      </c>
      <c r="M629" s="1">
        <f>SUMIF('cocina'!A:A,sala[[#This Row],[Número de Orden]],'cocina'!K:K)</f>
        <v>168</v>
      </c>
      <c r="N629" s="2">
        <f>sala[[#This Row],[Hora de Salida]]</f>
        <v>45022.067361111112</v>
      </c>
      <c r="O629" s="3">
        <f>IF(sala[[#This Row],[Estado de la Mesa]]="Ocupada",sala[[#This Row],[Hora de Salida]]-sala[[#This Row],[Hora de Llegada]]+15/(24*60),sala[[#This Row],[Hora de Salida]]-sala[[#This Row],[Hora de Llegada]])</f>
        <v>6.1111111113859806E-2</v>
      </c>
      <c r="P629" s="3">
        <f>SUMIF('cocina'!A:A,sala[[#This Row],[Número de Orden]],'cocina'!H:H)/(24*60)</f>
        <v>2.9861111111111113E-2</v>
      </c>
      <c r="Q629" s="3">
        <f>IF((sala[[#This Row],[Tiempo de Permanencia]]-sala[[#This Row],[Tiempo de Preparación]])&gt;0,sala[[#This Row],[Tiempo de Permanencia]]-sala[[#This Row],[Tiempo de Preparación]],0)</f>
        <v>3.125000000274869E-2</v>
      </c>
      <c r="R629" s="10">
        <f>IF(sala[[#This Row],[Tiempo de degustación]]&gt;0,1,0)</f>
        <v>1</v>
      </c>
      <c r="S629" s="1" t="str">
        <f>WEEKDAY(sala[[#This Row],[Fecha de Factura]],11)&amp;". "&amp;TEXT(sala[[#This Row],[Fecha de Factura]],"dddd")</f>
        <v>4. jueves</v>
      </c>
      <c r="T629" s="4">
        <f>SUMIF('cocina'!A:A,sala[[#This Row],[Número de Orden]],'cocina'!G:G)</f>
        <v>5</v>
      </c>
      <c r="U629" s="4">
        <f>sala[[#This Row],[Tiempo de Preparación]]*24</f>
        <v>0.71666666666666667</v>
      </c>
      <c r="V629">
        <f>sala[[#This Row],[Cobrada]]*sala[[#This Row],[Monto Total de la Cuenta]]</f>
        <v>168</v>
      </c>
      <c r="W629" s="4">
        <f>sala[[#This Row],[Tiempo de Permanencia]]*24</f>
        <v>1.4666666667326353</v>
      </c>
    </row>
    <row r="630" spans="1:23" x14ac:dyDescent="0.3">
      <c r="A630">
        <v>17</v>
      </c>
      <c r="B630" s="1" t="s">
        <v>76</v>
      </c>
      <c r="C630">
        <v>2</v>
      </c>
      <c r="D630" s="2">
        <v>45022.088194444441</v>
      </c>
      <c r="E630" s="2">
        <v>45022.246527777781</v>
      </c>
      <c r="F630" s="1" t="s">
        <v>32</v>
      </c>
      <c r="G630" s="1" t="s">
        <v>35</v>
      </c>
      <c r="H630" s="1" t="s">
        <v>15</v>
      </c>
      <c r="I630">
        <v>26.07</v>
      </c>
      <c r="J630" s="1" t="s">
        <v>38</v>
      </c>
      <c r="K630">
        <v>629</v>
      </c>
      <c r="L630" s="1" t="s">
        <v>69</v>
      </c>
      <c r="M630" s="1">
        <f>SUMIF('cocina'!A:A,sala[[#This Row],[Número de Orden]],'cocina'!K:K)</f>
        <v>130</v>
      </c>
      <c r="N630" s="2">
        <f>sala[[#This Row],[Hora de Salida]]</f>
        <v>45022.246527777781</v>
      </c>
      <c r="O630" s="3">
        <f>IF(sala[[#This Row],[Estado de la Mesa]]="Ocupada",sala[[#This Row],[Hora de Salida]]-sala[[#This Row],[Hora de Llegada]]+15/(24*60),sala[[#This Row],[Hora de Salida]]-sala[[#This Row],[Hora de Llegada]])</f>
        <v>0.16875000000679088</v>
      </c>
      <c r="P630" s="3">
        <f>SUMIF('cocina'!A:A,sala[[#This Row],[Número de Orden]],'cocina'!H:H)/(24*60)</f>
        <v>5.8333333333333334E-2</v>
      </c>
      <c r="Q630" s="3">
        <f>IF((sala[[#This Row],[Tiempo de Permanencia]]-sala[[#This Row],[Tiempo de Preparación]])&gt;0,sala[[#This Row],[Tiempo de Permanencia]]-sala[[#This Row],[Tiempo de Preparación]],0)</f>
        <v>0.11041666667345755</v>
      </c>
      <c r="R630" s="10">
        <f>IF(sala[[#This Row],[Tiempo de degustación]]&gt;0,1,0)</f>
        <v>1</v>
      </c>
      <c r="S630" s="1" t="str">
        <f>WEEKDAY(sala[[#This Row],[Fecha de Factura]],11)&amp;". "&amp;TEXT(sala[[#This Row],[Fecha de Factura]],"dddd")</f>
        <v>4. jueves</v>
      </c>
      <c r="T630" s="4">
        <f>SUMIF('cocina'!A:A,sala[[#This Row],[Número de Orden]],'cocina'!G:G)</f>
        <v>6</v>
      </c>
      <c r="U630" s="4">
        <f>sala[[#This Row],[Tiempo de Preparación]]*24</f>
        <v>1.4</v>
      </c>
      <c r="V630">
        <f>sala[[#This Row],[Cobrada]]*sala[[#This Row],[Monto Total de la Cuenta]]</f>
        <v>130</v>
      </c>
      <c r="W630" s="4">
        <f>sala[[#This Row],[Tiempo de Permanencia]]*24</f>
        <v>4.0500000001629815</v>
      </c>
    </row>
    <row r="631" spans="1:23" x14ac:dyDescent="0.3">
      <c r="A631">
        <v>2</v>
      </c>
      <c r="B631" s="1" t="s">
        <v>320</v>
      </c>
      <c r="C631">
        <v>2</v>
      </c>
      <c r="D631" s="2">
        <v>45022.001388888886</v>
      </c>
      <c r="E631" s="2">
        <v>45022.117361111108</v>
      </c>
      <c r="F631" s="1" t="s">
        <v>29</v>
      </c>
      <c r="G631" s="1" t="s">
        <v>14</v>
      </c>
      <c r="H631" s="1" t="s">
        <v>15</v>
      </c>
      <c r="I631">
        <v>36.619999999999997</v>
      </c>
      <c r="J631" s="1" t="s">
        <v>26</v>
      </c>
      <c r="K631">
        <v>630</v>
      </c>
      <c r="L631" s="1" t="s">
        <v>42</v>
      </c>
      <c r="M631" s="1">
        <f>SUMIF('cocina'!A:A,sala[[#This Row],[Número de Orden]],'cocina'!K:K)</f>
        <v>182</v>
      </c>
      <c r="N631" s="2">
        <f>sala[[#This Row],[Hora de Salida]]</f>
        <v>45022.117361111108</v>
      </c>
      <c r="O631" s="3">
        <f>IF(sala[[#This Row],[Estado de la Mesa]]="Ocupada",sala[[#This Row],[Hora de Salida]]-sala[[#This Row],[Hora de Llegada]]+15/(24*60),sala[[#This Row],[Hora de Salida]]-sala[[#This Row],[Hora de Llegada]])</f>
        <v>0.11597222222189885</v>
      </c>
      <c r="P631" s="3">
        <f>SUMIF('cocina'!A:A,sala[[#This Row],[Número de Orden]],'cocina'!H:H)/(24*60)</f>
        <v>5.2083333333333336E-2</v>
      </c>
      <c r="Q631" s="3">
        <f>IF((sala[[#This Row],[Tiempo de Permanencia]]-sala[[#This Row],[Tiempo de Preparación]])&gt;0,sala[[#This Row],[Tiempo de Permanencia]]-sala[[#This Row],[Tiempo de Preparación]],0)</f>
        <v>6.3888888888565504E-2</v>
      </c>
      <c r="R631" s="10">
        <f>IF(sala[[#This Row],[Tiempo de degustación]]&gt;0,1,0)</f>
        <v>1</v>
      </c>
      <c r="S631" s="1" t="str">
        <f>WEEKDAY(sala[[#This Row],[Fecha de Factura]],11)&amp;". "&amp;TEXT(sala[[#This Row],[Fecha de Factura]],"dddd")</f>
        <v>4. jueves</v>
      </c>
      <c r="T631" s="4">
        <f>SUMIF('cocina'!A:A,sala[[#This Row],[Número de Orden]],'cocina'!G:G)</f>
        <v>5</v>
      </c>
      <c r="U631" s="4">
        <f>sala[[#This Row],[Tiempo de Preparación]]*24</f>
        <v>1.25</v>
      </c>
      <c r="V631">
        <f>sala[[#This Row],[Cobrada]]*sala[[#This Row],[Monto Total de la Cuenta]]</f>
        <v>182</v>
      </c>
      <c r="W631" s="4">
        <f>sala[[#This Row],[Tiempo de Permanencia]]*24</f>
        <v>2.7833333333255723</v>
      </c>
    </row>
    <row r="632" spans="1:23" x14ac:dyDescent="0.3">
      <c r="A632">
        <v>6</v>
      </c>
      <c r="B632" s="1" t="s">
        <v>385</v>
      </c>
      <c r="C632">
        <v>1</v>
      </c>
      <c r="D632" s="2">
        <v>45022.01458333333</v>
      </c>
      <c r="E632" s="2">
        <v>45022.118750000001</v>
      </c>
      <c r="F632" s="1" t="s">
        <v>29</v>
      </c>
      <c r="G632" s="1" t="s">
        <v>35</v>
      </c>
      <c r="H632" s="1" t="s">
        <v>25</v>
      </c>
      <c r="I632">
        <v>39.71</v>
      </c>
      <c r="J632" s="1" t="s">
        <v>16</v>
      </c>
      <c r="K632">
        <v>631</v>
      </c>
      <c r="L632" s="1" t="s">
        <v>22</v>
      </c>
      <c r="M632" s="1">
        <f>SUMIF('cocina'!A:A,sala[[#This Row],[Número de Orden]],'cocina'!K:K)</f>
        <v>66</v>
      </c>
      <c r="N632" s="2">
        <f>sala[[#This Row],[Hora de Salida]]</f>
        <v>45022.118750000001</v>
      </c>
      <c r="O632" s="3">
        <f>IF(sala[[#This Row],[Estado de la Mesa]]="Ocupada",sala[[#This Row],[Hora de Salida]]-sala[[#This Row],[Hora de Llegada]]+15/(24*60),sala[[#This Row],[Hora de Salida]]-sala[[#This Row],[Hora de Llegada]])</f>
        <v>0.10416666667151731</v>
      </c>
      <c r="P632" s="3">
        <f>SUMIF('cocina'!A:A,sala[[#This Row],[Número de Orden]],'cocina'!H:H)/(24*60)</f>
        <v>3.1944444444444442E-2</v>
      </c>
      <c r="Q632" s="3">
        <f>IF((sala[[#This Row],[Tiempo de Permanencia]]-sala[[#This Row],[Tiempo de Preparación]])&gt;0,sala[[#This Row],[Tiempo de Permanencia]]-sala[[#This Row],[Tiempo de Preparación]],0)</f>
        <v>7.2222222227072863E-2</v>
      </c>
      <c r="R632" s="10">
        <f>IF(sala[[#This Row],[Tiempo de degustación]]&gt;0,1,0)</f>
        <v>1</v>
      </c>
      <c r="S632" s="1" t="str">
        <f>WEEKDAY(sala[[#This Row],[Fecha de Factura]],11)&amp;". "&amp;TEXT(sala[[#This Row],[Fecha de Factura]],"dddd")</f>
        <v>4. jueves</v>
      </c>
      <c r="T632" s="4">
        <f>SUMIF('cocina'!A:A,sala[[#This Row],[Número de Orden]],'cocina'!G:G)</f>
        <v>3</v>
      </c>
      <c r="U632" s="4">
        <f>sala[[#This Row],[Tiempo de Preparación]]*24</f>
        <v>0.76666666666666661</v>
      </c>
      <c r="V632">
        <f>sala[[#This Row],[Cobrada]]*sala[[#This Row],[Monto Total de la Cuenta]]</f>
        <v>66</v>
      </c>
      <c r="W632" s="4">
        <f>sala[[#This Row],[Tiempo de Permanencia]]*24</f>
        <v>2.5000000001164153</v>
      </c>
    </row>
    <row r="633" spans="1:23" x14ac:dyDescent="0.3">
      <c r="A633">
        <v>16</v>
      </c>
      <c r="B633" s="1" t="s">
        <v>535</v>
      </c>
      <c r="C633">
        <v>2</v>
      </c>
      <c r="D633" s="2">
        <v>45022.010416666664</v>
      </c>
      <c r="E633" s="2">
        <v>45022.121527777781</v>
      </c>
      <c r="F633" s="1" t="s">
        <v>13</v>
      </c>
      <c r="G633" s="1" t="s">
        <v>20</v>
      </c>
      <c r="H633" s="1" t="s">
        <v>25</v>
      </c>
      <c r="I633">
        <v>22.41</v>
      </c>
      <c r="J633" s="1" t="s">
        <v>26</v>
      </c>
      <c r="K633">
        <v>632</v>
      </c>
      <c r="L633" s="1" t="s">
        <v>54</v>
      </c>
      <c r="M633" s="1">
        <f>SUMIF('cocina'!A:A,sala[[#This Row],[Número de Orden]],'cocina'!K:K)</f>
        <v>129</v>
      </c>
      <c r="N633" s="2">
        <f>sala[[#This Row],[Hora de Salida]]</f>
        <v>45022.121527777781</v>
      </c>
      <c r="O633" s="3">
        <f>IF(sala[[#This Row],[Estado de la Mesa]]="Ocupada",sala[[#This Row],[Hora de Salida]]-sala[[#This Row],[Hora de Llegada]]+15/(24*60),sala[[#This Row],[Hora de Salida]]-sala[[#This Row],[Hora de Llegada]])</f>
        <v>0.11111111111677019</v>
      </c>
      <c r="P633" s="3">
        <f>SUMIF('cocina'!A:A,sala[[#This Row],[Número de Orden]],'cocina'!H:H)/(24*60)</f>
        <v>6.1111111111111109E-2</v>
      </c>
      <c r="Q633" s="3">
        <f>IF((sala[[#This Row],[Tiempo de Permanencia]]-sala[[#This Row],[Tiempo de Preparación]])&gt;0,sala[[#This Row],[Tiempo de Permanencia]]-sala[[#This Row],[Tiempo de Preparación]],0)</f>
        <v>5.000000000565908E-2</v>
      </c>
      <c r="R633" s="10">
        <f>IF(sala[[#This Row],[Tiempo de degustación]]&gt;0,1,0)</f>
        <v>1</v>
      </c>
      <c r="S633" s="1" t="str">
        <f>WEEKDAY(sala[[#This Row],[Fecha de Factura]],11)&amp;". "&amp;TEXT(sala[[#This Row],[Fecha de Factura]],"dddd")</f>
        <v>4. jueves</v>
      </c>
      <c r="T633" s="4">
        <f>SUMIF('cocina'!A:A,sala[[#This Row],[Número de Orden]],'cocina'!G:G)</f>
        <v>4</v>
      </c>
      <c r="U633" s="4">
        <f>sala[[#This Row],[Tiempo de Preparación]]*24</f>
        <v>1.4666666666666666</v>
      </c>
      <c r="V633">
        <f>sala[[#This Row],[Cobrada]]*sala[[#This Row],[Monto Total de la Cuenta]]</f>
        <v>129</v>
      </c>
      <c r="W633" s="4">
        <f>sala[[#This Row],[Tiempo de Permanencia]]*24</f>
        <v>2.6666666668024845</v>
      </c>
    </row>
    <row r="634" spans="1:23" x14ac:dyDescent="0.3">
      <c r="A634">
        <v>16</v>
      </c>
      <c r="B634" s="1" t="s">
        <v>536</v>
      </c>
      <c r="C634">
        <v>5</v>
      </c>
      <c r="D634" s="2">
        <v>45022.154861111114</v>
      </c>
      <c r="E634" s="2">
        <v>45022.227777777778</v>
      </c>
      <c r="F634" s="1" t="s">
        <v>13</v>
      </c>
      <c r="G634" s="1" t="s">
        <v>14</v>
      </c>
      <c r="H634" s="1" t="s">
        <v>25</v>
      </c>
      <c r="I634">
        <v>11.19</v>
      </c>
      <c r="J634" s="1" t="s">
        <v>16</v>
      </c>
      <c r="K634">
        <v>633</v>
      </c>
      <c r="L634" s="1" t="s">
        <v>42</v>
      </c>
      <c r="M634" s="1">
        <f>SUMIF('cocina'!A:A,sala[[#This Row],[Número de Orden]],'cocina'!K:K)</f>
        <v>236</v>
      </c>
      <c r="N634" s="2">
        <f>sala[[#This Row],[Hora de Salida]]</f>
        <v>45022.227777777778</v>
      </c>
      <c r="O634" s="3">
        <f>IF(sala[[#This Row],[Estado de la Mesa]]="Ocupada",sala[[#This Row],[Hora de Salida]]-sala[[#This Row],[Hora de Llegada]]+15/(24*60),sala[[#This Row],[Hora de Salida]]-sala[[#This Row],[Hora de Llegada]])</f>
        <v>7.2916666664241347E-2</v>
      </c>
      <c r="P634" s="3">
        <f>SUMIF('cocina'!A:A,sala[[#This Row],[Número de Orden]],'cocina'!H:H)/(24*60)</f>
        <v>0.10347222222222222</v>
      </c>
      <c r="Q634" s="3">
        <f>IF((sala[[#This Row],[Tiempo de Permanencia]]-sala[[#This Row],[Tiempo de Preparación]])&gt;0,sala[[#This Row],[Tiempo de Permanencia]]-sala[[#This Row],[Tiempo de Preparación]],0)</f>
        <v>0</v>
      </c>
      <c r="R634" s="10">
        <f>IF(sala[[#This Row],[Tiempo de degustación]]&gt;0,1,0)</f>
        <v>0</v>
      </c>
      <c r="S634" s="1" t="str">
        <f>WEEKDAY(sala[[#This Row],[Fecha de Factura]],11)&amp;". "&amp;TEXT(sala[[#This Row],[Fecha de Factura]],"dddd")</f>
        <v>4. jueves</v>
      </c>
      <c r="T634" s="4">
        <f>SUMIF('cocina'!A:A,sala[[#This Row],[Número de Orden]],'cocina'!G:G)</f>
        <v>10</v>
      </c>
      <c r="U634" s="4">
        <f>sala[[#This Row],[Tiempo de Preparación]]*24</f>
        <v>2.4833333333333334</v>
      </c>
      <c r="V634">
        <f>sala[[#This Row],[Cobrada]]*sala[[#This Row],[Monto Total de la Cuenta]]</f>
        <v>0</v>
      </c>
      <c r="W634" s="4">
        <f>sala[[#This Row],[Tiempo de Permanencia]]*24</f>
        <v>1.7499999999417923</v>
      </c>
    </row>
    <row r="635" spans="1:23" x14ac:dyDescent="0.3">
      <c r="A635">
        <v>2</v>
      </c>
      <c r="B635" s="1" t="s">
        <v>400</v>
      </c>
      <c r="C635">
        <v>1</v>
      </c>
      <c r="D635" s="2">
        <v>45022.002083333333</v>
      </c>
      <c r="E635" s="2">
        <v>45022.15</v>
      </c>
      <c r="F635" s="1" t="s">
        <v>19</v>
      </c>
      <c r="G635" s="1" t="s">
        <v>20</v>
      </c>
      <c r="H635" s="1" t="s">
        <v>25</v>
      </c>
      <c r="I635">
        <v>29.25</v>
      </c>
      <c r="J635" s="1" t="s">
        <v>16</v>
      </c>
      <c r="K635">
        <v>634</v>
      </c>
      <c r="L635" s="1" t="s">
        <v>39</v>
      </c>
      <c r="M635" s="1">
        <f>SUMIF('cocina'!A:A,sala[[#This Row],[Número de Orden]],'cocina'!K:K)</f>
        <v>344</v>
      </c>
      <c r="N635" s="2">
        <f>sala[[#This Row],[Hora de Salida]]</f>
        <v>45022.15</v>
      </c>
      <c r="O635" s="3">
        <f>IF(sala[[#This Row],[Estado de la Mesa]]="Ocupada",sala[[#This Row],[Hora de Salida]]-sala[[#This Row],[Hora de Llegada]]+15/(24*60),sala[[#This Row],[Hora de Salida]]-sala[[#This Row],[Hora de Llegada]])</f>
        <v>0.14791666666860692</v>
      </c>
      <c r="P635" s="3">
        <f>SUMIF('cocina'!A:A,sala[[#This Row],[Número de Orden]],'cocina'!H:H)/(24*60)</f>
        <v>0.10902777777777778</v>
      </c>
      <c r="Q635" s="3">
        <f>IF((sala[[#This Row],[Tiempo de Permanencia]]-sala[[#This Row],[Tiempo de Preparación]])&gt;0,sala[[#This Row],[Tiempo de Permanencia]]-sala[[#This Row],[Tiempo de Preparación]],0)</f>
        <v>3.8888888890829143E-2</v>
      </c>
      <c r="R635" s="10">
        <f>IF(sala[[#This Row],[Tiempo de degustación]]&gt;0,1,0)</f>
        <v>1</v>
      </c>
      <c r="S635" s="1" t="str">
        <f>WEEKDAY(sala[[#This Row],[Fecha de Factura]],11)&amp;". "&amp;TEXT(sala[[#This Row],[Fecha de Factura]],"dddd")</f>
        <v>4. jueves</v>
      </c>
      <c r="T635" s="4">
        <f>SUMIF('cocina'!A:A,sala[[#This Row],[Número de Orden]],'cocina'!G:G)</f>
        <v>11</v>
      </c>
      <c r="U635" s="4">
        <f>sala[[#This Row],[Tiempo de Preparación]]*24</f>
        <v>2.6166666666666667</v>
      </c>
      <c r="V635">
        <f>sala[[#This Row],[Cobrada]]*sala[[#This Row],[Monto Total de la Cuenta]]</f>
        <v>344</v>
      </c>
      <c r="W635" s="4">
        <f>sala[[#This Row],[Tiempo de Permanencia]]*24</f>
        <v>3.5500000000465661</v>
      </c>
    </row>
    <row r="636" spans="1:23" x14ac:dyDescent="0.3">
      <c r="A636">
        <v>5</v>
      </c>
      <c r="B636" s="1" t="s">
        <v>537</v>
      </c>
      <c r="C636">
        <v>2</v>
      </c>
      <c r="D636" s="2">
        <v>45022.011805555558</v>
      </c>
      <c r="E636" s="2">
        <v>45022.12777777778</v>
      </c>
      <c r="F636" s="1" t="s">
        <v>24</v>
      </c>
      <c r="G636" s="1" t="s">
        <v>14</v>
      </c>
      <c r="H636" s="1" t="s">
        <v>25</v>
      </c>
      <c r="I636">
        <v>22.15</v>
      </c>
      <c r="J636" s="1" t="s">
        <v>26</v>
      </c>
      <c r="K636">
        <v>635</v>
      </c>
      <c r="L636" s="1" t="s">
        <v>33</v>
      </c>
      <c r="M636" s="1">
        <f>SUMIF('cocina'!A:A,sala[[#This Row],[Número de Orden]],'cocina'!K:K)</f>
        <v>58</v>
      </c>
      <c r="N636" s="2">
        <f>sala[[#This Row],[Hora de Salida]]</f>
        <v>45022.12777777778</v>
      </c>
      <c r="O636" s="3">
        <f>IF(sala[[#This Row],[Estado de la Mesa]]="Ocupada",sala[[#This Row],[Hora de Salida]]-sala[[#This Row],[Hora de Llegada]]+15/(24*60),sala[[#This Row],[Hora de Salida]]-sala[[#This Row],[Hora de Llegada]])</f>
        <v>0.11597222222189885</v>
      </c>
      <c r="P636" s="3">
        <f>SUMIF('cocina'!A:A,sala[[#This Row],[Número de Orden]],'cocina'!H:H)/(24*60)</f>
        <v>1.7361111111111112E-2</v>
      </c>
      <c r="Q636" s="3">
        <f>IF((sala[[#This Row],[Tiempo de Permanencia]]-sala[[#This Row],[Tiempo de Preparación]])&gt;0,sala[[#This Row],[Tiempo de Permanencia]]-sala[[#This Row],[Tiempo de Preparación]],0)</f>
        <v>9.8611111110787741E-2</v>
      </c>
      <c r="R636" s="10">
        <f>IF(sala[[#This Row],[Tiempo de degustación]]&gt;0,1,0)</f>
        <v>1</v>
      </c>
      <c r="S636" s="1" t="str">
        <f>WEEKDAY(sala[[#This Row],[Fecha de Factura]],11)&amp;". "&amp;TEXT(sala[[#This Row],[Fecha de Factura]],"dddd")</f>
        <v>4. jueves</v>
      </c>
      <c r="T636" s="4">
        <f>SUMIF('cocina'!A:A,sala[[#This Row],[Número de Orden]],'cocina'!G:G)</f>
        <v>2</v>
      </c>
      <c r="U636" s="4">
        <f>sala[[#This Row],[Tiempo de Preparación]]*24</f>
        <v>0.41666666666666669</v>
      </c>
      <c r="V636">
        <f>sala[[#This Row],[Cobrada]]*sala[[#This Row],[Monto Total de la Cuenta]]</f>
        <v>58</v>
      </c>
      <c r="W636" s="4">
        <f>sala[[#This Row],[Tiempo de Permanencia]]*24</f>
        <v>2.7833333333255723</v>
      </c>
    </row>
    <row r="637" spans="1:23" x14ac:dyDescent="0.3">
      <c r="A637">
        <v>14</v>
      </c>
      <c r="B637" s="1" t="s">
        <v>538</v>
      </c>
      <c r="C637">
        <v>3</v>
      </c>
      <c r="D637" s="2">
        <v>45022.149305555555</v>
      </c>
      <c r="E637" s="2">
        <v>45022.241666666669</v>
      </c>
      <c r="F637" s="1" t="s">
        <v>29</v>
      </c>
      <c r="G637" s="1" t="s">
        <v>35</v>
      </c>
      <c r="H637" s="1" t="s">
        <v>15</v>
      </c>
      <c r="I637">
        <v>32.86</v>
      </c>
      <c r="J637" s="1" t="s">
        <v>26</v>
      </c>
      <c r="K637">
        <v>636</v>
      </c>
      <c r="L637" s="1" t="s">
        <v>54</v>
      </c>
      <c r="M637" s="1">
        <f>SUMIF('cocina'!A:A,sala[[#This Row],[Número de Orden]],'cocina'!K:K)</f>
        <v>126</v>
      </c>
      <c r="N637" s="2">
        <f>sala[[#This Row],[Hora de Salida]]</f>
        <v>45022.241666666669</v>
      </c>
      <c r="O637" s="3">
        <f>IF(sala[[#This Row],[Estado de la Mesa]]="Ocupada",sala[[#This Row],[Hora de Salida]]-sala[[#This Row],[Hora de Llegada]]+15/(24*60),sala[[#This Row],[Hora de Salida]]-sala[[#This Row],[Hora de Llegada]])</f>
        <v>9.2361111113859806E-2</v>
      </c>
      <c r="P637" s="3">
        <f>SUMIF('cocina'!A:A,sala[[#This Row],[Número de Orden]],'cocina'!H:H)/(24*60)</f>
        <v>0.10486111111111111</v>
      </c>
      <c r="Q637" s="3">
        <f>IF((sala[[#This Row],[Tiempo de Permanencia]]-sala[[#This Row],[Tiempo de Preparación]])&gt;0,sala[[#This Row],[Tiempo de Permanencia]]-sala[[#This Row],[Tiempo de Preparación]],0)</f>
        <v>0</v>
      </c>
      <c r="R637" s="10">
        <f>IF(sala[[#This Row],[Tiempo de degustación]]&gt;0,1,0)</f>
        <v>0</v>
      </c>
      <c r="S637" s="1" t="str">
        <f>WEEKDAY(sala[[#This Row],[Fecha de Factura]],11)&amp;". "&amp;TEXT(sala[[#This Row],[Fecha de Factura]],"dddd")</f>
        <v>4. jueves</v>
      </c>
      <c r="T637" s="4">
        <f>SUMIF('cocina'!A:A,sala[[#This Row],[Número de Orden]],'cocina'!G:G)</f>
        <v>6</v>
      </c>
      <c r="U637" s="4">
        <f>sala[[#This Row],[Tiempo de Preparación]]*24</f>
        <v>2.5166666666666666</v>
      </c>
      <c r="V637">
        <f>sala[[#This Row],[Cobrada]]*sala[[#This Row],[Monto Total de la Cuenta]]</f>
        <v>0</v>
      </c>
      <c r="W637" s="4">
        <f>sala[[#This Row],[Tiempo de Permanencia]]*24</f>
        <v>2.2166666667326353</v>
      </c>
    </row>
    <row r="638" spans="1:23" x14ac:dyDescent="0.3">
      <c r="A638">
        <v>6</v>
      </c>
      <c r="B638" s="1" t="s">
        <v>539</v>
      </c>
      <c r="C638">
        <v>3</v>
      </c>
      <c r="D638" s="2">
        <v>45022.079861111109</v>
      </c>
      <c r="E638" s="2">
        <v>45022.188888888886</v>
      </c>
      <c r="F638" s="1" t="s">
        <v>32</v>
      </c>
      <c r="G638" s="1" t="s">
        <v>14</v>
      </c>
      <c r="H638" s="1" t="s">
        <v>25</v>
      </c>
      <c r="I638">
        <v>36.58</v>
      </c>
      <c r="J638" s="1" t="s">
        <v>16</v>
      </c>
      <c r="K638">
        <v>637</v>
      </c>
      <c r="L638" s="1" t="s">
        <v>54</v>
      </c>
      <c r="M638" s="1">
        <f>SUMIF('cocina'!A:A,sala[[#This Row],[Número de Orden]],'cocina'!K:K)</f>
        <v>117</v>
      </c>
      <c r="N638" s="2">
        <f>sala[[#This Row],[Hora de Salida]]</f>
        <v>45022.188888888886</v>
      </c>
      <c r="O638" s="3">
        <f>IF(sala[[#This Row],[Estado de la Mesa]]="Ocupada",sala[[#This Row],[Hora de Salida]]-sala[[#This Row],[Hora de Llegada]]+15/(24*60),sala[[#This Row],[Hora de Salida]]-sala[[#This Row],[Hora de Llegada]])</f>
        <v>0.10902777777664596</v>
      </c>
      <c r="P638" s="3">
        <f>SUMIF('cocina'!A:A,sala[[#This Row],[Número de Orden]],'cocina'!H:H)/(24*60)</f>
        <v>4.2361111111111113E-2</v>
      </c>
      <c r="Q638" s="3">
        <f>IF((sala[[#This Row],[Tiempo de Permanencia]]-sala[[#This Row],[Tiempo de Preparación]])&gt;0,sala[[#This Row],[Tiempo de Permanencia]]-sala[[#This Row],[Tiempo de Preparación]],0)</f>
        <v>6.6666666665534849E-2</v>
      </c>
      <c r="R638" s="10">
        <f>IF(sala[[#This Row],[Tiempo de degustación]]&gt;0,1,0)</f>
        <v>1</v>
      </c>
      <c r="S638" s="1" t="str">
        <f>WEEKDAY(sala[[#This Row],[Fecha de Factura]],11)&amp;". "&amp;TEXT(sala[[#This Row],[Fecha de Factura]],"dddd")</f>
        <v>4. jueves</v>
      </c>
      <c r="T638" s="4">
        <f>SUMIF('cocina'!A:A,sala[[#This Row],[Número de Orden]],'cocina'!G:G)</f>
        <v>4</v>
      </c>
      <c r="U638" s="4">
        <f>sala[[#This Row],[Tiempo de Preparación]]*24</f>
        <v>1.0166666666666666</v>
      </c>
      <c r="V638">
        <f>sala[[#This Row],[Cobrada]]*sala[[#This Row],[Monto Total de la Cuenta]]</f>
        <v>117</v>
      </c>
      <c r="W638" s="4">
        <f>sala[[#This Row],[Tiempo de Permanencia]]*24</f>
        <v>2.6166666666395031</v>
      </c>
    </row>
    <row r="639" spans="1:23" x14ac:dyDescent="0.3">
      <c r="A639">
        <v>16</v>
      </c>
      <c r="B639" s="1" t="s">
        <v>205</v>
      </c>
      <c r="C639">
        <v>6</v>
      </c>
      <c r="D639" s="2">
        <v>45022.037499999999</v>
      </c>
      <c r="E639" s="2">
        <v>45022.094444444447</v>
      </c>
      <c r="F639" s="1" t="s">
        <v>13</v>
      </c>
      <c r="G639" s="1" t="s">
        <v>35</v>
      </c>
      <c r="H639" s="1" t="s">
        <v>25</v>
      </c>
      <c r="I639">
        <v>30.71</v>
      </c>
      <c r="J639" s="1" t="s">
        <v>38</v>
      </c>
      <c r="K639">
        <v>638</v>
      </c>
      <c r="L639" s="1" t="s">
        <v>69</v>
      </c>
      <c r="M639" s="1">
        <f>SUMIF('cocina'!A:A,sala[[#This Row],[Número de Orden]],'cocina'!K:K)</f>
        <v>90</v>
      </c>
      <c r="N639" s="2">
        <f>sala[[#This Row],[Hora de Salida]]</f>
        <v>45022.094444444447</v>
      </c>
      <c r="O639" s="3">
        <f>IF(sala[[#This Row],[Estado de la Mesa]]="Ocupada",sala[[#This Row],[Hora de Salida]]-sala[[#This Row],[Hora de Llegada]]+15/(24*60),sala[[#This Row],[Hora de Salida]]-sala[[#This Row],[Hora de Llegada]])</f>
        <v>6.7361111114829939E-2</v>
      </c>
      <c r="P639" s="3">
        <f>SUMIF('cocina'!A:A,sala[[#This Row],[Número de Orden]],'cocina'!H:H)/(24*60)</f>
        <v>3.0555555555555555E-2</v>
      </c>
      <c r="Q639" s="3">
        <f>IF((sala[[#This Row],[Tiempo de Permanencia]]-sala[[#This Row],[Tiempo de Preparación]])&gt;0,sala[[#This Row],[Tiempo de Permanencia]]-sala[[#This Row],[Tiempo de Preparación]],0)</f>
        <v>3.680555555927438E-2</v>
      </c>
      <c r="R639" s="10">
        <f>IF(sala[[#This Row],[Tiempo de degustación]]&gt;0,1,0)</f>
        <v>1</v>
      </c>
      <c r="S639" s="1" t="str">
        <f>WEEKDAY(sala[[#This Row],[Fecha de Factura]],11)&amp;". "&amp;TEXT(sala[[#This Row],[Fecha de Factura]],"dddd")</f>
        <v>4. jueves</v>
      </c>
      <c r="T639" s="4">
        <f>SUMIF('cocina'!A:A,sala[[#This Row],[Número de Orden]],'cocina'!G:G)</f>
        <v>3</v>
      </c>
      <c r="U639" s="4">
        <f>sala[[#This Row],[Tiempo de Preparación]]*24</f>
        <v>0.73333333333333328</v>
      </c>
      <c r="V639">
        <f>sala[[#This Row],[Cobrada]]*sala[[#This Row],[Monto Total de la Cuenta]]</f>
        <v>90</v>
      </c>
      <c r="W639" s="4">
        <f>sala[[#This Row],[Tiempo de Permanencia]]*24</f>
        <v>1.6166666667559184</v>
      </c>
    </row>
    <row r="640" spans="1:23" x14ac:dyDescent="0.3">
      <c r="A640">
        <v>8</v>
      </c>
      <c r="B640" s="1" t="s">
        <v>540</v>
      </c>
      <c r="C640">
        <v>4</v>
      </c>
      <c r="D640" s="2">
        <v>45022.095138888886</v>
      </c>
      <c r="E640" s="2">
        <v>45022.22152777778</v>
      </c>
      <c r="F640" s="1" t="s">
        <v>24</v>
      </c>
      <c r="G640" s="1" t="s">
        <v>35</v>
      </c>
      <c r="H640" s="1" t="s">
        <v>25</v>
      </c>
      <c r="I640">
        <v>18.97</v>
      </c>
      <c r="J640" s="1" t="s">
        <v>16</v>
      </c>
      <c r="K640">
        <v>639</v>
      </c>
      <c r="L640" s="1" t="s">
        <v>17</v>
      </c>
      <c r="M640" s="1">
        <f>SUMIF('cocina'!A:A,sala[[#This Row],[Número de Orden]],'cocina'!K:K)</f>
        <v>152</v>
      </c>
      <c r="N640" s="2">
        <f>sala[[#This Row],[Hora de Salida]]</f>
        <v>45022.22152777778</v>
      </c>
      <c r="O640" s="3">
        <f>IF(sala[[#This Row],[Estado de la Mesa]]="Ocupada",sala[[#This Row],[Hora de Salida]]-sala[[#This Row],[Hora de Llegada]]+15/(24*60),sala[[#This Row],[Hora de Salida]]-sala[[#This Row],[Hora de Llegada]])</f>
        <v>0.12638888889341615</v>
      </c>
      <c r="P640" s="3">
        <f>SUMIF('cocina'!A:A,sala[[#This Row],[Número de Orden]],'cocina'!H:H)/(24*60)</f>
        <v>9.4444444444444442E-2</v>
      </c>
      <c r="Q640" s="3">
        <f>IF((sala[[#This Row],[Tiempo de Permanencia]]-sala[[#This Row],[Tiempo de Preparación]])&gt;0,sala[[#This Row],[Tiempo de Permanencia]]-sala[[#This Row],[Tiempo de Preparación]],0)</f>
        <v>3.1944444448971709E-2</v>
      </c>
      <c r="R640" s="10">
        <f>IF(sala[[#This Row],[Tiempo de degustación]]&gt;0,1,0)</f>
        <v>1</v>
      </c>
      <c r="S640" s="1" t="str">
        <f>WEEKDAY(sala[[#This Row],[Fecha de Factura]],11)&amp;". "&amp;TEXT(sala[[#This Row],[Fecha de Factura]],"dddd")</f>
        <v>4. jueves</v>
      </c>
      <c r="T640" s="4">
        <f>SUMIF('cocina'!A:A,sala[[#This Row],[Número de Orden]],'cocina'!G:G)</f>
        <v>6</v>
      </c>
      <c r="U640" s="4">
        <f>sala[[#This Row],[Tiempo de Preparación]]*24</f>
        <v>2.2666666666666666</v>
      </c>
      <c r="V640">
        <f>sala[[#This Row],[Cobrada]]*sala[[#This Row],[Monto Total de la Cuenta]]</f>
        <v>152</v>
      </c>
      <c r="W640" s="4">
        <f>sala[[#This Row],[Tiempo de Permanencia]]*24</f>
        <v>3.0333333334419876</v>
      </c>
    </row>
    <row r="641" spans="1:23" x14ac:dyDescent="0.3">
      <c r="A641">
        <v>14</v>
      </c>
      <c r="B641" s="1" t="s">
        <v>541</v>
      </c>
      <c r="C641">
        <v>3</v>
      </c>
      <c r="D641" s="2">
        <v>45022.02847222222</v>
      </c>
      <c r="E641" s="2">
        <v>45022.076388888891</v>
      </c>
      <c r="F641" s="1" t="s">
        <v>13</v>
      </c>
      <c r="G641" s="1" t="s">
        <v>14</v>
      </c>
      <c r="H641" s="1" t="s">
        <v>15</v>
      </c>
      <c r="I641">
        <v>49.29</v>
      </c>
      <c r="J641" s="1" t="s">
        <v>26</v>
      </c>
      <c r="K641">
        <v>640</v>
      </c>
      <c r="L641" s="1" t="s">
        <v>39</v>
      </c>
      <c r="M641" s="1">
        <f>SUMIF('cocina'!A:A,sala[[#This Row],[Número de Orden]],'cocina'!K:K)</f>
        <v>219</v>
      </c>
      <c r="N641" s="2">
        <f>sala[[#This Row],[Hora de Salida]]</f>
        <v>45022.076388888891</v>
      </c>
      <c r="O641" s="3">
        <f>IF(sala[[#This Row],[Estado de la Mesa]]="Ocupada",sala[[#This Row],[Hora de Salida]]-sala[[#This Row],[Hora de Llegada]]+15/(24*60),sala[[#This Row],[Hora de Salida]]-sala[[#This Row],[Hora de Llegada]])</f>
        <v>4.7916666670062114E-2</v>
      </c>
      <c r="P641" s="3">
        <f>SUMIF('cocina'!A:A,sala[[#This Row],[Número de Orden]],'cocina'!H:H)/(24*60)</f>
        <v>5.2083333333333336E-2</v>
      </c>
      <c r="Q641" s="3">
        <f>IF((sala[[#This Row],[Tiempo de Permanencia]]-sala[[#This Row],[Tiempo de Preparación]])&gt;0,sala[[#This Row],[Tiempo de Permanencia]]-sala[[#This Row],[Tiempo de Preparación]],0)</f>
        <v>0</v>
      </c>
      <c r="R641" s="10">
        <f>IF(sala[[#This Row],[Tiempo de degustación]]&gt;0,1,0)</f>
        <v>0</v>
      </c>
      <c r="S641" s="1" t="str">
        <f>WEEKDAY(sala[[#This Row],[Fecha de Factura]],11)&amp;". "&amp;TEXT(sala[[#This Row],[Fecha de Factura]],"dddd")</f>
        <v>4. jueves</v>
      </c>
      <c r="T641" s="4">
        <f>SUMIF('cocina'!A:A,sala[[#This Row],[Número de Orden]],'cocina'!G:G)</f>
        <v>8</v>
      </c>
      <c r="U641" s="4">
        <f>sala[[#This Row],[Tiempo de Preparación]]*24</f>
        <v>1.25</v>
      </c>
      <c r="V641">
        <f>sala[[#This Row],[Cobrada]]*sala[[#This Row],[Monto Total de la Cuenta]]</f>
        <v>0</v>
      </c>
      <c r="W641" s="4">
        <f>sala[[#This Row],[Tiempo de Permanencia]]*24</f>
        <v>1.1500000000814907</v>
      </c>
    </row>
    <row r="642" spans="1:23" x14ac:dyDescent="0.3">
      <c r="A642">
        <v>2</v>
      </c>
      <c r="B642" s="1" t="s">
        <v>542</v>
      </c>
      <c r="C642">
        <v>4</v>
      </c>
      <c r="D642" s="2">
        <v>45022.047222222223</v>
      </c>
      <c r="E642" s="2">
        <v>45022.161111111112</v>
      </c>
      <c r="F642" s="1" t="s">
        <v>19</v>
      </c>
      <c r="G642" s="1" t="s">
        <v>14</v>
      </c>
      <c r="H642" s="1" t="s">
        <v>15</v>
      </c>
      <c r="I642">
        <v>39.68</v>
      </c>
      <c r="J642" s="1" t="s">
        <v>16</v>
      </c>
      <c r="K642">
        <v>641</v>
      </c>
      <c r="L642" s="1" t="s">
        <v>54</v>
      </c>
      <c r="M642" s="1">
        <f>SUMIF('cocina'!A:A,sala[[#This Row],[Número de Orden]],'cocina'!K:K)</f>
        <v>208</v>
      </c>
      <c r="N642" s="2">
        <f>sala[[#This Row],[Hora de Salida]]</f>
        <v>45022.161111111112</v>
      </c>
      <c r="O642" s="3">
        <f>IF(sala[[#This Row],[Estado de la Mesa]]="Ocupada",sala[[#This Row],[Hora de Salida]]-sala[[#This Row],[Hora de Llegada]]+15/(24*60),sala[[#This Row],[Hora de Salida]]-sala[[#This Row],[Hora de Llegada]])</f>
        <v>0.11388888888905058</v>
      </c>
      <c r="P642" s="3">
        <f>SUMIF('cocina'!A:A,sala[[#This Row],[Número de Orden]],'cocina'!H:H)/(24*60)</f>
        <v>5.1388888888888887E-2</v>
      </c>
      <c r="Q642" s="3">
        <f>IF((sala[[#This Row],[Tiempo de Permanencia]]-sala[[#This Row],[Tiempo de Preparación]])&gt;0,sala[[#This Row],[Tiempo de Permanencia]]-sala[[#This Row],[Tiempo de Preparación]],0)</f>
        <v>6.250000000016169E-2</v>
      </c>
      <c r="R642" s="10">
        <f>IF(sala[[#This Row],[Tiempo de degustación]]&gt;0,1,0)</f>
        <v>1</v>
      </c>
      <c r="S642" s="1" t="str">
        <f>WEEKDAY(sala[[#This Row],[Fecha de Factura]],11)&amp;". "&amp;TEXT(sala[[#This Row],[Fecha de Factura]],"dddd")</f>
        <v>4. jueves</v>
      </c>
      <c r="T642" s="4">
        <f>SUMIF('cocina'!A:A,sala[[#This Row],[Número de Orden]],'cocina'!G:G)</f>
        <v>8</v>
      </c>
      <c r="U642" s="4">
        <f>sala[[#This Row],[Tiempo de Preparación]]*24</f>
        <v>1.2333333333333334</v>
      </c>
      <c r="V642">
        <f>sala[[#This Row],[Cobrada]]*sala[[#This Row],[Monto Total de la Cuenta]]</f>
        <v>208</v>
      </c>
      <c r="W642" s="4">
        <f>sala[[#This Row],[Tiempo de Permanencia]]*24</f>
        <v>2.7333333333372138</v>
      </c>
    </row>
    <row r="643" spans="1:23" x14ac:dyDescent="0.3">
      <c r="A643">
        <v>15</v>
      </c>
      <c r="B643" s="1" t="s">
        <v>543</v>
      </c>
      <c r="C643">
        <v>1</v>
      </c>
      <c r="D643" s="2">
        <v>45022.10833333333</v>
      </c>
      <c r="E643" s="2">
        <v>45022.224999999999</v>
      </c>
      <c r="F643" s="1" t="s">
        <v>24</v>
      </c>
      <c r="G643" s="1" t="s">
        <v>14</v>
      </c>
      <c r="H643" s="1" t="s">
        <v>25</v>
      </c>
      <c r="I643">
        <v>11.11</v>
      </c>
      <c r="J643" s="1" t="s">
        <v>38</v>
      </c>
      <c r="K643">
        <v>642</v>
      </c>
      <c r="L643" s="1" t="s">
        <v>69</v>
      </c>
      <c r="M643" s="1">
        <f>SUMIF('cocina'!A:A,sala[[#This Row],[Número de Orden]],'cocina'!K:K)</f>
        <v>176</v>
      </c>
      <c r="N643" s="2">
        <f>sala[[#This Row],[Hora de Salida]]</f>
        <v>45022.224999999999</v>
      </c>
      <c r="O643" s="3">
        <f>IF(sala[[#This Row],[Estado de la Mesa]]="Ocupada",sala[[#This Row],[Hora de Salida]]-sala[[#This Row],[Hora de Llegada]]+15/(24*60),sala[[#This Row],[Hora de Salida]]-sala[[#This Row],[Hora de Llegada]])</f>
        <v>0.12708333333527358</v>
      </c>
      <c r="P643" s="3">
        <f>SUMIF('cocina'!A:A,sala[[#This Row],[Número de Orden]],'cocina'!H:H)/(24*60)</f>
        <v>5.6250000000000001E-2</v>
      </c>
      <c r="Q643" s="3">
        <f>IF((sala[[#This Row],[Tiempo de Permanencia]]-sala[[#This Row],[Tiempo de Preparación]])&gt;0,sala[[#This Row],[Tiempo de Permanencia]]-sala[[#This Row],[Tiempo de Preparación]],0)</f>
        <v>7.0833333335273585E-2</v>
      </c>
      <c r="R643" s="10">
        <f>IF(sala[[#This Row],[Tiempo de degustación]]&gt;0,1,0)</f>
        <v>1</v>
      </c>
      <c r="S643" s="1" t="str">
        <f>WEEKDAY(sala[[#This Row],[Fecha de Factura]],11)&amp;". "&amp;TEXT(sala[[#This Row],[Fecha de Factura]],"dddd")</f>
        <v>4. jueves</v>
      </c>
      <c r="T643" s="4">
        <f>SUMIF('cocina'!A:A,sala[[#This Row],[Número de Orden]],'cocina'!G:G)</f>
        <v>7</v>
      </c>
      <c r="U643" s="4">
        <f>sala[[#This Row],[Tiempo de Preparación]]*24</f>
        <v>1.35</v>
      </c>
      <c r="V643">
        <f>sala[[#This Row],[Cobrada]]*sala[[#This Row],[Monto Total de la Cuenta]]</f>
        <v>176</v>
      </c>
      <c r="W643" s="4">
        <f>sala[[#This Row],[Tiempo de Permanencia]]*24</f>
        <v>3.0500000000465661</v>
      </c>
    </row>
    <row r="644" spans="1:23" x14ac:dyDescent="0.3">
      <c r="A644">
        <v>17</v>
      </c>
      <c r="B644" s="1" t="s">
        <v>544</v>
      </c>
      <c r="C644">
        <v>2</v>
      </c>
      <c r="D644" s="2">
        <v>45022.011805555558</v>
      </c>
      <c r="E644" s="2">
        <v>45022.080555555556</v>
      </c>
      <c r="F644" s="1" t="s">
        <v>24</v>
      </c>
      <c r="G644" s="1" t="s">
        <v>20</v>
      </c>
      <c r="H644" s="1" t="s">
        <v>15</v>
      </c>
      <c r="I644">
        <v>28.81</v>
      </c>
      <c r="J644" s="1" t="s">
        <v>38</v>
      </c>
      <c r="K644">
        <v>643</v>
      </c>
      <c r="L644" s="1" t="s">
        <v>44</v>
      </c>
      <c r="M644" s="1">
        <f>SUMIF('cocina'!A:A,sala[[#This Row],[Número de Orden]],'cocina'!K:K)</f>
        <v>33</v>
      </c>
      <c r="N644" s="2">
        <f>sala[[#This Row],[Hora de Salida]]</f>
        <v>45022.080555555556</v>
      </c>
      <c r="O644" s="3">
        <f>IF(sala[[#This Row],[Estado de la Mesa]]="Ocupada",sala[[#This Row],[Hora de Salida]]-sala[[#This Row],[Hora de Llegada]]+15/(24*60),sala[[#This Row],[Hora de Salida]]-sala[[#This Row],[Hora de Llegada]])</f>
        <v>7.916666666521148E-2</v>
      </c>
      <c r="P644" s="3">
        <f>SUMIF('cocina'!A:A,sala[[#This Row],[Número de Orden]],'cocina'!H:H)/(24*60)</f>
        <v>1.2500000000000001E-2</v>
      </c>
      <c r="Q644" s="3">
        <f>IF((sala[[#This Row],[Tiempo de Permanencia]]-sala[[#This Row],[Tiempo de Preparación]])&gt;0,sala[[#This Row],[Tiempo de Permanencia]]-sala[[#This Row],[Tiempo de Preparación]],0)</f>
        <v>6.6666666665211483E-2</v>
      </c>
      <c r="R644" s="10">
        <f>IF(sala[[#This Row],[Tiempo de degustación]]&gt;0,1,0)</f>
        <v>1</v>
      </c>
      <c r="S644" s="1" t="str">
        <f>WEEKDAY(sala[[#This Row],[Fecha de Factura]],11)&amp;". "&amp;TEXT(sala[[#This Row],[Fecha de Factura]],"dddd")</f>
        <v>4. jueves</v>
      </c>
      <c r="T644" s="4">
        <f>SUMIF('cocina'!A:A,sala[[#This Row],[Número de Orden]],'cocina'!G:G)</f>
        <v>1</v>
      </c>
      <c r="U644" s="4">
        <f>sala[[#This Row],[Tiempo de Preparación]]*24</f>
        <v>0.30000000000000004</v>
      </c>
      <c r="V644">
        <f>sala[[#This Row],[Cobrada]]*sala[[#This Row],[Monto Total de la Cuenta]]</f>
        <v>33</v>
      </c>
      <c r="W644" s="4">
        <f>sala[[#This Row],[Tiempo de Permanencia]]*24</f>
        <v>1.8999999999650754</v>
      </c>
    </row>
    <row r="645" spans="1:23" x14ac:dyDescent="0.3">
      <c r="A645">
        <v>9</v>
      </c>
      <c r="B645" s="1" t="s">
        <v>545</v>
      </c>
      <c r="C645">
        <v>6</v>
      </c>
      <c r="D645" s="2">
        <v>45022.155555555553</v>
      </c>
      <c r="E645" s="2">
        <v>45022.298611111109</v>
      </c>
      <c r="F645" s="1" t="s">
        <v>19</v>
      </c>
      <c r="G645" s="1" t="s">
        <v>14</v>
      </c>
      <c r="H645" s="1" t="s">
        <v>15</v>
      </c>
      <c r="I645">
        <v>13.86</v>
      </c>
      <c r="J645" s="1" t="s">
        <v>16</v>
      </c>
      <c r="K645">
        <v>644</v>
      </c>
      <c r="L645" s="1" t="s">
        <v>54</v>
      </c>
      <c r="M645" s="1">
        <f>SUMIF('cocina'!A:A,sala[[#This Row],[Número de Orden]],'cocina'!K:K)</f>
        <v>93</v>
      </c>
      <c r="N645" s="2">
        <f>sala[[#This Row],[Hora de Salida]]</f>
        <v>45022.298611111109</v>
      </c>
      <c r="O645" s="3">
        <f>IF(sala[[#This Row],[Estado de la Mesa]]="Ocupada",sala[[#This Row],[Hora de Salida]]-sala[[#This Row],[Hora de Llegada]]+15/(24*60),sala[[#This Row],[Hora de Salida]]-sala[[#This Row],[Hora de Llegada]])</f>
        <v>0.14305555555620231</v>
      </c>
      <c r="P645" s="3">
        <f>SUMIF('cocina'!A:A,sala[[#This Row],[Número de Orden]],'cocina'!H:H)/(24*60)</f>
        <v>3.5416666666666666E-2</v>
      </c>
      <c r="Q645" s="3">
        <f>IF((sala[[#This Row],[Tiempo de Permanencia]]-sala[[#This Row],[Tiempo de Preparación]])&gt;0,sala[[#This Row],[Tiempo de Permanencia]]-sala[[#This Row],[Tiempo de Preparación]],0)</f>
        <v>0.10763888888953564</v>
      </c>
      <c r="R645" s="10">
        <f>IF(sala[[#This Row],[Tiempo de degustación]]&gt;0,1,0)</f>
        <v>1</v>
      </c>
      <c r="S645" s="1" t="str">
        <f>WEEKDAY(sala[[#This Row],[Fecha de Factura]],11)&amp;". "&amp;TEXT(sala[[#This Row],[Fecha de Factura]],"dddd")</f>
        <v>4. jueves</v>
      </c>
      <c r="T645" s="4">
        <f>SUMIF('cocina'!A:A,sala[[#This Row],[Número de Orden]],'cocina'!G:G)</f>
        <v>3</v>
      </c>
      <c r="U645" s="4">
        <f>sala[[#This Row],[Tiempo de Preparación]]*24</f>
        <v>0.85</v>
      </c>
      <c r="V645">
        <f>sala[[#This Row],[Cobrada]]*sala[[#This Row],[Monto Total de la Cuenta]]</f>
        <v>93</v>
      </c>
      <c r="W645" s="4">
        <f>sala[[#This Row],[Tiempo de Permanencia]]*24</f>
        <v>3.4333333333488554</v>
      </c>
    </row>
    <row r="646" spans="1:23" x14ac:dyDescent="0.3">
      <c r="A646">
        <v>6</v>
      </c>
      <c r="B646" s="1" t="s">
        <v>395</v>
      </c>
      <c r="C646">
        <v>6</v>
      </c>
      <c r="D646" s="2">
        <v>45022.118055555555</v>
      </c>
      <c r="E646" s="2">
        <v>45022.267361111109</v>
      </c>
      <c r="F646" s="1" t="s">
        <v>13</v>
      </c>
      <c r="G646" s="1" t="s">
        <v>35</v>
      </c>
      <c r="H646" s="1" t="s">
        <v>21</v>
      </c>
      <c r="I646">
        <v>40.03</v>
      </c>
      <c r="J646" s="1" t="s">
        <v>26</v>
      </c>
      <c r="K646">
        <v>645</v>
      </c>
      <c r="L646" s="1" t="s">
        <v>42</v>
      </c>
      <c r="M646" s="1">
        <f>SUMIF('cocina'!A:A,sala[[#This Row],[Número de Orden]],'cocina'!K:K)</f>
        <v>180</v>
      </c>
      <c r="N646" s="2">
        <f>sala[[#This Row],[Hora de Salida]]</f>
        <v>45022.267361111109</v>
      </c>
      <c r="O646" s="3">
        <f>IF(sala[[#This Row],[Estado de la Mesa]]="Ocupada",sala[[#This Row],[Hora de Salida]]-sala[[#This Row],[Hora de Llegada]]+15/(24*60),sala[[#This Row],[Hora de Salida]]-sala[[#This Row],[Hora de Llegada]])</f>
        <v>0.14930555555474712</v>
      </c>
      <c r="P646" s="3">
        <f>SUMIF('cocina'!A:A,sala[[#This Row],[Número de Orden]],'cocina'!H:H)/(24*60)</f>
        <v>6.7361111111111108E-2</v>
      </c>
      <c r="Q646" s="3">
        <f>IF((sala[[#This Row],[Tiempo de Permanencia]]-sala[[#This Row],[Tiempo de Preparación]])&gt;0,sala[[#This Row],[Tiempo de Permanencia]]-sala[[#This Row],[Tiempo de Preparación]],0)</f>
        <v>8.1944444443636008E-2</v>
      </c>
      <c r="R646" s="10">
        <f>IF(sala[[#This Row],[Tiempo de degustación]]&gt;0,1,0)</f>
        <v>1</v>
      </c>
      <c r="S646" s="1" t="str">
        <f>WEEKDAY(sala[[#This Row],[Fecha de Factura]],11)&amp;". "&amp;TEXT(sala[[#This Row],[Fecha de Factura]],"dddd")</f>
        <v>4. jueves</v>
      </c>
      <c r="T646" s="4">
        <f>SUMIF('cocina'!A:A,sala[[#This Row],[Número de Orden]],'cocina'!G:G)</f>
        <v>6</v>
      </c>
      <c r="U646" s="4">
        <f>sala[[#This Row],[Tiempo de Preparación]]*24</f>
        <v>1.6166666666666667</v>
      </c>
      <c r="V646">
        <f>sala[[#This Row],[Cobrada]]*sala[[#This Row],[Monto Total de la Cuenta]]</f>
        <v>180</v>
      </c>
      <c r="W646" s="4">
        <f>sala[[#This Row],[Tiempo de Permanencia]]*24</f>
        <v>3.5833333333139308</v>
      </c>
    </row>
    <row r="647" spans="1:23" x14ac:dyDescent="0.3">
      <c r="A647">
        <v>12</v>
      </c>
      <c r="B647" s="1" t="s">
        <v>90</v>
      </c>
      <c r="C647">
        <v>2</v>
      </c>
      <c r="D647" s="2">
        <v>45022.165972222225</v>
      </c>
      <c r="E647" s="2">
        <v>45022.276388888888</v>
      </c>
      <c r="F647" s="1" t="s">
        <v>24</v>
      </c>
      <c r="G647" s="1" t="s">
        <v>14</v>
      </c>
      <c r="H647" s="1" t="s">
        <v>15</v>
      </c>
      <c r="I647">
        <v>12.59</v>
      </c>
      <c r="J647" s="1" t="s">
        <v>26</v>
      </c>
      <c r="K647">
        <v>646</v>
      </c>
      <c r="L647" s="1" t="s">
        <v>42</v>
      </c>
      <c r="M647" s="1">
        <f>SUMIF('cocina'!A:A,sala[[#This Row],[Número de Orden]],'cocina'!K:K)</f>
        <v>70</v>
      </c>
      <c r="N647" s="2">
        <f>sala[[#This Row],[Hora de Salida]]</f>
        <v>45022.276388888888</v>
      </c>
      <c r="O647" s="3">
        <f>IF(sala[[#This Row],[Estado de la Mesa]]="Ocupada",sala[[#This Row],[Hora de Salida]]-sala[[#This Row],[Hora de Llegada]]+15/(24*60),sala[[#This Row],[Hora de Salida]]-sala[[#This Row],[Hora de Llegada]])</f>
        <v>0.11041666666278616</v>
      </c>
      <c r="P647" s="3">
        <f>SUMIF('cocina'!A:A,sala[[#This Row],[Número de Orden]],'cocina'!H:H)/(24*60)</f>
        <v>2.5000000000000001E-2</v>
      </c>
      <c r="Q647" s="3">
        <f>IF((sala[[#This Row],[Tiempo de Permanencia]]-sala[[#This Row],[Tiempo de Preparación]])&gt;0,sala[[#This Row],[Tiempo de Permanencia]]-sala[[#This Row],[Tiempo de Preparación]],0)</f>
        <v>8.5416666662786161E-2</v>
      </c>
      <c r="R647" s="10">
        <f>IF(sala[[#This Row],[Tiempo de degustación]]&gt;0,1,0)</f>
        <v>1</v>
      </c>
      <c r="S647" s="1" t="str">
        <f>WEEKDAY(sala[[#This Row],[Fecha de Factura]],11)&amp;". "&amp;TEXT(sala[[#This Row],[Fecha de Factura]],"dddd")</f>
        <v>4. jueves</v>
      </c>
      <c r="T647" s="4">
        <f>SUMIF('cocina'!A:A,sala[[#This Row],[Número de Orden]],'cocina'!G:G)</f>
        <v>2</v>
      </c>
      <c r="U647" s="4">
        <f>sala[[#This Row],[Tiempo de Preparación]]*24</f>
        <v>0.60000000000000009</v>
      </c>
      <c r="V647">
        <f>sala[[#This Row],[Cobrada]]*sala[[#This Row],[Monto Total de la Cuenta]]</f>
        <v>70</v>
      </c>
      <c r="W647" s="4">
        <f>sala[[#This Row],[Tiempo de Permanencia]]*24</f>
        <v>2.6499999999068677</v>
      </c>
    </row>
    <row r="648" spans="1:23" x14ac:dyDescent="0.3">
      <c r="A648">
        <v>12</v>
      </c>
      <c r="B648" s="1" t="s">
        <v>546</v>
      </c>
      <c r="C648">
        <v>2</v>
      </c>
      <c r="D648" s="2">
        <v>45022.121527777781</v>
      </c>
      <c r="E648" s="2">
        <v>45022.267361111109</v>
      </c>
      <c r="F648" s="1" t="s">
        <v>24</v>
      </c>
      <c r="G648" s="1" t="s">
        <v>14</v>
      </c>
      <c r="H648" s="1" t="s">
        <v>25</v>
      </c>
      <c r="I648">
        <v>42.79</v>
      </c>
      <c r="J648" s="1" t="s">
        <v>16</v>
      </c>
      <c r="K648">
        <v>647</v>
      </c>
      <c r="L648" s="1" t="s">
        <v>42</v>
      </c>
      <c r="M648" s="1">
        <f>SUMIF('cocina'!A:A,sala[[#This Row],[Número de Orden]],'cocina'!K:K)</f>
        <v>98</v>
      </c>
      <c r="N648" s="2">
        <f>sala[[#This Row],[Hora de Salida]]</f>
        <v>45022.267361111109</v>
      </c>
      <c r="O648" s="3">
        <f>IF(sala[[#This Row],[Estado de la Mesa]]="Ocupada",sala[[#This Row],[Hora de Salida]]-sala[[#This Row],[Hora de Llegada]]+15/(24*60),sala[[#This Row],[Hora de Salida]]-sala[[#This Row],[Hora de Llegada]])</f>
        <v>0.14583333332848269</v>
      </c>
      <c r="P648" s="3">
        <f>SUMIF('cocina'!A:A,sala[[#This Row],[Número de Orden]],'cocina'!H:H)/(24*60)</f>
        <v>2.7083333333333334E-2</v>
      </c>
      <c r="Q648" s="3">
        <f>IF((sala[[#This Row],[Tiempo de Permanencia]]-sala[[#This Row],[Tiempo de Preparación]])&gt;0,sala[[#This Row],[Tiempo de Permanencia]]-sala[[#This Row],[Tiempo de Preparación]],0)</f>
        <v>0.11874999999514936</v>
      </c>
      <c r="R648" s="10">
        <f>IF(sala[[#This Row],[Tiempo de degustación]]&gt;0,1,0)</f>
        <v>1</v>
      </c>
      <c r="S648" s="1" t="str">
        <f>WEEKDAY(sala[[#This Row],[Fecha de Factura]],11)&amp;". "&amp;TEXT(sala[[#This Row],[Fecha de Factura]],"dddd")</f>
        <v>4. jueves</v>
      </c>
      <c r="T648" s="4">
        <f>SUMIF('cocina'!A:A,sala[[#This Row],[Número de Orden]],'cocina'!G:G)</f>
        <v>4</v>
      </c>
      <c r="U648" s="4">
        <f>sala[[#This Row],[Tiempo de Preparación]]*24</f>
        <v>0.65</v>
      </c>
      <c r="V648">
        <f>sala[[#This Row],[Cobrada]]*sala[[#This Row],[Monto Total de la Cuenta]]</f>
        <v>98</v>
      </c>
      <c r="W648" s="4">
        <f>sala[[#This Row],[Tiempo de Permanencia]]*24</f>
        <v>3.4999999998835847</v>
      </c>
    </row>
    <row r="649" spans="1:23" x14ac:dyDescent="0.3">
      <c r="A649">
        <v>9</v>
      </c>
      <c r="B649" s="1" t="s">
        <v>107</v>
      </c>
      <c r="C649">
        <v>1</v>
      </c>
      <c r="D649" s="2">
        <v>45022.124305555553</v>
      </c>
      <c r="E649" s="2">
        <v>45022.204861111109</v>
      </c>
      <c r="F649" s="1" t="s">
        <v>24</v>
      </c>
      <c r="G649" s="1" t="s">
        <v>35</v>
      </c>
      <c r="H649" s="1" t="s">
        <v>25</v>
      </c>
      <c r="I649">
        <v>17.43</v>
      </c>
      <c r="J649" s="1" t="s">
        <v>26</v>
      </c>
      <c r="K649">
        <v>648</v>
      </c>
      <c r="L649" s="1" t="s">
        <v>27</v>
      </c>
      <c r="M649" s="1">
        <f>SUMIF('cocina'!A:A,sala[[#This Row],[Número de Orden]],'cocina'!K:K)</f>
        <v>56</v>
      </c>
      <c r="N649" s="2">
        <f>sala[[#This Row],[Hora de Salida]]</f>
        <v>45022.204861111109</v>
      </c>
      <c r="O649" s="3">
        <f>IF(sala[[#This Row],[Estado de la Mesa]]="Ocupada",sala[[#This Row],[Hora de Salida]]-sala[[#This Row],[Hora de Llegada]]+15/(24*60),sala[[#This Row],[Hora de Salida]]-sala[[#This Row],[Hora de Llegada]])</f>
        <v>8.0555555556202307E-2</v>
      </c>
      <c r="P649" s="3">
        <f>SUMIF('cocina'!A:A,sala[[#This Row],[Número de Orden]],'cocina'!H:H)/(24*60)</f>
        <v>3.2638888888888891E-2</v>
      </c>
      <c r="Q649" s="3">
        <f>IF((sala[[#This Row],[Tiempo de Permanencia]]-sala[[#This Row],[Tiempo de Preparación]])&gt;0,sala[[#This Row],[Tiempo de Permanencia]]-sala[[#This Row],[Tiempo de Preparación]],0)</f>
        <v>4.7916666667313416E-2</v>
      </c>
      <c r="R649" s="10">
        <f>IF(sala[[#This Row],[Tiempo de degustación]]&gt;0,1,0)</f>
        <v>1</v>
      </c>
      <c r="S649" s="1" t="str">
        <f>WEEKDAY(sala[[#This Row],[Fecha de Factura]],11)&amp;". "&amp;TEXT(sala[[#This Row],[Fecha de Factura]],"dddd")</f>
        <v>4. jueves</v>
      </c>
      <c r="T649" s="4">
        <f>SUMIF('cocina'!A:A,sala[[#This Row],[Número de Orden]],'cocina'!G:G)</f>
        <v>2</v>
      </c>
      <c r="U649" s="4">
        <f>sala[[#This Row],[Tiempo de Preparación]]*24</f>
        <v>0.78333333333333344</v>
      </c>
      <c r="V649">
        <f>sala[[#This Row],[Cobrada]]*sala[[#This Row],[Monto Total de la Cuenta]]</f>
        <v>56</v>
      </c>
      <c r="W649" s="4">
        <f>sala[[#This Row],[Tiempo de Permanencia]]*24</f>
        <v>1.9333333333488554</v>
      </c>
    </row>
    <row r="650" spans="1:23" x14ac:dyDescent="0.3">
      <c r="A650">
        <v>9</v>
      </c>
      <c r="B650" s="1" t="s">
        <v>547</v>
      </c>
      <c r="C650">
        <v>1</v>
      </c>
      <c r="D650" s="2">
        <v>45022.038194444445</v>
      </c>
      <c r="E650" s="2">
        <v>45022.15625</v>
      </c>
      <c r="F650" s="1" t="s">
        <v>29</v>
      </c>
      <c r="G650" s="1" t="s">
        <v>14</v>
      </c>
      <c r="H650" s="1" t="s">
        <v>21</v>
      </c>
      <c r="I650">
        <v>15.98</v>
      </c>
      <c r="J650" s="1" t="s">
        <v>38</v>
      </c>
      <c r="K650">
        <v>649</v>
      </c>
      <c r="L650" s="1" t="s">
        <v>30</v>
      </c>
      <c r="M650" s="1">
        <f>SUMIF('cocina'!A:A,sala[[#This Row],[Número de Orden]],'cocina'!K:K)</f>
        <v>256</v>
      </c>
      <c r="N650" s="2">
        <f>sala[[#This Row],[Hora de Salida]]</f>
        <v>45022.15625</v>
      </c>
      <c r="O650" s="3">
        <f>IF(sala[[#This Row],[Estado de la Mesa]]="Ocupada",sala[[#This Row],[Hora de Salida]]-sala[[#This Row],[Hora de Llegada]]+15/(24*60),sala[[#This Row],[Hora de Salida]]-sala[[#This Row],[Hora de Llegada]])</f>
        <v>0.12847222222141377</v>
      </c>
      <c r="P650" s="3">
        <f>SUMIF('cocina'!A:A,sala[[#This Row],[Número de Orden]],'cocina'!H:H)/(24*60)</f>
        <v>7.5694444444444439E-2</v>
      </c>
      <c r="Q650" s="3">
        <f>IF((sala[[#This Row],[Tiempo de Permanencia]]-sala[[#This Row],[Tiempo de Preparación]])&gt;0,sala[[#This Row],[Tiempo de Permanencia]]-sala[[#This Row],[Tiempo de Preparación]],0)</f>
        <v>5.2777777776969334E-2</v>
      </c>
      <c r="R650" s="10">
        <f>IF(sala[[#This Row],[Tiempo de degustación]]&gt;0,1,0)</f>
        <v>1</v>
      </c>
      <c r="S650" s="1" t="str">
        <f>WEEKDAY(sala[[#This Row],[Fecha de Factura]],11)&amp;". "&amp;TEXT(sala[[#This Row],[Fecha de Factura]],"dddd")</f>
        <v>4. jueves</v>
      </c>
      <c r="T650" s="4">
        <f>SUMIF('cocina'!A:A,sala[[#This Row],[Número de Orden]],'cocina'!G:G)</f>
        <v>10</v>
      </c>
      <c r="U650" s="4">
        <f>sala[[#This Row],[Tiempo de Preparación]]*24</f>
        <v>1.8166666666666664</v>
      </c>
      <c r="V650">
        <f>sala[[#This Row],[Cobrada]]*sala[[#This Row],[Monto Total de la Cuenta]]</f>
        <v>256</v>
      </c>
      <c r="W650" s="4">
        <f>sala[[#This Row],[Tiempo de Permanencia]]*24</f>
        <v>3.0833333333139308</v>
      </c>
    </row>
    <row r="651" spans="1:23" x14ac:dyDescent="0.3">
      <c r="A651">
        <v>11</v>
      </c>
      <c r="B651" s="1" t="s">
        <v>484</v>
      </c>
      <c r="C651">
        <v>3</v>
      </c>
      <c r="D651" s="2">
        <v>45023.147916666669</v>
      </c>
      <c r="E651" s="2">
        <v>45023.209722222222</v>
      </c>
      <c r="F651" s="1" t="s">
        <v>13</v>
      </c>
      <c r="G651" s="1" t="s">
        <v>14</v>
      </c>
      <c r="H651" s="1" t="s">
        <v>15</v>
      </c>
      <c r="I651">
        <v>38.21</v>
      </c>
      <c r="J651" s="1" t="s">
        <v>26</v>
      </c>
      <c r="K651">
        <v>650</v>
      </c>
      <c r="L651" s="1" t="s">
        <v>69</v>
      </c>
      <c r="M651" s="1">
        <f>SUMIF('cocina'!A:A,sala[[#This Row],[Número de Orden]],'cocina'!K:K)</f>
        <v>237</v>
      </c>
      <c r="N651" s="2">
        <f>sala[[#This Row],[Hora de Salida]]</f>
        <v>45023.209722222222</v>
      </c>
      <c r="O651" s="3">
        <f>IF(sala[[#This Row],[Estado de la Mesa]]="Ocupada",sala[[#This Row],[Hora de Salida]]-sala[[#This Row],[Hora de Llegada]]+15/(24*60),sala[[#This Row],[Hora de Salida]]-sala[[#This Row],[Hora de Llegada]])</f>
        <v>6.1805555553291924E-2</v>
      </c>
      <c r="P651" s="3">
        <f>SUMIF('cocina'!A:A,sala[[#This Row],[Número de Orden]],'cocina'!H:H)/(24*60)</f>
        <v>5.2777777777777778E-2</v>
      </c>
      <c r="Q651" s="3">
        <f>IF((sala[[#This Row],[Tiempo de Permanencia]]-sala[[#This Row],[Tiempo de Preparación]])&gt;0,sala[[#This Row],[Tiempo de Permanencia]]-sala[[#This Row],[Tiempo de Preparación]],0)</f>
        <v>9.0277777755141467E-3</v>
      </c>
      <c r="R651" s="10">
        <f>IF(sala[[#This Row],[Tiempo de degustación]]&gt;0,1,0)</f>
        <v>1</v>
      </c>
      <c r="S651" s="1" t="str">
        <f>WEEKDAY(sala[[#This Row],[Fecha de Factura]],11)&amp;". "&amp;TEXT(sala[[#This Row],[Fecha de Factura]],"dddd")</f>
        <v>5. viernes</v>
      </c>
      <c r="T651" s="4">
        <f>SUMIF('cocina'!A:A,sala[[#This Row],[Número de Orden]],'cocina'!G:G)</f>
        <v>8</v>
      </c>
      <c r="U651" s="4">
        <f>sala[[#This Row],[Tiempo de Preparación]]*24</f>
        <v>1.2666666666666666</v>
      </c>
      <c r="V651">
        <f>sala[[#This Row],[Cobrada]]*sala[[#This Row],[Monto Total de la Cuenta]]</f>
        <v>237</v>
      </c>
      <c r="W651" s="4">
        <f>sala[[#This Row],[Tiempo de Permanencia]]*24</f>
        <v>1.4833333332790062</v>
      </c>
    </row>
    <row r="652" spans="1:23" x14ac:dyDescent="0.3">
      <c r="A652">
        <v>16</v>
      </c>
      <c r="B652" s="1" t="s">
        <v>548</v>
      </c>
      <c r="C652">
        <v>4</v>
      </c>
      <c r="D652" s="2">
        <v>45023.086111111108</v>
      </c>
      <c r="E652" s="2">
        <v>45023.238888888889</v>
      </c>
      <c r="F652" s="1" t="s">
        <v>32</v>
      </c>
      <c r="G652" s="1" t="s">
        <v>35</v>
      </c>
      <c r="H652" s="1" t="s">
        <v>25</v>
      </c>
      <c r="I652">
        <v>20.27</v>
      </c>
      <c r="J652" s="1" t="s">
        <v>26</v>
      </c>
      <c r="K652">
        <v>651</v>
      </c>
      <c r="L652" s="1" t="s">
        <v>69</v>
      </c>
      <c r="M652" s="1">
        <f>SUMIF('cocina'!A:A,sala[[#This Row],[Número de Orden]],'cocina'!K:K)</f>
        <v>209</v>
      </c>
      <c r="N652" s="2">
        <f>sala[[#This Row],[Hora de Salida]]</f>
        <v>45023.238888888889</v>
      </c>
      <c r="O652" s="3">
        <f>IF(sala[[#This Row],[Estado de la Mesa]]="Ocupada",sala[[#This Row],[Hora de Salida]]-sala[[#This Row],[Hora de Llegada]]+15/(24*60),sala[[#This Row],[Hora de Salida]]-sala[[#This Row],[Hora de Llegada]])</f>
        <v>0.15277777778101154</v>
      </c>
      <c r="P652" s="3">
        <f>SUMIF('cocina'!A:A,sala[[#This Row],[Número de Orden]],'cocina'!H:H)/(24*60)</f>
        <v>6.1111111111111109E-2</v>
      </c>
      <c r="Q652" s="3">
        <f>IF((sala[[#This Row],[Tiempo de Permanencia]]-sala[[#This Row],[Tiempo de Preparación]])&gt;0,sala[[#This Row],[Tiempo de Permanencia]]-sala[[#This Row],[Tiempo de Preparación]],0)</f>
        <v>9.1666666669900421E-2</v>
      </c>
      <c r="R652" s="10">
        <f>IF(sala[[#This Row],[Tiempo de degustación]]&gt;0,1,0)</f>
        <v>1</v>
      </c>
      <c r="S652" s="1" t="str">
        <f>WEEKDAY(sala[[#This Row],[Fecha de Factura]],11)&amp;". "&amp;TEXT(sala[[#This Row],[Fecha de Factura]],"dddd")</f>
        <v>5. viernes</v>
      </c>
      <c r="T652" s="4">
        <f>SUMIF('cocina'!A:A,sala[[#This Row],[Número de Orden]],'cocina'!G:G)</f>
        <v>7</v>
      </c>
      <c r="U652" s="4">
        <f>sala[[#This Row],[Tiempo de Preparación]]*24</f>
        <v>1.4666666666666666</v>
      </c>
      <c r="V652">
        <f>sala[[#This Row],[Cobrada]]*sala[[#This Row],[Monto Total de la Cuenta]]</f>
        <v>209</v>
      </c>
      <c r="W652" s="4">
        <f>sala[[#This Row],[Tiempo de Permanencia]]*24</f>
        <v>3.6666666667442769</v>
      </c>
    </row>
    <row r="653" spans="1:23" x14ac:dyDescent="0.3">
      <c r="A653">
        <v>14</v>
      </c>
      <c r="B653" s="1" t="s">
        <v>492</v>
      </c>
      <c r="C653">
        <v>5</v>
      </c>
      <c r="D653" s="2">
        <v>45023.004166666666</v>
      </c>
      <c r="E653" s="2">
        <v>45023.101388888892</v>
      </c>
      <c r="F653" s="1" t="s">
        <v>24</v>
      </c>
      <c r="G653" s="1" t="s">
        <v>14</v>
      </c>
      <c r="H653" s="1" t="s">
        <v>15</v>
      </c>
      <c r="I653">
        <v>23.26</v>
      </c>
      <c r="J653" s="1" t="s">
        <v>38</v>
      </c>
      <c r="K653">
        <v>652</v>
      </c>
      <c r="L653" s="1" t="s">
        <v>44</v>
      </c>
      <c r="M653" s="1">
        <f>SUMIF('cocina'!A:A,sala[[#This Row],[Número de Orden]],'cocina'!K:K)</f>
        <v>170</v>
      </c>
      <c r="N653" s="2">
        <f>sala[[#This Row],[Hora de Salida]]</f>
        <v>45023.101388888892</v>
      </c>
      <c r="O653" s="3">
        <f>IF(sala[[#This Row],[Estado de la Mesa]]="Ocupada",sala[[#This Row],[Hora de Salida]]-sala[[#This Row],[Hora de Llegada]]+15/(24*60),sala[[#This Row],[Hora de Salida]]-sala[[#This Row],[Hora de Llegada]])</f>
        <v>0.10763888889293109</v>
      </c>
      <c r="P653" s="3">
        <f>SUMIF('cocina'!A:A,sala[[#This Row],[Número de Orden]],'cocina'!H:H)/(24*60)</f>
        <v>3.4722222222222224E-2</v>
      </c>
      <c r="Q653" s="3">
        <f>IF((sala[[#This Row],[Tiempo de Permanencia]]-sala[[#This Row],[Tiempo de Preparación]])&gt;0,sala[[#This Row],[Tiempo de Permanencia]]-sala[[#This Row],[Tiempo de Preparación]],0)</f>
        <v>7.2916666670708868E-2</v>
      </c>
      <c r="R653" s="10">
        <f>IF(sala[[#This Row],[Tiempo de degustación]]&gt;0,1,0)</f>
        <v>1</v>
      </c>
      <c r="S653" s="1" t="str">
        <f>WEEKDAY(sala[[#This Row],[Fecha de Factura]],11)&amp;". "&amp;TEXT(sala[[#This Row],[Fecha de Factura]],"dddd")</f>
        <v>5. viernes</v>
      </c>
      <c r="T653" s="4">
        <f>SUMIF('cocina'!A:A,sala[[#This Row],[Número de Orden]],'cocina'!G:G)</f>
        <v>5</v>
      </c>
      <c r="U653" s="4">
        <f>sala[[#This Row],[Tiempo de Preparación]]*24</f>
        <v>0.83333333333333337</v>
      </c>
      <c r="V653">
        <f>sala[[#This Row],[Cobrada]]*sala[[#This Row],[Monto Total de la Cuenta]]</f>
        <v>170</v>
      </c>
      <c r="W653" s="4">
        <f>sala[[#This Row],[Tiempo de Permanencia]]*24</f>
        <v>2.5833333334303461</v>
      </c>
    </row>
    <row r="654" spans="1:23" x14ac:dyDescent="0.3">
      <c r="A654">
        <v>13</v>
      </c>
      <c r="B654" s="1" t="s">
        <v>549</v>
      </c>
      <c r="C654">
        <v>5</v>
      </c>
      <c r="D654" s="2">
        <v>45023.104861111111</v>
      </c>
      <c r="E654" s="2">
        <v>45023.180555555555</v>
      </c>
      <c r="F654" s="1" t="s">
        <v>19</v>
      </c>
      <c r="G654" s="1" t="s">
        <v>14</v>
      </c>
      <c r="H654" s="1" t="s">
        <v>25</v>
      </c>
      <c r="I654">
        <v>34.33</v>
      </c>
      <c r="J654" s="1" t="s">
        <v>26</v>
      </c>
      <c r="K654">
        <v>653</v>
      </c>
      <c r="L654" s="1" t="s">
        <v>39</v>
      </c>
      <c r="M654" s="1">
        <f>SUMIF('cocina'!A:A,sala[[#This Row],[Número de Orden]],'cocina'!K:K)</f>
        <v>244</v>
      </c>
      <c r="N654" s="2">
        <f>sala[[#This Row],[Hora de Salida]]</f>
        <v>45023.180555555555</v>
      </c>
      <c r="O654" s="3">
        <f>IF(sala[[#This Row],[Estado de la Mesa]]="Ocupada",sala[[#This Row],[Hora de Salida]]-sala[[#This Row],[Hora de Llegada]]+15/(24*60),sala[[#This Row],[Hora de Salida]]-sala[[#This Row],[Hora de Llegada]])</f>
        <v>7.5694444443797693E-2</v>
      </c>
      <c r="P654" s="3">
        <f>SUMIF('cocina'!A:A,sala[[#This Row],[Número de Orden]],'cocina'!H:H)/(24*60)</f>
        <v>0.10416666666666667</v>
      </c>
      <c r="Q654" s="3">
        <f>IF((sala[[#This Row],[Tiempo de Permanencia]]-sala[[#This Row],[Tiempo de Preparación]])&gt;0,sala[[#This Row],[Tiempo de Permanencia]]-sala[[#This Row],[Tiempo de Preparación]],0)</f>
        <v>0</v>
      </c>
      <c r="R654" s="10">
        <f>IF(sala[[#This Row],[Tiempo de degustación]]&gt;0,1,0)</f>
        <v>0</v>
      </c>
      <c r="S654" s="1" t="str">
        <f>WEEKDAY(sala[[#This Row],[Fecha de Factura]],11)&amp;". "&amp;TEXT(sala[[#This Row],[Fecha de Factura]],"dddd")</f>
        <v>5. viernes</v>
      </c>
      <c r="T654" s="4">
        <f>SUMIF('cocina'!A:A,sala[[#This Row],[Número de Orden]],'cocina'!G:G)</f>
        <v>8</v>
      </c>
      <c r="U654" s="4">
        <f>sala[[#This Row],[Tiempo de Preparación]]*24</f>
        <v>2.5</v>
      </c>
      <c r="V654">
        <f>sala[[#This Row],[Cobrada]]*sala[[#This Row],[Monto Total de la Cuenta]]</f>
        <v>0</v>
      </c>
      <c r="W654" s="4">
        <f>sala[[#This Row],[Tiempo de Permanencia]]*24</f>
        <v>1.8166666666511446</v>
      </c>
    </row>
    <row r="655" spans="1:23" x14ac:dyDescent="0.3">
      <c r="A655">
        <v>12</v>
      </c>
      <c r="B655" s="1" t="s">
        <v>550</v>
      </c>
      <c r="C655">
        <v>5</v>
      </c>
      <c r="D655" s="2">
        <v>45023.001388888886</v>
      </c>
      <c r="E655" s="2">
        <v>45023.072222222225</v>
      </c>
      <c r="F655" s="1" t="s">
        <v>29</v>
      </c>
      <c r="G655" s="1" t="s">
        <v>35</v>
      </c>
      <c r="H655" s="1" t="s">
        <v>25</v>
      </c>
      <c r="I655">
        <v>23.98</v>
      </c>
      <c r="J655" s="1" t="s">
        <v>38</v>
      </c>
      <c r="K655">
        <v>654</v>
      </c>
      <c r="L655" s="1" t="s">
        <v>44</v>
      </c>
      <c r="M655" s="1">
        <f>SUMIF('cocina'!A:A,sala[[#This Row],[Número de Orden]],'cocina'!K:K)</f>
        <v>42</v>
      </c>
      <c r="N655" s="2">
        <f>sala[[#This Row],[Hora de Salida]]</f>
        <v>45023.072222222225</v>
      </c>
      <c r="O655" s="3">
        <f>IF(sala[[#This Row],[Estado de la Mesa]]="Ocupada",sala[[#This Row],[Hora de Salida]]-sala[[#This Row],[Hora de Llegada]]+15/(24*60),sala[[#This Row],[Hora de Salida]]-sala[[#This Row],[Hora de Llegada]])</f>
        <v>8.1250000005335707E-2</v>
      </c>
      <c r="P655" s="3">
        <f>SUMIF('cocina'!A:A,sala[[#This Row],[Número de Orden]],'cocina'!H:H)/(24*60)</f>
        <v>3.0555555555555555E-2</v>
      </c>
      <c r="Q655" s="3">
        <f>IF((sala[[#This Row],[Tiempo de Permanencia]]-sala[[#This Row],[Tiempo de Preparación]])&gt;0,sala[[#This Row],[Tiempo de Permanencia]]-sala[[#This Row],[Tiempo de Preparación]],0)</f>
        <v>5.0694444449780149E-2</v>
      </c>
      <c r="R655" s="10">
        <f>IF(sala[[#This Row],[Tiempo de degustación]]&gt;0,1,0)</f>
        <v>1</v>
      </c>
      <c r="S655" s="1" t="str">
        <f>WEEKDAY(sala[[#This Row],[Fecha de Factura]],11)&amp;". "&amp;TEXT(sala[[#This Row],[Fecha de Factura]],"dddd")</f>
        <v>5. viernes</v>
      </c>
      <c r="T655" s="4">
        <f>SUMIF('cocina'!A:A,sala[[#This Row],[Número de Orden]],'cocina'!G:G)</f>
        <v>2</v>
      </c>
      <c r="U655" s="4">
        <f>sala[[#This Row],[Tiempo de Preparación]]*24</f>
        <v>0.73333333333333328</v>
      </c>
      <c r="V655">
        <f>sala[[#This Row],[Cobrada]]*sala[[#This Row],[Monto Total de la Cuenta]]</f>
        <v>42</v>
      </c>
      <c r="W655" s="4">
        <f>sala[[#This Row],[Tiempo de Permanencia]]*24</f>
        <v>1.9500000001280569</v>
      </c>
    </row>
    <row r="656" spans="1:23" x14ac:dyDescent="0.3">
      <c r="A656">
        <v>5</v>
      </c>
      <c r="B656" s="1" t="s">
        <v>551</v>
      </c>
      <c r="C656">
        <v>4</v>
      </c>
      <c r="D656" s="2">
        <v>45023.052083333336</v>
      </c>
      <c r="E656" s="2">
        <v>45023.200694444444</v>
      </c>
      <c r="F656" s="1" t="s">
        <v>29</v>
      </c>
      <c r="G656" s="1" t="s">
        <v>14</v>
      </c>
      <c r="H656" s="1" t="s">
        <v>21</v>
      </c>
      <c r="I656">
        <v>21.7</v>
      </c>
      <c r="J656" s="1" t="s">
        <v>16</v>
      </c>
      <c r="K656">
        <v>655</v>
      </c>
      <c r="L656" s="1" t="s">
        <v>27</v>
      </c>
      <c r="M656" s="1">
        <f>SUMIF('cocina'!A:A,sala[[#This Row],[Número de Orden]],'cocina'!K:K)</f>
        <v>93</v>
      </c>
      <c r="N656" s="2">
        <f>sala[[#This Row],[Hora de Salida]]</f>
        <v>45023.200694444444</v>
      </c>
      <c r="O656" s="3">
        <f>IF(sala[[#This Row],[Estado de la Mesa]]="Ocupada",sala[[#This Row],[Hora de Salida]]-sala[[#This Row],[Hora de Llegada]]+15/(24*60),sala[[#This Row],[Hora de Salida]]-sala[[#This Row],[Hora de Llegada]])</f>
        <v>0.14861111110803904</v>
      </c>
      <c r="P656" s="3">
        <f>SUMIF('cocina'!A:A,sala[[#This Row],[Número de Orden]],'cocina'!H:H)/(24*60)</f>
        <v>2.5000000000000001E-2</v>
      </c>
      <c r="Q656" s="3">
        <f>IF((sala[[#This Row],[Tiempo de Permanencia]]-sala[[#This Row],[Tiempo de Preparación]])&gt;0,sala[[#This Row],[Tiempo de Permanencia]]-sala[[#This Row],[Tiempo de Preparación]],0)</f>
        <v>0.12361111110803905</v>
      </c>
      <c r="R656" s="10">
        <f>IF(sala[[#This Row],[Tiempo de degustación]]&gt;0,1,0)</f>
        <v>1</v>
      </c>
      <c r="S656" s="1" t="str">
        <f>WEEKDAY(sala[[#This Row],[Fecha de Factura]],11)&amp;". "&amp;TEXT(sala[[#This Row],[Fecha de Factura]],"dddd")</f>
        <v>5. viernes</v>
      </c>
      <c r="T656" s="4">
        <f>SUMIF('cocina'!A:A,sala[[#This Row],[Número de Orden]],'cocina'!G:G)</f>
        <v>3</v>
      </c>
      <c r="U656" s="4">
        <f>sala[[#This Row],[Tiempo de Preparación]]*24</f>
        <v>0.60000000000000009</v>
      </c>
      <c r="V656">
        <f>sala[[#This Row],[Cobrada]]*sala[[#This Row],[Monto Total de la Cuenta]]</f>
        <v>93</v>
      </c>
      <c r="W656" s="4">
        <f>sala[[#This Row],[Tiempo de Permanencia]]*24</f>
        <v>3.566666666592937</v>
      </c>
    </row>
    <row r="657" spans="1:23" x14ac:dyDescent="0.3">
      <c r="A657">
        <v>19</v>
      </c>
      <c r="B657" s="1" t="s">
        <v>552</v>
      </c>
      <c r="C657">
        <v>6</v>
      </c>
      <c r="D657" s="2">
        <v>45023.15</v>
      </c>
      <c r="E657" s="2">
        <v>45023.277777777781</v>
      </c>
      <c r="F657" s="1" t="s">
        <v>19</v>
      </c>
      <c r="G657" s="1" t="s">
        <v>35</v>
      </c>
      <c r="H657" s="1" t="s">
        <v>25</v>
      </c>
      <c r="I657">
        <v>31.23</v>
      </c>
      <c r="J657" s="1" t="s">
        <v>16</v>
      </c>
      <c r="K657">
        <v>656</v>
      </c>
      <c r="L657" s="1" t="s">
        <v>69</v>
      </c>
      <c r="M657" s="1">
        <f>SUMIF('cocina'!A:A,sala[[#This Row],[Número de Orden]],'cocina'!K:K)</f>
        <v>157</v>
      </c>
      <c r="N657" s="2">
        <f>sala[[#This Row],[Hora de Salida]]</f>
        <v>45023.277777777781</v>
      </c>
      <c r="O657" s="3">
        <f>IF(sala[[#This Row],[Estado de la Mesa]]="Ocupada",sala[[#This Row],[Hora de Salida]]-sala[[#This Row],[Hora de Llegada]]+15/(24*60),sala[[#This Row],[Hora de Salida]]-sala[[#This Row],[Hora de Llegada]])</f>
        <v>0.12777777777955635</v>
      </c>
      <c r="P657" s="3">
        <f>SUMIF('cocina'!A:A,sala[[#This Row],[Número de Orden]],'cocina'!H:H)/(24*60)</f>
        <v>7.6388888888888895E-2</v>
      </c>
      <c r="Q657" s="3">
        <f>IF((sala[[#This Row],[Tiempo de Permanencia]]-sala[[#This Row],[Tiempo de Preparación]])&gt;0,sala[[#This Row],[Tiempo de Permanencia]]-sala[[#This Row],[Tiempo de Preparación]],0)</f>
        <v>5.138888889066745E-2</v>
      </c>
      <c r="R657" s="10">
        <f>IF(sala[[#This Row],[Tiempo de degustación]]&gt;0,1,0)</f>
        <v>1</v>
      </c>
      <c r="S657" s="1" t="str">
        <f>WEEKDAY(sala[[#This Row],[Fecha de Factura]],11)&amp;". "&amp;TEXT(sala[[#This Row],[Fecha de Factura]],"dddd")</f>
        <v>5. viernes</v>
      </c>
      <c r="T657" s="4">
        <f>SUMIF('cocina'!A:A,sala[[#This Row],[Número de Orden]],'cocina'!G:G)</f>
        <v>7</v>
      </c>
      <c r="U657" s="4">
        <f>sala[[#This Row],[Tiempo de Preparación]]*24</f>
        <v>1.8333333333333335</v>
      </c>
      <c r="V657">
        <f>sala[[#This Row],[Cobrada]]*sala[[#This Row],[Monto Total de la Cuenta]]</f>
        <v>157</v>
      </c>
      <c r="W657" s="4">
        <f>sala[[#This Row],[Tiempo de Permanencia]]*24</f>
        <v>3.0666666667093523</v>
      </c>
    </row>
    <row r="658" spans="1:23" x14ac:dyDescent="0.3">
      <c r="A658">
        <v>1</v>
      </c>
      <c r="B658" s="1" t="s">
        <v>553</v>
      </c>
      <c r="C658">
        <v>2</v>
      </c>
      <c r="D658" s="2">
        <v>45023.035416666666</v>
      </c>
      <c r="E658" s="2">
        <v>45023.171527777777</v>
      </c>
      <c r="F658" s="1" t="s">
        <v>19</v>
      </c>
      <c r="G658" s="1" t="s">
        <v>14</v>
      </c>
      <c r="H658" s="1" t="s">
        <v>21</v>
      </c>
      <c r="I658">
        <v>44.2</v>
      </c>
      <c r="J658" s="1" t="s">
        <v>16</v>
      </c>
      <c r="K658">
        <v>657</v>
      </c>
      <c r="L658" s="1" t="s">
        <v>57</v>
      </c>
      <c r="M658" s="1">
        <f>SUMIF('cocina'!A:A,sala[[#This Row],[Número de Orden]],'cocina'!K:K)</f>
        <v>196</v>
      </c>
      <c r="N658" s="2">
        <f>sala[[#This Row],[Hora de Salida]]</f>
        <v>45023.171527777777</v>
      </c>
      <c r="O658" s="3">
        <f>IF(sala[[#This Row],[Estado de la Mesa]]="Ocupada",sala[[#This Row],[Hora de Salida]]-sala[[#This Row],[Hora de Llegada]]+15/(24*60),sala[[#This Row],[Hora de Salida]]-sala[[#This Row],[Hora de Llegada]])</f>
        <v>0.13611111111094942</v>
      </c>
      <c r="P658" s="3">
        <f>SUMIF('cocina'!A:A,sala[[#This Row],[Número de Orden]],'cocina'!H:H)/(24*60)</f>
        <v>9.3055555555555558E-2</v>
      </c>
      <c r="Q658" s="3">
        <f>IF((sala[[#This Row],[Tiempo de Permanencia]]-sala[[#This Row],[Tiempo de Preparación]])&gt;0,sala[[#This Row],[Tiempo de Permanencia]]-sala[[#This Row],[Tiempo de Preparación]],0)</f>
        <v>4.3055555555393865E-2</v>
      </c>
      <c r="R658" s="10">
        <f>IF(sala[[#This Row],[Tiempo de degustación]]&gt;0,1,0)</f>
        <v>1</v>
      </c>
      <c r="S658" s="1" t="str">
        <f>WEEKDAY(sala[[#This Row],[Fecha de Factura]],11)&amp;". "&amp;TEXT(sala[[#This Row],[Fecha de Factura]],"dddd")</f>
        <v>5. viernes</v>
      </c>
      <c r="T658" s="4">
        <f>SUMIF('cocina'!A:A,sala[[#This Row],[Número de Orden]],'cocina'!G:G)</f>
        <v>6</v>
      </c>
      <c r="U658" s="4">
        <f>sala[[#This Row],[Tiempo de Preparación]]*24</f>
        <v>2.2333333333333334</v>
      </c>
      <c r="V658">
        <f>sala[[#This Row],[Cobrada]]*sala[[#This Row],[Monto Total de la Cuenta]]</f>
        <v>196</v>
      </c>
      <c r="W658" s="4">
        <f>sala[[#This Row],[Tiempo de Permanencia]]*24</f>
        <v>3.2666666666627862</v>
      </c>
    </row>
    <row r="659" spans="1:23" x14ac:dyDescent="0.3">
      <c r="A659">
        <v>19</v>
      </c>
      <c r="B659" s="1" t="s">
        <v>554</v>
      </c>
      <c r="C659">
        <v>5</v>
      </c>
      <c r="D659" s="2">
        <v>45023.071527777778</v>
      </c>
      <c r="E659" s="2">
        <v>45023.209722222222</v>
      </c>
      <c r="F659" s="1" t="s">
        <v>29</v>
      </c>
      <c r="G659" s="1" t="s">
        <v>20</v>
      </c>
      <c r="H659" s="1" t="s">
        <v>21</v>
      </c>
      <c r="I659">
        <v>31.27</v>
      </c>
      <c r="J659" s="1" t="s">
        <v>16</v>
      </c>
      <c r="K659">
        <v>658</v>
      </c>
      <c r="L659" s="1" t="s">
        <v>27</v>
      </c>
      <c r="M659" s="1">
        <f>SUMIF('cocina'!A:A,sala[[#This Row],[Número de Orden]],'cocina'!K:K)</f>
        <v>86</v>
      </c>
      <c r="N659" s="2">
        <f>sala[[#This Row],[Hora de Salida]]</f>
        <v>45023.209722222222</v>
      </c>
      <c r="O659" s="3">
        <f>IF(sala[[#This Row],[Estado de la Mesa]]="Ocupada",sala[[#This Row],[Hora de Salida]]-sala[[#This Row],[Hora de Llegada]]+15/(24*60),sala[[#This Row],[Hora de Salida]]-sala[[#This Row],[Hora de Llegada]])</f>
        <v>0.13819444444379769</v>
      </c>
      <c r="P659" s="3">
        <f>SUMIF('cocina'!A:A,sala[[#This Row],[Número de Orden]],'cocina'!H:H)/(24*60)</f>
        <v>3.3333333333333333E-2</v>
      </c>
      <c r="Q659" s="3">
        <f>IF((sala[[#This Row],[Tiempo de Permanencia]]-sala[[#This Row],[Tiempo de Preparación]])&gt;0,sala[[#This Row],[Tiempo de Permanencia]]-sala[[#This Row],[Tiempo de Preparación]],0)</f>
        <v>0.10486111111046437</v>
      </c>
      <c r="R659" s="10">
        <f>IF(sala[[#This Row],[Tiempo de degustación]]&gt;0,1,0)</f>
        <v>1</v>
      </c>
      <c r="S659" s="1" t="str">
        <f>WEEKDAY(sala[[#This Row],[Fecha de Factura]],11)&amp;". "&amp;TEXT(sala[[#This Row],[Fecha de Factura]],"dddd")</f>
        <v>5. viernes</v>
      </c>
      <c r="T659" s="4">
        <f>SUMIF('cocina'!A:A,sala[[#This Row],[Número de Orden]],'cocina'!G:G)</f>
        <v>3</v>
      </c>
      <c r="U659" s="4">
        <f>sala[[#This Row],[Tiempo de Preparación]]*24</f>
        <v>0.8</v>
      </c>
      <c r="V659">
        <f>sala[[#This Row],[Cobrada]]*sala[[#This Row],[Monto Total de la Cuenta]]</f>
        <v>86</v>
      </c>
      <c r="W659" s="4">
        <f>sala[[#This Row],[Tiempo de Permanencia]]*24</f>
        <v>3.3166666666511446</v>
      </c>
    </row>
    <row r="660" spans="1:23" x14ac:dyDescent="0.3">
      <c r="A660">
        <v>9</v>
      </c>
      <c r="B660" s="1" t="s">
        <v>282</v>
      </c>
      <c r="C660">
        <v>4</v>
      </c>
      <c r="D660" s="2">
        <v>45023.118055555555</v>
      </c>
      <c r="E660" s="2">
        <v>45023.168749999997</v>
      </c>
      <c r="F660" s="1" t="s">
        <v>32</v>
      </c>
      <c r="G660" s="1" t="s">
        <v>14</v>
      </c>
      <c r="H660" s="1" t="s">
        <v>25</v>
      </c>
      <c r="I660">
        <v>35.24</v>
      </c>
      <c r="J660" s="1" t="s">
        <v>38</v>
      </c>
      <c r="K660">
        <v>659</v>
      </c>
      <c r="L660" s="1" t="s">
        <v>33</v>
      </c>
      <c r="M660" s="1">
        <f>SUMIF('cocina'!A:A,sala[[#This Row],[Número de Orden]],'cocina'!K:K)</f>
        <v>87</v>
      </c>
      <c r="N660" s="2">
        <f>sala[[#This Row],[Hora de Salida]]</f>
        <v>45023.168749999997</v>
      </c>
      <c r="O660" s="3">
        <f>IF(sala[[#This Row],[Estado de la Mesa]]="Ocupada",sala[[#This Row],[Hora de Salida]]-sala[[#This Row],[Hora de Llegada]]+15/(24*60),sala[[#This Row],[Hora de Salida]]-sala[[#This Row],[Hora de Llegada]])</f>
        <v>6.1111111109009165E-2</v>
      </c>
      <c r="P660" s="3">
        <f>SUMIF('cocina'!A:A,sala[[#This Row],[Número de Orden]],'cocina'!H:H)/(24*60)</f>
        <v>2.1527777777777778E-2</v>
      </c>
      <c r="Q660" s="3">
        <f>IF((sala[[#This Row],[Tiempo de Permanencia]]-sala[[#This Row],[Tiempo de Preparación]])&gt;0,sala[[#This Row],[Tiempo de Permanencia]]-sala[[#This Row],[Tiempo de Preparación]],0)</f>
        <v>3.9583333331231388E-2</v>
      </c>
      <c r="R660" s="10">
        <f>IF(sala[[#This Row],[Tiempo de degustación]]&gt;0,1,0)</f>
        <v>1</v>
      </c>
      <c r="S660" s="1" t="str">
        <f>WEEKDAY(sala[[#This Row],[Fecha de Factura]],11)&amp;". "&amp;TEXT(sala[[#This Row],[Fecha de Factura]],"dddd")</f>
        <v>5. viernes</v>
      </c>
      <c r="T660" s="4">
        <f>SUMIF('cocina'!A:A,sala[[#This Row],[Número de Orden]],'cocina'!G:G)</f>
        <v>3</v>
      </c>
      <c r="U660" s="4">
        <f>sala[[#This Row],[Tiempo de Preparación]]*24</f>
        <v>0.51666666666666661</v>
      </c>
      <c r="V660">
        <f>sala[[#This Row],[Cobrada]]*sala[[#This Row],[Monto Total de la Cuenta]]</f>
        <v>87</v>
      </c>
      <c r="W660" s="4">
        <f>sala[[#This Row],[Tiempo de Permanencia]]*24</f>
        <v>1.46666666661622</v>
      </c>
    </row>
    <row r="661" spans="1:23" x14ac:dyDescent="0.3">
      <c r="A661">
        <v>19</v>
      </c>
      <c r="B661" s="1" t="s">
        <v>555</v>
      </c>
      <c r="C661">
        <v>4</v>
      </c>
      <c r="D661" s="2">
        <v>45023.080555555556</v>
      </c>
      <c r="E661" s="2">
        <v>45023.243750000001</v>
      </c>
      <c r="F661" s="1" t="s">
        <v>24</v>
      </c>
      <c r="G661" s="1" t="s">
        <v>20</v>
      </c>
      <c r="H661" s="1" t="s">
        <v>25</v>
      </c>
      <c r="I661">
        <v>15.91</v>
      </c>
      <c r="J661" s="1" t="s">
        <v>16</v>
      </c>
      <c r="K661">
        <v>660</v>
      </c>
      <c r="L661" s="1" t="s">
        <v>27</v>
      </c>
      <c r="M661" s="1">
        <f>SUMIF('cocina'!A:A,sala[[#This Row],[Número de Orden]],'cocina'!K:K)</f>
        <v>208</v>
      </c>
      <c r="N661" s="2">
        <f>sala[[#This Row],[Hora de Salida]]</f>
        <v>45023.243750000001</v>
      </c>
      <c r="O661" s="3">
        <f>IF(sala[[#This Row],[Estado de la Mesa]]="Ocupada",sala[[#This Row],[Hora de Salida]]-sala[[#This Row],[Hora de Llegada]]+15/(24*60),sala[[#This Row],[Hora de Salida]]-sala[[#This Row],[Hora de Llegada]])</f>
        <v>0.16319444444525288</v>
      </c>
      <c r="P661" s="3">
        <f>SUMIF('cocina'!A:A,sala[[#This Row],[Número de Orden]],'cocina'!H:H)/(24*60)</f>
        <v>3.125E-2</v>
      </c>
      <c r="Q661" s="3">
        <f>IF((sala[[#This Row],[Tiempo de Permanencia]]-sala[[#This Row],[Tiempo de Preparación]])&gt;0,sala[[#This Row],[Tiempo de Permanencia]]-sala[[#This Row],[Tiempo de Preparación]],0)</f>
        <v>0.13194444444525288</v>
      </c>
      <c r="R661" s="10">
        <f>IF(sala[[#This Row],[Tiempo de degustación]]&gt;0,1,0)</f>
        <v>1</v>
      </c>
      <c r="S661" s="1" t="str">
        <f>WEEKDAY(sala[[#This Row],[Fecha de Factura]],11)&amp;". "&amp;TEXT(sala[[#This Row],[Fecha de Factura]],"dddd")</f>
        <v>5. viernes</v>
      </c>
      <c r="T661" s="4">
        <f>SUMIF('cocina'!A:A,sala[[#This Row],[Número de Orden]],'cocina'!G:G)</f>
        <v>7</v>
      </c>
      <c r="U661" s="4">
        <f>sala[[#This Row],[Tiempo de Preparación]]*24</f>
        <v>0.75</v>
      </c>
      <c r="V661">
        <f>sala[[#This Row],[Cobrada]]*sala[[#This Row],[Monto Total de la Cuenta]]</f>
        <v>208</v>
      </c>
      <c r="W661" s="4">
        <f>sala[[#This Row],[Tiempo de Permanencia]]*24</f>
        <v>3.9166666666860692</v>
      </c>
    </row>
    <row r="662" spans="1:23" x14ac:dyDescent="0.3">
      <c r="A662">
        <v>16</v>
      </c>
      <c r="B662" s="1" t="s">
        <v>159</v>
      </c>
      <c r="C662">
        <v>4</v>
      </c>
      <c r="D662" s="2">
        <v>45023.140277777777</v>
      </c>
      <c r="E662" s="2">
        <v>45023.286111111112</v>
      </c>
      <c r="F662" s="1" t="s">
        <v>32</v>
      </c>
      <c r="G662" s="1" t="s">
        <v>35</v>
      </c>
      <c r="H662" s="1" t="s">
        <v>25</v>
      </c>
      <c r="I662">
        <v>32.54</v>
      </c>
      <c r="J662" s="1" t="s">
        <v>38</v>
      </c>
      <c r="K662">
        <v>661</v>
      </c>
      <c r="L662" s="1" t="s">
        <v>69</v>
      </c>
      <c r="M662" s="1">
        <f>SUMIF('cocina'!A:A,sala[[#This Row],[Número de Orden]],'cocina'!K:K)</f>
        <v>206</v>
      </c>
      <c r="N662" s="2">
        <f>sala[[#This Row],[Hora de Salida]]</f>
        <v>45023.286111111112</v>
      </c>
      <c r="O662" s="3">
        <f>IF(sala[[#This Row],[Estado de la Mesa]]="Ocupada",sala[[#This Row],[Hora de Salida]]-sala[[#This Row],[Hora de Llegada]]+15/(24*60),sala[[#This Row],[Hora de Salida]]-sala[[#This Row],[Hora de Llegada]])</f>
        <v>0.15625000000242531</v>
      </c>
      <c r="P662" s="3">
        <f>SUMIF('cocina'!A:A,sala[[#This Row],[Número de Orden]],'cocina'!H:H)/(24*60)</f>
        <v>9.375E-2</v>
      </c>
      <c r="Q662" s="3">
        <f>IF((sala[[#This Row],[Tiempo de Permanencia]]-sala[[#This Row],[Tiempo de Preparación]])&gt;0,sala[[#This Row],[Tiempo de Permanencia]]-sala[[#This Row],[Tiempo de Preparación]],0)</f>
        <v>6.250000000242531E-2</v>
      </c>
      <c r="R662" s="10">
        <f>IF(sala[[#This Row],[Tiempo de degustación]]&gt;0,1,0)</f>
        <v>1</v>
      </c>
      <c r="S662" s="1" t="str">
        <f>WEEKDAY(sala[[#This Row],[Fecha de Factura]],11)&amp;". "&amp;TEXT(sala[[#This Row],[Fecha de Factura]],"dddd")</f>
        <v>5. viernes</v>
      </c>
      <c r="T662" s="4">
        <f>SUMIF('cocina'!A:A,sala[[#This Row],[Número de Orden]],'cocina'!G:G)</f>
        <v>8</v>
      </c>
      <c r="U662" s="4">
        <f>sala[[#This Row],[Tiempo de Preparación]]*24</f>
        <v>2.25</v>
      </c>
      <c r="V662">
        <f>sala[[#This Row],[Cobrada]]*sala[[#This Row],[Monto Total de la Cuenta]]</f>
        <v>206</v>
      </c>
      <c r="W662" s="4">
        <f>sala[[#This Row],[Tiempo de Permanencia]]*24</f>
        <v>3.7500000000582077</v>
      </c>
    </row>
    <row r="663" spans="1:23" x14ac:dyDescent="0.3">
      <c r="A663">
        <v>15</v>
      </c>
      <c r="B663" s="1" t="s">
        <v>556</v>
      </c>
      <c r="C663">
        <v>4</v>
      </c>
      <c r="D663" s="2">
        <v>45023.084027777775</v>
      </c>
      <c r="E663" s="2">
        <v>45023.209722222222</v>
      </c>
      <c r="F663" s="1" t="s">
        <v>19</v>
      </c>
      <c r="G663" s="1" t="s">
        <v>14</v>
      </c>
      <c r="H663" s="1" t="s">
        <v>25</v>
      </c>
      <c r="I663">
        <v>11.64</v>
      </c>
      <c r="J663" s="1" t="s">
        <v>26</v>
      </c>
      <c r="K663">
        <v>662</v>
      </c>
      <c r="L663" s="1" t="s">
        <v>42</v>
      </c>
      <c r="M663" s="1">
        <f>SUMIF('cocina'!A:A,sala[[#This Row],[Número de Orden]],'cocina'!K:K)</f>
        <v>133</v>
      </c>
      <c r="N663" s="2">
        <f>sala[[#This Row],[Hora de Salida]]</f>
        <v>45023.209722222222</v>
      </c>
      <c r="O663" s="3">
        <f>IF(sala[[#This Row],[Estado de la Mesa]]="Ocupada",sala[[#This Row],[Hora de Salida]]-sala[[#This Row],[Hora de Llegada]]+15/(24*60),sala[[#This Row],[Hora de Salida]]-sala[[#This Row],[Hora de Llegada]])</f>
        <v>0.12569444444670808</v>
      </c>
      <c r="P663" s="3">
        <f>SUMIF('cocina'!A:A,sala[[#This Row],[Número de Orden]],'cocina'!H:H)/(24*60)</f>
        <v>5.9027777777777776E-2</v>
      </c>
      <c r="Q663" s="3">
        <f>IF((sala[[#This Row],[Tiempo de Permanencia]]-sala[[#This Row],[Tiempo de Preparación]])&gt;0,sala[[#This Row],[Tiempo de Permanencia]]-sala[[#This Row],[Tiempo de Preparación]],0)</f>
        <v>6.6666666668930299E-2</v>
      </c>
      <c r="R663" s="10">
        <f>IF(sala[[#This Row],[Tiempo de degustación]]&gt;0,1,0)</f>
        <v>1</v>
      </c>
      <c r="S663" s="1" t="str">
        <f>WEEKDAY(sala[[#This Row],[Fecha de Factura]],11)&amp;". "&amp;TEXT(sala[[#This Row],[Fecha de Factura]],"dddd")</f>
        <v>5. viernes</v>
      </c>
      <c r="T663" s="4">
        <f>SUMIF('cocina'!A:A,sala[[#This Row],[Número de Orden]],'cocina'!G:G)</f>
        <v>5</v>
      </c>
      <c r="U663" s="4">
        <f>sala[[#This Row],[Tiempo de Preparación]]*24</f>
        <v>1.4166666666666665</v>
      </c>
      <c r="V663">
        <f>sala[[#This Row],[Cobrada]]*sala[[#This Row],[Monto Total de la Cuenta]]</f>
        <v>133</v>
      </c>
      <c r="W663" s="4">
        <f>sala[[#This Row],[Tiempo de Permanencia]]*24</f>
        <v>3.0166666667209938</v>
      </c>
    </row>
    <row r="664" spans="1:23" x14ac:dyDescent="0.3">
      <c r="A664">
        <v>3</v>
      </c>
      <c r="B664" s="1" t="s">
        <v>557</v>
      </c>
      <c r="C664">
        <v>1</v>
      </c>
      <c r="D664" s="2">
        <v>45023.04791666667</v>
      </c>
      <c r="E664" s="2">
        <v>45023.157638888886</v>
      </c>
      <c r="F664" s="1" t="s">
        <v>19</v>
      </c>
      <c r="G664" s="1" t="s">
        <v>14</v>
      </c>
      <c r="H664" s="1" t="s">
        <v>21</v>
      </c>
      <c r="I664">
        <v>41.8</v>
      </c>
      <c r="J664" s="1" t="s">
        <v>38</v>
      </c>
      <c r="K664">
        <v>663</v>
      </c>
      <c r="L664" s="1" t="s">
        <v>17</v>
      </c>
      <c r="M664" s="1">
        <f>SUMIF('cocina'!A:A,sala[[#This Row],[Número de Orden]],'cocina'!K:K)</f>
        <v>114</v>
      </c>
      <c r="N664" s="2">
        <f>sala[[#This Row],[Hora de Salida]]</f>
        <v>45023.157638888886</v>
      </c>
      <c r="O664" s="3">
        <f>IF(sala[[#This Row],[Estado de la Mesa]]="Ocupada",sala[[#This Row],[Hora de Salida]]-sala[[#This Row],[Hora de Llegada]]+15/(24*60),sala[[#This Row],[Hora de Salida]]-sala[[#This Row],[Hora de Llegada]])</f>
        <v>0.12013888888274475</v>
      </c>
      <c r="P664" s="3">
        <f>SUMIF('cocina'!A:A,sala[[#This Row],[Número de Orden]],'cocina'!H:H)/(24*60)</f>
        <v>6.0416666666666667E-2</v>
      </c>
      <c r="Q664" s="3">
        <f>IF((sala[[#This Row],[Tiempo de Permanencia]]-sala[[#This Row],[Tiempo de Preparación]])&gt;0,sala[[#This Row],[Tiempo de Permanencia]]-sala[[#This Row],[Tiempo de Preparación]],0)</f>
        <v>5.9722222216078084E-2</v>
      </c>
      <c r="R664" s="10">
        <f>IF(sala[[#This Row],[Tiempo de degustación]]&gt;0,1,0)</f>
        <v>1</v>
      </c>
      <c r="S664" s="1" t="str">
        <f>WEEKDAY(sala[[#This Row],[Fecha de Factura]],11)&amp;". "&amp;TEXT(sala[[#This Row],[Fecha de Factura]],"dddd")</f>
        <v>5. viernes</v>
      </c>
      <c r="T664" s="4">
        <f>SUMIF('cocina'!A:A,sala[[#This Row],[Número de Orden]],'cocina'!G:G)</f>
        <v>5</v>
      </c>
      <c r="U664" s="4">
        <f>sala[[#This Row],[Tiempo de Preparación]]*24</f>
        <v>1.45</v>
      </c>
      <c r="V664">
        <f>sala[[#This Row],[Cobrada]]*sala[[#This Row],[Monto Total de la Cuenta]]</f>
        <v>114</v>
      </c>
      <c r="W664" s="4">
        <f>sala[[#This Row],[Tiempo de Permanencia]]*24</f>
        <v>2.8833333331858739</v>
      </c>
    </row>
    <row r="665" spans="1:23" x14ac:dyDescent="0.3">
      <c r="A665">
        <v>20</v>
      </c>
      <c r="B665" s="1" t="s">
        <v>558</v>
      </c>
      <c r="C665">
        <v>6</v>
      </c>
      <c r="D665" s="2">
        <v>45023.065972222219</v>
      </c>
      <c r="E665" s="2">
        <v>45023.161805555559</v>
      </c>
      <c r="F665" s="1" t="s">
        <v>32</v>
      </c>
      <c r="G665" s="1" t="s">
        <v>20</v>
      </c>
      <c r="H665" s="1" t="s">
        <v>15</v>
      </c>
      <c r="I665">
        <v>31.27</v>
      </c>
      <c r="J665" s="1" t="s">
        <v>16</v>
      </c>
      <c r="K665">
        <v>664</v>
      </c>
      <c r="L665" s="1" t="s">
        <v>22</v>
      </c>
      <c r="M665" s="1">
        <f>SUMIF('cocina'!A:A,sala[[#This Row],[Número de Orden]],'cocina'!K:K)</f>
        <v>122</v>
      </c>
      <c r="N665" s="2">
        <f>sala[[#This Row],[Hora de Salida]]</f>
        <v>45023.161805555559</v>
      </c>
      <c r="O665" s="3">
        <f>IF(sala[[#This Row],[Estado de la Mesa]]="Ocupada",sala[[#This Row],[Hora de Salida]]-sala[[#This Row],[Hora de Llegada]]+15/(24*60),sala[[#This Row],[Hora de Salida]]-sala[[#This Row],[Hora de Llegada]])</f>
        <v>9.5833333340124227E-2</v>
      </c>
      <c r="P665" s="3">
        <f>SUMIF('cocina'!A:A,sala[[#This Row],[Número de Orden]],'cocina'!H:H)/(24*60)</f>
        <v>6.8750000000000006E-2</v>
      </c>
      <c r="Q665" s="3">
        <f>IF((sala[[#This Row],[Tiempo de Permanencia]]-sala[[#This Row],[Tiempo de Preparación]])&gt;0,sala[[#This Row],[Tiempo de Permanencia]]-sala[[#This Row],[Tiempo de Preparación]],0)</f>
        <v>2.7083333340124222E-2</v>
      </c>
      <c r="R665" s="10">
        <f>IF(sala[[#This Row],[Tiempo de degustación]]&gt;0,1,0)</f>
        <v>1</v>
      </c>
      <c r="S665" s="1" t="str">
        <f>WEEKDAY(sala[[#This Row],[Fecha de Factura]],11)&amp;". "&amp;TEXT(sala[[#This Row],[Fecha de Factura]],"dddd")</f>
        <v>5. viernes</v>
      </c>
      <c r="T665" s="4">
        <f>SUMIF('cocina'!A:A,sala[[#This Row],[Número de Orden]],'cocina'!G:G)</f>
        <v>6</v>
      </c>
      <c r="U665" s="4">
        <f>sala[[#This Row],[Tiempo de Preparación]]*24</f>
        <v>1.6500000000000001</v>
      </c>
      <c r="V665">
        <f>sala[[#This Row],[Cobrada]]*sala[[#This Row],[Monto Total de la Cuenta]]</f>
        <v>122</v>
      </c>
      <c r="W665" s="4">
        <f>sala[[#This Row],[Tiempo de Permanencia]]*24</f>
        <v>2.3000000001629815</v>
      </c>
    </row>
    <row r="666" spans="1:23" x14ac:dyDescent="0.3">
      <c r="A666">
        <v>6</v>
      </c>
      <c r="B666" s="1" t="s">
        <v>284</v>
      </c>
      <c r="C666">
        <v>1</v>
      </c>
      <c r="D666" s="2">
        <v>45023.086805555555</v>
      </c>
      <c r="E666" s="2">
        <v>45023.24722222222</v>
      </c>
      <c r="F666" s="1" t="s">
        <v>29</v>
      </c>
      <c r="G666" s="1" t="s">
        <v>14</v>
      </c>
      <c r="H666" s="1" t="s">
        <v>25</v>
      </c>
      <c r="I666">
        <v>25.32</v>
      </c>
      <c r="J666" s="1" t="s">
        <v>38</v>
      </c>
      <c r="K666">
        <v>665</v>
      </c>
      <c r="L666" s="1" t="s">
        <v>42</v>
      </c>
      <c r="M666" s="1">
        <f>SUMIF('cocina'!A:A,sala[[#This Row],[Número de Orden]],'cocina'!K:K)</f>
        <v>129</v>
      </c>
      <c r="N666" s="2">
        <f>sala[[#This Row],[Hora de Salida]]</f>
        <v>45023.24722222222</v>
      </c>
      <c r="O666" s="3">
        <f>IF(sala[[#This Row],[Estado de la Mesa]]="Ocupada",sala[[#This Row],[Hora de Salida]]-sala[[#This Row],[Hora de Llegada]]+15/(24*60),sala[[#This Row],[Hora de Salida]]-sala[[#This Row],[Hora de Llegada]])</f>
        <v>0.1708333333323632</v>
      </c>
      <c r="P666" s="3">
        <f>SUMIF('cocina'!A:A,sala[[#This Row],[Número de Orden]],'cocina'!H:H)/(24*60)</f>
        <v>2.7777777777777776E-2</v>
      </c>
      <c r="Q666" s="3">
        <f>IF((sala[[#This Row],[Tiempo de Permanencia]]-sala[[#This Row],[Tiempo de Preparación]])&gt;0,sala[[#This Row],[Tiempo de Permanencia]]-sala[[#This Row],[Tiempo de Preparación]],0)</f>
        <v>0.14305555555458543</v>
      </c>
      <c r="R666" s="10">
        <f>IF(sala[[#This Row],[Tiempo de degustación]]&gt;0,1,0)</f>
        <v>1</v>
      </c>
      <c r="S666" s="1" t="str">
        <f>WEEKDAY(sala[[#This Row],[Fecha de Factura]],11)&amp;". "&amp;TEXT(sala[[#This Row],[Fecha de Factura]],"dddd")</f>
        <v>5. viernes</v>
      </c>
      <c r="T666" s="4">
        <f>SUMIF('cocina'!A:A,sala[[#This Row],[Número de Orden]],'cocina'!G:G)</f>
        <v>5</v>
      </c>
      <c r="U666" s="4">
        <f>sala[[#This Row],[Tiempo de Preparación]]*24</f>
        <v>0.66666666666666663</v>
      </c>
      <c r="V666">
        <f>sala[[#This Row],[Cobrada]]*sala[[#This Row],[Monto Total de la Cuenta]]</f>
        <v>129</v>
      </c>
      <c r="W666" s="4">
        <f>sala[[#This Row],[Tiempo de Permanencia]]*24</f>
        <v>4.0999999999767169</v>
      </c>
    </row>
    <row r="667" spans="1:23" x14ac:dyDescent="0.3">
      <c r="A667">
        <v>8</v>
      </c>
      <c r="B667" s="1" t="s">
        <v>559</v>
      </c>
      <c r="C667">
        <v>4</v>
      </c>
      <c r="D667" s="2">
        <v>45023.044444444444</v>
      </c>
      <c r="E667" s="2">
        <v>45023.206250000003</v>
      </c>
      <c r="F667" s="1" t="s">
        <v>24</v>
      </c>
      <c r="G667" s="1" t="s">
        <v>14</v>
      </c>
      <c r="H667" s="1" t="s">
        <v>25</v>
      </c>
      <c r="I667">
        <v>11.86</v>
      </c>
      <c r="J667" s="1" t="s">
        <v>26</v>
      </c>
      <c r="K667">
        <v>666</v>
      </c>
      <c r="L667" s="1" t="s">
        <v>30</v>
      </c>
      <c r="M667" s="1">
        <f>SUMIF('cocina'!A:A,sala[[#This Row],[Número de Orden]],'cocina'!K:K)</f>
        <v>40</v>
      </c>
      <c r="N667" s="2">
        <f>sala[[#This Row],[Hora de Salida]]</f>
        <v>45023.206250000003</v>
      </c>
      <c r="O667" s="3">
        <f>IF(sala[[#This Row],[Estado de la Mesa]]="Ocupada",sala[[#This Row],[Hora de Salida]]-sala[[#This Row],[Hora de Llegada]]+15/(24*60),sala[[#This Row],[Hora de Salida]]-sala[[#This Row],[Hora de Llegada]])</f>
        <v>0.16180555555911269</v>
      </c>
      <c r="P667" s="3">
        <f>SUMIF('cocina'!A:A,sala[[#This Row],[Número de Orden]],'cocina'!H:H)/(24*60)</f>
        <v>1.8749999999999999E-2</v>
      </c>
      <c r="Q667" s="3">
        <f>IF((sala[[#This Row],[Tiempo de Permanencia]]-sala[[#This Row],[Tiempo de Preparación]])&gt;0,sala[[#This Row],[Tiempo de Permanencia]]-sala[[#This Row],[Tiempo de Preparación]],0)</f>
        <v>0.1430555555591127</v>
      </c>
      <c r="R667" s="10">
        <f>IF(sala[[#This Row],[Tiempo de degustación]]&gt;0,1,0)</f>
        <v>1</v>
      </c>
      <c r="S667" s="1" t="str">
        <f>WEEKDAY(sala[[#This Row],[Fecha de Factura]],11)&amp;". "&amp;TEXT(sala[[#This Row],[Fecha de Factura]],"dddd")</f>
        <v>5. viernes</v>
      </c>
      <c r="T667" s="4">
        <f>SUMIF('cocina'!A:A,sala[[#This Row],[Número de Orden]],'cocina'!G:G)</f>
        <v>2</v>
      </c>
      <c r="U667" s="4">
        <f>sala[[#This Row],[Tiempo de Preparación]]*24</f>
        <v>0.44999999999999996</v>
      </c>
      <c r="V667">
        <f>sala[[#This Row],[Cobrada]]*sala[[#This Row],[Monto Total de la Cuenta]]</f>
        <v>40</v>
      </c>
      <c r="W667" s="4">
        <f>sala[[#This Row],[Tiempo de Permanencia]]*24</f>
        <v>3.8833333334187046</v>
      </c>
    </row>
    <row r="668" spans="1:23" x14ac:dyDescent="0.3">
      <c r="A668">
        <v>6</v>
      </c>
      <c r="B668" s="1" t="s">
        <v>560</v>
      </c>
      <c r="C668">
        <v>5</v>
      </c>
      <c r="D668" s="2">
        <v>45023.152083333334</v>
      </c>
      <c r="E668" s="2">
        <v>45023.296527777777</v>
      </c>
      <c r="F668" s="1" t="s">
        <v>13</v>
      </c>
      <c r="G668" s="1" t="s">
        <v>14</v>
      </c>
      <c r="H668" s="1" t="s">
        <v>25</v>
      </c>
      <c r="I668">
        <v>20.49</v>
      </c>
      <c r="J668" s="1" t="s">
        <v>16</v>
      </c>
      <c r="K668">
        <v>667</v>
      </c>
      <c r="L668" s="1" t="s">
        <v>33</v>
      </c>
      <c r="M668" s="1">
        <f>SUMIF('cocina'!A:A,sala[[#This Row],[Número de Orden]],'cocina'!K:K)</f>
        <v>36</v>
      </c>
      <c r="N668" s="2">
        <f>sala[[#This Row],[Hora de Salida]]</f>
        <v>45023.296527777777</v>
      </c>
      <c r="O668" s="3">
        <f>IF(sala[[#This Row],[Estado de la Mesa]]="Ocupada",sala[[#This Row],[Hora de Salida]]-sala[[#This Row],[Hora de Llegada]]+15/(24*60),sala[[#This Row],[Hora de Salida]]-sala[[#This Row],[Hora de Llegada]])</f>
        <v>0.1444444444423425</v>
      </c>
      <c r="P668" s="3">
        <f>SUMIF('cocina'!A:A,sala[[#This Row],[Número de Orden]],'cocina'!H:H)/(24*60)</f>
        <v>8.3333333333333332E-3</v>
      </c>
      <c r="Q668" s="3">
        <f>IF((sala[[#This Row],[Tiempo de Permanencia]]-sala[[#This Row],[Tiempo de Preparación]])&gt;0,sala[[#This Row],[Tiempo de Permanencia]]-sala[[#This Row],[Tiempo de Preparación]],0)</f>
        <v>0.13611111110900917</v>
      </c>
      <c r="R668" s="10">
        <f>IF(sala[[#This Row],[Tiempo de degustación]]&gt;0,1,0)</f>
        <v>1</v>
      </c>
      <c r="S668" s="1" t="str">
        <f>WEEKDAY(sala[[#This Row],[Fecha de Factura]],11)&amp;". "&amp;TEXT(sala[[#This Row],[Fecha de Factura]],"dddd")</f>
        <v>5. viernes</v>
      </c>
      <c r="T668" s="4">
        <f>SUMIF('cocina'!A:A,sala[[#This Row],[Número de Orden]],'cocina'!G:G)</f>
        <v>1</v>
      </c>
      <c r="U668" s="4">
        <f>sala[[#This Row],[Tiempo de Preparación]]*24</f>
        <v>0.2</v>
      </c>
      <c r="V668">
        <f>sala[[#This Row],[Cobrada]]*sala[[#This Row],[Monto Total de la Cuenta]]</f>
        <v>36</v>
      </c>
      <c r="W668" s="4">
        <f>sala[[#This Row],[Tiempo de Permanencia]]*24</f>
        <v>3.46666666661622</v>
      </c>
    </row>
    <row r="669" spans="1:23" x14ac:dyDescent="0.3">
      <c r="A669">
        <v>12</v>
      </c>
      <c r="B669" s="1" t="s">
        <v>296</v>
      </c>
      <c r="C669">
        <v>4</v>
      </c>
      <c r="D669" s="2">
        <v>45023.071527777778</v>
      </c>
      <c r="E669" s="2">
        <v>45023.195138888892</v>
      </c>
      <c r="F669" s="1" t="s">
        <v>19</v>
      </c>
      <c r="G669" s="1" t="s">
        <v>20</v>
      </c>
      <c r="H669" s="1" t="s">
        <v>25</v>
      </c>
      <c r="I669">
        <v>18.61</v>
      </c>
      <c r="J669" s="1" t="s">
        <v>16</v>
      </c>
      <c r="K669">
        <v>668</v>
      </c>
      <c r="L669" s="1" t="s">
        <v>42</v>
      </c>
      <c r="M669" s="1">
        <f>SUMIF('cocina'!A:A,sala[[#This Row],[Número de Orden]],'cocina'!K:K)</f>
        <v>201</v>
      </c>
      <c r="N669" s="2">
        <f>sala[[#This Row],[Hora de Salida]]</f>
        <v>45023.195138888892</v>
      </c>
      <c r="O669" s="3">
        <f>IF(sala[[#This Row],[Estado de la Mesa]]="Ocupada",sala[[#This Row],[Hora de Salida]]-sala[[#This Row],[Hora de Llegada]]+15/(24*60),sala[[#This Row],[Hora de Salida]]-sala[[#This Row],[Hora de Llegada]])</f>
        <v>0.12361111111385981</v>
      </c>
      <c r="P669" s="3">
        <f>SUMIF('cocina'!A:A,sala[[#This Row],[Número de Orden]],'cocina'!H:H)/(24*60)</f>
        <v>7.9861111111111105E-2</v>
      </c>
      <c r="Q669" s="3">
        <f>IF((sala[[#This Row],[Tiempo de Permanencia]]-sala[[#This Row],[Tiempo de Preparación]])&gt;0,sala[[#This Row],[Tiempo de Permanencia]]-sala[[#This Row],[Tiempo de Preparación]],0)</f>
        <v>4.3750000002748701E-2</v>
      </c>
      <c r="R669" s="10">
        <f>IF(sala[[#This Row],[Tiempo de degustación]]&gt;0,1,0)</f>
        <v>1</v>
      </c>
      <c r="S669" s="1" t="str">
        <f>WEEKDAY(sala[[#This Row],[Fecha de Factura]],11)&amp;". "&amp;TEXT(sala[[#This Row],[Fecha de Factura]],"dddd")</f>
        <v>5. viernes</v>
      </c>
      <c r="T669" s="4">
        <f>SUMIF('cocina'!A:A,sala[[#This Row],[Número de Orden]],'cocina'!G:G)</f>
        <v>8</v>
      </c>
      <c r="U669" s="4">
        <f>sala[[#This Row],[Tiempo de Preparación]]*24</f>
        <v>1.9166666666666665</v>
      </c>
      <c r="V669">
        <f>sala[[#This Row],[Cobrada]]*sala[[#This Row],[Monto Total de la Cuenta]]</f>
        <v>201</v>
      </c>
      <c r="W669" s="4">
        <f>sala[[#This Row],[Tiempo de Permanencia]]*24</f>
        <v>2.9666666667326353</v>
      </c>
    </row>
    <row r="670" spans="1:23" x14ac:dyDescent="0.3">
      <c r="A670">
        <v>10</v>
      </c>
      <c r="B670" s="1" t="s">
        <v>561</v>
      </c>
      <c r="C670">
        <v>4</v>
      </c>
      <c r="D670" s="2">
        <v>45023.042361111111</v>
      </c>
      <c r="E670" s="2">
        <v>45023.19027777778</v>
      </c>
      <c r="F670" s="1" t="s">
        <v>13</v>
      </c>
      <c r="G670" s="1" t="s">
        <v>14</v>
      </c>
      <c r="H670" s="1" t="s">
        <v>25</v>
      </c>
      <c r="I670">
        <v>10.68</v>
      </c>
      <c r="J670" s="1" t="s">
        <v>26</v>
      </c>
      <c r="K670">
        <v>669</v>
      </c>
      <c r="L670" s="1" t="s">
        <v>39</v>
      </c>
      <c r="M670" s="1">
        <f>SUMIF('cocina'!A:A,sala[[#This Row],[Número de Orden]],'cocina'!K:K)</f>
        <v>181</v>
      </c>
      <c r="N670" s="2">
        <f>sala[[#This Row],[Hora de Salida]]</f>
        <v>45023.19027777778</v>
      </c>
      <c r="O670" s="3">
        <f>IF(sala[[#This Row],[Estado de la Mesa]]="Ocupada",sala[[#This Row],[Hora de Salida]]-sala[[#This Row],[Hora de Llegada]]+15/(24*60),sala[[#This Row],[Hora de Salida]]-sala[[#This Row],[Hora de Llegada]])</f>
        <v>0.14791666666860692</v>
      </c>
      <c r="P670" s="3">
        <f>SUMIF('cocina'!A:A,sala[[#This Row],[Número de Orden]],'cocina'!H:H)/(24*60)</f>
        <v>4.791666666666667E-2</v>
      </c>
      <c r="Q670" s="3">
        <f>IF((sala[[#This Row],[Tiempo de Permanencia]]-sala[[#This Row],[Tiempo de Preparación]])&gt;0,sala[[#This Row],[Tiempo de Permanencia]]-sala[[#This Row],[Tiempo de Preparación]],0)</f>
        <v>0.10000000000194026</v>
      </c>
      <c r="R670" s="10">
        <f>IF(sala[[#This Row],[Tiempo de degustación]]&gt;0,1,0)</f>
        <v>1</v>
      </c>
      <c r="S670" s="1" t="str">
        <f>WEEKDAY(sala[[#This Row],[Fecha de Factura]],11)&amp;". "&amp;TEXT(sala[[#This Row],[Fecha de Factura]],"dddd")</f>
        <v>5. viernes</v>
      </c>
      <c r="T670" s="4">
        <f>SUMIF('cocina'!A:A,sala[[#This Row],[Número de Orden]],'cocina'!G:G)</f>
        <v>6</v>
      </c>
      <c r="U670" s="4">
        <f>sala[[#This Row],[Tiempo de Preparación]]*24</f>
        <v>1.1500000000000001</v>
      </c>
      <c r="V670">
        <f>sala[[#This Row],[Cobrada]]*sala[[#This Row],[Monto Total de la Cuenta]]</f>
        <v>181</v>
      </c>
      <c r="W670" s="4">
        <f>sala[[#This Row],[Tiempo de Permanencia]]*24</f>
        <v>3.5500000000465661</v>
      </c>
    </row>
    <row r="671" spans="1:23" x14ac:dyDescent="0.3">
      <c r="A671">
        <v>16</v>
      </c>
      <c r="B671" s="1" t="s">
        <v>562</v>
      </c>
      <c r="C671">
        <v>6</v>
      </c>
      <c r="D671" s="2">
        <v>45023.077777777777</v>
      </c>
      <c r="E671" s="2">
        <v>45023.133333333331</v>
      </c>
      <c r="F671" s="1" t="s">
        <v>24</v>
      </c>
      <c r="G671" s="1" t="s">
        <v>14</v>
      </c>
      <c r="H671" s="1" t="s">
        <v>21</v>
      </c>
      <c r="I671">
        <v>37.93</v>
      </c>
      <c r="J671" s="1" t="s">
        <v>38</v>
      </c>
      <c r="K671">
        <v>670</v>
      </c>
      <c r="L671" s="1" t="s">
        <v>42</v>
      </c>
      <c r="M671" s="1">
        <f>SUMIF('cocina'!A:A,sala[[#This Row],[Número de Orden]],'cocina'!K:K)</f>
        <v>94</v>
      </c>
      <c r="N671" s="2">
        <f>sala[[#This Row],[Hora de Salida]]</f>
        <v>45023.133333333331</v>
      </c>
      <c r="O671" s="3">
        <f>IF(sala[[#This Row],[Estado de la Mesa]]="Ocupada",sala[[#This Row],[Hora de Salida]]-sala[[#This Row],[Hora de Llegada]]+15/(24*60),sala[[#This Row],[Hora de Salida]]-sala[[#This Row],[Hora de Llegada]])</f>
        <v>6.5972222221413787E-2</v>
      </c>
      <c r="P671" s="3">
        <f>SUMIF('cocina'!A:A,sala[[#This Row],[Número de Orden]],'cocina'!H:H)/(24*60)</f>
        <v>5.2083333333333336E-2</v>
      </c>
      <c r="Q671" s="3">
        <f>IF((sala[[#This Row],[Tiempo de Permanencia]]-sala[[#This Row],[Tiempo de Preparación]])&gt;0,sala[[#This Row],[Tiempo de Permanencia]]-sala[[#This Row],[Tiempo de Preparación]],0)</f>
        <v>1.3888888888080451E-2</v>
      </c>
      <c r="R671" s="10">
        <f>IF(sala[[#This Row],[Tiempo de degustación]]&gt;0,1,0)</f>
        <v>1</v>
      </c>
      <c r="S671" s="1" t="str">
        <f>WEEKDAY(sala[[#This Row],[Fecha de Factura]],11)&amp;". "&amp;TEXT(sala[[#This Row],[Fecha de Factura]],"dddd")</f>
        <v>5. viernes</v>
      </c>
      <c r="T671" s="4">
        <f>SUMIF('cocina'!A:A,sala[[#This Row],[Número de Orden]],'cocina'!G:G)</f>
        <v>3</v>
      </c>
      <c r="U671" s="4">
        <f>sala[[#This Row],[Tiempo de Preparación]]*24</f>
        <v>1.25</v>
      </c>
      <c r="V671">
        <f>sala[[#This Row],[Cobrada]]*sala[[#This Row],[Monto Total de la Cuenta]]</f>
        <v>94</v>
      </c>
      <c r="W671" s="4">
        <f>sala[[#This Row],[Tiempo de Permanencia]]*24</f>
        <v>1.5833333333139308</v>
      </c>
    </row>
    <row r="672" spans="1:23" x14ac:dyDescent="0.3">
      <c r="A672">
        <v>17</v>
      </c>
      <c r="B672" s="1" t="s">
        <v>258</v>
      </c>
      <c r="C672">
        <v>3</v>
      </c>
      <c r="D672" s="2">
        <v>45023.095833333333</v>
      </c>
      <c r="E672" s="2">
        <v>45023.145833333336</v>
      </c>
      <c r="F672" s="1" t="s">
        <v>13</v>
      </c>
      <c r="G672" s="1" t="s">
        <v>14</v>
      </c>
      <c r="H672" s="1" t="s">
        <v>21</v>
      </c>
      <c r="I672">
        <v>32.200000000000003</v>
      </c>
      <c r="J672" s="1" t="s">
        <v>16</v>
      </c>
      <c r="K672">
        <v>671</v>
      </c>
      <c r="L672" s="1" t="s">
        <v>42</v>
      </c>
      <c r="M672" s="1">
        <f>SUMIF('cocina'!A:A,sala[[#This Row],[Número de Orden]],'cocina'!K:K)</f>
        <v>184</v>
      </c>
      <c r="N672" s="2">
        <f>sala[[#This Row],[Hora de Salida]]</f>
        <v>45023.145833333336</v>
      </c>
      <c r="O672" s="3">
        <f>IF(sala[[#This Row],[Estado de la Mesa]]="Ocupada",sala[[#This Row],[Hora de Salida]]-sala[[#This Row],[Hora de Llegada]]+15/(24*60),sala[[#This Row],[Hora de Salida]]-sala[[#This Row],[Hora de Llegada]])</f>
        <v>5.0000000002910383E-2</v>
      </c>
      <c r="P672" s="3">
        <f>SUMIF('cocina'!A:A,sala[[#This Row],[Número de Orden]],'cocina'!H:H)/(24*60)</f>
        <v>6.5972222222222224E-2</v>
      </c>
      <c r="Q672" s="3">
        <f>IF((sala[[#This Row],[Tiempo de Permanencia]]-sala[[#This Row],[Tiempo de Preparación]])&gt;0,sala[[#This Row],[Tiempo de Permanencia]]-sala[[#This Row],[Tiempo de Preparación]],0)</f>
        <v>0</v>
      </c>
      <c r="R672" s="10">
        <f>IF(sala[[#This Row],[Tiempo de degustación]]&gt;0,1,0)</f>
        <v>0</v>
      </c>
      <c r="S672" s="1" t="str">
        <f>WEEKDAY(sala[[#This Row],[Fecha de Factura]],11)&amp;". "&amp;TEXT(sala[[#This Row],[Fecha de Factura]],"dddd")</f>
        <v>5. viernes</v>
      </c>
      <c r="T672" s="4">
        <f>SUMIF('cocina'!A:A,sala[[#This Row],[Número de Orden]],'cocina'!G:G)</f>
        <v>6</v>
      </c>
      <c r="U672" s="4">
        <f>sala[[#This Row],[Tiempo de Preparación]]*24</f>
        <v>1.5833333333333335</v>
      </c>
      <c r="V672">
        <f>sala[[#This Row],[Cobrada]]*sala[[#This Row],[Monto Total de la Cuenta]]</f>
        <v>0</v>
      </c>
      <c r="W672" s="4">
        <f>sala[[#This Row],[Tiempo de Permanencia]]*24</f>
        <v>1.2000000000698492</v>
      </c>
    </row>
    <row r="673" spans="1:23" x14ac:dyDescent="0.3">
      <c r="A673">
        <v>12</v>
      </c>
      <c r="B673" s="1" t="s">
        <v>148</v>
      </c>
      <c r="C673">
        <v>6</v>
      </c>
      <c r="D673" s="2">
        <v>45023.058333333334</v>
      </c>
      <c r="E673" s="2">
        <v>45023.160416666666</v>
      </c>
      <c r="F673" s="1" t="s">
        <v>32</v>
      </c>
      <c r="G673" s="1" t="s">
        <v>35</v>
      </c>
      <c r="H673" s="1" t="s">
        <v>25</v>
      </c>
      <c r="I673">
        <v>29.19</v>
      </c>
      <c r="J673" s="1" t="s">
        <v>16</v>
      </c>
      <c r="K673">
        <v>672</v>
      </c>
      <c r="L673" s="1" t="s">
        <v>57</v>
      </c>
      <c r="M673" s="1">
        <f>SUMIF('cocina'!A:A,sala[[#This Row],[Número de Orden]],'cocina'!K:K)</f>
        <v>157</v>
      </c>
      <c r="N673" s="2">
        <f>sala[[#This Row],[Hora de Salida]]</f>
        <v>45023.160416666666</v>
      </c>
      <c r="O673" s="3">
        <f>IF(sala[[#This Row],[Estado de la Mesa]]="Ocupada",sala[[#This Row],[Hora de Salida]]-sala[[#This Row],[Hora de Llegada]]+15/(24*60),sala[[#This Row],[Hora de Salida]]-sala[[#This Row],[Hora de Llegada]])</f>
        <v>0.10208333333139308</v>
      </c>
      <c r="P673" s="3">
        <f>SUMIF('cocina'!A:A,sala[[#This Row],[Número de Orden]],'cocina'!H:H)/(24*60)</f>
        <v>5.4166666666666669E-2</v>
      </c>
      <c r="Q673" s="3">
        <f>IF((sala[[#This Row],[Tiempo de Permanencia]]-sala[[#This Row],[Tiempo de Preparación]])&gt;0,sala[[#This Row],[Tiempo de Permanencia]]-sala[[#This Row],[Tiempo de Preparación]],0)</f>
        <v>4.7916666664726409E-2</v>
      </c>
      <c r="R673" s="10">
        <f>IF(sala[[#This Row],[Tiempo de degustación]]&gt;0,1,0)</f>
        <v>1</v>
      </c>
      <c r="S673" s="1" t="str">
        <f>WEEKDAY(sala[[#This Row],[Fecha de Factura]],11)&amp;". "&amp;TEXT(sala[[#This Row],[Fecha de Factura]],"dddd")</f>
        <v>5. viernes</v>
      </c>
      <c r="T673" s="4">
        <f>SUMIF('cocina'!A:A,sala[[#This Row],[Número de Orden]],'cocina'!G:G)</f>
        <v>6</v>
      </c>
      <c r="U673" s="4">
        <f>sala[[#This Row],[Tiempo de Preparación]]*24</f>
        <v>1.3</v>
      </c>
      <c r="V673">
        <f>sala[[#This Row],[Cobrada]]*sala[[#This Row],[Monto Total de la Cuenta]]</f>
        <v>157</v>
      </c>
      <c r="W673" s="4">
        <f>sala[[#This Row],[Tiempo de Permanencia]]*24</f>
        <v>2.4499999999534339</v>
      </c>
    </row>
    <row r="674" spans="1:23" x14ac:dyDescent="0.3">
      <c r="A674">
        <v>20</v>
      </c>
      <c r="B674" s="1" t="s">
        <v>214</v>
      </c>
      <c r="C674">
        <v>6</v>
      </c>
      <c r="D674" s="2">
        <v>45023.025694444441</v>
      </c>
      <c r="E674" s="2">
        <v>45023.119444444441</v>
      </c>
      <c r="F674" s="1" t="s">
        <v>29</v>
      </c>
      <c r="G674" s="1" t="s">
        <v>14</v>
      </c>
      <c r="H674" s="1" t="s">
        <v>25</v>
      </c>
      <c r="I674">
        <v>36.5</v>
      </c>
      <c r="J674" s="1" t="s">
        <v>16</v>
      </c>
      <c r="K674">
        <v>673</v>
      </c>
      <c r="L674" s="1" t="s">
        <v>39</v>
      </c>
      <c r="M674" s="1">
        <f>SUMIF('cocina'!A:A,sala[[#This Row],[Número de Orden]],'cocina'!K:K)</f>
        <v>265</v>
      </c>
      <c r="N674" s="2">
        <f>sala[[#This Row],[Hora de Salida]]</f>
        <v>45023.119444444441</v>
      </c>
      <c r="O674" s="3">
        <f>IF(sala[[#This Row],[Estado de la Mesa]]="Ocupada",sala[[#This Row],[Hora de Salida]]-sala[[#This Row],[Hora de Llegada]]+15/(24*60),sala[[#This Row],[Hora de Salida]]-sala[[#This Row],[Hora de Llegada]])</f>
        <v>9.375E-2</v>
      </c>
      <c r="P674" s="3">
        <f>SUMIF('cocina'!A:A,sala[[#This Row],[Número de Orden]],'cocina'!H:H)/(24*60)</f>
        <v>6.458333333333334E-2</v>
      </c>
      <c r="Q674" s="3">
        <f>IF((sala[[#This Row],[Tiempo de Permanencia]]-sala[[#This Row],[Tiempo de Preparación]])&gt;0,sala[[#This Row],[Tiempo de Permanencia]]-sala[[#This Row],[Tiempo de Preparación]],0)</f>
        <v>2.916666666666666E-2</v>
      </c>
      <c r="R674" s="10">
        <f>IF(sala[[#This Row],[Tiempo de degustación]]&gt;0,1,0)</f>
        <v>1</v>
      </c>
      <c r="S674" s="1" t="str">
        <f>WEEKDAY(sala[[#This Row],[Fecha de Factura]],11)&amp;". "&amp;TEXT(sala[[#This Row],[Fecha de Factura]],"dddd")</f>
        <v>5. viernes</v>
      </c>
      <c r="T674" s="4">
        <f>SUMIF('cocina'!A:A,sala[[#This Row],[Número de Orden]],'cocina'!G:G)</f>
        <v>8</v>
      </c>
      <c r="U674" s="4">
        <f>sala[[#This Row],[Tiempo de Preparación]]*24</f>
        <v>1.5500000000000003</v>
      </c>
      <c r="V674">
        <f>sala[[#This Row],[Cobrada]]*sala[[#This Row],[Monto Total de la Cuenta]]</f>
        <v>265</v>
      </c>
      <c r="W674" s="4">
        <f>sala[[#This Row],[Tiempo de Permanencia]]*24</f>
        <v>2.25</v>
      </c>
    </row>
    <row r="675" spans="1:23" x14ac:dyDescent="0.3">
      <c r="A675">
        <v>1</v>
      </c>
      <c r="B675" s="1" t="s">
        <v>563</v>
      </c>
      <c r="C675">
        <v>3</v>
      </c>
      <c r="D675" s="2">
        <v>45023.002083333333</v>
      </c>
      <c r="E675" s="2">
        <v>45023.0625</v>
      </c>
      <c r="F675" s="1" t="s">
        <v>29</v>
      </c>
      <c r="G675" s="1" t="s">
        <v>35</v>
      </c>
      <c r="H675" s="1" t="s">
        <v>25</v>
      </c>
      <c r="I675">
        <v>41.29</v>
      </c>
      <c r="J675" s="1" t="s">
        <v>26</v>
      </c>
      <c r="K675">
        <v>674</v>
      </c>
      <c r="L675" s="1" t="s">
        <v>30</v>
      </c>
      <c r="M675" s="1">
        <f>SUMIF('cocina'!A:A,sala[[#This Row],[Número de Orden]],'cocina'!K:K)</f>
        <v>207</v>
      </c>
      <c r="N675" s="2">
        <f>sala[[#This Row],[Hora de Salida]]</f>
        <v>45023.0625</v>
      </c>
      <c r="O675" s="3">
        <f>IF(sala[[#This Row],[Estado de la Mesa]]="Ocupada",sala[[#This Row],[Hora de Salida]]-sala[[#This Row],[Hora de Llegada]]+15/(24*60),sala[[#This Row],[Hora de Salida]]-sala[[#This Row],[Hora de Llegada]])</f>
        <v>6.0416666667151731E-2</v>
      </c>
      <c r="P675" s="3">
        <f>SUMIF('cocina'!A:A,sala[[#This Row],[Número de Orden]],'cocina'!H:H)/(24*60)</f>
        <v>4.5138888888888888E-2</v>
      </c>
      <c r="Q675" s="3">
        <f>IF((sala[[#This Row],[Tiempo de Permanencia]]-sala[[#This Row],[Tiempo de Preparación]])&gt;0,sala[[#This Row],[Tiempo de Permanencia]]-sala[[#This Row],[Tiempo de Preparación]],0)</f>
        <v>1.5277777778262842E-2</v>
      </c>
      <c r="R675" s="10">
        <f>IF(sala[[#This Row],[Tiempo de degustación]]&gt;0,1,0)</f>
        <v>1</v>
      </c>
      <c r="S675" s="1" t="str">
        <f>WEEKDAY(sala[[#This Row],[Fecha de Factura]],11)&amp;". "&amp;TEXT(sala[[#This Row],[Fecha de Factura]],"dddd")</f>
        <v>5. viernes</v>
      </c>
      <c r="T675" s="4">
        <f>SUMIF('cocina'!A:A,sala[[#This Row],[Número de Orden]],'cocina'!G:G)</f>
        <v>9</v>
      </c>
      <c r="U675" s="4">
        <f>sala[[#This Row],[Tiempo de Preparación]]*24</f>
        <v>1.0833333333333333</v>
      </c>
      <c r="V675">
        <f>sala[[#This Row],[Cobrada]]*sala[[#This Row],[Monto Total de la Cuenta]]</f>
        <v>207</v>
      </c>
      <c r="W675" s="4">
        <f>sala[[#This Row],[Tiempo de Permanencia]]*24</f>
        <v>1.4500000000116415</v>
      </c>
    </row>
    <row r="676" spans="1:23" x14ac:dyDescent="0.3">
      <c r="A676">
        <v>5</v>
      </c>
      <c r="B676" s="1" t="s">
        <v>564</v>
      </c>
      <c r="C676">
        <v>2</v>
      </c>
      <c r="D676" s="2">
        <v>45023.037499999999</v>
      </c>
      <c r="E676" s="2">
        <v>45023.189583333333</v>
      </c>
      <c r="F676" s="1" t="s">
        <v>24</v>
      </c>
      <c r="G676" s="1" t="s">
        <v>35</v>
      </c>
      <c r="H676" s="1" t="s">
        <v>21</v>
      </c>
      <c r="I676">
        <v>30.74</v>
      </c>
      <c r="J676" s="1" t="s">
        <v>16</v>
      </c>
      <c r="K676">
        <v>675</v>
      </c>
      <c r="L676" s="1" t="s">
        <v>54</v>
      </c>
      <c r="M676" s="1">
        <f>SUMIF('cocina'!A:A,sala[[#This Row],[Número de Orden]],'cocina'!K:K)</f>
        <v>193</v>
      </c>
      <c r="N676" s="2">
        <f>sala[[#This Row],[Hora de Salida]]</f>
        <v>45023.189583333333</v>
      </c>
      <c r="O676" s="3">
        <f>IF(sala[[#This Row],[Estado de la Mesa]]="Ocupada",sala[[#This Row],[Hora de Salida]]-sala[[#This Row],[Hora de Llegada]]+15/(24*60),sala[[#This Row],[Hora de Salida]]-sala[[#This Row],[Hora de Llegada]])</f>
        <v>0.15208333333430346</v>
      </c>
      <c r="P676" s="3">
        <f>SUMIF('cocina'!A:A,sala[[#This Row],[Número de Orden]],'cocina'!H:H)/(24*60)</f>
        <v>8.4027777777777785E-2</v>
      </c>
      <c r="Q676" s="3">
        <f>IF((sala[[#This Row],[Tiempo de Permanencia]]-sala[[#This Row],[Tiempo de Preparación]])&gt;0,sala[[#This Row],[Tiempo de Permanencia]]-sala[[#This Row],[Tiempo de Preparación]],0)</f>
        <v>6.8055555556525676E-2</v>
      </c>
      <c r="R676" s="10">
        <f>IF(sala[[#This Row],[Tiempo de degustación]]&gt;0,1,0)</f>
        <v>1</v>
      </c>
      <c r="S676" s="1" t="str">
        <f>WEEKDAY(sala[[#This Row],[Fecha de Factura]],11)&amp;". "&amp;TEXT(sala[[#This Row],[Fecha de Factura]],"dddd")</f>
        <v>5. viernes</v>
      </c>
      <c r="T676" s="4">
        <f>SUMIF('cocina'!A:A,sala[[#This Row],[Número de Orden]],'cocina'!G:G)</f>
        <v>7</v>
      </c>
      <c r="U676" s="4">
        <f>sala[[#This Row],[Tiempo de Preparación]]*24</f>
        <v>2.0166666666666666</v>
      </c>
      <c r="V676">
        <f>sala[[#This Row],[Cobrada]]*sala[[#This Row],[Monto Total de la Cuenta]]</f>
        <v>193</v>
      </c>
      <c r="W676" s="4">
        <f>sala[[#This Row],[Tiempo de Permanencia]]*24</f>
        <v>3.6500000000232831</v>
      </c>
    </row>
    <row r="677" spans="1:23" x14ac:dyDescent="0.3">
      <c r="A677">
        <v>7</v>
      </c>
      <c r="B677" s="1" t="s">
        <v>269</v>
      </c>
      <c r="C677">
        <v>6</v>
      </c>
      <c r="D677" s="2">
        <v>45023.019444444442</v>
      </c>
      <c r="E677" s="2">
        <v>45023.15625</v>
      </c>
      <c r="F677" s="1" t="s">
        <v>13</v>
      </c>
      <c r="G677" s="1" t="s">
        <v>14</v>
      </c>
      <c r="H677" s="1" t="s">
        <v>25</v>
      </c>
      <c r="I677">
        <v>41.6</v>
      </c>
      <c r="J677" s="1" t="s">
        <v>38</v>
      </c>
      <c r="K677">
        <v>676</v>
      </c>
      <c r="L677" s="1" t="s">
        <v>54</v>
      </c>
      <c r="M677" s="1">
        <f>SUMIF('cocina'!A:A,sala[[#This Row],[Número de Orden]],'cocina'!K:K)</f>
        <v>124</v>
      </c>
      <c r="N677" s="2">
        <f>sala[[#This Row],[Hora de Salida]]</f>
        <v>45023.15625</v>
      </c>
      <c r="O677" s="3">
        <f>IF(sala[[#This Row],[Estado de la Mesa]]="Ocupada",sala[[#This Row],[Hora de Salida]]-sala[[#This Row],[Hora de Llegada]]+15/(24*60),sala[[#This Row],[Hora de Salida]]-sala[[#This Row],[Hora de Llegada]])</f>
        <v>0.14722222222432416</v>
      </c>
      <c r="P677" s="3">
        <f>SUMIF('cocina'!A:A,sala[[#This Row],[Número de Orden]],'cocina'!H:H)/(24*60)</f>
        <v>8.4027777777777785E-2</v>
      </c>
      <c r="Q677" s="3">
        <f>IF((sala[[#This Row],[Tiempo de Permanencia]]-sala[[#This Row],[Tiempo de Preparación]])&gt;0,sala[[#This Row],[Tiempo de Permanencia]]-sala[[#This Row],[Tiempo de Preparación]],0)</f>
        <v>6.3194444446546372E-2</v>
      </c>
      <c r="R677" s="10">
        <f>IF(sala[[#This Row],[Tiempo de degustación]]&gt;0,1,0)</f>
        <v>1</v>
      </c>
      <c r="S677" s="1" t="str">
        <f>WEEKDAY(sala[[#This Row],[Fecha de Factura]],11)&amp;". "&amp;TEXT(sala[[#This Row],[Fecha de Factura]],"dddd")</f>
        <v>5. viernes</v>
      </c>
      <c r="T677" s="4">
        <f>SUMIF('cocina'!A:A,sala[[#This Row],[Número de Orden]],'cocina'!G:G)</f>
        <v>5</v>
      </c>
      <c r="U677" s="4">
        <f>sala[[#This Row],[Tiempo de Preparación]]*24</f>
        <v>2.0166666666666666</v>
      </c>
      <c r="V677">
        <f>sala[[#This Row],[Cobrada]]*sala[[#This Row],[Monto Total de la Cuenta]]</f>
        <v>124</v>
      </c>
      <c r="W677" s="4">
        <f>sala[[#This Row],[Tiempo de Permanencia]]*24</f>
        <v>3.53333333338378</v>
      </c>
    </row>
    <row r="678" spans="1:23" x14ac:dyDescent="0.3">
      <c r="A678">
        <v>14</v>
      </c>
      <c r="B678" s="1" t="s">
        <v>245</v>
      </c>
      <c r="C678">
        <v>6</v>
      </c>
      <c r="D678" s="2">
        <v>45023.023611111108</v>
      </c>
      <c r="E678" s="2">
        <v>45023.109027777777</v>
      </c>
      <c r="F678" s="1" t="s">
        <v>24</v>
      </c>
      <c r="G678" s="1" t="s">
        <v>14</v>
      </c>
      <c r="H678" s="1" t="s">
        <v>25</v>
      </c>
      <c r="I678">
        <v>12.57</v>
      </c>
      <c r="J678" s="1" t="s">
        <v>38</v>
      </c>
      <c r="K678">
        <v>677</v>
      </c>
      <c r="L678" s="1" t="s">
        <v>42</v>
      </c>
      <c r="M678" s="1">
        <f>SUMIF('cocina'!A:A,sala[[#This Row],[Número de Orden]],'cocina'!K:K)</f>
        <v>144</v>
      </c>
      <c r="N678" s="2">
        <f>sala[[#This Row],[Hora de Salida]]</f>
        <v>45023.109027777777</v>
      </c>
      <c r="O678" s="3">
        <f>IF(sala[[#This Row],[Estado de la Mesa]]="Ocupada",sala[[#This Row],[Hora de Salida]]-sala[[#This Row],[Hora de Llegada]]+15/(24*60),sala[[#This Row],[Hora de Salida]]-sala[[#This Row],[Hora de Llegada]])</f>
        <v>9.5833333335273593E-2</v>
      </c>
      <c r="P678" s="3">
        <f>SUMIF('cocina'!A:A,sala[[#This Row],[Número de Orden]],'cocina'!H:H)/(24*60)</f>
        <v>0.10277777777777777</v>
      </c>
      <c r="Q678" s="3">
        <f>IF((sala[[#This Row],[Tiempo de Permanencia]]-sala[[#This Row],[Tiempo de Preparación]])&gt;0,sala[[#This Row],[Tiempo de Permanencia]]-sala[[#This Row],[Tiempo de Preparación]],0)</f>
        <v>0</v>
      </c>
      <c r="R678" s="10">
        <f>IF(sala[[#This Row],[Tiempo de degustación]]&gt;0,1,0)</f>
        <v>0</v>
      </c>
      <c r="S678" s="1" t="str">
        <f>WEEKDAY(sala[[#This Row],[Fecha de Factura]],11)&amp;". "&amp;TEXT(sala[[#This Row],[Fecha de Factura]],"dddd")</f>
        <v>5. viernes</v>
      </c>
      <c r="T678" s="4">
        <f>SUMIF('cocina'!A:A,sala[[#This Row],[Número de Orden]],'cocina'!G:G)</f>
        <v>5</v>
      </c>
      <c r="U678" s="4">
        <f>sala[[#This Row],[Tiempo de Preparación]]*24</f>
        <v>2.4666666666666668</v>
      </c>
      <c r="V678">
        <f>sala[[#This Row],[Cobrada]]*sala[[#This Row],[Monto Total de la Cuenta]]</f>
        <v>0</v>
      </c>
      <c r="W678" s="4">
        <f>sala[[#This Row],[Tiempo de Permanencia]]*24</f>
        <v>2.3000000000465661</v>
      </c>
    </row>
    <row r="679" spans="1:23" x14ac:dyDescent="0.3">
      <c r="A679">
        <v>19</v>
      </c>
      <c r="B679" s="1" t="s">
        <v>555</v>
      </c>
      <c r="C679">
        <v>1</v>
      </c>
      <c r="D679" s="2">
        <v>45023.125694444447</v>
      </c>
      <c r="E679" s="2">
        <v>45023.223611111112</v>
      </c>
      <c r="F679" s="1" t="s">
        <v>13</v>
      </c>
      <c r="G679" s="1" t="s">
        <v>14</v>
      </c>
      <c r="H679" s="1" t="s">
        <v>25</v>
      </c>
      <c r="I679">
        <v>26.76</v>
      </c>
      <c r="J679" s="1" t="s">
        <v>38</v>
      </c>
      <c r="K679">
        <v>678</v>
      </c>
      <c r="L679" s="1" t="s">
        <v>57</v>
      </c>
      <c r="M679" s="1">
        <f>SUMIF('cocina'!A:A,sala[[#This Row],[Número de Orden]],'cocina'!K:K)</f>
        <v>204</v>
      </c>
      <c r="N679" s="2">
        <f>sala[[#This Row],[Hora de Salida]]</f>
        <v>45023.223611111112</v>
      </c>
      <c r="O679" s="3">
        <f>IF(sala[[#This Row],[Estado de la Mesa]]="Ocupada",sala[[#This Row],[Hora de Salida]]-sala[[#This Row],[Hora de Llegada]]+15/(24*60),sala[[#This Row],[Hora de Salida]]-sala[[#This Row],[Hora de Llegada]])</f>
        <v>0.10833333333236321</v>
      </c>
      <c r="P679" s="3">
        <f>SUMIF('cocina'!A:A,sala[[#This Row],[Número de Orden]],'cocina'!H:H)/(24*60)</f>
        <v>8.4027777777777785E-2</v>
      </c>
      <c r="Q679" s="3">
        <f>IF((sala[[#This Row],[Tiempo de Permanencia]]-sala[[#This Row],[Tiempo de Preparación]])&gt;0,sala[[#This Row],[Tiempo de Permanencia]]-sala[[#This Row],[Tiempo de Preparación]],0)</f>
        <v>2.4305555554585426E-2</v>
      </c>
      <c r="R679" s="10">
        <f>IF(sala[[#This Row],[Tiempo de degustación]]&gt;0,1,0)</f>
        <v>1</v>
      </c>
      <c r="S679" s="1" t="str">
        <f>WEEKDAY(sala[[#This Row],[Fecha de Factura]],11)&amp;". "&amp;TEXT(sala[[#This Row],[Fecha de Factura]],"dddd")</f>
        <v>5. viernes</v>
      </c>
      <c r="T679" s="4">
        <f>SUMIF('cocina'!A:A,sala[[#This Row],[Número de Orden]],'cocina'!G:G)</f>
        <v>8</v>
      </c>
      <c r="U679" s="4">
        <f>sala[[#This Row],[Tiempo de Preparación]]*24</f>
        <v>2.0166666666666666</v>
      </c>
      <c r="V679">
        <f>sala[[#This Row],[Cobrada]]*sala[[#This Row],[Monto Total de la Cuenta]]</f>
        <v>204</v>
      </c>
      <c r="W679" s="4">
        <f>sala[[#This Row],[Tiempo de Permanencia]]*24</f>
        <v>2.5999999999767169</v>
      </c>
    </row>
    <row r="680" spans="1:23" x14ac:dyDescent="0.3">
      <c r="A680">
        <v>9</v>
      </c>
      <c r="B680" s="1" t="s">
        <v>177</v>
      </c>
      <c r="C680">
        <v>4</v>
      </c>
      <c r="D680" s="2">
        <v>45023.001388888886</v>
      </c>
      <c r="E680" s="2">
        <v>45023.127083333333</v>
      </c>
      <c r="F680" s="1" t="s">
        <v>24</v>
      </c>
      <c r="G680" s="1" t="s">
        <v>14</v>
      </c>
      <c r="H680" s="1" t="s">
        <v>25</v>
      </c>
      <c r="I680">
        <v>36.43</v>
      </c>
      <c r="J680" s="1" t="s">
        <v>38</v>
      </c>
      <c r="K680">
        <v>679</v>
      </c>
      <c r="L680" s="1" t="s">
        <v>57</v>
      </c>
      <c r="M680" s="1">
        <f>SUMIF('cocina'!A:A,sala[[#This Row],[Número de Orden]],'cocina'!K:K)</f>
        <v>199</v>
      </c>
      <c r="N680" s="2">
        <f>sala[[#This Row],[Hora de Salida]]</f>
        <v>45023.127083333333</v>
      </c>
      <c r="O680" s="3">
        <f>IF(sala[[#This Row],[Estado de la Mesa]]="Ocupada",sala[[#This Row],[Hora de Salida]]-sala[[#This Row],[Hora de Llegada]]+15/(24*60),sala[[#This Row],[Hora de Salida]]-sala[[#This Row],[Hora de Llegada]])</f>
        <v>0.13611111111337473</v>
      </c>
      <c r="P680" s="3">
        <f>SUMIF('cocina'!A:A,sala[[#This Row],[Número de Orden]],'cocina'!H:H)/(24*60)</f>
        <v>7.3611111111111113E-2</v>
      </c>
      <c r="Q680" s="3">
        <f>IF((sala[[#This Row],[Tiempo de Permanencia]]-sala[[#This Row],[Tiempo de Preparación]])&gt;0,sala[[#This Row],[Tiempo de Permanencia]]-sala[[#This Row],[Tiempo de Preparación]],0)</f>
        <v>6.250000000226362E-2</v>
      </c>
      <c r="R680" s="10">
        <f>IF(sala[[#This Row],[Tiempo de degustación]]&gt;0,1,0)</f>
        <v>1</v>
      </c>
      <c r="S680" s="1" t="str">
        <f>WEEKDAY(sala[[#This Row],[Fecha de Factura]],11)&amp;". "&amp;TEXT(sala[[#This Row],[Fecha de Factura]],"dddd")</f>
        <v>5. viernes</v>
      </c>
      <c r="T680" s="4">
        <f>SUMIF('cocina'!A:A,sala[[#This Row],[Número de Orden]],'cocina'!G:G)</f>
        <v>8</v>
      </c>
      <c r="U680" s="4">
        <f>sala[[#This Row],[Tiempo de Preparación]]*24</f>
        <v>1.7666666666666666</v>
      </c>
      <c r="V680">
        <f>sala[[#This Row],[Cobrada]]*sala[[#This Row],[Monto Total de la Cuenta]]</f>
        <v>199</v>
      </c>
      <c r="W680" s="4">
        <f>sala[[#This Row],[Tiempo de Permanencia]]*24</f>
        <v>3.2666666667209938</v>
      </c>
    </row>
    <row r="681" spans="1:23" x14ac:dyDescent="0.3">
      <c r="A681">
        <v>5</v>
      </c>
      <c r="B681" s="1" t="s">
        <v>565</v>
      </c>
      <c r="C681">
        <v>4</v>
      </c>
      <c r="D681" s="2">
        <v>45023.057638888888</v>
      </c>
      <c r="E681" s="2">
        <v>45023.222222222219</v>
      </c>
      <c r="F681" s="1" t="s">
        <v>13</v>
      </c>
      <c r="G681" s="1" t="s">
        <v>14</v>
      </c>
      <c r="H681" s="1" t="s">
        <v>21</v>
      </c>
      <c r="I681">
        <v>12.06</v>
      </c>
      <c r="J681" s="1" t="s">
        <v>16</v>
      </c>
      <c r="K681">
        <v>680</v>
      </c>
      <c r="L681" s="1" t="s">
        <v>30</v>
      </c>
      <c r="M681" s="1">
        <f>SUMIF('cocina'!A:A,sala[[#This Row],[Número de Orden]],'cocina'!K:K)</f>
        <v>162</v>
      </c>
      <c r="N681" s="2">
        <f>sala[[#This Row],[Hora de Salida]]</f>
        <v>45023.222222222219</v>
      </c>
      <c r="O681" s="3">
        <f>IF(sala[[#This Row],[Estado de la Mesa]]="Ocupada",sala[[#This Row],[Hora de Salida]]-sala[[#This Row],[Hora de Llegada]]+15/(24*60),sala[[#This Row],[Hora de Salida]]-sala[[#This Row],[Hora de Llegada]])</f>
        <v>0.16458333333139308</v>
      </c>
      <c r="P681" s="3">
        <f>SUMIF('cocina'!A:A,sala[[#This Row],[Número de Orden]],'cocina'!H:H)/(24*60)</f>
        <v>7.7083333333333337E-2</v>
      </c>
      <c r="Q681" s="3">
        <f>IF((sala[[#This Row],[Tiempo de Permanencia]]-sala[[#This Row],[Tiempo de Preparación]])&gt;0,sala[[#This Row],[Tiempo de Permanencia]]-sala[[#This Row],[Tiempo de Preparación]],0)</f>
        <v>8.7499999998059741E-2</v>
      </c>
      <c r="R681" s="10">
        <f>IF(sala[[#This Row],[Tiempo de degustación]]&gt;0,1,0)</f>
        <v>1</v>
      </c>
      <c r="S681" s="1" t="str">
        <f>WEEKDAY(sala[[#This Row],[Fecha de Factura]],11)&amp;". "&amp;TEXT(sala[[#This Row],[Fecha de Factura]],"dddd")</f>
        <v>5. viernes</v>
      </c>
      <c r="T681" s="4">
        <f>SUMIF('cocina'!A:A,sala[[#This Row],[Número de Orden]],'cocina'!G:G)</f>
        <v>7</v>
      </c>
      <c r="U681" s="4">
        <f>sala[[#This Row],[Tiempo de Preparación]]*24</f>
        <v>1.85</v>
      </c>
      <c r="V681">
        <f>sala[[#This Row],[Cobrada]]*sala[[#This Row],[Monto Total de la Cuenta]]</f>
        <v>162</v>
      </c>
      <c r="W681" s="4">
        <f>sala[[#This Row],[Tiempo de Permanencia]]*24</f>
        <v>3.9499999999534339</v>
      </c>
    </row>
    <row r="682" spans="1:23" x14ac:dyDescent="0.3">
      <c r="A682">
        <v>2</v>
      </c>
      <c r="B682" s="1" t="s">
        <v>141</v>
      </c>
      <c r="C682">
        <v>4</v>
      </c>
      <c r="D682" s="2">
        <v>45023.12222222222</v>
      </c>
      <c r="E682" s="2">
        <v>45023.284722222219</v>
      </c>
      <c r="F682" s="1" t="s">
        <v>32</v>
      </c>
      <c r="G682" s="1" t="s">
        <v>14</v>
      </c>
      <c r="H682" s="1" t="s">
        <v>15</v>
      </c>
      <c r="I682">
        <v>37.07</v>
      </c>
      <c r="J682" s="1" t="s">
        <v>26</v>
      </c>
      <c r="K682">
        <v>681</v>
      </c>
      <c r="L682" s="1" t="s">
        <v>30</v>
      </c>
      <c r="M682" s="1">
        <f>SUMIF('cocina'!A:A,sala[[#This Row],[Número de Orden]],'cocina'!K:K)</f>
        <v>75</v>
      </c>
      <c r="N682" s="2">
        <f>sala[[#This Row],[Hora de Salida]]</f>
        <v>45023.284722222219</v>
      </c>
      <c r="O682" s="3">
        <f>IF(sala[[#This Row],[Estado de la Mesa]]="Ocupada",sala[[#This Row],[Hora de Salida]]-sala[[#This Row],[Hora de Llegada]]+15/(24*60),sala[[#This Row],[Hora de Salida]]-sala[[#This Row],[Hora de Llegada]])</f>
        <v>0.16249999999854481</v>
      </c>
      <c r="P682" s="3">
        <f>SUMIF('cocina'!A:A,sala[[#This Row],[Número de Orden]],'cocina'!H:H)/(24*60)</f>
        <v>4.5138888888888888E-2</v>
      </c>
      <c r="Q682" s="3">
        <f>IF((sala[[#This Row],[Tiempo de Permanencia]]-sala[[#This Row],[Tiempo de Preparación]])&gt;0,sala[[#This Row],[Tiempo de Permanencia]]-sala[[#This Row],[Tiempo de Preparación]],0)</f>
        <v>0.11736111110965591</v>
      </c>
      <c r="R682" s="10">
        <f>IF(sala[[#This Row],[Tiempo de degustación]]&gt;0,1,0)</f>
        <v>1</v>
      </c>
      <c r="S682" s="1" t="str">
        <f>WEEKDAY(sala[[#This Row],[Fecha de Factura]],11)&amp;". "&amp;TEXT(sala[[#This Row],[Fecha de Factura]],"dddd")</f>
        <v>5. viernes</v>
      </c>
      <c r="T682" s="4">
        <f>SUMIF('cocina'!A:A,sala[[#This Row],[Número de Orden]],'cocina'!G:G)</f>
        <v>3</v>
      </c>
      <c r="U682" s="4">
        <f>sala[[#This Row],[Tiempo de Preparación]]*24</f>
        <v>1.0833333333333333</v>
      </c>
      <c r="V682">
        <f>sala[[#This Row],[Cobrada]]*sala[[#This Row],[Monto Total de la Cuenta]]</f>
        <v>75</v>
      </c>
      <c r="W682" s="4">
        <f>sala[[#This Row],[Tiempo de Permanencia]]*24</f>
        <v>3.8999999999650754</v>
      </c>
    </row>
    <row r="683" spans="1:23" x14ac:dyDescent="0.3">
      <c r="A683">
        <v>1</v>
      </c>
      <c r="B683" s="1" t="s">
        <v>134</v>
      </c>
      <c r="C683">
        <v>5</v>
      </c>
      <c r="D683" s="2">
        <v>45023.05972222222</v>
      </c>
      <c r="E683" s="2">
        <v>45023.170138888891</v>
      </c>
      <c r="F683" s="1" t="s">
        <v>29</v>
      </c>
      <c r="G683" s="1" t="s">
        <v>20</v>
      </c>
      <c r="H683" s="1" t="s">
        <v>25</v>
      </c>
      <c r="I683">
        <v>21.04</v>
      </c>
      <c r="J683" s="1" t="s">
        <v>38</v>
      </c>
      <c r="K683">
        <v>682</v>
      </c>
      <c r="L683" s="1" t="s">
        <v>39</v>
      </c>
      <c r="M683" s="1">
        <f>SUMIF('cocina'!A:A,sala[[#This Row],[Número de Orden]],'cocina'!K:K)</f>
        <v>23</v>
      </c>
      <c r="N683" s="2">
        <f>sala[[#This Row],[Hora de Salida]]</f>
        <v>45023.170138888891</v>
      </c>
      <c r="O683" s="3">
        <f>IF(sala[[#This Row],[Estado de la Mesa]]="Ocupada",sala[[#This Row],[Hora de Salida]]-sala[[#This Row],[Hora de Llegada]]+15/(24*60),sala[[#This Row],[Hora de Salida]]-sala[[#This Row],[Hora de Llegada]])</f>
        <v>0.12083333333672878</v>
      </c>
      <c r="P683" s="3">
        <f>SUMIF('cocina'!A:A,sala[[#This Row],[Número de Orden]],'cocina'!H:H)/(24*60)</f>
        <v>2.9861111111111113E-2</v>
      </c>
      <c r="Q683" s="3">
        <f>IF((sala[[#This Row],[Tiempo de Permanencia]]-sala[[#This Row],[Tiempo de Preparación]])&gt;0,sala[[#This Row],[Tiempo de Permanencia]]-sala[[#This Row],[Tiempo de Preparación]],0)</f>
        <v>9.0972222225617669E-2</v>
      </c>
      <c r="R683" s="10">
        <f>IF(sala[[#This Row],[Tiempo de degustación]]&gt;0,1,0)</f>
        <v>1</v>
      </c>
      <c r="S683" s="1" t="str">
        <f>WEEKDAY(sala[[#This Row],[Fecha de Factura]],11)&amp;". "&amp;TEXT(sala[[#This Row],[Fecha de Factura]],"dddd")</f>
        <v>5. viernes</v>
      </c>
      <c r="T683" s="4">
        <f>SUMIF('cocina'!A:A,sala[[#This Row],[Número de Orden]],'cocina'!G:G)</f>
        <v>1</v>
      </c>
      <c r="U683" s="4">
        <f>sala[[#This Row],[Tiempo de Preparación]]*24</f>
        <v>0.71666666666666667</v>
      </c>
      <c r="V683">
        <f>sala[[#This Row],[Cobrada]]*sala[[#This Row],[Monto Total de la Cuenta]]</f>
        <v>23</v>
      </c>
      <c r="W683" s="4">
        <f>sala[[#This Row],[Tiempo de Permanencia]]*24</f>
        <v>2.9000000000814907</v>
      </c>
    </row>
    <row r="684" spans="1:23" x14ac:dyDescent="0.3">
      <c r="A684">
        <v>2</v>
      </c>
      <c r="B684" s="1" t="s">
        <v>566</v>
      </c>
      <c r="C684">
        <v>6</v>
      </c>
      <c r="D684" s="2">
        <v>45023.163888888892</v>
      </c>
      <c r="E684" s="2">
        <v>45023.265277777777</v>
      </c>
      <c r="F684" s="1" t="s">
        <v>29</v>
      </c>
      <c r="G684" s="1" t="s">
        <v>14</v>
      </c>
      <c r="H684" s="1" t="s">
        <v>25</v>
      </c>
      <c r="I684">
        <v>40.42</v>
      </c>
      <c r="J684" s="1" t="s">
        <v>38</v>
      </c>
      <c r="K684">
        <v>683</v>
      </c>
      <c r="L684" s="1" t="s">
        <v>22</v>
      </c>
      <c r="M684" s="1">
        <f>SUMIF('cocina'!A:A,sala[[#This Row],[Número de Orden]],'cocina'!K:K)</f>
        <v>164</v>
      </c>
      <c r="N684" s="2">
        <f>sala[[#This Row],[Hora de Salida]]</f>
        <v>45023.265277777777</v>
      </c>
      <c r="O684" s="3">
        <f>IF(sala[[#This Row],[Estado de la Mesa]]="Ocupada",sala[[#This Row],[Hora de Salida]]-sala[[#This Row],[Hora de Llegada]]+15/(24*60),sala[[#This Row],[Hora de Salida]]-sala[[#This Row],[Hora de Llegada]])</f>
        <v>0.11180555555135167</v>
      </c>
      <c r="P684" s="3">
        <f>SUMIF('cocina'!A:A,sala[[#This Row],[Número de Orden]],'cocina'!H:H)/(24*60)</f>
        <v>5.6944444444444443E-2</v>
      </c>
      <c r="Q684" s="3">
        <f>IF((sala[[#This Row],[Tiempo de Permanencia]]-sala[[#This Row],[Tiempo de Preparación]])&gt;0,sala[[#This Row],[Tiempo de Permanencia]]-sala[[#This Row],[Tiempo de Preparación]],0)</f>
        <v>5.486111110690723E-2</v>
      </c>
      <c r="R684" s="10">
        <f>IF(sala[[#This Row],[Tiempo de degustación]]&gt;0,1,0)</f>
        <v>1</v>
      </c>
      <c r="S684" s="1" t="str">
        <f>WEEKDAY(sala[[#This Row],[Fecha de Factura]],11)&amp;". "&amp;TEXT(sala[[#This Row],[Fecha de Factura]],"dddd")</f>
        <v>5. viernes</v>
      </c>
      <c r="T684" s="4">
        <f>SUMIF('cocina'!A:A,sala[[#This Row],[Número de Orden]],'cocina'!G:G)</f>
        <v>6</v>
      </c>
      <c r="U684" s="4">
        <f>sala[[#This Row],[Tiempo de Preparación]]*24</f>
        <v>1.3666666666666667</v>
      </c>
      <c r="V684">
        <f>sala[[#This Row],[Cobrada]]*sala[[#This Row],[Monto Total de la Cuenta]]</f>
        <v>164</v>
      </c>
      <c r="W684" s="4">
        <f>sala[[#This Row],[Tiempo de Permanencia]]*24</f>
        <v>2.6833333332324401</v>
      </c>
    </row>
    <row r="685" spans="1:23" x14ac:dyDescent="0.3">
      <c r="A685">
        <v>10</v>
      </c>
      <c r="B685" s="1" t="s">
        <v>567</v>
      </c>
      <c r="C685">
        <v>6</v>
      </c>
      <c r="D685" s="2">
        <v>45023.145138888889</v>
      </c>
      <c r="E685" s="2">
        <v>45023.194444444445</v>
      </c>
      <c r="F685" s="1" t="s">
        <v>32</v>
      </c>
      <c r="G685" s="1" t="s">
        <v>35</v>
      </c>
      <c r="H685" s="1" t="s">
        <v>25</v>
      </c>
      <c r="I685">
        <v>48.15</v>
      </c>
      <c r="J685" s="1" t="s">
        <v>38</v>
      </c>
      <c r="K685">
        <v>684</v>
      </c>
      <c r="L685" s="1" t="s">
        <v>57</v>
      </c>
      <c r="M685" s="1">
        <f>SUMIF('cocina'!A:A,sala[[#This Row],[Número de Orden]],'cocina'!K:K)</f>
        <v>180</v>
      </c>
      <c r="N685" s="2">
        <f>sala[[#This Row],[Hora de Salida]]</f>
        <v>45023.194444444445</v>
      </c>
      <c r="O685" s="3">
        <f>IF(sala[[#This Row],[Estado de la Mesa]]="Ocupada",sala[[#This Row],[Hora de Salida]]-sala[[#This Row],[Hora de Llegada]]+15/(24*60),sala[[#This Row],[Hora de Salida]]-sala[[#This Row],[Hora de Llegada]])</f>
        <v>5.9722222222868972E-2</v>
      </c>
      <c r="P685" s="3">
        <f>SUMIF('cocina'!A:A,sala[[#This Row],[Número de Orden]],'cocina'!H:H)/(24*60)</f>
        <v>7.6388888888888895E-2</v>
      </c>
      <c r="Q685" s="3">
        <f>IF((sala[[#This Row],[Tiempo de Permanencia]]-sala[[#This Row],[Tiempo de Preparación]])&gt;0,sala[[#This Row],[Tiempo de Permanencia]]-sala[[#This Row],[Tiempo de Preparación]],0)</f>
        <v>0</v>
      </c>
      <c r="R685" s="10">
        <f>IF(sala[[#This Row],[Tiempo de degustación]]&gt;0,1,0)</f>
        <v>0</v>
      </c>
      <c r="S685" s="1" t="str">
        <f>WEEKDAY(sala[[#This Row],[Fecha de Factura]],11)&amp;". "&amp;TEXT(sala[[#This Row],[Fecha de Factura]],"dddd")</f>
        <v>5. viernes</v>
      </c>
      <c r="T685" s="4">
        <f>SUMIF('cocina'!A:A,sala[[#This Row],[Número de Orden]],'cocina'!G:G)</f>
        <v>6</v>
      </c>
      <c r="U685" s="4">
        <f>sala[[#This Row],[Tiempo de Preparación]]*24</f>
        <v>1.8333333333333335</v>
      </c>
      <c r="V685">
        <f>sala[[#This Row],[Cobrada]]*sala[[#This Row],[Monto Total de la Cuenta]]</f>
        <v>0</v>
      </c>
      <c r="W685" s="4">
        <f>sala[[#This Row],[Tiempo de Permanencia]]*24</f>
        <v>1.4333333333488554</v>
      </c>
    </row>
    <row r="686" spans="1:23" x14ac:dyDescent="0.3">
      <c r="A686">
        <v>5</v>
      </c>
      <c r="B686" s="1" t="s">
        <v>214</v>
      </c>
      <c r="C686">
        <v>5</v>
      </c>
      <c r="D686" s="2">
        <v>45023.019444444442</v>
      </c>
      <c r="E686" s="2">
        <v>45023.071527777778</v>
      </c>
      <c r="F686" s="1" t="s">
        <v>24</v>
      </c>
      <c r="G686" s="1" t="s">
        <v>14</v>
      </c>
      <c r="H686" s="1" t="s">
        <v>15</v>
      </c>
      <c r="I686">
        <v>19.89</v>
      </c>
      <c r="J686" s="1" t="s">
        <v>26</v>
      </c>
      <c r="K686">
        <v>685</v>
      </c>
      <c r="L686" s="1" t="s">
        <v>17</v>
      </c>
      <c r="M686" s="1">
        <f>SUMIF('cocina'!A:A,sala[[#This Row],[Número de Orden]],'cocina'!K:K)</f>
        <v>54</v>
      </c>
      <c r="N686" s="2">
        <f>sala[[#This Row],[Hora de Salida]]</f>
        <v>45023.071527777778</v>
      </c>
      <c r="O686" s="3">
        <f>IF(sala[[#This Row],[Estado de la Mesa]]="Ocupada",sala[[#This Row],[Hora de Salida]]-sala[[#This Row],[Hora de Llegada]]+15/(24*60),sala[[#This Row],[Hora de Salida]]-sala[[#This Row],[Hora de Llegada]])</f>
        <v>5.2083333335758653E-2</v>
      </c>
      <c r="P686" s="3">
        <f>SUMIF('cocina'!A:A,sala[[#This Row],[Número de Orden]],'cocina'!H:H)/(24*60)</f>
        <v>1.1805555555555555E-2</v>
      </c>
      <c r="Q686" s="3">
        <f>IF((sala[[#This Row],[Tiempo de Permanencia]]-sala[[#This Row],[Tiempo de Preparación]])&gt;0,sala[[#This Row],[Tiempo de Permanencia]]-sala[[#This Row],[Tiempo de Preparación]],0)</f>
        <v>4.0277777780203097E-2</v>
      </c>
      <c r="R686" s="10">
        <f>IF(sala[[#This Row],[Tiempo de degustación]]&gt;0,1,0)</f>
        <v>1</v>
      </c>
      <c r="S686" s="1" t="str">
        <f>WEEKDAY(sala[[#This Row],[Fecha de Factura]],11)&amp;". "&amp;TEXT(sala[[#This Row],[Fecha de Factura]],"dddd")</f>
        <v>5. viernes</v>
      </c>
      <c r="T686" s="4">
        <f>SUMIF('cocina'!A:A,sala[[#This Row],[Número de Orden]],'cocina'!G:G)</f>
        <v>2</v>
      </c>
      <c r="U686" s="4">
        <f>sala[[#This Row],[Tiempo de Preparación]]*24</f>
        <v>0.28333333333333333</v>
      </c>
      <c r="V686">
        <f>sala[[#This Row],[Cobrada]]*sala[[#This Row],[Monto Total de la Cuenta]]</f>
        <v>54</v>
      </c>
      <c r="W686" s="4">
        <f>sala[[#This Row],[Tiempo de Permanencia]]*24</f>
        <v>1.2500000000582077</v>
      </c>
    </row>
    <row r="687" spans="1:23" x14ac:dyDescent="0.3">
      <c r="A687">
        <v>10</v>
      </c>
      <c r="B687" s="1" t="s">
        <v>518</v>
      </c>
      <c r="C687">
        <v>6</v>
      </c>
      <c r="D687" s="2">
        <v>45023.05</v>
      </c>
      <c r="E687" s="2">
        <v>45023.152083333334</v>
      </c>
      <c r="F687" s="1" t="s">
        <v>19</v>
      </c>
      <c r="G687" s="1" t="s">
        <v>14</v>
      </c>
      <c r="H687" s="1" t="s">
        <v>21</v>
      </c>
      <c r="I687">
        <v>15.83</v>
      </c>
      <c r="J687" s="1" t="s">
        <v>16</v>
      </c>
      <c r="K687">
        <v>686</v>
      </c>
      <c r="L687" s="1" t="s">
        <v>30</v>
      </c>
      <c r="M687" s="1">
        <f>SUMIF('cocina'!A:A,sala[[#This Row],[Número de Orden]],'cocina'!K:K)</f>
        <v>102</v>
      </c>
      <c r="N687" s="2">
        <f>sala[[#This Row],[Hora de Salida]]</f>
        <v>45023.152083333334</v>
      </c>
      <c r="O687" s="3">
        <f>IF(sala[[#This Row],[Estado de la Mesa]]="Ocupada",sala[[#This Row],[Hora de Salida]]-sala[[#This Row],[Hora de Llegada]]+15/(24*60),sala[[#This Row],[Hora de Salida]]-sala[[#This Row],[Hora de Llegada]])</f>
        <v>0.10208333333139308</v>
      </c>
      <c r="P687" s="3">
        <f>SUMIF('cocina'!A:A,sala[[#This Row],[Número de Orden]],'cocina'!H:H)/(24*60)</f>
        <v>4.027777777777778E-2</v>
      </c>
      <c r="Q687" s="3">
        <f>IF((sala[[#This Row],[Tiempo de Permanencia]]-sala[[#This Row],[Tiempo de Preparación]])&gt;0,sala[[#This Row],[Tiempo de Permanencia]]-sala[[#This Row],[Tiempo de Preparación]],0)</f>
        <v>6.1805555553615298E-2</v>
      </c>
      <c r="R687" s="10">
        <f>IF(sala[[#This Row],[Tiempo de degustación]]&gt;0,1,0)</f>
        <v>1</v>
      </c>
      <c r="S687" s="1" t="str">
        <f>WEEKDAY(sala[[#This Row],[Fecha de Factura]],11)&amp;". "&amp;TEXT(sala[[#This Row],[Fecha de Factura]],"dddd")</f>
        <v>5. viernes</v>
      </c>
      <c r="T687" s="4">
        <f>SUMIF('cocina'!A:A,sala[[#This Row],[Número de Orden]],'cocina'!G:G)</f>
        <v>4</v>
      </c>
      <c r="U687" s="4">
        <f>sala[[#This Row],[Tiempo de Preparación]]*24</f>
        <v>0.96666666666666679</v>
      </c>
      <c r="V687">
        <f>sala[[#This Row],[Cobrada]]*sala[[#This Row],[Monto Total de la Cuenta]]</f>
        <v>102</v>
      </c>
      <c r="W687" s="4">
        <f>sala[[#This Row],[Tiempo de Permanencia]]*24</f>
        <v>2.4499999999534339</v>
      </c>
    </row>
    <row r="688" spans="1:23" x14ac:dyDescent="0.3">
      <c r="A688">
        <v>2</v>
      </c>
      <c r="B688" s="1" t="s">
        <v>464</v>
      </c>
      <c r="C688">
        <v>6</v>
      </c>
      <c r="D688" s="2">
        <v>45023.07916666667</v>
      </c>
      <c r="E688" s="2">
        <v>45023.23541666667</v>
      </c>
      <c r="F688" s="1" t="s">
        <v>32</v>
      </c>
      <c r="G688" s="1" t="s">
        <v>14</v>
      </c>
      <c r="H688" s="1" t="s">
        <v>21</v>
      </c>
      <c r="I688">
        <v>10.53</v>
      </c>
      <c r="J688" s="1" t="s">
        <v>26</v>
      </c>
      <c r="K688">
        <v>687</v>
      </c>
      <c r="L688" s="1" t="s">
        <v>17</v>
      </c>
      <c r="M688" s="1">
        <f>SUMIF('cocina'!A:A,sala[[#This Row],[Número de Orden]],'cocina'!K:K)</f>
        <v>72</v>
      </c>
      <c r="N688" s="2">
        <f>sala[[#This Row],[Hora de Salida]]</f>
        <v>45023.23541666667</v>
      </c>
      <c r="O688" s="3">
        <f>IF(sala[[#This Row],[Estado de la Mesa]]="Ocupada",sala[[#This Row],[Hora de Salida]]-sala[[#This Row],[Hora de Llegada]]+15/(24*60),sala[[#This Row],[Hora de Salida]]-sala[[#This Row],[Hora de Llegada]])</f>
        <v>0.15625</v>
      </c>
      <c r="P688" s="3">
        <f>SUMIF('cocina'!A:A,sala[[#This Row],[Número de Orden]],'cocina'!H:H)/(24*60)</f>
        <v>2.013888888888889E-2</v>
      </c>
      <c r="Q688" s="3">
        <f>IF((sala[[#This Row],[Tiempo de Permanencia]]-sala[[#This Row],[Tiempo de Preparación]])&gt;0,sala[[#This Row],[Tiempo de Permanencia]]-sala[[#This Row],[Tiempo de Preparación]],0)</f>
        <v>0.1361111111111111</v>
      </c>
      <c r="R688" s="10">
        <f>IF(sala[[#This Row],[Tiempo de degustación]]&gt;0,1,0)</f>
        <v>1</v>
      </c>
      <c r="S688" s="1" t="str">
        <f>WEEKDAY(sala[[#This Row],[Fecha de Factura]],11)&amp;". "&amp;TEXT(sala[[#This Row],[Fecha de Factura]],"dddd")</f>
        <v>5. viernes</v>
      </c>
      <c r="T688" s="4">
        <f>SUMIF('cocina'!A:A,sala[[#This Row],[Número de Orden]],'cocina'!G:G)</f>
        <v>2</v>
      </c>
      <c r="U688" s="4">
        <f>sala[[#This Row],[Tiempo de Preparación]]*24</f>
        <v>0.48333333333333339</v>
      </c>
      <c r="V688">
        <f>sala[[#This Row],[Cobrada]]*sala[[#This Row],[Monto Total de la Cuenta]]</f>
        <v>72</v>
      </c>
      <c r="W688" s="4">
        <f>sala[[#This Row],[Tiempo de Permanencia]]*24</f>
        <v>3.75</v>
      </c>
    </row>
    <row r="689" spans="1:23" x14ac:dyDescent="0.3">
      <c r="A689">
        <v>3</v>
      </c>
      <c r="B689" s="1" t="s">
        <v>568</v>
      </c>
      <c r="C689">
        <v>1</v>
      </c>
      <c r="D689" s="2">
        <v>45023.143055555556</v>
      </c>
      <c r="E689" s="2">
        <v>45023.210416666669</v>
      </c>
      <c r="F689" s="1" t="s">
        <v>19</v>
      </c>
      <c r="G689" s="1" t="s">
        <v>14</v>
      </c>
      <c r="H689" s="1" t="s">
        <v>25</v>
      </c>
      <c r="I689">
        <v>48.7</v>
      </c>
      <c r="J689" s="1" t="s">
        <v>38</v>
      </c>
      <c r="K689">
        <v>688</v>
      </c>
      <c r="L689" s="1" t="s">
        <v>69</v>
      </c>
      <c r="M689" s="1">
        <f>SUMIF('cocina'!A:A,sala[[#This Row],[Número de Orden]],'cocina'!K:K)</f>
        <v>29</v>
      </c>
      <c r="N689" s="2">
        <f>sala[[#This Row],[Hora de Salida]]</f>
        <v>45023.210416666669</v>
      </c>
      <c r="O689" s="3">
        <f>IF(sala[[#This Row],[Estado de la Mesa]]="Ocupada",sala[[#This Row],[Hora de Salida]]-sala[[#This Row],[Hora de Llegada]]+15/(24*60),sala[[#This Row],[Hora de Salida]]-sala[[#This Row],[Hora de Llegada]])</f>
        <v>7.7777777779071286E-2</v>
      </c>
      <c r="P689" s="3">
        <f>SUMIF('cocina'!A:A,sala[[#This Row],[Número de Orden]],'cocina'!H:H)/(24*60)</f>
        <v>9.7222222222222224E-3</v>
      </c>
      <c r="Q689" s="3">
        <f>IF((sala[[#This Row],[Tiempo de Permanencia]]-sala[[#This Row],[Tiempo de Preparación]])&gt;0,sala[[#This Row],[Tiempo de Permanencia]]-sala[[#This Row],[Tiempo de Preparación]],0)</f>
        <v>6.8055555556849057E-2</v>
      </c>
      <c r="R689" s="10">
        <f>IF(sala[[#This Row],[Tiempo de degustación]]&gt;0,1,0)</f>
        <v>1</v>
      </c>
      <c r="S689" s="1" t="str">
        <f>WEEKDAY(sala[[#This Row],[Fecha de Factura]],11)&amp;". "&amp;TEXT(sala[[#This Row],[Fecha de Factura]],"dddd")</f>
        <v>5. viernes</v>
      </c>
      <c r="T689" s="4">
        <f>SUMIF('cocina'!A:A,sala[[#This Row],[Número de Orden]],'cocina'!G:G)</f>
        <v>1</v>
      </c>
      <c r="U689" s="4">
        <f>sala[[#This Row],[Tiempo de Preparación]]*24</f>
        <v>0.23333333333333334</v>
      </c>
      <c r="V689">
        <f>sala[[#This Row],[Cobrada]]*sala[[#This Row],[Monto Total de la Cuenta]]</f>
        <v>29</v>
      </c>
      <c r="W689" s="4">
        <f>sala[[#This Row],[Tiempo de Permanencia]]*24</f>
        <v>1.8666666666977108</v>
      </c>
    </row>
    <row r="690" spans="1:23" x14ac:dyDescent="0.3">
      <c r="A690">
        <v>14</v>
      </c>
      <c r="B690" s="1" t="s">
        <v>569</v>
      </c>
      <c r="C690">
        <v>1</v>
      </c>
      <c r="D690" s="2">
        <v>45023.025000000001</v>
      </c>
      <c r="E690" s="2">
        <v>45023.098611111112</v>
      </c>
      <c r="F690" s="1" t="s">
        <v>19</v>
      </c>
      <c r="G690" s="1" t="s">
        <v>14</v>
      </c>
      <c r="H690" s="1" t="s">
        <v>25</v>
      </c>
      <c r="I690">
        <v>10.25</v>
      </c>
      <c r="J690" s="1" t="s">
        <v>38</v>
      </c>
      <c r="K690">
        <v>689</v>
      </c>
      <c r="L690" s="1" t="s">
        <v>30</v>
      </c>
      <c r="M690" s="1">
        <f>SUMIF('cocina'!A:A,sala[[#This Row],[Número de Orden]],'cocina'!K:K)</f>
        <v>165</v>
      </c>
      <c r="N690" s="2">
        <f>sala[[#This Row],[Hora de Salida]]</f>
        <v>45023.098611111112</v>
      </c>
      <c r="O690" s="3">
        <f>IF(sala[[#This Row],[Estado de la Mesa]]="Ocupada",sala[[#This Row],[Hora de Salida]]-sala[[#This Row],[Hora de Llegada]]+15/(24*60),sala[[#This Row],[Hora de Salida]]-sala[[#This Row],[Hora de Llegada]])</f>
        <v>8.4027777777616094E-2</v>
      </c>
      <c r="P690" s="3">
        <f>SUMIF('cocina'!A:A,sala[[#This Row],[Número de Orden]],'cocina'!H:H)/(24*60)</f>
        <v>2.013888888888889E-2</v>
      </c>
      <c r="Q690" s="3">
        <f>IF((sala[[#This Row],[Tiempo de Permanencia]]-sala[[#This Row],[Tiempo de Preparación]])&gt;0,sala[[#This Row],[Tiempo de Permanencia]]-sala[[#This Row],[Tiempo de Preparación]],0)</f>
        <v>6.3888888888727208E-2</v>
      </c>
      <c r="R690" s="10">
        <f>IF(sala[[#This Row],[Tiempo de degustación]]&gt;0,1,0)</f>
        <v>1</v>
      </c>
      <c r="S690" s="1" t="str">
        <f>WEEKDAY(sala[[#This Row],[Fecha de Factura]],11)&amp;". "&amp;TEXT(sala[[#This Row],[Fecha de Factura]],"dddd")</f>
        <v>5. viernes</v>
      </c>
      <c r="T690" s="4">
        <f>SUMIF('cocina'!A:A,sala[[#This Row],[Número de Orden]],'cocina'!G:G)</f>
        <v>7</v>
      </c>
      <c r="U690" s="4">
        <f>sala[[#This Row],[Tiempo de Preparación]]*24</f>
        <v>0.48333333333333339</v>
      </c>
      <c r="V690">
        <f>sala[[#This Row],[Cobrada]]*sala[[#This Row],[Monto Total de la Cuenta]]</f>
        <v>165</v>
      </c>
      <c r="W690" s="4">
        <f>sala[[#This Row],[Tiempo de Permanencia]]*24</f>
        <v>2.0166666666627862</v>
      </c>
    </row>
    <row r="691" spans="1:23" x14ac:dyDescent="0.3">
      <c r="A691">
        <v>15</v>
      </c>
      <c r="B691" s="1" t="s">
        <v>482</v>
      </c>
      <c r="C691">
        <v>4</v>
      </c>
      <c r="D691" s="2">
        <v>45023.113194444442</v>
      </c>
      <c r="E691" s="2">
        <v>45023.238194444442</v>
      </c>
      <c r="F691" s="1" t="s">
        <v>29</v>
      </c>
      <c r="G691" s="1" t="s">
        <v>35</v>
      </c>
      <c r="H691" s="1" t="s">
        <v>15</v>
      </c>
      <c r="I691">
        <v>37.22</v>
      </c>
      <c r="J691" s="1" t="s">
        <v>16</v>
      </c>
      <c r="K691">
        <v>690</v>
      </c>
      <c r="L691" s="1" t="s">
        <v>17</v>
      </c>
      <c r="M691" s="1">
        <f>SUMIF('cocina'!A:A,sala[[#This Row],[Número de Orden]],'cocina'!K:K)</f>
        <v>191</v>
      </c>
      <c r="N691" s="2">
        <f>sala[[#This Row],[Hora de Salida]]</f>
        <v>45023.238194444442</v>
      </c>
      <c r="O691" s="3">
        <f>IF(sala[[#This Row],[Estado de la Mesa]]="Ocupada",sala[[#This Row],[Hora de Salida]]-sala[[#This Row],[Hora de Llegada]]+15/(24*60),sala[[#This Row],[Hora de Salida]]-sala[[#This Row],[Hora de Llegada]])</f>
        <v>0.125</v>
      </c>
      <c r="P691" s="3">
        <f>SUMIF('cocina'!A:A,sala[[#This Row],[Número de Orden]],'cocina'!H:H)/(24*60)</f>
        <v>9.930555555555555E-2</v>
      </c>
      <c r="Q691" s="3">
        <f>IF((sala[[#This Row],[Tiempo de Permanencia]]-sala[[#This Row],[Tiempo de Preparación]])&gt;0,sala[[#This Row],[Tiempo de Permanencia]]-sala[[#This Row],[Tiempo de Preparación]],0)</f>
        <v>2.569444444444445E-2</v>
      </c>
      <c r="R691" s="10">
        <f>IF(sala[[#This Row],[Tiempo de degustación]]&gt;0,1,0)</f>
        <v>1</v>
      </c>
      <c r="S691" s="1" t="str">
        <f>WEEKDAY(sala[[#This Row],[Fecha de Factura]],11)&amp;". "&amp;TEXT(sala[[#This Row],[Fecha de Factura]],"dddd")</f>
        <v>5. viernes</v>
      </c>
      <c r="T691" s="4">
        <f>SUMIF('cocina'!A:A,sala[[#This Row],[Número de Orden]],'cocina'!G:G)</f>
        <v>6</v>
      </c>
      <c r="U691" s="4">
        <f>sala[[#This Row],[Tiempo de Preparación]]*24</f>
        <v>2.3833333333333333</v>
      </c>
      <c r="V691">
        <f>sala[[#This Row],[Cobrada]]*sala[[#This Row],[Monto Total de la Cuenta]]</f>
        <v>191</v>
      </c>
      <c r="W691" s="4">
        <f>sala[[#This Row],[Tiempo de Permanencia]]*24</f>
        <v>3</v>
      </c>
    </row>
    <row r="692" spans="1:23" x14ac:dyDescent="0.3">
      <c r="A692">
        <v>19</v>
      </c>
      <c r="B692" s="1" t="s">
        <v>74</v>
      </c>
      <c r="C692">
        <v>4</v>
      </c>
      <c r="D692" s="2">
        <v>45023.071527777778</v>
      </c>
      <c r="E692" s="2">
        <v>45023.220138888886</v>
      </c>
      <c r="F692" s="1" t="s">
        <v>13</v>
      </c>
      <c r="G692" s="1" t="s">
        <v>35</v>
      </c>
      <c r="H692" s="1" t="s">
        <v>15</v>
      </c>
      <c r="I692">
        <v>13.9</v>
      </c>
      <c r="J692" s="1" t="s">
        <v>38</v>
      </c>
      <c r="K692">
        <v>691</v>
      </c>
      <c r="L692" s="1" t="s">
        <v>22</v>
      </c>
      <c r="M692" s="1">
        <f>SUMIF('cocina'!A:A,sala[[#This Row],[Número de Orden]],'cocina'!K:K)</f>
        <v>66</v>
      </c>
      <c r="N692" s="2">
        <f>sala[[#This Row],[Hora de Salida]]</f>
        <v>45023.220138888886</v>
      </c>
      <c r="O692" s="3">
        <f>IF(sala[[#This Row],[Estado de la Mesa]]="Ocupada",sala[[#This Row],[Hora de Salida]]-sala[[#This Row],[Hora de Llegada]]+15/(24*60),sala[[#This Row],[Hora de Salida]]-sala[[#This Row],[Hora de Llegada]])</f>
        <v>0.1590277777747057</v>
      </c>
      <c r="P692" s="3">
        <f>SUMIF('cocina'!A:A,sala[[#This Row],[Número de Orden]],'cocina'!H:H)/(24*60)</f>
        <v>2.361111111111111E-2</v>
      </c>
      <c r="Q692" s="3">
        <f>IF((sala[[#This Row],[Tiempo de Permanencia]]-sala[[#This Row],[Tiempo de Preparación]])&gt;0,sala[[#This Row],[Tiempo de Permanencia]]-sala[[#This Row],[Tiempo de Preparación]],0)</f>
        <v>0.13541666666359459</v>
      </c>
      <c r="R692" s="10">
        <f>IF(sala[[#This Row],[Tiempo de degustación]]&gt;0,1,0)</f>
        <v>1</v>
      </c>
      <c r="S692" s="1" t="str">
        <f>WEEKDAY(sala[[#This Row],[Fecha de Factura]],11)&amp;". "&amp;TEXT(sala[[#This Row],[Fecha de Factura]],"dddd")</f>
        <v>5. viernes</v>
      </c>
      <c r="T692" s="4">
        <f>SUMIF('cocina'!A:A,sala[[#This Row],[Número de Orden]],'cocina'!G:G)</f>
        <v>3</v>
      </c>
      <c r="U692" s="4">
        <f>sala[[#This Row],[Tiempo de Preparación]]*24</f>
        <v>0.56666666666666665</v>
      </c>
      <c r="V692">
        <f>sala[[#This Row],[Cobrada]]*sala[[#This Row],[Monto Total de la Cuenta]]</f>
        <v>66</v>
      </c>
      <c r="W692" s="4">
        <f>sala[[#This Row],[Tiempo de Permanencia]]*24</f>
        <v>3.816666666592937</v>
      </c>
    </row>
    <row r="693" spans="1:23" x14ac:dyDescent="0.3">
      <c r="A693">
        <v>9</v>
      </c>
      <c r="B693" s="1" t="s">
        <v>233</v>
      </c>
      <c r="C693">
        <v>2</v>
      </c>
      <c r="D693" s="2">
        <v>45023.036805555559</v>
      </c>
      <c r="E693" s="2">
        <v>45023.18472222222</v>
      </c>
      <c r="F693" s="1" t="s">
        <v>19</v>
      </c>
      <c r="G693" s="1" t="s">
        <v>35</v>
      </c>
      <c r="H693" s="1" t="s">
        <v>25</v>
      </c>
      <c r="I693">
        <v>25.92</v>
      </c>
      <c r="J693" s="1" t="s">
        <v>16</v>
      </c>
      <c r="K693">
        <v>692</v>
      </c>
      <c r="L693" s="1" t="s">
        <v>69</v>
      </c>
      <c r="M693" s="1">
        <f>SUMIF('cocina'!A:A,sala[[#This Row],[Número de Orden]],'cocina'!K:K)</f>
        <v>173</v>
      </c>
      <c r="N693" s="2">
        <f>sala[[#This Row],[Hora de Salida]]</f>
        <v>45023.18472222222</v>
      </c>
      <c r="O693" s="3">
        <f>IF(sala[[#This Row],[Estado de la Mesa]]="Ocupada",sala[[#This Row],[Hora de Salida]]-sala[[#This Row],[Hora de Llegada]]+15/(24*60),sala[[#This Row],[Hora de Salida]]-sala[[#This Row],[Hora de Llegada]])</f>
        <v>0.14791666666133096</v>
      </c>
      <c r="P693" s="3">
        <f>SUMIF('cocina'!A:A,sala[[#This Row],[Número de Orden]],'cocina'!H:H)/(24*60)</f>
        <v>6.9444444444444448E-2</v>
      </c>
      <c r="Q693" s="3">
        <f>IF((sala[[#This Row],[Tiempo de Permanencia]]-sala[[#This Row],[Tiempo de Preparación]])&gt;0,sala[[#This Row],[Tiempo de Permanencia]]-sala[[#This Row],[Tiempo de Preparación]],0)</f>
        <v>7.8472222216886517E-2</v>
      </c>
      <c r="R693" s="10">
        <f>IF(sala[[#This Row],[Tiempo de degustación]]&gt;0,1,0)</f>
        <v>1</v>
      </c>
      <c r="S693" s="1" t="str">
        <f>WEEKDAY(sala[[#This Row],[Fecha de Factura]],11)&amp;". "&amp;TEXT(sala[[#This Row],[Fecha de Factura]],"dddd")</f>
        <v>5. viernes</v>
      </c>
      <c r="T693" s="4">
        <f>SUMIF('cocina'!A:A,sala[[#This Row],[Número de Orden]],'cocina'!G:G)</f>
        <v>6</v>
      </c>
      <c r="U693" s="4">
        <f>sala[[#This Row],[Tiempo de Preparación]]*24</f>
        <v>1.6666666666666667</v>
      </c>
      <c r="V693">
        <f>sala[[#This Row],[Cobrada]]*sala[[#This Row],[Monto Total de la Cuenta]]</f>
        <v>173</v>
      </c>
      <c r="W693" s="4">
        <f>sala[[#This Row],[Tiempo de Permanencia]]*24</f>
        <v>3.5499999998719431</v>
      </c>
    </row>
    <row r="694" spans="1:23" x14ac:dyDescent="0.3">
      <c r="A694">
        <v>15</v>
      </c>
      <c r="B694" s="1" t="s">
        <v>398</v>
      </c>
      <c r="C694">
        <v>4</v>
      </c>
      <c r="D694" s="2">
        <v>45023.155555555553</v>
      </c>
      <c r="E694" s="2">
        <v>45023.313194444447</v>
      </c>
      <c r="F694" s="1" t="s">
        <v>13</v>
      </c>
      <c r="G694" s="1" t="s">
        <v>14</v>
      </c>
      <c r="H694" s="1" t="s">
        <v>25</v>
      </c>
      <c r="I694">
        <v>28.31</v>
      </c>
      <c r="J694" s="1" t="s">
        <v>26</v>
      </c>
      <c r="K694">
        <v>693</v>
      </c>
      <c r="L694" s="1" t="s">
        <v>54</v>
      </c>
      <c r="M694" s="1">
        <f>SUMIF('cocina'!A:A,sala[[#This Row],[Número de Orden]],'cocina'!K:K)</f>
        <v>78</v>
      </c>
      <c r="N694" s="2">
        <f>sala[[#This Row],[Hora de Salida]]</f>
        <v>45023.313194444447</v>
      </c>
      <c r="O694" s="3">
        <f>IF(sala[[#This Row],[Estado de la Mesa]]="Ocupada",sala[[#This Row],[Hora de Salida]]-sala[[#This Row],[Hora de Llegada]]+15/(24*60),sala[[#This Row],[Hora de Salida]]-sala[[#This Row],[Hora de Llegada]])</f>
        <v>0.15763888889341615</v>
      </c>
      <c r="P694" s="3">
        <f>SUMIF('cocina'!A:A,sala[[#This Row],[Número de Orden]],'cocina'!H:H)/(24*60)</f>
        <v>3.0555555555555555E-2</v>
      </c>
      <c r="Q694" s="3">
        <f>IF((sala[[#This Row],[Tiempo de Permanencia]]-sala[[#This Row],[Tiempo de Preparación]])&gt;0,sala[[#This Row],[Tiempo de Permanencia]]-sala[[#This Row],[Tiempo de Preparación]],0)</f>
        <v>0.12708333333786059</v>
      </c>
      <c r="R694" s="10">
        <f>IF(sala[[#This Row],[Tiempo de degustación]]&gt;0,1,0)</f>
        <v>1</v>
      </c>
      <c r="S694" s="1" t="str">
        <f>WEEKDAY(sala[[#This Row],[Fecha de Factura]],11)&amp;". "&amp;TEXT(sala[[#This Row],[Fecha de Factura]],"dddd")</f>
        <v>5. viernes</v>
      </c>
      <c r="T694" s="4">
        <f>SUMIF('cocina'!A:A,sala[[#This Row],[Número de Orden]],'cocina'!G:G)</f>
        <v>3</v>
      </c>
      <c r="U694" s="4">
        <f>sala[[#This Row],[Tiempo de Preparación]]*24</f>
        <v>0.73333333333333328</v>
      </c>
      <c r="V694">
        <f>sala[[#This Row],[Cobrada]]*sala[[#This Row],[Monto Total de la Cuenta]]</f>
        <v>78</v>
      </c>
      <c r="W694" s="4">
        <f>sala[[#This Row],[Tiempo de Permanencia]]*24</f>
        <v>3.7833333334419876</v>
      </c>
    </row>
    <row r="695" spans="1:23" x14ac:dyDescent="0.3">
      <c r="A695">
        <v>5</v>
      </c>
      <c r="B695" s="1" t="s">
        <v>61</v>
      </c>
      <c r="C695">
        <v>4</v>
      </c>
      <c r="D695" s="2">
        <v>45023.07708333333</v>
      </c>
      <c r="E695" s="2">
        <v>45023.217361111114</v>
      </c>
      <c r="F695" s="1" t="s">
        <v>24</v>
      </c>
      <c r="G695" s="1" t="s">
        <v>14</v>
      </c>
      <c r="H695" s="1" t="s">
        <v>25</v>
      </c>
      <c r="I695">
        <v>23.66</v>
      </c>
      <c r="J695" s="1" t="s">
        <v>26</v>
      </c>
      <c r="K695">
        <v>694</v>
      </c>
      <c r="L695" s="1" t="s">
        <v>39</v>
      </c>
      <c r="M695" s="1">
        <f>SUMIF('cocina'!A:A,sala[[#This Row],[Número de Orden]],'cocina'!K:K)</f>
        <v>157</v>
      </c>
      <c r="N695" s="2">
        <f>sala[[#This Row],[Hora de Salida]]</f>
        <v>45023.217361111114</v>
      </c>
      <c r="O695" s="3">
        <f>IF(sala[[#This Row],[Estado de la Mesa]]="Ocupada",sala[[#This Row],[Hora de Salida]]-sala[[#This Row],[Hora de Llegada]]+15/(24*60),sala[[#This Row],[Hora de Salida]]-sala[[#This Row],[Hora de Llegada]])</f>
        <v>0.14027777778392192</v>
      </c>
      <c r="P695" s="3">
        <f>SUMIF('cocina'!A:A,sala[[#This Row],[Número de Orden]],'cocina'!H:H)/(24*60)</f>
        <v>8.8888888888888892E-2</v>
      </c>
      <c r="Q695" s="3">
        <f>IF((sala[[#This Row],[Tiempo de Permanencia]]-sala[[#This Row],[Tiempo de Preparación]])&gt;0,sala[[#This Row],[Tiempo de Permanencia]]-sala[[#This Row],[Tiempo de Preparación]],0)</f>
        <v>5.1388888895033027E-2</v>
      </c>
      <c r="R695" s="10">
        <f>IF(sala[[#This Row],[Tiempo de degustación]]&gt;0,1,0)</f>
        <v>1</v>
      </c>
      <c r="S695" s="1" t="str">
        <f>WEEKDAY(sala[[#This Row],[Fecha de Factura]],11)&amp;". "&amp;TEXT(sala[[#This Row],[Fecha de Factura]],"dddd")</f>
        <v>5. viernes</v>
      </c>
      <c r="T695" s="4">
        <f>SUMIF('cocina'!A:A,sala[[#This Row],[Número de Orden]],'cocina'!G:G)</f>
        <v>7</v>
      </c>
      <c r="U695" s="4">
        <f>sala[[#This Row],[Tiempo de Preparación]]*24</f>
        <v>2.1333333333333333</v>
      </c>
      <c r="V695">
        <f>sala[[#This Row],[Cobrada]]*sala[[#This Row],[Monto Total de la Cuenta]]</f>
        <v>157</v>
      </c>
      <c r="W695" s="4">
        <f>sala[[#This Row],[Tiempo de Permanencia]]*24</f>
        <v>3.3666666668141261</v>
      </c>
    </row>
    <row r="696" spans="1:23" x14ac:dyDescent="0.3">
      <c r="A696">
        <v>9</v>
      </c>
      <c r="B696" s="1" t="s">
        <v>319</v>
      </c>
      <c r="C696">
        <v>1</v>
      </c>
      <c r="D696" s="2">
        <v>45023.084722222222</v>
      </c>
      <c r="E696" s="2">
        <v>45023.230555555558</v>
      </c>
      <c r="F696" s="1" t="s">
        <v>13</v>
      </c>
      <c r="G696" s="1" t="s">
        <v>14</v>
      </c>
      <c r="H696" s="1" t="s">
        <v>25</v>
      </c>
      <c r="I696">
        <v>18.23</v>
      </c>
      <c r="J696" s="1" t="s">
        <v>38</v>
      </c>
      <c r="K696">
        <v>695</v>
      </c>
      <c r="L696" s="1" t="s">
        <v>39</v>
      </c>
      <c r="M696" s="1">
        <f>SUMIF('cocina'!A:A,sala[[#This Row],[Número de Orden]],'cocina'!K:K)</f>
        <v>116</v>
      </c>
      <c r="N696" s="2">
        <f>sala[[#This Row],[Hora de Salida]]</f>
        <v>45023.230555555558</v>
      </c>
      <c r="O696" s="3">
        <f>IF(sala[[#This Row],[Estado de la Mesa]]="Ocupada",sala[[#This Row],[Hora de Salida]]-sala[[#This Row],[Hora de Llegada]]+15/(24*60),sala[[#This Row],[Hora de Salida]]-sala[[#This Row],[Hora de Llegada]])</f>
        <v>0.15625000000242531</v>
      </c>
      <c r="P696" s="3">
        <f>SUMIF('cocina'!A:A,sala[[#This Row],[Número de Orden]],'cocina'!H:H)/(24*60)</f>
        <v>2.5694444444444443E-2</v>
      </c>
      <c r="Q696" s="3">
        <f>IF((sala[[#This Row],[Tiempo de Permanencia]]-sala[[#This Row],[Tiempo de Preparación]])&gt;0,sala[[#This Row],[Tiempo de Permanencia]]-sala[[#This Row],[Tiempo de Preparación]],0)</f>
        <v>0.13055555555798087</v>
      </c>
      <c r="R696" s="10">
        <f>IF(sala[[#This Row],[Tiempo de degustación]]&gt;0,1,0)</f>
        <v>1</v>
      </c>
      <c r="S696" s="1" t="str">
        <f>WEEKDAY(sala[[#This Row],[Fecha de Factura]],11)&amp;". "&amp;TEXT(sala[[#This Row],[Fecha de Factura]],"dddd")</f>
        <v>5. viernes</v>
      </c>
      <c r="T696" s="4">
        <f>SUMIF('cocina'!A:A,sala[[#This Row],[Número de Orden]],'cocina'!G:G)</f>
        <v>4</v>
      </c>
      <c r="U696" s="4">
        <f>sala[[#This Row],[Tiempo de Preparación]]*24</f>
        <v>0.6166666666666667</v>
      </c>
      <c r="V696">
        <f>sala[[#This Row],[Cobrada]]*sala[[#This Row],[Monto Total de la Cuenta]]</f>
        <v>116</v>
      </c>
      <c r="W696" s="4">
        <f>sala[[#This Row],[Tiempo de Permanencia]]*24</f>
        <v>3.7500000000582077</v>
      </c>
    </row>
    <row r="697" spans="1:23" x14ac:dyDescent="0.3">
      <c r="A697">
        <v>2</v>
      </c>
      <c r="B697" s="1" t="s">
        <v>216</v>
      </c>
      <c r="C697">
        <v>6</v>
      </c>
      <c r="D697" s="2">
        <v>45023.094444444447</v>
      </c>
      <c r="E697" s="2">
        <v>45023.257638888892</v>
      </c>
      <c r="F697" s="1" t="s">
        <v>19</v>
      </c>
      <c r="G697" s="1" t="s">
        <v>35</v>
      </c>
      <c r="H697" s="1" t="s">
        <v>25</v>
      </c>
      <c r="I697">
        <v>18.760000000000002</v>
      </c>
      <c r="J697" s="1" t="s">
        <v>38</v>
      </c>
      <c r="K697">
        <v>696</v>
      </c>
      <c r="L697" s="1" t="s">
        <v>33</v>
      </c>
      <c r="M697" s="1">
        <f>SUMIF('cocina'!A:A,sala[[#This Row],[Número de Orden]],'cocina'!K:K)</f>
        <v>46</v>
      </c>
      <c r="N697" s="2">
        <f>sala[[#This Row],[Hora de Salida]]</f>
        <v>45023.257638888892</v>
      </c>
      <c r="O697" s="3">
        <f>IF(sala[[#This Row],[Estado de la Mesa]]="Ocupada",sala[[#This Row],[Hora de Salida]]-sala[[#This Row],[Hora de Llegada]]+15/(24*60),sala[[#This Row],[Hora de Salida]]-sala[[#This Row],[Hora de Llegada]])</f>
        <v>0.17361111111191954</v>
      </c>
      <c r="P697" s="3">
        <f>SUMIF('cocina'!A:A,sala[[#This Row],[Número de Orden]],'cocina'!H:H)/(24*60)</f>
        <v>1.5972222222222221E-2</v>
      </c>
      <c r="Q697" s="3">
        <f>IF((sala[[#This Row],[Tiempo de Permanencia]]-sala[[#This Row],[Tiempo de Preparación]])&gt;0,sala[[#This Row],[Tiempo de Permanencia]]-sala[[#This Row],[Tiempo de Preparación]],0)</f>
        <v>0.15763888888969732</v>
      </c>
      <c r="R697" s="10">
        <f>IF(sala[[#This Row],[Tiempo de degustación]]&gt;0,1,0)</f>
        <v>1</v>
      </c>
      <c r="S697" s="1" t="str">
        <f>WEEKDAY(sala[[#This Row],[Fecha de Factura]],11)&amp;". "&amp;TEXT(sala[[#This Row],[Fecha de Factura]],"dddd")</f>
        <v>5. viernes</v>
      </c>
      <c r="T697" s="4">
        <f>SUMIF('cocina'!A:A,sala[[#This Row],[Número de Orden]],'cocina'!G:G)</f>
        <v>2</v>
      </c>
      <c r="U697" s="4">
        <f>sala[[#This Row],[Tiempo de Preparación]]*24</f>
        <v>0.3833333333333333</v>
      </c>
      <c r="V697">
        <f>sala[[#This Row],[Cobrada]]*sala[[#This Row],[Monto Total de la Cuenta]]</f>
        <v>46</v>
      </c>
      <c r="W697" s="4">
        <f>sala[[#This Row],[Tiempo de Permanencia]]*24</f>
        <v>4.1666666666860692</v>
      </c>
    </row>
    <row r="698" spans="1:23" x14ac:dyDescent="0.3">
      <c r="A698">
        <v>4</v>
      </c>
      <c r="B698" s="1" t="s">
        <v>570</v>
      </c>
      <c r="C698">
        <v>1</v>
      </c>
      <c r="D698" s="2">
        <v>45023.158333333333</v>
      </c>
      <c r="E698" s="2">
        <v>45023.279166666667</v>
      </c>
      <c r="F698" s="1" t="s">
        <v>24</v>
      </c>
      <c r="G698" s="1" t="s">
        <v>14</v>
      </c>
      <c r="H698" s="1" t="s">
        <v>25</v>
      </c>
      <c r="I698">
        <v>34.35</v>
      </c>
      <c r="J698" s="1" t="s">
        <v>16</v>
      </c>
      <c r="K698">
        <v>697</v>
      </c>
      <c r="L698" s="1" t="s">
        <v>44</v>
      </c>
      <c r="M698" s="1">
        <f>SUMIF('cocina'!A:A,sala[[#This Row],[Número de Orden]],'cocina'!K:K)</f>
        <v>199</v>
      </c>
      <c r="N698" s="2">
        <f>sala[[#This Row],[Hora de Salida]]</f>
        <v>45023.279166666667</v>
      </c>
      <c r="O698" s="3">
        <f>IF(sala[[#This Row],[Estado de la Mesa]]="Ocupada",sala[[#This Row],[Hora de Salida]]-sala[[#This Row],[Hora de Llegada]]+15/(24*60),sala[[#This Row],[Hora de Salida]]-sala[[#This Row],[Hora de Llegada]])</f>
        <v>0.12083333333430346</v>
      </c>
      <c r="P698" s="3">
        <f>SUMIF('cocina'!A:A,sala[[#This Row],[Número de Orden]],'cocina'!H:H)/(24*60)</f>
        <v>7.4305555555555555E-2</v>
      </c>
      <c r="Q698" s="3">
        <f>IF((sala[[#This Row],[Tiempo de Permanencia]]-sala[[#This Row],[Tiempo de Preparación]])&gt;0,sala[[#This Row],[Tiempo de Permanencia]]-sala[[#This Row],[Tiempo de Preparación]],0)</f>
        <v>4.6527777778747906E-2</v>
      </c>
      <c r="R698" s="10">
        <f>IF(sala[[#This Row],[Tiempo de degustación]]&gt;0,1,0)</f>
        <v>1</v>
      </c>
      <c r="S698" s="1" t="str">
        <f>WEEKDAY(sala[[#This Row],[Fecha de Factura]],11)&amp;". "&amp;TEXT(sala[[#This Row],[Fecha de Factura]],"dddd")</f>
        <v>5. viernes</v>
      </c>
      <c r="T698" s="4">
        <f>SUMIF('cocina'!A:A,sala[[#This Row],[Número de Orden]],'cocina'!G:G)</f>
        <v>7</v>
      </c>
      <c r="U698" s="4">
        <f>sala[[#This Row],[Tiempo de Preparación]]*24</f>
        <v>1.7833333333333332</v>
      </c>
      <c r="V698">
        <f>sala[[#This Row],[Cobrada]]*sala[[#This Row],[Monto Total de la Cuenta]]</f>
        <v>199</v>
      </c>
      <c r="W698" s="4">
        <f>sala[[#This Row],[Tiempo de Permanencia]]*24</f>
        <v>2.9000000000232831</v>
      </c>
    </row>
    <row r="699" spans="1:23" x14ac:dyDescent="0.3">
      <c r="A699">
        <v>19</v>
      </c>
      <c r="B699" s="1" t="s">
        <v>201</v>
      </c>
      <c r="C699">
        <v>4</v>
      </c>
      <c r="D699" s="2">
        <v>45023.104166666664</v>
      </c>
      <c r="E699" s="2">
        <v>45023.267361111109</v>
      </c>
      <c r="F699" s="1" t="s">
        <v>19</v>
      </c>
      <c r="G699" s="1" t="s">
        <v>35</v>
      </c>
      <c r="H699" s="1" t="s">
        <v>25</v>
      </c>
      <c r="I699">
        <v>39.89</v>
      </c>
      <c r="J699" s="1" t="s">
        <v>26</v>
      </c>
      <c r="K699">
        <v>698</v>
      </c>
      <c r="L699" s="1" t="s">
        <v>42</v>
      </c>
      <c r="M699" s="1">
        <f>SUMIF('cocina'!A:A,sala[[#This Row],[Número de Orden]],'cocina'!K:K)</f>
        <v>185</v>
      </c>
      <c r="N699" s="2">
        <f>sala[[#This Row],[Hora de Salida]]</f>
        <v>45023.267361111109</v>
      </c>
      <c r="O699" s="3">
        <f>IF(sala[[#This Row],[Estado de la Mesa]]="Ocupada",sala[[#This Row],[Hora de Salida]]-sala[[#This Row],[Hora de Llegada]]+15/(24*60),sala[[#This Row],[Hora de Salida]]-sala[[#This Row],[Hora de Llegada]])</f>
        <v>0.16319444444525288</v>
      </c>
      <c r="P699" s="3">
        <f>SUMIF('cocina'!A:A,sala[[#This Row],[Número de Orden]],'cocina'!H:H)/(24*60)</f>
        <v>7.013888888888889E-2</v>
      </c>
      <c r="Q699" s="3">
        <f>IF((sala[[#This Row],[Tiempo de Permanencia]]-sala[[#This Row],[Tiempo de Preparación]])&gt;0,sala[[#This Row],[Tiempo de Permanencia]]-sala[[#This Row],[Tiempo de Preparación]],0)</f>
        <v>9.3055555556363995E-2</v>
      </c>
      <c r="R699" s="10">
        <f>IF(sala[[#This Row],[Tiempo de degustación]]&gt;0,1,0)</f>
        <v>1</v>
      </c>
      <c r="S699" s="1" t="str">
        <f>WEEKDAY(sala[[#This Row],[Fecha de Factura]],11)&amp;". "&amp;TEXT(sala[[#This Row],[Fecha de Factura]],"dddd")</f>
        <v>5. viernes</v>
      </c>
      <c r="T699" s="4">
        <f>SUMIF('cocina'!A:A,sala[[#This Row],[Número de Orden]],'cocina'!G:G)</f>
        <v>8</v>
      </c>
      <c r="U699" s="4">
        <f>sala[[#This Row],[Tiempo de Preparación]]*24</f>
        <v>1.6833333333333333</v>
      </c>
      <c r="V699">
        <f>sala[[#This Row],[Cobrada]]*sala[[#This Row],[Monto Total de la Cuenta]]</f>
        <v>185</v>
      </c>
      <c r="W699" s="4">
        <f>sala[[#This Row],[Tiempo de Permanencia]]*24</f>
        <v>3.9166666666860692</v>
      </c>
    </row>
    <row r="700" spans="1:23" x14ac:dyDescent="0.3">
      <c r="A700">
        <v>8</v>
      </c>
      <c r="B700" s="1" t="s">
        <v>430</v>
      </c>
      <c r="C700">
        <v>6</v>
      </c>
      <c r="D700" s="2">
        <v>45023.065972222219</v>
      </c>
      <c r="E700" s="2">
        <v>45023.12222222222</v>
      </c>
      <c r="F700" s="1" t="s">
        <v>24</v>
      </c>
      <c r="G700" s="1" t="s">
        <v>14</v>
      </c>
      <c r="H700" s="1" t="s">
        <v>25</v>
      </c>
      <c r="I700">
        <v>38.44</v>
      </c>
      <c r="J700" s="1" t="s">
        <v>16</v>
      </c>
      <c r="K700">
        <v>699</v>
      </c>
      <c r="L700" s="1" t="s">
        <v>17</v>
      </c>
      <c r="M700" s="1">
        <f>SUMIF('cocina'!A:A,sala[[#This Row],[Número de Orden]],'cocina'!K:K)</f>
        <v>58</v>
      </c>
      <c r="N700" s="2">
        <f>sala[[#This Row],[Hora de Salida]]</f>
        <v>45023.12222222222</v>
      </c>
      <c r="O700" s="3">
        <f>IF(sala[[#This Row],[Estado de la Mesa]]="Ocupada",sala[[#This Row],[Hora de Salida]]-sala[[#This Row],[Hora de Llegada]]+15/(24*60),sala[[#This Row],[Hora de Salida]]-sala[[#This Row],[Hora de Llegada]])</f>
        <v>5.6250000001455192E-2</v>
      </c>
      <c r="P700" s="3">
        <f>SUMIF('cocina'!A:A,sala[[#This Row],[Número de Orden]],'cocina'!H:H)/(24*60)</f>
        <v>7.6388888888888886E-3</v>
      </c>
      <c r="Q700" s="3">
        <f>IF((sala[[#This Row],[Tiempo de Permanencia]]-sala[[#This Row],[Tiempo de Preparación]])&gt;0,sala[[#This Row],[Tiempo de Permanencia]]-sala[[#This Row],[Tiempo de Preparación]],0)</f>
        <v>4.8611111112566302E-2</v>
      </c>
      <c r="R700" s="10">
        <f>IF(sala[[#This Row],[Tiempo de degustación]]&gt;0,1,0)</f>
        <v>1</v>
      </c>
      <c r="S700" s="1" t="str">
        <f>WEEKDAY(sala[[#This Row],[Fecha de Factura]],11)&amp;". "&amp;TEXT(sala[[#This Row],[Fecha de Factura]],"dddd")</f>
        <v>5. viernes</v>
      </c>
      <c r="T700" s="4">
        <f>SUMIF('cocina'!A:A,sala[[#This Row],[Número de Orden]],'cocina'!G:G)</f>
        <v>2</v>
      </c>
      <c r="U700" s="4">
        <f>sala[[#This Row],[Tiempo de Preparación]]*24</f>
        <v>0.18333333333333332</v>
      </c>
      <c r="V700">
        <f>sala[[#This Row],[Cobrada]]*sala[[#This Row],[Monto Total de la Cuenta]]</f>
        <v>58</v>
      </c>
      <c r="W700" s="4">
        <f>sala[[#This Row],[Tiempo de Permanencia]]*24</f>
        <v>1.3500000000349246</v>
      </c>
    </row>
    <row r="701" spans="1:23" x14ac:dyDescent="0.3">
      <c r="A701">
        <v>8</v>
      </c>
      <c r="B701" s="1" t="s">
        <v>571</v>
      </c>
      <c r="C701">
        <v>2</v>
      </c>
      <c r="D701" s="2">
        <v>45023.015972222223</v>
      </c>
      <c r="E701" s="2">
        <v>45023.118055555555</v>
      </c>
      <c r="F701" s="1" t="s">
        <v>24</v>
      </c>
      <c r="G701" s="1" t="s">
        <v>14</v>
      </c>
      <c r="H701" s="1" t="s">
        <v>25</v>
      </c>
      <c r="I701">
        <v>21.66</v>
      </c>
      <c r="J701" s="1" t="s">
        <v>16</v>
      </c>
      <c r="K701">
        <v>700</v>
      </c>
      <c r="L701" s="1" t="s">
        <v>69</v>
      </c>
      <c r="M701" s="1">
        <f>SUMIF('cocina'!A:A,sala[[#This Row],[Número de Orden]],'cocina'!K:K)</f>
        <v>234</v>
      </c>
      <c r="N701" s="2">
        <f>sala[[#This Row],[Hora de Salida]]</f>
        <v>45023.118055555555</v>
      </c>
      <c r="O701" s="3">
        <f>IF(sala[[#This Row],[Estado de la Mesa]]="Ocupada",sala[[#This Row],[Hora de Salida]]-sala[[#This Row],[Hora de Llegada]]+15/(24*60),sala[[#This Row],[Hora de Salida]]-sala[[#This Row],[Hora de Llegada]])</f>
        <v>0.10208333333139308</v>
      </c>
      <c r="P701" s="3">
        <f>SUMIF('cocina'!A:A,sala[[#This Row],[Número de Orden]],'cocina'!H:H)/(24*60)</f>
        <v>5.9722222222222225E-2</v>
      </c>
      <c r="Q701" s="3">
        <f>IF((sala[[#This Row],[Tiempo de Permanencia]]-sala[[#This Row],[Tiempo de Preparación]])&gt;0,sala[[#This Row],[Tiempo de Permanencia]]-sala[[#This Row],[Tiempo de Preparación]],0)</f>
        <v>4.2361111109170853E-2</v>
      </c>
      <c r="R701" s="10">
        <f>IF(sala[[#This Row],[Tiempo de degustación]]&gt;0,1,0)</f>
        <v>1</v>
      </c>
      <c r="S701" s="1" t="str">
        <f>WEEKDAY(sala[[#This Row],[Fecha de Factura]],11)&amp;". "&amp;TEXT(sala[[#This Row],[Fecha de Factura]],"dddd")</f>
        <v>5. viernes</v>
      </c>
      <c r="T701" s="4">
        <f>SUMIF('cocina'!A:A,sala[[#This Row],[Número de Orden]],'cocina'!G:G)</f>
        <v>8</v>
      </c>
      <c r="U701" s="4">
        <f>sala[[#This Row],[Tiempo de Preparación]]*24</f>
        <v>1.4333333333333333</v>
      </c>
      <c r="V701">
        <f>sala[[#This Row],[Cobrada]]*sala[[#This Row],[Monto Total de la Cuenta]]</f>
        <v>234</v>
      </c>
      <c r="W701" s="4">
        <f>sala[[#This Row],[Tiempo de Permanencia]]*24</f>
        <v>2.4499999999534339</v>
      </c>
    </row>
    <row r="702" spans="1:23" x14ac:dyDescent="0.3">
      <c r="A702">
        <v>19</v>
      </c>
      <c r="B702" s="1" t="s">
        <v>572</v>
      </c>
      <c r="C702">
        <v>5</v>
      </c>
      <c r="D702" s="2">
        <v>45023.138888888891</v>
      </c>
      <c r="E702" s="2">
        <v>45023.239583333336</v>
      </c>
      <c r="F702" s="1" t="s">
        <v>32</v>
      </c>
      <c r="G702" s="1" t="s">
        <v>14</v>
      </c>
      <c r="H702" s="1" t="s">
        <v>25</v>
      </c>
      <c r="I702">
        <v>39.83</v>
      </c>
      <c r="J702" s="1" t="s">
        <v>26</v>
      </c>
      <c r="K702">
        <v>701</v>
      </c>
      <c r="L702" s="1" t="s">
        <v>42</v>
      </c>
      <c r="M702" s="1">
        <f>SUMIF('cocina'!A:A,sala[[#This Row],[Número de Orden]],'cocina'!K:K)</f>
        <v>102</v>
      </c>
      <c r="N702" s="2">
        <f>sala[[#This Row],[Hora de Salida]]</f>
        <v>45023.239583333336</v>
      </c>
      <c r="O702" s="3">
        <f>IF(sala[[#This Row],[Estado de la Mesa]]="Ocupada",sala[[#This Row],[Hora de Salida]]-sala[[#This Row],[Hora de Llegada]]+15/(24*60),sala[[#This Row],[Hora de Salida]]-sala[[#This Row],[Hora de Llegada]])</f>
        <v>0.10069444444525288</v>
      </c>
      <c r="P702" s="3">
        <f>SUMIF('cocina'!A:A,sala[[#This Row],[Número de Orden]],'cocina'!H:H)/(24*60)</f>
        <v>6.7361111111111108E-2</v>
      </c>
      <c r="Q702" s="3">
        <f>IF((sala[[#This Row],[Tiempo de Permanencia]]-sala[[#This Row],[Tiempo de Preparación]])&gt;0,sala[[#This Row],[Tiempo de Permanencia]]-sala[[#This Row],[Tiempo de Preparación]],0)</f>
        <v>3.3333333334141776E-2</v>
      </c>
      <c r="R702" s="10">
        <f>IF(sala[[#This Row],[Tiempo de degustación]]&gt;0,1,0)</f>
        <v>1</v>
      </c>
      <c r="S702" s="1" t="str">
        <f>WEEKDAY(sala[[#This Row],[Fecha de Factura]],11)&amp;". "&amp;TEXT(sala[[#This Row],[Fecha de Factura]],"dddd")</f>
        <v>5. viernes</v>
      </c>
      <c r="T702" s="4">
        <f>SUMIF('cocina'!A:A,sala[[#This Row],[Número de Orden]],'cocina'!G:G)</f>
        <v>4</v>
      </c>
      <c r="U702" s="4">
        <f>sala[[#This Row],[Tiempo de Preparación]]*24</f>
        <v>1.6166666666666667</v>
      </c>
      <c r="V702">
        <f>sala[[#This Row],[Cobrada]]*sala[[#This Row],[Monto Total de la Cuenta]]</f>
        <v>102</v>
      </c>
      <c r="W702" s="4">
        <f>sala[[#This Row],[Tiempo de Permanencia]]*24</f>
        <v>2.4166666666860692</v>
      </c>
    </row>
    <row r="703" spans="1:23" x14ac:dyDescent="0.3">
      <c r="A703">
        <v>13</v>
      </c>
      <c r="B703" s="1" t="s">
        <v>573</v>
      </c>
      <c r="C703">
        <v>2</v>
      </c>
      <c r="D703" s="2">
        <v>45023.104166666664</v>
      </c>
      <c r="E703" s="2">
        <v>45023.21875</v>
      </c>
      <c r="F703" s="1" t="s">
        <v>13</v>
      </c>
      <c r="G703" s="1" t="s">
        <v>35</v>
      </c>
      <c r="H703" s="1" t="s">
        <v>25</v>
      </c>
      <c r="I703">
        <v>47.07</v>
      </c>
      <c r="J703" s="1" t="s">
        <v>26</v>
      </c>
      <c r="K703">
        <v>702</v>
      </c>
      <c r="L703" s="1" t="s">
        <v>27</v>
      </c>
      <c r="M703" s="1">
        <f>SUMIF('cocina'!A:A,sala[[#This Row],[Número de Orden]],'cocina'!K:K)</f>
        <v>195</v>
      </c>
      <c r="N703" s="2">
        <f>sala[[#This Row],[Hora de Salida]]</f>
        <v>45023.21875</v>
      </c>
      <c r="O703" s="3">
        <f>IF(sala[[#This Row],[Estado de la Mesa]]="Ocupada",sala[[#This Row],[Hora de Salida]]-sala[[#This Row],[Hora de Llegada]]+15/(24*60),sala[[#This Row],[Hora de Salida]]-sala[[#This Row],[Hora de Llegada]])</f>
        <v>0.11458333333575865</v>
      </c>
      <c r="P703" s="3">
        <f>SUMIF('cocina'!A:A,sala[[#This Row],[Número de Orden]],'cocina'!H:H)/(24*60)</f>
        <v>0.1076388888888889</v>
      </c>
      <c r="Q703" s="3">
        <f>IF((sala[[#This Row],[Tiempo de Permanencia]]-sala[[#This Row],[Tiempo de Preparación]])&gt;0,sala[[#This Row],[Tiempo de Permanencia]]-sala[[#This Row],[Tiempo de Preparación]],0)</f>
        <v>6.9444444468697575E-3</v>
      </c>
      <c r="R703" s="10">
        <f>IF(sala[[#This Row],[Tiempo de degustación]]&gt;0,1,0)</f>
        <v>1</v>
      </c>
      <c r="S703" s="1" t="str">
        <f>WEEKDAY(sala[[#This Row],[Fecha de Factura]],11)&amp;". "&amp;TEXT(sala[[#This Row],[Fecha de Factura]],"dddd")</f>
        <v>5. viernes</v>
      </c>
      <c r="T703" s="4">
        <f>SUMIF('cocina'!A:A,sala[[#This Row],[Número de Orden]],'cocina'!G:G)</f>
        <v>8</v>
      </c>
      <c r="U703" s="4">
        <f>sala[[#This Row],[Tiempo de Preparación]]*24</f>
        <v>2.5833333333333335</v>
      </c>
      <c r="V703">
        <f>sala[[#This Row],[Cobrada]]*sala[[#This Row],[Monto Total de la Cuenta]]</f>
        <v>195</v>
      </c>
      <c r="W703" s="4">
        <f>sala[[#This Row],[Tiempo de Permanencia]]*24</f>
        <v>2.7500000000582077</v>
      </c>
    </row>
    <row r="704" spans="1:23" x14ac:dyDescent="0.3">
      <c r="A704">
        <v>9</v>
      </c>
      <c r="B704" s="1" t="s">
        <v>574</v>
      </c>
      <c r="C704">
        <v>5</v>
      </c>
      <c r="D704" s="2">
        <v>45023.011805555558</v>
      </c>
      <c r="E704" s="2">
        <v>45023.09652777778</v>
      </c>
      <c r="F704" s="1" t="s">
        <v>19</v>
      </c>
      <c r="G704" s="1" t="s">
        <v>14</v>
      </c>
      <c r="H704" s="1" t="s">
        <v>25</v>
      </c>
      <c r="I704">
        <v>22.24</v>
      </c>
      <c r="J704" s="1" t="s">
        <v>38</v>
      </c>
      <c r="K704">
        <v>703</v>
      </c>
      <c r="L704" s="1" t="s">
        <v>39</v>
      </c>
      <c r="M704" s="1">
        <f>SUMIF('cocina'!A:A,sala[[#This Row],[Número de Orden]],'cocina'!K:K)</f>
        <v>63</v>
      </c>
      <c r="N704" s="2">
        <f>sala[[#This Row],[Hora de Salida]]</f>
        <v>45023.09652777778</v>
      </c>
      <c r="O704" s="3">
        <f>IF(sala[[#This Row],[Estado de la Mesa]]="Ocupada",sala[[#This Row],[Hora de Salida]]-sala[[#This Row],[Hora de Llegada]]+15/(24*60),sala[[#This Row],[Hora de Salida]]-sala[[#This Row],[Hora de Llegada]])</f>
        <v>9.5138888888565518E-2</v>
      </c>
      <c r="P704" s="3">
        <f>SUMIF('cocina'!A:A,sala[[#This Row],[Número de Orden]],'cocina'!H:H)/(24*60)</f>
        <v>2.013888888888889E-2</v>
      </c>
      <c r="Q704" s="3">
        <f>IF((sala[[#This Row],[Tiempo de Permanencia]]-sala[[#This Row],[Tiempo de Preparación]])&gt;0,sala[[#This Row],[Tiempo de Permanencia]]-sala[[#This Row],[Tiempo de Preparación]],0)</f>
        <v>7.4999999999676631E-2</v>
      </c>
      <c r="R704" s="10">
        <f>IF(sala[[#This Row],[Tiempo de degustación]]&gt;0,1,0)</f>
        <v>1</v>
      </c>
      <c r="S704" s="1" t="str">
        <f>WEEKDAY(sala[[#This Row],[Fecha de Factura]],11)&amp;". "&amp;TEXT(sala[[#This Row],[Fecha de Factura]],"dddd")</f>
        <v>5. viernes</v>
      </c>
      <c r="T704" s="4">
        <f>SUMIF('cocina'!A:A,sala[[#This Row],[Número de Orden]],'cocina'!G:G)</f>
        <v>3</v>
      </c>
      <c r="U704" s="4">
        <f>sala[[#This Row],[Tiempo de Preparación]]*24</f>
        <v>0.48333333333333339</v>
      </c>
      <c r="V704">
        <f>sala[[#This Row],[Cobrada]]*sala[[#This Row],[Monto Total de la Cuenta]]</f>
        <v>63</v>
      </c>
      <c r="W704" s="4">
        <f>sala[[#This Row],[Tiempo de Permanencia]]*24</f>
        <v>2.2833333333255723</v>
      </c>
    </row>
    <row r="705" spans="1:23" x14ac:dyDescent="0.3">
      <c r="A705">
        <v>13</v>
      </c>
      <c r="B705" s="1" t="s">
        <v>575</v>
      </c>
      <c r="C705">
        <v>6</v>
      </c>
      <c r="D705" s="2">
        <v>45023.069444444445</v>
      </c>
      <c r="E705" s="2">
        <v>45023.186805555553</v>
      </c>
      <c r="F705" s="1" t="s">
        <v>24</v>
      </c>
      <c r="G705" s="1" t="s">
        <v>35</v>
      </c>
      <c r="H705" s="1" t="s">
        <v>25</v>
      </c>
      <c r="I705">
        <v>33.29</v>
      </c>
      <c r="J705" s="1" t="s">
        <v>16</v>
      </c>
      <c r="K705">
        <v>704</v>
      </c>
      <c r="L705" s="1" t="s">
        <v>42</v>
      </c>
      <c r="M705" s="1">
        <f>SUMIF('cocina'!A:A,sala[[#This Row],[Número de Orden]],'cocina'!K:K)</f>
        <v>18</v>
      </c>
      <c r="N705" s="2">
        <f>sala[[#This Row],[Hora de Salida]]</f>
        <v>45023.186805555553</v>
      </c>
      <c r="O705" s="3">
        <f>IF(sala[[#This Row],[Estado de la Mesa]]="Ocupada",sala[[#This Row],[Hora de Salida]]-sala[[#This Row],[Hora de Llegada]]+15/(24*60),sala[[#This Row],[Hora de Salida]]-sala[[#This Row],[Hora de Llegada]])</f>
        <v>0.11736111110803904</v>
      </c>
      <c r="P705" s="3">
        <f>SUMIF('cocina'!A:A,sala[[#This Row],[Número de Orden]],'cocina'!H:H)/(24*60)</f>
        <v>2.6388888888888889E-2</v>
      </c>
      <c r="Q705" s="3">
        <f>IF((sala[[#This Row],[Tiempo de Permanencia]]-sala[[#This Row],[Tiempo de Preparación]])&gt;0,sala[[#This Row],[Tiempo de Permanencia]]-sala[[#This Row],[Tiempo de Preparación]],0)</f>
        <v>9.0972222219150148E-2</v>
      </c>
      <c r="R705" s="10">
        <f>IF(sala[[#This Row],[Tiempo de degustación]]&gt;0,1,0)</f>
        <v>1</v>
      </c>
      <c r="S705" s="1" t="str">
        <f>WEEKDAY(sala[[#This Row],[Fecha de Factura]],11)&amp;". "&amp;TEXT(sala[[#This Row],[Fecha de Factura]],"dddd")</f>
        <v>5. viernes</v>
      </c>
      <c r="T705" s="4">
        <f>SUMIF('cocina'!A:A,sala[[#This Row],[Número de Orden]],'cocina'!G:G)</f>
        <v>1</v>
      </c>
      <c r="U705" s="4">
        <f>sala[[#This Row],[Tiempo de Preparación]]*24</f>
        <v>0.6333333333333333</v>
      </c>
      <c r="V705">
        <f>sala[[#This Row],[Cobrada]]*sala[[#This Row],[Monto Total de la Cuenta]]</f>
        <v>18</v>
      </c>
      <c r="W705" s="4">
        <f>sala[[#This Row],[Tiempo de Permanencia]]*24</f>
        <v>2.816666666592937</v>
      </c>
    </row>
    <row r="706" spans="1:23" x14ac:dyDescent="0.3">
      <c r="A706">
        <v>12</v>
      </c>
      <c r="B706" s="1" t="s">
        <v>511</v>
      </c>
      <c r="C706">
        <v>3</v>
      </c>
      <c r="D706" s="2">
        <v>45023.074999999997</v>
      </c>
      <c r="E706" s="2">
        <v>45023.120138888888</v>
      </c>
      <c r="F706" s="1" t="s">
        <v>24</v>
      </c>
      <c r="G706" s="1" t="s">
        <v>14</v>
      </c>
      <c r="H706" s="1" t="s">
        <v>25</v>
      </c>
      <c r="I706">
        <v>43.07</v>
      </c>
      <c r="J706" s="1" t="s">
        <v>26</v>
      </c>
      <c r="K706">
        <v>705</v>
      </c>
      <c r="L706" s="1" t="s">
        <v>39</v>
      </c>
      <c r="M706" s="1">
        <f>SUMIF('cocina'!A:A,sala[[#This Row],[Número de Orden]],'cocina'!K:K)</f>
        <v>112</v>
      </c>
      <c r="N706" s="2">
        <f>sala[[#This Row],[Hora de Salida]]</f>
        <v>45023.120138888888</v>
      </c>
      <c r="O706" s="3">
        <f>IF(sala[[#This Row],[Estado de la Mesa]]="Ocupada",sala[[#This Row],[Hora de Salida]]-sala[[#This Row],[Hora de Llegada]]+15/(24*60),sala[[#This Row],[Hora de Salida]]-sala[[#This Row],[Hora de Llegada]])</f>
        <v>4.5138888890505768E-2</v>
      </c>
      <c r="P706" s="3">
        <f>SUMIF('cocina'!A:A,sala[[#This Row],[Número de Orden]],'cocina'!H:H)/(24*60)</f>
        <v>2.2916666666666665E-2</v>
      </c>
      <c r="Q706" s="3">
        <f>IF((sala[[#This Row],[Tiempo de Permanencia]]-sala[[#This Row],[Tiempo de Preparación]])&gt;0,sala[[#This Row],[Tiempo de Permanencia]]-sala[[#This Row],[Tiempo de Preparación]],0)</f>
        <v>2.2222222223839103E-2</v>
      </c>
      <c r="R706" s="10">
        <f>IF(sala[[#This Row],[Tiempo de degustación]]&gt;0,1,0)</f>
        <v>1</v>
      </c>
      <c r="S706" s="1" t="str">
        <f>WEEKDAY(sala[[#This Row],[Fecha de Factura]],11)&amp;". "&amp;TEXT(sala[[#This Row],[Fecha de Factura]],"dddd")</f>
        <v>5. viernes</v>
      </c>
      <c r="T706" s="4">
        <f>SUMIF('cocina'!A:A,sala[[#This Row],[Número de Orden]],'cocina'!G:G)</f>
        <v>5</v>
      </c>
      <c r="U706" s="4">
        <f>sala[[#This Row],[Tiempo de Preparación]]*24</f>
        <v>0.54999999999999993</v>
      </c>
      <c r="V706">
        <f>sala[[#This Row],[Cobrada]]*sala[[#This Row],[Monto Total de la Cuenta]]</f>
        <v>112</v>
      </c>
      <c r="W706" s="4">
        <f>sala[[#This Row],[Tiempo de Permanencia]]*24</f>
        <v>1.0833333333721384</v>
      </c>
    </row>
    <row r="707" spans="1:23" x14ac:dyDescent="0.3">
      <c r="A707">
        <v>20</v>
      </c>
      <c r="B707" s="1" t="s">
        <v>576</v>
      </c>
      <c r="C707">
        <v>6</v>
      </c>
      <c r="D707" s="2">
        <v>45023.051388888889</v>
      </c>
      <c r="E707" s="2">
        <v>45023.20416666667</v>
      </c>
      <c r="F707" s="1" t="s">
        <v>19</v>
      </c>
      <c r="G707" s="1" t="s">
        <v>14</v>
      </c>
      <c r="H707" s="1" t="s">
        <v>25</v>
      </c>
      <c r="I707">
        <v>44.45</v>
      </c>
      <c r="J707" s="1" t="s">
        <v>38</v>
      </c>
      <c r="K707">
        <v>706</v>
      </c>
      <c r="L707" s="1" t="s">
        <v>69</v>
      </c>
      <c r="M707" s="1">
        <f>SUMIF('cocina'!A:A,sala[[#This Row],[Número de Orden]],'cocina'!K:K)</f>
        <v>54</v>
      </c>
      <c r="N707" s="2">
        <f>sala[[#This Row],[Hora de Salida]]</f>
        <v>45023.20416666667</v>
      </c>
      <c r="O707" s="3">
        <f>IF(sala[[#This Row],[Estado de la Mesa]]="Ocupada",sala[[#This Row],[Hora de Salida]]-sala[[#This Row],[Hora de Llegada]]+15/(24*60),sala[[#This Row],[Hora de Salida]]-sala[[#This Row],[Hora de Llegada]])</f>
        <v>0.16319444444767819</v>
      </c>
      <c r="P707" s="3">
        <f>SUMIF('cocina'!A:A,sala[[#This Row],[Número de Orden]],'cocina'!H:H)/(24*60)</f>
        <v>2.2916666666666665E-2</v>
      </c>
      <c r="Q707" s="3">
        <f>IF((sala[[#This Row],[Tiempo de Permanencia]]-sala[[#This Row],[Tiempo de Preparación]])&gt;0,sala[[#This Row],[Tiempo de Permanencia]]-sala[[#This Row],[Tiempo de Preparación]],0)</f>
        <v>0.14027777778101153</v>
      </c>
      <c r="R707" s="10">
        <f>IF(sala[[#This Row],[Tiempo de degustación]]&gt;0,1,0)</f>
        <v>1</v>
      </c>
      <c r="S707" s="1" t="str">
        <f>WEEKDAY(sala[[#This Row],[Fecha de Factura]],11)&amp;". "&amp;TEXT(sala[[#This Row],[Fecha de Factura]],"dddd")</f>
        <v>5. viernes</v>
      </c>
      <c r="T707" s="4">
        <f>SUMIF('cocina'!A:A,sala[[#This Row],[Número de Orden]],'cocina'!G:G)</f>
        <v>3</v>
      </c>
      <c r="U707" s="4">
        <f>sala[[#This Row],[Tiempo de Preparación]]*24</f>
        <v>0.54999999999999993</v>
      </c>
      <c r="V707">
        <f>sala[[#This Row],[Cobrada]]*sala[[#This Row],[Monto Total de la Cuenta]]</f>
        <v>54</v>
      </c>
      <c r="W707" s="4">
        <f>sala[[#This Row],[Tiempo de Permanencia]]*24</f>
        <v>3.9166666667442769</v>
      </c>
    </row>
    <row r="708" spans="1:23" x14ac:dyDescent="0.3">
      <c r="A708">
        <v>15</v>
      </c>
      <c r="B708" s="1" t="s">
        <v>577</v>
      </c>
      <c r="C708">
        <v>1</v>
      </c>
      <c r="D708" s="2">
        <v>45023.128472222219</v>
      </c>
      <c r="E708" s="2">
        <v>45023.224305555559</v>
      </c>
      <c r="F708" s="1" t="s">
        <v>24</v>
      </c>
      <c r="G708" s="1" t="s">
        <v>20</v>
      </c>
      <c r="H708" s="1" t="s">
        <v>25</v>
      </c>
      <c r="I708">
        <v>40.39</v>
      </c>
      <c r="J708" s="1" t="s">
        <v>16</v>
      </c>
      <c r="K708">
        <v>707</v>
      </c>
      <c r="L708" s="1" t="s">
        <v>44</v>
      </c>
      <c r="M708" s="1">
        <f>SUMIF('cocina'!A:A,sala[[#This Row],[Número de Orden]],'cocina'!K:K)</f>
        <v>185</v>
      </c>
      <c r="N708" s="2">
        <f>sala[[#This Row],[Hora de Salida]]</f>
        <v>45023.224305555559</v>
      </c>
      <c r="O708" s="3">
        <f>IF(sala[[#This Row],[Estado de la Mesa]]="Ocupada",sala[[#This Row],[Hora de Salida]]-sala[[#This Row],[Hora de Llegada]]+15/(24*60),sala[[#This Row],[Hora de Salida]]-sala[[#This Row],[Hora de Llegada]])</f>
        <v>9.5833333340124227E-2</v>
      </c>
      <c r="P708" s="3">
        <f>SUMIF('cocina'!A:A,sala[[#This Row],[Número de Orden]],'cocina'!H:H)/(24*60)</f>
        <v>9.5138888888888884E-2</v>
      </c>
      <c r="Q708" s="3">
        <f>IF((sala[[#This Row],[Tiempo de Permanencia]]-sala[[#This Row],[Tiempo de Preparación]])&gt;0,sala[[#This Row],[Tiempo de Permanencia]]-sala[[#This Row],[Tiempo de Preparación]],0)</f>
        <v>6.9444445123534315E-4</v>
      </c>
      <c r="R708" s="10">
        <f>IF(sala[[#This Row],[Tiempo de degustación]]&gt;0,1,0)</f>
        <v>1</v>
      </c>
      <c r="S708" s="1" t="str">
        <f>WEEKDAY(sala[[#This Row],[Fecha de Factura]],11)&amp;". "&amp;TEXT(sala[[#This Row],[Fecha de Factura]],"dddd")</f>
        <v>5. viernes</v>
      </c>
      <c r="T708" s="4">
        <f>SUMIF('cocina'!A:A,sala[[#This Row],[Número de Orden]],'cocina'!G:G)</f>
        <v>6</v>
      </c>
      <c r="U708" s="4">
        <f>sala[[#This Row],[Tiempo de Preparación]]*24</f>
        <v>2.2833333333333332</v>
      </c>
      <c r="V708">
        <f>sala[[#This Row],[Cobrada]]*sala[[#This Row],[Monto Total de la Cuenta]]</f>
        <v>185</v>
      </c>
      <c r="W708" s="4">
        <f>sala[[#This Row],[Tiempo de Permanencia]]*24</f>
        <v>2.3000000001629815</v>
      </c>
    </row>
    <row r="709" spans="1:23" x14ac:dyDescent="0.3">
      <c r="A709">
        <v>5</v>
      </c>
      <c r="B709" s="1" t="s">
        <v>578</v>
      </c>
      <c r="C709">
        <v>2</v>
      </c>
      <c r="D709" s="2">
        <v>45023.15</v>
      </c>
      <c r="E709" s="2">
        <v>45023.308333333334</v>
      </c>
      <c r="F709" s="1" t="s">
        <v>13</v>
      </c>
      <c r="G709" s="1" t="s">
        <v>35</v>
      </c>
      <c r="H709" s="1" t="s">
        <v>25</v>
      </c>
      <c r="I709">
        <v>41.8</v>
      </c>
      <c r="J709" s="1" t="s">
        <v>38</v>
      </c>
      <c r="K709">
        <v>708</v>
      </c>
      <c r="L709" s="1" t="s">
        <v>17</v>
      </c>
      <c r="M709" s="1">
        <f>SUMIF('cocina'!A:A,sala[[#This Row],[Número de Orden]],'cocina'!K:K)</f>
        <v>54</v>
      </c>
      <c r="N709" s="2">
        <f>sala[[#This Row],[Hora de Salida]]</f>
        <v>45023.308333333334</v>
      </c>
      <c r="O709" s="3">
        <f>IF(sala[[#This Row],[Estado de la Mesa]]="Ocupada",sala[[#This Row],[Hora de Salida]]-sala[[#This Row],[Hora de Llegada]]+15/(24*60),sala[[#This Row],[Hora de Salida]]-sala[[#This Row],[Hora de Llegada]])</f>
        <v>0.16874999999951493</v>
      </c>
      <c r="P709" s="3">
        <f>SUMIF('cocina'!A:A,sala[[#This Row],[Número de Orden]],'cocina'!H:H)/(24*60)</f>
        <v>1.6666666666666666E-2</v>
      </c>
      <c r="Q709" s="3">
        <f>IF((sala[[#This Row],[Tiempo de Permanencia]]-sala[[#This Row],[Tiempo de Preparación]])&gt;0,sala[[#This Row],[Tiempo de Permanencia]]-sala[[#This Row],[Tiempo de Preparación]],0)</f>
        <v>0.15208333333284826</v>
      </c>
      <c r="R709" s="10">
        <f>IF(sala[[#This Row],[Tiempo de degustación]]&gt;0,1,0)</f>
        <v>1</v>
      </c>
      <c r="S709" s="1" t="str">
        <f>WEEKDAY(sala[[#This Row],[Fecha de Factura]],11)&amp;". "&amp;TEXT(sala[[#This Row],[Fecha de Factura]],"dddd")</f>
        <v>5. viernes</v>
      </c>
      <c r="T709" s="4">
        <f>SUMIF('cocina'!A:A,sala[[#This Row],[Número de Orden]],'cocina'!G:G)</f>
        <v>2</v>
      </c>
      <c r="U709" s="4">
        <f>sala[[#This Row],[Tiempo de Preparación]]*24</f>
        <v>0.4</v>
      </c>
      <c r="V709">
        <f>sala[[#This Row],[Cobrada]]*sala[[#This Row],[Monto Total de la Cuenta]]</f>
        <v>54</v>
      </c>
      <c r="W709" s="4">
        <f>sala[[#This Row],[Tiempo de Permanencia]]*24</f>
        <v>4.0499999999883585</v>
      </c>
    </row>
    <row r="710" spans="1:23" x14ac:dyDescent="0.3">
      <c r="A710">
        <v>8</v>
      </c>
      <c r="B710" s="1" t="s">
        <v>514</v>
      </c>
      <c r="C710">
        <v>4</v>
      </c>
      <c r="D710" s="2">
        <v>45023.079861111109</v>
      </c>
      <c r="E710" s="2">
        <v>45023.152777777781</v>
      </c>
      <c r="F710" s="1" t="s">
        <v>24</v>
      </c>
      <c r="G710" s="1" t="s">
        <v>14</v>
      </c>
      <c r="H710" s="1" t="s">
        <v>21</v>
      </c>
      <c r="I710">
        <v>26.15</v>
      </c>
      <c r="J710" s="1" t="s">
        <v>38</v>
      </c>
      <c r="K710">
        <v>709</v>
      </c>
      <c r="L710" s="1" t="s">
        <v>54</v>
      </c>
      <c r="M710" s="1">
        <f>SUMIF('cocina'!A:A,sala[[#This Row],[Número de Orden]],'cocina'!K:K)</f>
        <v>193</v>
      </c>
      <c r="N710" s="2">
        <f>sala[[#This Row],[Hora de Salida]]</f>
        <v>45023.152777777781</v>
      </c>
      <c r="O710" s="3">
        <f>IF(sala[[#This Row],[Estado de la Mesa]]="Ocupada",sala[[#This Row],[Hora de Salida]]-sala[[#This Row],[Hora de Llegada]]+15/(24*60),sala[[#This Row],[Hora de Salida]]-sala[[#This Row],[Hora de Llegada]])</f>
        <v>8.3333333338183976E-2</v>
      </c>
      <c r="P710" s="3">
        <f>SUMIF('cocina'!A:A,sala[[#This Row],[Número de Orden]],'cocina'!H:H)/(24*60)</f>
        <v>6.805555555555555E-2</v>
      </c>
      <c r="Q710" s="3">
        <f>IF((sala[[#This Row],[Tiempo de Permanencia]]-sala[[#This Row],[Tiempo de Preparación]])&gt;0,sala[[#This Row],[Tiempo de Permanencia]]-sala[[#This Row],[Tiempo de Preparación]],0)</f>
        <v>1.5277777782628427E-2</v>
      </c>
      <c r="R710" s="10">
        <f>IF(sala[[#This Row],[Tiempo de degustación]]&gt;0,1,0)</f>
        <v>1</v>
      </c>
      <c r="S710" s="1" t="str">
        <f>WEEKDAY(sala[[#This Row],[Fecha de Factura]],11)&amp;". "&amp;TEXT(sala[[#This Row],[Fecha de Factura]],"dddd")</f>
        <v>5. viernes</v>
      </c>
      <c r="T710" s="4">
        <f>SUMIF('cocina'!A:A,sala[[#This Row],[Número de Orden]],'cocina'!G:G)</f>
        <v>7</v>
      </c>
      <c r="U710" s="4">
        <f>sala[[#This Row],[Tiempo de Preparación]]*24</f>
        <v>1.6333333333333333</v>
      </c>
      <c r="V710">
        <f>sala[[#This Row],[Cobrada]]*sala[[#This Row],[Monto Total de la Cuenta]]</f>
        <v>193</v>
      </c>
      <c r="W710" s="4">
        <f>sala[[#This Row],[Tiempo de Permanencia]]*24</f>
        <v>2.0000000001164153</v>
      </c>
    </row>
    <row r="711" spans="1:23" x14ac:dyDescent="0.3">
      <c r="A711">
        <v>18</v>
      </c>
      <c r="B711" s="1" t="s">
        <v>579</v>
      </c>
      <c r="C711">
        <v>1</v>
      </c>
      <c r="D711" s="2">
        <v>45023.102777777778</v>
      </c>
      <c r="E711" s="2">
        <v>45023.151388888888</v>
      </c>
      <c r="F711" s="1" t="s">
        <v>29</v>
      </c>
      <c r="G711" s="1" t="s">
        <v>14</v>
      </c>
      <c r="H711" s="1" t="s">
        <v>25</v>
      </c>
      <c r="I711">
        <v>28.43</v>
      </c>
      <c r="J711" s="1" t="s">
        <v>38</v>
      </c>
      <c r="K711">
        <v>710</v>
      </c>
      <c r="L711" s="1" t="s">
        <v>17</v>
      </c>
      <c r="M711" s="1">
        <f>SUMIF('cocina'!A:A,sala[[#This Row],[Número de Orden]],'cocina'!K:K)</f>
        <v>138</v>
      </c>
      <c r="N711" s="2">
        <f>sala[[#This Row],[Hora de Salida]]</f>
        <v>45023.151388888888</v>
      </c>
      <c r="O711" s="3">
        <f>IF(sala[[#This Row],[Estado de la Mesa]]="Ocupada",sala[[#This Row],[Hora de Salida]]-sala[[#This Row],[Hora de Llegada]]+15/(24*60),sala[[#This Row],[Hora de Salida]]-sala[[#This Row],[Hora de Llegada]])</f>
        <v>5.9027777776160896E-2</v>
      </c>
      <c r="P711" s="3">
        <f>SUMIF('cocina'!A:A,sala[[#This Row],[Número de Orden]],'cocina'!H:H)/(24*60)</f>
        <v>9.7222222222222224E-2</v>
      </c>
      <c r="Q711" s="3">
        <f>IF((sala[[#This Row],[Tiempo de Permanencia]]-sala[[#This Row],[Tiempo de Preparación]])&gt;0,sala[[#This Row],[Tiempo de Permanencia]]-sala[[#This Row],[Tiempo de Preparación]],0)</f>
        <v>0</v>
      </c>
      <c r="R711" s="10">
        <f>IF(sala[[#This Row],[Tiempo de degustación]]&gt;0,1,0)</f>
        <v>0</v>
      </c>
      <c r="S711" s="1" t="str">
        <f>WEEKDAY(sala[[#This Row],[Fecha de Factura]],11)&amp;". "&amp;TEXT(sala[[#This Row],[Fecha de Factura]],"dddd")</f>
        <v>5. viernes</v>
      </c>
      <c r="T711" s="4">
        <f>SUMIF('cocina'!A:A,sala[[#This Row],[Número de Orden]],'cocina'!G:G)</f>
        <v>7</v>
      </c>
      <c r="U711" s="4">
        <f>sala[[#This Row],[Tiempo de Preparación]]*24</f>
        <v>2.3333333333333335</v>
      </c>
      <c r="V711">
        <f>sala[[#This Row],[Cobrada]]*sala[[#This Row],[Monto Total de la Cuenta]]</f>
        <v>0</v>
      </c>
      <c r="W711" s="4">
        <f>sala[[#This Row],[Tiempo de Permanencia]]*24</f>
        <v>1.4166666666278616</v>
      </c>
    </row>
    <row r="712" spans="1:23" x14ac:dyDescent="0.3">
      <c r="A712">
        <v>20</v>
      </c>
      <c r="B712" s="1" t="s">
        <v>73</v>
      </c>
      <c r="C712">
        <v>6</v>
      </c>
      <c r="D712" s="2">
        <v>45023.07708333333</v>
      </c>
      <c r="E712" s="2">
        <v>45023.220833333333</v>
      </c>
      <c r="F712" s="1" t="s">
        <v>19</v>
      </c>
      <c r="G712" s="1" t="s">
        <v>14</v>
      </c>
      <c r="H712" s="1" t="s">
        <v>15</v>
      </c>
      <c r="I712">
        <v>49.74</v>
      </c>
      <c r="J712" s="1" t="s">
        <v>38</v>
      </c>
      <c r="K712">
        <v>711</v>
      </c>
      <c r="L712" s="1" t="s">
        <v>44</v>
      </c>
      <c r="M712" s="1">
        <f>SUMIF('cocina'!A:A,sala[[#This Row],[Número de Orden]],'cocina'!K:K)</f>
        <v>166</v>
      </c>
      <c r="N712" s="2">
        <f>sala[[#This Row],[Hora de Salida]]</f>
        <v>45023.220833333333</v>
      </c>
      <c r="O712" s="3">
        <f>IF(sala[[#This Row],[Estado de la Mesa]]="Ocupada",sala[[#This Row],[Hora de Salida]]-sala[[#This Row],[Hora de Llegada]]+15/(24*60),sala[[#This Row],[Hora de Salida]]-sala[[#This Row],[Hora de Llegada]])</f>
        <v>0.15416666666957704</v>
      </c>
      <c r="P712" s="3">
        <f>SUMIF('cocina'!A:A,sala[[#This Row],[Número de Orden]],'cocina'!H:H)/(24*60)</f>
        <v>4.0972222222222222E-2</v>
      </c>
      <c r="Q712" s="3">
        <f>IF((sala[[#This Row],[Tiempo de Permanencia]]-sala[[#This Row],[Tiempo de Preparación]])&gt;0,sala[[#This Row],[Tiempo de Permanencia]]-sala[[#This Row],[Tiempo de Preparación]],0)</f>
        <v>0.11319444444735483</v>
      </c>
      <c r="R712" s="10">
        <f>IF(sala[[#This Row],[Tiempo de degustación]]&gt;0,1,0)</f>
        <v>1</v>
      </c>
      <c r="S712" s="1" t="str">
        <f>WEEKDAY(sala[[#This Row],[Fecha de Factura]],11)&amp;". "&amp;TEXT(sala[[#This Row],[Fecha de Factura]],"dddd")</f>
        <v>5. viernes</v>
      </c>
      <c r="T712" s="4">
        <f>SUMIF('cocina'!A:A,sala[[#This Row],[Número de Orden]],'cocina'!G:G)</f>
        <v>5</v>
      </c>
      <c r="U712" s="4">
        <f>sala[[#This Row],[Tiempo de Preparación]]*24</f>
        <v>0.98333333333333339</v>
      </c>
      <c r="V712">
        <f>sala[[#This Row],[Cobrada]]*sala[[#This Row],[Monto Total de la Cuenta]]</f>
        <v>166</v>
      </c>
      <c r="W712" s="4">
        <f>sala[[#This Row],[Tiempo de Permanencia]]*24</f>
        <v>3.7000000000698492</v>
      </c>
    </row>
    <row r="713" spans="1:23" x14ac:dyDescent="0.3">
      <c r="A713">
        <v>10</v>
      </c>
      <c r="B713" s="1" t="s">
        <v>580</v>
      </c>
      <c r="C713">
        <v>5</v>
      </c>
      <c r="D713" s="2">
        <v>45023.004166666666</v>
      </c>
      <c r="E713" s="2">
        <v>45023.102083333331</v>
      </c>
      <c r="F713" s="1" t="s">
        <v>24</v>
      </c>
      <c r="G713" s="1" t="s">
        <v>20</v>
      </c>
      <c r="H713" s="1" t="s">
        <v>21</v>
      </c>
      <c r="I713">
        <v>42.21</v>
      </c>
      <c r="J713" s="1" t="s">
        <v>16</v>
      </c>
      <c r="K713">
        <v>712</v>
      </c>
      <c r="L713" s="1" t="s">
        <v>33</v>
      </c>
      <c r="M713" s="1">
        <f>SUMIF('cocina'!A:A,sala[[#This Row],[Número de Orden]],'cocina'!K:K)</f>
        <v>48</v>
      </c>
      <c r="N713" s="2">
        <f>sala[[#This Row],[Hora de Salida]]</f>
        <v>45023.102083333331</v>
      </c>
      <c r="O713" s="3">
        <f>IF(sala[[#This Row],[Estado de la Mesa]]="Ocupada",sala[[#This Row],[Hora de Salida]]-sala[[#This Row],[Hora de Llegada]]+15/(24*60),sala[[#This Row],[Hora de Salida]]-sala[[#This Row],[Hora de Llegada]])</f>
        <v>9.7916666665696539E-2</v>
      </c>
      <c r="P713" s="3">
        <f>SUMIF('cocina'!A:A,sala[[#This Row],[Número de Orden]],'cocina'!H:H)/(24*60)</f>
        <v>3.4027777777777775E-2</v>
      </c>
      <c r="Q713" s="3">
        <f>IF((sala[[#This Row],[Tiempo de Permanencia]]-sala[[#This Row],[Tiempo de Preparación]])&gt;0,sala[[#This Row],[Tiempo de Permanencia]]-sala[[#This Row],[Tiempo de Preparación]],0)</f>
        <v>6.3888888887918771E-2</v>
      </c>
      <c r="R713" s="10">
        <f>IF(sala[[#This Row],[Tiempo de degustación]]&gt;0,1,0)</f>
        <v>1</v>
      </c>
      <c r="S713" s="1" t="str">
        <f>WEEKDAY(sala[[#This Row],[Fecha de Factura]],11)&amp;". "&amp;TEXT(sala[[#This Row],[Fecha de Factura]],"dddd")</f>
        <v>5. viernes</v>
      </c>
      <c r="T713" s="4">
        <f>SUMIF('cocina'!A:A,sala[[#This Row],[Número de Orden]],'cocina'!G:G)</f>
        <v>2</v>
      </c>
      <c r="U713" s="4">
        <f>sala[[#This Row],[Tiempo de Preparación]]*24</f>
        <v>0.81666666666666665</v>
      </c>
      <c r="V713">
        <f>sala[[#This Row],[Cobrada]]*sala[[#This Row],[Monto Total de la Cuenta]]</f>
        <v>48</v>
      </c>
      <c r="W713" s="4">
        <f>sala[[#This Row],[Tiempo de Permanencia]]*24</f>
        <v>2.3499999999767169</v>
      </c>
    </row>
    <row r="714" spans="1:23" x14ac:dyDescent="0.3">
      <c r="A714">
        <v>6</v>
      </c>
      <c r="B714" s="1" t="s">
        <v>581</v>
      </c>
      <c r="C714">
        <v>4</v>
      </c>
      <c r="D714" s="2">
        <v>45023.010416666664</v>
      </c>
      <c r="E714" s="2">
        <v>45023.119444444441</v>
      </c>
      <c r="F714" s="1" t="s">
        <v>19</v>
      </c>
      <c r="G714" s="1" t="s">
        <v>35</v>
      </c>
      <c r="H714" s="1" t="s">
        <v>25</v>
      </c>
      <c r="I714">
        <v>35.11</v>
      </c>
      <c r="J714" s="1" t="s">
        <v>26</v>
      </c>
      <c r="K714">
        <v>713</v>
      </c>
      <c r="L714" s="1" t="s">
        <v>44</v>
      </c>
      <c r="M714" s="1">
        <f>SUMIF('cocina'!A:A,sala[[#This Row],[Número de Orden]],'cocina'!K:K)</f>
        <v>360</v>
      </c>
      <c r="N714" s="2">
        <f>sala[[#This Row],[Hora de Salida]]</f>
        <v>45023.119444444441</v>
      </c>
      <c r="O714" s="3">
        <f>IF(sala[[#This Row],[Estado de la Mesa]]="Ocupada",sala[[#This Row],[Hora de Salida]]-sala[[#This Row],[Hora de Llegada]]+15/(24*60),sala[[#This Row],[Hora de Salida]]-sala[[#This Row],[Hora de Llegada]])</f>
        <v>0.10902777777664596</v>
      </c>
      <c r="P714" s="3">
        <f>SUMIF('cocina'!A:A,sala[[#This Row],[Número de Orden]],'cocina'!H:H)/(24*60)</f>
        <v>8.6805555555555552E-2</v>
      </c>
      <c r="Q714" s="3">
        <f>IF((sala[[#This Row],[Tiempo de Permanencia]]-sala[[#This Row],[Tiempo de Preparación]])&gt;0,sala[[#This Row],[Tiempo de Permanencia]]-sala[[#This Row],[Tiempo de Preparación]],0)</f>
        <v>2.222222222109041E-2</v>
      </c>
      <c r="R714" s="10">
        <f>IF(sala[[#This Row],[Tiempo de degustación]]&gt;0,1,0)</f>
        <v>1</v>
      </c>
      <c r="S714" s="1" t="str">
        <f>WEEKDAY(sala[[#This Row],[Fecha de Factura]],11)&amp;". "&amp;TEXT(sala[[#This Row],[Fecha de Factura]],"dddd")</f>
        <v>5. viernes</v>
      </c>
      <c r="T714" s="4">
        <f>SUMIF('cocina'!A:A,sala[[#This Row],[Número de Orden]],'cocina'!G:G)</f>
        <v>12</v>
      </c>
      <c r="U714" s="4">
        <f>sala[[#This Row],[Tiempo de Preparación]]*24</f>
        <v>2.083333333333333</v>
      </c>
      <c r="V714">
        <f>sala[[#This Row],[Cobrada]]*sala[[#This Row],[Monto Total de la Cuenta]]</f>
        <v>360</v>
      </c>
      <c r="W714" s="4">
        <f>sala[[#This Row],[Tiempo de Permanencia]]*24</f>
        <v>2.6166666666395031</v>
      </c>
    </row>
    <row r="715" spans="1:23" x14ac:dyDescent="0.3">
      <c r="A715">
        <v>19</v>
      </c>
      <c r="B715" s="1" t="s">
        <v>294</v>
      </c>
      <c r="C715">
        <v>2</v>
      </c>
      <c r="D715" s="2">
        <v>45023.097916666666</v>
      </c>
      <c r="E715" s="2">
        <v>45023.170138888891</v>
      </c>
      <c r="F715" s="1" t="s">
        <v>29</v>
      </c>
      <c r="G715" s="1" t="s">
        <v>14</v>
      </c>
      <c r="H715" s="1" t="s">
        <v>25</v>
      </c>
      <c r="I715">
        <v>10.69</v>
      </c>
      <c r="J715" s="1" t="s">
        <v>26</v>
      </c>
      <c r="K715">
        <v>714</v>
      </c>
      <c r="L715" s="1" t="s">
        <v>22</v>
      </c>
      <c r="M715" s="1">
        <f>SUMIF('cocina'!A:A,sala[[#This Row],[Número de Orden]],'cocina'!K:K)</f>
        <v>225</v>
      </c>
      <c r="N715" s="2">
        <f>sala[[#This Row],[Hora de Salida]]</f>
        <v>45023.170138888891</v>
      </c>
      <c r="O715" s="3">
        <f>IF(sala[[#This Row],[Estado de la Mesa]]="Ocupada",sala[[#This Row],[Hora de Salida]]-sala[[#This Row],[Hora de Llegada]]+15/(24*60),sala[[#This Row],[Hora de Salida]]-sala[[#This Row],[Hora de Llegada]])</f>
        <v>7.2222222224809229E-2</v>
      </c>
      <c r="P715" s="3">
        <f>SUMIF('cocina'!A:A,sala[[#This Row],[Número de Orden]],'cocina'!H:H)/(24*60)</f>
        <v>4.3749999999999997E-2</v>
      </c>
      <c r="Q715" s="3">
        <f>IF((sala[[#This Row],[Tiempo de Permanencia]]-sala[[#This Row],[Tiempo de Preparación]])&gt;0,sala[[#This Row],[Tiempo de Permanencia]]-sala[[#This Row],[Tiempo de Preparación]],0)</f>
        <v>2.8472222224809232E-2</v>
      </c>
      <c r="R715" s="10">
        <f>IF(sala[[#This Row],[Tiempo de degustación]]&gt;0,1,0)</f>
        <v>1</v>
      </c>
      <c r="S715" s="1" t="str">
        <f>WEEKDAY(sala[[#This Row],[Fecha de Factura]],11)&amp;". "&amp;TEXT(sala[[#This Row],[Fecha de Factura]],"dddd")</f>
        <v>5. viernes</v>
      </c>
      <c r="T715" s="4">
        <f>SUMIF('cocina'!A:A,sala[[#This Row],[Número de Orden]],'cocina'!G:G)</f>
        <v>7</v>
      </c>
      <c r="U715" s="4">
        <f>sala[[#This Row],[Tiempo de Preparación]]*24</f>
        <v>1.0499999999999998</v>
      </c>
      <c r="V715">
        <f>sala[[#This Row],[Cobrada]]*sala[[#This Row],[Monto Total de la Cuenta]]</f>
        <v>225</v>
      </c>
      <c r="W715" s="4">
        <f>sala[[#This Row],[Tiempo de Permanencia]]*24</f>
        <v>1.7333333333954215</v>
      </c>
    </row>
    <row r="716" spans="1:23" x14ac:dyDescent="0.3">
      <c r="A716">
        <v>12</v>
      </c>
      <c r="B716" s="1" t="s">
        <v>582</v>
      </c>
      <c r="C716">
        <v>6</v>
      </c>
      <c r="D716" s="2">
        <v>45023.072916666664</v>
      </c>
      <c r="E716" s="2">
        <v>45023.177083333336</v>
      </c>
      <c r="F716" s="1" t="s">
        <v>13</v>
      </c>
      <c r="G716" s="1" t="s">
        <v>14</v>
      </c>
      <c r="H716" s="1" t="s">
        <v>15</v>
      </c>
      <c r="I716">
        <v>39.909999999999997</v>
      </c>
      <c r="J716" s="1" t="s">
        <v>38</v>
      </c>
      <c r="K716">
        <v>715</v>
      </c>
      <c r="L716" s="1" t="s">
        <v>33</v>
      </c>
      <c r="M716" s="1">
        <f>SUMIF('cocina'!A:A,sala[[#This Row],[Número de Orden]],'cocina'!K:K)</f>
        <v>246</v>
      </c>
      <c r="N716" s="2">
        <f>sala[[#This Row],[Hora de Salida]]</f>
        <v>45023.177083333336</v>
      </c>
      <c r="O716" s="3">
        <f>IF(sala[[#This Row],[Estado de la Mesa]]="Ocupada",sala[[#This Row],[Hora de Salida]]-sala[[#This Row],[Hora de Llegada]]+15/(24*60),sala[[#This Row],[Hora de Salida]]-sala[[#This Row],[Hora de Llegada]])</f>
        <v>0.11458333333818398</v>
      </c>
      <c r="P716" s="3">
        <f>SUMIF('cocina'!A:A,sala[[#This Row],[Número de Orden]],'cocina'!H:H)/(24*60)</f>
        <v>9.4444444444444442E-2</v>
      </c>
      <c r="Q716" s="3">
        <f>IF((sala[[#This Row],[Tiempo de Permanencia]]-sala[[#This Row],[Tiempo de Preparación]])&gt;0,sala[[#This Row],[Tiempo de Permanencia]]-sala[[#This Row],[Tiempo de Preparación]],0)</f>
        <v>2.0138888893739534E-2</v>
      </c>
      <c r="R716" s="10">
        <f>IF(sala[[#This Row],[Tiempo de degustación]]&gt;0,1,0)</f>
        <v>1</v>
      </c>
      <c r="S716" s="1" t="str">
        <f>WEEKDAY(sala[[#This Row],[Fecha de Factura]],11)&amp;". "&amp;TEXT(sala[[#This Row],[Fecha de Factura]],"dddd")</f>
        <v>5. viernes</v>
      </c>
      <c r="T716" s="4">
        <f>SUMIF('cocina'!A:A,sala[[#This Row],[Número de Orden]],'cocina'!G:G)</f>
        <v>10</v>
      </c>
      <c r="U716" s="4">
        <f>sala[[#This Row],[Tiempo de Preparación]]*24</f>
        <v>2.2666666666666666</v>
      </c>
      <c r="V716">
        <f>sala[[#This Row],[Cobrada]]*sala[[#This Row],[Monto Total de la Cuenta]]</f>
        <v>246</v>
      </c>
      <c r="W716" s="4">
        <f>sala[[#This Row],[Tiempo de Permanencia]]*24</f>
        <v>2.7500000001164153</v>
      </c>
    </row>
    <row r="717" spans="1:23" x14ac:dyDescent="0.3">
      <c r="A717">
        <v>12</v>
      </c>
      <c r="B717" s="1" t="s">
        <v>363</v>
      </c>
      <c r="C717">
        <v>4</v>
      </c>
      <c r="D717" s="2">
        <v>45023.074305555558</v>
      </c>
      <c r="E717" s="2">
        <v>45023.197222222225</v>
      </c>
      <c r="F717" s="1" t="s">
        <v>24</v>
      </c>
      <c r="G717" s="1" t="s">
        <v>35</v>
      </c>
      <c r="H717" s="1" t="s">
        <v>25</v>
      </c>
      <c r="I717">
        <v>44.73</v>
      </c>
      <c r="J717" s="1" t="s">
        <v>38</v>
      </c>
      <c r="K717">
        <v>716</v>
      </c>
      <c r="L717" s="1" t="s">
        <v>27</v>
      </c>
      <c r="M717" s="1">
        <f>SUMIF('cocina'!A:A,sala[[#This Row],[Número de Orden]],'cocina'!K:K)</f>
        <v>231</v>
      </c>
      <c r="N717" s="2">
        <f>sala[[#This Row],[Hora de Salida]]</f>
        <v>45023.197222222225</v>
      </c>
      <c r="O717" s="3">
        <f>IF(sala[[#This Row],[Estado de la Mesa]]="Ocupada",sala[[#This Row],[Hora de Salida]]-sala[[#This Row],[Hora de Llegada]]+15/(24*60),sala[[#This Row],[Hora de Salida]]-sala[[#This Row],[Hora de Llegada]])</f>
        <v>0.13333333333381839</v>
      </c>
      <c r="P717" s="3">
        <f>SUMIF('cocina'!A:A,sala[[#This Row],[Número de Orden]],'cocina'!H:H)/(24*60)</f>
        <v>6.25E-2</v>
      </c>
      <c r="Q717" s="3">
        <f>IF((sala[[#This Row],[Tiempo de Permanencia]]-sala[[#This Row],[Tiempo de Preparación]])&gt;0,sala[[#This Row],[Tiempo de Permanencia]]-sala[[#This Row],[Tiempo de Preparación]],0)</f>
        <v>7.0833333333818388E-2</v>
      </c>
      <c r="R717" s="10">
        <f>IF(sala[[#This Row],[Tiempo de degustación]]&gt;0,1,0)</f>
        <v>1</v>
      </c>
      <c r="S717" s="1" t="str">
        <f>WEEKDAY(sala[[#This Row],[Fecha de Factura]],11)&amp;". "&amp;TEXT(sala[[#This Row],[Fecha de Factura]],"dddd")</f>
        <v>5. viernes</v>
      </c>
      <c r="T717" s="4">
        <f>SUMIF('cocina'!A:A,sala[[#This Row],[Número de Orden]],'cocina'!G:G)</f>
        <v>9</v>
      </c>
      <c r="U717" s="4">
        <f>sala[[#This Row],[Tiempo de Preparación]]*24</f>
        <v>1.5</v>
      </c>
      <c r="V717">
        <f>sala[[#This Row],[Cobrada]]*sala[[#This Row],[Monto Total de la Cuenta]]</f>
        <v>231</v>
      </c>
      <c r="W717" s="4">
        <f>sala[[#This Row],[Tiempo de Permanencia]]*24</f>
        <v>3.2000000000116415</v>
      </c>
    </row>
    <row r="718" spans="1:23" x14ac:dyDescent="0.3">
      <c r="A718">
        <v>8</v>
      </c>
      <c r="B718" s="1" t="s">
        <v>490</v>
      </c>
      <c r="C718">
        <v>5</v>
      </c>
      <c r="D718" s="2">
        <v>45023.163888888892</v>
      </c>
      <c r="E718" s="2">
        <v>45023.252083333333</v>
      </c>
      <c r="F718" s="1" t="s">
        <v>19</v>
      </c>
      <c r="G718" s="1" t="s">
        <v>14</v>
      </c>
      <c r="H718" s="1" t="s">
        <v>25</v>
      </c>
      <c r="I718">
        <v>23.67</v>
      </c>
      <c r="J718" s="1" t="s">
        <v>26</v>
      </c>
      <c r="K718">
        <v>717</v>
      </c>
      <c r="L718" s="1" t="s">
        <v>42</v>
      </c>
      <c r="M718" s="1">
        <f>SUMIF('cocina'!A:A,sala[[#This Row],[Número de Orden]],'cocina'!K:K)</f>
        <v>155</v>
      </c>
      <c r="N718" s="2">
        <f>sala[[#This Row],[Hora de Salida]]</f>
        <v>45023.252083333333</v>
      </c>
      <c r="O718" s="3">
        <f>IF(sala[[#This Row],[Estado de la Mesa]]="Ocupada",sala[[#This Row],[Hora de Salida]]-sala[[#This Row],[Hora de Llegada]]+15/(24*60),sala[[#This Row],[Hora de Salida]]-sala[[#This Row],[Hora de Llegada]])</f>
        <v>8.819444444088731E-2</v>
      </c>
      <c r="P718" s="3">
        <f>SUMIF('cocina'!A:A,sala[[#This Row],[Número de Orden]],'cocina'!H:H)/(24*60)</f>
        <v>0.05</v>
      </c>
      <c r="Q718" s="3">
        <f>IF((sala[[#This Row],[Tiempo de Permanencia]]-sala[[#This Row],[Tiempo de Preparación]])&gt;0,sala[[#This Row],[Tiempo de Permanencia]]-sala[[#This Row],[Tiempo de Preparación]],0)</f>
        <v>3.8194444440887307E-2</v>
      </c>
      <c r="R718" s="10">
        <f>IF(sala[[#This Row],[Tiempo de degustación]]&gt;0,1,0)</f>
        <v>1</v>
      </c>
      <c r="S718" s="1" t="str">
        <f>WEEKDAY(sala[[#This Row],[Fecha de Factura]],11)&amp;". "&amp;TEXT(sala[[#This Row],[Fecha de Factura]],"dddd")</f>
        <v>5. viernes</v>
      </c>
      <c r="T718" s="4">
        <f>SUMIF('cocina'!A:A,sala[[#This Row],[Número de Orden]],'cocina'!G:G)</f>
        <v>6</v>
      </c>
      <c r="U718" s="4">
        <f>sala[[#This Row],[Tiempo de Preparación]]*24</f>
        <v>1.2000000000000002</v>
      </c>
      <c r="V718">
        <f>sala[[#This Row],[Cobrada]]*sala[[#This Row],[Monto Total de la Cuenta]]</f>
        <v>155</v>
      </c>
      <c r="W718" s="4">
        <f>sala[[#This Row],[Tiempo de Permanencia]]*24</f>
        <v>2.1166666665812954</v>
      </c>
    </row>
    <row r="719" spans="1:23" x14ac:dyDescent="0.3">
      <c r="A719">
        <v>7</v>
      </c>
      <c r="B719" s="1" t="s">
        <v>341</v>
      </c>
      <c r="C719">
        <v>6</v>
      </c>
      <c r="D719" s="2">
        <v>45023.137499999997</v>
      </c>
      <c r="E719" s="2">
        <v>45023.29583333333</v>
      </c>
      <c r="F719" s="1" t="s">
        <v>24</v>
      </c>
      <c r="G719" s="1" t="s">
        <v>20</v>
      </c>
      <c r="H719" s="1" t="s">
        <v>25</v>
      </c>
      <c r="I719">
        <v>37.21</v>
      </c>
      <c r="J719" s="1" t="s">
        <v>26</v>
      </c>
      <c r="K719">
        <v>718</v>
      </c>
      <c r="L719" s="1" t="s">
        <v>39</v>
      </c>
      <c r="M719" s="1">
        <f>SUMIF('cocina'!A:A,sala[[#This Row],[Número de Orden]],'cocina'!K:K)</f>
        <v>20</v>
      </c>
      <c r="N719" s="2">
        <f>sala[[#This Row],[Hora de Salida]]</f>
        <v>45023.29583333333</v>
      </c>
      <c r="O719" s="3">
        <f>IF(sala[[#This Row],[Estado de la Mesa]]="Ocupada",sala[[#This Row],[Hora de Salida]]-sala[[#This Row],[Hora de Llegada]]+15/(24*60),sala[[#This Row],[Hora de Salida]]-sala[[#This Row],[Hora de Llegada]])</f>
        <v>0.15833333333284827</v>
      </c>
      <c r="P719" s="3">
        <f>SUMIF('cocina'!A:A,sala[[#This Row],[Número de Orden]],'cocina'!H:H)/(24*60)</f>
        <v>4.027777777777778E-2</v>
      </c>
      <c r="Q719" s="3">
        <f>IF((sala[[#This Row],[Tiempo de Permanencia]]-sala[[#This Row],[Tiempo de Preparación]])&gt;0,sala[[#This Row],[Tiempo de Permanencia]]-sala[[#This Row],[Tiempo de Preparación]],0)</f>
        <v>0.1180555555550705</v>
      </c>
      <c r="R719" s="10">
        <f>IF(sala[[#This Row],[Tiempo de degustación]]&gt;0,1,0)</f>
        <v>1</v>
      </c>
      <c r="S719" s="1" t="str">
        <f>WEEKDAY(sala[[#This Row],[Fecha de Factura]],11)&amp;". "&amp;TEXT(sala[[#This Row],[Fecha de Factura]],"dddd")</f>
        <v>5. viernes</v>
      </c>
      <c r="T719" s="4">
        <f>SUMIF('cocina'!A:A,sala[[#This Row],[Número de Orden]],'cocina'!G:G)</f>
        <v>1</v>
      </c>
      <c r="U719" s="4">
        <f>sala[[#This Row],[Tiempo de Preparación]]*24</f>
        <v>0.96666666666666679</v>
      </c>
      <c r="V719">
        <f>sala[[#This Row],[Cobrada]]*sala[[#This Row],[Monto Total de la Cuenta]]</f>
        <v>20</v>
      </c>
      <c r="W719" s="4">
        <f>sala[[#This Row],[Tiempo de Permanencia]]*24</f>
        <v>3.7999999999883585</v>
      </c>
    </row>
    <row r="720" spans="1:23" x14ac:dyDescent="0.3">
      <c r="A720">
        <v>16</v>
      </c>
      <c r="B720" s="1" t="s">
        <v>583</v>
      </c>
      <c r="C720">
        <v>3</v>
      </c>
      <c r="D720" s="2">
        <v>45023.054166666669</v>
      </c>
      <c r="E720" s="2">
        <v>45023.117361111108</v>
      </c>
      <c r="F720" s="1" t="s">
        <v>19</v>
      </c>
      <c r="G720" s="1" t="s">
        <v>14</v>
      </c>
      <c r="H720" s="1" t="s">
        <v>15</v>
      </c>
      <c r="I720">
        <v>17.23</v>
      </c>
      <c r="J720" s="1" t="s">
        <v>26</v>
      </c>
      <c r="K720">
        <v>719</v>
      </c>
      <c r="L720" s="1" t="s">
        <v>22</v>
      </c>
      <c r="M720" s="1">
        <f>SUMIF('cocina'!A:A,sala[[#This Row],[Número de Orden]],'cocina'!K:K)</f>
        <v>107</v>
      </c>
      <c r="N720" s="2">
        <f>sala[[#This Row],[Hora de Salida]]</f>
        <v>45023.117361111108</v>
      </c>
      <c r="O720" s="3">
        <f>IF(sala[[#This Row],[Estado de la Mesa]]="Ocupada",sala[[#This Row],[Hora de Salida]]-sala[[#This Row],[Hora de Llegada]]+15/(24*60),sala[[#This Row],[Hora de Salida]]-sala[[#This Row],[Hora de Llegada]])</f>
        <v>6.3194444439432118E-2</v>
      </c>
      <c r="P720" s="3">
        <f>SUMIF('cocina'!A:A,sala[[#This Row],[Número de Orden]],'cocina'!H:H)/(24*60)</f>
        <v>4.8611111111111112E-2</v>
      </c>
      <c r="Q720" s="3">
        <f>IF((sala[[#This Row],[Tiempo de Permanencia]]-sala[[#This Row],[Tiempo de Preparación]])&gt;0,sala[[#This Row],[Tiempo de Permanencia]]-sala[[#This Row],[Tiempo de Preparación]],0)</f>
        <v>1.4583333328321006E-2</v>
      </c>
      <c r="R720" s="10">
        <f>IF(sala[[#This Row],[Tiempo de degustación]]&gt;0,1,0)</f>
        <v>1</v>
      </c>
      <c r="S720" s="1" t="str">
        <f>WEEKDAY(sala[[#This Row],[Fecha de Factura]],11)&amp;". "&amp;TEXT(sala[[#This Row],[Fecha de Factura]],"dddd")</f>
        <v>5. viernes</v>
      </c>
      <c r="T720" s="4">
        <f>SUMIF('cocina'!A:A,sala[[#This Row],[Número de Orden]],'cocina'!G:G)</f>
        <v>4</v>
      </c>
      <c r="U720" s="4">
        <f>sala[[#This Row],[Tiempo de Preparación]]*24</f>
        <v>1.1666666666666667</v>
      </c>
      <c r="V720">
        <f>sala[[#This Row],[Cobrada]]*sala[[#This Row],[Monto Total de la Cuenta]]</f>
        <v>107</v>
      </c>
      <c r="W720" s="4">
        <f>sala[[#This Row],[Tiempo de Permanencia]]*24</f>
        <v>1.5166666665463708</v>
      </c>
    </row>
    <row r="721" spans="1:23" x14ac:dyDescent="0.3">
      <c r="A721">
        <v>4</v>
      </c>
      <c r="B721" s="1" t="s">
        <v>584</v>
      </c>
      <c r="C721">
        <v>5</v>
      </c>
      <c r="D721" s="2">
        <v>45023.092361111114</v>
      </c>
      <c r="E721" s="2">
        <v>45023.240277777775</v>
      </c>
      <c r="F721" s="1" t="s">
        <v>13</v>
      </c>
      <c r="G721" s="1" t="s">
        <v>14</v>
      </c>
      <c r="H721" s="1" t="s">
        <v>25</v>
      </c>
      <c r="I721">
        <v>40.28</v>
      </c>
      <c r="J721" s="1" t="s">
        <v>16</v>
      </c>
      <c r="K721">
        <v>720</v>
      </c>
      <c r="L721" s="1" t="s">
        <v>30</v>
      </c>
      <c r="M721" s="1">
        <f>SUMIF('cocina'!A:A,sala[[#This Row],[Número de Orden]],'cocina'!K:K)</f>
        <v>168</v>
      </c>
      <c r="N721" s="2">
        <f>sala[[#This Row],[Hora de Salida]]</f>
        <v>45023.240277777775</v>
      </c>
      <c r="O721" s="3">
        <f>IF(sala[[#This Row],[Estado de la Mesa]]="Ocupada",sala[[#This Row],[Hora de Salida]]-sala[[#This Row],[Hora de Llegada]]+15/(24*60),sala[[#This Row],[Hora de Salida]]-sala[[#This Row],[Hora de Llegada]])</f>
        <v>0.14791666666133096</v>
      </c>
      <c r="P721" s="3">
        <f>SUMIF('cocina'!A:A,sala[[#This Row],[Número de Orden]],'cocina'!H:H)/(24*60)</f>
        <v>9.2361111111111116E-2</v>
      </c>
      <c r="Q721" s="3">
        <f>IF((sala[[#This Row],[Tiempo de Permanencia]]-sala[[#This Row],[Tiempo de Preparación]])&gt;0,sala[[#This Row],[Tiempo de Permanencia]]-sala[[#This Row],[Tiempo de Preparación]],0)</f>
        <v>5.5555555550219848E-2</v>
      </c>
      <c r="R721" s="10">
        <f>IF(sala[[#This Row],[Tiempo de degustación]]&gt;0,1,0)</f>
        <v>1</v>
      </c>
      <c r="S721" s="1" t="str">
        <f>WEEKDAY(sala[[#This Row],[Fecha de Factura]],11)&amp;". "&amp;TEXT(sala[[#This Row],[Fecha de Factura]],"dddd")</f>
        <v>5. viernes</v>
      </c>
      <c r="T721" s="4">
        <f>SUMIF('cocina'!A:A,sala[[#This Row],[Número de Orden]],'cocina'!G:G)</f>
        <v>6</v>
      </c>
      <c r="U721" s="4">
        <f>sala[[#This Row],[Tiempo de Preparación]]*24</f>
        <v>2.2166666666666668</v>
      </c>
      <c r="V721">
        <f>sala[[#This Row],[Cobrada]]*sala[[#This Row],[Monto Total de la Cuenta]]</f>
        <v>168</v>
      </c>
      <c r="W721" s="4">
        <f>sala[[#This Row],[Tiempo de Permanencia]]*24</f>
        <v>3.5499999998719431</v>
      </c>
    </row>
    <row r="722" spans="1:23" x14ac:dyDescent="0.3">
      <c r="A722">
        <v>6</v>
      </c>
      <c r="B722" s="1" t="s">
        <v>133</v>
      </c>
      <c r="C722">
        <v>2</v>
      </c>
      <c r="D722" s="2">
        <v>45023.161805555559</v>
      </c>
      <c r="E722" s="2">
        <v>45023.292361111111</v>
      </c>
      <c r="F722" s="1" t="s">
        <v>24</v>
      </c>
      <c r="G722" s="1" t="s">
        <v>20</v>
      </c>
      <c r="H722" s="1" t="s">
        <v>25</v>
      </c>
      <c r="I722">
        <v>47.13</v>
      </c>
      <c r="J722" s="1" t="s">
        <v>26</v>
      </c>
      <c r="K722">
        <v>721</v>
      </c>
      <c r="L722" s="1" t="s">
        <v>30</v>
      </c>
      <c r="M722" s="1">
        <f>SUMIF('cocina'!A:A,sala[[#This Row],[Número de Orden]],'cocina'!K:K)</f>
        <v>218</v>
      </c>
      <c r="N722" s="2">
        <f>sala[[#This Row],[Hora de Salida]]</f>
        <v>45023.292361111111</v>
      </c>
      <c r="O722" s="3">
        <f>IF(sala[[#This Row],[Estado de la Mesa]]="Ocupada",sala[[#This Row],[Hora de Salida]]-sala[[#This Row],[Hora de Llegada]]+15/(24*60),sala[[#This Row],[Hora de Salida]]-sala[[#This Row],[Hora de Llegada]])</f>
        <v>0.13055555555183673</v>
      </c>
      <c r="P722" s="3">
        <f>SUMIF('cocina'!A:A,sala[[#This Row],[Número de Orden]],'cocina'!H:H)/(24*60)</f>
        <v>9.2361111111111116E-2</v>
      </c>
      <c r="Q722" s="3">
        <f>IF((sala[[#This Row],[Tiempo de Permanencia]]-sala[[#This Row],[Tiempo de Preparación]])&gt;0,sala[[#This Row],[Tiempo de Permanencia]]-sala[[#This Row],[Tiempo de Preparación]],0)</f>
        <v>3.8194444440725617E-2</v>
      </c>
      <c r="R722" s="10">
        <f>IF(sala[[#This Row],[Tiempo de degustación]]&gt;0,1,0)</f>
        <v>1</v>
      </c>
      <c r="S722" s="1" t="str">
        <f>WEEKDAY(sala[[#This Row],[Fecha de Factura]],11)&amp;". "&amp;TEXT(sala[[#This Row],[Fecha de Factura]],"dddd")</f>
        <v>5. viernes</v>
      </c>
      <c r="T722" s="4">
        <f>SUMIF('cocina'!A:A,sala[[#This Row],[Número de Orden]],'cocina'!G:G)</f>
        <v>8</v>
      </c>
      <c r="U722" s="4">
        <f>sala[[#This Row],[Tiempo de Preparación]]*24</f>
        <v>2.2166666666666668</v>
      </c>
      <c r="V722">
        <f>sala[[#This Row],[Cobrada]]*sala[[#This Row],[Monto Total de la Cuenta]]</f>
        <v>218</v>
      </c>
      <c r="W722" s="4">
        <f>sala[[#This Row],[Tiempo de Permanencia]]*24</f>
        <v>3.1333333332440816</v>
      </c>
    </row>
    <row r="723" spans="1:23" x14ac:dyDescent="0.3">
      <c r="A723">
        <v>13</v>
      </c>
      <c r="B723" s="1" t="s">
        <v>585</v>
      </c>
      <c r="C723">
        <v>5</v>
      </c>
      <c r="D723" s="2">
        <v>45023.118750000001</v>
      </c>
      <c r="E723" s="2">
        <v>45023.172222222223</v>
      </c>
      <c r="F723" s="1" t="s">
        <v>24</v>
      </c>
      <c r="G723" s="1" t="s">
        <v>14</v>
      </c>
      <c r="H723" s="1" t="s">
        <v>25</v>
      </c>
      <c r="I723">
        <v>20.62</v>
      </c>
      <c r="J723" s="1" t="s">
        <v>26</v>
      </c>
      <c r="K723">
        <v>722</v>
      </c>
      <c r="L723" s="1" t="s">
        <v>54</v>
      </c>
      <c r="M723" s="1">
        <f>SUMIF('cocina'!A:A,sala[[#This Row],[Número de Orden]],'cocina'!K:K)</f>
        <v>85</v>
      </c>
      <c r="N723" s="2">
        <f>sala[[#This Row],[Hora de Salida]]</f>
        <v>45023.172222222223</v>
      </c>
      <c r="O723" s="3">
        <f>IF(sala[[#This Row],[Estado de la Mesa]]="Ocupada",sala[[#This Row],[Hora de Salida]]-sala[[#This Row],[Hora de Llegada]]+15/(24*60),sala[[#This Row],[Hora de Salida]]-sala[[#This Row],[Hora de Llegada]])</f>
        <v>5.3472222221898846E-2</v>
      </c>
      <c r="P723" s="3">
        <f>SUMIF('cocina'!A:A,sala[[#This Row],[Número de Orden]],'cocina'!H:H)/(24*60)</f>
        <v>4.0972222222222222E-2</v>
      </c>
      <c r="Q723" s="3">
        <f>IF((sala[[#This Row],[Tiempo de Permanencia]]-sala[[#This Row],[Tiempo de Preparación]])&gt;0,sala[[#This Row],[Tiempo de Permanencia]]-sala[[#This Row],[Tiempo de Preparación]],0)</f>
        <v>1.2499999999676624E-2</v>
      </c>
      <c r="R723" s="10">
        <f>IF(sala[[#This Row],[Tiempo de degustación]]&gt;0,1,0)</f>
        <v>1</v>
      </c>
      <c r="S723" s="1" t="str">
        <f>WEEKDAY(sala[[#This Row],[Fecha de Factura]],11)&amp;". "&amp;TEXT(sala[[#This Row],[Fecha de Factura]],"dddd")</f>
        <v>5. viernes</v>
      </c>
      <c r="T723" s="4">
        <f>SUMIF('cocina'!A:A,sala[[#This Row],[Número de Orden]],'cocina'!G:G)</f>
        <v>4</v>
      </c>
      <c r="U723" s="4">
        <f>sala[[#This Row],[Tiempo de Preparación]]*24</f>
        <v>0.98333333333333339</v>
      </c>
      <c r="V723">
        <f>sala[[#This Row],[Cobrada]]*sala[[#This Row],[Monto Total de la Cuenta]]</f>
        <v>85</v>
      </c>
      <c r="W723" s="4">
        <f>sala[[#This Row],[Tiempo de Permanencia]]*24</f>
        <v>1.2833333333255723</v>
      </c>
    </row>
    <row r="724" spans="1:23" x14ac:dyDescent="0.3">
      <c r="A724">
        <v>12</v>
      </c>
      <c r="B724" s="1" t="s">
        <v>152</v>
      </c>
      <c r="C724">
        <v>2</v>
      </c>
      <c r="D724" s="2">
        <v>45023.065972222219</v>
      </c>
      <c r="E724" s="2">
        <v>45023.200694444444</v>
      </c>
      <c r="F724" s="1" t="s">
        <v>32</v>
      </c>
      <c r="G724" s="1" t="s">
        <v>20</v>
      </c>
      <c r="H724" s="1" t="s">
        <v>21</v>
      </c>
      <c r="I724">
        <v>27.79</v>
      </c>
      <c r="J724" s="1" t="s">
        <v>26</v>
      </c>
      <c r="K724">
        <v>723</v>
      </c>
      <c r="L724" s="1" t="s">
        <v>57</v>
      </c>
      <c r="M724" s="1">
        <f>SUMIF('cocina'!A:A,sala[[#This Row],[Número de Orden]],'cocina'!K:K)</f>
        <v>126</v>
      </c>
      <c r="N724" s="2">
        <f>sala[[#This Row],[Hora de Salida]]</f>
        <v>45023.200694444444</v>
      </c>
      <c r="O724" s="3">
        <f>IF(sala[[#This Row],[Estado de la Mesa]]="Ocupada",sala[[#This Row],[Hora de Salida]]-sala[[#This Row],[Hora de Llegada]]+15/(24*60),sala[[#This Row],[Hora de Salida]]-sala[[#This Row],[Hora de Llegada]])</f>
        <v>0.13472222222480923</v>
      </c>
      <c r="P724" s="3">
        <f>SUMIF('cocina'!A:A,sala[[#This Row],[Número de Orden]],'cocina'!H:H)/(24*60)</f>
        <v>2.1527777777777778E-2</v>
      </c>
      <c r="Q724" s="3">
        <f>IF((sala[[#This Row],[Tiempo de Permanencia]]-sala[[#This Row],[Tiempo de Preparación]])&gt;0,sala[[#This Row],[Tiempo de Permanencia]]-sala[[#This Row],[Tiempo de Preparación]],0)</f>
        <v>0.11319444444703144</v>
      </c>
      <c r="R724" s="10">
        <f>IF(sala[[#This Row],[Tiempo de degustación]]&gt;0,1,0)</f>
        <v>1</v>
      </c>
      <c r="S724" s="1" t="str">
        <f>WEEKDAY(sala[[#This Row],[Fecha de Factura]],11)&amp;". "&amp;TEXT(sala[[#This Row],[Fecha de Factura]],"dddd")</f>
        <v>5. viernes</v>
      </c>
      <c r="T724" s="4">
        <f>SUMIF('cocina'!A:A,sala[[#This Row],[Número de Orden]],'cocina'!G:G)</f>
        <v>4</v>
      </c>
      <c r="U724" s="4">
        <f>sala[[#This Row],[Tiempo de Preparación]]*24</f>
        <v>0.51666666666666661</v>
      </c>
      <c r="V724">
        <f>sala[[#This Row],[Cobrada]]*sala[[#This Row],[Monto Total de la Cuenta]]</f>
        <v>126</v>
      </c>
      <c r="W724" s="4">
        <f>sala[[#This Row],[Tiempo de Permanencia]]*24</f>
        <v>3.2333333333954215</v>
      </c>
    </row>
    <row r="725" spans="1:23" x14ac:dyDescent="0.3">
      <c r="A725">
        <v>8</v>
      </c>
      <c r="B725" s="1" t="s">
        <v>93</v>
      </c>
      <c r="C725">
        <v>6</v>
      </c>
      <c r="D725" s="2">
        <v>45023.12222222222</v>
      </c>
      <c r="E725" s="2">
        <v>45023.177083333336</v>
      </c>
      <c r="F725" s="1" t="s">
        <v>29</v>
      </c>
      <c r="G725" s="1" t="s">
        <v>35</v>
      </c>
      <c r="H725" s="1" t="s">
        <v>21</v>
      </c>
      <c r="I725">
        <v>14.12</v>
      </c>
      <c r="J725" s="1" t="s">
        <v>26</v>
      </c>
      <c r="K725">
        <v>724</v>
      </c>
      <c r="L725" s="1" t="s">
        <v>39</v>
      </c>
      <c r="M725" s="1">
        <f>SUMIF('cocina'!A:A,sala[[#This Row],[Número de Orden]],'cocina'!K:K)</f>
        <v>66</v>
      </c>
      <c r="N725" s="2">
        <f>sala[[#This Row],[Hora de Salida]]</f>
        <v>45023.177083333336</v>
      </c>
      <c r="O725" s="3">
        <f>IF(sala[[#This Row],[Estado de la Mesa]]="Ocupada",sala[[#This Row],[Hora de Salida]]-sala[[#This Row],[Hora de Llegada]]+15/(24*60),sala[[#This Row],[Hora de Salida]]-sala[[#This Row],[Hora de Llegada]])</f>
        <v>5.4861111115314998E-2</v>
      </c>
      <c r="P725" s="3">
        <f>SUMIF('cocina'!A:A,sala[[#This Row],[Número de Orden]],'cocina'!H:H)/(24*60)</f>
        <v>3.888888888888889E-2</v>
      </c>
      <c r="Q725" s="3">
        <f>IF((sala[[#This Row],[Tiempo de Permanencia]]-sala[[#This Row],[Tiempo de Preparación]])&gt;0,sala[[#This Row],[Tiempo de Permanencia]]-sala[[#This Row],[Tiempo de Preparación]],0)</f>
        <v>1.5972222226426108E-2</v>
      </c>
      <c r="R725" s="10">
        <f>IF(sala[[#This Row],[Tiempo de degustación]]&gt;0,1,0)</f>
        <v>1</v>
      </c>
      <c r="S725" s="1" t="str">
        <f>WEEKDAY(sala[[#This Row],[Fecha de Factura]],11)&amp;". "&amp;TEXT(sala[[#This Row],[Fecha de Factura]],"dddd")</f>
        <v>5. viernes</v>
      </c>
      <c r="T725" s="4">
        <f>SUMIF('cocina'!A:A,sala[[#This Row],[Número de Orden]],'cocina'!G:G)</f>
        <v>3</v>
      </c>
      <c r="U725" s="4">
        <f>sala[[#This Row],[Tiempo de Preparación]]*24</f>
        <v>0.93333333333333335</v>
      </c>
      <c r="V725">
        <f>sala[[#This Row],[Cobrada]]*sala[[#This Row],[Monto Total de la Cuenta]]</f>
        <v>66</v>
      </c>
      <c r="W725" s="4">
        <f>sala[[#This Row],[Tiempo de Permanencia]]*24</f>
        <v>1.3166666667675599</v>
      </c>
    </row>
    <row r="726" spans="1:23" x14ac:dyDescent="0.3">
      <c r="A726">
        <v>10</v>
      </c>
      <c r="B726" s="1" t="s">
        <v>586</v>
      </c>
      <c r="C726">
        <v>4</v>
      </c>
      <c r="D726" s="2">
        <v>45023.074999999997</v>
      </c>
      <c r="E726" s="2">
        <v>45023.138888888891</v>
      </c>
      <c r="F726" s="1" t="s">
        <v>32</v>
      </c>
      <c r="G726" s="1" t="s">
        <v>14</v>
      </c>
      <c r="H726" s="1" t="s">
        <v>21</v>
      </c>
      <c r="I726">
        <v>18.66</v>
      </c>
      <c r="J726" s="1" t="s">
        <v>38</v>
      </c>
      <c r="K726">
        <v>725</v>
      </c>
      <c r="L726" s="1" t="s">
        <v>57</v>
      </c>
      <c r="M726" s="1">
        <f>SUMIF('cocina'!A:A,sala[[#This Row],[Número de Orden]],'cocina'!K:K)</f>
        <v>168</v>
      </c>
      <c r="N726" s="2">
        <f>sala[[#This Row],[Hora de Salida]]</f>
        <v>45023.138888888891</v>
      </c>
      <c r="O726" s="3">
        <f>IF(sala[[#This Row],[Estado de la Mesa]]="Ocupada",sala[[#This Row],[Hora de Salida]]-sala[[#This Row],[Hora de Llegada]]+15/(24*60),sala[[#This Row],[Hora de Salida]]-sala[[#This Row],[Hora de Llegada]])</f>
        <v>7.4305555560082823E-2</v>
      </c>
      <c r="P726" s="3">
        <f>SUMIF('cocina'!A:A,sala[[#This Row],[Número de Orden]],'cocina'!H:H)/(24*60)</f>
        <v>5.9027777777777776E-2</v>
      </c>
      <c r="Q726" s="3">
        <f>IF((sala[[#This Row],[Tiempo de Permanencia]]-sala[[#This Row],[Tiempo de Preparación]])&gt;0,sala[[#This Row],[Tiempo de Permanencia]]-sala[[#This Row],[Tiempo de Preparación]],0)</f>
        <v>1.5277777782305046E-2</v>
      </c>
      <c r="R726" s="10">
        <f>IF(sala[[#This Row],[Tiempo de degustación]]&gt;0,1,0)</f>
        <v>1</v>
      </c>
      <c r="S726" s="1" t="str">
        <f>WEEKDAY(sala[[#This Row],[Fecha de Factura]],11)&amp;". "&amp;TEXT(sala[[#This Row],[Fecha de Factura]],"dddd")</f>
        <v>5. viernes</v>
      </c>
      <c r="T726" s="4">
        <f>SUMIF('cocina'!A:A,sala[[#This Row],[Número de Orden]],'cocina'!G:G)</f>
        <v>6</v>
      </c>
      <c r="U726" s="4">
        <f>sala[[#This Row],[Tiempo de Preparación]]*24</f>
        <v>1.4166666666666665</v>
      </c>
      <c r="V726">
        <f>sala[[#This Row],[Cobrada]]*sala[[#This Row],[Monto Total de la Cuenta]]</f>
        <v>168</v>
      </c>
      <c r="W726" s="4">
        <f>sala[[#This Row],[Tiempo de Permanencia]]*24</f>
        <v>1.7833333334419876</v>
      </c>
    </row>
    <row r="727" spans="1:23" x14ac:dyDescent="0.3">
      <c r="A727">
        <v>11</v>
      </c>
      <c r="B727" s="1" t="s">
        <v>227</v>
      </c>
      <c r="C727">
        <v>2</v>
      </c>
      <c r="D727" s="2">
        <v>45023.102777777778</v>
      </c>
      <c r="E727" s="2">
        <v>45023.238194444442</v>
      </c>
      <c r="F727" s="1" t="s">
        <v>29</v>
      </c>
      <c r="G727" s="1" t="s">
        <v>20</v>
      </c>
      <c r="H727" s="1" t="s">
        <v>25</v>
      </c>
      <c r="I727">
        <v>41.38</v>
      </c>
      <c r="J727" s="1" t="s">
        <v>16</v>
      </c>
      <c r="K727">
        <v>726</v>
      </c>
      <c r="L727" s="1" t="s">
        <v>17</v>
      </c>
      <c r="M727" s="1">
        <f>SUMIF('cocina'!A:A,sala[[#This Row],[Número de Orden]],'cocina'!K:K)</f>
        <v>126</v>
      </c>
      <c r="N727" s="2">
        <f>sala[[#This Row],[Hora de Salida]]</f>
        <v>45023.238194444442</v>
      </c>
      <c r="O727" s="3">
        <f>IF(sala[[#This Row],[Estado de la Mesa]]="Ocupada",sala[[#This Row],[Hora de Salida]]-sala[[#This Row],[Hora de Llegada]]+15/(24*60),sala[[#This Row],[Hora de Salida]]-sala[[#This Row],[Hora de Llegada]])</f>
        <v>0.13541666666424135</v>
      </c>
      <c r="P727" s="3">
        <f>SUMIF('cocina'!A:A,sala[[#This Row],[Número de Orden]],'cocina'!H:H)/(24*60)</f>
        <v>5.1388888888888887E-2</v>
      </c>
      <c r="Q727" s="3">
        <f>IF((sala[[#This Row],[Tiempo de Permanencia]]-sala[[#This Row],[Tiempo de Preparación]])&gt;0,sala[[#This Row],[Tiempo de Permanencia]]-sala[[#This Row],[Tiempo de Preparación]],0)</f>
        <v>8.4027777775352461E-2</v>
      </c>
      <c r="R727" s="10">
        <f>IF(sala[[#This Row],[Tiempo de degustación]]&gt;0,1,0)</f>
        <v>1</v>
      </c>
      <c r="S727" s="1" t="str">
        <f>WEEKDAY(sala[[#This Row],[Fecha de Factura]],11)&amp;". "&amp;TEXT(sala[[#This Row],[Fecha de Factura]],"dddd")</f>
        <v>5. viernes</v>
      </c>
      <c r="T727" s="4">
        <f>SUMIF('cocina'!A:A,sala[[#This Row],[Número de Orden]],'cocina'!G:G)</f>
        <v>5</v>
      </c>
      <c r="U727" s="4">
        <f>sala[[#This Row],[Tiempo de Preparación]]*24</f>
        <v>1.2333333333333334</v>
      </c>
      <c r="V727">
        <f>sala[[#This Row],[Cobrada]]*sala[[#This Row],[Monto Total de la Cuenta]]</f>
        <v>126</v>
      </c>
      <c r="W727" s="4">
        <f>sala[[#This Row],[Tiempo de Permanencia]]*24</f>
        <v>3.2499999999417923</v>
      </c>
    </row>
    <row r="728" spans="1:23" x14ac:dyDescent="0.3">
      <c r="A728">
        <v>17</v>
      </c>
      <c r="B728" s="1" t="s">
        <v>509</v>
      </c>
      <c r="C728">
        <v>6</v>
      </c>
      <c r="D728" s="2">
        <v>45023.021527777775</v>
      </c>
      <c r="E728" s="2">
        <v>45023.126388888886</v>
      </c>
      <c r="F728" s="1" t="s">
        <v>24</v>
      </c>
      <c r="G728" s="1" t="s">
        <v>35</v>
      </c>
      <c r="H728" s="1" t="s">
        <v>15</v>
      </c>
      <c r="I728">
        <v>13.24</v>
      </c>
      <c r="J728" s="1" t="s">
        <v>16</v>
      </c>
      <c r="K728">
        <v>727</v>
      </c>
      <c r="L728" s="1" t="s">
        <v>22</v>
      </c>
      <c r="M728" s="1">
        <f>SUMIF('cocina'!A:A,sala[[#This Row],[Número de Orden]],'cocina'!K:K)</f>
        <v>40</v>
      </c>
      <c r="N728" s="2">
        <f>sala[[#This Row],[Hora de Salida]]</f>
        <v>45023.126388888886</v>
      </c>
      <c r="O728" s="3">
        <f>IF(sala[[#This Row],[Estado de la Mesa]]="Ocupada",sala[[#This Row],[Hora de Salida]]-sala[[#This Row],[Hora de Llegada]]+15/(24*60),sala[[#This Row],[Hora de Salida]]-sala[[#This Row],[Hora de Llegada]])</f>
        <v>0.10486111111094942</v>
      </c>
      <c r="P728" s="3">
        <f>SUMIF('cocina'!A:A,sala[[#This Row],[Número de Orden]],'cocina'!H:H)/(24*60)</f>
        <v>1.4583333333333334E-2</v>
      </c>
      <c r="Q728" s="3">
        <f>IF((sala[[#This Row],[Tiempo de Permanencia]]-sala[[#This Row],[Tiempo de Preparación]])&gt;0,sala[[#This Row],[Tiempo de Permanencia]]-sala[[#This Row],[Tiempo de Preparación]],0)</f>
        <v>9.0277777777616086E-2</v>
      </c>
      <c r="R728" s="10">
        <f>IF(sala[[#This Row],[Tiempo de degustación]]&gt;0,1,0)</f>
        <v>1</v>
      </c>
      <c r="S728" s="1" t="str">
        <f>WEEKDAY(sala[[#This Row],[Fecha de Factura]],11)&amp;". "&amp;TEXT(sala[[#This Row],[Fecha de Factura]],"dddd")</f>
        <v>5. viernes</v>
      </c>
      <c r="T728" s="4">
        <f>SUMIF('cocina'!A:A,sala[[#This Row],[Número de Orden]],'cocina'!G:G)</f>
        <v>2</v>
      </c>
      <c r="U728" s="4">
        <f>sala[[#This Row],[Tiempo de Preparación]]*24</f>
        <v>0.35</v>
      </c>
      <c r="V728">
        <f>sala[[#This Row],[Cobrada]]*sala[[#This Row],[Monto Total de la Cuenta]]</f>
        <v>40</v>
      </c>
      <c r="W728" s="4">
        <f>sala[[#This Row],[Tiempo de Permanencia]]*24</f>
        <v>2.5166666666627862</v>
      </c>
    </row>
    <row r="729" spans="1:23" x14ac:dyDescent="0.3">
      <c r="A729">
        <v>9</v>
      </c>
      <c r="B729" s="1" t="s">
        <v>332</v>
      </c>
      <c r="C729">
        <v>6</v>
      </c>
      <c r="D729" s="2">
        <v>45023.087500000001</v>
      </c>
      <c r="E729" s="2">
        <v>45023.186805555553</v>
      </c>
      <c r="F729" s="1" t="s">
        <v>19</v>
      </c>
      <c r="G729" s="1" t="s">
        <v>20</v>
      </c>
      <c r="H729" s="1" t="s">
        <v>15</v>
      </c>
      <c r="I729">
        <v>34.28</v>
      </c>
      <c r="J729" s="1" t="s">
        <v>38</v>
      </c>
      <c r="K729">
        <v>728</v>
      </c>
      <c r="L729" s="1" t="s">
        <v>69</v>
      </c>
      <c r="M729" s="1">
        <f>SUMIF('cocina'!A:A,sala[[#This Row],[Número de Orden]],'cocina'!K:K)</f>
        <v>195</v>
      </c>
      <c r="N729" s="2">
        <f>sala[[#This Row],[Hora de Salida]]</f>
        <v>45023.186805555553</v>
      </c>
      <c r="O729" s="3">
        <f>IF(sala[[#This Row],[Estado de la Mesa]]="Ocupada",sala[[#This Row],[Hora de Salida]]-sala[[#This Row],[Hora de Llegada]]+15/(24*60),sala[[#This Row],[Hora de Salida]]-sala[[#This Row],[Hora de Llegada]])</f>
        <v>0.1097222222185034</v>
      </c>
      <c r="P729" s="3">
        <f>SUMIF('cocina'!A:A,sala[[#This Row],[Número de Orden]],'cocina'!H:H)/(24*60)</f>
        <v>0.05</v>
      </c>
      <c r="Q729" s="3">
        <f>IF((sala[[#This Row],[Tiempo de Permanencia]]-sala[[#This Row],[Tiempo de Preparación]])&gt;0,sala[[#This Row],[Tiempo de Permanencia]]-sala[[#This Row],[Tiempo de Preparación]],0)</f>
        <v>5.9722222218503401E-2</v>
      </c>
      <c r="R729" s="10">
        <f>IF(sala[[#This Row],[Tiempo de degustación]]&gt;0,1,0)</f>
        <v>1</v>
      </c>
      <c r="S729" s="1" t="str">
        <f>WEEKDAY(sala[[#This Row],[Fecha de Factura]],11)&amp;". "&amp;TEXT(sala[[#This Row],[Fecha de Factura]],"dddd")</f>
        <v>5. viernes</v>
      </c>
      <c r="T729" s="4">
        <f>SUMIF('cocina'!A:A,sala[[#This Row],[Número de Orden]],'cocina'!G:G)</f>
        <v>7</v>
      </c>
      <c r="U729" s="4">
        <f>sala[[#This Row],[Tiempo de Preparación]]*24</f>
        <v>1.2000000000000002</v>
      </c>
      <c r="V729">
        <f>sala[[#This Row],[Cobrada]]*sala[[#This Row],[Monto Total de la Cuenta]]</f>
        <v>195</v>
      </c>
      <c r="W729" s="4">
        <f>sala[[#This Row],[Tiempo de Permanencia]]*24</f>
        <v>2.6333333332440816</v>
      </c>
    </row>
    <row r="730" spans="1:23" x14ac:dyDescent="0.3">
      <c r="A730">
        <v>20</v>
      </c>
      <c r="B730" s="1" t="s">
        <v>270</v>
      </c>
      <c r="C730">
        <v>2</v>
      </c>
      <c r="D730" s="2">
        <v>45023.117361111108</v>
      </c>
      <c r="E730" s="2">
        <v>45023.253472222219</v>
      </c>
      <c r="F730" s="1" t="s">
        <v>29</v>
      </c>
      <c r="G730" s="1" t="s">
        <v>20</v>
      </c>
      <c r="H730" s="1" t="s">
        <v>25</v>
      </c>
      <c r="I730">
        <v>18.97</v>
      </c>
      <c r="J730" s="1" t="s">
        <v>38</v>
      </c>
      <c r="K730">
        <v>729</v>
      </c>
      <c r="L730" s="1" t="s">
        <v>44</v>
      </c>
      <c r="M730" s="1">
        <f>SUMIF('cocina'!A:A,sala[[#This Row],[Número de Orden]],'cocina'!K:K)</f>
        <v>128</v>
      </c>
      <c r="N730" s="2">
        <f>sala[[#This Row],[Hora de Salida]]</f>
        <v>45023.253472222219</v>
      </c>
      <c r="O730" s="3">
        <f>IF(sala[[#This Row],[Estado de la Mesa]]="Ocupada",sala[[#This Row],[Hora de Salida]]-sala[[#This Row],[Hora de Llegada]]+15/(24*60),sala[[#This Row],[Hora de Salida]]-sala[[#This Row],[Hora de Llegada]])</f>
        <v>0.14652777777761608</v>
      </c>
      <c r="P730" s="3">
        <f>SUMIF('cocina'!A:A,sala[[#This Row],[Número de Orden]],'cocina'!H:H)/(24*60)</f>
        <v>4.5138888888888888E-2</v>
      </c>
      <c r="Q730" s="3">
        <f>IF((sala[[#This Row],[Tiempo de Permanencia]]-sala[[#This Row],[Tiempo de Preparación]])&gt;0,sala[[#This Row],[Tiempo de Permanencia]]-sala[[#This Row],[Tiempo de Preparación]],0)</f>
        <v>0.10138888888872719</v>
      </c>
      <c r="R730" s="10">
        <f>IF(sala[[#This Row],[Tiempo de degustación]]&gt;0,1,0)</f>
        <v>1</v>
      </c>
      <c r="S730" s="1" t="str">
        <f>WEEKDAY(sala[[#This Row],[Fecha de Factura]],11)&amp;". "&amp;TEXT(sala[[#This Row],[Fecha de Factura]],"dddd")</f>
        <v>5. viernes</v>
      </c>
      <c r="T730" s="4">
        <f>SUMIF('cocina'!A:A,sala[[#This Row],[Número de Orden]],'cocina'!G:G)</f>
        <v>5</v>
      </c>
      <c r="U730" s="4">
        <f>sala[[#This Row],[Tiempo de Preparación]]*24</f>
        <v>1.0833333333333333</v>
      </c>
      <c r="V730">
        <f>sala[[#This Row],[Cobrada]]*sala[[#This Row],[Monto Total de la Cuenta]]</f>
        <v>128</v>
      </c>
      <c r="W730" s="4">
        <f>sala[[#This Row],[Tiempo de Permanencia]]*24</f>
        <v>3.5166666666627862</v>
      </c>
    </row>
    <row r="731" spans="1:23" x14ac:dyDescent="0.3">
      <c r="A731">
        <v>8</v>
      </c>
      <c r="B731" s="1" t="s">
        <v>515</v>
      </c>
      <c r="C731">
        <v>3</v>
      </c>
      <c r="D731" s="2">
        <v>45023.020138888889</v>
      </c>
      <c r="E731" s="2">
        <v>45023.106249999997</v>
      </c>
      <c r="F731" s="1" t="s">
        <v>13</v>
      </c>
      <c r="G731" s="1" t="s">
        <v>14</v>
      </c>
      <c r="H731" s="1" t="s">
        <v>25</v>
      </c>
      <c r="I731">
        <v>15.02</v>
      </c>
      <c r="J731" s="1" t="s">
        <v>38</v>
      </c>
      <c r="K731">
        <v>730</v>
      </c>
      <c r="L731" s="1" t="s">
        <v>17</v>
      </c>
      <c r="M731" s="1">
        <f>SUMIF('cocina'!A:A,sala[[#This Row],[Número de Orden]],'cocina'!K:K)</f>
        <v>114</v>
      </c>
      <c r="N731" s="2">
        <f>sala[[#This Row],[Hora de Salida]]</f>
        <v>45023.106249999997</v>
      </c>
      <c r="O731" s="3">
        <f>IF(sala[[#This Row],[Estado de la Mesa]]="Ocupada",sala[[#This Row],[Hora de Salida]]-sala[[#This Row],[Hora de Llegada]]+15/(24*60),sala[[#This Row],[Hora de Salida]]-sala[[#This Row],[Hora de Llegada]])</f>
        <v>9.6527777774705711E-2</v>
      </c>
      <c r="P731" s="3">
        <f>SUMIF('cocina'!A:A,sala[[#This Row],[Número de Orden]],'cocina'!H:H)/(24*60)</f>
        <v>5.486111111111111E-2</v>
      </c>
      <c r="Q731" s="3">
        <f>IF((sala[[#This Row],[Tiempo de Permanencia]]-sala[[#This Row],[Tiempo de Preparación]])&gt;0,sala[[#This Row],[Tiempo de Permanencia]]-sala[[#This Row],[Tiempo de Preparación]],0)</f>
        <v>4.1666666663594601E-2</v>
      </c>
      <c r="R731" s="10">
        <f>IF(sala[[#This Row],[Tiempo de degustación]]&gt;0,1,0)</f>
        <v>1</v>
      </c>
      <c r="S731" s="1" t="str">
        <f>WEEKDAY(sala[[#This Row],[Fecha de Factura]],11)&amp;". "&amp;TEXT(sala[[#This Row],[Fecha de Factura]],"dddd")</f>
        <v>5. viernes</v>
      </c>
      <c r="T731" s="4">
        <f>SUMIF('cocina'!A:A,sala[[#This Row],[Número de Orden]],'cocina'!G:G)</f>
        <v>4</v>
      </c>
      <c r="U731" s="4">
        <f>sala[[#This Row],[Tiempo de Preparación]]*24</f>
        <v>1.3166666666666667</v>
      </c>
      <c r="V731">
        <f>sala[[#This Row],[Cobrada]]*sala[[#This Row],[Monto Total de la Cuenta]]</f>
        <v>114</v>
      </c>
      <c r="W731" s="4">
        <f>sala[[#This Row],[Tiempo de Permanencia]]*24</f>
        <v>2.316666666592937</v>
      </c>
    </row>
    <row r="732" spans="1:23" x14ac:dyDescent="0.3">
      <c r="A732">
        <v>17</v>
      </c>
      <c r="B732" s="1" t="s">
        <v>403</v>
      </c>
      <c r="C732">
        <v>3</v>
      </c>
      <c r="D732" s="2">
        <v>45023.136111111111</v>
      </c>
      <c r="E732" s="2">
        <v>45023.267361111109</v>
      </c>
      <c r="F732" s="1" t="s">
        <v>24</v>
      </c>
      <c r="G732" s="1" t="s">
        <v>14</v>
      </c>
      <c r="H732" s="1" t="s">
        <v>25</v>
      </c>
      <c r="I732">
        <v>14.35</v>
      </c>
      <c r="J732" s="1" t="s">
        <v>16</v>
      </c>
      <c r="K732">
        <v>731</v>
      </c>
      <c r="L732" s="1" t="s">
        <v>57</v>
      </c>
      <c r="M732" s="1">
        <f>SUMIF('cocina'!A:A,sala[[#This Row],[Número de Orden]],'cocina'!K:K)</f>
        <v>64</v>
      </c>
      <c r="N732" s="2">
        <f>sala[[#This Row],[Hora de Salida]]</f>
        <v>45023.267361111109</v>
      </c>
      <c r="O732" s="3">
        <f>IF(sala[[#This Row],[Estado de la Mesa]]="Ocupada",sala[[#This Row],[Hora de Salida]]-sala[[#This Row],[Hora de Llegada]]+15/(24*60),sala[[#This Row],[Hora de Salida]]-sala[[#This Row],[Hora de Llegada]])</f>
        <v>0.13124999999854481</v>
      </c>
      <c r="P732" s="3">
        <f>SUMIF('cocina'!A:A,sala[[#This Row],[Número de Orden]],'cocina'!H:H)/(24*60)</f>
        <v>3.2638888888888891E-2</v>
      </c>
      <c r="Q732" s="3">
        <f>IF((sala[[#This Row],[Tiempo de Permanencia]]-sala[[#This Row],[Tiempo de Preparación]])&gt;0,sala[[#This Row],[Tiempo de Permanencia]]-sala[[#This Row],[Tiempo de Preparación]],0)</f>
        <v>9.8611111109655925E-2</v>
      </c>
      <c r="R732" s="10">
        <f>IF(sala[[#This Row],[Tiempo de degustación]]&gt;0,1,0)</f>
        <v>1</v>
      </c>
      <c r="S732" s="1" t="str">
        <f>WEEKDAY(sala[[#This Row],[Fecha de Factura]],11)&amp;". "&amp;TEXT(sala[[#This Row],[Fecha de Factura]],"dddd")</f>
        <v>5. viernes</v>
      </c>
      <c r="T732" s="4">
        <f>SUMIF('cocina'!A:A,sala[[#This Row],[Número de Orden]],'cocina'!G:G)</f>
        <v>2</v>
      </c>
      <c r="U732" s="4">
        <f>sala[[#This Row],[Tiempo de Preparación]]*24</f>
        <v>0.78333333333333344</v>
      </c>
      <c r="V732">
        <f>sala[[#This Row],[Cobrada]]*sala[[#This Row],[Monto Total de la Cuenta]]</f>
        <v>64</v>
      </c>
      <c r="W732" s="4">
        <f>sala[[#This Row],[Tiempo de Permanencia]]*24</f>
        <v>3.1499999999650754</v>
      </c>
    </row>
    <row r="733" spans="1:23" x14ac:dyDescent="0.3">
      <c r="A733">
        <v>12</v>
      </c>
      <c r="B733" s="1" t="s">
        <v>587</v>
      </c>
      <c r="C733">
        <v>3</v>
      </c>
      <c r="D733" s="2">
        <v>45023.136805555558</v>
      </c>
      <c r="E733" s="2">
        <v>45023.300694444442</v>
      </c>
      <c r="F733" s="1" t="s">
        <v>32</v>
      </c>
      <c r="G733" s="1" t="s">
        <v>14</v>
      </c>
      <c r="H733" s="1" t="s">
        <v>25</v>
      </c>
      <c r="I733">
        <v>43.35</v>
      </c>
      <c r="J733" s="1" t="s">
        <v>16</v>
      </c>
      <c r="K733">
        <v>732</v>
      </c>
      <c r="L733" s="1" t="s">
        <v>27</v>
      </c>
      <c r="M733" s="1">
        <f>SUMIF('cocina'!A:A,sala[[#This Row],[Número de Orden]],'cocina'!K:K)</f>
        <v>306</v>
      </c>
      <c r="N733" s="2">
        <f>sala[[#This Row],[Hora de Salida]]</f>
        <v>45023.300694444442</v>
      </c>
      <c r="O733" s="3">
        <f>IF(sala[[#This Row],[Estado de la Mesa]]="Ocupada",sala[[#This Row],[Hora de Salida]]-sala[[#This Row],[Hora de Llegada]]+15/(24*60),sala[[#This Row],[Hora de Salida]]-sala[[#This Row],[Hora de Llegada]])</f>
        <v>0.163888888884685</v>
      </c>
      <c r="P733" s="3">
        <f>SUMIF('cocina'!A:A,sala[[#This Row],[Número de Orden]],'cocina'!H:H)/(24*60)</f>
        <v>8.4027777777777785E-2</v>
      </c>
      <c r="Q733" s="3">
        <f>IF((sala[[#This Row],[Tiempo de Permanencia]]-sala[[#This Row],[Tiempo de Preparación]])&gt;0,sala[[#This Row],[Tiempo de Permanencia]]-sala[[#This Row],[Tiempo de Preparación]],0)</f>
        <v>7.9861111106907218E-2</v>
      </c>
      <c r="R733" s="10">
        <f>IF(sala[[#This Row],[Tiempo de degustación]]&gt;0,1,0)</f>
        <v>1</v>
      </c>
      <c r="S733" s="1" t="str">
        <f>WEEKDAY(sala[[#This Row],[Fecha de Factura]],11)&amp;". "&amp;TEXT(sala[[#This Row],[Fecha de Factura]],"dddd")</f>
        <v>5. viernes</v>
      </c>
      <c r="T733" s="4">
        <f>SUMIF('cocina'!A:A,sala[[#This Row],[Número de Orden]],'cocina'!G:G)</f>
        <v>9</v>
      </c>
      <c r="U733" s="4">
        <f>sala[[#This Row],[Tiempo de Preparación]]*24</f>
        <v>2.0166666666666666</v>
      </c>
      <c r="V733">
        <f>sala[[#This Row],[Cobrada]]*sala[[#This Row],[Monto Total de la Cuenta]]</f>
        <v>306</v>
      </c>
      <c r="W733" s="4">
        <f>sala[[#This Row],[Tiempo de Permanencia]]*24</f>
        <v>3.9333333332324401</v>
      </c>
    </row>
    <row r="734" spans="1:23" x14ac:dyDescent="0.3">
      <c r="A734">
        <v>14</v>
      </c>
      <c r="B734" s="1" t="s">
        <v>211</v>
      </c>
      <c r="C734">
        <v>6</v>
      </c>
      <c r="D734" s="2">
        <v>45023.152777777781</v>
      </c>
      <c r="E734" s="2">
        <v>45023.227777777778</v>
      </c>
      <c r="F734" s="1" t="s">
        <v>32</v>
      </c>
      <c r="G734" s="1" t="s">
        <v>35</v>
      </c>
      <c r="H734" s="1" t="s">
        <v>25</v>
      </c>
      <c r="I734">
        <v>35.090000000000003</v>
      </c>
      <c r="J734" s="1" t="s">
        <v>26</v>
      </c>
      <c r="K734">
        <v>733</v>
      </c>
      <c r="L734" s="1" t="s">
        <v>69</v>
      </c>
      <c r="M734" s="1">
        <f>SUMIF('cocina'!A:A,sala[[#This Row],[Número de Orden]],'cocina'!K:K)</f>
        <v>186</v>
      </c>
      <c r="N734" s="2">
        <f>sala[[#This Row],[Hora de Salida]]</f>
        <v>45023.227777777778</v>
      </c>
      <c r="O734" s="3">
        <f>IF(sala[[#This Row],[Estado de la Mesa]]="Ocupada",sala[[#This Row],[Hora de Salida]]-sala[[#This Row],[Hora de Llegada]]+15/(24*60),sala[[#This Row],[Hora de Salida]]-sala[[#This Row],[Hora de Llegada]])</f>
        <v>7.4999999997089617E-2</v>
      </c>
      <c r="P734" s="3">
        <f>SUMIF('cocina'!A:A,sala[[#This Row],[Número de Orden]],'cocina'!H:H)/(24*60)</f>
        <v>5.1388888888888887E-2</v>
      </c>
      <c r="Q734" s="3">
        <f>IF((sala[[#This Row],[Tiempo de Permanencia]]-sala[[#This Row],[Tiempo de Preparación]])&gt;0,sala[[#This Row],[Tiempo de Permanencia]]-sala[[#This Row],[Tiempo de Preparación]],0)</f>
        <v>2.361111110820073E-2</v>
      </c>
      <c r="R734" s="10">
        <f>IF(sala[[#This Row],[Tiempo de degustación]]&gt;0,1,0)</f>
        <v>1</v>
      </c>
      <c r="S734" s="1" t="str">
        <f>WEEKDAY(sala[[#This Row],[Fecha de Factura]],11)&amp;". "&amp;TEXT(sala[[#This Row],[Fecha de Factura]],"dddd")</f>
        <v>5. viernes</v>
      </c>
      <c r="T734" s="4">
        <f>SUMIF('cocina'!A:A,sala[[#This Row],[Número de Orden]],'cocina'!G:G)</f>
        <v>6</v>
      </c>
      <c r="U734" s="4">
        <f>sala[[#This Row],[Tiempo de Preparación]]*24</f>
        <v>1.2333333333333334</v>
      </c>
      <c r="V734">
        <f>sala[[#This Row],[Cobrada]]*sala[[#This Row],[Monto Total de la Cuenta]]</f>
        <v>186</v>
      </c>
      <c r="W734" s="4">
        <f>sala[[#This Row],[Tiempo de Permanencia]]*24</f>
        <v>1.7999999999301508</v>
      </c>
    </row>
    <row r="735" spans="1:23" x14ac:dyDescent="0.3">
      <c r="A735">
        <v>14</v>
      </c>
      <c r="B735" s="1" t="s">
        <v>588</v>
      </c>
      <c r="C735">
        <v>2</v>
      </c>
      <c r="D735" s="2">
        <v>45023.102083333331</v>
      </c>
      <c r="E735" s="2">
        <v>45023.206250000003</v>
      </c>
      <c r="F735" s="1" t="s">
        <v>24</v>
      </c>
      <c r="G735" s="1" t="s">
        <v>14</v>
      </c>
      <c r="H735" s="1" t="s">
        <v>21</v>
      </c>
      <c r="I735">
        <v>46.82</v>
      </c>
      <c r="J735" s="1" t="s">
        <v>26</v>
      </c>
      <c r="K735">
        <v>734</v>
      </c>
      <c r="L735" s="1" t="s">
        <v>39</v>
      </c>
      <c r="M735" s="1">
        <f>SUMIF('cocina'!A:A,sala[[#This Row],[Número de Orden]],'cocina'!K:K)</f>
        <v>139</v>
      </c>
      <c r="N735" s="2">
        <f>sala[[#This Row],[Hora de Salida]]</f>
        <v>45023.206250000003</v>
      </c>
      <c r="O735" s="3">
        <f>IF(sala[[#This Row],[Estado de la Mesa]]="Ocupada",sala[[#This Row],[Hora de Salida]]-sala[[#This Row],[Hora de Llegada]]+15/(24*60),sala[[#This Row],[Hora de Salida]]-sala[[#This Row],[Hora de Llegada]])</f>
        <v>0.10416666667151731</v>
      </c>
      <c r="P735" s="3">
        <f>SUMIF('cocina'!A:A,sala[[#This Row],[Número de Orden]],'cocina'!H:H)/(24*60)</f>
        <v>3.6111111111111108E-2</v>
      </c>
      <c r="Q735" s="3">
        <f>IF((sala[[#This Row],[Tiempo de Permanencia]]-sala[[#This Row],[Tiempo de Preparación]])&gt;0,sala[[#This Row],[Tiempo de Permanencia]]-sala[[#This Row],[Tiempo de Preparación]],0)</f>
        <v>6.8055555560406197E-2</v>
      </c>
      <c r="R735" s="10">
        <f>IF(sala[[#This Row],[Tiempo de degustación]]&gt;0,1,0)</f>
        <v>1</v>
      </c>
      <c r="S735" s="1" t="str">
        <f>WEEKDAY(sala[[#This Row],[Fecha de Factura]],11)&amp;". "&amp;TEXT(sala[[#This Row],[Fecha de Factura]],"dddd")</f>
        <v>5. viernes</v>
      </c>
      <c r="T735" s="4">
        <f>SUMIF('cocina'!A:A,sala[[#This Row],[Número de Orden]],'cocina'!G:G)</f>
        <v>5</v>
      </c>
      <c r="U735" s="4">
        <f>sala[[#This Row],[Tiempo de Preparación]]*24</f>
        <v>0.86666666666666659</v>
      </c>
      <c r="V735">
        <f>sala[[#This Row],[Cobrada]]*sala[[#This Row],[Monto Total de la Cuenta]]</f>
        <v>139</v>
      </c>
      <c r="W735" s="4">
        <f>sala[[#This Row],[Tiempo de Permanencia]]*24</f>
        <v>2.5000000001164153</v>
      </c>
    </row>
    <row r="736" spans="1:23" x14ac:dyDescent="0.3">
      <c r="A736">
        <v>20</v>
      </c>
      <c r="B736" s="1" t="s">
        <v>340</v>
      </c>
      <c r="C736">
        <v>4</v>
      </c>
      <c r="D736" s="2">
        <v>45023.077777777777</v>
      </c>
      <c r="E736" s="2">
        <v>45023.157638888886</v>
      </c>
      <c r="F736" s="1" t="s">
        <v>13</v>
      </c>
      <c r="G736" s="1" t="s">
        <v>20</v>
      </c>
      <c r="H736" s="1" t="s">
        <v>25</v>
      </c>
      <c r="I736">
        <v>38.43</v>
      </c>
      <c r="J736" s="1" t="s">
        <v>26</v>
      </c>
      <c r="K736">
        <v>735</v>
      </c>
      <c r="L736" s="1" t="s">
        <v>17</v>
      </c>
      <c r="M736" s="1">
        <f>SUMIF('cocina'!A:A,sala[[#This Row],[Número de Orden]],'cocina'!K:K)</f>
        <v>142</v>
      </c>
      <c r="N736" s="2">
        <f>sala[[#This Row],[Hora de Salida]]</f>
        <v>45023.157638888886</v>
      </c>
      <c r="O736" s="3">
        <f>IF(sala[[#This Row],[Estado de la Mesa]]="Ocupada",sala[[#This Row],[Hora de Salida]]-sala[[#This Row],[Hora de Llegada]]+15/(24*60),sala[[#This Row],[Hora de Salida]]-sala[[#This Row],[Hora de Llegada]])</f>
        <v>7.9861111109494232E-2</v>
      </c>
      <c r="P736" s="3">
        <f>SUMIF('cocina'!A:A,sala[[#This Row],[Número de Orden]],'cocina'!H:H)/(24*60)</f>
        <v>6.0416666666666667E-2</v>
      </c>
      <c r="Q736" s="3">
        <f>IF((sala[[#This Row],[Tiempo de Permanencia]]-sala[[#This Row],[Tiempo de Preparación]])&gt;0,sala[[#This Row],[Tiempo de Permanencia]]-sala[[#This Row],[Tiempo de Preparación]],0)</f>
        <v>1.9444444442827565E-2</v>
      </c>
      <c r="R736" s="10">
        <f>IF(sala[[#This Row],[Tiempo de degustación]]&gt;0,1,0)</f>
        <v>1</v>
      </c>
      <c r="S736" s="1" t="str">
        <f>WEEKDAY(sala[[#This Row],[Fecha de Factura]],11)&amp;". "&amp;TEXT(sala[[#This Row],[Fecha de Factura]],"dddd")</f>
        <v>5. viernes</v>
      </c>
      <c r="T736" s="4">
        <f>SUMIF('cocina'!A:A,sala[[#This Row],[Número de Orden]],'cocina'!G:G)</f>
        <v>5</v>
      </c>
      <c r="U736" s="4">
        <f>sala[[#This Row],[Tiempo de Preparación]]*24</f>
        <v>1.45</v>
      </c>
      <c r="V736">
        <f>sala[[#This Row],[Cobrada]]*sala[[#This Row],[Monto Total de la Cuenta]]</f>
        <v>142</v>
      </c>
      <c r="W736" s="4">
        <f>sala[[#This Row],[Tiempo de Permanencia]]*24</f>
        <v>1.9166666666278616</v>
      </c>
    </row>
    <row r="737" spans="1:23" x14ac:dyDescent="0.3">
      <c r="A737">
        <v>17</v>
      </c>
      <c r="B737" s="1" t="s">
        <v>218</v>
      </c>
      <c r="C737">
        <v>2</v>
      </c>
      <c r="D737" s="2">
        <v>45023.047222222223</v>
      </c>
      <c r="E737" s="2">
        <v>45023.14166666667</v>
      </c>
      <c r="F737" s="1" t="s">
        <v>32</v>
      </c>
      <c r="G737" s="1" t="s">
        <v>20</v>
      </c>
      <c r="H737" s="1" t="s">
        <v>25</v>
      </c>
      <c r="I737">
        <v>25.91</v>
      </c>
      <c r="J737" s="1" t="s">
        <v>38</v>
      </c>
      <c r="K737">
        <v>736</v>
      </c>
      <c r="L737" s="1" t="s">
        <v>17</v>
      </c>
      <c r="M737" s="1">
        <f>SUMIF('cocina'!A:A,sala[[#This Row],[Número de Orden]],'cocina'!K:K)</f>
        <v>215</v>
      </c>
      <c r="N737" s="2">
        <f>sala[[#This Row],[Hora de Salida]]</f>
        <v>45023.14166666667</v>
      </c>
      <c r="O737" s="3">
        <f>IF(sala[[#This Row],[Estado de la Mesa]]="Ocupada",sala[[#This Row],[Hora de Salida]]-sala[[#This Row],[Hora de Llegada]]+15/(24*60),sala[[#This Row],[Hora de Salida]]-sala[[#This Row],[Hora de Llegada]])</f>
        <v>0.10486111111337475</v>
      </c>
      <c r="P737" s="3">
        <f>SUMIF('cocina'!A:A,sala[[#This Row],[Número de Orden]],'cocina'!H:H)/(24*60)</f>
        <v>6.3888888888888884E-2</v>
      </c>
      <c r="Q737" s="3">
        <f>IF((sala[[#This Row],[Tiempo de Permanencia]]-sala[[#This Row],[Tiempo de Preparación]])&gt;0,sala[[#This Row],[Tiempo de Permanencia]]-sala[[#This Row],[Tiempo de Preparación]],0)</f>
        <v>4.0972222224485863E-2</v>
      </c>
      <c r="R737" s="10">
        <f>IF(sala[[#This Row],[Tiempo de degustación]]&gt;0,1,0)</f>
        <v>1</v>
      </c>
      <c r="S737" s="1" t="str">
        <f>WEEKDAY(sala[[#This Row],[Fecha de Factura]],11)&amp;". "&amp;TEXT(sala[[#This Row],[Fecha de Factura]],"dddd")</f>
        <v>5. viernes</v>
      </c>
      <c r="T737" s="4">
        <f>SUMIF('cocina'!A:A,sala[[#This Row],[Número de Orden]],'cocina'!G:G)</f>
        <v>8</v>
      </c>
      <c r="U737" s="4">
        <f>sala[[#This Row],[Tiempo de Preparación]]*24</f>
        <v>1.5333333333333332</v>
      </c>
      <c r="V737">
        <f>sala[[#This Row],[Cobrada]]*sala[[#This Row],[Monto Total de la Cuenta]]</f>
        <v>215</v>
      </c>
      <c r="W737" s="4">
        <f>sala[[#This Row],[Tiempo de Permanencia]]*24</f>
        <v>2.5166666667209938</v>
      </c>
    </row>
    <row r="738" spans="1:23" x14ac:dyDescent="0.3">
      <c r="A738">
        <v>6</v>
      </c>
      <c r="B738" s="1" t="s">
        <v>589</v>
      </c>
      <c r="C738">
        <v>1</v>
      </c>
      <c r="D738" s="2">
        <v>45023.027083333334</v>
      </c>
      <c r="E738" s="2">
        <v>45023.129166666666</v>
      </c>
      <c r="F738" s="1" t="s">
        <v>24</v>
      </c>
      <c r="G738" s="1" t="s">
        <v>20</v>
      </c>
      <c r="H738" s="1" t="s">
        <v>15</v>
      </c>
      <c r="I738">
        <v>24.09</v>
      </c>
      <c r="J738" s="1" t="s">
        <v>16</v>
      </c>
      <c r="K738">
        <v>737</v>
      </c>
      <c r="L738" s="1" t="s">
        <v>30</v>
      </c>
      <c r="M738" s="1">
        <f>SUMIF('cocina'!A:A,sala[[#This Row],[Número de Orden]],'cocina'!K:K)</f>
        <v>118</v>
      </c>
      <c r="N738" s="2">
        <f>sala[[#This Row],[Hora de Salida]]</f>
        <v>45023.129166666666</v>
      </c>
      <c r="O738" s="3">
        <f>IF(sala[[#This Row],[Estado de la Mesa]]="Ocupada",sala[[#This Row],[Hora de Salida]]-sala[[#This Row],[Hora de Llegada]]+15/(24*60),sala[[#This Row],[Hora de Salida]]-sala[[#This Row],[Hora de Llegada]])</f>
        <v>0.10208333333139308</v>
      </c>
      <c r="P738" s="3">
        <f>SUMIF('cocina'!A:A,sala[[#This Row],[Número de Orden]],'cocina'!H:H)/(24*60)</f>
        <v>1.5277777777777777E-2</v>
      </c>
      <c r="Q738" s="3">
        <f>IF((sala[[#This Row],[Tiempo de Permanencia]]-sala[[#This Row],[Tiempo de Preparación]])&gt;0,sala[[#This Row],[Tiempo de Permanencia]]-sala[[#This Row],[Tiempo de Preparación]],0)</f>
        <v>8.6805555553615299E-2</v>
      </c>
      <c r="R738" s="10">
        <f>IF(sala[[#This Row],[Tiempo de degustación]]&gt;0,1,0)</f>
        <v>1</v>
      </c>
      <c r="S738" s="1" t="str">
        <f>WEEKDAY(sala[[#This Row],[Fecha de Factura]],11)&amp;". "&amp;TEXT(sala[[#This Row],[Fecha de Factura]],"dddd")</f>
        <v>5. viernes</v>
      </c>
      <c r="T738" s="4">
        <f>SUMIF('cocina'!A:A,sala[[#This Row],[Número de Orden]],'cocina'!G:G)</f>
        <v>4</v>
      </c>
      <c r="U738" s="4">
        <f>sala[[#This Row],[Tiempo de Preparación]]*24</f>
        <v>0.36666666666666664</v>
      </c>
      <c r="V738">
        <f>sala[[#This Row],[Cobrada]]*sala[[#This Row],[Monto Total de la Cuenta]]</f>
        <v>118</v>
      </c>
      <c r="W738" s="4">
        <f>sala[[#This Row],[Tiempo de Permanencia]]*24</f>
        <v>2.4499999999534339</v>
      </c>
    </row>
    <row r="739" spans="1:23" x14ac:dyDescent="0.3">
      <c r="A739">
        <v>15</v>
      </c>
      <c r="B739" s="1" t="s">
        <v>468</v>
      </c>
      <c r="C739">
        <v>1</v>
      </c>
      <c r="D739" s="2">
        <v>45023.035416666666</v>
      </c>
      <c r="E739" s="2">
        <v>45023.086111111108</v>
      </c>
      <c r="F739" s="1" t="s">
        <v>13</v>
      </c>
      <c r="G739" s="1" t="s">
        <v>14</v>
      </c>
      <c r="H739" s="1" t="s">
        <v>25</v>
      </c>
      <c r="I739">
        <v>17.37</v>
      </c>
      <c r="J739" s="1" t="s">
        <v>38</v>
      </c>
      <c r="K739">
        <v>738</v>
      </c>
      <c r="L739" s="1" t="s">
        <v>17</v>
      </c>
      <c r="M739" s="1">
        <f>SUMIF('cocina'!A:A,sala[[#This Row],[Número de Orden]],'cocina'!K:K)</f>
        <v>134</v>
      </c>
      <c r="N739" s="2">
        <f>sala[[#This Row],[Hora de Salida]]</f>
        <v>45023.086111111108</v>
      </c>
      <c r="O739" s="3">
        <f>IF(sala[[#This Row],[Estado de la Mesa]]="Ocupada",sala[[#This Row],[Hora de Salida]]-sala[[#This Row],[Hora de Llegada]]+15/(24*60),sala[[#This Row],[Hora de Salida]]-sala[[#This Row],[Hora de Llegada]])</f>
        <v>6.1111111109009165E-2</v>
      </c>
      <c r="P739" s="3">
        <f>SUMIF('cocina'!A:A,sala[[#This Row],[Número de Orden]],'cocina'!H:H)/(24*60)</f>
        <v>6.5277777777777782E-2</v>
      </c>
      <c r="Q739" s="3">
        <f>IF((sala[[#This Row],[Tiempo de Permanencia]]-sala[[#This Row],[Tiempo de Preparación]])&gt;0,sala[[#This Row],[Tiempo de Permanencia]]-sala[[#This Row],[Tiempo de Preparación]],0)</f>
        <v>0</v>
      </c>
      <c r="R739" s="10">
        <f>IF(sala[[#This Row],[Tiempo de degustación]]&gt;0,1,0)</f>
        <v>0</v>
      </c>
      <c r="S739" s="1" t="str">
        <f>WEEKDAY(sala[[#This Row],[Fecha de Factura]],11)&amp;". "&amp;TEXT(sala[[#This Row],[Fecha de Factura]],"dddd")</f>
        <v>5. viernes</v>
      </c>
      <c r="T739" s="4">
        <f>SUMIF('cocina'!A:A,sala[[#This Row],[Número de Orden]],'cocina'!G:G)</f>
        <v>6</v>
      </c>
      <c r="U739" s="4">
        <f>sala[[#This Row],[Tiempo de Preparación]]*24</f>
        <v>1.5666666666666669</v>
      </c>
      <c r="V739">
        <f>sala[[#This Row],[Cobrada]]*sala[[#This Row],[Monto Total de la Cuenta]]</f>
        <v>0</v>
      </c>
      <c r="W739" s="4">
        <f>sala[[#This Row],[Tiempo de Permanencia]]*24</f>
        <v>1.46666666661622</v>
      </c>
    </row>
    <row r="740" spans="1:23" x14ac:dyDescent="0.3">
      <c r="A740">
        <v>10</v>
      </c>
      <c r="B740" s="1" t="s">
        <v>590</v>
      </c>
      <c r="C740">
        <v>5</v>
      </c>
      <c r="D740" s="2">
        <v>45023.161805555559</v>
      </c>
      <c r="E740" s="2">
        <v>45023.256944444445</v>
      </c>
      <c r="F740" s="1" t="s">
        <v>24</v>
      </c>
      <c r="G740" s="1" t="s">
        <v>14</v>
      </c>
      <c r="H740" s="1" t="s">
        <v>15</v>
      </c>
      <c r="I740">
        <v>33.69</v>
      </c>
      <c r="J740" s="1" t="s">
        <v>16</v>
      </c>
      <c r="K740">
        <v>739</v>
      </c>
      <c r="L740" s="1" t="s">
        <v>22</v>
      </c>
      <c r="M740" s="1">
        <f>SUMIF('cocina'!A:A,sala[[#This Row],[Número de Orden]],'cocina'!K:K)</f>
        <v>46</v>
      </c>
      <c r="N740" s="2">
        <f>sala[[#This Row],[Hora de Salida]]</f>
        <v>45023.256944444445</v>
      </c>
      <c r="O740" s="3">
        <f>IF(sala[[#This Row],[Estado de la Mesa]]="Ocupada",sala[[#This Row],[Hora de Salida]]-sala[[#This Row],[Hora de Llegada]]+15/(24*60),sala[[#This Row],[Hora de Salida]]-sala[[#This Row],[Hora de Llegada]])</f>
        <v>9.5138888886140194E-2</v>
      </c>
      <c r="P740" s="3">
        <f>SUMIF('cocina'!A:A,sala[[#This Row],[Número de Orden]],'cocina'!H:H)/(24*60)</f>
        <v>3.7499999999999999E-2</v>
      </c>
      <c r="Q740" s="3">
        <f>IF((sala[[#This Row],[Tiempo de Permanencia]]-sala[[#This Row],[Tiempo de Preparación]])&gt;0,sala[[#This Row],[Tiempo de Permanencia]]-sala[[#This Row],[Tiempo de Preparación]],0)</f>
        <v>5.7638888886140195E-2</v>
      </c>
      <c r="R740" s="10">
        <f>IF(sala[[#This Row],[Tiempo de degustación]]&gt;0,1,0)</f>
        <v>1</v>
      </c>
      <c r="S740" s="1" t="str">
        <f>WEEKDAY(sala[[#This Row],[Fecha de Factura]],11)&amp;". "&amp;TEXT(sala[[#This Row],[Fecha de Factura]],"dddd")</f>
        <v>5. viernes</v>
      </c>
      <c r="T740" s="4">
        <f>SUMIF('cocina'!A:A,sala[[#This Row],[Número de Orden]],'cocina'!G:G)</f>
        <v>2</v>
      </c>
      <c r="U740" s="4">
        <f>sala[[#This Row],[Tiempo de Preparación]]*24</f>
        <v>0.89999999999999991</v>
      </c>
      <c r="V740">
        <f>sala[[#This Row],[Cobrada]]*sala[[#This Row],[Monto Total de la Cuenta]]</f>
        <v>46</v>
      </c>
      <c r="W740" s="4">
        <f>sala[[#This Row],[Tiempo de Permanencia]]*24</f>
        <v>2.2833333332673647</v>
      </c>
    </row>
    <row r="741" spans="1:23" x14ac:dyDescent="0.3">
      <c r="A741">
        <v>16</v>
      </c>
      <c r="B741" s="1" t="s">
        <v>591</v>
      </c>
      <c r="C741">
        <v>6</v>
      </c>
      <c r="D741" s="2">
        <v>45023.15902777778</v>
      </c>
      <c r="E741" s="2">
        <v>45023.26666666667</v>
      </c>
      <c r="F741" s="1" t="s">
        <v>19</v>
      </c>
      <c r="G741" s="1" t="s">
        <v>14</v>
      </c>
      <c r="H741" s="1" t="s">
        <v>15</v>
      </c>
      <c r="I741">
        <v>16.05</v>
      </c>
      <c r="J741" s="1" t="s">
        <v>16</v>
      </c>
      <c r="K741">
        <v>740</v>
      </c>
      <c r="L741" s="1" t="s">
        <v>54</v>
      </c>
      <c r="M741" s="1">
        <f>SUMIF('cocina'!A:A,sala[[#This Row],[Número de Orden]],'cocina'!K:K)</f>
        <v>293</v>
      </c>
      <c r="N741" s="2">
        <f>sala[[#This Row],[Hora de Salida]]</f>
        <v>45023.26666666667</v>
      </c>
      <c r="O741" s="3">
        <f>IF(sala[[#This Row],[Estado de la Mesa]]="Ocupada",sala[[#This Row],[Hora de Salida]]-sala[[#This Row],[Hora de Llegada]]+15/(24*60),sala[[#This Row],[Hora de Salida]]-sala[[#This Row],[Hora de Llegada]])</f>
        <v>0.10763888889050577</v>
      </c>
      <c r="P741" s="3">
        <f>SUMIF('cocina'!A:A,sala[[#This Row],[Número de Orden]],'cocina'!H:H)/(24*60)</f>
        <v>7.8472222222222221E-2</v>
      </c>
      <c r="Q741" s="3">
        <f>IF((sala[[#This Row],[Tiempo de Permanencia]]-sala[[#This Row],[Tiempo de Preparación]])&gt;0,sala[[#This Row],[Tiempo de Permanencia]]-sala[[#This Row],[Tiempo de Preparación]],0)</f>
        <v>2.9166666668283547E-2</v>
      </c>
      <c r="R741" s="10">
        <f>IF(sala[[#This Row],[Tiempo de degustación]]&gt;0,1,0)</f>
        <v>1</v>
      </c>
      <c r="S741" s="1" t="str">
        <f>WEEKDAY(sala[[#This Row],[Fecha de Factura]],11)&amp;". "&amp;TEXT(sala[[#This Row],[Fecha de Factura]],"dddd")</f>
        <v>5. viernes</v>
      </c>
      <c r="T741" s="4">
        <f>SUMIF('cocina'!A:A,sala[[#This Row],[Número de Orden]],'cocina'!G:G)</f>
        <v>10</v>
      </c>
      <c r="U741" s="4">
        <f>sala[[#This Row],[Tiempo de Preparación]]*24</f>
        <v>1.8833333333333333</v>
      </c>
      <c r="V741">
        <f>sala[[#This Row],[Cobrada]]*sala[[#This Row],[Monto Total de la Cuenta]]</f>
        <v>293</v>
      </c>
      <c r="W741" s="4">
        <f>sala[[#This Row],[Tiempo de Permanencia]]*24</f>
        <v>2.5833333333721384</v>
      </c>
    </row>
    <row r="742" spans="1:23" x14ac:dyDescent="0.3">
      <c r="A742">
        <v>14</v>
      </c>
      <c r="B742" s="1" t="s">
        <v>395</v>
      </c>
      <c r="C742">
        <v>4</v>
      </c>
      <c r="D742" s="2">
        <v>45023.020138888889</v>
      </c>
      <c r="E742" s="2">
        <v>45023.182638888888</v>
      </c>
      <c r="F742" s="1" t="s">
        <v>24</v>
      </c>
      <c r="G742" s="1" t="s">
        <v>14</v>
      </c>
      <c r="H742" s="1" t="s">
        <v>15</v>
      </c>
      <c r="I742">
        <v>40.31</v>
      </c>
      <c r="J742" s="1" t="s">
        <v>38</v>
      </c>
      <c r="K742">
        <v>741</v>
      </c>
      <c r="L742" s="1" t="s">
        <v>44</v>
      </c>
      <c r="M742" s="1">
        <f>SUMIF('cocina'!A:A,sala[[#This Row],[Número de Orden]],'cocina'!K:K)</f>
        <v>285</v>
      </c>
      <c r="N742" s="2">
        <f>sala[[#This Row],[Hora de Salida]]</f>
        <v>45023.182638888888</v>
      </c>
      <c r="O742" s="3">
        <f>IF(sala[[#This Row],[Estado de la Mesa]]="Ocupada",sala[[#This Row],[Hora de Salida]]-sala[[#This Row],[Hora de Llegada]]+15/(24*60),sala[[#This Row],[Hora de Salida]]-sala[[#This Row],[Hora de Llegada]])</f>
        <v>0.17291666666521147</v>
      </c>
      <c r="P742" s="3">
        <f>SUMIF('cocina'!A:A,sala[[#This Row],[Número de Orden]],'cocina'!H:H)/(24*60)</f>
        <v>0.11458333333333333</v>
      </c>
      <c r="Q742" s="3">
        <f>IF((sala[[#This Row],[Tiempo de Permanencia]]-sala[[#This Row],[Tiempo de Preparación]])&gt;0,sala[[#This Row],[Tiempo de Permanencia]]-sala[[#This Row],[Tiempo de Preparación]],0)</f>
        <v>5.8333333331878137E-2</v>
      </c>
      <c r="R742" s="10">
        <f>IF(sala[[#This Row],[Tiempo de degustación]]&gt;0,1,0)</f>
        <v>1</v>
      </c>
      <c r="S742" s="1" t="str">
        <f>WEEKDAY(sala[[#This Row],[Fecha de Factura]],11)&amp;". "&amp;TEXT(sala[[#This Row],[Fecha de Factura]],"dddd")</f>
        <v>5. viernes</v>
      </c>
      <c r="T742" s="4">
        <f>SUMIF('cocina'!A:A,sala[[#This Row],[Número de Orden]],'cocina'!G:G)</f>
        <v>10</v>
      </c>
      <c r="U742" s="4">
        <f>sala[[#This Row],[Tiempo de Preparación]]*24</f>
        <v>2.75</v>
      </c>
      <c r="V742">
        <f>sala[[#This Row],[Cobrada]]*sala[[#This Row],[Monto Total de la Cuenta]]</f>
        <v>285</v>
      </c>
      <c r="W742" s="4">
        <f>sala[[#This Row],[Tiempo de Permanencia]]*24</f>
        <v>4.1499999999650754</v>
      </c>
    </row>
    <row r="743" spans="1:23" x14ac:dyDescent="0.3">
      <c r="A743">
        <v>20</v>
      </c>
      <c r="B743" s="1" t="s">
        <v>488</v>
      </c>
      <c r="C743">
        <v>4</v>
      </c>
      <c r="D743" s="2">
        <v>45023.025000000001</v>
      </c>
      <c r="E743" s="2">
        <v>45023.098611111112</v>
      </c>
      <c r="F743" s="1" t="s">
        <v>24</v>
      </c>
      <c r="G743" s="1" t="s">
        <v>20</v>
      </c>
      <c r="H743" s="1" t="s">
        <v>25</v>
      </c>
      <c r="I743">
        <v>10.51</v>
      </c>
      <c r="J743" s="1" t="s">
        <v>16</v>
      </c>
      <c r="K743">
        <v>742</v>
      </c>
      <c r="L743" s="1" t="s">
        <v>22</v>
      </c>
      <c r="M743" s="1">
        <f>SUMIF('cocina'!A:A,sala[[#This Row],[Número de Orden]],'cocina'!K:K)</f>
        <v>166</v>
      </c>
      <c r="N743" s="2">
        <f>sala[[#This Row],[Hora de Salida]]</f>
        <v>45023.098611111112</v>
      </c>
      <c r="O743" s="3">
        <f>IF(sala[[#This Row],[Estado de la Mesa]]="Ocupada",sala[[#This Row],[Hora de Salida]]-sala[[#This Row],[Hora de Llegada]]+15/(24*60),sala[[#This Row],[Hora de Salida]]-sala[[#This Row],[Hora de Llegada]])</f>
        <v>7.3611111110949423E-2</v>
      </c>
      <c r="P743" s="3">
        <f>SUMIF('cocina'!A:A,sala[[#This Row],[Número de Orden]],'cocina'!H:H)/(24*60)</f>
        <v>0.10069444444444445</v>
      </c>
      <c r="Q743" s="3">
        <f>IF((sala[[#This Row],[Tiempo de Permanencia]]-sala[[#This Row],[Tiempo de Preparación]])&gt;0,sala[[#This Row],[Tiempo de Permanencia]]-sala[[#This Row],[Tiempo de Preparación]],0)</f>
        <v>0</v>
      </c>
      <c r="R743" s="10">
        <f>IF(sala[[#This Row],[Tiempo de degustación]]&gt;0,1,0)</f>
        <v>0</v>
      </c>
      <c r="S743" s="1" t="str">
        <f>WEEKDAY(sala[[#This Row],[Fecha de Factura]],11)&amp;". "&amp;TEXT(sala[[#This Row],[Fecha de Factura]],"dddd")</f>
        <v>5. viernes</v>
      </c>
      <c r="T743" s="4">
        <f>SUMIF('cocina'!A:A,sala[[#This Row],[Número de Orden]],'cocina'!G:G)</f>
        <v>6</v>
      </c>
      <c r="U743" s="4">
        <f>sala[[#This Row],[Tiempo de Preparación]]*24</f>
        <v>2.416666666666667</v>
      </c>
      <c r="V743">
        <f>sala[[#This Row],[Cobrada]]*sala[[#This Row],[Monto Total de la Cuenta]]</f>
        <v>0</v>
      </c>
      <c r="W743" s="4">
        <f>sala[[#This Row],[Tiempo de Permanencia]]*24</f>
        <v>1.7666666666627862</v>
      </c>
    </row>
    <row r="744" spans="1:23" x14ac:dyDescent="0.3">
      <c r="A744">
        <v>19</v>
      </c>
      <c r="B744" s="1" t="s">
        <v>345</v>
      </c>
      <c r="C744">
        <v>2</v>
      </c>
      <c r="D744" s="2">
        <v>45023.157638888886</v>
      </c>
      <c r="E744" s="2">
        <v>45023.322222222225</v>
      </c>
      <c r="F744" s="1" t="s">
        <v>13</v>
      </c>
      <c r="G744" s="1" t="s">
        <v>14</v>
      </c>
      <c r="H744" s="1" t="s">
        <v>15</v>
      </c>
      <c r="I744">
        <v>25.7</v>
      </c>
      <c r="J744" s="1" t="s">
        <v>38</v>
      </c>
      <c r="K744">
        <v>743</v>
      </c>
      <c r="L744" s="1" t="s">
        <v>27</v>
      </c>
      <c r="M744" s="1">
        <f>SUMIF('cocina'!A:A,sala[[#This Row],[Número de Orden]],'cocina'!K:K)</f>
        <v>134</v>
      </c>
      <c r="N744" s="2">
        <f>sala[[#This Row],[Hora de Salida]]</f>
        <v>45023.322222222225</v>
      </c>
      <c r="O744" s="3">
        <f>IF(sala[[#This Row],[Estado de la Mesa]]="Ocupada",sala[[#This Row],[Hora de Salida]]-sala[[#This Row],[Hora de Llegada]]+15/(24*60),sala[[#This Row],[Hora de Salida]]-sala[[#This Row],[Hora de Llegada]])</f>
        <v>0.17500000000533569</v>
      </c>
      <c r="P744" s="3">
        <f>SUMIF('cocina'!A:A,sala[[#This Row],[Número de Orden]],'cocina'!H:H)/(24*60)</f>
        <v>9.930555555555555E-2</v>
      </c>
      <c r="Q744" s="3">
        <f>IF((sala[[#This Row],[Tiempo de Permanencia]]-sala[[#This Row],[Tiempo de Preparación]])&gt;0,sala[[#This Row],[Tiempo de Permanencia]]-sala[[#This Row],[Tiempo de Preparación]],0)</f>
        <v>7.5694444449780143E-2</v>
      </c>
      <c r="R744" s="10">
        <f>IF(sala[[#This Row],[Tiempo de degustación]]&gt;0,1,0)</f>
        <v>1</v>
      </c>
      <c r="S744" s="1" t="str">
        <f>WEEKDAY(sala[[#This Row],[Fecha de Factura]],11)&amp;". "&amp;TEXT(sala[[#This Row],[Fecha de Factura]],"dddd")</f>
        <v>5. viernes</v>
      </c>
      <c r="T744" s="4">
        <f>SUMIF('cocina'!A:A,sala[[#This Row],[Número de Orden]],'cocina'!G:G)</f>
        <v>6</v>
      </c>
      <c r="U744" s="4">
        <f>sala[[#This Row],[Tiempo de Preparación]]*24</f>
        <v>2.3833333333333333</v>
      </c>
      <c r="V744">
        <f>sala[[#This Row],[Cobrada]]*sala[[#This Row],[Monto Total de la Cuenta]]</f>
        <v>134</v>
      </c>
      <c r="W744" s="4">
        <f>sala[[#This Row],[Tiempo de Permanencia]]*24</f>
        <v>4.2000000001280569</v>
      </c>
    </row>
    <row r="745" spans="1:23" x14ac:dyDescent="0.3">
      <c r="A745">
        <v>11</v>
      </c>
      <c r="B745" s="1" t="s">
        <v>40</v>
      </c>
      <c r="C745">
        <v>1</v>
      </c>
      <c r="D745" s="2">
        <v>45023.082638888889</v>
      </c>
      <c r="E745" s="2">
        <v>45023.242361111108</v>
      </c>
      <c r="F745" s="1" t="s">
        <v>19</v>
      </c>
      <c r="G745" s="1" t="s">
        <v>14</v>
      </c>
      <c r="H745" s="1" t="s">
        <v>25</v>
      </c>
      <c r="I745">
        <v>26.5</v>
      </c>
      <c r="J745" s="1" t="s">
        <v>26</v>
      </c>
      <c r="K745">
        <v>744</v>
      </c>
      <c r="L745" s="1" t="s">
        <v>17</v>
      </c>
      <c r="M745" s="1">
        <f>SUMIF('cocina'!A:A,sala[[#This Row],[Número de Orden]],'cocina'!K:K)</f>
        <v>76</v>
      </c>
      <c r="N745" s="2">
        <f>sala[[#This Row],[Hora de Salida]]</f>
        <v>45023.242361111108</v>
      </c>
      <c r="O745" s="3">
        <f>IF(sala[[#This Row],[Estado de la Mesa]]="Ocupada",sala[[#This Row],[Hora de Salida]]-sala[[#This Row],[Hora de Llegada]]+15/(24*60),sala[[#This Row],[Hora de Salida]]-sala[[#This Row],[Hora de Llegada]])</f>
        <v>0.15972222221898846</v>
      </c>
      <c r="P745" s="3">
        <f>SUMIF('cocina'!A:A,sala[[#This Row],[Número de Orden]],'cocina'!H:H)/(24*60)</f>
        <v>4.6527777777777779E-2</v>
      </c>
      <c r="Q745" s="3">
        <f>IF((sala[[#This Row],[Tiempo de Permanencia]]-sala[[#This Row],[Tiempo de Preparación]])&gt;0,sala[[#This Row],[Tiempo de Permanencia]]-sala[[#This Row],[Tiempo de Preparación]],0)</f>
        <v>0.11319444444121068</v>
      </c>
      <c r="R745" s="10">
        <f>IF(sala[[#This Row],[Tiempo de degustación]]&gt;0,1,0)</f>
        <v>1</v>
      </c>
      <c r="S745" s="1" t="str">
        <f>WEEKDAY(sala[[#This Row],[Fecha de Factura]],11)&amp;". "&amp;TEXT(sala[[#This Row],[Fecha de Factura]],"dddd")</f>
        <v>5. viernes</v>
      </c>
      <c r="T745" s="4">
        <f>SUMIF('cocina'!A:A,sala[[#This Row],[Número de Orden]],'cocina'!G:G)</f>
        <v>3</v>
      </c>
      <c r="U745" s="4">
        <f>sala[[#This Row],[Tiempo de Preparación]]*24</f>
        <v>1.1166666666666667</v>
      </c>
      <c r="V745">
        <f>sala[[#This Row],[Cobrada]]*sala[[#This Row],[Monto Total de la Cuenta]]</f>
        <v>76</v>
      </c>
      <c r="W745" s="4">
        <f>sala[[#This Row],[Tiempo de Permanencia]]*24</f>
        <v>3.8333333332557231</v>
      </c>
    </row>
    <row r="746" spans="1:23" x14ac:dyDescent="0.3">
      <c r="A746">
        <v>3</v>
      </c>
      <c r="B746" s="1" t="s">
        <v>570</v>
      </c>
      <c r="C746">
        <v>1</v>
      </c>
      <c r="D746" s="2">
        <v>45023.106944444444</v>
      </c>
      <c r="E746" s="2">
        <v>45023.202777777777</v>
      </c>
      <c r="F746" s="1" t="s">
        <v>29</v>
      </c>
      <c r="G746" s="1" t="s">
        <v>14</v>
      </c>
      <c r="H746" s="1" t="s">
        <v>21</v>
      </c>
      <c r="I746">
        <v>18.75</v>
      </c>
      <c r="J746" s="1" t="s">
        <v>26</v>
      </c>
      <c r="K746">
        <v>745</v>
      </c>
      <c r="L746" s="1" t="s">
        <v>42</v>
      </c>
      <c r="M746" s="1">
        <f>SUMIF('cocina'!A:A,sala[[#This Row],[Número de Orden]],'cocina'!K:K)</f>
        <v>284</v>
      </c>
      <c r="N746" s="2">
        <f>sala[[#This Row],[Hora de Salida]]</f>
        <v>45023.202777777777</v>
      </c>
      <c r="O746" s="3">
        <f>IF(sala[[#This Row],[Estado de la Mesa]]="Ocupada",sala[[#This Row],[Hora de Salida]]-sala[[#This Row],[Hora de Llegada]]+15/(24*60),sala[[#This Row],[Hora de Salida]]-sala[[#This Row],[Hora de Llegada]])</f>
        <v>9.5833333332848269E-2</v>
      </c>
      <c r="P746" s="3">
        <f>SUMIF('cocina'!A:A,sala[[#This Row],[Número de Orden]],'cocina'!H:H)/(24*60)</f>
        <v>5.0694444444444445E-2</v>
      </c>
      <c r="Q746" s="3">
        <f>IF((sala[[#This Row],[Tiempo de Permanencia]]-sala[[#This Row],[Tiempo de Preparación]])&gt;0,sala[[#This Row],[Tiempo de Permanencia]]-sala[[#This Row],[Tiempo de Preparación]],0)</f>
        <v>4.5138888888403825E-2</v>
      </c>
      <c r="R746" s="10">
        <f>IF(sala[[#This Row],[Tiempo de degustación]]&gt;0,1,0)</f>
        <v>1</v>
      </c>
      <c r="S746" s="1" t="str">
        <f>WEEKDAY(sala[[#This Row],[Fecha de Factura]],11)&amp;". "&amp;TEXT(sala[[#This Row],[Fecha de Factura]],"dddd")</f>
        <v>5. viernes</v>
      </c>
      <c r="T746" s="4">
        <f>SUMIF('cocina'!A:A,sala[[#This Row],[Número de Orden]],'cocina'!G:G)</f>
        <v>10</v>
      </c>
      <c r="U746" s="4">
        <f>sala[[#This Row],[Tiempo de Preparación]]*24</f>
        <v>1.2166666666666668</v>
      </c>
      <c r="V746">
        <f>sala[[#This Row],[Cobrada]]*sala[[#This Row],[Monto Total de la Cuenta]]</f>
        <v>284</v>
      </c>
      <c r="W746" s="4">
        <f>sala[[#This Row],[Tiempo de Permanencia]]*24</f>
        <v>2.2999999999883585</v>
      </c>
    </row>
    <row r="747" spans="1:23" x14ac:dyDescent="0.3">
      <c r="A747">
        <v>13</v>
      </c>
      <c r="B747" s="1" t="s">
        <v>575</v>
      </c>
      <c r="C747">
        <v>2</v>
      </c>
      <c r="D747" s="2">
        <v>45023.131944444445</v>
      </c>
      <c r="E747" s="2">
        <v>45023.268750000003</v>
      </c>
      <c r="F747" s="1" t="s">
        <v>19</v>
      </c>
      <c r="G747" s="1" t="s">
        <v>14</v>
      </c>
      <c r="H747" s="1" t="s">
        <v>25</v>
      </c>
      <c r="I747">
        <v>44.9</v>
      </c>
      <c r="J747" s="1" t="s">
        <v>38</v>
      </c>
      <c r="K747">
        <v>746</v>
      </c>
      <c r="L747" s="1" t="s">
        <v>57</v>
      </c>
      <c r="M747" s="1">
        <f>SUMIF('cocina'!A:A,sala[[#This Row],[Número de Orden]],'cocina'!K:K)</f>
        <v>201</v>
      </c>
      <c r="N747" s="2">
        <f>sala[[#This Row],[Hora de Salida]]</f>
        <v>45023.268750000003</v>
      </c>
      <c r="O747" s="3">
        <f>IF(sala[[#This Row],[Estado de la Mesa]]="Ocupada",sala[[#This Row],[Hora de Salida]]-sala[[#This Row],[Hora de Llegada]]+15/(24*60),sala[[#This Row],[Hora de Salida]]-sala[[#This Row],[Hora de Llegada]])</f>
        <v>0.14722222222432416</v>
      </c>
      <c r="P747" s="3">
        <f>SUMIF('cocina'!A:A,sala[[#This Row],[Número de Orden]],'cocina'!H:H)/(24*60)</f>
        <v>5.347222222222222E-2</v>
      </c>
      <c r="Q747" s="3">
        <f>IF((sala[[#This Row],[Tiempo de Permanencia]]-sala[[#This Row],[Tiempo de Preparación]])&gt;0,sala[[#This Row],[Tiempo de Permanencia]]-sala[[#This Row],[Tiempo de Preparación]],0)</f>
        <v>9.375000000210193E-2</v>
      </c>
      <c r="R747" s="10">
        <f>IF(sala[[#This Row],[Tiempo de degustación]]&gt;0,1,0)</f>
        <v>1</v>
      </c>
      <c r="S747" s="1" t="str">
        <f>WEEKDAY(sala[[#This Row],[Fecha de Factura]],11)&amp;". "&amp;TEXT(sala[[#This Row],[Fecha de Factura]],"dddd")</f>
        <v>5. viernes</v>
      </c>
      <c r="T747" s="4">
        <f>SUMIF('cocina'!A:A,sala[[#This Row],[Número de Orden]],'cocina'!G:G)</f>
        <v>6</v>
      </c>
      <c r="U747" s="4">
        <f>sala[[#This Row],[Tiempo de Preparación]]*24</f>
        <v>1.2833333333333332</v>
      </c>
      <c r="V747">
        <f>sala[[#This Row],[Cobrada]]*sala[[#This Row],[Monto Total de la Cuenta]]</f>
        <v>201</v>
      </c>
      <c r="W747" s="4">
        <f>sala[[#This Row],[Tiempo de Permanencia]]*24</f>
        <v>3.53333333338378</v>
      </c>
    </row>
    <row r="748" spans="1:23" x14ac:dyDescent="0.3">
      <c r="A748">
        <v>16</v>
      </c>
      <c r="B748" s="1" t="s">
        <v>592</v>
      </c>
      <c r="C748">
        <v>3</v>
      </c>
      <c r="D748" s="2">
        <v>45023.120138888888</v>
      </c>
      <c r="E748" s="2">
        <v>45023.200694444444</v>
      </c>
      <c r="F748" s="1" t="s">
        <v>19</v>
      </c>
      <c r="G748" s="1" t="s">
        <v>20</v>
      </c>
      <c r="H748" s="1" t="s">
        <v>15</v>
      </c>
      <c r="I748">
        <v>37.229999999999997</v>
      </c>
      <c r="J748" s="1" t="s">
        <v>16</v>
      </c>
      <c r="K748">
        <v>747</v>
      </c>
      <c r="L748" s="1" t="s">
        <v>44</v>
      </c>
      <c r="M748" s="1">
        <f>SUMIF('cocina'!A:A,sala[[#This Row],[Número de Orden]],'cocina'!K:K)</f>
        <v>25</v>
      </c>
      <c r="N748" s="2">
        <f>sala[[#This Row],[Hora de Salida]]</f>
        <v>45023.200694444444</v>
      </c>
      <c r="O748" s="3">
        <f>IF(sala[[#This Row],[Estado de la Mesa]]="Ocupada",sala[[#This Row],[Hora de Salida]]-sala[[#This Row],[Hora de Llegada]]+15/(24*60),sala[[#This Row],[Hora de Salida]]-sala[[#This Row],[Hora de Llegada]])</f>
        <v>8.0555555556202307E-2</v>
      </c>
      <c r="P748" s="3">
        <f>SUMIF('cocina'!A:A,sala[[#This Row],[Número de Orden]],'cocina'!H:H)/(24*60)</f>
        <v>1.9444444444444445E-2</v>
      </c>
      <c r="Q748" s="3">
        <f>IF((sala[[#This Row],[Tiempo de Permanencia]]-sala[[#This Row],[Tiempo de Preparación]])&gt;0,sala[[#This Row],[Tiempo de Permanencia]]-sala[[#This Row],[Tiempo de Preparación]],0)</f>
        <v>6.1111111111757863E-2</v>
      </c>
      <c r="R748" s="10">
        <f>IF(sala[[#This Row],[Tiempo de degustación]]&gt;0,1,0)</f>
        <v>1</v>
      </c>
      <c r="S748" s="1" t="str">
        <f>WEEKDAY(sala[[#This Row],[Fecha de Factura]],11)&amp;". "&amp;TEXT(sala[[#This Row],[Fecha de Factura]],"dddd")</f>
        <v>5. viernes</v>
      </c>
      <c r="T748" s="4">
        <f>SUMIF('cocina'!A:A,sala[[#This Row],[Número de Orden]],'cocina'!G:G)</f>
        <v>1</v>
      </c>
      <c r="U748" s="4">
        <f>sala[[#This Row],[Tiempo de Preparación]]*24</f>
        <v>0.46666666666666667</v>
      </c>
      <c r="V748">
        <f>sala[[#This Row],[Cobrada]]*sala[[#This Row],[Monto Total de la Cuenta]]</f>
        <v>25</v>
      </c>
      <c r="W748" s="4">
        <f>sala[[#This Row],[Tiempo de Permanencia]]*24</f>
        <v>1.9333333333488554</v>
      </c>
    </row>
    <row r="749" spans="1:23" x14ac:dyDescent="0.3">
      <c r="A749">
        <v>2</v>
      </c>
      <c r="B749" s="1" t="s">
        <v>593</v>
      </c>
      <c r="C749">
        <v>4</v>
      </c>
      <c r="D749" s="2">
        <v>45023.105555555558</v>
      </c>
      <c r="E749" s="2">
        <v>45023.248611111114</v>
      </c>
      <c r="F749" s="1" t="s">
        <v>24</v>
      </c>
      <c r="G749" s="1" t="s">
        <v>14</v>
      </c>
      <c r="H749" s="1" t="s">
        <v>25</v>
      </c>
      <c r="I749">
        <v>12.55</v>
      </c>
      <c r="J749" s="1" t="s">
        <v>16</v>
      </c>
      <c r="K749">
        <v>748</v>
      </c>
      <c r="L749" s="1" t="s">
        <v>39</v>
      </c>
      <c r="M749" s="1">
        <f>SUMIF('cocina'!A:A,sala[[#This Row],[Número de Orden]],'cocina'!K:K)</f>
        <v>110</v>
      </c>
      <c r="N749" s="2">
        <f>sala[[#This Row],[Hora de Salida]]</f>
        <v>45023.248611111114</v>
      </c>
      <c r="O749" s="3">
        <f>IF(sala[[#This Row],[Estado de la Mesa]]="Ocupada",sala[[#This Row],[Hora de Salida]]-sala[[#This Row],[Hora de Llegada]]+15/(24*60),sala[[#This Row],[Hora de Salida]]-sala[[#This Row],[Hora de Llegada]])</f>
        <v>0.14305555555620231</v>
      </c>
      <c r="P749" s="3">
        <f>SUMIF('cocina'!A:A,sala[[#This Row],[Número de Orden]],'cocina'!H:H)/(24*60)</f>
        <v>2.5694444444444443E-2</v>
      </c>
      <c r="Q749" s="3">
        <f>IF((sala[[#This Row],[Tiempo de Permanencia]]-sala[[#This Row],[Tiempo de Preparación]])&gt;0,sala[[#This Row],[Tiempo de Permanencia]]-sala[[#This Row],[Tiempo de Preparación]],0)</f>
        <v>0.11736111111175787</v>
      </c>
      <c r="R749" s="10">
        <f>IF(sala[[#This Row],[Tiempo de degustación]]&gt;0,1,0)</f>
        <v>1</v>
      </c>
      <c r="S749" s="1" t="str">
        <f>WEEKDAY(sala[[#This Row],[Fecha de Factura]],11)&amp;". "&amp;TEXT(sala[[#This Row],[Fecha de Factura]],"dddd")</f>
        <v>5. viernes</v>
      </c>
      <c r="T749" s="4">
        <f>SUMIF('cocina'!A:A,sala[[#This Row],[Número de Orden]],'cocina'!G:G)</f>
        <v>4</v>
      </c>
      <c r="U749" s="4">
        <f>sala[[#This Row],[Tiempo de Preparación]]*24</f>
        <v>0.6166666666666667</v>
      </c>
      <c r="V749">
        <f>sala[[#This Row],[Cobrada]]*sala[[#This Row],[Monto Total de la Cuenta]]</f>
        <v>110</v>
      </c>
      <c r="W749" s="4">
        <f>sala[[#This Row],[Tiempo de Permanencia]]*24</f>
        <v>3.4333333333488554</v>
      </c>
    </row>
    <row r="750" spans="1:23" x14ac:dyDescent="0.3">
      <c r="A750">
        <v>1</v>
      </c>
      <c r="B750" s="1" t="s">
        <v>592</v>
      </c>
      <c r="C750">
        <v>2</v>
      </c>
      <c r="D750" s="2">
        <v>45023.056250000001</v>
      </c>
      <c r="E750" s="2">
        <v>45023.119444444441</v>
      </c>
      <c r="F750" s="1" t="s">
        <v>32</v>
      </c>
      <c r="G750" s="1" t="s">
        <v>14</v>
      </c>
      <c r="H750" s="1" t="s">
        <v>15</v>
      </c>
      <c r="I750">
        <v>24.12</v>
      </c>
      <c r="J750" s="1" t="s">
        <v>38</v>
      </c>
      <c r="K750">
        <v>749</v>
      </c>
      <c r="L750" s="1" t="s">
        <v>33</v>
      </c>
      <c r="M750" s="1">
        <f>SUMIF('cocina'!A:A,sala[[#This Row],[Número de Orden]],'cocina'!K:K)</f>
        <v>70</v>
      </c>
      <c r="N750" s="2">
        <f>sala[[#This Row],[Hora de Salida]]</f>
        <v>45023.119444444441</v>
      </c>
      <c r="O750" s="3">
        <f>IF(sala[[#This Row],[Estado de la Mesa]]="Ocupada",sala[[#This Row],[Hora de Salida]]-sala[[#This Row],[Hora de Llegada]]+15/(24*60),sala[[#This Row],[Hora de Salida]]-sala[[#This Row],[Hora de Llegada]])</f>
        <v>7.3611111106098789E-2</v>
      </c>
      <c r="P750" s="3">
        <f>SUMIF('cocina'!A:A,sala[[#This Row],[Número de Orden]],'cocina'!H:H)/(24*60)</f>
        <v>5.5555555555555558E-3</v>
      </c>
      <c r="Q750" s="3">
        <f>IF((sala[[#This Row],[Tiempo de Permanencia]]-sala[[#This Row],[Tiempo de Preparación]])&gt;0,sala[[#This Row],[Tiempo de Permanencia]]-sala[[#This Row],[Tiempo de Preparación]],0)</f>
        <v>6.805555555054324E-2</v>
      </c>
      <c r="R750" s="10">
        <f>IF(sala[[#This Row],[Tiempo de degustación]]&gt;0,1,0)</f>
        <v>1</v>
      </c>
      <c r="S750" s="1" t="str">
        <f>WEEKDAY(sala[[#This Row],[Fecha de Factura]],11)&amp;". "&amp;TEXT(sala[[#This Row],[Fecha de Factura]],"dddd")</f>
        <v>5. viernes</v>
      </c>
      <c r="T750" s="4">
        <f>SUMIF('cocina'!A:A,sala[[#This Row],[Número de Orden]],'cocina'!G:G)</f>
        <v>2</v>
      </c>
      <c r="U750" s="4">
        <f>sala[[#This Row],[Tiempo de Preparación]]*24</f>
        <v>0.13333333333333333</v>
      </c>
      <c r="V750">
        <f>sala[[#This Row],[Cobrada]]*sala[[#This Row],[Monto Total de la Cuenta]]</f>
        <v>70</v>
      </c>
      <c r="W750" s="4">
        <f>sala[[#This Row],[Tiempo de Permanencia]]*24</f>
        <v>1.7666666665463708</v>
      </c>
    </row>
    <row r="751" spans="1:23" x14ac:dyDescent="0.3">
      <c r="A751">
        <v>6</v>
      </c>
      <c r="B751" s="1" t="s">
        <v>594</v>
      </c>
      <c r="C751">
        <v>4</v>
      </c>
      <c r="D751" s="2">
        <v>45023.073611111111</v>
      </c>
      <c r="E751" s="2">
        <v>45023.125</v>
      </c>
      <c r="F751" s="1" t="s">
        <v>19</v>
      </c>
      <c r="G751" s="1" t="s">
        <v>14</v>
      </c>
      <c r="H751" s="1" t="s">
        <v>25</v>
      </c>
      <c r="I751">
        <v>21.82</v>
      </c>
      <c r="J751" s="1" t="s">
        <v>26</v>
      </c>
      <c r="K751">
        <v>750</v>
      </c>
      <c r="L751" s="1" t="s">
        <v>42</v>
      </c>
      <c r="M751" s="1">
        <f>SUMIF('cocina'!A:A,sala[[#This Row],[Número de Orden]],'cocina'!K:K)</f>
        <v>119</v>
      </c>
      <c r="N751" s="2">
        <f>sala[[#This Row],[Hora de Salida]]</f>
        <v>45023.125</v>
      </c>
      <c r="O751" s="3">
        <f>IF(sala[[#This Row],[Estado de la Mesa]]="Ocupada",sala[[#This Row],[Hora de Salida]]-sala[[#This Row],[Hora de Llegada]]+15/(24*60),sala[[#This Row],[Hora de Salida]]-sala[[#This Row],[Hora de Llegada]])</f>
        <v>5.1388888889050577E-2</v>
      </c>
      <c r="P751" s="3">
        <f>SUMIF('cocina'!A:A,sala[[#This Row],[Número de Orden]],'cocina'!H:H)/(24*60)</f>
        <v>5.9722222222222225E-2</v>
      </c>
      <c r="Q751" s="3">
        <f>IF((sala[[#This Row],[Tiempo de Permanencia]]-sala[[#This Row],[Tiempo de Preparación]])&gt;0,sala[[#This Row],[Tiempo de Permanencia]]-sala[[#This Row],[Tiempo de Preparación]],0)</f>
        <v>0</v>
      </c>
      <c r="R751" s="10">
        <f>IF(sala[[#This Row],[Tiempo de degustación]]&gt;0,1,0)</f>
        <v>0</v>
      </c>
      <c r="S751" s="1" t="str">
        <f>WEEKDAY(sala[[#This Row],[Fecha de Factura]],11)&amp;". "&amp;TEXT(sala[[#This Row],[Fecha de Factura]],"dddd")</f>
        <v>5. viernes</v>
      </c>
      <c r="T751" s="4">
        <f>SUMIF('cocina'!A:A,sala[[#This Row],[Número de Orden]],'cocina'!G:G)</f>
        <v>4</v>
      </c>
      <c r="U751" s="4">
        <f>sala[[#This Row],[Tiempo de Preparación]]*24</f>
        <v>1.4333333333333333</v>
      </c>
      <c r="V751">
        <f>sala[[#This Row],[Cobrada]]*sala[[#This Row],[Monto Total de la Cuenta]]</f>
        <v>0</v>
      </c>
      <c r="W751" s="4">
        <f>sala[[#This Row],[Tiempo de Permanencia]]*24</f>
        <v>1.2333333333372138</v>
      </c>
    </row>
    <row r="752" spans="1:23" x14ac:dyDescent="0.3">
      <c r="A752">
        <v>17</v>
      </c>
      <c r="B752" s="1" t="s">
        <v>406</v>
      </c>
      <c r="C752">
        <v>6</v>
      </c>
      <c r="D752" s="2">
        <v>45023.063888888886</v>
      </c>
      <c r="E752" s="2">
        <v>45023.131944444445</v>
      </c>
      <c r="F752" s="1" t="s">
        <v>24</v>
      </c>
      <c r="G752" s="1" t="s">
        <v>20</v>
      </c>
      <c r="H752" s="1" t="s">
        <v>25</v>
      </c>
      <c r="I752">
        <v>49.35</v>
      </c>
      <c r="J752" s="1" t="s">
        <v>26</v>
      </c>
      <c r="K752">
        <v>751</v>
      </c>
      <c r="L752" s="1" t="s">
        <v>27</v>
      </c>
      <c r="M752" s="1">
        <f>SUMIF('cocina'!A:A,sala[[#This Row],[Número de Orden]],'cocina'!K:K)</f>
        <v>170</v>
      </c>
      <c r="N752" s="2">
        <f>sala[[#This Row],[Hora de Salida]]</f>
        <v>45023.131944444445</v>
      </c>
      <c r="O752" s="3">
        <f>IF(sala[[#This Row],[Estado de la Mesa]]="Ocupada",sala[[#This Row],[Hora de Salida]]-sala[[#This Row],[Hora de Llegada]]+15/(24*60),sala[[#This Row],[Hora de Salida]]-sala[[#This Row],[Hora de Llegada]])</f>
        <v>6.805555555911269E-2</v>
      </c>
      <c r="P752" s="3">
        <f>SUMIF('cocina'!A:A,sala[[#This Row],[Número de Orden]],'cocina'!H:H)/(24*60)</f>
        <v>6.0416666666666667E-2</v>
      </c>
      <c r="Q752" s="3">
        <f>IF((sala[[#This Row],[Tiempo de Permanencia]]-sala[[#This Row],[Tiempo de Preparación]])&gt;0,sala[[#This Row],[Tiempo de Permanencia]]-sala[[#This Row],[Tiempo de Preparación]],0)</f>
        <v>7.6388888924460233E-3</v>
      </c>
      <c r="R752" s="10">
        <f>IF(sala[[#This Row],[Tiempo de degustación]]&gt;0,1,0)</f>
        <v>1</v>
      </c>
      <c r="S752" s="1" t="str">
        <f>WEEKDAY(sala[[#This Row],[Fecha de Factura]],11)&amp;". "&amp;TEXT(sala[[#This Row],[Fecha de Factura]],"dddd")</f>
        <v>5. viernes</v>
      </c>
      <c r="T752" s="4">
        <f>SUMIF('cocina'!A:A,sala[[#This Row],[Número de Orden]],'cocina'!G:G)</f>
        <v>7</v>
      </c>
      <c r="U752" s="4">
        <f>sala[[#This Row],[Tiempo de Preparación]]*24</f>
        <v>1.45</v>
      </c>
      <c r="V752">
        <f>sala[[#This Row],[Cobrada]]*sala[[#This Row],[Monto Total de la Cuenta]]</f>
        <v>170</v>
      </c>
      <c r="W752" s="4">
        <f>sala[[#This Row],[Tiempo de Permanencia]]*24</f>
        <v>1.6333333334187046</v>
      </c>
    </row>
    <row r="753" spans="1:23" x14ac:dyDescent="0.3">
      <c r="A753">
        <v>3</v>
      </c>
      <c r="B753" s="1" t="s">
        <v>408</v>
      </c>
      <c r="C753">
        <v>5</v>
      </c>
      <c r="D753" s="2">
        <v>45023.086805555555</v>
      </c>
      <c r="E753" s="2">
        <v>45023.182638888888</v>
      </c>
      <c r="F753" s="1" t="s">
        <v>13</v>
      </c>
      <c r="G753" s="1" t="s">
        <v>14</v>
      </c>
      <c r="H753" s="1" t="s">
        <v>25</v>
      </c>
      <c r="I753">
        <v>46.27</v>
      </c>
      <c r="J753" s="1" t="s">
        <v>26</v>
      </c>
      <c r="K753">
        <v>752</v>
      </c>
      <c r="L753" s="1" t="s">
        <v>33</v>
      </c>
      <c r="M753" s="1">
        <f>SUMIF('cocina'!A:A,sala[[#This Row],[Número de Orden]],'cocina'!K:K)</f>
        <v>60</v>
      </c>
      <c r="N753" s="2">
        <f>sala[[#This Row],[Hora de Salida]]</f>
        <v>45023.182638888888</v>
      </c>
      <c r="O753" s="3">
        <f>IF(sala[[#This Row],[Estado de la Mesa]]="Ocupada",sala[[#This Row],[Hora de Salida]]-sala[[#This Row],[Hora de Llegada]]+15/(24*60),sala[[#This Row],[Hora de Salida]]-sala[[#This Row],[Hora de Llegada]])</f>
        <v>9.5833333332848269E-2</v>
      </c>
      <c r="P753" s="3">
        <f>SUMIF('cocina'!A:A,sala[[#This Row],[Número de Orden]],'cocina'!H:H)/(24*60)</f>
        <v>2.0833333333333332E-2</v>
      </c>
      <c r="Q753" s="3">
        <f>IF((sala[[#This Row],[Tiempo de Permanencia]]-sala[[#This Row],[Tiempo de Preparación]])&gt;0,sala[[#This Row],[Tiempo de Permanencia]]-sala[[#This Row],[Tiempo de Preparación]],0)</f>
        <v>7.4999999999514941E-2</v>
      </c>
      <c r="R753" s="10">
        <f>IF(sala[[#This Row],[Tiempo de degustación]]&gt;0,1,0)</f>
        <v>1</v>
      </c>
      <c r="S753" s="1" t="str">
        <f>WEEKDAY(sala[[#This Row],[Fecha de Factura]],11)&amp;". "&amp;TEXT(sala[[#This Row],[Fecha de Factura]],"dddd")</f>
        <v>5. viernes</v>
      </c>
      <c r="T753" s="4">
        <f>SUMIF('cocina'!A:A,sala[[#This Row],[Número de Orden]],'cocina'!G:G)</f>
        <v>2</v>
      </c>
      <c r="U753" s="4">
        <f>sala[[#This Row],[Tiempo de Preparación]]*24</f>
        <v>0.5</v>
      </c>
      <c r="V753">
        <f>sala[[#This Row],[Cobrada]]*sala[[#This Row],[Monto Total de la Cuenta]]</f>
        <v>60</v>
      </c>
      <c r="W753" s="4">
        <f>sala[[#This Row],[Tiempo de Permanencia]]*24</f>
        <v>2.2999999999883585</v>
      </c>
    </row>
    <row r="754" spans="1:23" x14ac:dyDescent="0.3">
      <c r="A754">
        <v>11</v>
      </c>
      <c r="B754" s="1" t="s">
        <v>307</v>
      </c>
      <c r="C754">
        <v>4</v>
      </c>
      <c r="D754" s="2">
        <v>45023.102083333331</v>
      </c>
      <c r="E754" s="2">
        <v>45023.193055555559</v>
      </c>
      <c r="F754" s="1" t="s">
        <v>32</v>
      </c>
      <c r="G754" s="1" t="s">
        <v>14</v>
      </c>
      <c r="H754" s="1" t="s">
        <v>15</v>
      </c>
      <c r="I754">
        <v>26.24</v>
      </c>
      <c r="J754" s="1" t="s">
        <v>26</v>
      </c>
      <c r="K754">
        <v>753</v>
      </c>
      <c r="L754" s="1" t="s">
        <v>57</v>
      </c>
      <c r="M754" s="1">
        <f>SUMIF('cocina'!A:A,sala[[#This Row],[Número de Orden]],'cocina'!K:K)</f>
        <v>163</v>
      </c>
      <c r="N754" s="2">
        <f>sala[[#This Row],[Hora de Salida]]</f>
        <v>45023.193055555559</v>
      </c>
      <c r="O754" s="3">
        <f>IF(sala[[#This Row],[Estado de la Mesa]]="Ocupada",sala[[#This Row],[Hora de Salida]]-sala[[#This Row],[Hora de Llegada]]+15/(24*60),sala[[#This Row],[Hora de Salida]]-sala[[#This Row],[Hora de Llegada]])</f>
        <v>9.0972222227719612E-2</v>
      </c>
      <c r="P754" s="3">
        <f>SUMIF('cocina'!A:A,sala[[#This Row],[Número de Orden]],'cocina'!H:H)/(24*60)</f>
        <v>8.8888888888888892E-2</v>
      </c>
      <c r="Q754" s="3">
        <f>IF((sala[[#This Row],[Tiempo de Permanencia]]-sala[[#This Row],[Tiempo de Preparación]])&gt;0,sala[[#This Row],[Tiempo de Permanencia]]-sala[[#This Row],[Tiempo de Preparación]],0)</f>
        <v>2.0833333388307201E-3</v>
      </c>
      <c r="R754" s="10">
        <f>IF(sala[[#This Row],[Tiempo de degustación]]&gt;0,1,0)</f>
        <v>1</v>
      </c>
      <c r="S754" s="1" t="str">
        <f>WEEKDAY(sala[[#This Row],[Fecha de Factura]],11)&amp;". "&amp;TEXT(sala[[#This Row],[Fecha de Factura]],"dddd")</f>
        <v>5. viernes</v>
      </c>
      <c r="T754" s="4">
        <f>SUMIF('cocina'!A:A,sala[[#This Row],[Número de Orden]],'cocina'!G:G)</f>
        <v>6</v>
      </c>
      <c r="U754" s="4">
        <f>sala[[#This Row],[Tiempo de Preparación]]*24</f>
        <v>2.1333333333333333</v>
      </c>
      <c r="V754">
        <f>sala[[#This Row],[Cobrada]]*sala[[#This Row],[Monto Total de la Cuenta]]</f>
        <v>163</v>
      </c>
      <c r="W754" s="4">
        <f>sala[[#This Row],[Tiempo de Permanencia]]*24</f>
        <v>2.1833333334652707</v>
      </c>
    </row>
    <row r="755" spans="1:23" x14ac:dyDescent="0.3">
      <c r="A755">
        <v>8</v>
      </c>
      <c r="B755" s="1" t="s">
        <v>384</v>
      </c>
      <c r="C755">
        <v>3</v>
      </c>
      <c r="D755" s="2">
        <v>45023.13958333333</v>
      </c>
      <c r="E755" s="2">
        <v>45023.191666666666</v>
      </c>
      <c r="F755" s="1" t="s">
        <v>13</v>
      </c>
      <c r="G755" s="1" t="s">
        <v>14</v>
      </c>
      <c r="H755" s="1" t="s">
        <v>25</v>
      </c>
      <c r="I755">
        <v>42.74</v>
      </c>
      <c r="J755" s="1" t="s">
        <v>16</v>
      </c>
      <c r="K755">
        <v>754</v>
      </c>
      <c r="L755" s="1" t="s">
        <v>17</v>
      </c>
      <c r="M755" s="1">
        <f>SUMIF('cocina'!A:A,sala[[#This Row],[Número de Orden]],'cocina'!K:K)</f>
        <v>237</v>
      </c>
      <c r="N755" s="2">
        <f>sala[[#This Row],[Hora de Salida]]</f>
        <v>45023.191666666666</v>
      </c>
      <c r="O755" s="3">
        <f>IF(sala[[#This Row],[Estado de la Mesa]]="Ocupada",sala[[#This Row],[Hora de Salida]]-sala[[#This Row],[Hora de Llegada]]+15/(24*60),sala[[#This Row],[Hora de Salida]]-sala[[#This Row],[Hora de Llegada]])</f>
        <v>5.2083333335758653E-2</v>
      </c>
      <c r="P755" s="3">
        <f>SUMIF('cocina'!A:A,sala[[#This Row],[Número de Orden]],'cocina'!H:H)/(24*60)</f>
        <v>6.1805555555555558E-2</v>
      </c>
      <c r="Q755" s="3">
        <f>IF((sala[[#This Row],[Tiempo de Permanencia]]-sala[[#This Row],[Tiempo de Preparación]])&gt;0,sala[[#This Row],[Tiempo de Permanencia]]-sala[[#This Row],[Tiempo de Preparación]],0)</f>
        <v>0</v>
      </c>
      <c r="R755" s="10">
        <f>IF(sala[[#This Row],[Tiempo de degustación]]&gt;0,1,0)</f>
        <v>0</v>
      </c>
      <c r="S755" s="1" t="str">
        <f>WEEKDAY(sala[[#This Row],[Fecha de Factura]],11)&amp;". "&amp;TEXT(sala[[#This Row],[Fecha de Factura]],"dddd")</f>
        <v>5. viernes</v>
      </c>
      <c r="T755" s="4">
        <f>SUMIF('cocina'!A:A,sala[[#This Row],[Número de Orden]],'cocina'!G:G)</f>
        <v>9</v>
      </c>
      <c r="U755" s="4">
        <f>sala[[#This Row],[Tiempo de Preparación]]*24</f>
        <v>1.4833333333333334</v>
      </c>
      <c r="V755">
        <f>sala[[#This Row],[Cobrada]]*sala[[#This Row],[Monto Total de la Cuenta]]</f>
        <v>0</v>
      </c>
      <c r="W755" s="4">
        <f>sala[[#This Row],[Tiempo de Permanencia]]*24</f>
        <v>1.2500000000582077</v>
      </c>
    </row>
    <row r="756" spans="1:23" x14ac:dyDescent="0.3">
      <c r="A756">
        <v>12</v>
      </c>
      <c r="B756" s="1" t="s">
        <v>595</v>
      </c>
      <c r="C756">
        <v>3</v>
      </c>
      <c r="D756" s="2">
        <v>45023.084027777775</v>
      </c>
      <c r="E756" s="2">
        <v>45023.185416666667</v>
      </c>
      <c r="F756" s="1" t="s">
        <v>24</v>
      </c>
      <c r="G756" s="1" t="s">
        <v>14</v>
      </c>
      <c r="H756" s="1" t="s">
        <v>25</v>
      </c>
      <c r="I756">
        <v>26.65</v>
      </c>
      <c r="J756" s="1" t="s">
        <v>38</v>
      </c>
      <c r="K756">
        <v>755</v>
      </c>
      <c r="L756" s="1" t="s">
        <v>27</v>
      </c>
      <c r="M756" s="1">
        <f>SUMIF('cocina'!A:A,sala[[#This Row],[Número de Orden]],'cocina'!K:K)</f>
        <v>211</v>
      </c>
      <c r="N756" s="2">
        <f>sala[[#This Row],[Hora de Salida]]</f>
        <v>45023.185416666667</v>
      </c>
      <c r="O756" s="3">
        <f>IF(sala[[#This Row],[Estado de la Mesa]]="Ocupada",sala[[#This Row],[Hora de Salida]]-sala[[#This Row],[Hora de Llegada]]+15/(24*60),sala[[#This Row],[Hora de Salida]]-sala[[#This Row],[Hora de Llegada]])</f>
        <v>0.11180555555862763</v>
      </c>
      <c r="P756" s="3">
        <f>SUMIF('cocina'!A:A,sala[[#This Row],[Número de Orden]],'cocina'!H:H)/(24*60)</f>
        <v>7.5694444444444439E-2</v>
      </c>
      <c r="Q756" s="3">
        <f>IF((sala[[#This Row],[Tiempo de Permanencia]]-sala[[#This Row],[Tiempo de Preparación]])&gt;0,sala[[#This Row],[Tiempo de Permanencia]]-sala[[#This Row],[Tiempo de Preparación]],0)</f>
        <v>3.6111111114183192E-2</v>
      </c>
      <c r="R756" s="10">
        <f>IF(sala[[#This Row],[Tiempo de degustación]]&gt;0,1,0)</f>
        <v>1</v>
      </c>
      <c r="S756" s="1" t="str">
        <f>WEEKDAY(sala[[#This Row],[Fecha de Factura]],11)&amp;". "&amp;TEXT(sala[[#This Row],[Fecha de Factura]],"dddd")</f>
        <v>5. viernes</v>
      </c>
      <c r="T756" s="4">
        <f>SUMIF('cocina'!A:A,sala[[#This Row],[Número de Orden]],'cocina'!G:G)</f>
        <v>9</v>
      </c>
      <c r="U756" s="4">
        <f>sala[[#This Row],[Tiempo de Preparación]]*24</f>
        <v>1.8166666666666664</v>
      </c>
      <c r="V756">
        <f>sala[[#This Row],[Cobrada]]*sala[[#This Row],[Monto Total de la Cuenta]]</f>
        <v>211</v>
      </c>
      <c r="W756" s="4">
        <f>sala[[#This Row],[Tiempo de Permanencia]]*24</f>
        <v>2.683333333407063</v>
      </c>
    </row>
    <row r="757" spans="1:23" x14ac:dyDescent="0.3">
      <c r="A757">
        <v>11</v>
      </c>
      <c r="B757" s="1" t="s">
        <v>596</v>
      </c>
      <c r="C757">
        <v>1</v>
      </c>
      <c r="D757" s="2">
        <v>45023.161805555559</v>
      </c>
      <c r="E757" s="2">
        <v>45023.32708333333</v>
      </c>
      <c r="F757" s="1" t="s">
        <v>19</v>
      </c>
      <c r="G757" s="1" t="s">
        <v>35</v>
      </c>
      <c r="H757" s="1" t="s">
        <v>25</v>
      </c>
      <c r="I757">
        <v>31.75</v>
      </c>
      <c r="J757" s="1" t="s">
        <v>26</v>
      </c>
      <c r="K757">
        <v>756</v>
      </c>
      <c r="L757" s="1" t="s">
        <v>33</v>
      </c>
      <c r="M757" s="1">
        <f>SUMIF('cocina'!A:A,sala[[#This Row],[Número de Orden]],'cocina'!K:K)</f>
        <v>50</v>
      </c>
      <c r="N757" s="2">
        <f>sala[[#This Row],[Hora de Salida]]</f>
        <v>45023.32708333333</v>
      </c>
      <c r="O757" s="3">
        <f>IF(sala[[#This Row],[Estado de la Mesa]]="Ocupada",sala[[#This Row],[Hora de Salida]]-sala[[#This Row],[Hora de Llegada]]+15/(24*60),sala[[#This Row],[Hora de Salida]]-sala[[#This Row],[Hora de Llegada]])</f>
        <v>0.1652777777708252</v>
      </c>
      <c r="P757" s="3">
        <f>SUMIF('cocina'!A:A,sala[[#This Row],[Número de Orden]],'cocina'!H:H)/(24*60)</f>
        <v>2.361111111111111E-2</v>
      </c>
      <c r="Q757" s="3">
        <f>IF((sala[[#This Row],[Tiempo de Permanencia]]-sala[[#This Row],[Tiempo de Preparación]])&gt;0,sala[[#This Row],[Tiempo de Permanencia]]-sala[[#This Row],[Tiempo de Preparación]],0)</f>
        <v>0.14166666665971409</v>
      </c>
      <c r="R757" s="10">
        <f>IF(sala[[#This Row],[Tiempo de degustación]]&gt;0,1,0)</f>
        <v>1</v>
      </c>
      <c r="S757" s="1" t="str">
        <f>WEEKDAY(sala[[#This Row],[Fecha de Factura]],11)&amp;". "&amp;TEXT(sala[[#This Row],[Fecha de Factura]],"dddd")</f>
        <v>5. viernes</v>
      </c>
      <c r="T757" s="4">
        <f>SUMIF('cocina'!A:A,sala[[#This Row],[Número de Orden]],'cocina'!G:G)</f>
        <v>2</v>
      </c>
      <c r="U757" s="4">
        <f>sala[[#This Row],[Tiempo de Preparación]]*24</f>
        <v>0.56666666666666665</v>
      </c>
      <c r="V757">
        <f>sala[[#This Row],[Cobrada]]*sala[[#This Row],[Monto Total de la Cuenta]]</f>
        <v>50</v>
      </c>
      <c r="W757" s="4">
        <f>sala[[#This Row],[Tiempo de Permanencia]]*24</f>
        <v>3.9666666664998047</v>
      </c>
    </row>
    <row r="758" spans="1:23" x14ac:dyDescent="0.3">
      <c r="A758">
        <v>3</v>
      </c>
      <c r="B758" s="1" t="s">
        <v>597</v>
      </c>
      <c r="C758">
        <v>6</v>
      </c>
      <c r="D758" s="2">
        <v>45023.074305555558</v>
      </c>
      <c r="E758" s="2">
        <v>45023.195833333331</v>
      </c>
      <c r="F758" s="1" t="s">
        <v>24</v>
      </c>
      <c r="G758" s="1" t="s">
        <v>14</v>
      </c>
      <c r="H758" s="1" t="s">
        <v>15</v>
      </c>
      <c r="I758">
        <v>10.029999999999999</v>
      </c>
      <c r="J758" s="1" t="s">
        <v>16</v>
      </c>
      <c r="K758">
        <v>757</v>
      </c>
      <c r="L758" s="1" t="s">
        <v>27</v>
      </c>
      <c r="M758" s="1">
        <f>SUMIF('cocina'!A:A,sala[[#This Row],[Número de Orden]],'cocina'!K:K)</f>
        <v>60</v>
      </c>
      <c r="N758" s="2">
        <f>sala[[#This Row],[Hora de Salida]]</f>
        <v>45023.195833333331</v>
      </c>
      <c r="O758" s="3">
        <f>IF(sala[[#This Row],[Estado de la Mesa]]="Ocupada",sala[[#This Row],[Hora de Salida]]-sala[[#This Row],[Hora de Llegada]]+15/(24*60),sala[[#This Row],[Hora de Salida]]-sala[[#This Row],[Hora de Llegada]])</f>
        <v>0.12152777777373558</v>
      </c>
      <c r="P758" s="3">
        <f>SUMIF('cocina'!A:A,sala[[#This Row],[Número de Orden]],'cocina'!H:H)/(24*60)</f>
        <v>2.7777777777777776E-2</v>
      </c>
      <c r="Q758" s="3">
        <f>IF((sala[[#This Row],[Tiempo de Permanencia]]-sala[[#This Row],[Tiempo de Preparación]])&gt;0,sala[[#This Row],[Tiempo de Permanencia]]-sala[[#This Row],[Tiempo de Preparación]],0)</f>
        <v>9.3749999995957803E-2</v>
      </c>
      <c r="R758" s="10">
        <f>IF(sala[[#This Row],[Tiempo de degustación]]&gt;0,1,0)</f>
        <v>1</v>
      </c>
      <c r="S758" s="1" t="str">
        <f>WEEKDAY(sala[[#This Row],[Fecha de Factura]],11)&amp;". "&amp;TEXT(sala[[#This Row],[Fecha de Factura]],"dddd")</f>
        <v>5. viernes</v>
      </c>
      <c r="T758" s="4">
        <f>SUMIF('cocina'!A:A,sala[[#This Row],[Número de Orden]],'cocina'!G:G)</f>
        <v>2</v>
      </c>
      <c r="U758" s="4">
        <f>sala[[#This Row],[Tiempo de Preparación]]*24</f>
        <v>0.66666666666666663</v>
      </c>
      <c r="V758">
        <f>sala[[#This Row],[Cobrada]]*sala[[#This Row],[Monto Total de la Cuenta]]</f>
        <v>60</v>
      </c>
      <c r="W758" s="4">
        <f>sala[[#This Row],[Tiempo de Permanencia]]*24</f>
        <v>2.9166666665696539</v>
      </c>
    </row>
    <row r="759" spans="1:23" x14ac:dyDescent="0.3">
      <c r="A759">
        <v>18</v>
      </c>
      <c r="B759" s="1" t="s">
        <v>598</v>
      </c>
      <c r="C759">
        <v>4</v>
      </c>
      <c r="D759" s="2">
        <v>45023.011805555558</v>
      </c>
      <c r="E759" s="2">
        <v>45023.090277777781</v>
      </c>
      <c r="F759" s="1" t="s">
        <v>13</v>
      </c>
      <c r="G759" s="1" t="s">
        <v>20</v>
      </c>
      <c r="H759" s="1" t="s">
        <v>21</v>
      </c>
      <c r="I759">
        <v>27.04</v>
      </c>
      <c r="J759" s="1" t="s">
        <v>16</v>
      </c>
      <c r="K759">
        <v>758</v>
      </c>
      <c r="L759" s="1" t="s">
        <v>33</v>
      </c>
      <c r="M759" s="1">
        <f>SUMIF('cocina'!A:A,sala[[#This Row],[Número de Orden]],'cocina'!K:K)</f>
        <v>52</v>
      </c>
      <c r="N759" s="2">
        <f>sala[[#This Row],[Hora de Salida]]</f>
        <v>45023.090277777781</v>
      </c>
      <c r="O759" s="3">
        <f>IF(sala[[#This Row],[Estado de la Mesa]]="Ocupada",sala[[#This Row],[Hora de Salida]]-sala[[#This Row],[Hora de Llegada]]+15/(24*60),sala[[#This Row],[Hora de Salida]]-sala[[#This Row],[Hora de Llegada]])</f>
        <v>7.8472222223354038E-2</v>
      </c>
      <c r="P759" s="3">
        <f>SUMIF('cocina'!A:A,sala[[#This Row],[Número de Orden]],'cocina'!H:H)/(24*60)</f>
        <v>2.8472222222222222E-2</v>
      </c>
      <c r="Q759" s="3">
        <f>IF((sala[[#This Row],[Tiempo de Permanencia]]-sala[[#This Row],[Tiempo de Preparación]])&gt;0,sala[[#This Row],[Tiempo de Permanencia]]-sala[[#This Row],[Tiempo de Preparación]],0)</f>
        <v>5.000000000113182E-2</v>
      </c>
      <c r="R759" s="10">
        <f>IF(sala[[#This Row],[Tiempo de degustación]]&gt;0,1,0)</f>
        <v>1</v>
      </c>
      <c r="S759" s="1" t="str">
        <f>WEEKDAY(sala[[#This Row],[Fecha de Factura]],11)&amp;". "&amp;TEXT(sala[[#This Row],[Fecha de Factura]],"dddd")</f>
        <v>5. viernes</v>
      </c>
      <c r="T759" s="4">
        <f>SUMIF('cocina'!A:A,sala[[#This Row],[Número de Orden]],'cocina'!G:G)</f>
        <v>2</v>
      </c>
      <c r="U759" s="4">
        <f>sala[[#This Row],[Tiempo de Preparación]]*24</f>
        <v>0.68333333333333335</v>
      </c>
      <c r="V759">
        <f>sala[[#This Row],[Cobrada]]*sala[[#This Row],[Monto Total de la Cuenta]]</f>
        <v>52</v>
      </c>
      <c r="W759" s="4">
        <f>sala[[#This Row],[Tiempo de Permanencia]]*24</f>
        <v>1.8833333333604969</v>
      </c>
    </row>
    <row r="760" spans="1:23" x14ac:dyDescent="0.3">
      <c r="A760">
        <v>20</v>
      </c>
      <c r="B760" s="1" t="s">
        <v>599</v>
      </c>
      <c r="C760">
        <v>5</v>
      </c>
      <c r="D760" s="2">
        <v>45023.027777777781</v>
      </c>
      <c r="E760" s="2">
        <v>45023.15625</v>
      </c>
      <c r="F760" s="1" t="s">
        <v>19</v>
      </c>
      <c r="G760" s="1" t="s">
        <v>14</v>
      </c>
      <c r="H760" s="1" t="s">
        <v>25</v>
      </c>
      <c r="I760">
        <v>13.7</v>
      </c>
      <c r="J760" s="1" t="s">
        <v>16</v>
      </c>
      <c r="K760">
        <v>759</v>
      </c>
      <c r="L760" s="1" t="s">
        <v>69</v>
      </c>
      <c r="M760" s="1">
        <f>SUMIF('cocina'!A:A,sala[[#This Row],[Número de Orden]],'cocina'!K:K)</f>
        <v>342</v>
      </c>
      <c r="N760" s="2">
        <f>sala[[#This Row],[Hora de Salida]]</f>
        <v>45023.15625</v>
      </c>
      <c r="O760" s="3">
        <f>IF(sala[[#This Row],[Estado de la Mesa]]="Ocupada",sala[[#This Row],[Hora de Salida]]-sala[[#This Row],[Hora de Llegada]]+15/(24*60),sala[[#This Row],[Hora de Salida]]-sala[[#This Row],[Hora de Llegada]])</f>
        <v>0.12847222221898846</v>
      </c>
      <c r="P760" s="3">
        <f>SUMIF('cocina'!A:A,sala[[#This Row],[Número de Orden]],'cocina'!H:H)/(24*60)</f>
        <v>0.1361111111111111</v>
      </c>
      <c r="Q760" s="3">
        <f>IF((sala[[#This Row],[Tiempo de Permanencia]]-sala[[#This Row],[Tiempo de Preparación]])&gt;0,sala[[#This Row],[Tiempo de Permanencia]]-sala[[#This Row],[Tiempo de Preparación]],0)</f>
        <v>0</v>
      </c>
      <c r="R760" s="10">
        <f>IF(sala[[#This Row],[Tiempo de degustación]]&gt;0,1,0)</f>
        <v>0</v>
      </c>
      <c r="S760" s="1" t="str">
        <f>WEEKDAY(sala[[#This Row],[Fecha de Factura]],11)&amp;". "&amp;TEXT(sala[[#This Row],[Fecha de Factura]],"dddd")</f>
        <v>5. viernes</v>
      </c>
      <c r="T760" s="4">
        <f>SUMIF('cocina'!A:A,sala[[#This Row],[Número de Orden]],'cocina'!G:G)</f>
        <v>12</v>
      </c>
      <c r="U760" s="4">
        <f>sala[[#This Row],[Tiempo de Preparación]]*24</f>
        <v>3.2666666666666666</v>
      </c>
      <c r="V760">
        <f>sala[[#This Row],[Cobrada]]*sala[[#This Row],[Monto Total de la Cuenta]]</f>
        <v>0</v>
      </c>
      <c r="W760" s="4">
        <f>sala[[#This Row],[Tiempo de Permanencia]]*24</f>
        <v>3.0833333332557231</v>
      </c>
    </row>
    <row r="761" spans="1:23" x14ac:dyDescent="0.3">
      <c r="A761">
        <v>5</v>
      </c>
      <c r="B761" s="1" t="s">
        <v>600</v>
      </c>
      <c r="C761">
        <v>6</v>
      </c>
      <c r="D761" s="2">
        <v>45023.017361111109</v>
      </c>
      <c r="E761" s="2">
        <v>45023.069444444445</v>
      </c>
      <c r="F761" s="1" t="s">
        <v>32</v>
      </c>
      <c r="G761" s="1" t="s">
        <v>14</v>
      </c>
      <c r="H761" s="1" t="s">
        <v>25</v>
      </c>
      <c r="I761">
        <v>39.42</v>
      </c>
      <c r="J761" s="1" t="s">
        <v>26</v>
      </c>
      <c r="K761">
        <v>760</v>
      </c>
      <c r="L761" s="1" t="s">
        <v>69</v>
      </c>
      <c r="M761" s="1">
        <f>SUMIF('cocina'!A:A,sala[[#This Row],[Número de Orden]],'cocina'!K:K)</f>
        <v>105</v>
      </c>
      <c r="N761" s="2">
        <f>sala[[#This Row],[Hora de Salida]]</f>
        <v>45023.069444444445</v>
      </c>
      <c r="O761" s="3">
        <f>IF(sala[[#This Row],[Estado de la Mesa]]="Ocupada",sala[[#This Row],[Hora de Salida]]-sala[[#This Row],[Hora de Llegada]]+15/(24*60),sala[[#This Row],[Hora de Salida]]-sala[[#This Row],[Hora de Llegada]])</f>
        <v>5.2083333335758653E-2</v>
      </c>
      <c r="P761" s="3">
        <f>SUMIF('cocina'!A:A,sala[[#This Row],[Número de Orden]],'cocina'!H:H)/(24*60)</f>
        <v>1.3888888888888888E-2</v>
      </c>
      <c r="Q761" s="3">
        <f>IF((sala[[#This Row],[Tiempo de Permanencia]]-sala[[#This Row],[Tiempo de Preparación]])&gt;0,sala[[#This Row],[Tiempo de Permanencia]]-sala[[#This Row],[Tiempo de Preparación]],0)</f>
        <v>3.8194444446869764E-2</v>
      </c>
      <c r="R761" s="10">
        <f>IF(sala[[#This Row],[Tiempo de degustación]]&gt;0,1,0)</f>
        <v>1</v>
      </c>
      <c r="S761" s="1" t="str">
        <f>WEEKDAY(sala[[#This Row],[Fecha de Factura]],11)&amp;". "&amp;TEXT(sala[[#This Row],[Fecha de Factura]],"dddd")</f>
        <v>5. viernes</v>
      </c>
      <c r="T761" s="4">
        <f>SUMIF('cocina'!A:A,sala[[#This Row],[Número de Orden]],'cocina'!G:G)</f>
        <v>3</v>
      </c>
      <c r="U761" s="4">
        <f>sala[[#This Row],[Tiempo de Preparación]]*24</f>
        <v>0.33333333333333331</v>
      </c>
      <c r="V761">
        <f>sala[[#This Row],[Cobrada]]*sala[[#This Row],[Monto Total de la Cuenta]]</f>
        <v>105</v>
      </c>
      <c r="W761" s="4">
        <f>sala[[#This Row],[Tiempo de Permanencia]]*24</f>
        <v>1.2500000000582077</v>
      </c>
    </row>
    <row r="762" spans="1:23" x14ac:dyDescent="0.3">
      <c r="A762">
        <v>4</v>
      </c>
      <c r="B762" s="1" t="s">
        <v>523</v>
      </c>
      <c r="C762">
        <v>4</v>
      </c>
      <c r="D762" s="2">
        <v>45023.11041666667</v>
      </c>
      <c r="E762" s="2">
        <v>45023.154166666667</v>
      </c>
      <c r="F762" s="1" t="s">
        <v>13</v>
      </c>
      <c r="G762" s="1" t="s">
        <v>20</v>
      </c>
      <c r="H762" s="1" t="s">
        <v>25</v>
      </c>
      <c r="I762">
        <v>16.850000000000001</v>
      </c>
      <c r="J762" s="1" t="s">
        <v>26</v>
      </c>
      <c r="K762">
        <v>761</v>
      </c>
      <c r="L762" s="1" t="s">
        <v>17</v>
      </c>
      <c r="M762" s="1">
        <f>SUMIF('cocina'!A:A,sala[[#This Row],[Número de Orden]],'cocina'!K:K)</f>
        <v>174</v>
      </c>
      <c r="N762" s="2">
        <f>sala[[#This Row],[Hora de Salida]]</f>
        <v>45023.154166666667</v>
      </c>
      <c r="O762" s="3">
        <f>IF(sala[[#This Row],[Estado de la Mesa]]="Ocupada",sala[[#This Row],[Hora de Salida]]-sala[[#This Row],[Hora de Llegada]]+15/(24*60),sala[[#This Row],[Hora de Salida]]-sala[[#This Row],[Hora de Llegada]])</f>
        <v>4.3749999997089617E-2</v>
      </c>
      <c r="P762" s="3">
        <f>SUMIF('cocina'!A:A,sala[[#This Row],[Número de Orden]],'cocina'!H:H)/(24*60)</f>
        <v>7.0833333333333331E-2</v>
      </c>
      <c r="Q762" s="3">
        <f>IF((sala[[#This Row],[Tiempo de Permanencia]]-sala[[#This Row],[Tiempo de Preparación]])&gt;0,sala[[#This Row],[Tiempo de Permanencia]]-sala[[#This Row],[Tiempo de Preparación]],0)</f>
        <v>0</v>
      </c>
      <c r="R762" s="10">
        <f>IF(sala[[#This Row],[Tiempo de degustación]]&gt;0,1,0)</f>
        <v>0</v>
      </c>
      <c r="S762" s="1" t="str">
        <f>WEEKDAY(sala[[#This Row],[Fecha de Factura]],11)&amp;". "&amp;TEXT(sala[[#This Row],[Fecha de Factura]],"dddd")</f>
        <v>5. viernes</v>
      </c>
      <c r="T762" s="4">
        <f>SUMIF('cocina'!A:A,sala[[#This Row],[Número de Orden]],'cocina'!G:G)</f>
        <v>7</v>
      </c>
      <c r="U762" s="4">
        <f>sala[[#This Row],[Tiempo de Preparación]]*24</f>
        <v>1.7</v>
      </c>
      <c r="V762">
        <f>sala[[#This Row],[Cobrada]]*sala[[#This Row],[Monto Total de la Cuenta]]</f>
        <v>0</v>
      </c>
      <c r="W762" s="4">
        <f>sala[[#This Row],[Tiempo de Permanencia]]*24</f>
        <v>1.0499999999301508</v>
      </c>
    </row>
    <row r="763" spans="1:23" x14ac:dyDescent="0.3">
      <c r="A763">
        <v>4</v>
      </c>
      <c r="B763" s="1" t="s">
        <v>316</v>
      </c>
      <c r="C763">
        <v>3</v>
      </c>
      <c r="D763" s="2">
        <v>45023.054166666669</v>
      </c>
      <c r="E763" s="2">
        <v>45023.142361111109</v>
      </c>
      <c r="F763" s="1" t="s">
        <v>29</v>
      </c>
      <c r="G763" s="1" t="s">
        <v>20</v>
      </c>
      <c r="H763" s="1" t="s">
        <v>25</v>
      </c>
      <c r="I763">
        <v>49.45</v>
      </c>
      <c r="J763" s="1" t="s">
        <v>16</v>
      </c>
      <c r="K763">
        <v>762</v>
      </c>
      <c r="L763" s="1" t="s">
        <v>44</v>
      </c>
      <c r="M763" s="1">
        <f>SUMIF('cocina'!A:A,sala[[#This Row],[Número de Orden]],'cocina'!K:K)</f>
        <v>99</v>
      </c>
      <c r="N763" s="2">
        <f>sala[[#This Row],[Hora de Salida]]</f>
        <v>45023.142361111109</v>
      </c>
      <c r="O763" s="3">
        <f>IF(sala[[#This Row],[Estado de la Mesa]]="Ocupada",sala[[#This Row],[Hora de Salida]]-sala[[#This Row],[Hora de Llegada]]+15/(24*60),sala[[#This Row],[Hora de Salida]]-sala[[#This Row],[Hora de Llegada]])</f>
        <v>8.819444444088731E-2</v>
      </c>
      <c r="P763" s="3">
        <f>SUMIF('cocina'!A:A,sala[[#This Row],[Número de Orden]],'cocina'!H:H)/(24*60)</f>
        <v>2.013888888888889E-2</v>
      </c>
      <c r="Q763" s="3">
        <f>IF((sala[[#This Row],[Tiempo de Permanencia]]-sala[[#This Row],[Tiempo de Preparación]])&gt;0,sala[[#This Row],[Tiempo de Permanencia]]-sala[[#This Row],[Tiempo de Preparación]],0)</f>
        <v>6.8055555551998423E-2</v>
      </c>
      <c r="R763" s="10">
        <f>IF(sala[[#This Row],[Tiempo de degustación]]&gt;0,1,0)</f>
        <v>1</v>
      </c>
      <c r="S763" s="1" t="str">
        <f>WEEKDAY(sala[[#This Row],[Fecha de Factura]],11)&amp;". "&amp;TEXT(sala[[#This Row],[Fecha de Factura]],"dddd")</f>
        <v>5. viernes</v>
      </c>
      <c r="T763" s="4">
        <f>SUMIF('cocina'!A:A,sala[[#This Row],[Número de Orden]],'cocina'!G:G)</f>
        <v>4</v>
      </c>
      <c r="U763" s="4">
        <f>sala[[#This Row],[Tiempo de Preparación]]*24</f>
        <v>0.48333333333333339</v>
      </c>
      <c r="V763">
        <f>sala[[#This Row],[Cobrada]]*sala[[#This Row],[Monto Total de la Cuenta]]</f>
        <v>99</v>
      </c>
      <c r="W763" s="4">
        <f>sala[[#This Row],[Tiempo de Permanencia]]*24</f>
        <v>2.1166666665812954</v>
      </c>
    </row>
    <row r="764" spans="1:23" x14ac:dyDescent="0.3">
      <c r="A764">
        <v>18</v>
      </c>
      <c r="B764" s="1" t="s">
        <v>520</v>
      </c>
      <c r="C764">
        <v>3</v>
      </c>
      <c r="D764" s="2">
        <v>45023.15902777778</v>
      </c>
      <c r="E764" s="2">
        <v>45023.216666666667</v>
      </c>
      <c r="F764" s="1" t="s">
        <v>32</v>
      </c>
      <c r="G764" s="1" t="s">
        <v>14</v>
      </c>
      <c r="H764" s="1" t="s">
        <v>25</v>
      </c>
      <c r="I764">
        <v>22.88</v>
      </c>
      <c r="J764" s="1" t="s">
        <v>16</v>
      </c>
      <c r="K764">
        <v>763</v>
      </c>
      <c r="L764" s="1" t="s">
        <v>69</v>
      </c>
      <c r="M764" s="1">
        <f>SUMIF('cocina'!A:A,sala[[#This Row],[Número de Orden]],'cocina'!K:K)</f>
        <v>104</v>
      </c>
      <c r="N764" s="2">
        <f>sala[[#This Row],[Hora de Salida]]</f>
        <v>45023.216666666667</v>
      </c>
      <c r="O764" s="3">
        <f>IF(sala[[#This Row],[Estado de la Mesa]]="Ocupada",sala[[#This Row],[Hora de Salida]]-sala[[#This Row],[Hora de Llegada]]+15/(24*60),sala[[#This Row],[Hora de Salida]]-sala[[#This Row],[Hora de Llegada]])</f>
        <v>5.7638888887595385E-2</v>
      </c>
      <c r="P764" s="3">
        <f>SUMIF('cocina'!A:A,sala[[#This Row],[Número de Orden]],'cocina'!H:H)/(24*60)</f>
        <v>2.2222222222222223E-2</v>
      </c>
      <c r="Q764" s="3">
        <f>IF((sala[[#This Row],[Tiempo de Permanencia]]-sala[[#This Row],[Tiempo de Preparación]])&gt;0,sala[[#This Row],[Tiempo de Permanencia]]-sala[[#This Row],[Tiempo de Preparación]],0)</f>
        <v>3.5416666665373159E-2</v>
      </c>
      <c r="R764" s="10">
        <f>IF(sala[[#This Row],[Tiempo de degustación]]&gt;0,1,0)</f>
        <v>1</v>
      </c>
      <c r="S764" s="1" t="str">
        <f>WEEKDAY(sala[[#This Row],[Fecha de Factura]],11)&amp;". "&amp;TEXT(sala[[#This Row],[Fecha de Factura]],"dddd")</f>
        <v>5. viernes</v>
      </c>
      <c r="T764" s="4">
        <f>SUMIF('cocina'!A:A,sala[[#This Row],[Número de Orden]],'cocina'!G:G)</f>
        <v>4</v>
      </c>
      <c r="U764" s="4">
        <f>sala[[#This Row],[Tiempo de Preparación]]*24</f>
        <v>0.53333333333333333</v>
      </c>
      <c r="V764">
        <f>sala[[#This Row],[Cobrada]]*sala[[#This Row],[Monto Total de la Cuenta]]</f>
        <v>104</v>
      </c>
      <c r="W764" s="4">
        <f>sala[[#This Row],[Tiempo de Permanencia]]*24</f>
        <v>1.3833333333022892</v>
      </c>
    </row>
    <row r="765" spans="1:23" x14ac:dyDescent="0.3">
      <c r="A765">
        <v>20</v>
      </c>
      <c r="B765" s="1" t="s">
        <v>601</v>
      </c>
      <c r="C765">
        <v>1</v>
      </c>
      <c r="D765" s="2">
        <v>45023.145833333336</v>
      </c>
      <c r="E765" s="2">
        <v>45023.240277777775</v>
      </c>
      <c r="F765" s="1" t="s">
        <v>32</v>
      </c>
      <c r="G765" s="1" t="s">
        <v>35</v>
      </c>
      <c r="H765" s="1" t="s">
        <v>25</v>
      </c>
      <c r="I765">
        <v>20.41</v>
      </c>
      <c r="J765" s="1" t="s">
        <v>38</v>
      </c>
      <c r="K765">
        <v>764</v>
      </c>
      <c r="L765" s="1" t="s">
        <v>22</v>
      </c>
      <c r="M765" s="1">
        <f>SUMIF('cocina'!A:A,sala[[#This Row],[Número de Orden]],'cocina'!K:K)</f>
        <v>85</v>
      </c>
      <c r="N765" s="2">
        <f>sala[[#This Row],[Hora de Salida]]</f>
        <v>45023.240277777775</v>
      </c>
      <c r="O765" s="3">
        <f>IF(sala[[#This Row],[Estado de la Mesa]]="Ocupada",sala[[#This Row],[Hora de Salida]]-sala[[#This Row],[Hora de Llegada]]+15/(24*60),sala[[#This Row],[Hora de Salida]]-sala[[#This Row],[Hora de Llegada]])</f>
        <v>0.10486111110609879</v>
      </c>
      <c r="P765" s="3">
        <f>SUMIF('cocina'!A:A,sala[[#This Row],[Número de Orden]],'cocina'!H:H)/(24*60)</f>
        <v>7.7777777777777779E-2</v>
      </c>
      <c r="Q765" s="3">
        <f>IF((sala[[#This Row],[Tiempo de Permanencia]]-sala[[#This Row],[Tiempo de Preparación]])&gt;0,sala[[#This Row],[Tiempo de Permanencia]]-sala[[#This Row],[Tiempo de Preparación]],0)</f>
        <v>2.708333332832101E-2</v>
      </c>
      <c r="R765" s="10">
        <f>IF(sala[[#This Row],[Tiempo de degustación]]&gt;0,1,0)</f>
        <v>1</v>
      </c>
      <c r="S765" s="1" t="str">
        <f>WEEKDAY(sala[[#This Row],[Fecha de Factura]],11)&amp;". "&amp;TEXT(sala[[#This Row],[Fecha de Factura]],"dddd")</f>
        <v>5. viernes</v>
      </c>
      <c r="T765" s="4">
        <f>SUMIF('cocina'!A:A,sala[[#This Row],[Número de Orden]],'cocina'!G:G)</f>
        <v>3</v>
      </c>
      <c r="U765" s="4">
        <f>sala[[#This Row],[Tiempo de Preparación]]*24</f>
        <v>1.8666666666666667</v>
      </c>
      <c r="V765">
        <f>sala[[#This Row],[Cobrada]]*sala[[#This Row],[Monto Total de la Cuenta]]</f>
        <v>85</v>
      </c>
      <c r="W765" s="4">
        <f>sala[[#This Row],[Tiempo de Permanencia]]*24</f>
        <v>2.5166666665463708</v>
      </c>
    </row>
    <row r="766" spans="1:23" x14ac:dyDescent="0.3">
      <c r="A766">
        <v>20</v>
      </c>
      <c r="B766" s="1" t="s">
        <v>501</v>
      </c>
      <c r="C766">
        <v>4</v>
      </c>
      <c r="D766" s="2">
        <v>45023.01666666667</v>
      </c>
      <c r="E766" s="2">
        <v>45023.067361111112</v>
      </c>
      <c r="F766" s="1" t="s">
        <v>13</v>
      </c>
      <c r="G766" s="1" t="s">
        <v>35</v>
      </c>
      <c r="H766" s="1" t="s">
        <v>25</v>
      </c>
      <c r="I766">
        <v>30.77</v>
      </c>
      <c r="J766" s="1" t="s">
        <v>26</v>
      </c>
      <c r="K766">
        <v>765</v>
      </c>
      <c r="L766" s="1" t="s">
        <v>57</v>
      </c>
      <c r="M766" s="1">
        <f>SUMIF('cocina'!A:A,sala[[#This Row],[Número de Orden]],'cocina'!K:K)</f>
        <v>233</v>
      </c>
      <c r="N766" s="2">
        <f>sala[[#This Row],[Hora de Salida]]</f>
        <v>45023.067361111112</v>
      </c>
      <c r="O766" s="3">
        <f>IF(sala[[#This Row],[Estado de la Mesa]]="Ocupada",sala[[#This Row],[Hora de Salida]]-sala[[#This Row],[Hora de Llegada]]+15/(24*60),sala[[#This Row],[Hora de Salida]]-sala[[#This Row],[Hora de Llegada]])</f>
        <v>5.0694444442342501E-2</v>
      </c>
      <c r="P766" s="3">
        <f>SUMIF('cocina'!A:A,sala[[#This Row],[Número de Orden]],'cocina'!H:H)/(24*60)</f>
        <v>0.11388888888888889</v>
      </c>
      <c r="Q766" s="3">
        <f>IF((sala[[#This Row],[Tiempo de Permanencia]]-sala[[#This Row],[Tiempo de Preparación]])&gt;0,sala[[#This Row],[Tiempo de Permanencia]]-sala[[#This Row],[Tiempo de Preparación]],0)</f>
        <v>0</v>
      </c>
      <c r="R766" s="10">
        <f>IF(sala[[#This Row],[Tiempo de degustación]]&gt;0,1,0)</f>
        <v>0</v>
      </c>
      <c r="S766" s="1" t="str">
        <f>WEEKDAY(sala[[#This Row],[Fecha de Factura]],11)&amp;". "&amp;TEXT(sala[[#This Row],[Fecha de Factura]],"dddd")</f>
        <v>5. viernes</v>
      </c>
      <c r="T766" s="4">
        <f>SUMIF('cocina'!A:A,sala[[#This Row],[Número de Orden]],'cocina'!G:G)</f>
        <v>9</v>
      </c>
      <c r="U766" s="4">
        <f>sala[[#This Row],[Tiempo de Preparación]]*24</f>
        <v>2.7333333333333334</v>
      </c>
      <c r="V766">
        <f>sala[[#This Row],[Cobrada]]*sala[[#This Row],[Monto Total de la Cuenta]]</f>
        <v>0</v>
      </c>
      <c r="W766" s="4">
        <f>sala[[#This Row],[Tiempo de Permanencia]]*24</f>
        <v>1.21666666661622</v>
      </c>
    </row>
    <row r="767" spans="1:23" x14ac:dyDescent="0.3">
      <c r="A767">
        <v>17</v>
      </c>
      <c r="B767" s="1" t="s">
        <v>51</v>
      </c>
      <c r="C767">
        <v>6</v>
      </c>
      <c r="D767" s="2">
        <v>45023.06527777778</v>
      </c>
      <c r="E767" s="2">
        <v>45023.201388888891</v>
      </c>
      <c r="F767" s="1" t="s">
        <v>24</v>
      </c>
      <c r="G767" s="1" t="s">
        <v>35</v>
      </c>
      <c r="H767" s="1" t="s">
        <v>25</v>
      </c>
      <c r="I767">
        <v>12.57</v>
      </c>
      <c r="J767" s="1" t="s">
        <v>16</v>
      </c>
      <c r="K767">
        <v>766</v>
      </c>
      <c r="L767" s="1" t="s">
        <v>69</v>
      </c>
      <c r="M767" s="1">
        <f>SUMIF('cocina'!A:A,sala[[#This Row],[Número de Orden]],'cocina'!K:K)</f>
        <v>185</v>
      </c>
      <c r="N767" s="2">
        <f>sala[[#This Row],[Hora de Salida]]</f>
        <v>45023.201388888891</v>
      </c>
      <c r="O767" s="3">
        <f>IF(sala[[#This Row],[Estado de la Mesa]]="Ocupada",sala[[#This Row],[Hora de Salida]]-sala[[#This Row],[Hora de Llegada]]+15/(24*60),sala[[#This Row],[Hora de Salida]]-sala[[#This Row],[Hora de Llegada]])</f>
        <v>0.13611111111094942</v>
      </c>
      <c r="P767" s="3">
        <f>SUMIF('cocina'!A:A,sala[[#This Row],[Número de Orden]],'cocina'!H:H)/(24*60)</f>
        <v>9.3055555555555558E-2</v>
      </c>
      <c r="Q767" s="3">
        <f>IF((sala[[#This Row],[Tiempo de Permanencia]]-sala[[#This Row],[Tiempo de Preparación]])&gt;0,sala[[#This Row],[Tiempo de Permanencia]]-sala[[#This Row],[Tiempo de Preparación]],0)</f>
        <v>4.3055555555393865E-2</v>
      </c>
      <c r="R767" s="10">
        <f>IF(sala[[#This Row],[Tiempo de degustación]]&gt;0,1,0)</f>
        <v>1</v>
      </c>
      <c r="S767" s="1" t="str">
        <f>WEEKDAY(sala[[#This Row],[Fecha de Factura]],11)&amp;". "&amp;TEXT(sala[[#This Row],[Fecha de Factura]],"dddd")</f>
        <v>5. viernes</v>
      </c>
      <c r="T767" s="4">
        <f>SUMIF('cocina'!A:A,sala[[#This Row],[Número de Orden]],'cocina'!G:G)</f>
        <v>8</v>
      </c>
      <c r="U767" s="4">
        <f>sala[[#This Row],[Tiempo de Preparación]]*24</f>
        <v>2.2333333333333334</v>
      </c>
      <c r="V767">
        <f>sala[[#This Row],[Cobrada]]*sala[[#This Row],[Monto Total de la Cuenta]]</f>
        <v>185</v>
      </c>
      <c r="W767" s="4">
        <f>sala[[#This Row],[Tiempo de Permanencia]]*24</f>
        <v>3.2666666666627862</v>
      </c>
    </row>
    <row r="768" spans="1:23" x14ac:dyDescent="0.3">
      <c r="A768">
        <v>10</v>
      </c>
      <c r="B768" s="1" t="s">
        <v>602</v>
      </c>
      <c r="C768">
        <v>3</v>
      </c>
      <c r="D768" s="2">
        <v>45023.047222222223</v>
      </c>
      <c r="E768" s="2">
        <v>45023.164583333331</v>
      </c>
      <c r="F768" s="1" t="s">
        <v>24</v>
      </c>
      <c r="G768" s="1" t="s">
        <v>20</v>
      </c>
      <c r="H768" s="1" t="s">
        <v>25</v>
      </c>
      <c r="I768">
        <v>15.98</v>
      </c>
      <c r="J768" s="1" t="s">
        <v>16</v>
      </c>
      <c r="K768">
        <v>767</v>
      </c>
      <c r="L768" s="1" t="s">
        <v>54</v>
      </c>
      <c r="M768" s="1">
        <f>SUMIF('cocina'!A:A,sala[[#This Row],[Número de Orden]],'cocina'!K:K)</f>
        <v>169</v>
      </c>
      <c r="N768" s="2">
        <f>sala[[#This Row],[Hora de Salida]]</f>
        <v>45023.164583333331</v>
      </c>
      <c r="O768" s="3">
        <f>IF(sala[[#This Row],[Estado de la Mesa]]="Ocupada",sala[[#This Row],[Hora de Salida]]-sala[[#This Row],[Hora de Llegada]]+15/(24*60),sala[[#This Row],[Hora de Salida]]-sala[[#This Row],[Hora de Llegada]])</f>
        <v>0.11736111110803904</v>
      </c>
      <c r="P768" s="3">
        <f>SUMIF('cocina'!A:A,sala[[#This Row],[Número de Orden]],'cocina'!H:H)/(24*60)</f>
        <v>5.9027777777777776E-2</v>
      </c>
      <c r="Q768" s="3">
        <f>IF((sala[[#This Row],[Tiempo de Permanencia]]-sala[[#This Row],[Tiempo de Preparación]])&gt;0,sala[[#This Row],[Tiempo de Permanencia]]-sala[[#This Row],[Tiempo de Preparación]],0)</f>
        <v>5.8333333330261264E-2</v>
      </c>
      <c r="R768" s="10">
        <f>IF(sala[[#This Row],[Tiempo de degustación]]&gt;0,1,0)</f>
        <v>1</v>
      </c>
      <c r="S768" s="1" t="str">
        <f>WEEKDAY(sala[[#This Row],[Fecha de Factura]],11)&amp;". "&amp;TEXT(sala[[#This Row],[Fecha de Factura]],"dddd")</f>
        <v>5. viernes</v>
      </c>
      <c r="T768" s="4">
        <f>SUMIF('cocina'!A:A,sala[[#This Row],[Número de Orden]],'cocina'!G:G)</f>
        <v>7</v>
      </c>
      <c r="U768" s="4">
        <f>sala[[#This Row],[Tiempo de Preparación]]*24</f>
        <v>1.4166666666666665</v>
      </c>
      <c r="V768">
        <f>sala[[#This Row],[Cobrada]]*sala[[#This Row],[Monto Total de la Cuenta]]</f>
        <v>169</v>
      </c>
      <c r="W768" s="4">
        <f>sala[[#This Row],[Tiempo de Permanencia]]*24</f>
        <v>2.816666666592937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181E-FD95-4C73-8C1A-8E63E278CABD}">
  <dimension ref="A1:O1903"/>
  <sheetViews>
    <sheetView topLeftCell="D1" workbookViewId="0">
      <selection activeCell="K1" sqref="K1:K1048576"/>
    </sheetView>
  </sheetViews>
  <sheetFormatPr baseColWidth="10" defaultRowHeight="14.4" x14ac:dyDescent="0.3"/>
  <cols>
    <col min="1" max="1" width="19.109375" bestFit="1" customWidth="1"/>
    <col min="2" max="2" width="18.44140625" bestFit="1" customWidth="1"/>
    <col min="3" max="3" width="17.88671875" bestFit="1" customWidth="1"/>
    <col min="4" max="4" width="22.109375" bestFit="1" customWidth="1"/>
    <col min="5" max="5" width="15.21875" bestFit="1" customWidth="1"/>
    <col min="6" max="6" width="15.6640625" bestFit="1" customWidth="1"/>
    <col min="7" max="7" width="19.6640625" bestFit="1" customWidth="1"/>
    <col min="8" max="8" width="23.77734375" bestFit="1" customWidth="1"/>
    <col min="9" max="9" width="15.44140625" bestFit="1" customWidth="1"/>
    <col min="10" max="10" width="15.21875" bestFit="1" customWidth="1"/>
    <col min="11" max="11" width="16" bestFit="1" customWidth="1"/>
    <col min="12" max="12" width="32.77734375" style="5" bestFit="1" customWidth="1"/>
  </cols>
  <sheetData>
    <row r="1" spans="1:15" x14ac:dyDescent="0.3">
      <c r="A1" t="s">
        <v>10</v>
      </c>
      <c r="B1" t="s">
        <v>0</v>
      </c>
      <c r="C1" t="s">
        <v>603</v>
      </c>
      <c r="D1" t="s">
        <v>610</v>
      </c>
      <c r="E1" t="s">
        <v>604</v>
      </c>
      <c r="F1" t="s">
        <v>605</v>
      </c>
      <c r="G1" t="s">
        <v>606</v>
      </c>
      <c r="H1" t="s">
        <v>611</v>
      </c>
      <c r="I1" t="s">
        <v>607</v>
      </c>
      <c r="J1" t="s">
        <v>632</v>
      </c>
      <c r="K1" t="s">
        <v>633</v>
      </c>
      <c r="L1" s="5" t="s">
        <v>639</v>
      </c>
      <c r="M1" t="s">
        <v>638</v>
      </c>
    </row>
    <row r="2" spans="1:15" x14ac:dyDescent="0.3">
      <c r="A2">
        <v>1</v>
      </c>
      <c r="B2">
        <v>10</v>
      </c>
      <c r="C2" s="1" t="s">
        <v>168</v>
      </c>
      <c r="D2" s="1" t="s">
        <v>612</v>
      </c>
      <c r="E2">
        <v>14</v>
      </c>
      <c r="F2">
        <v>24</v>
      </c>
      <c r="G2">
        <v>2</v>
      </c>
      <c r="H2">
        <v>25</v>
      </c>
      <c r="I2" s="1" t="s">
        <v>608</v>
      </c>
      <c r="J2">
        <f>cocina[[#This Row],[Precio Unitario]]*cocina[[#This Row],[Cantidad Ordenada]]-cocina[[#This Row],[Costo Unitario]]*cocina[[#This Row],[Cantidad Ordenada]]</f>
        <v>20</v>
      </c>
      <c r="K2">
        <f>cocina[[#This Row],[Precio Unitario]]*cocina[[#This Row],[Cantidad Ordenada]]</f>
        <v>48</v>
      </c>
      <c r="L2" s="5">
        <f>(SUMIF(A:A,cocina[[#This Row],[Número de Orden]],J:J))/SUMIF(A:A,cocina[[#This Row],[Número de Orden]],K:K)</f>
        <v>0.40579710144927539</v>
      </c>
      <c r="M2" s="1">
        <f>cocina[[#This Row],[Ganancia bruta]]-cocina[[#This Row],[Ganancia neta]]</f>
        <v>28</v>
      </c>
      <c r="O2">
        <f>SUM(cocina[[#This Row],[Ganancia neta]])/SUM(cocina[[#This Row],[Ganancia bruta]])</f>
        <v>0.41666666666666669</v>
      </c>
    </row>
    <row r="3" spans="1:15" x14ac:dyDescent="0.3">
      <c r="A3">
        <v>1</v>
      </c>
      <c r="B3">
        <v>10</v>
      </c>
      <c r="C3" s="1" t="s">
        <v>78</v>
      </c>
      <c r="D3" s="1" t="s">
        <v>613</v>
      </c>
      <c r="E3">
        <v>18</v>
      </c>
      <c r="F3">
        <v>30</v>
      </c>
      <c r="G3">
        <v>3</v>
      </c>
      <c r="H3">
        <v>32</v>
      </c>
      <c r="I3" s="1" t="s">
        <v>609</v>
      </c>
      <c r="J3">
        <f>cocina[[#This Row],[Precio Unitario]]*cocina[[#This Row],[Cantidad Ordenada]]-cocina[[#This Row],[Costo Unitario]]*cocina[[#This Row],[Cantidad Ordenada]]</f>
        <v>36</v>
      </c>
      <c r="K3">
        <f>cocina[[#This Row],[Precio Unitario]]*cocina[[#This Row],[Cantidad Ordenada]]</f>
        <v>90</v>
      </c>
      <c r="L3" s="5">
        <f>(SUMIF(A:A,cocina[[#This Row],[Número de Orden]],J:J))/SUMIF(A:A,cocina[[#This Row],[Número de Orden]],K:K)</f>
        <v>0.40579710144927539</v>
      </c>
      <c r="M3" s="1">
        <f>cocina[[#This Row],[Ganancia bruta]]-cocina[[#This Row],[Ganancia neta]]</f>
        <v>54</v>
      </c>
    </row>
    <row r="4" spans="1:15" x14ac:dyDescent="0.3">
      <c r="A4">
        <v>2</v>
      </c>
      <c r="B4">
        <v>6</v>
      </c>
      <c r="C4" s="1" t="s">
        <v>126</v>
      </c>
      <c r="D4" s="1" t="s">
        <v>614</v>
      </c>
      <c r="E4">
        <v>19</v>
      </c>
      <c r="F4">
        <v>31</v>
      </c>
      <c r="G4">
        <v>1</v>
      </c>
      <c r="H4">
        <v>51</v>
      </c>
      <c r="I4" s="1" t="s">
        <v>608</v>
      </c>
      <c r="J4">
        <f>cocina[[#This Row],[Precio Unitario]]*cocina[[#This Row],[Cantidad Ordenada]]-cocina[[#This Row],[Costo Unitario]]*cocina[[#This Row],[Cantidad Ordenada]]</f>
        <v>12</v>
      </c>
      <c r="K4">
        <f>cocina[[#This Row],[Precio Unitario]]*cocina[[#This Row],[Cantidad Ordenada]]</f>
        <v>31</v>
      </c>
      <c r="L4" s="5">
        <f>(SUMIF(A:A,cocina[[#This Row],[Número de Orden]],J:J))/SUMIF(A:A,cocina[[#This Row],[Número de Orden]],K:K)</f>
        <v>0.39655172413793105</v>
      </c>
      <c r="M4" s="1">
        <f>cocina[[#This Row],[Ganancia bruta]]-cocina[[#This Row],[Ganancia neta]]</f>
        <v>19</v>
      </c>
    </row>
    <row r="5" spans="1:15" x14ac:dyDescent="0.3">
      <c r="A5">
        <v>2</v>
      </c>
      <c r="B5">
        <v>6</v>
      </c>
      <c r="C5" s="1" t="s">
        <v>116</v>
      </c>
      <c r="D5" s="1" t="s">
        <v>615</v>
      </c>
      <c r="E5">
        <v>16</v>
      </c>
      <c r="F5">
        <v>27</v>
      </c>
      <c r="G5">
        <v>1</v>
      </c>
      <c r="H5">
        <v>34</v>
      </c>
      <c r="I5" s="1" t="s">
        <v>609</v>
      </c>
      <c r="J5">
        <f>cocina[[#This Row],[Precio Unitario]]*cocina[[#This Row],[Cantidad Ordenada]]-cocina[[#This Row],[Costo Unitario]]*cocina[[#This Row],[Cantidad Ordenada]]</f>
        <v>11</v>
      </c>
      <c r="K5">
        <f>cocina[[#This Row],[Precio Unitario]]*cocina[[#This Row],[Cantidad Ordenada]]</f>
        <v>27</v>
      </c>
      <c r="L5" s="5">
        <f>(SUMIF(A:A,cocina[[#This Row],[Número de Orden]],J:J))/SUMIF(A:A,cocina[[#This Row],[Número de Orden]],K:K)</f>
        <v>0.39655172413793105</v>
      </c>
      <c r="M5" s="1">
        <f>cocina[[#This Row],[Ganancia bruta]]-cocina[[#This Row],[Ganancia neta]]</f>
        <v>16</v>
      </c>
    </row>
    <row r="6" spans="1:15" x14ac:dyDescent="0.3">
      <c r="A6">
        <v>3</v>
      </c>
      <c r="B6">
        <v>20</v>
      </c>
      <c r="C6" s="1" t="s">
        <v>58</v>
      </c>
      <c r="D6" s="1" t="s">
        <v>616</v>
      </c>
      <c r="E6">
        <v>25</v>
      </c>
      <c r="F6">
        <v>40</v>
      </c>
      <c r="G6">
        <v>1</v>
      </c>
      <c r="H6">
        <v>9</v>
      </c>
      <c r="I6" s="1" t="s">
        <v>609</v>
      </c>
      <c r="J6">
        <f>cocina[[#This Row],[Precio Unitario]]*cocina[[#This Row],[Cantidad Ordenada]]-cocina[[#This Row],[Costo Unitario]]*cocina[[#This Row],[Cantidad Ordenada]]</f>
        <v>15</v>
      </c>
      <c r="K6">
        <f>cocina[[#This Row],[Precio Unitario]]*cocina[[#This Row],[Cantidad Ordenada]]</f>
        <v>40</v>
      </c>
      <c r="L6" s="5">
        <f>(SUMIF(A:A,cocina[[#This Row],[Número de Orden]],J:J))/SUMIF(A:A,cocina[[#This Row],[Número de Orden]],K:K)</f>
        <v>0.39393939393939392</v>
      </c>
      <c r="M6" s="1">
        <f>cocina[[#This Row],[Ganancia bruta]]-cocina[[#This Row],[Ganancia neta]]</f>
        <v>25</v>
      </c>
    </row>
    <row r="7" spans="1:15" x14ac:dyDescent="0.3">
      <c r="A7">
        <v>3</v>
      </c>
      <c r="B7">
        <v>20</v>
      </c>
      <c r="C7" s="1" t="s">
        <v>126</v>
      </c>
      <c r="D7" s="1" t="s">
        <v>614</v>
      </c>
      <c r="E7">
        <v>19</v>
      </c>
      <c r="F7">
        <v>31</v>
      </c>
      <c r="G7">
        <v>1</v>
      </c>
      <c r="H7">
        <v>27</v>
      </c>
      <c r="I7" s="1" t="s">
        <v>608</v>
      </c>
      <c r="J7">
        <f>cocina[[#This Row],[Precio Unitario]]*cocina[[#This Row],[Cantidad Ordenada]]-cocina[[#This Row],[Costo Unitario]]*cocina[[#This Row],[Cantidad Ordenada]]</f>
        <v>12</v>
      </c>
      <c r="K7">
        <f>cocina[[#This Row],[Precio Unitario]]*cocina[[#This Row],[Cantidad Ordenada]]</f>
        <v>31</v>
      </c>
      <c r="L7" s="5">
        <f>(SUMIF(A:A,cocina[[#This Row],[Número de Orden]],J:J))/SUMIF(A:A,cocina[[#This Row],[Número de Orden]],K:K)</f>
        <v>0.39393939393939392</v>
      </c>
      <c r="M7" s="1">
        <f>cocina[[#This Row],[Ganancia bruta]]-cocina[[#This Row],[Ganancia neta]]</f>
        <v>19</v>
      </c>
    </row>
    <row r="8" spans="1:15" x14ac:dyDescent="0.3">
      <c r="A8">
        <v>3</v>
      </c>
      <c r="B8">
        <v>20</v>
      </c>
      <c r="C8" s="1" t="s">
        <v>83</v>
      </c>
      <c r="D8" s="1" t="s">
        <v>617</v>
      </c>
      <c r="E8">
        <v>22</v>
      </c>
      <c r="F8">
        <v>36</v>
      </c>
      <c r="G8">
        <v>1</v>
      </c>
      <c r="H8">
        <v>36</v>
      </c>
      <c r="I8" s="1" t="s">
        <v>608</v>
      </c>
      <c r="J8">
        <f>cocina[[#This Row],[Precio Unitario]]*cocina[[#This Row],[Cantidad Ordenada]]-cocina[[#This Row],[Costo Unitario]]*cocina[[#This Row],[Cantidad Ordenada]]</f>
        <v>14</v>
      </c>
      <c r="K8">
        <f>cocina[[#This Row],[Precio Unitario]]*cocina[[#This Row],[Cantidad Ordenada]]</f>
        <v>36</v>
      </c>
      <c r="L8" s="5">
        <f>(SUMIF(A:A,cocina[[#This Row],[Número de Orden]],J:J))/SUMIF(A:A,cocina[[#This Row],[Número de Orden]],K:K)</f>
        <v>0.39393939393939392</v>
      </c>
      <c r="M8" s="1">
        <f>cocina[[#This Row],[Ganancia bruta]]-cocina[[#This Row],[Ganancia neta]]</f>
        <v>22</v>
      </c>
    </row>
    <row r="9" spans="1:15" x14ac:dyDescent="0.3">
      <c r="A9">
        <v>3</v>
      </c>
      <c r="B9">
        <v>20</v>
      </c>
      <c r="C9" s="1" t="s">
        <v>48</v>
      </c>
      <c r="D9" s="1" t="s">
        <v>618</v>
      </c>
      <c r="E9">
        <v>17</v>
      </c>
      <c r="F9">
        <v>29</v>
      </c>
      <c r="G9">
        <v>2</v>
      </c>
      <c r="H9">
        <v>54</v>
      </c>
      <c r="I9" s="1" t="s">
        <v>609</v>
      </c>
      <c r="J9">
        <f>cocina[[#This Row],[Precio Unitario]]*cocina[[#This Row],[Cantidad Ordenada]]-cocina[[#This Row],[Costo Unitario]]*cocina[[#This Row],[Cantidad Ordenada]]</f>
        <v>24</v>
      </c>
      <c r="K9">
        <f>cocina[[#This Row],[Precio Unitario]]*cocina[[#This Row],[Cantidad Ordenada]]</f>
        <v>58</v>
      </c>
      <c r="L9" s="5">
        <f>(SUMIF(A:A,cocina[[#This Row],[Número de Orden]],J:J))/SUMIF(A:A,cocina[[#This Row],[Número de Orden]],K:K)</f>
        <v>0.39393939393939392</v>
      </c>
      <c r="M9" s="1">
        <f>cocina[[#This Row],[Ganancia bruta]]-cocina[[#This Row],[Ganancia neta]]</f>
        <v>34</v>
      </c>
    </row>
    <row r="10" spans="1:15" x14ac:dyDescent="0.3">
      <c r="A10">
        <v>4</v>
      </c>
      <c r="B10">
        <v>3</v>
      </c>
      <c r="C10" s="1" t="s">
        <v>271</v>
      </c>
      <c r="D10" s="1" t="s">
        <v>619</v>
      </c>
      <c r="E10">
        <v>20</v>
      </c>
      <c r="F10">
        <v>33</v>
      </c>
      <c r="G10">
        <v>3</v>
      </c>
      <c r="H10">
        <v>23</v>
      </c>
      <c r="I10" s="1" t="s">
        <v>609</v>
      </c>
      <c r="J10">
        <f>cocina[[#This Row],[Precio Unitario]]*cocina[[#This Row],[Cantidad Ordenada]]-cocina[[#This Row],[Costo Unitario]]*cocina[[#This Row],[Cantidad Ordenada]]</f>
        <v>39</v>
      </c>
      <c r="K10">
        <f>cocina[[#This Row],[Precio Unitario]]*cocina[[#This Row],[Cantidad Ordenada]]</f>
        <v>99</v>
      </c>
      <c r="L10" s="5">
        <f>(SUMIF(A:A,cocina[[#This Row],[Número de Orden]],J:J))/SUMIF(A:A,cocina[[#This Row],[Número de Orden]],K:K)</f>
        <v>0.4098360655737705</v>
      </c>
      <c r="M10" s="1">
        <f>cocina[[#This Row],[Ganancia bruta]]-cocina[[#This Row],[Ganancia neta]]</f>
        <v>60</v>
      </c>
    </row>
    <row r="11" spans="1:15" x14ac:dyDescent="0.3">
      <c r="A11">
        <v>4</v>
      </c>
      <c r="B11">
        <v>3</v>
      </c>
      <c r="C11" s="1" t="s">
        <v>52</v>
      </c>
      <c r="D11" s="1" t="s">
        <v>620</v>
      </c>
      <c r="E11">
        <v>16</v>
      </c>
      <c r="F11">
        <v>28</v>
      </c>
      <c r="G11">
        <v>3</v>
      </c>
      <c r="H11">
        <v>17</v>
      </c>
      <c r="I11" s="1" t="s">
        <v>608</v>
      </c>
      <c r="J11">
        <f>cocina[[#This Row],[Precio Unitario]]*cocina[[#This Row],[Cantidad Ordenada]]-cocina[[#This Row],[Costo Unitario]]*cocina[[#This Row],[Cantidad Ordenada]]</f>
        <v>36</v>
      </c>
      <c r="K11">
        <f>cocina[[#This Row],[Precio Unitario]]*cocina[[#This Row],[Cantidad Ordenada]]</f>
        <v>84</v>
      </c>
      <c r="L11" s="5">
        <f>(SUMIF(A:A,cocina[[#This Row],[Número de Orden]],J:J))/SUMIF(A:A,cocina[[#This Row],[Número de Orden]],K:K)</f>
        <v>0.4098360655737705</v>
      </c>
      <c r="M11" s="1">
        <f>cocina[[#This Row],[Ganancia bruta]]-cocina[[#This Row],[Ganancia neta]]</f>
        <v>48</v>
      </c>
    </row>
    <row r="12" spans="1:15" x14ac:dyDescent="0.3">
      <c r="A12">
        <v>5</v>
      </c>
      <c r="B12">
        <v>8</v>
      </c>
      <c r="C12" s="1" t="s">
        <v>122</v>
      </c>
      <c r="D12" s="1" t="s">
        <v>621</v>
      </c>
      <c r="E12">
        <v>11</v>
      </c>
      <c r="F12">
        <v>19</v>
      </c>
      <c r="G12">
        <v>1</v>
      </c>
      <c r="H12">
        <v>8</v>
      </c>
      <c r="I12" s="1" t="s">
        <v>608</v>
      </c>
      <c r="J12">
        <f>cocina[[#This Row],[Precio Unitario]]*cocina[[#This Row],[Cantidad Ordenada]]-cocina[[#This Row],[Costo Unitario]]*cocina[[#This Row],[Cantidad Ordenada]]</f>
        <v>8</v>
      </c>
      <c r="K12">
        <f>cocina[[#This Row],[Precio Unitario]]*cocina[[#This Row],[Cantidad Ordenada]]</f>
        <v>19</v>
      </c>
      <c r="L12" s="5">
        <f>(SUMIF(A:A,cocina[[#This Row],[Número de Orden]],J:J))/SUMIF(A:A,cocina[[#This Row],[Número de Orden]],K:K)</f>
        <v>0.41791044776119401</v>
      </c>
      <c r="M12" s="1">
        <f>cocina[[#This Row],[Ganancia bruta]]-cocina[[#This Row],[Ganancia neta]]</f>
        <v>11</v>
      </c>
    </row>
    <row r="13" spans="1:15" x14ac:dyDescent="0.3">
      <c r="A13">
        <v>5</v>
      </c>
      <c r="B13">
        <v>8</v>
      </c>
      <c r="C13" s="1" t="s">
        <v>168</v>
      </c>
      <c r="D13" s="1" t="s">
        <v>612</v>
      </c>
      <c r="E13">
        <v>14</v>
      </c>
      <c r="F13">
        <v>24</v>
      </c>
      <c r="G13">
        <v>2</v>
      </c>
      <c r="H13">
        <v>9</v>
      </c>
      <c r="I13" s="1" t="s">
        <v>609</v>
      </c>
      <c r="J13">
        <f>cocina[[#This Row],[Precio Unitario]]*cocina[[#This Row],[Cantidad Ordenada]]-cocina[[#This Row],[Costo Unitario]]*cocina[[#This Row],[Cantidad Ordenada]]</f>
        <v>20</v>
      </c>
      <c r="K13">
        <f>cocina[[#This Row],[Precio Unitario]]*cocina[[#This Row],[Cantidad Ordenada]]</f>
        <v>48</v>
      </c>
      <c r="L13" s="5">
        <f>(SUMIF(A:A,cocina[[#This Row],[Número de Orden]],J:J))/SUMIF(A:A,cocina[[#This Row],[Número de Orden]],K:K)</f>
        <v>0.41791044776119401</v>
      </c>
      <c r="M13" s="1">
        <f>cocina[[#This Row],[Ganancia bruta]]-cocina[[#This Row],[Ganancia neta]]</f>
        <v>28</v>
      </c>
    </row>
    <row r="14" spans="1:15" x14ac:dyDescent="0.3">
      <c r="A14">
        <v>6</v>
      </c>
      <c r="B14">
        <v>7</v>
      </c>
      <c r="C14" s="1" t="s">
        <v>36</v>
      </c>
      <c r="D14" s="1" t="s">
        <v>622</v>
      </c>
      <c r="E14">
        <v>21</v>
      </c>
      <c r="F14">
        <v>35</v>
      </c>
      <c r="G14">
        <v>2</v>
      </c>
      <c r="H14">
        <v>11</v>
      </c>
      <c r="I14" s="1" t="s">
        <v>609</v>
      </c>
      <c r="J14">
        <f>cocina[[#This Row],[Precio Unitario]]*cocina[[#This Row],[Cantidad Ordenada]]-cocina[[#This Row],[Costo Unitario]]*cocina[[#This Row],[Cantidad Ordenada]]</f>
        <v>28</v>
      </c>
      <c r="K14">
        <f>cocina[[#This Row],[Precio Unitario]]*cocina[[#This Row],[Cantidad Ordenada]]</f>
        <v>70</v>
      </c>
      <c r="L14" s="5">
        <f>(SUMIF(A:A,cocina[[#This Row],[Número de Orden]],J:J))/SUMIF(A:A,cocina[[#This Row],[Número de Orden]],K:K)</f>
        <v>0.4</v>
      </c>
      <c r="M14" s="1">
        <f>cocina[[#This Row],[Ganancia bruta]]-cocina[[#This Row],[Ganancia neta]]</f>
        <v>42</v>
      </c>
    </row>
    <row r="15" spans="1:15" x14ac:dyDescent="0.3">
      <c r="A15">
        <v>7</v>
      </c>
      <c r="B15">
        <v>17</v>
      </c>
      <c r="C15" s="1" t="s">
        <v>257</v>
      </c>
      <c r="D15" s="1" t="s">
        <v>623</v>
      </c>
      <c r="E15">
        <v>19</v>
      </c>
      <c r="F15">
        <v>32</v>
      </c>
      <c r="G15">
        <v>2</v>
      </c>
      <c r="H15">
        <v>15</v>
      </c>
      <c r="I15" s="1" t="s">
        <v>609</v>
      </c>
      <c r="J15">
        <f>cocina[[#This Row],[Precio Unitario]]*cocina[[#This Row],[Cantidad Ordenada]]-cocina[[#This Row],[Costo Unitario]]*cocina[[#This Row],[Cantidad Ordenada]]</f>
        <v>26</v>
      </c>
      <c r="K15">
        <f>cocina[[#This Row],[Precio Unitario]]*cocina[[#This Row],[Cantidad Ordenada]]</f>
        <v>64</v>
      </c>
      <c r="L15" s="5">
        <f>(SUMIF(A:A,cocina[[#This Row],[Número de Orden]],J:J))/SUMIF(A:A,cocina[[#This Row],[Número de Orden]],K:K)</f>
        <v>0.39534883720930231</v>
      </c>
      <c r="M15" s="1">
        <f>cocina[[#This Row],[Ganancia bruta]]-cocina[[#This Row],[Ganancia neta]]</f>
        <v>38</v>
      </c>
    </row>
    <row r="16" spans="1:15" x14ac:dyDescent="0.3">
      <c r="A16">
        <v>7</v>
      </c>
      <c r="B16">
        <v>17</v>
      </c>
      <c r="C16" s="1" t="s">
        <v>83</v>
      </c>
      <c r="D16" s="1" t="s">
        <v>617</v>
      </c>
      <c r="E16">
        <v>22</v>
      </c>
      <c r="F16">
        <v>36</v>
      </c>
      <c r="G16">
        <v>3</v>
      </c>
      <c r="H16">
        <v>26</v>
      </c>
      <c r="I16" s="1" t="s">
        <v>608</v>
      </c>
      <c r="J16">
        <f>cocina[[#This Row],[Precio Unitario]]*cocina[[#This Row],[Cantidad Ordenada]]-cocina[[#This Row],[Costo Unitario]]*cocina[[#This Row],[Cantidad Ordenada]]</f>
        <v>42</v>
      </c>
      <c r="K16">
        <f>cocina[[#This Row],[Precio Unitario]]*cocina[[#This Row],[Cantidad Ordenada]]</f>
        <v>108</v>
      </c>
      <c r="L16" s="5">
        <f>(SUMIF(A:A,cocina[[#This Row],[Número de Orden]],J:J))/SUMIF(A:A,cocina[[#This Row],[Número de Orden]],K:K)</f>
        <v>0.39534883720930231</v>
      </c>
      <c r="M16" s="1">
        <f>cocina[[#This Row],[Ganancia bruta]]-cocina[[#This Row],[Ganancia neta]]</f>
        <v>66</v>
      </c>
    </row>
    <row r="17" spans="1:13" x14ac:dyDescent="0.3">
      <c r="A17">
        <v>8</v>
      </c>
      <c r="B17">
        <v>11</v>
      </c>
      <c r="C17" s="1" t="s">
        <v>213</v>
      </c>
      <c r="D17" s="1" t="s">
        <v>624</v>
      </c>
      <c r="E17">
        <v>13</v>
      </c>
      <c r="F17">
        <v>22</v>
      </c>
      <c r="G17">
        <v>3</v>
      </c>
      <c r="H17">
        <v>11</v>
      </c>
      <c r="I17" s="1" t="s">
        <v>608</v>
      </c>
      <c r="J17">
        <f>cocina[[#This Row],[Precio Unitario]]*cocina[[#This Row],[Cantidad Ordenada]]-cocina[[#This Row],[Costo Unitario]]*cocina[[#This Row],[Cantidad Ordenada]]</f>
        <v>27</v>
      </c>
      <c r="K17">
        <f>cocina[[#This Row],[Precio Unitario]]*cocina[[#This Row],[Cantidad Ordenada]]</f>
        <v>66</v>
      </c>
      <c r="L17" s="5">
        <f>(SUMIF(A:A,cocina[[#This Row],[Número de Orden]],J:J))/SUMIF(A:A,cocina[[#This Row],[Número de Orden]],K:K)</f>
        <v>0.39669421487603307</v>
      </c>
      <c r="M17" s="1">
        <f>cocina[[#This Row],[Ganancia bruta]]-cocina[[#This Row],[Ganancia neta]]</f>
        <v>39</v>
      </c>
    </row>
    <row r="18" spans="1:13" x14ac:dyDescent="0.3">
      <c r="A18">
        <v>8</v>
      </c>
      <c r="B18">
        <v>11</v>
      </c>
      <c r="C18" s="1" t="s">
        <v>52</v>
      </c>
      <c r="D18" s="1" t="s">
        <v>620</v>
      </c>
      <c r="E18">
        <v>16</v>
      </c>
      <c r="F18">
        <v>28</v>
      </c>
      <c r="G18">
        <v>2</v>
      </c>
      <c r="H18">
        <v>8</v>
      </c>
      <c r="I18" s="1" t="s">
        <v>608</v>
      </c>
      <c r="J18">
        <f>cocina[[#This Row],[Precio Unitario]]*cocina[[#This Row],[Cantidad Ordenada]]-cocina[[#This Row],[Costo Unitario]]*cocina[[#This Row],[Cantidad Ordenada]]</f>
        <v>24</v>
      </c>
      <c r="K18">
        <f>cocina[[#This Row],[Precio Unitario]]*cocina[[#This Row],[Cantidad Ordenada]]</f>
        <v>56</v>
      </c>
      <c r="L18" s="5">
        <f>(SUMIF(A:A,cocina[[#This Row],[Número de Orden]],J:J))/SUMIF(A:A,cocina[[#This Row],[Número de Orden]],K:K)</f>
        <v>0.39669421487603307</v>
      </c>
      <c r="M18" s="1">
        <f>cocina[[#This Row],[Ganancia bruta]]-cocina[[#This Row],[Ganancia neta]]</f>
        <v>32</v>
      </c>
    </row>
    <row r="19" spans="1:13" x14ac:dyDescent="0.3">
      <c r="A19">
        <v>8</v>
      </c>
      <c r="B19">
        <v>11</v>
      </c>
      <c r="C19" s="1" t="s">
        <v>58</v>
      </c>
      <c r="D19" s="1" t="s">
        <v>616</v>
      </c>
      <c r="E19">
        <v>25</v>
      </c>
      <c r="F19">
        <v>40</v>
      </c>
      <c r="G19">
        <v>3</v>
      </c>
      <c r="H19">
        <v>36</v>
      </c>
      <c r="I19" s="1" t="s">
        <v>608</v>
      </c>
      <c r="J19">
        <f>cocina[[#This Row],[Precio Unitario]]*cocina[[#This Row],[Cantidad Ordenada]]-cocina[[#This Row],[Costo Unitario]]*cocina[[#This Row],[Cantidad Ordenada]]</f>
        <v>45</v>
      </c>
      <c r="K19">
        <f>cocina[[#This Row],[Precio Unitario]]*cocina[[#This Row],[Cantidad Ordenada]]</f>
        <v>120</v>
      </c>
      <c r="L19" s="5">
        <f>(SUMIF(A:A,cocina[[#This Row],[Número de Orden]],J:J))/SUMIF(A:A,cocina[[#This Row],[Número de Orden]],K:K)</f>
        <v>0.39669421487603307</v>
      </c>
      <c r="M19" s="1">
        <f>cocina[[#This Row],[Ganancia bruta]]-cocina[[#This Row],[Ganancia neta]]</f>
        <v>75</v>
      </c>
    </row>
    <row r="20" spans="1:13" x14ac:dyDescent="0.3">
      <c r="A20">
        <v>9</v>
      </c>
      <c r="B20">
        <v>15</v>
      </c>
      <c r="C20" s="1" t="s">
        <v>78</v>
      </c>
      <c r="D20" s="1" t="s">
        <v>613</v>
      </c>
      <c r="E20">
        <v>18</v>
      </c>
      <c r="F20">
        <v>30</v>
      </c>
      <c r="G20">
        <v>1</v>
      </c>
      <c r="H20">
        <v>51</v>
      </c>
      <c r="I20" s="1" t="s">
        <v>608</v>
      </c>
      <c r="J20">
        <f>cocina[[#This Row],[Precio Unitario]]*cocina[[#This Row],[Cantidad Ordenada]]-cocina[[#This Row],[Costo Unitario]]*cocina[[#This Row],[Cantidad Ordenada]]</f>
        <v>12</v>
      </c>
      <c r="K20">
        <f>cocina[[#This Row],[Precio Unitario]]*cocina[[#This Row],[Cantidad Ordenada]]</f>
        <v>30</v>
      </c>
      <c r="L20" s="5">
        <f>(SUMIF(A:A,cocina[[#This Row],[Número de Orden]],J:J))/SUMIF(A:A,cocina[[#This Row],[Número de Orden]],K:K)</f>
        <v>0.40828402366863903</v>
      </c>
      <c r="M20" s="1">
        <f>cocina[[#This Row],[Ganancia bruta]]-cocina[[#This Row],[Ganancia neta]]</f>
        <v>18</v>
      </c>
    </row>
    <row r="21" spans="1:13" x14ac:dyDescent="0.3">
      <c r="A21">
        <v>9</v>
      </c>
      <c r="B21">
        <v>15</v>
      </c>
      <c r="C21" s="1" t="s">
        <v>168</v>
      </c>
      <c r="D21" s="1" t="s">
        <v>612</v>
      </c>
      <c r="E21">
        <v>14</v>
      </c>
      <c r="F21">
        <v>24</v>
      </c>
      <c r="G21">
        <v>1</v>
      </c>
      <c r="H21">
        <v>49</v>
      </c>
      <c r="I21" s="1" t="s">
        <v>609</v>
      </c>
      <c r="J21">
        <f>cocina[[#This Row],[Precio Unitario]]*cocina[[#This Row],[Cantidad Ordenada]]-cocina[[#This Row],[Costo Unitario]]*cocina[[#This Row],[Cantidad Ordenada]]</f>
        <v>10</v>
      </c>
      <c r="K21">
        <f>cocina[[#This Row],[Precio Unitario]]*cocina[[#This Row],[Cantidad Ordenada]]</f>
        <v>24</v>
      </c>
      <c r="L21" s="5">
        <f>(SUMIF(A:A,cocina[[#This Row],[Número de Orden]],J:J))/SUMIF(A:A,cocina[[#This Row],[Número de Orden]],K:K)</f>
        <v>0.40828402366863903</v>
      </c>
      <c r="M21" s="1">
        <f>cocina[[#This Row],[Ganancia bruta]]-cocina[[#This Row],[Ganancia neta]]</f>
        <v>14</v>
      </c>
    </row>
    <row r="22" spans="1:13" x14ac:dyDescent="0.3">
      <c r="A22">
        <v>9</v>
      </c>
      <c r="B22">
        <v>15</v>
      </c>
      <c r="C22" s="1" t="s">
        <v>122</v>
      </c>
      <c r="D22" s="1" t="s">
        <v>621</v>
      </c>
      <c r="E22">
        <v>11</v>
      </c>
      <c r="F22">
        <v>19</v>
      </c>
      <c r="G22">
        <v>1</v>
      </c>
      <c r="H22">
        <v>15</v>
      </c>
      <c r="I22" s="1" t="s">
        <v>608</v>
      </c>
      <c r="J22">
        <f>cocina[[#This Row],[Precio Unitario]]*cocina[[#This Row],[Cantidad Ordenada]]-cocina[[#This Row],[Costo Unitario]]*cocina[[#This Row],[Cantidad Ordenada]]</f>
        <v>8</v>
      </c>
      <c r="K22">
        <f>cocina[[#This Row],[Precio Unitario]]*cocina[[#This Row],[Cantidad Ordenada]]</f>
        <v>19</v>
      </c>
      <c r="L22" s="5">
        <f>(SUMIF(A:A,cocina[[#This Row],[Número de Orden]],J:J))/SUMIF(A:A,cocina[[#This Row],[Número de Orden]],K:K)</f>
        <v>0.40828402366863903</v>
      </c>
      <c r="M22" s="1">
        <f>cocina[[#This Row],[Ganancia bruta]]-cocina[[#This Row],[Ganancia neta]]</f>
        <v>11</v>
      </c>
    </row>
    <row r="23" spans="1:13" x14ac:dyDescent="0.3">
      <c r="A23">
        <v>9</v>
      </c>
      <c r="B23">
        <v>15</v>
      </c>
      <c r="C23" s="1" t="s">
        <v>257</v>
      </c>
      <c r="D23" s="1" t="s">
        <v>623</v>
      </c>
      <c r="E23">
        <v>19</v>
      </c>
      <c r="F23">
        <v>32</v>
      </c>
      <c r="G23">
        <v>3</v>
      </c>
      <c r="H23">
        <v>31</v>
      </c>
      <c r="I23" s="1" t="s">
        <v>608</v>
      </c>
      <c r="J23">
        <f>cocina[[#This Row],[Precio Unitario]]*cocina[[#This Row],[Cantidad Ordenada]]-cocina[[#This Row],[Costo Unitario]]*cocina[[#This Row],[Cantidad Ordenada]]</f>
        <v>39</v>
      </c>
      <c r="K23">
        <f>cocina[[#This Row],[Precio Unitario]]*cocina[[#This Row],[Cantidad Ordenada]]</f>
        <v>96</v>
      </c>
      <c r="L23" s="5">
        <f>(SUMIF(A:A,cocina[[#This Row],[Número de Orden]],J:J))/SUMIF(A:A,cocina[[#This Row],[Número de Orden]],K:K)</f>
        <v>0.40828402366863903</v>
      </c>
      <c r="M23" s="1">
        <f>cocina[[#This Row],[Ganancia bruta]]-cocina[[#This Row],[Ganancia neta]]</f>
        <v>57</v>
      </c>
    </row>
    <row r="24" spans="1:13" x14ac:dyDescent="0.3">
      <c r="A24">
        <v>10</v>
      </c>
      <c r="B24">
        <v>17</v>
      </c>
      <c r="C24" s="1" t="s">
        <v>65</v>
      </c>
      <c r="D24" s="1" t="s">
        <v>625</v>
      </c>
      <c r="E24">
        <v>20</v>
      </c>
      <c r="F24">
        <v>34</v>
      </c>
      <c r="G24">
        <v>2</v>
      </c>
      <c r="H24">
        <v>10</v>
      </c>
      <c r="I24" s="1" t="s">
        <v>609</v>
      </c>
      <c r="J24">
        <f>cocina[[#This Row],[Precio Unitario]]*cocina[[#This Row],[Cantidad Ordenada]]-cocina[[#This Row],[Costo Unitario]]*cocina[[#This Row],[Cantidad Ordenada]]</f>
        <v>28</v>
      </c>
      <c r="K24">
        <f>cocina[[#This Row],[Precio Unitario]]*cocina[[#This Row],[Cantidad Ordenada]]</f>
        <v>68</v>
      </c>
      <c r="L24" s="5">
        <f>(SUMIF(A:A,cocina[[#This Row],[Número de Orden]],J:J))/SUMIF(A:A,cocina[[#This Row],[Número de Orden]],K:K)</f>
        <v>0.39189189189189189</v>
      </c>
      <c r="M24" s="1">
        <f>cocina[[#This Row],[Ganancia bruta]]-cocina[[#This Row],[Ganancia neta]]</f>
        <v>40</v>
      </c>
    </row>
    <row r="25" spans="1:13" x14ac:dyDescent="0.3">
      <c r="A25">
        <v>10</v>
      </c>
      <c r="B25">
        <v>17</v>
      </c>
      <c r="C25" s="1" t="s">
        <v>58</v>
      </c>
      <c r="D25" s="1" t="s">
        <v>616</v>
      </c>
      <c r="E25">
        <v>25</v>
      </c>
      <c r="F25">
        <v>40</v>
      </c>
      <c r="G25">
        <v>2</v>
      </c>
      <c r="H25">
        <v>19</v>
      </c>
      <c r="I25" s="1" t="s">
        <v>608</v>
      </c>
      <c r="J25">
        <f>cocina[[#This Row],[Precio Unitario]]*cocina[[#This Row],[Cantidad Ordenada]]-cocina[[#This Row],[Costo Unitario]]*cocina[[#This Row],[Cantidad Ordenada]]</f>
        <v>30</v>
      </c>
      <c r="K25">
        <f>cocina[[#This Row],[Precio Unitario]]*cocina[[#This Row],[Cantidad Ordenada]]</f>
        <v>80</v>
      </c>
      <c r="L25" s="5">
        <f>(SUMIF(A:A,cocina[[#This Row],[Número de Orden]],J:J))/SUMIF(A:A,cocina[[#This Row],[Número de Orden]],K:K)</f>
        <v>0.39189189189189189</v>
      </c>
      <c r="M25" s="1">
        <f>cocina[[#This Row],[Ganancia bruta]]-cocina[[#This Row],[Ganancia neta]]</f>
        <v>50</v>
      </c>
    </row>
    <row r="26" spans="1:13" x14ac:dyDescent="0.3">
      <c r="A26">
        <v>11</v>
      </c>
      <c r="B26">
        <v>14</v>
      </c>
      <c r="C26" s="1" t="s">
        <v>52</v>
      </c>
      <c r="D26" s="1" t="s">
        <v>620</v>
      </c>
      <c r="E26">
        <v>16</v>
      </c>
      <c r="F26">
        <v>28</v>
      </c>
      <c r="G26">
        <v>1</v>
      </c>
      <c r="H26">
        <v>32</v>
      </c>
      <c r="I26" s="1" t="s">
        <v>609</v>
      </c>
      <c r="J26">
        <f>cocina[[#This Row],[Precio Unitario]]*cocina[[#This Row],[Cantidad Ordenada]]-cocina[[#This Row],[Costo Unitario]]*cocina[[#This Row],[Cantidad Ordenada]]</f>
        <v>12</v>
      </c>
      <c r="K26">
        <f>cocina[[#This Row],[Precio Unitario]]*cocina[[#This Row],[Cantidad Ordenada]]</f>
        <v>28</v>
      </c>
      <c r="L26" s="5">
        <f>(SUMIF(A:A,cocina[[#This Row],[Número de Orden]],J:J))/SUMIF(A:A,cocina[[#This Row],[Número de Orden]],K:K)</f>
        <v>0.40909090909090912</v>
      </c>
      <c r="M26" s="1">
        <f>cocina[[#This Row],[Ganancia bruta]]-cocina[[#This Row],[Ganancia neta]]</f>
        <v>16</v>
      </c>
    </row>
    <row r="27" spans="1:13" x14ac:dyDescent="0.3">
      <c r="A27">
        <v>11</v>
      </c>
      <c r="B27">
        <v>14</v>
      </c>
      <c r="C27" s="1" t="s">
        <v>78</v>
      </c>
      <c r="D27" s="1" t="s">
        <v>613</v>
      </c>
      <c r="E27">
        <v>18</v>
      </c>
      <c r="F27">
        <v>30</v>
      </c>
      <c r="G27">
        <v>2</v>
      </c>
      <c r="H27">
        <v>24</v>
      </c>
      <c r="I27" s="1" t="s">
        <v>609</v>
      </c>
      <c r="J27">
        <f>cocina[[#This Row],[Precio Unitario]]*cocina[[#This Row],[Cantidad Ordenada]]-cocina[[#This Row],[Costo Unitario]]*cocina[[#This Row],[Cantidad Ordenada]]</f>
        <v>24</v>
      </c>
      <c r="K27">
        <f>cocina[[#This Row],[Precio Unitario]]*cocina[[#This Row],[Cantidad Ordenada]]</f>
        <v>60</v>
      </c>
      <c r="L27" s="5">
        <f>(SUMIF(A:A,cocina[[#This Row],[Número de Orden]],J:J))/SUMIF(A:A,cocina[[#This Row],[Número de Orden]],K:K)</f>
        <v>0.40909090909090912</v>
      </c>
      <c r="M27" s="1">
        <f>cocina[[#This Row],[Ganancia bruta]]-cocina[[#This Row],[Ganancia neta]]</f>
        <v>36</v>
      </c>
    </row>
    <row r="28" spans="1:13" x14ac:dyDescent="0.3">
      <c r="A28">
        <v>12</v>
      </c>
      <c r="B28">
        <v>14</v>
      </c>
      <c r="C28" s="1" t="s">
        <v>52</v>
      </c>
      <c r="D28" s="1" t="s">
        <v>620</v>
      </c>
      <c r="E28">
        <v>16</v>
      </c>
      <c r="F28">
        <v>28</v>
      </c>
      <c r="G28">
        <v>1</v>
      </c>
      <c r="H28">
        <v>5</v>
      </c>
      <c r="I28" s="1" t="s">
        <v>609</v>
      </c>
      <c r="J28">
        <f>cocina[[#This Row],[Precio Unitario]]*cocina[[#This Row],[Cantidad Ordenada]]-cocina[[#This Row],[Costo Unitario]]*cocina[[#This Row],[Cantidad Ordenada]]</f>
        <v>12</v>
      </c>
      <c r="K28">
        <f>cocina[[#This Row],[Precio Unitario]]*cocina[[#This Row],[Cantidad Ordenada]]</f>
        <v>28</v>
      </c>
      <c r="L28" s="5">
        <f>(SUMIF(A:A,cocina[[#This Row],[Número de Orden]],J:J))/SUMIF(A:A,cocina[[#This Row],[Número de Orden]],K:K)</f>
        <v>0.38957055214723929</v>
      </c>
      <c r="M28" s="1">
        <f>cocina[[#This Row],[Ganancia bruta]]-cocina[[#This Row],[Ganancia neta]]</f>
        <v>16</v>
      </c>
    </row>
    <row r="29" spans="1:13" x14ac:dyDescent="0.3">
      <c r="A29">
        <v>12</v>
      </c>
      <c r="B29">
        <v>14</v>
      </c>
      <c r="C29" s="1" t="s">
        <v>83</v>
      </c>
      <c r="D29" s="1" t="s">
        <v>617</v>
      </c>
      <c r="E29">
        <v>22</v>
      </c>
      <c r="F29">
        <v>36</v>
      </c>
      <c r="G29">
        <v>3</v>
      </c>
      <c r="H29">
        <v>44</v>
      </c>
      <c r="I29" s="1" t="s">
        <v>608</v>
      </c>
      <c r="J29">
        <f>cocina[[#This Row],[Precio Unitario]]*cocina[[#This Row],[Cantidad Ordenada]]-cocina[[#This Row],[Costo Unitario]]*cocina[[#This Row],[Cantidad Ordenada]]</f>
        <v>42</v>
      </c>
      <c r="K29">
        <f>cocina[[#This Row],[Precio Unitario]]*cocina[[#This Row],[Cantidad Ordenada]]</f>
        <v>108</v>
      </c>
      <c r="L29" s="5">
        <f>(SUMIF(A:A,cocina[[#This Row],[Número de Orden]],J:J))/SUMIF(A:A,cocina[[#This Row],[Número de Orden]],K:K)</f>
        <v>0.38957055214723929</v>
      </c>
      <c r="M29" s="1">
        <f>cocina[[#This Row],[Ganancia bruta]]-cocina[[#This Row],[Ganancia neta]]</f>
        <v>66</v>
      </c>
    </row>
    <row r="30" spans="1:13" x14ac:dyDescent="0.3">
      <c r="A30">
        <v>12</v>
      </c>
      <c r="B30">
        <v>14</v>
      </c>
      <c r="C30" s="1" t="s">
        <v>36</v>
      </c>
      <c r="D30" s="1" t="s">
        <v>622</v>
      </c>
      <c r="E30">
        <v>21</v>
      </c>
      <c r="F30">
        <v>35</v>
      </c>
      <c r="G30">
        <v>2</v>
      </c>
      <c r="H30">
        <v>6</v>
      </c>
      <c r="I30" s="1" t="s">
        <v>608</v>
      </c>
      <c r="J30">
        <f>cocina[[#This Row],[Precio Unitario]]*cocina[[#This Row],[Cantidad Ordenada]]-cocina[[#This Row],[Costo Unitario]]*cocina[[#This Row],[Cantidad Ordenada]]</f>
        <v>28</v>
      </c>
      <c r="K30">
        <f>cocina[[#This Row],[Precio Unitario]]*cocina[[#This Row],[Cantidad Ordenada]]</f>
        <v>70</v>
      </c>
      <c r="L30" s="5">
        <f>(SUMIF(A:A,cocina[[#This Row],[Número de Orden]],J:J))/SUMIF(A:A,cocina[[#This Row],[Número de Orden]],K:K)</f>
        <v>0.38957055214723929</v>
      </c>
      <c r="M30" s="1">
        <f>cocina[[#This Row],[Ganancia bruta]]-cocina[[#This Row],[Ganancia neta]]</f>
        <v>42</v>
      </c>
    </row>
    <row r="31" spans="1:13" x14ac:dyDescent="0.3">
      <c r="A31">
        <v>12</v>
      </c>
      <c r="B31">
        <v>14</v>
      </c>
      <c r="C31" s="1" t="s">
        <v>58</v>
      </c>
      <c r="D31" s="1" t="s">
        <v>616</v>
      </c>
      <c r="E31">
        <v>25</v>
      </c>
      <c r="F31">
        <v>40</v>
      </c>
      <c r="G31">
        <v>3</v>
      </c>
      <c r="H31">
        <v>40</v>
      </c>
      <c r="I31" s="1" t="s">
        <v>608</v>
      </c>
      <c r="J31">
        <f>cocina[[#This Row],[Precio Unitario]]*cocina[[#This Row],[Cantidad Ordenada]]-cocina[[#This Row],[Costo Unitario]]*cocina[[#This Row],[Cantidad Ordenada]]</f>
        <v>45</v>
      </c>
      <c r="K31">
        <f>cocina[[#This Row],[Precio Unitario]]*cocina[[#This Row],[Cantidad Ordenada]]</f>
        <v>120</v>
      </c>
      <c r="L31" s="5">
        <f>(SUMIF(A:A,cocina[[#This Row],[Número de Orden]],J:J))/SUMIF(A:A,cocina[[#This Row],[Número de Orden]],K:K)</f>
        <v>0.38957055214723929</v>
      </c>
      <c r="M31" s="1">
        <f>cocina[[#This Row],[Ganancia bruta]]-cocina[[#This Row],[Ganancia neta]]</f>
        <v>75</v>
      </c>
    </row>
    <row r="32" spans="1:13" x14ac:dyDescent="0.3">
      <c r="A32">
        <v>13</v>
      </c>
      <c r="B32">
        <v>2</v>
      </c>
      <c r="C32" s="1" t="s">
        <v>48</v>
      </c>
      <c r="D32" s="1" t="s">
        <v>618</v>
      </c>
      <c r="E32">
        <v>17</v>
      </c>
      <c r="F32">
        <v>29</v>
      </c>
      <c r="G32">
        <v>3</v>
      </c>
      <c r="H32">
        <v>59</v>
      </c>
      <c r="I32" s="1" t="s">
        <v>609</v>
      </c>
      <c r="J32">
        <f>cocina[[#This Row],[Precio Unitario]]*cocina[[#This Row],[Cantidad Ordenada]]-cocina[[#This Row],[Costo Unitario]]*cocina[[#This Row],[Cantidad Ordenada]]</f>
        <v>36</v>
      </c>
      <c r="K32">
        <f>cocina[[#This Row],[Precio Unitario]]*cocina[[#This Row],[Cantidad Ordenada]]</f>
        <v>87</v>
      </c>
      <c r="L32" s="5">
        <f>(SUMIF(A:A,cocina[[#This Row],[Número de Orden]],J:J))/SUMIF(A:A,cocina[[#This Row],[Número de Orden]],K:K)</f>
        <v>0.41379310344827586</v>
      </c>
      <c r="M32" s="1">
        <f>cocina[[#This Row],[Ganancia bruta]]-cocina[[#This Row],[Ganancia neta]]</f>
        <v>51</v>
      </c>
    </row>
    <row r="33" spans="1:13" x14ac:dyDescent="0.3">
      <c r="A33">
        <v>14</v>
      </c>
      <c r="B33">
        <v>16</v>
      </c>
      <c r="C33" s="1" t="s">
        <v>156</v>
      </c>
      <c r="D33" s="1" t="s">
        <v>626</v>
      </c>
      <c r="E33">
        <v>12</v>
      </c>
      <c r="F33">
        <v>20</v>
      </c>
      <c r="G33">
        <v>1</v>
      </c>
      <c r="H33">
        <v>36</v>
      </c>
      <c r="I33" s="1" t="s">
        <v>608</v>
      </c>
      <c r="J33">
        <f>cocina[[#This Row],[Precio Unitario]]*cocina[[#This Row],[Cantidad Ordenada]]-cocina[[#This Row],[Costo Unitario]]*cocina[[#This Row],[Cantidad Ordenada]]</f>
        <v>8</v>
      </c>
      <c r="K33">
        <f>cocina[[#This Row],[Precio Unitario]]*cocina[[#This Row],[Cantidad Ordenada]]</f>
        <v>20</v>
      </c>
      <c r="L33" s="5">
        <f>(SUMIF(A:A,cocina[[#This Row],[Número de Orden]],J:J))/SUMIF(A:A,cocina[[#This Row],[Número de Orden]],K:K)</f>
        <v>0.39534883720930231</v>
      </c>
      <c r="M33" s="1">
        <f>cocina[[#This Row],[Ganancia bruta]]-cocina[[#This Row],[Ganancia neta]]</f>
        <v>12</v>
      </c>
    </row>
    <row r="34" spans="1:13" x14ac:dyDescent="0.3">
      <c r="A34">
        <v>14</v>
      </c>
      <c r="B34">
        <v>16</v>
      </c>
      <c r="C34" s="1" t="s">
        <v>271</v>
      </c>
      <c r="D34" s="1" t="s">
        <v>619</v>
      </c>
      <c r="E34">
        <v>20</v>
      </c>
      <c r="F34">
        <v>33</v>
      </c>
      <c r="G34">
        <v>1</v>
      </c>
      <c r="H34">
        <v>26</v>
      </c>
      <c r="I34" s="1" t="s">
        <v>608</v>
      </c>
      <c r="J34">
        <f>cocina[[#This Row],[Precio Unitario]]*cocina[[#This Row],[Cantidad Ordenada]]-cocina[[#This Row],[Costo Unitario]]*cocina[[#This Row],[Cantidad Ordenada]]</f>
        <v>13</v>
      </c>
      <c r="K34">
        <f>cocina[[#This Row],[Precio Unitario]]*cocina[[#This Row],[Cantidad Ordenada]]</f>
        <v>33</v>
      </c>
      <c r="L34" s="5">
        <f>(SUMIF(A:A,cocina[[#This Row],[Número de Orden]],J:J))/SUMIF(A:A,cocina[[#This Row],[Número de Orden]],K:K)</f>
        <v>0.39534883720930231</v>
      </c>
      <c r="M34" s="1">
        <f>cocina[[#This Row],[Ganancia bruta]]-cocina[[#This Row],[Ganancia neta]]</f>
        <v>20</v>
      </c>
    </row>
    <row r="35" spans="1:13" x14ac:dyDescent="0.3">
      <c r="A35">
        <v>14</v>
      </c>
      <c r="B35">
        <v>16</v>
      </c>
      <c r="C35" s="1" t="s">
        <v>210</v>
      </c>
      <c r="D35" s="1" t="s">
        <v>627</v>
      </c>
      <c r="E35">
        <v>14</v>
      </c>
      <c r="F35">
        <v>23</v>
      </c>
      <c r="G35">
        <v>2</v>
      </c>
      <c r="H35">
        <v>44</v>
      </c>
      <c r="I35" s="1" t="s">
        <v>609</v>
      </c>
      <c r="J35">
        <f>cocina[[#This Row],[Precio Unitario]]*cocina[[#This Row],[Cantidad Ordenada]]-cocina[[#This Row],[Costo Unitario]]*cocina[[#This Row],[Cantidad Ordenada]]</f>
        <v>18</v>
      </c>
      <c r="K35">
        <f>cocina[[#This Row],[Precio Unitario]]*cocina[[#This Row],[Cantidad Ordenada]]</f>
        <v>46</v>
      </c>
      <c r="L35" s="5">
        <f>(SUMIF(A:A,cocina[[#This Row],[Número de Orden]],J:J))/SUMIF(A:A,cocina[[#This Row],[Número de Orden]],K:K)</f>
        <v>0.39534883720930231</v>
      </c>
      <c r="M35" s="1">
        <f>cocina[[#This Row],[Ganancia bruta]]-cocina[[#This Row],[Ganancia neta]]</f>
        <v>28</v>
      </c>
    </row>
    <row r="36" spans="1:13" x14ac:dyDescent="0.3">
      <c r="A36">
        <v>14</v>
      </c>
      <c r="B36">
        <v>16</v>
      </c>
      <c r="C36" s="1" t="s">
        <v>78</v>
      </c>
      <c r="D36" s="1" t="s">
        <v>613</v>
      </c>
      <c r="E36">
        <v>18</v>
      </c>
      <c r="F36">
        <v>30</v>
      </c>
      <c r="G36">
        <v>1</v>
      </c>
      <c r="H36">
        <v>48</v>
      </c>
      <c r="I36" s="1" t="s">
        <v>608</v>
      </c>
      <c r="J36">
        <f>cocina[[#This Row],[Precio Unitario]]*cocina[[#This Row],[Cantidad Ordenada]]-cocina[[#This Row],[Costo Unitario]]*cocina[[#This Row],[Cantidad Ordenada]]</f>
        <v>12</v>
      </c>
      <c r="K36">
        <f>cocina[[#This Row],[Precio Unitario]]*cocina[[#This Row],[Cantidad Ordenada]]</f>
        <v>30</v>
      </c>
      <c r="L36" s="5">
        <f>(SUMIF(A:A,cocina[[#This Row],[Número de Orden]],J:J))/SUMIF(A:A,cocina[[#This Row],[Número de Orden]],K:K)</f>
        <v>0.39534883720930231</v>
      </c>
      <c r="M36" s="1">
        <f>cocina[[#This Row],[Ganancia bruta]]-cocina[[#This Row],[Ganancia neta]]</f>
        <v>18</v>
      </c>
    </row>
    <row r="37" spans="1:13" x14ac:dyDescent="0.3">
      <c r="A37">
        <v>15</v>
      </c>
      <c r="B37">
        <v>6</v>
      </c>
      <c r="C37" s="1" t="s">
        <v>52</v>
      </c>
      <c r="D37" s="1" t="s">
        <v>620</v>
      </c>
      <c r="E37">
        <v>16</v>
      </c>
      <c r="F37">
        <v>28</v>
      </c>
      <c r="G37">
        <v>2</v>
      </c>
      <c r="H37">
        <v>25</v>
      </c>
      <c r="I37" s="1" t="s">
        <v>608</v>
      </c>
      <c r="J37">
        <f>cocina[[#This Row],[Precio Unitario]]*cocina[[#This Row],[Cantidad Ordenada]]-cocina[[#This Row],[Costo Unitario]]*cocina[[#This Row],[Cantidad Ordenada]]</f>
        <v>24</v>
      </c>
      <c r="K37">
        <f>cocina[[#This Row],[Precio Unitario]]*cocina[[#This Row],[Cantidad Ordenada]]</f>
        <v>56</v>
      </c>
      <c r="L37" s="5">
        <f>(SUMIF(A:A,cocina[[#This Row],[Número de Orden]],J:J))/SUMIF(A:A,cocina[[#This Row],[Número de Orden]],K:K)</f>
        <v>0.4017857142857143</v>
      </c>
      <c r="M37" s="1">
        <f>cocina[[#This Row],[Ganancia bruta]]-cocina[[#This Row],[Ganancia neta]]</f>
        <v>32</v>
      </c>
    </row>
    <row r="38" spans="1:13" x14ac:dyDescent="0.3">
      <c r="A38">
        <v>15</v>
      </c>
      <c r="B38">
        <v>6</v>
      </c>
      <c r="C38" s="1" t="s">
        <v>80</v>
      </c>
      <c r="D38" s="1" t="s">
        <v>628</v>
      </c>
      <c r="E38">
        <v>13</v>
      </c>
      <c r="F38">
        <v>21</v>
      </c>
      <c r="G38">
        <v>3</v>
      </c>
      <c r="H38">
        <v>27</v>
      </c>
      <c r="I38" s="1" t="s">
        <v>608</v>
      </c>
      <c r="J38">
        <f>cocina[[#This Row],[Precio Unitario]]*cocina[[#This Row],[Cantidad Ordenada]]-cocina[[#This Row],[Costo Unitario]]*cocina[[#This Row],[Cantidad Ordenada]]</f>
        <v>24</v>
      </c>
      <c r="K38">
        <f>cocina[[#This Row],[Precio Unitario]]*cocina[[#This Row],[Cantidad Ordenada]]</f>
        <v>63</v>
      </c>
      <c r="L38" s="5">
        <f>(SUMIF(A:A,cocina[[#This Row],[Número de Orden]],J:J))/SUMIF(A:A,cocina[[#This Row],[Número de Orden]],K:K)</f>
        <v>0.4017857142857143</v>
      </c>
      <c r="M38" s="1">
        <f>cocina[[#This Row],[Ganancia bruta]]-cocina[[#This Row],[Ganancia neta]]</f>
        <v>39</v>
      </c>
    </row>
    <row r="39" spans="1:13" x14ac:dyDescent="0.3">
      <c r="A39">
        <v>15</v>
      </c>
      <c r="B39">
        <v>6</v>
      </c>
      <c r="C39" s="1" t="s">
        <v>36</v>
      </c>
      <c r="D39" s="1" t="s">
        <v>622</v>
      </c>
      <c r="E39">
        <v>21</v>
      </c>
      <c r="F39">
        <v>35</v>
      </c>
      <c r="G39">
        <v>3</v>
      </c>
      <c r="H39">
        <v>51</v>
      </c>
      <c r="I39" s="1" t="s">
        <v>608</v>
      </c>
      <c r="J39">
        <f>cocina[[#This Row],[Precio Unitario]]*cocina[[#This Row],[Cantidad Ordenada]]-cocina[[#This Row],[Costo Unitario]]*cocina[[#This Row],[Cantidad Ordenada]]</f>
        <v>42</v>
      </c>
      <c r="K39">
        <f>cocina[[#This Row],[Precio Unitario]]*cocina[[#This Row],[Cantidad Ordenada]]</f>
        <v>105</v>
      </c>
      <c r="L39" s="5">
        <f>(SUMIF(A:A,cocina[[#This Row],[Número de Orden]],J:J))/SUMIF(A:A,cocina[[#This Row],[Número de Orden]],K:K)</f>
        <v>0.4017857142857143</v>
      </c>
      <c r="M39" s="1">
        <f>cocina[[#This Row],[Ganancia bruta]]-cocina[[#This Row],[Ganancia neta]]</f>
        <v>63</v>
      </c>
    </row>
    <row r="40" spans="1:13" x14ac:dyDescent="0.3">
      <c r="A40">
        <v>16</v>
      </c>
      <c r="B40">
        <v>20</v>
      </c>
      <c r="C40" s="1" t="s">
        <v>52</v>
      </c>
      <c r="D40" s="1" t="s">
        <v>620</v>
      </c>
      <c r="E40">
        <v>16</v>
      </c>
      <c r="F40">
        <v>28</v>
      </c>
      <c r="G40">
        <v>1</v>
      </c>
      <c r="H40">
        <v>38</v>
      </c>
      <c r="I40" s="1" t="s">
        <v>608</v>
      </c>
      <c r="J40">
        <f>cocina[[#This Row],[Precio Unitario]]*cocina[[#This Row],[Cantidad Ordenada]]-cocina[[#This Row],[Costo Unitario]]*cocina[[#This Row],[Cantidad Ordenada]]</f>
        <v>12</v>
      </c>
      <c r="K40">
        <f>cocina[[#This Row],[Precio Unitario]]*cocina[[#This Row],[Cantidad Ordenada]]</f>
        <v>28</v>
      </c>
      <c r="L40" s="5">
        <f>(SUMIF(A:A,cocina[[#This Row],[Número de Orden]],J:J))/SUMIF(A:A,cocina[[#This Row],[Número de Orden]],K:K)</f>
        <v>0.42857142857142855</v>
      </c>
      <c r="M40" s="1">
        <f>cocina[[#This Row],[Ganancia bruta]]-cocina[[#This Row],[Ganancia neta]]</f>
        <v>16</v>
      </c>
    </row>
    <row r="41" spans="1:13" x14ac:dyDescent="0.3">
      <c r="A41">
        <v>17</v>
      </c>
      <c r="B41">
        <v>14</v>
      </c>
      <c r="C41" s="1" t="s">
        <v>36</v>
      </c>
      <c r="D41" s="1" t="s">
        <v>622</v>
      </c>
      <c r="E41">
        <v>21</v>
      </c>
      <c r="F41">
        <v>35</v>
      </c>
      <c r="G41">
        <v>1</v>
      </c>
      <c r="H41">
        <v>43</v>
      </c>
      <c r="I41" s="1" t="s">
        <v>609</v>
      </c>
      <c r="J41">
        <f>cocina[[#This Row],[Precio Unitario]]*cocina[[#This Row],[Cantidad Ordenada]]-cocina[[#This Row],[Costo Unitario]]*cocina[[#This Row],[Cantidad Ordenada]]</f>
        <v>14</v>
      </c>
      <c r="K41">
        <f>cocina[[#This Row],[Precio Unitario]]*cocina[[#This Row],[Cantidad Ordenada]]</f>
        <v>35</v>
      </c>
      <c r="L41" s="5">
        <f>(SUMIF(A:A,cocina[[#This Row],[Número de Orden]],J:J))/SUMIF(A:A,cocina[[#This Row],[Número de Orden]],K:K)</f>
        <v>0.41605839416058393</v>
      </c>
      <c r="M41" s="1">
        <f>cocina[[#This Row],[Ganancia bruta]]-cocina[[#This Row],[Ganancia neta]]</f>
        <v>21</v>
      </c>
    </row>
    <row r="42" spans="1:13" x14ac:dyDescent="0.3">
      <c r="A42">
        <v>17</v>
      </c>
      <c r="B42">
        <v>14</v>
      </c>
      <c r="C42" s="1" t="s">
        <v>89</v>
      </c>
      <c r="D42" s="1" t="s">
        <v>629</v>
      </c>
      <c r="E42">
        <v>10</v>
      </c>
      <c r="F42">
        <v>18</v>
      </c>
      <c r="G42">
        <v>2</v>
      </c>
      <c r="H42">
        <v>58</v>
      </c>
      <c r="I42" s="1" t="s">
        <v>608</v>
      </c>
      <c r="J42">
        <f>cocina[[#This Row],[Precio Unitario]]*cocina[[#This Row],[Cantidad Ordenada]]-cocina[[#This Row],[Costo Unitario]]*cocina[[#This Row],[Cantidad Ordenada]]</f>
        <v>16</v>
      </c>
      <c r="K42">
        <f>cocina[[#This Row],[Precio Unitario]]*cocina[[#This Row],[Cantidad Ordenada]]</f>
        <v>36</v>
      </c>
      <c r="L42" s="5">
        <f>(SUMIF(A:A,cocina[[#This Row],[Número de Orden]],J:J))/SUMIF(A:A,cocina[[#This Row],[Número de Orden]],K:K)</f>
        <v>0.41605839416058393</v>
      </c>
      <c r="M42" s="1">
        <f>cocina[[#This Row],[Ganancia bruta]]-cocina[[#This Row],[Ganancia neta]]</f>
        <v>20</v>
      </c>
    </row>
    <row r="43" spans="1:13" x14ac:dyDescent="0.3">
      <c r="A43">
        <v>17</v>
      </c>
      <c r="B43">
        <v>14</v>
      </c>
      <c r="C43" s="1" t="s">
        <v>213</v>
      </c>
      <c r="D43" s="1" t="s">
        <v>624</v>
      </c>
      <c r="E43">
        <v>13</v>
      </c>
      <c r="F43">
        <v>22</v>
      </c>
      <c r="G43">
        <v>3</v>
      </c>
      <c r="H43">
        <v>57</v>
      </c>
      <c r="I43" s="1" t="s">
        <v>609</v>
      </c>
      <c r="J43">
        <f>cocina[[#This Row],[Precio Unitario]]*cocina[[#This Row],[Cantidad Ordenada]]-cocina[[#This Row],[Costo Unitario]]*cocina[[#This Row],[Cantidad Ordenada]]</f>
        <v>27</v>
      </c>
      <c r="K43">
        <f>cocina[[#This Row],[Precio Unitario]]*cocina[[#This Row],[Cantidad Ordenada]]</f>
        <v>66</v>
      </c>
      <c r="L43" s="5">
        <f>(SUMIF(A:A,cocina[[#This Row],[Número de Orden]],J:J))/SUMIF(A:A,cocina[[#This Row],[Número de Orden]],K:K)</f>
        <v>0.41605839416058393</v>
      </c>
      <c r="M43" s="1">
        <f>cocina[[#This Row],[Ganancia bruta]]-cocina[[#This Row],[Ganancia neta]]</f>
        <v>39</v>
      </c>
    </row>
    <row r="44" spans="1:13" x14ac:dyDescent="0.3">
      <c r="A44">
        <v>18</v>
      </c>
      <c r="B44">
        <v>9</v>
      </c>
      <c r="C44" s="1" t="s">
        <v>48</v>
      </c>
      <c r="D44" s="1" t="s">
        <v>618</v>
      </c>
      <c r="E44">
        <v>17</v>
      </c>
      <c r="F44">
        <v>29</v>
      </c>
      <c r="G44">
        <v>1</v>
      </c>
      <c r="H44">
        <v>23</v>
      </c>
      <c r="I44" s="1" t="s">
        <v>608</v>
      </c>
      <c r="J44">
        <f>cocina[[#This Row],[Precio Unitario]]*cocina[[#This Row],[Cantidad Ordenada]]-cocina[[#This Row],[Costo Unitario]]*cocina[[#This Row],[Cantidad Ordenada]]</f>
        <v>12</v>
      </c>
      <c r="K44">
        <f>cocina[[#This Row],[Precio Unitario]]*cocina[[#This Row],[Cantidad Ordenada]]</f>
        <v>29</v>
      </c>
      <c r="L44" s="5">
        <f>(SUMIF(A:A,cocina[[#This Row],[Número de Orden]],J:J))/SUMIF(A:A,cocina[[#This Row],[Número de Orden]],K:K)</f>
        <v>0.40239043824701193</v>
      </c>
      <c r="M44" s="1">
        <f>cocina[[#This Row],[Ganancia bruta]]-cocina[[#This Row],[Ganancia neta]]</f>
        <v>17</v>
      </c>
    </row>
    <row r="45" spans="1:13" x14ac:dyDescent="0.3">
      <c r="A45">
        <v>18</v>
      </c>
      <c r="B45">
        <v>9</v>
      </c>
      <c r="C45" s="1" t="s">
        <v>58</v>
      </c>
      <c r="D45" s="1" t="s">
        <v>616</v>
      </c>
      <c r="E45">
        <v>25</v>
      </c>
      <c r="F45">
        <v>40</v>
      </c>
      <c r="G45">
        <v>2</v>
      </c>
      <c r="H45">
        <v>54</v>
      </c>
      <c r="I45" s="1" t="s">
        <v>608</v>
      </c>
      <c r="J45">
        <f>cocina[[#This Row],[Precio Unitario]]*cocina[[#This Row],[Cantidad Ordenada]]-cocina[[#This Row],[Costo Unitario]]*cocina[[#This Row],[Cantidad Ordenada]]</f>
        <v>30</v>
      </c>
      <c r="K45">
        <f>cocina[[#This Row],[Precio Unitario]]*cocina[[#This Row],[Cantidad Ordenada]]</f>
        <v>80</v>
      </c>
      <c r="L45" s="5">
        <f>(SUMIF(A:A,cocina[[#This Row],[Número de Orden]],J:J))/SUMIF(A:A,cocina[[#This Row],[Número de Orden]],K:K)</f>
        <v>0.40239043824701193</v>
      </c>
      <c r="M45" s="1">
        <f>cocina[[#This Row],[Ganancia bruta]]-cocina[[#This Row],[Ganancia neta]]</f>
        <v>50</v>
      </c>
    </row>
    <row r="46" spans="1:13" x14ac:dyDescent="0.3">
      <c r="A46">
        <v>18</v>
      </c>
      <c r="B46">
        <v>9</v>
      </c>
      <c r="C46" s="1" t="s">
        <v>165</v>
      </c>
      <c r="D46" s="1" t="s">
        <v>630</v>
      </c>
      <c r="E46">
        <v>15</v>
      </c>
      <c r="F46">
        <v>26</v>
      </c>
      <c r="G46">
        <v>3</v>
      </c>
      <c r="H46">
        <v>23</v>
      </c>
      <c r="I46" s="1" t="s">
        <v>608</v>
      </c>
      <c r="J46">
        <f>cocina[[#This Row],[Precio Unitario]]*cocina[[#This Row],[Cantidad Ordenada]]-cocina[[#This Row],[Costo Unitario]]*cocina[[#This Row],[Cantidad Ordenada]]</f>
        <v>33</v>
      </c>
      <c r="K46">
        <f>cocina[[#This Row],[Precio Unitario]]*cocina[[#This Row],[Cantidad Ordenada]]</f>
        <v>78</v>
      </c>
      <c r="L46" s="5">
        <f>(SUMIF(A:A,cocina[[#This Row],[Número de Orden]],J:J))/SUMIF(A:A,cocina[[#This Row],[Número de Orden]],K:K)</f>
        <v>0.40239043824701193</v>
      </c>
      <c r="M46" s="1">
        <f>cocina[[#This Row],[Ganancia bruta]]-cocina[[#This Row],[Ganancia neta]]</f>
        <v>45</v>
      </c>
    </row>
    <row r="47" spans="1:13" x14ac:dyDescent="0.3">
      <c r="A47">
        <v>18</v>
      </c>
      <c r="B47">
        <v>9</v>
      </c>
      <c r="C47" s="1" t="s">
        <v>257</v>
      </c>
      <c r="D47" s="1" t="s">
        <v>623</v>
      </c>
      <c r="E47">
        <v>19</v>
      </c>
      <c r="F47">
        <v>32</v>
      </c>
      <c r="G47">
        <v>2</v>
      </c>
      <c r="H47">
        <v>34</v>
      </c>
      <c r="I47" s="1" t="s">
        <v>608</v>
      </c>
      <c r="J47">
        <f>cocina[[#This Row],[Precio Unitario]]*cocina[[#This Row],[Cantidad Ordenada]]-cocina[[#This Row],[Costo Unitario]]*cocina[[#This Row],[Cantidad Ordenada]]</f>
        <v>26</v>
      </c>
      <c r="K47">
        <f>cocina[[#This Row],[Precio Unitario]]*cocina[[#This Row],[Cantidad Ordenada]]</f>
        <v>64</v>
      </c>
      <c r="L47" s="5">
        <f>(SUMIF(A:A,cocina[[#This Row],[Número de Orden]],J:J))/SUMIF(A:A,cocina[[#This Row],[Número de Orden]],K:K)</f>
        <v>0.40239043824701193</v>
      </c>
      <c r="M47" s="1">
        <f>cocina[[#This Row],[Ganancia bruta]]-cocina[[#This Row],[Ganancia neta]]</f>
        <v>38</v>
      </c>
    </row>
    <row r="48" spans="1:13" x14ac:dyDescent="0.3">
      <c r="A48">
        <v>19</v>
      </c>
      <c r="B48">
        <v>18</v>
      </c>
      <c r="C48" s="1" t="s">
        <v>58</v>
      </c>
      <c r="D48" s="1" t="s">
        <v>616</v>
      </c>
      <c r="E48">
        <v>25</v>
      </c>
      <c r="F48">
        <v>40</v>
      </c>
      <c r="G48">
        <v>2</v>
      </c>
      <c r="H48">
        <v>44</v>
      </c>
      <c r="I48" s="1" t="s">
        <v>609</v>
      </c>
      <c r="J48">
        <f>cocina[[#This Row],[Precio Unitario]]*cocina[[#This Row],[Cantidad Ordenada]]-cocina[[#This Row],[Costo Unitario]]*cocina[[#This Row],[Cantidad Ordenada]]</f>
        <v>30</v>
      </c>
      <c r="K48">
        <f>cocina[[#This Row],[Precio Unitario]]*cocina[[#This Row],[Cantidad Ordenada]]</f>
        <v>80</v>
      </c>
      <c r="L48" s="5">
        <f>(SUMIF(A:A,cocina[[#This Row],[Número de Orden]],J:J))/SUMIF(A:A,cocina[[#This Row],[Número de Orden]],K:K)</f>
        <v>0.375</v>
      </c>
      <c r="M48" s="1">
        <f>cocina[[#This Row],[Ganancia bruta]]-cocina[[#This Row],[Ganancia neta]]</f>
        <v>50</v>
      </c>
    </row>
    <row r="49" spans="1:13" x14ac:dyDescent="0.3">
      <c r="A49">
        <v>20</v>
      </c>
      <c r="B49">
        <v>8</v>
      </c>
      <c r="C49" s="1" t="s">
        <v>36</v>
      </c>
      <c r="D49" s="1" t="s">
        <v>622</v>
      </c>
      <c r="E49">
        <v>21</v>
      </c>
      <c r="F49">
        <v>35</v>
      </c>
      <c r="G49">
        <v>3</v>
      </c>
      <c r="H49">
        <v>50</v>
      </c>
      <c r="I49" s="1" t="s">
        <v>609</v>
      </c>
      <c r="J49">
        <f>cocina[[#This Row],[Precio Unitario]]*cocina[[#This Row],[Cantidad Ordenada]]-cocina[[#This Row],[Costo Unitario]]*cocina[[#This Row],[Cantidad Ordenada]]</f>
        <v>42</v>
      </c>
      <c r="K49">
        <f>cocina[[#This Row],[Precio Unitario]]*cocina[[#This Row],[Cantidad Ordenada]]</f>
        <v>105</v>
      </c>
      <c r="L49" s="5">
        <f>(SUMIF(A:A,cocina[[#This Row],[Número de Orden]],J:J))/SUMIF(A:A,cocina[[#This Row],[Número de Orden]],K:K)</f>
        <v>0.398876404494382</v>
      </c>
      <c r="M49" s="1">
        <f>cocina[[#This Row],[Ganancia bruta]]-cocina[[#This Row],[Ganancia neta]]</f>
        <v>63</v>
      </c>
    </row>
    <row r="50" spans="1:13" x14ac:dyDescent="0.3">
      <c r="A50">
        <v>20</v>
      </c>
      <c r="B50">
        <v>8</v>
      </c>
      <c r="C50" s="1" t="s">
        <v>132</v>
      </c>
      <c r="D50" s="1" t="s">
        <v>631</v>
      </c>
      <c r="E50">
        <v>15</v>
      </c>
      <c r="F50">
        <v>25</v>
      </c>
      <c r="G50">
        <v>2</v>
      </c>
      <c r="H50">
        <v>6</v>
      </c>
      <c r="I50" s="1" t="s">
        <v>609</v>
      </c>
      <c r="J50">
        <f>cocina[[#This Row],[Precio Unitario]]*cocina[[#This Row],[Cantidad Ordenada]]-cocina[[#This Row],[Costo Unitario]]*cocina[[#This Row],[Cantidad Ordenada]]</f>
        <v>20</v>
      </c>
      <c r="K50">
        <f>cocina[[#This Row],[Precio Unitario]]*cocina[[#This Row],[Cantidad Ordenada]]</f>
        <v>50</v>
      </c>
      <c r="L50" s="5">
        <f>(SUMIF(A:A,cocina[[#This Row],[Número de Orden]],J:J))/SUMIF(A:A,cocina[[#This Row],[Número de Orden]],K:K)</f>
        <v>0.398876404494382</v>
      </c>
      <c r="M50" s="1">
        <f>cocina[[#This Row],[Ganancia bruta]]-cocina[[#This Row],[Ganancia neta]]</f>
        <v>30</v>
      </c>
    </row>
    <row r="51" spans="1:13" x14ac:dyDescent="0.3">
      <c r="A51">
        <v>20</v>
      </c>
      <c r="B51">
        <v>8</v>
      </c>
      <c r="C51" s="1" t="s">
        <v>210</v>
      </c>
      <c r="D51" s="1" t="s">
        <v>627</v>
      </c>
      <c r="E51">
        <v>14</v>
      </c>
      <c r="F51">
        <v>23</v>
      </c>
      <c r="G51">
        <v>1</v>
      </c>
      <c r="H51">
        <v>14</v>
      </c>
      <c r="I51" s="1" t="s">
        <v>609</v>
      </c>
      <c r="J51">
        <f>cocina[[#This Row],[Precio Unitario]]*cocina[[#This Row],[Cantidad Ordenada]]-cocina[[#This Row],[Costo Unitario]]*cocina[[#This Row],[Cantidad Ordenada]]</f>
        <v>9</v>
      </c>
      <c r="K51">
        <f>cocina[[#This Row],[Precio Unitario]]*cocina[[#This Row],[Cantidad Ordenada]]</f>
        <v>23</v>
      </c>
      <c r="L51" s="5">
        <f>(SUMIF(A:A,cocina[[#This Row],[Número de Orden]],J:J))/SUMIF(A:A,cocina[[#This Row],[Número de Orden]],K:K)</f>
        <v>0.398876404494382</v>
      </c>
      <c r="M51" s="1">
        <f>cocina[[#This Row],[Ganancia bruta]]-cocina[[#This Row],[Ganancia neta]]</f>
        <v>14</v>
      </c>
    </row>
    <row r="52" spans="1:13" x14ac:dyDescent="0.3">
      <c r="A52">
        <v>21</v>
      </c>
      <c r="B52">
        <v>12</v>
      </c>
      <c r="C52" s="1" t="s">
        <v>58</v>
      </c>
      <c r="D52" s="1" t="s">
        <v>616</v>
      </c>
      <c r="E52">
        <v>25</v>
      </c>
      <c r="F52">
        <v>40</v>
      </c>
      <c r="G52">
        <v>3</v>
      </c>
      <c r="H52">
        <v>20</v>
      </c>
      <c r="I52" s="1" t="s">
        <v>608</v>
      </c>
      <c r="J52">
        <f>cocina[[#This Row],[Precio Unitario]]*cocina[[#This Row],[Cantidad Ordenada]]-cocina[[#This Row],[Costo Unitario]]*cocina[[#This Row],[Cantidad Ordenada]]</f>
        <v>45</v>
      </c>
      <c r="K52">
        <f>cocina[[#This Row],[Precio Unitario]]*cocina[[#This Row],[Cantidad Ordenada]]</f>
        <v>120</v>
      </c>
      <c r="L52" s="5">
        <f>(SUMIF(A:A,cocina[[#This Row],[Número de Orden]],J:J))/SUMIF(A:A,cocina[[#This Row],[Número de Orden]],K:K)</f>
        <v>0.39051094890510951</v>
      </c>
      <c r="M52" s="1">
        <f>cocina[[#This Row],[Ganancia bruta]]-cocina[[#This Row],[Ganancia neta]]</f>
        <v>75</v>
      </c>
    </row>
    <row r="53" spans="1:13" x14ac:dyDescent="0.3">
      <c r="A53">
        <v>21</v>
      </c>
      <c r="B53">
        <v>12</v>
      </c>
      <c r="C53" s="1" t="s">
        <v>156</v>
      </c>
      <c r="D53" s="1" t="s">
        <v>626</v>
      </c>
      <c r="E53">
        <v>12</v>
      </c>
      <c r="F53">
        <v>20</v>
      </c>
      <c r="G53">
        <v>2</v>
      </c>
      <c r="H53">
        <v>43</v>
      </c>
      <c r="I53" s="1" t="s">
        <v>608</v>
      </c>
      <c r="J53">
        <f>cocina[[#This Row],[Precio Unitario]]*cocina[[#This Row],[Cantidad Ordenada]]-cocina[[#This Row],[Costo Unitario]]*cocina[[#This Row],[Cantidad Ordenada]]</f>
        <v>16</v>
      </c>
      <c r="K53">
        <f>cocina[[#This Row],[Precio Unitario]]*cocina[[#This Row],[Cantidad Ordenada]]</f>
        <v>40</v>
      </c>
      <c r="L53" s="5">
        <f>(SUMIF(A:A,cocina[[#This Row],[Número de Orden]],J:J))/SUMIF(A:A,cocina[[#This Row],[Número de Orden]],K:K)</f>
        <v>0.39051094890510951</v>
      </c>
      <c r="M53" s="1">
        <f>cocina[[#This Row],[Ganancia bruta]]-cocina[[#This Row],[Ganancia neta]]</f>
        <v>24</v>
      </c>
    </row>
    <row r="54" spans="1:13" x14ac:dyDescent="0.3">
      <c r="A54">
        <v>21</v>
      </c>
      <c r="B54">
        <v>12</v>
      </c>
      <c r="C54" s="1" t="s">
        <v>257</v>
      </c>
      <c r="D54" s="1" t="s">
        <v>623</v>
      </c>
      <c r="E54">
        <v>19</v>
      </c>
      <c r="F54">
        <v>32</v>
      </c>
      <c r="G54">
        <v>2</v>
      </c>
      <c r="H54">
        <v>44</v>
      </c>
      <c r="I54" s="1" t="s">
        <v>609</v>
      </c>
      <c r="J54">
        <f>cocina[[#This Row],[Precio Unitario]]*cocina[[#This Row],[Cantidad Ordenada]]-cocina[[#This Row],[Costo Unitario]]*cocina[[#This Row],[Cantidad Ordenada]]</f>
        <v>26</v>
      </c>
      <c r="K54">
        <f>cocina[[#This Row],[Precio Unitario]]*cocina[[#This Row],[Cantidad Ordenada]]</f>
        <v>64</v>
      </c>
      <c r="L54" s="5">
        <f>(SUMIF(A:A,cocina[[#This Row],[Número de Orden]],J:J))/SUMIF(A:A,cocina[[#This Row],[Número de Orden]],K:K)</f>
        <v>0.39051094890510951</v>
      </c>
      <c r="M54" s="1">
        <f>cocina[[#This Row],[Ganancia bruta]]-cocina[[#This Row],[Ganancia neta]]</f>
        <v>38</v>
      </c>
    </row>
    <row r="55" spans="1:13" x14ac:dyDescent="0.3">
      <c r="A55">
        <v>21</v>
      </c>
      <c r="B55">
        <v>12</v>
      </c>
      <c r="C55" s="1" t="s">
        <v>132</v>
      </c>
      <c r="D55" s="1" t="s">
        <v>631</v>
      </c>
      <c r="E55">
        <v>15</v>
      </c>
      <c r="F55">
        <v>25</v>
      </c>
      <c r="G55">
        <v>2</v>
      </c>
      <c r="H55">
        <v>45</v>
      </c>
      <c r="I55" s="1" t="s">
        <v>609</v>
      </c>
      <c r="J55">
        <f>cocina[[#This Row],[Precio Unitario]]*cocina[[#This Row],[Cantidad Ordenada]]-cocina[[#This Row],[Costo Unitario]]*cocina[[#This Row],[Cantidad Ordenada]]</f>
        <v>20</v>
      </c>
      <c r="K55">
        <f>cocina[[#This Row],[Precio Unitario]]*cocina[[#This Row],[Cantidad Ordenada]]</f>
        <v>50</v>
      </c>
      <c r="L55" s="5">
        <f>(SUMIF(A:A,cocina[[#This Row],[Número de Orden]],J:J))/SUMIF(A:A,cocina[[#This Row],[Número de Orden]],K:K)</f>
        <v>0.39051094890510951</v>
      </c>
      <c r="M55" s="1">
        <f>cocina[[#This Row],[Ganancia bruta]]-cocina[[#This Row],[Ganancia neta]]</f>
        <v>30</v>
      </c>
    </row>
    <row r="56" spans="1:13" x14ac:dyDescent="0.3">
      <c r="A56">
        <v>22</v>
      </c>
      <c r="B56">
        <v>15</v>
      </c>
      <c r="C56" s="1" t="s">
        <v>89</v>
      </c>
      <c r="D56" s="1" t="s">
        <v>629</v>
      </c>
      <c r="E56">
        <v>10</v>
      </c>
      <c r="F56">
        <v>18</v>
      </c>
      <c r="G56">
        <v>1</v>
      </c>
      <c r="H56">
        <v>32</v>
      </c>
      <c r="I56" s="1" t="s">
        <v>608</v>
      </c>
      <c r="J56">
        <f>cocina[[#This Row],[Precio Unitario]]*cocina[[#This Row],[Cantidad Ordenada]]-cocina[[#This Row],[Costo Unitario]]*cocina[[#This Row],[Cantidad Ordenada]]</f>
        <v>8</v>
      </c>
      <c r="K56">
        <f>cocina[[#This Row],[Precio Unitario]]*cocina[[#This Row],[Cantidad Ordenada]]</f>
        <v>18</v>
      </c>
      <c r="L56" s="5">
        <f>(SUMIF(A:A,cocina[[#This Row],[Número de Orden]],J:J))/SUMIF(A:A,cocina[[#This Row],[Número de Orden]],K:K)</f>
        <v>0.41314553990610331</v>
      </c>
      <c r="M56" s="1">
        <f>cocina[[#This Row],[Ganancia bruta]]-cocina[[#This Row],[Ganancia neta]]</f>
        <v>10</v>
      </c>
    </row>
    <row r="57" spans="1:13" x14ac:dyDescent="0.3">
      <c r="A57">
        <v>22</v>
      </c>
      <c r="B57">
        <v>15</v>
      </c>
      <c r="C57" s="1" t="s">
        <v>65</v>
      </c>
      <c r="D57" s="1" t="s">
        <v>625</v>
      </c>
      <c r="E57">
        <v>20</v>
      </c>
      <c r="F57">
        <v>34</v>
      </c>
      <c r="G57">
        <v>3</v>
      </c>
      <c r="H57">
        <v>19</v>
      </c>
      <c r="I57" s="1" t="s">
        <v>608</v>
      </c>
      <c r="J57">
        <f>cocina[[#This Row],[Precio Unitario]]*cocina[[#This Row],[Cantidad Ordenada]]-cocina[[#This Row],[Costo Unitario]]*cocina[[#This Row],[Cantidad Ordenada]]</f>
        <v>42</v>
      </c>
      <c r="K57">
        <f>cocina[[#This Row],[Precio Unitario]]*cocina[[#This Row],[Cantidad Ordenada]]</f>
        <v>102</v>
      </c>
      <c r="L57" s="5">
        <f>(SUMIF(A:A,cocina[[#This Row],[Número de Orden]],J:J))/SUMIF(A:A,cocina[[#This Row],[Número de Orden]],K:K)</f>
        <v>0.41314553990610331</v>
      </c>
      <c r="M57" s="1">
        <f>cocina[[#This Row],[Ganancia bruta]]-cocina[[#This Row],[Ganancia neta]]</f>
        <v>60</v>
      </c>
    </row>
    <row r="58" spans="1:13" x14ac:dyDescent="0.3">
      <c r="A58">
        <v>22</v>
      </c>
      <c r="B58">
        <v>15</v>
      </c>
      <c r="C58" s="1" t="s">
        <v>48</v>
      </c>
      <c r="D58" s="1" t="s">
        <v>618</v>
      </c>
      <c r="E58">
        <v>17</v>
      </c>
      <c r="F58">
        <v>29</v>
      </c>
      <c r="G58">
        <v>2</v>
      </c>
      <c r="H58">
        <v>13</v>
      </c>
      <c r="I58" s="1" t="s">
        <v>609</v>
      </c>
      <c r="J58">
        <f>cocina[[#This Row],[Precio Unitario]]*cocina[[#This Row],[Cantidad Ordenada]]-cocina[[#This Row],[Costo Unitario]]*cocina[[#This Row],[Cantidad Ordenada]]</f>
        <v>24</v>
      </c>
      <c r="K58">
        <f>cocina[[#This Row],[Precio Unitario]]*cocina[[#This Row],[Cantidad Ordenada]]</f>
        <v>58</v>
      </c>
      <c r="L58" s="5">
        <f>(SUMIF(A:A,cocina[[#This Row],[Número de Orden]],J:J))/SUMIF(A:A,cocina[[#This Row],[Número de Orden]],K:K)</f>
        <v>0.41314553990610331</v>
      </c>
      <c r="M58" s="1">
        <f>cocina[[#This Row],[Ganancia bruta]]-cocina[[#This Row],[Ganancia neta]]</f>
        <v>34</v>
      </c>
    </row>
    <row r="59" spans="1:13" x14ac:dyDescent="0.3">
      <c r="A59">
        <v>22</v>
      </c>
      <c r="B59">
        <v>15</v>
      </c>
      <c r="C59" s="1" t="s">
        <v>36</v>
      </c>
      <c r="D59" s="1" t="s">
        <v>622</v>
      </c>
      <c r="E59">
        <v>21</v>
      </c>
      <c r="F59">
        <v>35</v>
      </c>
      <c r="G59">
        <v>1</v>
      </c>
      <c r="H59">
        <v>59</v>
      </c>
      <c r="I59" s="1" t="s">
        <v>609</v>
      </c>
      <c r="J59">
        <f>cocina[[#This Row],[Precio Unitario]]*cocina[[#This Row],[Cantidad Ordenada]]-cocina[[#This Row],[Costo Unitario]]*cocina[[#This Row],[Cantidad Ordenada]]</f>
        <v>14</v>
      </c>
      <c r="K59">
        <f>cocina[[#This Row],[Precio Unitario]]*cocina[[#This Row],[Cantidad Ordenada]]</f>
        <v>35</v>
      </c>
      <c r="L59" s="5">
        <f>(SUMIF(A:A,cocina[[#This Row],[Número de Orden]],J:J))/SUMIF(A:A,cocina[[#This Row],[Número de Orden]],K:K)</f>
        <v>0.41314553990610331</v>
      </c>
      <c r="M59" s="1">
        <f>cocina[[#This Row],[Ganancia bruta]]-cocina[[#This Row],[Ganancia neta]]</f>
        <v>21</v>
      </c>
    </row>
    <row r="60" spans="1:13" x14ac:dyDescent="0.3">
      <c r="A60">
        <v>23</v>
      </c>
      <c r="B60">
        <v>1</v>
      </c>
      <c r="C60" s="1" t="s">
        <v>122</v>
      </c>
      <c r="D60" s="1" t="s">
        <v>621</v>
      </c>
      <c r="E60">
        <v>11</v>
      </c>
      <c r="F60">
        <v>19</v>
      </c>
      <c r="G60">
        <v>3</v>
      </c>
      <c r="H60">
        <v>46</v>
      </c>
      <c r="I60" s="1" t="s">
        <v>609</v>
      </c>
      <c r="J60">
        <f>cocina[[#This Row],[Precio Unitario]]*cocina[[#This Row],[Cantidad Ordenada]]-cocina[[#This Row],[Costo Unitario]]*cocina[[#This Row],[Cantidad Ordenada]]</f>
        <v>24</v>
      </c>
      <c r="K60">
        <f>cocina[[#This Row],[Precio Unitario]]*cocina[[#This Row],[Cantidad Ordenada]]</f>
        <v>57</v>
      </c>
      <c r="L60" s="5">
        <f>(SUMIF(A:A,cocina[[#This Row],[Número de Orden]],J:J))/SUMIF(A:A,cocina[[#This Row],[Número de Orden]],K:K)</f>
        <v>0.41304347826086957</v>
      </c>
      <c r="M60" s="1">
        <f>cocina[[#This Row],[Ganancia bruta]]-cocina[[#This Row],[Ganancia neta]]</f>
        <v>33</v>
      </c>
    </row>
    <row r="61" spans="1:13" x14ac:dyDescent="0.3">
      <c r="A61">
        <v>23</v>
      </c>
      <c r="B61">
        <v>1</v>
      </c>
      <c r="C61" s="1" t="s">
        <v>116</v>
      </c>
      <c r="D61" s="1" t="s">
        <v>615</v>
      </c>
      <c r="E61">
        <v>16</v>
      </c>
      <c r="F61">
        <v>27</v>
      </c>
      <c r="G61">
        <v>3</v>
      </c>
      <c r="H61">
        <v>17</v>
      </c>
      <c r="I61" s="1" t="s">
        <v>609</v>
      </c>
      <c r="J61">
        <f>cocina[[#This Row],[Precio Unitario]]*cocina[[#This Row],[Cantidad Ordenada]]-cocina[[#This Row],[Costo Unitario]]*cocina[[#This Row],[Cantidad Ordenada]]</f>
        <v>33</v>
      </c>
      <c r="K61">
        <f>cocina[[#This Row],[Precio Unitario]]*cocina[[#This Row],[Cantidad Ordenada]]</f>
        <v>81</v>
      </c>
      <c r="L61" s="5">
        <f>(SUMIF(A:A,cocina[[#This Row],[Número de Orden]],J:J))/SUMIF(A:A,cocina[[#This Row],[Número de Orden]],K:K)</f>
        <v>0.41304347826086957</v>
      </c>
      <c r="M61" s="1">
        <f>cocina[[#This Row],[Ganancia bruta]]-cocina[[#This Row],[Ganancia neta]]</f>
        <v>48</v>
      </c>
    </row>
    <row r="62" spans="1:13" x14ac:dyDescent="0.3">
      <c r="A62">
        <v>24</v>
      </c>
      <c r="B62">
        <v>5</v>
      </c>
      <c r="C62" s="1" t="s">
        <v>165</v>
      </c>
      <c r="D62" s="1" t="s">
        <v>630</v>
      </c>
      <c r="E62">
        <v>15</v>
      </c>
      <c r="F62">
        <v>26</v>
      </c>
      <c r="G62">
        <v>3</v>
      </c>
      <c r="H62">
        <v>45</v>
      </c>
      <c r="I62" s="1" t="s">
        <v>608</v>
      </c>
      <c r="J62">
        <f>cocina[[#This Row],[Precio Unitario]]*cocina[[#This Row],[Cantidad Ordenada]]-cocina[[#This Row],[Costo Unitario]]*cocina[[#This Row],[Cantidad Ordenada]]</f>
        <v>33</v>
      </c>
      <c r="K62">
        <f>cocina[[#This Row],[Precio Unitario]]*cocina[[#This Row],[Cantidad Ordenada]]</f>
        <v>78</v>
      </c>
      <c r="L62" s="5">
        <f>(SUMIF(A:A,cocina[[#This Row],[Número de Orden]],J:J))/SUMIF(A:A,cocina[[#This Row],[Número de Orden]],K:K)</f>
        <v>0.39914163090128757</v>
      </c>
      <c r="M62" s="1">
        <f>cocina[[#This Row],[Ganancia bruta]]-cocina[[#This Row],[Ganancia neta]]</f>
        <v>45</v>
      </c>
    </row>
    <row r="63" spans="1:13" x14ac:dyDescent="0.3">
      <c r="A63">
        <v>24</v>
      </c>
      <c r="B63">
        <v>5</v>
      </c>
      <c r="C63" s="1" t="s">
        <v>48</v>
      </c>
      <c r="D63" s="1" t="s">
        <v>618</v>
      </c>
      <c r="E63">
        <v>17</v>
      </c>
      <c r="F63">
        <v>29</v>
      </c>
      <c r="G63">
        <v>1</v>
      </c>
      <c r="H63">
        <v>46</v>
      </c>
      <c r="I63" s="1" t="s">
        <v>608</v>
      </c>
      <c r="J63">
        <f>cocina[[#This Row],[Precio Unitario]]*cocina[[#This Row],[Cantidad Ordenada]]-cocina[[#This Row],[Costo Unitario]]*cocina[[#This Row],[Cantidad Ordenada]]</f>
        <v>12</v>
      </c>
      <c r="K63">
        <f>cocina[[#This Row],[Precio Unitario]]*cocina[[#This Row],[Cantidad Ordenada]]</f>
        <v>29</v>
      </c>
      <c r="L63" s="5">
        <f>(SUMIF(A:A,cocina[[#This Row],[Número de Orden]],J:J))/SUMIF(A:A,cocina[[#This Row],[Número de Orden]],K:K)</f>
        <v>0.39914163090128757</v>
      </c>
      <c r="M63" s="1">
        <f>cocina[[#This Row],[Ganancia bruta]]-cocina[[#This Row],[Ganancia neta]]</f>
        <v>17</v>
      </c>
    </row>
    <row r="64" spans="1:13" x14ac:dyDescent="0.3">
      <c r="A64">
        <v>24</v>
      </c>
      <c r="B64">
        <v>5</v>
      </c>
      <c r="C64" s="1" t="s">
        <v>210</v>
      </c>
      <c r="D64" s="1" t="s">
        <v>627</v>
      </c>
      <c r="E64">
        <v>14</v>
      </c>
      <c r="F64">
        <v>23</v>
      </c>
      <c r="G64">
        <v>2</v>
      </c>
      <c r="H64">
        <v>42</v>
      </c>
      <c r="I64" s="1" t="s">
        <v>609</v>
      </c>
      <c r="J64">
        <f>cocina[[#This Row],[Precio Unitario]]*cocina[[#This Row],[Cantidad Ordenada]]-cocina[[#This Row],[Costo Unitario]]*cocina[[#This Row],[Cantidad Ordenada]]</f>
        <v>18</v>
      </c>
      <c r="K64">
        <f>cocina[[#This Row],[Precio Unitario]]*cocina[[#This Row],[Cantidad Ordenada]]</f>
        <v>46</v>
      </c>
      <c r="L64" s="5">
        <f>(SUMIF(A:A,cocina[[#This Row],[Número de Orden]],J:J))/SUMIF(A:A,cocina[[#This Row],[Número de Orden]],K:K)</f>
        <v>0.39914163090128757</v>
      </c>
      <c r="M64" s="1">
        <f>cocina[[#This Row],[Ganancia bruta]]-cocina[[#This Row],[Ganancia neta]]</f>
        <v>28</v>
      </c>
    </row>
    <row r="65" spans="1:13" x14ac:dyDescent="0.3">
      <c r="A65">
        <v>24</v>
      </c>
      <c r="B65">
        <v>5</v>
      </c>
      <c r="C65" s="1" t="s">
        <v>58</v>
      </c>
      <c r="D65" s="1" t="s">
        <v>616</v>
      </c>
      <c r="E65">
        <v>25</v>
      </c>
      <c r="F65">
        <v>40</v>
      </c>
      <c r="G65">
        <v>2</v>
      </c>
      <c r="H65">
        <v>47</v>
      </c>
      <c r="I65" s="1" t="s">
        <v>609</v>
      </c>
      <c r="J65">
        <f>cocina[[#This Row],[Precio Unitario]]*cocina[[#This Row],[Cantidad Ordenada]]-cocina[[#This Row],[Costo Unitario]]*cocina[[#This Row],[Cantidad Ordenada]]</f>
        <v>30</v>
      </c>
      <c r="K65">
        <f>cocina[[#This Row],[Precio Unitario]]*cocina[[#This Row],[Cantidad Ordenada]]</f>
        <v>80</v>
      </c>
      <c r="L65" s="5">
        <f>(SUMIF(A:A,cocina[[#This Row],[Número de Orden]],J:J))/SUMIF(A:A,cocina[[#This Row],[Número de Orden]],K:K)</f>
        <v>0.39914163090128757</v>
      </c>
      <c r="M65" s="1">
        <f>cocina[[#This Row],[Ganancia bruta]]-cocina[[#This Row],[Ganancia neta]]</f>
        <v>50</v>
      </c>
    </row>
    <row r="66" spans="1:13" x14ac:dyDescent="0.3">
      <c r="A66">
        <v>25</v>
      </c>
      <c r="B66">
        <v>12</v>
      </c>
      <c r="C66" s="1" t="s">
        <v>65</v>
      </c>
      <c r="D66" s="1" t="s">
        <v>625</v>
      </c>
      <c r="E66">
        <v>20</v>
      </c>
      <c r="F66">
        <v>34</v>
      </c>
      <c r="G66">
        <v>1</v>
      </c>
      <c r="H66">
        <v>35</v>
      </c>
      <c r="I66" s="1" t="s">
        <v>609</v>
      </c>
      <c r="J66">
        <f>cocina[[#This Row],[Precio Unitario]]*cocina[[#This Row],[Cantidad Ordenada]]-cocina[[#This Row],[Costo Unitario]]*cocina[[#This Row],[Cantidad Ordenada]]</f>
        <v>14</v>
      </c>
      <c r="K66">
        <f>cocina[[#This Row],[Precio Unitario]]*cocina[[#This Row],[Cantidad Ordenada]]</f>
        <v>34</v>
      </c>
      <c r="L66" s="5">
        <f>(SUMIF(A:A,cocina[[#This Row],[Número de Orden]],J:J))/SUMIF(A:A,cocina[[#This Row],[Número de Orden]],K:K)</f>
        <v>0.41176470588235292</v>
      </c>
      <c r="M66" s="1">
        <f>cocina[[#This Row],[Ganancia bruta]]-cocina[[#This Row],[Ganancia neta]]</f>
        <v>20</v>
      </c>
    </row>
    <row r="67" spans="1:13" x14ac:dyDescent="0.3">
      <c r="A67">
        <v>26</v>
      </c>
      <c r="B67">
        <v>18</v>
      </c>
      <c r="C67" s="1" t="s">
        <v>89</v>
      </c>
      <c r="D67" s="1" t="s">
        <v>629</v>
      </c>
      <c r="E67">
        <v>10</v>
      </c>
      <c r="F67">
        <v>18</v>
      </c>
      <c r="G67">
        <v>2</v>
      </c>
      <c r="H67">
        <v>13</v>
      </c>
      <c r="I67" s="1" t="s">
        <v>609</v>
      </c>
      <c r="J67">
        <f>cocina[[#This Row],[Precio Unitario]]*cocina[[#This Row],[Cantidad Ordenada]]-cocina[[#This Row],[Costo Unitario]]*cocina[[#This Row],[Cantidad Ordenada]]</f>
        <v>16</v>
      </c>
      <c r="K67">
        <f>cocina[[#This Row],[Precio Unitario]]*cocina[[#This Row],[Cantidad Ordenada]]</f>
        <v>36</v>
      </c>
      <c r="L67" s="5">
        <f>(SUMIF(A:A,cocina[[#This Row],[Número de Orden]],J:J))/SUMIF(A:A,cocina[[#This Row],[Número de Orden]],K:K)</f>
        <v>0.41269841269841268</v>
      </c>
      <c r="M67" s="1">
        <f>cocina[[#This Row],[Ganancia bruta]]-cocina[[#This Row],[Ganancia neta]]</f>
        <v>20</v>
      </c>
    </row>
    <row r="68" spans="1:13" x14ac:dyDescent="0.3">
      <c r="A68">
        <v>26</v>
      </c>
      <c r="B68">
        <v>18</v>
      </c>
      <c r="C68" s="1" t="s">
        <v>80</v>
      </c>
      <c r="D68" s="1" t="s">
        <v>628</v>
      </c>
      <c r="E68">
        <v>13</v>
      </c>
      <c r="F68">
        <v>21</v>
      </c>
      <c r="G68">
        <v>2</v>
      </c>
      <c r="H68">
        <v>54</v>
      </c>
      <c r="I68" s="1" t="s">
        <v>608</v>
      </c>
      <c r="J68">
        <f>cocina[[#This Row],[Precio Unitario]]*cocina[[#This Row],[Cantidad Ordenada]]-cocina[[#This Row],[Costo Unitario]]*cocina[[#This Row],[Cantidad Ordenada]]</f>
        <v>16</v>
      </c>
      <c r="K68">
        <f>cocina[[#This Row],[Precio Unitario]]*cocina[[#This Row],[Cantidad Ordenada]]</f>
        <v>42</v>
      </c>
      <c r="L68" s="5">
        <f>(SUMIF(A:A,cocina[[#This Row],[Número de Orden]],J:J))/SUMIF(A:A,cocina[[#This Row],[Número de Orden]],K:K)</f>
        <v>0.41269841269841268</v>
      </c>
      <c r="M68" s="1">
        <f>cocina[[#This Row],[Ganancia bruta]]-cocina[[#This Row],[Ganancia neta]]</f>
        <v>26</v>
      </c>
    </row>
    <row r="69" spans="1:13" x14ac:dyDescent="0.3">
      <c r="A69">
        <v>26</v>
      </c>
      <c r="B69">
        <v>18</v>
      </c>
      <c r="C69" s="1" t="s">
        <v>168</v>
      </c>
      <c r="D69" s="1" t="s">
        <v>612</v>
      </c>
      <c r="E69">
        <v>14</v>
      </c>
      <c r="F69">
        <v>24</v>
      </c>
      <c r="G69">
        <v>2</v>
      </c>
      <c r="H69">
        <v>42</v>
      </c>
      <c r="I69" s="1" t="s">
        <v>609</v>
      </c>
      <c r="J69">
        <f>cocina[[#This Row],[Precio Unitario]]*cocina[[#This Row],[Cantidad Ordenada]]-cocina[[#This Row],[Costo Unitario]]*cocina[[#This Row],[Cantidad Ordenada]]</f>
        <v>20</v>
      </c>
      <c r="K69">
        <f>cocina[[#This Row],[Precio Unitario]]*cocina[[#This Row],[Cantidad Ordenada]]</f>
        <v>48</v>
      </c>
      <c r="L69" s="5">
        <f>(SUMIF(A:A,cocina[[#This Row],[Número de Orden]],J:J))/SUMIF(A:A,cocina[[#This Row],[Número de Orden]],K:K)</f>
        <v>0.41269841269841268</v>
      </c>
      <c r="M69" s="1">
        <f>cocina[[#This Row],[Ganancia bruta]]-cocina[[#This Row],[Ganancia neta]]</f>
        <v>28</v>
      </c>
    </row>
    <row r="70" spans="1:13" x14ac:dyDescent="0.3">
      <c r="A70">
        <v>27</v>
      </c>
      <c r="B70">
        <v>4</v>
      </c>
      <c r="C70" s="1" t="s">
        <v>36</v>
      </c>
      <c r="D70" s="1" t="s">
        <v>622</v>
      </c>
      <c r="E70">
        <v>21</v>
      </c>
      <c r="F70">
        <v>35</v>
      </c>
      <c r="G70">
        <v>1</v>
      </c>
      <c r="H70">
        <v>17</v>
      </c>
      <c r="I70" s="1" t="s">
        <v>608</v>
      </c>
      <c r="J70">
        <f>cocina[[#This Row],[Precio Unitario]]*cocina[[#This Row],[Cantidad Ordenada]]-cocina[[#This Row],[Costo Unitario]]*cocina[[#This Row],[Cantidad Ordenada]]</f>
        <v>14</v>
      </c>
      <c r="K70">
        <f>cocina[[#This Row],[Precio Unitario]]*cocina[[#This Row],[Cantidad Ordenada]]</f>
        <v>35</v>
      </c>
      <c r="L70" s="5">
        <f>(SUMIF(A:A,cocina[[#This Row],[Número de Orden]],J:J))/SUMIF(A:A,cocina[[#This Row],[Número de Orden]],K:K)</f>
        <v>0.4098360655737705</v>
      </c>
      <c r="M70" s="1">
        <f>cocina[[#This Row],[Ganancia bruta]]-cocina[[#This Row],[Ganancia neta]]</f>
        <v>21</v>
      </c>
    </row>
    <row r="71" spans="1:13" x14ac:dyDescent="0.3">
      <c r="A71">
        <v>27</v>
      </c>
      <c r="B71">
        <v>4</v>
      </c>
      <c r="C71" s="1" t="s">
        <v>165</v>
      </c>
      <c r="D71" s="1" t="s">
        <v>630</v>
      </c>
      <c r="E71">
        <v>15</v>
      </c>
      <c r="F71">
        <v>26</v>
      </c>
      <c r="G71">
        <v>1</v>
      </c>
      <c r="H71">
        <v>38</v>
      </c>
      <c r="I71" s="1" t="s">
        <v>609</v>
      </c>
      <c r="J71">
        <f>cocina[[#This Row],[Precio Unitario]]*cocina[[#This Row],[Cantidad Ordenada]]-cocina[[#This Row],[Costo Unitario]]*cocina[[#This Row],[Cantidad Ordenada]]</f>
        <v>11</v>
      </c>
      <c r="K71">
        <f>cocina[[#This Row],[Precio Unitario]]*cocina[[#This Row],[Cantidad Ordenada]]</f>
        <v>26</v>
      </c>
      <c r="L71" s="5">
        <f>(SUMIF(A:A,cocina[[#This Row],[Número de Orden]],J:J))/SUMIF(A:A,cocina[[#This Row],[Número de Orden]],K:K)</f>
        <v>0.4098360655737705</v>
      </c>
      <c r="M71" s="1">
        <f>cocina[[#This Row],[Ganancia bruta]]-cocina[[#This Row],[Ganancia neta]]</f>
        <v>15</v>
      </c>
    </row>
    <row r="72" spans="1:13" x14ac:dyDescent="0.3">
      <c r="A72">
        <v>28</v>
      </c>
      <c r="B72">
        <v>2</v>
      </c>
      <c r="C72" s="1" t="s">
        <v>89</v>
      </c>
      <c r="D72" s="1" t="s">
        <v>629</v>
      </c>
      <c r="E72">
        <v>10</v>
      </c>
      <c r="F72">
        <v>18</v>
      </c>
      <c r="G72">
        <v>2</v>
      </c>
      <c r="H72">
        <v>17</v>
      </c>
      <c r="I72" s="1" t="s">
        <v>609</v>
      </c>
      <c r="J72">
        <f>cocina[[#This Row],[Precio Unitario]]*cocina[[#This Row],[Cantidad Ordenada]]-cocina[[#This Row],[Costo Unitario]]*cocina[[#This Row],[Cantidad Ordenada]]</f>
        <v>16</v>
      </c>
      <c r="K72">
        <f>cocina[[#This Row],[Precio Unitario]]*cocina[[#This Row],[Cantidad Ordenada]]</f>
        <v>36</v>
      </c>
      <c r="L72" s="5">
        <f>(SUMIF(A:A,cocina[[#This Row],[Número de Orden]],J:J))/SUMIF(A:A,cocina[[#This Row],[Número de Orden]],K:K)</f>
        <v>0.42553191489361702</v>
      </c>
      <c r="M72" s="1">
        <f>cocina[[#This Row],[Ganancia bruta]]-cocina[[#This Row],[Ganancia neta]]</f>
        <v>20</v>
      </c>
    </row>
    <row r="73" spans="1:13" x14ac:dyDescent="0.3">
      <c r="A73">
        <v>28</v>
      </c>
      <c r="B73">
        <v>2</v>
      </c>
      <c r="C73" s="1" t="s">
        <v>48</v>
      </c>
      <c r="D73" s="1" t="s">
        <v>618</v>
      </c>
      <c r="E73">
        <v>17</v>
      </c>
      <c r="F73">
        <v>29</v>
      </c>
      <c r="G73">
        <v>2</v>
      </c>
      <c r="H73">
        <v>39</v>
      </c>
      <c r="I73" s="1" t="s">
        <v>609</v>
      </c>
      <c r="J73">
        <f>cocina[[#This Row],[Precio Unitario]]*cocina[[#This Row],[Cantidad Ordenada]]-cocina[[#This Row],[Costo Unitario]]*cocina[[#This Row],[Cantidad Ordenada]]</f>
        <v>24</v>
      </c>
      <c r="K73">
        <f>cocina[[#This Row],[Precio Unitario]]*cocina[[#This Row],[Cantidad Ordenada]]</f>
        <v>58</v>
      </c>
      <c r="L73" s="5">
        <f>(SUMIF(A:A,cocina[[#This Row],[Número de Orden]],J:J))/SUMIF(A:A,cocina[[#This Row],[Número de Orden]],K:K)</f>
        <v>0.42553191489361702</v>
      </c>
      <c r="M73" s="1">
        <f>cocina[[#This Row],[Ganancia bruta]]-cocina[[#This Row],[Ganancia neta]]</f>
        <v>34</v>
      </c>
    </row>
    <row r="74" spans="1:13" x14ac:dyDescent="0.3">
      <c r="A74">
        <v>29</v>
      </c>
      <c r="B74">
        <v>20</v>
      </c>
      <c r="C74" s="1" t="s">
        <v>132</v>
      </c>
      <c r="D74" s="1" t="s">
        <v>631</v>
      </c>
      <c r="E74">
        <v>15</v>
      </c>
      <c r="F74">
        <v>25</v>
      </c>
      <c r="G74">
        <v>3</v>
      </c>
      <c r="H74">
        <v>22</v>
      </c>
      <c r="I74" s="1" t="s">
        <v>609</v>
      </c>
      <c r="J74">
        <f>cocina[[#This Row],[Precio Unitario]]*cocina[[#This Row],[Cantidad Ordenada]]-cocina[[#This Row],[Costo Unitario]]*cocina[[#This Row],[Cantidad Ordenada]]</f>
        <v>30</v>
      </c>
      <c r="K74">
        <f>cocina[[#This Row],[Precio Unitario]]*cocina[[#This Row],[Cantidad Ordenada]]</f>
        <v>75</v>
      </c>
      <c r="L74" s="5">
        <f>(SUMIF(A:A,cocina[[#This Row],[Número de Orden]],J:J))/SUMIF(A:A,cocina[[#This Row],[Número de Orden]],K:K)</f>
        <v>0.40462427745664742</v>
      </c>
      <c r="M74" s="1">
        <f>cocina[[#This Row],[Ganancia bruta]]-cocina[[#This Row],[Ganancia neta]]</f>
        <v>45</v>
      </c>
    </row>
    <row r="75" spans="1:13" x14ac:dyDescent="0.3">
      <c r="A75">
        <v>29</v>
      </c>
      <c r="B75">
        <v>20</v>
      </c>
      <c r="C75" s="1" t="s">
        <v>89</v>
      </c>
      <c r="D75" s="1" t="s">
        <v>629</v>
      </c>
      <c r="E75">
        <v>10</v>
      </c>
      <c r="F75">
        <v>18</v>
      </c>
      <c r="G75">
        <v>2</v>
      </c>
      <c r="H75">
        <v>18</v>
      </c>
      <c r="I75" s="1" t="s">
        <v>608</v>
      </c>
      <c r="J75">
        <f>cocina[[#This Row],[Precio Unitario]]*cocina[[#This Row],[Cantidad Ordenada]]-cocina[[#This Row],[Costo Unitario]]*cocina[[#This Row],[Cantidad Ordenada]]</f>
        <v>16</v>
      </c>
      <c r="K75">
        <f>cocina[[#This Row],[Precio Unitario]]*cocina[[#This Row],[Cantidad Ordenada]]</f>
        <v>36</v>
      </c>
      <c r="L75" s="5">
        <f>(SUMIF(A:A,cocina[[#This Row],[Número de Orden]],J:J))/SUMIF(A:A,cocina[[#This Row],[Número de Orden]],K:K)</f>
        <v>0.40462427745664742</v>
      </c>
      <c r="M75" s="1">
        <f>cocina[[#This Row],[Ganancia bruta]]-cocina[[#This Row],[Ganancia neta]]</f>
        <v>20</v>
      </c>
    </row>
    <row r="76" spans="1:13" x14ac:dyDescent="0.3">
      <c r="A76">
        <v>29</v>
      </c>
      <c r="B76">
        <v>20</v>
      </c>
      <c r="C76" s="1" t="s">
        <v>126</v>
      </c>
      <c r="D76" s="1" t="s">
        <v>614</v>
      </c>
      <c r="E76">
        <v>19</v>
      </c>
      <c r="F76">
        <v>31</v>
      </c>
      <c r="G76">
        <v>2</v>
      </c>
      <c r="H76">
        <v>31</v>
      </c>
      <c r="I76" s="1" t="s">
        <v>609</v>
      </c>
      <c r="J76">
        <f>cocina[[#This Row],[Precio Unitario]]*cocina[[#This Row],[Cantidad Ordenada]]-cocina[[#This Row],[Costo Unitario]]*cocina[[#This Row],[Cantidad Ordenada]]</f>
        <v>24</v>
      </c>
      <c r="K76">
        <f>cocina[[#This Row],[Precio Unitario]]*cocina[[#This Row],[Cantidad Ordenada]]</f>
        <v>62</v>
      </c>
      <c r="L76" s="5">
        <f>(SUMIF(A:A,cocina[[#This Row],[Número de Orden]],J:J))/SUMIF(A:A,cocina[[#This Row],[Número de Orden]],K:K)</f>
        <v>0.40462427745664742</v>
      </c>
      <c r="M76" s="1">
        <f>cocina[[#This Row],[Ganancia bruta]]-cocina[[#This Row],[Ganancia neta]]</f>
        <v>38</v>
      </c>
    </row>
    <row r="77" spans="1:13" x14ac:dyDescent="0.3">
      <c r="A77">
        <v>30</v>
      </c>
      <c r="B77">
        <v>14</v>
      </c>
      <c r="C77" s="1" t="s">
        <v>165</v>
      </c>
      <c r="D77" s="1" t="s">
        <v>630</v>
      </c>
      <c r="E77">
        <v>15</v>
      </c>
      <c r="F77">
        <v>26</v>
      </c>
      <c r="G77">
        <v>2</v>
      </c>
      <c r="H77">
        <v>14</v>
      </c>
      <c r="I77" s="1" t="s">
        <v>608</v>
      </c>
      <c r="J77">
        <f>cocina[[#This Row],[Precio Unitario]]*cocina[[#This Row],[Cantidad Ordenada]]-cocina[[#This Row],[Costo Unitario]]*cocina[[#This Row],[Cantidad Ordenada]]</f>
        <v>22</v>
      </c>
      <c r="K77">
        <f>cocina[[#This Row],[Precio Unitario]]*cocina[[#This Row],[Cantidad Ordenada]]</f>
        <v>52</v>
      </c>
      <c r="L77" s="5">
        <f>(SUMIF(A:A,cocina[[#This Row],[Número de Orden]],J:J))/SUMIF(A:A,cocina[[#This Row],[Número de Orden]],K:K)</f>
        <v>0.4107142857142857</v>
      </c>
      <c r="M77" s="1">
        <f>cocina[[#This Row],[Ganancia bruta]]-cocina[[#This Row],[Ganancia neta]]</f>
        <v>30</v>
      </c>
    </row>
    <row r="78" spans="1:13" x14ac:dyDescent="0.3">
      <c r="A78">
        <v>30</v>
      </c>
      <c r="B78">
        <v>14</v>
      </c>
      <c r="C78" s="1" t="s">
        <v>156</v>
      </c>
      <c r="D78" s="1" t="s">
        <v>626</v>
      </c>
      <c r="E78">
        <v>12</v>
      </c>
      <c r="F78">
        <v>20</v>
      </c>
      <c r="G78">
        <v>3</v>
      </c>
      <c r="H78">
        <v>55</v>
      </c>
      <c r="I78" s="1" t="s">
        <v>608</v>
      </c>
      <c r="J78">
        <f>cocina[[#This Row],[Precio Unitario]]*cocina[[#This Row],[Cantidad Ordenada]]-cocina[[#This Row],[Costo Unitario]]*cocina[[#This Row],[Cantidad Ordenada]]</f>
        <v>24</v>
      </c>
      <c r="K78">
        <f>cocina[[#This Row],[Precio Unitario]]*cocina[[#This Row],[Cantidad Ordenada]]</f>
        <v>60</v>
      </c>
      <c r="L78" s="5">
        <f>(SUMIF(A:A,cocina[[#This Row],[Número de Orden]],J:J))/SUMIF(A:A,cocina[[#This Row],[Número de Orden]],K:K)</f>
        <v>0.4107142857142857</v>
      </c>
      <c r="M78" s="1">
        <f>cocina[[#This Row],[Ganancia bruta]]-cocina[[#This Row],[Ganancia neta]]</f>
        <v>36</v>
      </c>
    </row>
    <row r="79" spans="1:13" x14ac:dyDescent="0.3">
      <c r="A79">
        <v>31</v>
      </c>
      <c r="B79">
        <v>13</v>
      </c>
      <c r="C79" s="1" t="s">
        <v>48</v>
      </c>
      <c r="D79" s="1" t="s">
        <v>618</v>
      </c>
      <c r="E79">
        <v>17</v>
      </c>
      <c r="F79">
        <v>29</v>
      </c>
      <c r="G79">
        <v>1</v>
      </c>
      <c r="H79">
        <v>59</v>
      </c>
      <c r="I79" s="1" t="s">
        <v>609</v>
      </c>
      <c r="J79">
        <f>cocina[[#This Row],[Precio Unitario]]*cocina[[#This Row],[Cantidad Ordenada]]-cocina[[#This Row],[Costo Unitario]]*cocina[[#This Row],[Cantidad Ordenada]]</f>
        <v>12</v>
      </c>
      <c r="K79">
        <f>cocina[[#This Row],[Precio Unitario]]*cocina[[#This Row],[Cantidad Ordenada]]</f>
        <v>29</v>
      </c>
      <c r="L79" s="5">
        <f>(SUMIF(A:A,cocina[[#This Row],[Número de Orden]],J:J))/SUMIF(A:A,cocina[[#This Row],[Número de Orden]],K:K)</f>
        <v>0.41791044776119401</v>
      </c>
      <c r="M79" s="1">
        <f>cocina[[#This Row],[Ganancia bruta]]-cocina[[#This Row],[Ganancia neta]]</f>
        <v>17</v>
      </c>
    </row>
    <row r="80" spans="1:13" x14ac:dyDescent="0.3">
      <c r="A80">
        <v>31</v>
      </c>
      <c r="B80">
        <v>13</v>
      </c>
      <c r="C80" s="1" t="s">
        <v>122</v>
      </c>
      <c r="D80" s="1" t="s">
        <v>621</v>
      </c>
      <c r="E80">
        <v>11</v>
      </c>
      <c r="F80">
        <v>19</v>
      </c>
      <c r="G80">
        <v>2</v>
      </c>
      <c r="H80">
        <v>46</v>
      </c>
      <c r="I80" s="1" t="s">
        <v>609</v>
      </c>
      <c r="J80">
        <f>cocina[[#This Row],[Precio Unitario]]*cocina[[#This Row],[Cantidad Ordenada]]-cocina[[#This Row],[Costo Unitario]]*cocina[[#This Row],[Cantidad Ordenada]]</f>
        <v>16</v>
      </c>
      <c r="K80">
        <f>cocina[[#This Row],[Precio Unitario]]*cocina[[#This Row],[Cantidad Ordenada]]</f>
        <v>38</v>
      </c>
      <c r="L80" s="5">
        <f>(SUMIF(A:A,cocina[[#This Row],[Número de Orden]],J:J))/SUMIF(A:A,cocina[[#This Row],[Número de Orden]],K:K)</f>
        <v>0.41791044776119401</v>
      </c>
      <c r="M80" s="1">
        <f>cocina[[#This Row],[Ganancia bruta]]-cocina[[#This Row],[Ganancia neta]]</f>
        <v>22</v>
      </c>
    </row>
    <row r="81" spans="1:13" x14ac:dyDescent="0.3">
      <c r="A81">
        <v>32</v>
      </c>
      <c r="B81">
        <v>5</v>
      </c>
      <c r="C81" s="1" t="s">
        <v>257</v>
      </c>
      <c r="D81" s="1" t="s">
        <v>623</v>
      </c>
      <c r="E81">
        <v>19</v>
      </c>
      <c r="F81">
        <v>32</v>
      </c>
      <c r="G81">
        <v>2</v>
      </c>
      <c r="H81">
        <v>50</v>
      </c>
      <c r="I81" s="1" t="s">
        <v>609</v>
      </c>
      <c r="J81">
        <f>cocina[[#This Row],[Precio Unitario]]*cocina[[#This Row],[Cantidad Ordenada]]-cocina[[#This Row],[Costo Unitario]]*cocina[[#This Row],[Cantidad Ordenada]]</f>
        <v>26</v>
      </c>
      <c r="K81">
        <f>cocina[[#This Row],[Precio Unitario]]*cocina[[#This Row],[Cantidad Ordenada]]</f>
        <v>64</v>
      </c>
      <c r="L81" s="5">
        <f>(SUMIF(A:A,cocina[[#This Row],[Número de Orden]],J:J))/SUMIF(A:A,cocina[[#This Row],[Número de Orden]],K:K)</f>
        <v>0.41706161137440756</v>
      </c>
      <c r="M81" s="1">
        <f>cocina[[#This Row],[Ganancia bruta]]-cocina[[#This Row],[Ganancia neta]]</f>
        <v>38</v>
      </c>
    </row>
    <row r="82" spans="1:13" x14ac:dyDescent="0.3">
      <c r="A82">
        <v>32</v>
      </c>
      <c r="B82">
        <v>5</v>
      </c>
      <c r="C82" s="1" t="s">
        <v>271</v>
      </c>
      <c r="D82" s="1" t="s">
        <v>619</v>
      </c>
      <c r="E82">
        <v>20</v>
      </c>
      <c r="F82">
        <v>33</v>
      </c>
      <c r="G82">
        <v>1</v>
      </c>
      <c r="H82">
        <v>20</v>
      </c>
      <c r="I82" s="1" t="s">
        <v>609</v>
      </c>
      <c r="J82">
        <f>cocina[[#This Row],[Precio Unitario]]*cocina[[#This Row],[Cantidad Ordenada]]-cocina[[#This Row],[Costo Unitario]]*cocina[[#This Row],[Cantidad Ordenada]]</f>
        <v>13</v>
      </c>
      <c r="K82">
        <f>cocina[[#This Row],[Precio Unitario]]*cocina[[#This Row],[Cantidad Ordenada]]</f>
        <v>33</v>
      </c>
      <c r="L82" s="5">
        <f>(SUMIF(A:A,cocina[[#This Row],[Número de Orden]],J:J))/SUMIF(A:A,cocina[[#This Row],[Número de Orden]],K:K)</f>
        <v>0.41706161137440756</v>
      </c>
      <c r="M82" s="1">
        <f>cocina[[#This Row],[Ganancia bruta]]-cocina[[#This Row],[Ganancia neta]]</f>
        <v>20</v>
      </c>
    </row>
    <row r="83" spans="1:13" x14ac:dyDescent="0.3">
      <c r="A83">
        <v>32</v>
      </c>
      <c r="B83">
        <v>5</v>
      </c>
      <c r="C83" s="1" t="s">
        <v>165</v>
      </c>
      <c r="D83" s="1" t="s">
        <v>630</v>
      </c>
      <c r="E83">
        <v>15</v>
      </c>
      <c r="F83">
        <v>26</v>
      </c>
      <c r="G83">
        <v>3</v>
      </c>
      <c r="H83">
        <v>35</v>
      </c>
      <c r="I83" s="1" t="s">
        <v>608</v>
      </c>
      <c r="J83">
        <f>cocina[[#This Row],[Precio Unitario]]*cocina[[#This Row],[Cantidad Ordenada]]-cocina[[#This Row],[Costo Unitario]]*cocina[[#This Row],[Cantidad Ordenada]]</f>
        <v>33</v>
      </c>
      <c r="K83">
        <f>cocina[[#This Row],[Precio Unitario]]*cocina[[#This Row],[Cantidad Ordenada]]</f>
        <v>78</v>
      </c>
      <c r="L83" s="5">
        <f>(SUMIF(A:A,cocina[[#This Row],[Número de Orden]],J:J))/SUMIF(A:A,cocina[[#This Row],[Número de Orden]],K:K)</f>
        <v>0.41706161137440756</v>
      </c>
      <c r="M83" s="1">
        <f>cocina[[#This Row],[Ganancia bruta]]-cocina[[#This Row],[Ganancia neta]]</f>
        <v>45</v>
      </c>
    </row>
    <row r="84" spans="1:13" x14ac:dyDescent="0.3">
      <c r="A84">
        <v>32</v>
      </c>
      <c r="B84">
        <v>5</v>
      </c>
      <c r="C84" s="1" t="s">
        <v>89</v>
      </c>
      <c r="D84" s="1" t="s">
        <v>629</v>
      </c>
      <c r="E84">
        <v>10</v>
      </c>
      <c r="F84">
        <v>18</v>
      </c>
      <c r="G84">
        <v>2</v>
      </c>
      <c r="H84">
        <v>23</v>
      </c>
      <c r="I84" s="1" t="s">
        <v>608</v>
      </c>
      <c r="J84">
        <f>cocina[[#This Row],[Precio Unitario]]*cocina[[#This Row],[Cantidad Ordenada]]-cocina[[#This Row],[Costo Unitario]]*cocina[[#This Row],[Cantidad Ordenada]]</f>
        <v>16</v>
      </c>
      <c r="K84">
        <f>cocina[[#This Row],[Precio Unitario]]*cocina[[#This Row],[Cantidad Ordenada]]</f>
        <v>36</v>
      </c>
      <c r="L84" s="5">
        <f>(SUMIF(A:A,cocina[[#This Row],[Número de Orden]],J:J))/SUMIF(A:A,cocina[[#This Row],[Número de Orden]],K:K)</f>
        <v>0.41706161137440756</v>
      </c>
      <c r="M84" s="1">
        <f>cocina[[#This Row],[Ganancia bruta]]-cocina[[#This Row],[Ganancia neta]]</f>
        <v>20</v>
      </c>
    </row>
    <row r="85" spans="1:13" x14ac:dyDescent="0.3">
      <c r="A85">
        <v>33</v>
      </c>
      <c r="B85">
        <v>4</v>
      </c>
      <c r="C85" s="1" t="s">
        <v>36</v>
      </c>
      <c r="D85" s="1" t="s">
        <v>622</v>
      </c>
      <c r="E85">
        <v>21</v>
      </c>
      <c r="F85">
        <v>35</v>
      </c>
      <c r="G85">
        <v>3</v>
      </c>
      <c r="H85">
        <v>6</v>
      </c>
      <c r="I85" s="1" t="s">
        <v>609</v>
      </c>
      <c r="J85">
        <f>cocina[[#This Row],[Precio Unitario]]*cocina[[#This Row],[Cantidad Ordenada]]-cocina[[#This Row],[Costo Unitario]]*cocina[[#This Row],[Cantidad Ordenada]]</f>
        <v>42</v>
      </c>
      <c r="K85">
        <f>cocina[[#This Row],[Precio Unitario]]*cocina[[#This Row],[Cantidad Ordenada]]</f>
        <v>105</v>
      </c>
      <c r="L85" s="5">
        <f>(SUMIF(A:A,cocina[[#This Row],[Número de Orden]],J:J))/SUMIF(A:A,cocina[[#This Row],[Número de Orden]],K:K)</f>
        <v>0.40849673202614378</v>
      </c>
      <c r="M85" s="1">
        <f>cocina[[#This Row],[Ganancia bruta]]-cocina[[#This Row],[Ganancia neta]]</f>
        <v>63</v>
      </c>
    </row>
    <row r="86" spans="1:13" x14ac:dyDescent="0.3">
      <c r="A86">
        <v>33</v>
      </c>
      <c r="B86">
        <v>4</v>
      </c>
      <c r="C86" s="1" t="s">
        <v>116</v>
      </c>
      <c r="D86" s="1" t="s">
        <v>615</v>
      </c>
      <c r="E86">
        <v>16</v>
      </c>
      <c r="F86">
        <v>27</v>
      </c>
      <c r="G86">
        <v>1</v>
      </c>
      <c r="H86">
        <v>59</v>
      </c>
      <c r="I86" s="1" t="s">
        <v>608</v>
      </c>
      <c r="J86">
        <f>cocina[[#This Row],[Precio Unitario]]*cocina[[#This Row],[Cantidad Ordenada]]-cocina[[#This Row],[Costo Unitario]]*cocina[[#This Row],[Cantidad Ordenada]]</f>
        <v>11</v>
      </c>
      <c r="K86">
        <f>cocina[[#This Row],[Precio Unitario]]*cocina[[#This Row],[Cantidad Ordenada]]</f>
        <v>27</v>
      </c>
      <c r="L86" s="5">
        <f>(SUMIF(A:A,cocina[[#This Row],[Número de Orden]],J:J))/SUMIF(A:A,cocina[[#This Row],[Número de Orden]],K:K)</f>
        <v>0.40849673202614378</v>
      </c>
      <c r="M86" s="1">
        <f>cocina[[#This Row],[Ganancia bruta]]-cocina[[#This Row],[Ganancia neta]]</f>
        <v>16</v>
      </c>
    </row>
    <row r="87" spans="1:13" x14ac:dyDescent="0.3">
      <c r="A87">
        <v>33</v>
      </c>
      <c r="B87">
        <v>4</v>
      </c>
      <c r="C87" s="1" t="s">
        <v>257</v>
      </c>
      <c r="D87" s="1" t="s">
        <v>623</v>
      </c>
      <c r="E87">
        <v>19</v>
      </c>
      <c r="F87">
        <v>32</v>
      </c>
      <c r="G87">
        <v>3</v>
      </c>
      <c r="H87">
        <v>55</v>
      </c>
      <c r="I87" s="1" t="s">
        <v>609</v>
      </c>
      <c r="J87">
        <f>cocina[[#This Row],[Precio Unitario]]*cocina[[#This Row],[Cantidad Ordenada]]-cocina[[#This Row],[Costo Unitario]]*cocina[[#This Row],[Cantidad Ordenada]]</f>
        <v>39</v>
      </c>
      <c r="K87">
        <f>cocina[[#This Row],[Precio Unitario]]*cocina[[#This Row],[Cantidad Ordenada]]</f>
        <v>96</v>
      </c>
      <c r="L87" s="5">
        <f>(SUMIF(A:A,cocina[[#This Row],[Número de Orden]],J:J))/SUMIF(A:A,cocina[[#This Row],[Número de Orden]],K:K)</f>
        <v>0.40849673202614378</v>
      </c>
      <c r="M87" s="1">
        <f>cocina[[#This Row],[Ganancia bruta]]-cocina[[#This Row],[Ganancia neta]]</f>
        <v>57</v>
      </c>
    </row>
    <row r="88" spans="1:13" x14ac:dyDescent="0.3">
      <c r="A88">
        <v>33</v>
      </c>
      <c r="B88">
        <v>4</v>
      </c>
      <c r="C88" s="1" t="s">
        <v>165</v>
      </c>
      <c r="D88" s="1" t="s">
        <v>630</v>
      </c>
      <c r="E88">
        <v>15</v>
      </c>
      <c r="F88">
        <v>26</v>
      </c>
      <c r="G88">
        <v>3</v>
      </c>
      <c r="H88">
        <v>10</v>
      </c>
      <c r="I88" s="1" t="s">
        <v>608</v>
      </c>
      <c r="J88">
        <f>cocina[[#This Row],[Precio Unitario]]*cocina[[#This Row],[Cantidad Ordenada]]-cocina[[#This Row],[Costo Unitario]]*cocina[[#This Row],[Cantidad Ordenada]]</f>
        <v>33</v>
      </c>
      <c r="K88">
        <f>cocina[[#This Row],[Precio Unitario]]*cocina[[#This Row],[Cantidad Ordenada]]</f>
        <v>78</v>
      </c>
      <c r="L88" s="5">
        <f>(SUMIF(A:A,cocina[[#This Row],[Número de Orden]],J:J))/SUMIF(A:A,cocina[[#This Row],[Número de Orden]],K:K)</f>
        <v>0.40849673202614378</v>
      </c>
      <c r="M88" s="1">
        <f>cocina[[#This Row],[Ganancia bruta]]-cocina[[#This Row],[Ganancia neta]]</f>
        <v>45</v>
      </c>
    </row>
    <row r="89" spans="1:13" x14ac:dyDescent="0.3">
      <c r="A89">
        <v>34</v>
      </c>
      <c r="B89">
        <v>15</v>
      </c>
      <c r="C89" s="1" t="s">
        <v>65</v>
      </c>
      <c r="D89" s="1" t="s">
        <v>625</v>
      </c>
      <c r="E89">
        <v>20</v>
      </c>
      <c r="F89">
        <v>34</v>
      </c>
      <c r="G89">
        <v>1</v>
      </c>
      <c r="H89">
        <v>46</v>
      </c>
      <c r="I89" s="1" t="s">
        <v>608</v>
      </c>
      <c r="J89">
        <f>cocina[[#This Row],[Precio Unitario]]*cocina[[#This Row],[Cantidad Ordenada]]-cocina[[#This Row],[Costo Unitario]]*cocina[[#This Row],[Cantidad Ordenada]]</f>
        <v>14</v>
      </c>
      <c r="K89">
        <f>cocina[[#This Row],[Precio Unitario]]*cocina[[#This Row],[Cantidad Ordenada]]</f>
        <v>34</v>
      </c>
      <c r="L89" s="5">
        <f>(SUMIF(A:A,cocina[[#This Row],[Número de Orden]],J:J))/SUMIF(A:A,cocina[[#This Row],[Número de Orden]],K:K)</f>
        <v>0.41964285714285715</v>
      </c>
      <c r="M89" s="1">
        <f>cocina[[#This Row],[Ganancia bruta]]-cocina[[#This Row],[Ganancia neta]]</f>
        <v>20</v>
      </c>
    </row>
    <row r="90" spans="1:13" x14ac:dyDescent="0.3">
      <c r="A90">
        <v>34</v>
      </c>
      <c r="B90">
        <v>15</v>
      </c>
      <c r="C90" s="1" t="s">
        <v>165</v>
      </c>
      <c r="D90" s="1" t="s">
        <v>630</v>
      </c>
      <c r="E90">
        <v>15</v>
      </c>
      <c r="F90">
        <v>26</v>
      </c>
      <c r="G90">
        <v>3</v>
      </c>
      <c r="H90">
        <v>19</v>
      </c>
      <c r="I90" s="1" t="s">
        <v>609</v>
      </c>
      <c r="J90">
        <f>cocina[[#This Row],[Precio Unitario]]*cocina[[#This Row],[Cantidad Ordenada]]-cocina[[#This Row],[Costo Unitario]]*cocina[[#This Row],[Cantidad Ordenada]]</f>
        <v>33</v>
      </c>
      <c r="K90">
        <f>cocina[[#This Row],[Precio Unitario]]*cocina[[#This Row],[Cantidad Ordenada]]</f>
        <v>78</v>
      </c>
      <c r="L90" s="5">
        <f>(SUMIF(A:A,cocina[[#This Row],[Número de Orden]],J:J))/SUMIF(A:A,cocina[[#This Row],[Número de Orden]],K:K)</f>
        <v>0.41964285714285715</v>
      </c>
      <c r="M90" s="1">
        <f>cocina[[#This Row],[Ganancia bruta]]-cocina[[#This Row],[Ganancia neta]]</f>
        <v>45</v>
      </c>
    </row>
    <row r="91" spans="1:13" x14ac:dyDescent="0.3">
      <c r="A91">
        <v>35</v>
      </c>
      <c r="B91">
        <v>13</v>
      </c>
      <c r="C91" s="1" t="s">
        <v>78</v>
      </c>
      <c r="D91" s="1" t="s">
        <v>613</v>
      </c>
      <c r="E91">
        <v>18</v>
      </c>
      <c r="F91">
        <v>30</v>
      </c>
      <c r="G91">
        <v>3</v>
      </c>
      <c r="H91">
        <v>5</v>
      </c>
      <c r="I91" s="1" t="s">
        <v>609</v>
      </c>
      <c r="J91">
        <f>cocina[[#This Row],[Precio Unitario]]*cocina[[#This Row],[Cantidad Ordenada]]-cocina[[#This Row],[Costo Unitario]]*cocina[[#This Row],[Cantidad Ordenada]]</f>
        <v>36</v>
      </c>
      <c r="K91">
        <f>cocina[[#This Row],[Precio Unitario]]*cocina[[#This Row],[Cantidad Ordenada]]</f>
        <v>90</v>
      </c>
      <c r="L91" s="5">
        <f>(SUMIF(A:A,cocina[[#This Row],[Número de Orden]],J:J))/SUMIF(A:A,cocina[[#This Row],[Número de Orden]],K:K)</f>
        <v>0.39719626168224298</v>
      </c>
      <c r="M91" s="1">
        <f>cocina[[#This Row],[Ganancia bruta]]-cocina[[#This Row],[Ganancia neta]]</f>
        <v>54</v>
      </c>
    </row>
    <row r="92" spans="1:13" x14ac:dyDescent="0.3">
      <c r="A92">
        <v>35</v>
      </c>
      <c r="B92">
        <v>13</v>
      </c>
      <c r="C92" s="1" t="s">
        <v>48</v>
      </c>
      <c r="D92" s="1" t="s">
        <v>618</v>
      </c>
      <c r="E92">
        <v>17</v>
      </c>
      <c r="F92">
        <v>29</v>
      </c>
      <c r="G92">
        <v>1</v>
      </c>
      <c r="H92">
        <v>8</v>
      </c>
      <c r="I92" s="1" t="s">
        <v>608</v>
      </c>
      <c r="J92">
        <f>cocina[[#This Row],[Precio Unitario]]*cocina[[#This Row],[Cantidad Ordenada]]-cocina[[#This Row],[Costo Unitario]]*cocina[[#This Row],[Cantidad Ordenada]]</f>
        <v>12</v>
      </c>
      <c r="K92">
        <f>cocina[[#This Row],[Precio Unitario]]*cocina[[#This Row],[Cantidad Ordenada]]</f>
        <v>29</v>
      </c>
      <c r="L92" s="5">
        <f>(SUMIF(A:A,cocina[[#This Row],[Número de Orden]],J:J))/SUMIF(A:A,cocina[[#This Row],[Número de Orden]],K:K)</f>
        <v>0.39719626168224298</v>
      </c>
      <c r="M92" s="1">
        <f>cocina[[#This Row],[Ganancia bruta]]-cocina[[#This Row],[Ganancia neta]]</f>
        <v>17</v>
      </c>
    </row>
    <row r="93" spans="1:13" x14ac:dyDescent="0.3">
      <c r="A93">
        <v>35</v>
      </c>
      <c r="B93">
        <v>13</v>
      </c>
      <c r="C93" s="1" t="s">
        <v>271</v>
      </c>
      <c r="D93" s="1" t="s">
        <v>619</v>
      </c>
      <c r="E93">
        <v>20</v>
      </c>
      <c r="F93">
        <v>33</v>
      </c>
      <c r="G93">
        <v>1</v>
      </c>
      <c r="H93">
        <v>21</v>
      </c>
      <c r="I93" s="1" t="s">
        <v>608</v>
      </c>
      <c r="J93">
        <f>cocina[[#This Row],[Precio Unitario]]*cocina[[#This Row],[Cantidad Ordenada]]-cocina[[#This Row],[Costo Unitario]]*cocina[[#This Row],[Cantidad Ordenada]]</f>
        <v>13</v>
      </c>
      <c r="K93">
        <f>cocina[[#This Row],[Precio Unitario]]*cocina[[#This Row],[Cantidad Ordenada]]</f>
        <v>33</v>
      </c>
      <c r="L93" s="5">
        <f>(SUMIF(A:A,cocina[[#This Row],[Número de Orden]],J:J))/SUMIF(A:A,cocina[[#This Row],[Número de Orden]],K:K)</f>
        <v>0.39719626168224298</v>
      </c>
      <c r="M93" s="1">
        <f>cocina[[#This Row],[Ganancia bruta]]-cocina[[#This Row],[Ganancia neta]]</f>
        <v>20</v>
      </c>
    </row>
    <row r="94" spans="1:13" x14ac:dyDescent="0.3">
      <c r="A94">
        <v>35</v>
      </c>
      <c r="B94">
        <v>13</v>
      </c>
      <c r="C94" s="1" t="s">
        <v>126</v>
      </c>
      <c r="D94" s="1" t="s">
        <v>614</v>
      </c>
      <c r="E94">
        <v>19</v>
      </c>
      <c r="F94">
        <v>31</v>
      </c>
      <c r="G94">
        <v>2</v>
      </c>
      <c r="H94">
        <v>31</v>
      </c>
      <c r="I94" s="1" t="s">
        <v>609</v>
      </c>
      <c r="J94">
        <f>cocina[[#This Row],[Precio Unitario]]*cocina[[#This Row],[Cantidad Ordenada]]-cocina[[#This Row],[Costo Unitario]]*cocina[[#This Row],[Cantidad Ordenada]]</f>
        <v>24</v>
      </c>
      <c r="K94">
        <f>cocina[[#This Row],[Precio Unitario]]*cocina[[#This Row],[Cantidad Ordenada]]</f>
        <v>62</v>
      </c>
      <c r="L94" s="5">
        <f>(SUMIF(A:A,cocina[[#This Row],[Número de Orden]],J:J))/SUMIF(A:A,cocina[[#This Row],[Número de Orden]],K:K)</f>
        <v>0.39719626168224298</v>
      </c>
      <c r="M94" s="1">
        <f>cocina[[#This Row],[Ganancia bruta]]-cocina[[#This Row],[Ganancia neta]]</f>
        <v>38</v>
      </c>
    </row>
    <row r="95" spans="1:13" x14ac:dyDescent="0.3">
      <c r="A95">
        <v>36</v>
      </c>
      <c r="B95">
        <v>5</v>
      </c>
      <c r="C95" s="1" t="s">
        <v>78</v>
      </c>
      <c r="D95" s="1" t="s">
        <v>613</v>
      </c>
      <c r="E95">
        <v>18</v>
      </c>
      <c r="F95">
        <v>30</v>
      </c>
      <c r="G95">
        <v>1</v>
      </c>
      <c r="H95">
        <v>38</v>
      </c>
      <c r="I95" s="1" t="s">
        <v>608</v>
      </c>
      <c r="J95">
        <f>cocina[[#This Row],[Precio Unitario]]*cocina[[#This Row],[Cantidad Ordenada]]-cocina[[#This Row],[Costo Unitario]]*cocina[[#This Row],[Cantidad Ordenada]]</f>
        <v>12</v>
      </c>
      <c r="K95">
        <f>cocina[[#This Row],[Precio Unitario]]*cocina[[#This Row],[Cantidad Ordenada]]</f>
        <v>30</v>
      </c>
      <c r="L95" s="5">
        <f>(SUMIF(A:A,cocina[[#This Row],[Número de Orden]],J:J))/SUMIF(A:A,cocina[[#This Row],[Número de Orden]],K:K)</f>
        <v>0.4</v>
      </c>
      <c r="M95" s="1">
        <f>cocina[[#This Row],[Ganancia bruta]]-cocina[[#This Row],[Ganancia neta]]</f>
        <v>18</v>
      </c>
    </row>
    <row r="96" spans="1:13" x14ac:dyDescent="0.3">
      <c r="A96">
        <v>37</v>
      </c>
      <c r="B96">
        <v>20</v>
      </c>
      <c r="C96" s="1" t="s">
        <v>80</v>
      </c>
      <c r="D96" s="1" t="s">
        <v>628</v>
      </c>
      <c r="E96">
        <v>13</v>
      </c>
      <c r="F96">
        <v>21</v>
      </c>
      <c r="G96">
        <v>1</v>
      </c>
      <c r="H96">
        <v>47</v>
      </c>
      <c r="I96" s="1" t="s">
        <v>608</v>
      </c>
      <c r="J96">
        <f>cocina[[#This Row],[Precio Unitario]]*cocina[[#This Row],[Cantidad Ordenada]]-cocina[[#This Row],[Costo Unitario]]*cocina[[#This Row],[Cantidad Ordenada]]</f>
        <v>8</v>
      </c>
      <c r="K96">
        <f>cocina[[#This Row],[Precio Unitario]]*cocina[[#This Row],[Cantidad Ordenada]]</f>
        <v>21</v>
      </c>
      <c r="L96" s="5">
        <f>(SUMIF(A:A,cocina[[#This Row],[Número de Orden]],J:J))/SUMIF(A:A,cocina[[#This Row],[Número de Orden]],K:K)</f>
        <v>0.38095238095238093</v>
      </c>
      <c r="M96" s="1">
        <f>cocina[[#This Row],[Ganancia bruta]]-cocina[[#This Row],[Ganancia neta]]</f>
        <v>13</v>
      </c>
    </row>
    <row r="97" spans="1:13" x14ac:dyDescent="0.3">
      <c r="A97">
        <v>38</v>
      </c>
      <c r="B97">
        <v>10</v>
      </c>
      <c r="C97" s="1" t="s">
        <v>126</v>
      </c>
      <c r="D97" s="1" t="s">
        <v>614</v>
      </c>
      <c r="E97">
        <v>19</v>
      </c>
      <c r="F97">
        <v>31</v>
      </c>
      <c r="G97">
        <v>3</v>
      </c>
      <c r="H97">
        <v>21</v>
      </c>
      <c r="I97" s="1" t="s">
        <v>609</v>
      </c>
      <c r="J97">
        <f>cocina[[#This Row],[Precio Unitario]]*cocina[[#This Row],[Cantidad Ordenada]]-cocina[[#This Row],[Costo Unitario]]*cocina[[#This Row],[Cantidad Ordenada]]</f>
        <v>36</v>
      </c>
      <c r="K97">
        <f>cocina[[#This Row],[Precio Unitario]]*cocina[[#This Row],[Cantidad Ordenada]]</f>
        <v>93</v>
      </c>
      <c r="L97" s="5">
        <f>(SUMIF(A:A,cocina[[#This Row],[Número de Orden]],J:J))/SUMIF(A:A,cocina[[#This Row],[Número de Orden]],K:K)</f>
        <v>0.39148936170212767</v>
      </c>
      <c r="M97" s="1">
        <f>cocina[[#This Row],[Ganancia bruta]]-cocina[[#This Row],[Ganancia neta]]</f>
        <v>57</v>
      </c>
    </row>
    <row r="98" spans="1:13" x14ac:dyDescent="0.3">
      <c r="A98">
        <v>38</v>
      </c>
      <c r="B98">
        <v>10</v>
      </c>
      <c r="C98" s="1" t="s">
        <v>36</v>
      </c>
      <c r="D98" s="1" t="s">
        <v>622</v>
      </c>
      <c r="E98">
        <v>21</v>
      </c>
      <c r="F98">
        <v>35</v>
      </c>
      <c r="G98">
        <v>2</v>
      </c>
      <c r="H98">
        <v>34</v>
      </c>
      <c r="I98" s="1" t="s">
        <v>608</v>
      </c>
      <c r="J98">
        <f>cocina[[#This Row],[Precio Unitario]]*cocina[[#This Row],[Cantidad Ordenada]]-cocina[[#This Row],[Costo Unitario]]*cocina[[#This Row],[Cantidad Ordenada]]</f>
        <v>28</v>
      </c>
      <c r="K98">
        <f>cocina[[#This Row],[Precio Unitario]]*cocina[[#This Row],[Cantidad Ordenada]]</f>
        <v>70</v>
      </c>
      <c r="L98" s="5">
        <f>(SUMIF(A:A,cocina[[#This Row],[Número de Orden]],J:J))/SUMIF(A:A,cocina[[#This Row],[Número de Orden]],K:K)</f>
        <v>0.39148936170212767</v>
      </c>
      <c r="M98" s="1">
        <f>cocina[[#This Row],[Ganancia bruta]]-cocina[[#This Row],[Ganancia neta]]</f>
        <v>42</v>
      </c>
    </row>
    <row r="99" spans="1:13" x14ac:dyDescent="0.3">
      <c r="A99">
        <v>38</v>
      </c>
      <c r="B99">
        <v>10</v>
      </c>
      <c r="C99" s="1" t="s">
        <v>83</v>
      </c>
      <c r="D99" s="1" t="s">
        <v>617</v>
      </c>
      <c r="E99">
        <v>22</v>
      </c>
      <c r="F99">
        <v>36</v>
      </c>
      <c r="G99">
        <v>2</v>
      </c>
      <c r="H99">
        <v>43</v>
      </c>
      <c r="I99" s="1" t="s">
        <v>608</v>
      </c>
      <c r="J99">
        <f>cocina[[#This Row],[Precio Unitario]]*cocina[[#This Row],[Cantidad Ordenada]]-cocina[[#This Row],[Costo Unitario]]*cocina[[#This Row],[Cantidad Ordenada]]</f>
        <v>28</v>
      </c>
      <c r="K99">
        <f>cocina[[#This Row],[Precio Unitario]]*cocina[[#This Row],[Cantidad Ordenada]]</f>
        <v>72</v>
      </c>
      <c r="L99" s="5">
        <f>(SUMIF(A:A,cocina[[#This Row],[Número de Orden]],J:J))/SUMIF(A:A,cocina[[#This Row],[Número de Orden]],K:K)</f>
        <v>0.39148936170212767</v>
      </c>
      <c r="M99" s="1">
        <f>cocina[[#This Row],[Ganancia bruta]]-cocina[[#This Row],[Ganancia neta]]</f>
        <v>44</v>
      </c>
    </row>
    <row r="100" spans="1:13" x14ac:dyDescent="0.3">
      <c r="A100">
        <v>39</v>
      </c>
      <c r="B100">
        <v>15</v>
      </c>
      <c r="C100" s="1" t="s">
        <v>83</v>
      </c>
      <c r="D100" s="1" t="s">
        <v>617</v>
      </c>
      <c r="E100">
        <v>22</v>
      </c>
      <c r="F100">
        <v>36</v>
      </c>
      <c r="G100">
        <v>3</v>
      </c>
      <c r="H100">
        <v>57</v>
      </c>
      <c r="I100" s="1" t="s">
        <v>608</v>
      </c>
      <c r="J100">
        <f>cocina[[#This Row],[Precio Unitario]]*cocina[[#This Row],[Cantidad Ordenada]]-cocina[[#This Row],[Costo Unitario]]*cocina[[#This Row],[Cantidad Ordenada]]</f>
        <v>42</v>
      </c>
      <c r="K100">
        <f>cocina[[#This Row],[Precio Unitario]]*cocina[[#This Row],[Cantidad Ordenada]]</f>
        <v>108</v>
      </c>
      <c r="L100" s="5">
        <f>(SUMIF(A:A,cocina[[#This Row],[Número de Orden]],J:J))/SUMIF(A:A,cocina[[#This Row],[Número de Orden]],K:K)</f>
        <v>0.3888888888888889</v>
      </c>
      <c r="M100" s="1">
        <f>cocina[[#This Row],[Ganancia bruta]]-cocina[[#This Row],[Ganancia neta]]</f>
        <v>66</v>
      </c>
    </row>
    <row r="101" spans="1:13" x14ac:dyDescent="0.3">
      <c r="A101">
        <v>40</v>
      </c>
      <c r="B101">
        <v>1</v>
      </c>
      <c r="C101" s="1" t="s">
        <v>48</v>
      </c>
      <c r="D101" s="1" t="s">
        <v>618</v>
      </c>
      <c r="E101">
        <v>17</v>
      </c>
      <c r="F101">
        <v>29</v>
      </c>
      <c r="G101">
        <v>3</v>
      </c>
      <c r="H101">
        <v>15</v>
      </c>
      <c r="I101" s="1" t="s">
        <v>609</v>
      </c>
      <c r="J101">
        <f>cocina[[#This Row],[Precio Unitario]]*cocina[[#This Row],[Cantidad Ordenada]]-cocina[[#This Row],[Costo Unitario]]*cocina[[#This Row],[Cantidad Ordenada]]</f>
        <v>36</v>
      </c>
      <c r="K101">
        <f>cocina[[#This Row],[Precio Unitario]]*cocina[[#This Row],[Cantidad Ordenada]]</f>
        <v>87</v>
      </c>
      <c r="L101" s="5">
        <f>(SUMIF(A:A,cocina[[#This Row],[Número de Orden]],J:J))/SUMIF(A:A,cocina[[#This Row],[Número de Orden]],K:K)</f>
        <v>0.41216216216216217</v>
      </c>
      <c r="M101" s="1">
        <f>cocina[[#This Row],[Ganancia bruta]]-cocina[[#This Row],[Ganancia neta]]</f>
        <v>51</v>
      </c>
    </row>
    <row r="102" spans="1:13" x14ac:dyDescent="0.3">
      <c r="A102">
        <v>40</v>
      </c>
      <c r="B102">
        <v>1</v>
      </c>
      <c r="C102" s="1" t="s">
        <v>271</v>
      </c>
      <c r="D102" s="1" t="s">
        <v>619</v>
      </c>
      <c r="E102">
        <v>20</v>
      </c>
      <c r="F102">
        <v>33</v>
      </c>
      <c r="G102">
        <v>1</v>
      </c>
      <c r="H102">
        <v>50</v>
      </c>
      <c r="I102" s="1" t="s">
        <v>609</v>
      </c>
      <c r="J102">
        <f>cocina[[#This Row],[Precio Unitario]]*cocina[[#This Row],[Cantidad Ordenada]]-cocina[[#This Row],[Costo Unitario]]*cocina[[#This Row],[Cantidad Ordenada]]</f>
        <v>13</v>
      </c>
      <c r="K102">
        <f>cocina[[#This Row],[Precio Unitario]]*cocina[[#This Row],[Cantidad Ordenada]]</f>
        <v>33</v>
      </c>
      <c r="L102" s="5">
        <f>(SUMIF(A:A,cocina[[#This Row],[Número de Orden]],J:J))/SUMIF(A:A,cocina[[#This Row],[Número de Orden]],K:K)</f>
        <v>0.41216216216216217</v>
      </c>
      <c r="M102" s="1">
        <f>cocina[[#This Row],[Ganancia bruta]]-cocina[[#This Row],[Ganancia neta]]</f>
        <v>20</v>
      </c>
    </row>
    <row r="103" spans="1:13" x14ac:dyDescent="0.3">
      <c r="A103">
        <v>40</v>
      </c>
      <c r="B103">
        <v>1</v>
      </c>
      <c r="C103" s="1" t="s">
        <v>52</v>
      </c>
      <c r="D103" s="1" t="s">
        <v>620</v>
      </c>
      <c r="E103">
        <v>16</v>
      </c>
      <c r="F103">
        <v>28</v>
      </c>
      <c r="G103">
        <v>1</v>
      </c>
      <c r="H103">
        <v>13</v>
      </c>
      <c r="I103" s="1" t="s">
        <v>609</v>
      </c>
      <c r="J103">
        <f>cocina[[#This Row],[Precio Unitario]]*cocina[[#This Row],[Cantidad Ordenada]]-cocina[[#This Row],[Costo Unitario]]*cocina[[#This Row],[Cantidad Ordenada]]</f>
        <v>12</v>
      </c>
      <c r="K103">
        <f>cocina[[#This Row],[Precio Unitario]]*cocina[[#This Row],[Cantidad Ordenada]]</f>
        <v>28</v>
      </c>
      <c r="L103" s="5">
        <f>(SUMIF(A:A,cocina[[#This Row],[Número de Orden]],J:J))/SUMIF(A:A,cocina[[#This Row],[Número de Orden]],K:K)</f>
        <v>0.41216216216216217</v>
      </c>
      <c r="M103" s="1">
        <f>cocina[[#This Row],[Ganancia bruta]]-cocina[[#This Row],[Ganancia neta]]</f>
        <v>16</v>
      </c>
    </row>
    <row r="104" spans="1:13" x14ac:dyDescent="0.3">
      <c r="A104">
        <v>41</v>
      </c>
      <c r="B104">
        <v>7</v>
      </c>
      <c r="C104" s="1" t="s">
        <v>257</v>
      </c>
      <c r="D104" s="1" t="s">
        <v>623</v>
      </c>
      <c r="E104">
        <v>19</v>
      </c>
      <c r="F104">
        <v>32</v>
      </c>
      <c r="G104">
        <v>3</v>
      </c>
      <c r="H104">
        <v>23</v>
      </c>
      <c r="I104" s="1" t="s">
        <v>609</v>
      </c>
      <c r="J104">
        <f>cocina[[#This Row],[Precio Unitario]]*cocina[[#This Row],[Cantidad Ordenada]]-cocina[[#This Row],[Costo Unitario]]*cocina[[#This Row],[Cantidad Ordenada]]</f>
        <v>39</v>
      </c>
      <c r="K104">
        <f>cocina[[#This Row],[Precio Unitario]]*cocina[[#This Row],[Cantidad Ordenada]]</f>
        <v>96</v>
      </c>
      <c r="L104" s="5">
        <f>(SUMIF(A:A,cocina[[#This Row],[Número de Orden]],J:J))/SUMIF(A:A,cocina[[#This Row],[Número de Orden]],K:K)</f>
        <v>0.41176470588235292</v>
      </c>
      <c r="M104" s="1">
        <f>cocina[[#This Row],[Ganancia bruta]]-cocina[[#This Row],[Ganancia neta]]</f>
        <v>57</v>
      </c>
    </row>
    <row r="105" spans="1:13" x14ac:dyDescent="0.3">
      <c r="A105">
        <v>41</v>
      </c>
      <c r="B105">
        <v>7</v>
      </c>
      <c r="C105" s="1" t="s">
        <v>165</v>
      </c>
      <c r="D105" s="1" t="s">
        <v>630</v>
      </c>
      <c r="E105">
        <v>15</v>
      </c>
      <c r="F105">
        <v>26</v>
      </c>
      <c r="G105">
        <v>3</v>
      </c>
      <c r="H105">
        <v>47</v>
      </c>
      <c r="I105" s="1" t="s">
        <v>609</v>
      </c>
      <c r="J105">
        <f>cocina[[#This Row],[Precio Unitario]]*cocina[[#This Row],[Cantidad Ordenada]]-cocina[[#This Row],[Costo Unitario]]*cocina[[#This Row],[Cantidad Ordenada]]</f>
        <v>33</v>
      </c>
      <c r="K105">
        <f>cocina[[#This Row],[Precio Unitario]]*cocina[[#This Row],[Cantidad Ordenada]]</f>
        <v>78</v>
      </c>
      <c r="L105" s="5">
        <f>(SUMIF(A:A,cocina[[#This Row],[Número de Orden]],J:J))/SUMIF(A:A,cocina[[#This Row],[Número de Orden]],K:K)</f>
        <v>0.41176470588235292</v>
      </c>
      <c r="M105" s="1">
        <f>cocina[[#This Row],[Ganancia bruta]]-cocina[[#This Row],[Ganancia neta]]</f>
        <v>45</v>
      </c>
    </row>
    <row r="106" spans="1:13" x14ac:dyDescent="0.3">
      <c r="A106">
        <v>41</v>
      </c>
      <c r="B106">
        <v>7</v>
      </c>
      <c r="C106" s="1" t="s">
        <v>78</v>
      </c>
      <c r="D106" s="1" t="s">
        <v>613</v>
      </c>
      <c r="E106">
        <v>18</v>
      </c>
      <c r="F106">
        <v>30</v>
      </c>
      <c r="G106">
        <v>1</v>
      </c>
      <c r="H106">
        <v>19</v>
      </c>
      <c r="I106" s="1" t="s">
        <v>609</v>
      </c>
      <c r="J106">
        <f>cocina[[#This Row],[Precio Unitario]]*cocina[[#This Row],[Cantidad Ordenada]]-cocina[[#This Row],[Costo Unitario]]*cocina[[#This Row],[Cantidad Ordenada]]</f>
        <v>12</v>
      </c>
      <c r="K106">
        <f>cocina[[#This Row],[Precio Unitario]]*cocina[[#This Row],[Cantidad Ordenada]]</f>
        <v>30</v>
      </c>
      <c r="L106" s="5">
        <f>(SUMIF(A:A,cocina[[#This Row],[Número de Orden]],J:J))/SUMIF(A:A,cocina[[#This Row],[Número de Orden]],K:K)</f>
        <v>0.41176470588235292</v>
      </c>
      <c r="M106" s="1">
        <f>cocina[[#This Row],[Ganancia bruta]]-cocina[[#This Row],[Ganancia neta]]</f>
        <v>18</v>
      </c>
    </row>
    <row r="107" spans="1:13" x14ac:dyDescent="0.3">
      <c r="A107">
        <v>42</v>
      </c>
      <c r="B107">
        <v>14</v>
      </c>
      <c r="C107" s="1" t="s">
        <v>213</v>
      </c>
      <c r="D107" s="1" t="s">
        <v>624</v>
      </c>
      <c r="E107">
        <v>13</v>
      </c>
      <c r="F107">
        <v>22</v>
      </c>
      <c r="G107">
        <v>1</v>
      </c>
      <c r="H107">
        <v>57</v>
      </c>
      <c r="I107" s="1" t="s">
        <v>609</v>
      </c>
      <c r="J107">
        <f>cocina[[#This Row],[Precio Unitario]]*cocina[[#This Row],[Cantidad Ordenada]]-cocina[[#This Row],[Costo Unitario]]*cocina[[#This Row],[Cantidad Ordenada]]</f>
        <v>9</v>
      </c>
      <c r="K107">
        <f>cocina[[#This Row],[Precio Unitario]]*cocina[[#This Row],[Cantidad Ordenada]]</f>
        <v>22</v>
      </c>
      <c r="L107" s="5">
        <f>(SUMIF(A:A,cocina[[#This Row],[Número de Orden]],J:J))/SUMIF(A:A,cocina[[#This Row],[Número de Orden]],K:K)</f>
        <v>0.38235294117647056</v>
      </c>
      <c r="M107" s="1">
        <f>cocina[[#This Row],[Ganancia bruta]]-cocina[[#This Row],[Ganancia neta]]</f>
        <v>13</v>
      </c>
    </row>
    <row r="108" spans="1:13" x14ac:dyDescent="0.3">
      <c r="A108">
        <v>42</v>
      </c>
      <c r="B108">
        <v>14</v>
      </c>
      <c r="C108" s="1" t="s">
        <v>58</v>
      </c>
      <c r="D108" s="1" t="s">
        <v>616</v>
      </c>
      <c r="E108">
        <v>25</v>
      </c>
      <c r="F108">
        <v>40</v>
      </c>
      <c r="G108">
        <v>2</v>
      </c>
      <c r="H108">
        <v>12</v>
      </c>
      <c r="I108" s="1" t="s">
        <v>609</v>
      </c>
      <c r="J108">
        <f>cocina[[#This Row],[Precio Unitario]]*cocina[[#This Row],[Cantidad Ordenada]]-cocina[[#This Row],[Costo Unitario]]*cocina[[#This Row],[Cantidad Ordenada]]</f>
        <v>30</v>
      </c>
      <c r="K108">
        <f>cocina[[#This Row],[Precio Unitario]]*cocina[[#This Row],[Cantidad Ordenada]]</f>
        <v>80</v>
      </c>
      <c r="L108" s="5">
        <f>(SUMIF(A:A,cocina[[#This Row],[Número de Orden]],J:J))/SUMIF(A:A,cocina[[#This Row],[Número de Orden]],K:K)</f>
        <v>0.38235294117647056</v>
      </c>
      <c r="M108" s="1">
        <f>cocina[[#This Row],[Ganancia bruta]]-cocina[[#This Row],[Ganancia neta]]</f>
        <v>50</v>
      </c>
    </row>
    <row r="109" spans="1:13" x14ac:dyDescent="0.3">
      <c r="A109">
        <v>43</v>
      </c>
      <c r="B109">
        <v>8</v>
      </c>
      <c r="C109" s="1" t="s">
        <v>257</v>
      </c>
      <c r="D109" s="1" t="s">
        <v>623</v>
      </c>
      <c r="E109">
        <v>19</v>
      </c>
      <c r="F109">
        <v>32</v>
      </c>
      <c r="G109">
        <v>1</v>
      </c>
      <c r="H109">
        <v>6</v>
      </c>
      <c r="I109" s="1" t="s">
        <v>609</v>
      </c>
      <c r="J109">
        <f>cocina[[#This Row],[Precio Unitario]]*cocina[[#This Row],[Cantidad Ordenada]]-cocina[[#This Row],[Costo Unitario]]*cocina[[#This Row],[Cantidad Ordenada]]</f>
        <v>13</v>
      </c>
      <c r="K109">
        <f>cocina[[#This Row],[Precio Unitario]]*cocina[[#This Row],[Cantidad Ordenada]]</f>
        <v>32</v>
      </c>
      <c r="L109" s="5">
        <f>(SUMIF(A:A,cocina[[#This Row],[Número de Orden]],J:J))/SUMIF(A:A,cocina[[#This Row],[Número de Orden]],K:K)</f>
        <v>0.40886699507389163</v>
      </c>
      <c r="M109" s="1">
        <f>cocina[[#This Row],[Ganancia bruta]]-cocina[[#This Row],[Ganancia neta]]</f>
        <v>19</v>
      </c>
    </row>
    <row r="110" spans="1:13" x14ac:dyDescent="0.3">
      <c r="A110">
        <v>43</v>
      </c>
      <c r="B110">
        <v>8</v>
      </c>
      <c r="C110" s="1" t="s">
        <v>65</v>
      </c>
      <c r="D110" s="1" t="s">
        <v>625</v>
      </c>
      <c r="E110">
        <v>20</v>
      </c>
      <c r="F110">
        <v>34</v>
      </c>
      <c r="G110">
        <v>2</v>
      </c>
      <c r="H110">
        <v>59</v>
      </c>
      <c r="I110" s="1" t="s">
        <v>609</v>
      </c>
      <c r="J110">
        <f>cocina[[#This Row],[Precio Unitario]]*cocina[[#This Row],[Cantidad Ordenada]]-cocina[[#This Row],[Costo Unitario]]*cocina[[#This Row],[Cantidad Ordenada]]</f>
        <v>28</v>
      </c>
      <c r="K110">
        <f>cocina[[#This Row],[Precio Unitario]]*cocina[[#This Row],[Cantidad Ordenada]]</f>
        <v>68</v>
      </c>
      <c r="L110" s="5">
        <f>(SUMIF(A:A,cocina[[#This Row],[Número de Orden]],J:J))/SUMIF(A:A,cocina[[#This Row],[Número de Orden]],K:K)</f>
        <v>0.40886699507389163</v>
      </c>
      <c r="M110" s="1">
        <f>cocina[[#This Row],[Ganancia bruta]]-cocina[[#This Row],[Ganancia neta]]</f>
        <v>40</v>
      </c>
    </row>
    <row r="111" spans="1:13" x14ac:dyDescent="0.3">
      <c r="A111">
        <v>43</v>
      </c>
      <c r="B111">
        <v>8</v>
      </c>
      <c r="C111" s="1" t="s">
        <v>168</v>
      </c>
      <c r="D111" s="1" t="s">
        <v>612</v>
      </c>
      <c r="E111">
        <v>14</v>
      </c>
      <c r="F111">
        <v>24</v>
      </c>
      <c r="G111">
        <v>3</v>
      </c>
      <c r="H111">
        <v>57</v>
      </c>
      <c r="I111" s="1" t="s">
        <v>608</v>
      </c>
      <c r="J111">
        <f>cocina[[#This Row],[Precio Unitario]]*cocina[[#This Row],[Cantidad Ordenada]]-cocina[[#This Row],[Costo Unitario]]*cocina[[#This Row],[Cantidad Ordenada]]</f>
        <v>30</v>
      </c>
      <c r="K111">
        <f>cocina[[#This Row],[Precio Unitario]]*cocina[[#This Row],[Cantidad Ordenada]]</f>
        <v>72</v>
      </c>
      <c r="L111" s="5">
        <f>(SUMIF(A:A,cocina[[#This Row],[Número de Orden]],J:J))/SUMIF(A:A,cocina[[#This Row],[Número de Orden]],K:K)</f>
        <v>0.40886699507389163</v>
      </c>
      <c r="M111" s="1">
        <f>cocina[[#This Row],[Ganancia bruta]]-cocina[[#This Row],[Ganancia neta]]</f>
        <v>42</v>
      </c>
    </row>
    <row r="112" spans="1:13" x14ac:dyDescent="0.3">
      <c r="A112">
        <v>43</v>
      </c>
      <c r="B112">
        <v>8</v>
      </c>
      <c r="C112" s="1" t="s">
        <v>126</v>
      </c>
      <c r="D112" s="1" t="s">
        <v>614</v>
      </c>
      <c r="E112">
        <v>19</v>
      </c>
      <c r="F112">
        <v>31</v>
      </c>
      <c r="G112">
        <v>1</v>
      </c>
      <c r="H112">
        <v>24</v>
      </c>
      <c r="I112" s="1" t="s">
        <v>608</v>
      </c>
      <c r="J112">
        <f>cocina[[#This Row],[Precio Unitario]]*cocina[[#This Row],[Cantidad Ordenada]]-cocina[[#This Row],[Costo Unitario]]*cocina[[#This Row],[Cantidad Ordenada]]</f>
        <v>12</v>
      </c>
      <c r="K112">
        <f>cocina[[#This Row],[Precio Unitario]]*cocina[[#This Row],[Cantidad Ordenada]]</f>
        <v>31</v>
      </c>
      <c r="L112" s="5">
        <f>(SUMIF(A:A,cocina[[#This Row],[Número de Orden]],J:J))/SUMIF(A:A,cocina[[#This Row],[Número de Orden]],K:K)</f>
        <v>0.40886699507389163</v>
      </c>
      <c r="M112" s="1">
        <f>cocina[[#This Row],[Ganancia bruta]]-cocina[[#This Row],[Ganancia neta]]</f>
        <v>19</v>
      </c>
    </row>
    <row r="113" spans="1:13" x14ac:dyDescent="0.3">
      <c r="A113">
        <v>44</v>
      </c>
      <c r="B113">
        <v>18</v>
      </c>
      <c r="C113" s="1" t="s">
        <v>165</v>
      </c>
      <c r="D113" s="1" t="s">
        <v>630</v>
      </c>
      <c r="E113">
        <v>15</v>
      </c>
      <c r="F113">
        <v>26</v>
      </c>
      <c r="G113">
        <v>1</v>
      </c>
      <c r="H113">
        <v>34</v>
      </c>
      <c r="I113" s="1" t="s">
        <v>609</v>
      </c>
      <c r="J113">
        <f>cocina[[#This Row],[Precio Unitario]]*cocina[[#This Row],[Cantidad Ordenada]]-cocina[[#This Row],[Costo Unitario]]*cocina[[#This Row],[Cantidad Ordenada]]</f>
        <v>11</v>
      </c>
      <c r="K113">
        <f>cocina[[#This Row],[Precio Unitario]]*cocina[[#This Row],[Cantidad Ordenada]]</f>
        <v>26</v>
      </c>
      <c r="L113" s="5">
        <f>(SUMIF(A:A,cocina[[#This Row],[Número de Orden]],J:J))/SUMIF(A:A,cocina[[#This Row],[Número de Orden]],K:K)</f>
        <v>0.40163934426229508</v>
      </c>
      <c r="M113" s="1">
        <f>cocina[[#This Row],[Ganancia bruta]]-cocina[[#This Row],[Ganancia neta]]</f>
        <v>15</v>
      </c>
    </row>
    <row r="114" spans="1:13" x14ac:dyDescent="0.3">
      <c r="A114">
        <v>44</v>
      </c>
      <c r="B114">
        <v>18</v>
      </c>
      <c r="C114" s="1" t="s">
        <v>132</v>
      </c>
      <c r="D114" s="1" t="s">
        <v>631</v>
      </c>
      <c r="E114">
        <v>15</v>
      </c>
      <c r="F114">
        <v>25</v>
      </c>
      <c r="G114">
        <v>3</v>
      </c>
      <c r="H114">
        <v>8</v>
      </c>
      <c r="I114" s="1" t="s">
        <v>608</v>
      </c>
      <c r="J114">
        <f>cocina[[#This Row],[Precio Unitario]]*cocina[[#This Row],[Cantidad Ordenada]]-cocina[[#This Row],[Costo Unitario]]*cocina[[#This Row],[Cantidad Ordenada]]</f>
        <v>30</v>
      </c>
      <c r="K114">
        <f>cocina[[#This Row],[Precio Unitario]]*cocina[[#This Row],[Cantidad Ordenada]]</f>
        <v>75</v>
      </c>
      <c r="L114" s="5">
        <f>(SUMIF(A:A,cocina[[#This Row],[Número de Orden]],J:J))/SUMIF(A:A,cocina[[#This Row],[Número de Orden]],K:K)</f>
        <v>0.40163934426229508</v>
      </c>
      <c r="M114" s="1">
        <f>cocina[[#This Row],[Ganancia bruta]]-cocina[[#This Row],[Ganancia neta]]</f>
        <v>45</v>
      </c>
    </row>
    <row r="115" spans="1:13" x14ac:dyDescent="0.3">
      <c r="A115">
        <v>44</v>
      </c>
      <c r="B115">
        <v>18</v>
      </c>
      <c r="C115" s="1" t="s">
        <v>80</v>
      </c>
      <c r="D115" s="1" t="s">
        <v>628</v>
      </c>
      <c r="E115">
        <v>13</v>
      </c>
      <c r="F115">
        <v>21</v>
      </c>
      <c r="G115">
        <v>1</v>
      </c>
      <c r="H115">
        <v>43</v>
      </c>
      <c r="I115" s="1" t="s">
        <v>608</v>
      </c>
      <c r="J115">
        <f>cocina[[#This Row],[Precio Unitario]]*cocina[[#This Row],[Cantidad Ordenada]]-cocina[[#This Row],[Costo Unitario]]*cocina[[#This Row],[Cantidad Ordenada]]</f>
        <v>8</v>
      </c>
      <c r="K115">
        <f>cocina[[#This Row],[Precio Unitario]]*cocina[[#This Row],[Cantidad Ordenada]]</f>
        <v>21</v>
      </c>
      <c r="L115" s="5">
        <f>(SUMIF(A:A,cocina[[#This Row],[Número de Orden]],J:J))/SUMIF(A:A,cocina[[#This Row],[Número de Orden]],K:K)</f>
        <v>0.40163934426229508</v>
      </c>
      <c r="M115" s="1">
        <f>cocina[[#This Row],[Ganancia bruta]]-cocina[[#This Row],[Ganancia neta]]</f>
        <v>13</v>
      </c>
    </row>
    <row r="116" spans="1:13" x14ac:dyDescent="0.3">
      <c r="A116">
        <v>45</v>
      </c>
      <c r="B116">
        <v>17</v>
      </c>
      <c r="C116" s="1" t="s">
        <v>89</v>
      </c>
      <c r="D116" s="1" t="s">
        <v>629</v>
      </c>
      <c r="E116">
        <v>10</v>
      </c>
      <c r="F116">
        <v>18</v>
      </c>
      <c r="G116">
        <v>3</v>
      </c>
      <c r="H116">
        <v>47</v>
      </c>
      <c r="I116" s="1" t="s">
        <v>608</v>
      </c>
      <c r="J116">
        <f>cocina[[#This Row],[Precio Unitario]]*cocina[[#This Row],[Cantidad Ordenada]]-cocina[[#This Row],[Costo Unitario]]*cocina[[#This Row],[Cantidad Ordenada]]</f>
        <v>24</v>
      </c>
      <c r="K116">
        <f>cocina[[#This Row],[Precio Unitario]]*cocina[[#This Row],[Cantidad Ordenada]]</f>
        <v>54</v>
      </c>
      <c r="L116" s="5">
        <f>(SUMIF(A:A,cocina[[#This Row],[Número de Orden]],J:J))/SUMIF(A:A,cocina[[#This Row],[Número de Orden]],K:K)</f>
        <v>0.44444444444444442</v>
      </c>
      <c r="M116" s="1">
        <f>cocina[[#This Row],[Ganancia bruta]]-cocina[[#This Row],[Ganancia neta]]</f>
        <v>30</v>
      </c>
    </row>
    <row r="117" spans="1:13" x14ac:dyDescent="0.3">
      <c r="A117">
        <v>46</v>
      </c>
      <c r="B117">
        <v>10</v>
      </c>
      <c r="C117" s="1" t="s">
        <v>78</v>
      </c>
      <c r="D117" s="1" t="s">
        <v>613</v>
      </c>
      <c r="E117">
        <v>18</v>
      </c>
      <c r="F117">
        <v>30</v>
      </c>
      <c r="G117">
        <v>2</v>
      </c>
      <c r="H117">
        <v>23</v>
      </c>
      <c r="I117" s="1" t="s">
        <v>609</v>
      </c>
      <c r="J117">
        <f>cocina[[#This Row],[Precio Unitario]]*cocina[[#This Row],[Cantidad Ordenada]]-cocina[[#This Row],[Costo Unitario]]*cocina[[#This Row],[Cantidad Ordenada]]</f>
        <v>24</v>
      </c>
      <c r="K117">
        <f>cocina[[#This Row],[Precio Unitario]]*cocina[[#This Row],[Cantidad Ordenada]]</f>
        <v>60</v>
      </c>
      <c r="L117" s="5">
        <f>(SUMIF(A:A,cocina[[#This Row],[Número de Orden]],J:J))/SUMIF(A:A,cocina[[#This Row],[Número de Orden]],K:K)</f>
        <v>0.4</v>
      </c>
      <c r="M117" s="1">
        <f>cocina[[#This Row],[Ganancia bruta]]-cocina[[#This Row],[Ganancia neta]]</f>
        <v>36</v>
      </c>
    </row>
    <row r="118" spans="1:13" x14ac:dyDescent="0.3">
      <c r="A118">
        <v>46</v>
      </c>
      <c r="B118">
        <v>10</v>
      </c>
      <c r="C118" s="1" t="s">
        <v>65</v>
      </c>
      <c r="D118" s="1" t="s">
        <v>625</v>
      </c>
      <c r="E118">
        <v>20</v>
      </c>
      <c r="F118">
        <v>34</v>
      </c>
      <c r="G118">
        <v>1</v>
      </c>
      <c r="H118">
        <v>48</v>
      </c>
      <c r="I118" s="1" t="s">
        <v>609</v>
      </c>
      <c r="J118">
        <f>cocina[[#This Row],[Precio Unitario]]*cocina[[#This Row],[Cantidad Ordenada]]-cocina[[#This Row],[Costo Unitario]]*cocina[[#This Row],[Cantidad Ordenada]]</f>
        <v>14</v>
      </c>
      <c r="K118">
        <f>cocina[[#This Row],[Precio Unitario]]*cocina[[#This Row],[Cantidad Ordenada]]</f>
        <v>34</v>
      </c>
      <c r="L118" s="5">
        <f>(SUMIF(A:A,cocina[[#This Row],[Número de Orden]],J:J))/SUMIF(A:A,cocina[[#This Row],[Número de Orden]],K:K)</f>
        <v>0.4</v>
      </c>
      <c r="M118" s="1">
        <f>cocina[[#This Row],[Ganancia bruta]]-cocina[[#This Row],[Ganancia neta]]</f>
        <v>20</v>
      </c>
    </row>
    <row r="119" spans="1:13" x14ac:dyDescent="0.3">
      <c r="A119">
        <v>46</v>
      </c>
      <c r="B119">
        <v>10</v>
      </c>
      <c r="C119" s="1" t="s">
        <v>210</v>
      </c>
      <c r="D119" s="1" t="s">
        <v>627</v>
      </c>
      <c r="E119">
        <v>14</v>
      </c>
      <c r="F119">
        <v>23</v>
      </c>
      <c r="G119">
        <v>2</v>
      </c>
      <c r="H119">
        <v>15</v>
      </c>
      <c r="I119" s="1" t="s">
        <v>608</v>
      </c>
      <c r="J119">
        <f>cocina[[#This Row],[Precio Unitario]]*cocina[[#This Row],[Cantidad Ordenada]]-cocina[[#This Row],[Costo Unitario]]*cocina[[#This Row],[Cantidad Ordenada]]</f>
        <v>18</v>
      </c>
      <c r="K119">
        <f>cocina[[#This Row],[Precio Unitario]]*cocina[[#This Row],[Cantidad Ordenada]]</f>
        <v>46</v>
      </c>
      <c r="L119" s="5">
        <f>(SUMIF(A:A,cocina[[#This Row],[Número de Orden]],J:J))/SUMIF(A:A,cocina[[#This Row],[Número de Orden]],K:K)</f>
        <v>0.4</v>
      </c>
      <c r="M119" s="1">
        <f>cocina[[#This Row],[Ganancia bruta]]-cocina[[#This Row],[Ganancia neta]]</f>
        <v>28</v>
      </c>
    </row>
    <row r="120" spans="1:13" x14ac:dyDescent="0.3">
      <c r="A120">
        <v>47</v>
      </c>
      <c r="B120">
        <v>18</v>
      </c>
      <c r="C120" s="1" t="s">
        <v>271</v>
      </c>
      <c r="D120" s="1" t="s">
        <v>619</v>
      </c>
      <c r="E120">
        <v>20</v>
      </c>
      <c r="F120">
        <v>33</v>
      </c>
      <c r="G120">
        <v>2</v>
      </c>
      <c r="H120">
        <v>56</v>
      </c>
      <c r="I120" s="1" t="s">
        <v>608</v>
      </c>
      <c r="J120">
        <f>cocina[[#This Row],[Precio Unitario]]*cocina[[#This Row],[Cantidad Ordenada]]-cocina[[#This Row],[Costo Unitario]]*cocina[[#This Row],[Cantidad Ordenada]]</f>
        <v>26</v>
      </c>
      <c r="K120">
        <f>cocina[[#This Row],[Precio Unitario]]*cocina[[#This Row],[Cantidad Ordenada]]</f>
        <v>66</v>
      </c>
      <c r="L120" s="5">
        <f>(SUMIF(A:A,cocina[[#This Row],[Número de Orden]],J:J))/SUMIF(A:A,cocina[[#This Row],[Número de Orden]],K:K)</f>
        <v>0.39449541284403672</v>
      </c>
      <c r="M120" s="1">
        <f>cocina[[#This Row],[Ganancia bruta]]-cocina[[#This Row],[Ganancia neta]]</f>
        <v>40</v>
      </c>
    </row>
    <row r="121" spans="1:13" x14ac:dyDescent="0.3">
      <c r="A121">
        <v>47</v>
      </c>
      <c r="B121">
        <v>18</v>
      </c>
      <c r="C121" s="1" t="s">
        <v>210</v>
      </c>
      <c r="D121" s="1" t="s">
        <v>627</v>
      </c>
      <c r="E121">
        <v>14</v>
      </c>
      <c r="F121">
        <v>23</v>
      </c>
      <c r="G121">
        <v>1</v>
      </c>
      <c r="H121">
        <v>17</v>
      </c>
      <c r="I121" s="1" t="s">
        <v>609</v>
      </c>
      <c r="J121">
        <f>cocina[[#This Row],[Precio Unitario]]*cocina[[#This Row],[Cantidad Ordenada]]-cocina[[#This Row],[Costo Unitario]]*cocina[[#This Row],[Cantidad Ordenada]]</f>
        <v>9</v>
      </c>
      <c r="K121">
        <f>cocina[[#This Row],[Precio Unitario]]*cocina[[#This Row],[Cantidad Ordenada]]</f>
        <v>23</v>
      </c>
      <c r="L121" s="5">
        <f>(SUMIF(A:A,cocina[[#This Row],[Número de Orden]],J:J))/SUMIF(A:A,cocina[[#This Row],[Número de Orden]],K:K)</f>
        <v>0.39449541284403672</v>
      </c>
      <c r="M121" s="1">
        <f>cocina[[#This Row],[Ganancia bruta]]-cocina[[#This Row],[Ganancia neta]]</f>
        <v>14</v>
      </c>
    </row>
    <row r="122" spans="1:13" x14ac:dyDescent="0.3">
      <c r="A122">
        <v>47</v>
      </c>
      <c r="B122">
        <v>18</v>
      </c>
      <c r="C122" s="1" t="s">
        <v>156</v>
      </c>
      <c r="D122" s="1" t="s">
        <v>626</v>
      </c>
      <c r="E122">
        <v>12</v>
      </c>
      <c r="F122">
        <v>20</v>
      </c>
      <c r="G122">
        <v>1</v>
      </c>
      <c r="H122">
        <v>14</v>
      </c>
      <c r="I122" s="1" t="s">
        <v>609</v>
      </c>
      <c r="J122">
        <f>cocina[[#This Row],[Precio Unitario]]*cocina[[#This Row],[Cantidad Ordenada]]-cocina[[#This Row],[Costo Unitario]]*cocina[[#This Row],[Cantidad Ordenada]]</f>
        <v>8</v>
      </c>
      <c r="K122">
        <f>cocina[[#This Row],[Precio Unitario]]*cocina[[#This Row],[Cantidad Ordenada]]</f>
        <v>20</v>
      </c>
      <c r="L122" s="5">
        <f>(SUMIF(A:A,cocina[[#This Row],[Número de Orden]],J:J))/SUMIF(A:A,cocina[[#This Row],[Número de Orden]],K:K)</f>
        <v>0.39449541284403672</v>
      </c>
      <c r="M122" s="1">
        <f>cocina[[#This Row],[Ganancia bruta]]-cocina[[#This Row],[Ganancia neta]]</f>
        <v>12</v>
      </c>
    </row>
    <row r="123" spans="1:13" x14ac:dyDescent="0.3">
      <c r="A123">
        <v>48</v>
      </c>
      <c r="B123">
        <v>17</v>
      </c>
      <c r="C123" s="1" t="s">
        <v>116</v>
      </c>
      <c r="D123" s="1" t="s">
        <v>615</v>
      </c>
      <c r="E123">
        <v>16</v>
      </c>
      <c r="F123">
        <v>27</v>
      </c>
      <c r="G123">
        <v>3</v>
      </c>
      <c r="H123">
        <v>37</v>
      </c>
      <c r="I123" s="1" t="s">
        <v>609</v>
      </c>
      <c r="J123">
        <f>cocina[[#This Row],[Precio Unitario]]*cocina[[#This Row],[Cantidad Ordenada]]-cocina[[#This Row],[Costo Unitario]]*cocina[[#This Row],[Cantidad Ordenada]]</f>
        <v>33</v>
      </c>
      <c r="K123">
        <f>cocina[[#This Row],[Precio Unitario]]*cocina[[#This Row],[Cantidad Ordenada]]</f>
        <v>81</v>
      </c>
      <c r="L123" s="5">
        <f>(SUMIF(A:A,cocina[[#This Row],[Número de Orden]],J:J))/SUMIF(A:A,cocina[[#This Row],[Número de Orden]],K:K)</f>
        <v>0.4050632911392405</v>
      </c>
      <c r="M123" s="1">
        <f>cocina[[#This Row],[Ganancia bruta]]-cocina[[#This Row],[Ganancia neta]]</f>
        <v>48</v>
      </c>
    </row>
    <row r="124" spans="1:13" x14ac:dyDescent="0.3">
      <c r="A124">
        <v>48</v>
      </c>
      <c r="B124">
        <v>17</v>
      </c>
      <c r="C124" s="1" t="s">
        <v>213</v>
      </c>
      <c r="D124" s="1" t="s">
        <v>624</v>
      </c>
      <c r="E124">
        <v>13</v>
      </c>
      <c r="F124">
        <v>22</v>
      </c>
      <c r="G124">
        <v>2</v>
      </c>
      <c r="H124">
        <v>55</v>
      </c>
      <c r="I124" s="1" t="s">
        <v>608</v>
      </c>
      <c r="J124">
        <f>cocina[[#This Row],[Precio Unitario]]*cocina[[#This Row],[Cantidad Ordenada]]-cocina[[#This Row],[Costo Unitario]]*cocina[[#This Row],[Cantidad Ordenada]]</f>
        <v>18</v>
      </c>
      <c r="K124">
        <f>cocina[[#This Row],[Precio Unitario]]*cocina[[#This Row],[Cantidad Ordenada]]</f>
        <v>44</v>
      </c>
      <c r="L124" s="5">
        <f>(SUMIF(A:A,cocina[[#This Row],[Número de Orden]],J:J))/SUMIF(A:A,cocina[[#This Row],[Número de Orden]],K:K)</f>
        <v>0.4050632911392405</v>
      </c>
      <c r="M124" s="1">
        <f>cocina[[#This Row],[Ganancia bruta]]-cocina[[#This Row],[Ganancia neta]]</f>
        <v>26</v>
      </c>
    </row>
    <row r="125" spans="1:13" x14ac:dyDescent="0.3">
      <c r="A125">
        <v>48</v>
      </c>
      <c r="B125">
        <v>17</v>
      </c>
      <c r="C125" s="1" t="s">
        <v>271</v>
      </c>
      <c r="D125" s="1" t="s">
        <v>619</v>
      </c>
      <c r="E125">
        <v>20</v>
      </c>
      <c r="F125">
        <v>33</v>
      </c>
      <c r="G125">
        <v>1</v>
      </c>
      <c r="H125">
        <v>32</v>
      </c>
      <c r="I125" s="1" t="s">
        <v>609</v>
      </c>
      <c r="J125">
        <f>cocina[[#This Row],[Precio Unitario]]*cocina[[#This Row],[Cantidad Ordenada]]-cocina[[#This Row],[Costo Unitario]]*cocina[[#This Row],[Cantidad Ordenada]]</f>
        <v>13</v>
      </c>
      <c r="K125">
        <f>cocina[[#This Row],[Precio Unitario]]*cocina[[#This Row],[Cantidad Ordenada]]</f>
        <v>33</v>
      </c>
      <c r="L125" s="5">
        <f>(SUMIF(A:A,cocina[[#This Row],[Número de Orden]],J:J))/SUMIF(A:A,cocina[[#This Row],[Número de Orden]],K:K)</f>
        <v>0.4050632911392405</v>
      </c>
      <c r="M125" s="1">
        <f>cocina[[#This Row],[Ganancia bruta]]-cocina[[#This Row],[Ganancia neta]]</f>
        <v>20</v>
      </c>
    </row>
    <row r="126" spans="1:13" x14ac:dyDescent="0.3">
      <c r="A126">
        <v>49</v>
      </c>
      <c r="B126">
        <v>8</v>
      </c>
      <c r="C126" s="1" t="s">
        <v>168</v>
      </c>
      <c r="D126" s="1" t="s">
        <v>612</v>
      </c>
      <c r="E126">
        <v>14</v>
      </c>
      <c r="F126">
        <v>24</v>
      </c>
      <c r="G126">
        <v>3</v>
      </c>
      <c r="H126">
        <v>9</v>
      </c>
      <c r="I126" s="1" t="s">
        <v>608</v>
      </c>
      <c r="J126">
        <f>cocina[[#This Row],[Precio Unitario]]*cocina[[#This Row],[Cantidad Ordenada]]-cocina[[#This Row],[Costo Unitario]]*cocina[[#This Row],[Cantidad Ordenada]]</f>
        <v>30</v>
      </c>
      <c r="K126">
        <f>cocina[[#This Row],[Precio Unitario]]*cocina[[#This Row],[Cantidad Ordenada]]</f>
        <v>72</v>
      </c>
      <c r="L126" s="5">
        <f>(SUMIF(A:A,cocina[[#This Row],[Número de Orden]],J:J))/SUMIF(A:A,cocina[[#This Row],[Número de Orden]],K:K)</f>
        <v>0.41397849462365593</v>
      </c>
      <c r="M126" s="1">
        <f>cocina[[#This Row],[Ganancia bruta]]-cocina[[#This Row],[Ganancia neta]]</f>
        <v>42</v>
      </c>
    </row>
    <row r="127" spans="1:13" x14ac:dyDescent="0.3">
      <c r="A127">
        <v>49</v>
      </c>
      <c r="B127">
        <v>8</v>
      </c>
      <c r="C127" s="1" t="s">
        <v>257</v>
      </c>
      <c r="D127" s="1" t="s">
        <v>623</v>
      </c>
      <c r="E127">
        <v>19</v>
      </c>
      <c r="F127">
        <v>32</v>
      </c>
      <c r="G127">
        <v>3</v>
      </c>
      <c r="H127">
        <v>27</v>
      </c>
      <c r="I127" s="1" t="s">
        <v>608</v>
      </c>
      <c r="J127">
        <f>cocina[[#This Row],[Precio Unitario]]*cocina[[#This Row],[Cantidad Ordenada]]-cocina[[#This Row],[Costo Unitario]]*cocina[[#This Row],[Cantidad Ordenada]]</f>
        <v>39</v>
      </c>
      <c r="K127">
        <f>cocina[[#This Row],[Precio Unitario]]*cocina[[#This Row],[Cantidad Ordenada]]</f>
        <v>96</v>
      </c>
      <c r="L127" s="5">
        <f>(SUMIF(A:A,cocina[[#This Row],[Número de Orden]],J:J))/SUMIF(A:A,cocina[[#This Row],[Número de Orden]],K:K)</f>
        <v>0.41397849462365593</v>
      </c>
      <c r="M127" s="1">
        <f>cocina[[#This Row],[Ganancia bruta]]-cocina[[#This Row],[Ganancia neta]]</f>
        <v>57</v>
      </c>
    </row>
    <row r="128" spans="1:13" x14ac:dyDescent="0.3">
      <c r="A128">
        <v>49</v>
      </c>
      <c r="B128">
        <v>8</v>
      </c>
      <c r="C128" s="1" t="s">
        <v>89</v>
      </c>
      <c r="D128" s="1" t="s">
        <v>629</v>
      </c>
      <c r="E128">
        <v>10</v>
      </c>
      <c r="F128">
        <v>18</v>
      </c>
      <c r="G128">
        <v>1</v>
      </c>
      <c r="H128">
        <v>45</v>
      </c>
      <c r="I128" s="1" t="s">
        <v>609</v>
      </c>
      <c r="J128">
        <f>cocina[[#This Row],[Precio Unitario]]*cocina[[#This Row],[Cantidad Ordenada]]-cocina[[#This Row],[Costo Unitario]]*cocina[[#This Row],[Cantidad Ordenada]]</f>
        <v>8</v>
      </c>
      <c r="K128">
        <f>cocina[[#This Row],[Precio Unitario]]*cocina[[#This Row],[Cantidad Ordenada]]</f>
        <v>18</v>
      </c>
      <c r="L128" s="5">
        <f>(SUMIF(A:A,cocina[[#This Row],[Número de Orden]],J:J))/SUMIF(A:A,cocina[[#This Row],[Número de Orden]],K:K)</f>
        <v>0.41397849462365593</v>
      </c>
      <c r="M128" s="1">
        <f>cocina[[#This Row],[Ganancia bruta]]-cocina[[#This Row],[Ganancia neta]]</f>
        <v>10</v>
      </c>
    </row>
    <row r="129" spans="1:13" x14ac:dyDescent="0.3">
      <c r="A129">
        <v>50</v>
      </c>
      <c r="B129">
        <v>19</v>
      </c>
      <c r="C129" s="1" t="s">
        <v>257</v>
      </c>
      <c r="D129" s="1" t="s">
        <v>623</v>
      </c>
      <c r="E129">
        <v>19</v>
      </c>
      <c r="F129">
        <v>32</v>
      </c>
      <c r="G129">
        <v>1</v>
      </c>
      <c r="H129">
        <v>6</v>
      </c>
      <c r="I129" s="1" t="s">
        <v>608</v>
      </c>
      <c r="J129">
        <f>cocina[[#This Row],[Precio Unitario]]*cocina[[#This Row],[Cantidad Ordenada]]-cocina[[#This Row],[Costo Unitario]]*cocina[[#This Row],[Cantidad Ordenada]]</f>
        <v>13</v>
      </c>
      <c r="K129">
        <f>cocina[[#This Row],[Precio Unitario]]*cocina[[#This Row],[Cantidad Ordenada]]</f>
        <v>32</v>
      </c>
      <c r="L129" s="5">
        <f>(SUMIF(A:A,cocina[[#This Row],[Número de Orden]],J:J))/SUMIF(A:A,cocina[[#This Row],[Número de Orden]],K:K)</f>
        <v>0.40789473684210525</v>
      </c>
      <c r="M129" s="1">
        <f>cocina[[#This Row],[Ganancia bruta]]-cocina[[#This Row],[Ganancia neta]]</f>
        <v>19</v>
      </c>
    </row>
    <row r="130" spans="1:13" x14ac:dyDescent="0.3">
      <c r="A130">
        <v>50</v>
      </c>
      <c r="B130">
        <v>19</v>
      </c>
      <c r="C130" s="1" t="s">
        <v>213</v>
      </c>
      <c r="D130" s="1" t="s">
        <v>624</v>
      </c>
      <c r="E130">
        <v>13</v>
      </c>
      <c r="F130">
        <v>22</v>
      </c>
      <c r="G130">
        <v>2</v>
      </c>
      <c r="H130">
        <v>15</v>
      </c>
      <c r="I130" s="1" t="s">
        <v>608</v>
      </c>
      <c r="J130">
        <f>cocina[[#This Row],[Precio Unitario]]*cocina[[#This Row],[Cantidad Ordenada]]-cocina[[#This Row],[Costo Unitario]]*cocina[[#This Row],[Cantidad Ordenada]]</f>
        <v>18</v>
      </c>
      <c r="K130">
        <f>cocina[[#This Row],[Precio Unitario]]*cocina[[#This Row],[Cantidad Ordenada]]</f>
        <v>44</v>
      </c>
      <c r="L130" s="5">
        <f>(SUMIF(A:A,cocina[[#This Row],[Número de Orden]],J:J))/SUMIF(A:A,cocina[[#This Row],[Número de Orden]],K:K)</f>
        <v>0.40789473684210525</v>
      </c>
      <c r="M130" s="1">
        <f>cocina[[#This Row],[Ganancia bruta]]-cocina[[#This Row],[Ganancia neta]]</f>
        <v>26</v>
      </c>
    </row>
    <row r="131" spans="1:13" x14ac:dyDescent="0.3">
      <c r="A131">
        <v>51</v>
      </c>
      <c r="B131">
        <v>12</v>
      </c>
      <c r="C131" s="1" t="s">
        <v>210</v>
      </c>
      <c r="D131" s="1" t="s">
        <v>627</v>
      </c>
      <c r="E131">
        <v>14</v>
      </c>
      <c r="F131">
        <v>23</v>
      </c>
      <c r="G131">
        <v>2</v>
      </c>
      <c r="H131">
        <v>33</v>
      </c>
      <c r="I131" s="1" t="s">
        <v>609</v>
      </c>
      <c r="J131">
        <f>cocina[[#This Row],[Precio Unitario]]*cocina[[#This Row],[Cantidad Ordenada]]-cocina[[#This Row],[Costo Unitario]]*cocina[[#This Row],[Cantidad Ordenada]]</f>
        <v>18</v>
      </c>
      <c r="K131">
        <f>cocina[[#This Row],[Precio Unitario]]*cocina[[#This Row],[Cantidad Ordenada]]</f>
        <v>46</v>
      </c>
      <c r="L131" s="5">
        <f>(SUMIF(A:A,cocina[[#This Row],[Número de Orden]],J:J))/SUMIF(A:A,cocina[[#This Row],[Número de Orden]],K:K)</f>
        <v>0.40444444444444444</v>
      </c>
      <c r="M131" s="1">
        <f>cocina[[#This Row],[Ganancia bruta]]-cocina[[#This Row],[Ganancia neta]]</f>
        <v>28</v>
      </c>
    </row>
    <row r="132" spans="1:13" x14ac:dyDescent="0.3">
      <c r="A132">
        <v>51</v>
      </c>
      <c r="B132">
        <v>12</v>
      </c>
      <c r="C132" s="1" t="s">
        <v>271</v>
      </c>
      <c r="D132" s="1" t="s">
        <v>619</v>
      </c>
      <c r="E132">
        <v>20</v>
      </c>
      <c r="F132">
        <v>33</v>
      </c>
      <c r="G132">
        <v>3</v>
      </c>
      <c r="H132">
        <v>56</v>
      </c>
      <c r="I132" s="1" t="s">
        <v>608</v>
      </c>
      <c r="J132">
        <f>cocina[[#This Row],[Precio Unitario]]*cocina[[#This Row],[Cantidad Ordenada]]-cocina[[#This Row],[Costo Unitario]]*cocina[[#This Row],[Cantidad Ordenada]]</f>
        <v>39</v>
      </c>
      <c r="K132">
        <f>cocina[[#This Row],[Precio Unitario]]*cocina[[#This Row],[Cantidad Ordenada]]</f>
        <v>99</v>
      </c>
      <c r="L132" s="5">
        <f>(SUMIF(A:A,cocina[[#This Row],[Número de Orden]],J:J))/SUMIF(A:A,cocina[[#This Row],[Número de Orden]],K:K)</f>
        <v>0.40444444444444444</v>
      </c>
      <c r="M132" s="1">
        <f>cocina[[#This Row],[Ganancia bruta]]-cocina[[#This Row],[Ganancia neta]]</f>
        <v>60</v>
      </c>
    </row>
    <row r="133" spans="1:13" x14ac:dyDescent="0.3">
      <c r="A133">
        <v>51</v>
      </c>
      <c r="B133">
        <v>12</v>
      </c>
      <c r="C133" s="1" t="s">
        <v>213</v>
      </c>
      <c r="D133" s="1" t="s">
        <v>624</v>
      </c>
      <c r="E133">
        <v>13</v>
      </c>
      <c r="F133">
        <v>22</v>
      </c>
      <c r="G133">
        <v>2</v>
      </c>
      <c r="H133">
        <v>53</v>
      </c>
      <c r="I133" s="1" t="s">
        <v>608</v>
      </c>
      <c r="J133">
        <f>cocina[[#This Row],[Precio Unitario]]*cocina[[#This Row],[Cantidad Ordenada]]-cocina[[#This Row],[Costo Unitario]]*cocina[[#This Row],[Cantidad Ordenada]]</f>
        <v>18</v>
      </c>
      <c r="K133">
        <f>cocina[[#This Row],[Precio Unitario]]*cocina[[#This Row],[Cantidad Ordenada]]</f>
        <v>44</v>
      </c>
      <c r="L133" s="5">
        <f>(SUMIF(A:A,cocina[[#This Row],[Número de Orden]],J:J))/SUMIF(A:A,cocina[[#This Row],[Número de Orden]],K:K)</f>
        <v>0.40444444444444444</v>
      </c>
      <c r="M133" s="1">
        <f>cocina[[#This Row],[Ganancia bruta]]-cocina[[#This Row],[Ganancia neta]]</f>
        <v>26</v>
      </c>
    </row>
    <row r="134" spans="1:13" x14ac:dyDescent="0.3">
      <c r="A134">
        <v>51</v>
      </c>
      <c r="B134">
        <v>12</v>
      </c>
      <c r="C134" s="1" t="s">
        <v>89</v>
      </c>
      <c r="D134" s="1" t="s">
        <v>629</v>
      </c>
      <c r="E134">
        <v>10</v>
      </c>
      <c r="F134">
        <v>18</v>
      </c>
      <c r="G134">
        <v>2</v>
      </c>
      <c r="H134">
        <v>22</v>
      </c>
      <c r="I134" s="1" t="s">
        <v>608</v>
      </c>
      <c r="J134">
        <f>cocina[[#This Row],[Precio Unitario]]*cocina[[#This Row],[Cantidad Ordenada]]-cocina[[#This Row],[Costo Unitario]]*cocina[[#This Row],[Cantidad Ordenada]]</f>
        <v>16</v>
      </c>
      <c r="K134">
        <f>cocina[[#This Row],[Precio Unitario]]*cocina[[#This Row],[Cantidad Ordenada]]</f>
        <v>36</v>
      </c>
      <c r="L134" s="5">
        <f>(SUMIF(A:A,cocina[[#This Row],[Número de Orden]],J:J))/SUMIF(A:A,cocina[[#This Row],[Número de Orden]],K:K)</f>
        <v>0.40444444444444444</v>
      </c>
      <c r="M134" s="1">
        <f>cocina[[#This Row],[Ganancia bruta]]-cocina[[#This Row],[Ganancia neta]]</f>
        <v>20</v>
      </c>
    </row>
    <row r="135" spans="1:13" x14ac:dyDescent="0.3">
      <c r="A135">
        <v>52</v>
      </c>
      <c r="B135">
        <v>7</v>
      </c>
      <c r="C135" s="1" t="s">
        <v>271</v>
      </c>
      <c r="D135" s="1" t="s">
        <v>619</v>
      </c>
      <c r="E135">
        <v>20</v>
      </c>
      <c r="F135">
        <v>33</v>
      </c>
      <c r="G135">
        <v>3</v>
      </c>
      <c r="H135">
        <v>13</v>
      </c>
      <c r="I135" s="1" t="s">
        <v>608</v>
      </c>
      <c r="J135">
        <f>cocina[[#This Row],[Precio Unitario]]*cocina[[#This Row],[Cantidad Ordenada]]-cocina[[#This Row],[Costo Unitario]]*cocina[[#This Row],[Cantidad Ordenada]]</f>
        <v>39</v>
      </c>
      <c r="K135">
        <f>cocina[[#This Row],[Precio Unitario]]*cocina[[#This Row],[Cantidad Ordenada]]</f>
        <v>99</v>
      </c>
      <c r="L135" s="5">
        <f>(SUMIF(A:A,cocina[[#This Row],[Número de Orden]],J:J))/SUMIF(A:A,cocina[[#This Row],[Número de Orden]],K:K)</f>
        <v>0.39923954372623577</v>
      </c>
      <c r="M135" s="1">
        <f>cocina[[#This Row],[Ganancia bruta]]-cocina[[#This Row],[Ganancia neta]]</f>
        <v>60</v>
      </c>
    </row>
    <row r="136" spans="1:13" x14ac:dyDescent="0.3">
      <c r="A136">
        <v>52</v>
      </c>
      <c r="B136">
        <v>7</v>
      </c>
      <c r="C136" s="1" t="s">
        <v>126</v>
      </c>
      <c r="D136" s="1" t="s">
        <v>614</v>
      </c>
      <c r="E136">
        <v>19</v>
      </c>
      <c r="F136">
        <v>31</v>
      </c>
      <c r="G136">
        <v>2</v>
      </c>
      <c r="H136">
        <v>17</v>
      </c>
      <c r="I136" s="1" t="s">
        <v>609</v>
      </c>
      <c r="J136">
        <f>cocina[[#This Row],[Precio Unitario]]*cocina[[#This Row],[Cantidad Ordenada]]-cocina[[#This Row],[Costo Unitario]]*cocina[[#This Row],[Cantidad Ordenada]]</f>
        <v>24</v>
      </c>
      <c r="K136">
        <f>cocina[[#This Row],[Precio Unitario]]*cocina[[#This Row],[Cantidad Ordenada]]</f>
        <v>62</v>
      </c>
      <c r="L136" s="5">
        <f>(SUMIF(A:A,cocina[[#This Row],[Número de Orden]],J:J))/SUMIF(A:A,cocina[[#This Row],[Número de Orden]],K:K)</f>
        <v>0.39923954372623577</v>
      </c>
      <c r="M136" s="1">
        <f>cocina[[#This Row],[Ganancia bruta]]-cocina[[#This Row],[Ganancia neta]]</f>
        <v>38</v>
      </c>
    </row>
    <row r="137" spans="1:13" x14ac:dyDescent="0.3">
      <c r="A137">
        <v>52</v>
      </c>
      <c r="B137">
        <v>7</v>
      </c>
      <c r="C137" s="1" t="s">
        <v>65</v>
      </c>
      <c r="D137" s="1" t="s">
        <v>625</v>
      </c>
      <c r="E137">
        <v>20</v>
      </c>
      <c r="F137">
        <v>34</v>
      </c>
      <c r="G137">
        <v>3</v>
      </c>
      <c r="H137">
        <v>32</v>
      </c>
      <c r="I137" s="1" t="s">
        <v>608</v>
      </c>
      <c r="J137">
        <f>cocina[[#This Row],[Precio Unitario]]*cocina[[#This Row],[Cantidad Ordenada]]-cocina[[#This Row],[Costo Unitario]]*cocina[[#This Row],[Cantidad Ordenada]]</f>
        <v>42</v>
      </c>
      <c r="K137">
        <f>cocina[[#This Row],[Precio Unitario]]*cocina[[#This Row],[Cantidad Ordenada]]</f>
        <v>102</v>
      </c>
      <c r="L137" s="5">
        <f>(SUMIF(A:A,cocina[[#This Row],[Número de Orden]],J:J))/SUMIF(A:A,cocina[[#This Row],[Número de Orden]],K:K)</f>
        <v>0.39923954372623577</v>
      </c>
      <c r="M137" s="1">
        <f>cocina[[#This Row],[Ganancia bruta]]-cocina[[#This Row],[Ganancia neta]]</f>
        <v>60</v>
      </c>
    </row>
    <row r="138" spans="1:13" x14ac:dyDescent="0.3">
      <c r="A138">
        <v>53</v>
      </c>
      <c r="B138">
        <v>16</v>
      </c>
      <c r="C138" s="1" t="s">
        <v>210</v>
      </c>
      <c r="D138" s="1" t="s">
        <v>627</v>
      </c>
      <c r="E138">
        <v>14</v>
      </c>
      <c r="F138">
        <v>23</v>
      </c>
      <c r="G138">
        <v>3</v>
      </c>
      <c r="H138">
        <v>47</v>
      </c>
      <c r="I138" s="1" t="s">
        <v>609</v>
      </c>
      <c r="J138">
        <f>cocina[[#This Row],[Precio Unitario]]*cocina[[#This Row],[Cantidad Ordenada]]-cocina[[#This Row],[Costo Unitario]]*cocina[[#This Row],[Cantidad Ordenada]]</f>
        <v>27</v>
      </c>
      <c r="K138">
        <f>cocina[[#This Row],[Precio Unitario]]*cocina[[#This Row],[Cantidad Ordenada]]</f>
        <v>69</v>
      </c>
      <c r="L138" s="5">
        <f>(SUMIF(A:A,cocina[[#This Row],[Número de Orden]],J:J))/SUMIF(A:A,cocina[[#This Row],[Número de Orden]],K:K)</f>
        <v>0.39325842696629215</v>
      </c>
      <c r="M138" s="1">
        <f>cocina[[#This Row],[Ganancia bruta]]-cocina[[#This Row],[Ganancia neta]]</f>
        <v>42</v>
      </c>
    </row>
    <row r="139" spans="1:13" x14ac:dyDescent="0.3">
      <c r="A139">
        <v>53</v>
      </c>
      <c r="B139">
        <v>16</v>
      </c>
      <c r="C139" s="1" t="s">
        <v>78</v>
      </c>
      <c r="D139" s="1" t="s">
        <v>613</v>
      </c>
      <c r="E139">
        <v>18</v>
      </c>
      <c r="F139">
        <v>30</v>
      </c>
      <c r="G139">
        <v>3</v>
      </c>
      <c r="H139">
        <v>39</v>
      </c>
      <c r="I139" s="1" t="s">
        <v>609</v>
      </c>
      <c r="J139">
        <f>cocina[[#This Row],[Precio Unitario]]*cocina[[#This Row],[Cantidad Ordenada]]-cocina[[#This Row],[Costo Unitario]]*cocina[[#This Row],[Cantidad Ordenada]]</f>
        <v>36</v>
      </c>
      <c r="K139">
        <f>cocina[[#This Row],[Precio Unitario]]*cocina[[#This Row],[Cantidad Ordenada]]</f>
        <v>90</v>
      </c>
      <c r="L139" s="5">
        <f>(SUMIF(A:A,cocina[[#This Row],[Número de Orden]],J:J))/SUMIF(A:A,cocina[[#This Row],[Número de Orden]],K:K)</f>
        <v>0.39325842696629215</v>
      </c>
      <c r="M139" s="1">
        <f>cocina[[#This Row],[Ganancia bruta]]-cocina[[#This Row],[Ganancia neta]]</f>
        <v>54</v>
      </c>
    </row>
    <row r="140" spans="1:13" x14ac:dyDescent="0.3">
      <c r="A140">
        <v>53</v>
      </c>
      <c r="B140">
        <v>16</v>
      </c>
      <c r="C140" s="1" t="s">
        <v>83</v>
      </c>
      <c r="D140" s="1" t="s">
        <v>617</v>
      </c>
      <c r="E140">
        <v>22</v>
      </c>
      <c r="F140">
        <v>36</v>
      </c>
      <c r="G140">
        <v>3</v>
      </c>
      <c r="H140">
        <v>26</v>
      </c>
      <c r="I140" s="1" t="s">
        <v>608</v>
      </c>
      <c r="J140">
        <f>cocina[[#This Row],[Precio Unitario]]*cocina[[#This Row],[Cantidad Ordenada]]-cocina[[#This Row],[Costo Unitario]]*cocina[[#This Row],[Cantidad Ordenada]]</f>
        <v>42</v>
      </c>
      <c r="K140">
        <f>cocina[[#This Row],[Precio Unitario]]*cocina[[#This Row],[Cantidad Ordenada]]</f>
        <v>108</v>
      </c>
      <c r="L140" s="5">
        <f>(SUMIF(A:A,cocina[[#This Row],[Número de Orden]],J:J))/SUMIF(A:A,cocina[[#This Row],[Número de Orden]],K:K)</f>
        <v>0.39325842696629215</v>
      </c>
      <c r="M140" s="1">
        <f>cocina[[#This Row],[Ganancia bruta]]-cocina[[#This Row],[Ganancia neta]]</f>
        <v>66</v>
      </c>
    </row>
    <row r="141" spans="1:13" x14ac:dyDescent="0.3">
      <c r="A141">
        <v>54</v>
      </c>
      <c r="B141">
        <v>6</v>
      </c>
      <c r="C141" s="1" t="s">
        <v>36</v>
      </c>
      <c r="D141" s="1" t="s">
        <v>622</v>
      </c>
      <c r="E141">
        <v>21</v>
      </c>
      <c r="F141">
        <v>35</v>
      </c>
      <c r="G141">
        <v>3</v>
      </c>
      <c r="H141">
        <v>47</v>
      </c>
      <c r="I141" s="1" t="s">
        <v>608</v>
      </c>
      <c r="J141">
        <f>cocina[[#This Row],[Precio Unitario]]*cocina[[#This Row],[Cantidad Ordenada]]-cocina[[#This Row],[Costo Unitario]]*cocina[[#This Row],[Cantidad Ordenada]]</f>
        <v>42</v>
      </c>
      <c r="K141">
        <f>cocina[[#This Row],[Precio Unitario]]*cocina[[#This Row],[Cantidad Ordenada]]</f>
        <v>105</v>
      </c>
      <c r="L141" s="5">
        <f>(SUMIF(A:A,cocina[[#This Row],[Número de Orden]],J:J))/SUMIF(A:A,cocina[[#This Row],[Número de Orden]],K:K)</f>
        <v>0.40106951871657753</v>
      </c>
      <c r="M141" s="1">
        <f>cocina[[#This Row],[Ganancia bruta]]-cocina[[#This Row],[Ganancia neta]]</f>
        <v>63</v>
      </c>
    </row>
    <row r="142" spans="1:13" x14ac:dyDescent="0.3">
      <c r="A142">
        <v>54</v>
      </c>
      <c r="B142">
        <v>6</v>
      </c>
      <c r="C142" s="1" t="s">
        <v>126</v>
      </c>
      <c r="D142" s="1" t="s">
        <v>614</v>
      </c>
      <c r="E142">
        <v>19</v>
      </c>
      <c r="F142">
        <v>31</v>
      </c>
      <c r="G142">
        <v>1</v>
      </c>
      <c r="H142">
        <v>55</v>
      </c>
      <c r="I142" s="1" t="s">
        <v>609</v>
      </c>
      <c r="J142">
        <f>cocina[[#This Row],[Precio Unitario]]*cocina[[#This Row],[Cantidad Ordenada]]-cocina[[#This Row],[Costo Unitario]]*cocina[[#This Row],[Cantidad Ordenada]]</f>
        <v>12</v>
      </c>
      <c r="K142">
        <f>cocina[[#This Row],[Precio Unitario]]*cocina[[#This Row],[Cantidad Ordenada]]</f>
        <v>31</v>
      </c>
      <c r="L142" s="5">
        <f>(SUMIF(A:A,cocina[[#This Row],[Número de Orden]],J:J))/SUMIF(A:A,cocina[[#This Row],[Número de Orden]],K:K)</f>
        <v>0.40106951871657753</v>
      </c>
      <c r="M142" s="1">
        <f>cocina[[#This Row],[Ganancia bruta]]-cocina[[#This Row],[Ganancia neta]]</f>
        <v>19</v>
      </c>
    </row>
    <row r="143" spans="1:13" x14ac:dyDescent="0.3">
      <c r="A143">
        <v>54</v>
      </c>
      <c r="B143">
        <v>6</v>
      </c>
      <c r="C143" s="1" t="s">
        <v>89</v>
      </c>
      <c r="D143" s="1" t="s">
        <v>629</v>
      </c>
      <c r="E143">
        <v>10</v>
      </c>
      <c r="F143">
        <v>18</v>
      </c>
      <c r="G143">
        <v>1</v>
      </c>
      <c r="H143">
        <v>55</v>
      </c>
      <c r="I143" s="1" t="s">
        <v>609</v>
      </c>
      <c r="J143">
        <f>cocina[[#This Row],[Precio Unitario]]*cocina[[#This Row],[Cantidad Ordenada]]-cocina[[#This Row],[Costo Unitario]]*cocina[[#This Row],[Cantidad Ordenada]]</f>
        <v>8</v>
      </c>
      <c r="K143">
        <f>cocina[[#This Row],[Precio Unitario]]*cocina[[#This Row],[Cantidad Ordenada]]</f>
        <v>18</v>
      </c>
      <c r="L143" s="5">
        <f>(SUMIF(A:A,cocina[[#This Row],[Número de Orden]],J:J))/SUMIF(A:A,cocina[[#This Row],[Número de Orden]],K:K)</f>
        <v>0.40106951871657753</v>
      </c>
      <c r="M143" s="1">
        <f>cocina[[#This Row],[Ganancia bruta]]-cocina[[#This Row],[Ganancia neta]]</f>
        <v>10</v>
      </c>
    </row>
    <row r="144" spans="1:13" x14ac:dyDescent="0.3">
      <c r="A144">
        <v>54</v>
      </c>
      <c r="B144">
        <v>6</v>
      </c>
      <c r="C144" s="1" t="s">
        <v>271</v>
      </c>
      <c r="D144" s="1" t="s">
        <v>619</v>
      </c>
      <c r="E144">
        <v>20</v>
      </c>
      <c r="F144">
        <v>33</v>
      </c>
      <c r="G144">
        <v>1</v>
      </c>
      <c r="H144">
        <v>46</v>
      </c>
      <c r="I144" s="1" t="s">
        <v>609</v>
      </c>
      <c r="J144">
        <f>cocina[[#This Row],[Precio Unitario]]*cocina[[#This Row],[Cantidad Ordenada]]-cocina[[#This Row],[Costo Unitario]]*cocina[[#This Row],[Cantidad Ordenada]]</f>
        <v>13</v>
      </c>
      <c r="K144">
        <f>cocina[[#This Row],[Precio Unitario]]*cocina[[#This Row],[Cantidad Ordenada]]</f>
        <v>33</v>
      </c>
      <c r="L144" s="5">
        <f>(SUMIF(A:A,cocina[[#This Row],[Número de Orden]],J:J))/SUMIF(A:A,cocina[[#This Row],[Número de Orden]],K:K)</f>
        <v>0.40106951871657753</v>
      </c>
      <c r="M144" s="1">
        <f>cocina[[#This Row],[Ganancia bruta]]-cocina[[#This Row],[Ganancia neta]]</f>
        <v>20</v>
      </c>
    </row>
    <row r="145" spans="1:13" x14ac:dyDescent="0.3">
      <c r="A145">
        <v>55</v>
      </c>
      <c r="B145">
        <v>20</v>
      </c>
      <c r="C145" s="1" t="s">
        <v>271</v>
      </c>
      <c r="D145" s="1" t="s">
        <v>619</v>
      </c>
      <c r="E145">
        <v>20</v>
      </c>
      <c r="F145">
        <v>33</v>
      </c>
      <c r="G145">
        <v>3</v>
      </c>
      <c r="H145">
        <v>27</v>
      </c>
      <c r="I145" s="1" t="s">
        <v>609</v>
      </c>
      <c r="J145">
        <f>cocina[[#This Row],[Precio Unitario]]*cocina[[#This Row],[Cantidad Ordenada]]-cocina[[#This Row],[Costo Unitario]]*cocina[[#This Row],[Cantidad Ordenada]]</f>
        <v>39</v>
      </c>
      <c r="K145">
        <f>cocina[[#This Row],[Precio Unitario]]*cocina[[#This Row],[Cantidad Ordenada]]</f>
        <v>99</v>
      </c>
      <c r="L145" s="5">
        <f>(SUMIF(A:A,cocina[[#This Row],[Número de Orden]],J:J))/SUMIF(A:A,cocina[[#This Row],[Número de Orden]],K:K)</f>
        <v>0.4</v>
      </c>
      <c r="M145" s="1">
        <f>cocina[[#This Row],[Ganancia bruta]]-cocina[[#This Row],[Ganancia neta]]</f>
        <v>60</v>
      </c>
    </row>
    <row r="146" spans="1:13" x14ac:dyDescent="0.3">
      <c r="A146">
        <v>55</v>
      </c>
      <c r="B146">
        <v>20</v>
      </c>
      <c r="C146" s="1" t="s">
        <v>168</v>
      </c>
      <c r="D146" s="1" t="s">
        <v>612</v>
      </c>
      <c r="E146">
        <v>14</v>
      </c>
      <c r="F146">
        <v>24</v>
      </c>
      <c r="G146">
        <v>1</v>
      </c>
      <c r="H146">
        <v>5</v>
      </c>
      <c r="I146" s="1" t="s">
        <v>608</v>
      </c>
      <c r="J146">
        <f>cocina[[#This Row],[Precio Unitario]]*cocina[[#This Row],[Cantidad Ordenada]]-cocina[[#This Row],[Costo Unitario]]*cocina[[#This Row],[Cantidad Ordenada]]</f>
        <v>10</v>
      </c>
      <c r="K146">
        <f>cocina[[#This Row],[Precio Unitario]]*cocina[[#This Row],[Cantidad Ordenada]]</f>
        <v>24</v>
      </c>
      <c r="L146" s="5">
        <f>(SUMIF(A:A,cocina[[#This Row],[Número de Orden]],J:J))/SUMIF(A:A,cocina[[#This Row],[Número de Orden]],K:K)</f>
        <v>0.4</v>
      </c>
      <c r="M146" s="1">
        <f>cocina[[#This Row],[Ganancia bruta]]-cocina[[#This Row],[Ganancia neta]]</f>
        <v>14</v>
      </c>
    </row>
    <row r="147" spans="1:13" x14ac:dyDescent="0.3">
      <c r="A147">
        <v>55</v>
      </c>
      <c r="B147">
        <v>20</v>
      </c>
      <c r="C147" s="1" t="s">
        <v>83</v>
      </c>
      <c r="D147" s="1" t="s">
        <v>617</v>
      </c>
      <c r="E147">
        <v>22</v>
      </c>
      <c r="F147">
        <v>36</v>
      </c>
      <c r="G147">
        <v>1</v>
      </c>
      <c r="H147">
        <v>51</v>
      </c>
      <c r="I147" s="1" t="s">
        <v>609</v>
      </c>
      <c r="J147">
        <f>cocina[[#This Row],[Precio Unitario]]*cocina[[#This Row],[Cantidad Ordenada]]-cocina[[#This Row],[Costo Unitario]]*cocina[[#This Row],[Cantidad Ordenada]]</f>
        <v>14</v>
      </c>
      <c r="K147">
        <f>cocina[[#This Row],[Precio Unitario]]*cocina[[#This Row],[Cantidad Ordenada]]</f>
        <v>36</v>
      </c>
      <c r="L147" s="5">
        <f>(SUMIF(A:A,cocina[[#This Row],[Número de Orden]],J:J))/SUMIF(A:A,cocina[[#This Row],[Número de Orden]],K:K)</f>
        <v>0.4</v>
      </c>
      <c r="M147" s="1">
        <f>cocina[[#This Row],[Ganancia bruta]]-cocina[[#This Row],[Ganancia neta]]</f>
        <v>22</v>
      </c>
    </row>
    <row r="148" spans="1:13" x14ac:dyDescent="0.3">
      <c r="A148">
        <v>55</v>
      </c>
      <c r="B148">
        <v>20</v>
      </c>
      <c r="C148" s="1" t="s">
        <v>257</v>
      </c>
      <c r="D148" s="1" t="s">
        <v>623</v>
      </c>
      <c r="E148">
        <v>19</v>
      </c>
      <c r="F148">
        <v>32</v>
      </c>
      <c r="G148">
        <v>3</v>
      </c>
      <c r="H148">
        <v>13</v>
      </c>
      <c r="I148" s="1" t="s">
        <v>608</v>
      </c>
      <c r="J148">
        <f>cocina[[#This Row],[Precio Unitario]]*cocina[[#This Row],[Cantidad Ordenada]]-cocina[[#This Row],[Costo Unitario]]*cocina[[#This Row],[Cantidad Ordenada]]</f>
        <v>39</v>
      </c>
      <c r="K148">
        <f>cocina[[#This Row],[Precio Unitario]]*cocina[[#This Row],[Cantidad Ordenada]]</f>
        <v>96</v>
      </c>
      <c r="L148" s="5">
        <f>(SUMIF(A:A,cocina[[#This Row],[Número de Orden]],J:J))/SUMIF(A:A,cocina[[#This Row],[Número de Orden]],K:K)</f>
        <v>0.4</v>
      </c>
      <c r="M148" s="1">
        <f>cocina[[#This Row],[Ganancia bruta]]-cocina[[#This Row],[Ganancia neta]]</f>
        <v>57</v>
      </c>
    </row>
    <row r="149" spans="1:13" x14ac:dyDescent="0.3">
      <c r="A149">
        <v>56</v>
      </c>
      <c r="B149">
        <v>1</v>
      </c>
      <c r="C149" s="1" t="s">
        <v>48</v>
      </c>
      <c r="D149" s="1" t="s">
        <v>618</v>
      </c>
      <c r="E149">
        <v>17</v>
      </c>
      <c r="F149">
        <v>29</v>
      </c>
      <c r="G149">
        <v>1</v>
      </c>
      <c r="H149">
        <v>38</v>
      </c>
      <c r="I149" s="1" t="s">
        <v>608</v>
      </c>
      <c r="J149">
        <f>cocina[[#This Row],[Precio Unitario]]*cocina[[#This Row],[Cantidad Ordenada]]-cocina[[#This Row],[Costo Unitario]]*cocina[[#This Row],[Cantidad Ordenada]]</f>
        <v>12</v>
      </c>
      <c r="K149">
        <f>cocina[[#This Row],[Precio Unitario]]*cocina[[#This Row],[Cantidad Ordenada]]</f>
        <v>29</v>
      </c>
      <c r="L149" s="5">
        <f>(SUMIF(A:A,cocina[[#This Row],[Número de Orden]],J:J))/SUMIF(A:A,cocina[[#This Row],[Número de Orden]],K:K)</f>
        <v>0.41666666666666669</v>
      </c>
      <c r="M149" s="1">
        <f>cocina[[#This Row],[Ganancia bruta]]-cocina[[#This Row],[Ganancia neta]]</f>
        <v>17</v>
      </c>
    </row>
    <row r="150" spans="1:13" x14ac:dyDescent="0.3">
      <c r="A150">
        <v>56</v>
      </c>
      <c r="B150">
        <v>1</v>
      </c>
      <c r="C150" s="1" t="s">
        <v>122</v>
      </c>
      <c r="D150" s="1" t="s">
        <v>621</v>
      </c>
      <c r="E150">
        <v>11</v>
      </c>
      <c r="F150">
        <v>19</v>
      </c>
      <c r="G150">
        <v>1</v>
      </c>
      <c r="H150">
        <v>40</v>
      </c>
      <c r="I150" s="1" t="s">
        <v>609</v>
      </c>
      <c r="J150">
        <f>cocina[[#This Row],[Precio Unitario]]*cocina[[#This Row],[Cantidad Ordenada]]-cocina[[#This Row],[Costo Unitario]]*cocina[[#This Row],[Cantidad Ordenada]]</f>
        <v>8</v>
      </c>
      <c r="K150">
        <f>cocina[[#This Row],[Precio Unitario]]*cocina[[#This Row],[Cantidad Ordenada]]</f>
        <v>19</v>
      </c>
      <c r="L150" s="5">
        <f>(SUMIF(A:A,cocina[[#This Row],[Número de Orden]],J:J))/SUMIF(A:A,cocina[[#This Row],[Número de Orden]],K:K)</f>
        <v>0.41666666666666669</v>
      </c>
      <c r="M150" s="1">
        <f>cocina[[#This Row],[Ganancia bruta]]-cocina[[#This Row],[Ganancia neta]]</f>
        <v>11</v>
      </c>
    </row>
    <row r="151" spans="1:13" x14ac:dyDescent="0.3">
      <c r="A151">
        <v>57</v>
      </c>
      <c r="B151">
        <v>18</v>
      </c>
      <c r="C151" s="1" t="s">
        <v>36</v>
      </c>
      <c r="D151" s="1" t="s">
        <v>622</v>
      </c>
      <c r="E151">
        <v>21</v>
      </c>
      <c r="F151">
        <v>35</v>
      </c>
      <c r="G151">
        <v>1</v>
      </c>
      <c r="H151">
        <v>21</v>
      </c>
      <c r="I151" s="1" t="s">
        <v>609</v>
      </c>
      <c r="J151">
        <f>cocina[[#This Row],[Precio Unitario]]*cocina[[#This Row],[Cantidad Ordenada]]-cocina[[#This Row],[Costo Unitario]]*cocina[[#This Row],[Cantidad Ordenada]]</f>
        <v>14</v>
      </c>
      <c r="K151">
        <f>cocina[[#This Row],[Precio Unitario]]*cocina[[#This Row],[Cantidad Ordenada]]</f>
        <v>35</v>
      </c>
      <c r="L151" s="5">
        <f>(SUMIF(A:A,cocina[[#This Row],[Número de Orden]],J:J))/SUMIF(A:A,cocina[[#This Row],[Número de Orden]],K:K)</f>
        <v>0.39053254437869822</v>
      </c>
      <c r="M151" s="1">
        <f>cocina[[#This Row],[Ganancia bruta]]-cocina[[#This Row],[Ganancia neta]]</f>
        <v>21</v>
      </c>
    </row>
    <row r="152" spans="1:13" x14ac:dyDescent="0.3">
      <c r="A152">
        <v>57</v>
      </c>
      <c r="B152">
        <v>18</v>
      </c>
      <c r="C152" s="1" t="s">
        <v>58</v>
      </c>
      <c r="D152" s="1" t="s">
        <v>616</v>
      </c>
      <c r="E152">
        <v>25</v>
      </c>
      <c r="F152">
        <v>40</v>
      </c>
      <c r="G152">
        <v>1</v>
      </c>
      <c r="H152">
        <v>30</v>
      </c>
      <c r="I152" s="1" t="s">
        <v>609</v>
      </c>
      <c r="J152">
        <f>cocina[[#This Row],[Precio Unitario]]*cocina[[#This Row],[Cantidad Ordenada]]-cocina[[#This Row],[Costo Unitario]]*cocina[[#This Row],[Cantidad Ordenada]]</f>
        <v>15</v>
      </c>
      <c r="K152">
        <f>cocina[[#This Row],[Precio Unitario]]*cocina[[#This Row],[Cantidad Ordenada]]</f>
        <v>40</v>
      </c>
      <c r="L152" s="5">
        <f>(SUMIF(A:A,cocina[[#This Row],[Número de Orden]],J:J))/SUMIF(A:A,cocina[[#This Row],[Número de Orden]],K:K)</f>
        <v>0.39053254437869822</v>
      </c>
      <c r="M152" s="1">
        <f>cocina[[#This Row],[Ganancia bruta]]-cocina[[#This Row],[Ganancia neta]]</f>
        <v>25</v>
      </c>
    </row>
    <row r="153" spans="1:13" x14ac:dyDescent="0.3">
      <c r="A153">
        <v>57</v>
      </c>
      <c r="B153">
        <v>18</v>
      </c>
      <c r="C153" s="1" t="s">
        <v>213</v>
      </c>
      <c r="D153" s="1" t="s">
        <v>624</v>
      </c>
      <c r="E153">
        <v>13</v>
      </c>
      <c r="F153">
        <v>22</v>
      </c>
      <c r="G153">
        <v>1</v>
      </c>
      <c r="H153">
        <v>10</v>
      </c>
      <c r="I153" s="1" t="s">
        <v>608</v>
      </c>
      <c r="J153">
        <f>cocina[[#This Row],[Precio Unitario]]*cocina[[#This Row],[Cantidad Ordenada]]-cocina[[#This Row],[Costo Unitario]]*cocina[[#This Row],[Cantidad Ordenada]]</f>
        <v>9</v>
      </c>
      <c r="K153">
        <f>cocina[[#This Row],[Precio Unitario]]*cocina[[#This Row],[Cantidad Ordenada]]</f>
        <v>22</v>
      </c>
      <c r="L153" s="5">
        <f>(SUMIF(A:A,cocina[[#This Row],[Número de Orden]],J:J))/SUMIF(A:A,cocina[[#This Row],[Número de Orden]],K:K)</f>
        <v>0.39053254437869822</v>
      </c>
      <c r="M153" s="1">
        <f>cocina[[#This Row],[Ganancia bruta]]-cocina[[#This Row],[Ganancia neta]]</f>
        <v>13</v>
      </c>
    </row>
    <row r="154" spans="1:13" x14ac:dyDescent="0.3">
      <c r="A154">
        <v>57</v>
      </c>
      <c r="B154">
        <v>18</v>
      </c>
      <c r="C154" s="1" t="s">
        <v>83</v>
      </c>
      <c r="D154" s="1" t="s">
        <v>617</v>
      </c>
      <c r="E154">
        <v>22</v>
      </c>
      <c r="F154">
        <v>36</v>
      </c>
      <c r="G154">
        <v>2</v>
      </c>
      <c r="H154">
        <v>7</v>
      </c>
      <c r="I154" s="1" t="s">
        <v>609</v>
      </c>
      <c r="J154">
        <f>cocina[[#This Row],[Precio Unitario]]*cocina[[#This Row],[Cantidad Ordenada]]-cocina[[#This Row],[Costo Unitario]]*cocina[[#This Row],[Cantidad Ordenada]]</f>
        <v>28</v>
      </c>
      <c r="K154">
        <f>cocina[[#This Row],[Precio Unitario]]*cocina[[#This Row],[Cantidad Ordenada]]</f>
        <v>72</v>
      </c>
      <c r="L154" s="5">
        <f>(SUMIF(A:A,cocina[[#This Row],[Número de Orden]],J:J))/SUMIF(A:A,cocina[[#This Row],[Número de Orden]],K:K)</f>
        <v>0.39053254437869822</v>
      </c>
      <c r="M154" s="1">
        <f>cocina[[#This Row],[Ganancia bruta]]-cocina[[#This Row],[Ganancia neta]]</f>
        <v>44</v>
      </c>
    </row>
    <row r="155" spans="1:13" x14ac:dyDescent="0.3">
      <c r="A155">
        <v>58</v>
      </c>
      <c r="B155">
        <v>8</v>
      </c>
      <c r="C155" s="1" t="s">
        <v>213</v>
      </c>
      <c r="D155" s="1" t="s">
        <v>624</v>
      </c>
      <c r="E155">
        <v>13</v>
      </c>
      <c r="F155">
        <v>22</v>
      </c>
      <c r="G155">
        <v>1</v>
      </c>
      <c r="H155">
        <v>17</v>
      </c>
      <c r="I155" s="1" t="s">
        <v>609</v>
      </c>
      <c r="J155">
        <f>cocina[[#This Row],[Precio Unitario]]*cocina[[#This Row],[Cantidad Ordenada]]-cocina[[#This Row],[Costo Unitario]]*cocina[[#This Row],[Cantidad Ordenada]]</f>
        <v>9</v>
      </c>
      <c r="K155">
        <f>cocina[[#This Row],[Precio Unitario]]*cocina[[#This Row],[Cantidad Ordenada]]</f>
        <v>22</v>
      </c>
      <c r="L155" s="5">
        <f>(SUMIF(A:A,cocina[[#This Row],[Número de Orden]],J:J))/SUMIF(A:A,cocina[[#This Row],[Número de Orden]],K:K)</f>
        <v>0.40243902439024393</v>
      </c>
      <c r="M155" s="1">
        <f>cocina[[#This Row],[Ganancia bruta]]-cocina[[#This Row],[Ganancia neta]]</f>
        <v>13</v>
      </c>
    </row>
    <row r="156" spans="1:13" x14ac:dyDescent="0.3">
      <c r="A156">
        <v>58</v>
      </c>
      <c r="B156">
        <v>8</v>
      </c>
      <c r="C156" s="1" t="s">
        <v>156</v>
      </c>
      <c r="D156" s="1" t="s">
        <v>626</v>
      </c>
      <c r="E156">
        <v>12</v>
      </c>
      <c r="F156">
        <v>20</v>
      </c>
      <c r="G156">
        <v>3</v>
      </c>
      <c r="H156">
        <v>56</v>
      </c>
      <c r="I156" s="1" t="s">
        <v>609</v>
      </c>
      <c r="J156">
        <f>cocina[[#This Row],[Precio Unitario]]*cocina[[#This Row],[Cantidad Ordenada]]-cocina[[#This Row],[Costo Unitario]]*cocina[[#This Row],[Cantidad Ordenada]]</f>
        <v>24</v>
      </c>
      <c r="K156">
        <f>cocina[[#This Row],[Precio Unitario]]*cocina[[#This Row],[Cantidad Ordenada]]</f>
        <v>60</v>
      </c>
      <c r="L156" s="5">
        <f>(SUMIF(A:A,cocina[[#This Row],[Número de Orden]],J:J))/SUMIF(A:A,cocina[[#This Row],[Número de Orden]],K:K)</f>
        <v>0.40243902439024393</v>
      </c>
      <c r="M156" s="1">
        <f>cocina[[#This Row],[Ganancia bruta]]-cocina[[#This Row],[Ganancia neta]]</f>
        <v>36</v>
      </c>
    </row>
    <row r="157" spans="1:13" x14ac:dyDescent="0.3">
      <c r="A157">
        <v>59</v>
      </c>
      <c r="B157">
        <v>8</v>
      </c>
      <c r="C157" s="1" t="s">
        <v>122</v>
      </c>
      <c r="D157" s="1" t="s">
        <v>621</v>
      </c>
      <c r="E157">
        <v>11</v>
      </c>
      <c r="F157">
        <v>19</v>
      </c>
      <c r="G157">
        <v>2</v>
      </c>
      <c r="H157">
        <v>13</v>
      </c>
      <c r="I157" s="1" t="s">
        <v>608</v>
      </c>
      <c r="J157">
        <f>cocina[[#This Row],[Precio Unitario]]*cocina[[#This Row],[Cantidad Ordenada]]-cocina[[#This Row],[Costo Unitario]]*cocina[[#This Row],[Cantidad Ordenada]]</f>
        <v>16</v>
      </c>
      <c r="K157">
        <f>cocina[[#This Row],[Precio Unitario]]*cocina[[#This Row],[Cantidad Ordenada]]</f>
        <v>38</v>
      </c>
      <c r="L157" s="5">
        <f>(SUMIF(A:A,cocina[[#This Row],[Número de Orden]],J:J))/SUMIF(A:A,cocina[[#This Row],[Número de Orden]],K:K)</f>
        <v>0.40625</v>
      </c>
      <c r="M157" s="1">
        <f>cocina[[#This Row],[Ganancia bruta]]-cocina[[#This Row],[Ganancia neta]]</f>
        <v>22</v>
      </c>
    </row>
    <row r="158" spans="1:13" x14ac:dyDescent="0.3">
      <c r="A158">
        <v>59</v>
      </c>
      <c r="B158">
        <v>8</v>
      </c>
      <c r="C158" s="1" t="s">
        <v>210</v>
      </c>
      <c r="D158" s="1" t="s">
        <v>627</v>
      </c>
      <c r="E158">
        <v>14</v>
      </c>
      <c r="F158">
        <v>23</v>
      </c>
      <c r="G158">
        <v>2</v>
      </c>
      <c r="H158">
        <v>9</v>
      </c>
      <c r="I158" s="1" t="s">
        <v>608</v>
      </c>
      <c r="J158">
        <f>cocina[[#This Row],[Precio Unitario]]*cocina[[#This Row],[Cantidad Ordenada]]-cocina[[#This Row],[Costo Unitario]]*cocina[[#This Row],[Cantidad Ordenada]]</f>
        <v>18</v>
      </c>
      <c r="K158">
        <f>cocina[[#This Row],[Precio Unitario]]*cocina[[#This Row],[Cantidad Ordenada]]</f>
        <v>46</v>
      </c>
      <c r="L158" s="5">
        <f>(SUMIF(A:A,cocina[[#This Row],[Número de Orden]],J:J))/SUMIF(A:A,cocina[[#This Row],[Número de Orden]],K:K)</f>
        <v>0.40625</v>
      </c>
      <c r="M158" s="1">
        <f>cocina[[#This Row],[Ganancia bruta]]-cocina[[#This Row],[Ganancia neta]]</f>
        <v>28</v>
      </c>
    </row>
    <row r="159" spans="1:13" x14ac:dyDescent="0.3">
      <c r="A159">
        <v>59</v>
      </c>
      <c r="B159">
        <v>8</v>
      </c>
      <c r="C159" s="1" t="s">
        <v>89</v>
      </c>
      <c r="D159" s="1" t="s">
        <v>629</v>
      </c>
      <c r="E159">
        <v>10</v>
      </c>
      <c r="F159">
        <v>18</v>
      </c>
      <c r="G159">
        <v>2</v>
      </c>
      <c r="H159">
        <v>13</v>
      </c>
      <c r="I159" s="1" t="s">
        <v>609</v>
      </c>
      <c r="J159">
        <f>cocina[[#This Row],[Precio Unitario]]*cocina[[#This Row],[Cantidad Ordenada]]-cocina[[#This Row],[Costo Unitario]]*cocina[[#This Row],[Cantidad Ordenada]]</f>
        <v>16</v>
      </c>
      <c r="K159">
        <f>cocina[[#This Row],[Precio Unitario]]*cocina[[#This Row],[Cantidad Ordenada]]</f>
        <v>36</v>
      </c>
      <c r="L159" s="5">
        <f>(SUMIF(A:A,cocina[[#This Row],[Número de Orden]],J:J))/SUMIF(A:A,cocina[[#This Row],[Número de Orden]],K:K)</f>
        <v>0.40625</v>
      </c>
      <c r="M159" s="1">
        <f>cocina[[#This Row],[Ganancia bruta]]-cocina[[#This Row],[Ganancia neta]]</f>
        <v>20</v>
      </c>
    </row>
    <row r="160" spans="1:13" x14ac:dyDescent="0.3">
      <c r="A160">
        <v>59</v>
      </c>
      <c r="B160">
        <v>8</v>
      </c>
      <c r="C160" s="1" t="s">
        <v>58</v>
      </c>
      <c r="D160" s="1" t="s">
        <v>616</v>
      </c>
      <c r="E160">
        <v>25</v>
      </c>
      <c r="F160">
        <v>40</v>
      </c>
      <c r="G160">
        <v>1</v>
      </c>
      <c r="H160">
        <v>13</v>
      </c>
      <c r="I160" s="1" t="s">
        <v>609</v>
      </c>
      <c r="J160">
        <f>cocina[[#This Row],[Precio Unitario]]*cocina[[#This Row],[Cantidad Ordenada]]-cocina[[#This Row],[Costo Unitario]]*cocina[[#This Row],[Cantidad Ordenada]]</f>
        <v>15</v>
      </c>
      <c r="K160">
        <f>cocina[[#This Row],[Precio Unitario]]*cocina[[#This Row],[Cantidad Ordenada]]</f>
        <v>40</v>
      </c>
      <c r="L160" s="5">
        <f>(SUMIF(A:A,cocina[[#This Row],[Número de Orden]],J:J))/SUMIF(A:A,cocina[[#This Row],[Número de Orden]],K:K)</f>
        <v>0.40625</v>
      </c>
      <c r="M160" s="1">
        <f>cocina[[#This Row],[Ganancia bruta]]-cocina[[#This Row],[Ganancia neta]]</f>
        <v>25</v>
      </c>
    </row>
    <row r="161" spans="1:13" x14ac:dyDescent="0.3">
      <c r="A161">
        <v>60</v>
      </c>
      <c r="B161">
        <v>6</v>
      </c>
      <c r="C161" s="1" t="s">
        <v>89</v>
      </c>
      <c r="D161" s="1" t="s">
        <v>629</v>
      </c>
      <c r="E161">
        <v>10</v>
      </c>
      <c r="F161">
        <v>18</v>
      </c>
      <c r="G161">
        <v>2</v>
      </c>
      <c r="H161">
        <v>23</v>
      </c>
      <c r="I161" s="1" t="s">
        <v>608</v>
      </c>
      <c r="J161">
        <f>cocina[[#This Row],[Precio Unitario]]*cocina[[#This Row],[Cantidad Ordenada]]-cocina[[#This Row],[Costo Unitario]]*cocina[[#This Row],[Cantidad Ordenada]]</f>
        <v>16</v>
      </c>
      <c r="K161">
        <f>cocina[[#This Row],[Precio Unitario]]*cocina[[#This Row],[Cantidad Ordenada]]</f>
        <v>36</v>
      </c>
      <c r="L161" s="5">
        <f>(SUMIF(A:A,cocina[[#This Row],[Número de Orden]],J:J))/SUMIF(A:A,cocina[[#This Row],[Número de Orden]],K:K)</f>
        <v>0.41176470588235292</v>
      </c>
      <c r="M161" s="1">
        <f>cocina[[#This Row],[Ganancia bruta]]-cocina[[#This Row],[Ganancia neta]]</f>
        <v>20</v>
      </c>
    </row>
    <row r="162" spans="1:13" x14ac:dyDescent="0.3">
      <c r="A162">
        <v>60</v>
      </c>
      <c r="B162">
        <v>6</v>
      </c>
      <c r="C162" s="1" t="s">
        <v>271</v>
      </c>
      <c r="D162" s="1" t="s">
        <v>619</v>
      </c>
      <c r="E162">
        <v>20</v>
      </c>
      <c r="F162">
        <v>33</v>
      </c>
      <c r="G162">
        <v>2</v>
      </c>
      <c r="H162">
        <v>20</v>
      </c>
      <c r="I162" s="1" t="s">
        <v>609</v>
      </c>
      <c r="J162">
        <f>cocina[[#This Row],[Precio Unitario]]*cocina[[#This Row],[Cantidad Ordenada]]-cocina[[#This Row],[Costo Unitario]]*cocina[[#This Row],[Cantidad Ordenada]]</f>
        <v>26</v>
      </c>
      <c r="K162">
        <f>cocina[[#This Row],[Precio Unitario]]*cocina[[#This Row],[Cantidad Ordenada]]</f>
        <v>66</v>
      </c>
      <c r="L162" s="5">
        <f>(SUMIF(A:A,cocina[[#This Row],[Número de Orden]],J:J))/SUMIF(A:A,cocina[[#This Row],[Número de Orden]],K:K)</f>
        <v>0.41176470588235292</v>
      </c>
      <c r="M162" s="1">
        <f>cocina[[#This Row],[Ganancia bruta]]-cocina[[#This Row],[Ganancia neta]]</f>
        <v>40</v>
      </c>
    </row>
    <row r="163" spans="1:13" x14ac:dyDescent="0.3">
      <c r="A163">
        <v>61</v>
      </c>
      <c r="B163">
        <v>10</v>
      </c>
      <c r="C163" s="1" t="s">
        <v>58</v>
      </c>
      <c r="D163" s="1" t="s">
        <v>616</v>
      </c>
      <c r="E163">
        <v>25</v>
      </c>
      <c r="F163">
        <v>40</v>
      </c>
      <c r="G163">
        <v>2</v>
      </c>
      <c r="H163">
        <v>56</v>
      </c>
      <c r="I163" s="1" t="s">
        <v>608</v>
      </c>
      <c r="J163">
        <f>cocina[[#This Row],[Precio Unitario]]*cocina[[#This Row],[Cantidad Ordenada]]-cocina[[#This Row],[Costo Unitario]]*cocina[[#This Row],[Cantidad Ordenada]]</f>
        <v>30</v>
      </c>
      <c r="K163">
        <f>cocina[[#This Row],[Precio Unitario]]*cocina[[#This Row],[Cantidad Ordenada]]</f>
        <v>80</v>
      </c>
      <c r="L163" s="5">
        <f>(SUMIF(A:A,cocina[[#This Row],[Número de Orden]],J:J))/SUMIF(A:A,cocina[[#This Row],[Número de Orden]],K:K)</f>
        <v>0.4049586776859504</v>
      </c>
      <c r="M163" s="1">
        <f>cocina[[#This Row],[Ganancia bruta]]-cocina[[#This Row],[Ganancia neta]]</f>
        <v>50</v>
      </c>
    </row>
    <row r="164" spans="1:13" x14ac:dyDescent="0.3">
      <c r="A164">
        <v>61</v>
      </c>
      <c r="B164">
        <v>10</v>
      </c>
      <c r="C164" s="1" t="s">
        <v>89</v>
      </c>
      <c r="D164" s="1" t="s">
        <v>629</v>
      </c>
      <c r="E164">
        <v>10</v>
      </c>
      <c r="F164">
        <v>18</v>
      </c>
      <c r="G164">
        <v>1</v>
      </c>
      <c r="H164">
        <v>39</v>
      </c>
      <c r="I164" s="1" t="s">
        <v>609</v>
      </c>
      <c r="J164">
        <f>cocina[[#This Row],[Precio Unitario]]*cocina[[#This Row],[Cantidad Ordenada]]-cocina[[#This Row],[Costo Unitario]]*cocina[[#This Row],[Cantidad Ordenada]]</f>
        <v>8</v>
      </c>
      <c r="K164">
        <f>cocina[[#This Row],[Precio Unitario]]*cocina[[#This Row],[Cantidad Ordenada]]</f>
        <v>18</v>
      </c>
      <c r="L164" s="5">
        <f>(SUMIF(A:A,cocina[[#This Row],[Número de Orden]],J:J))/SUMIF(A:A,cocina[[#This Row],[Número de Orden]],K:K)</f>
        <v>0.4049586776859504</v>
      </c>
      <c r="M164" s="1">
        <f>cocina[[#This Row],[Ganancia bruta]]-cocina[[#This Row],[Ganancia neta]]</f>
        <v>10</v>
      </c>
    </row>
    <row r="165" spans="1:13" x14ac:dyDescent="0.3">
      <c r="A165">
        <v>61</v>
      </c>
      <c r="B165">
        <v>10</v>
      </c>
      <c r="C165" s="1" t="s">
        <v>78</v>
      </c>
      <c r="D165" s="1" t="s">
        <v>613</v>
      </c>
      <c r="E165">
        <v>18</v>
      </c>
      <c r="F165">
        <v>30</v>
      </c>
      <c r="G165">
        <v>2</v>
      </c>
      <c r="H165">
        <v>13</v>
      </c>
      <c r="I165" s="1" t="s">
        <v>608</v>
      </c>
      <c r="J165">
        <f>cocina[[#This Row],[Precio Unitario]]*cocina[[#This Row],[Cantidad Ordenada]]-cocina[[#This Row],[Costo Unitario]]*cocina[[#This Row],[Cantidad Ordenada]]</f>
        <v>24</v>
      </c>
      <c r="K165">
        <f>cocina[[#This Row],[Precio Unitario]]*cocina[[#This Row],[Cantidad Ordenada]]</f>
        <v>60</v>
      </c>
      <c r="L165" s="5">
        <f>(SUMIF(A:A,cocina[[#This Row],[Número de Orden]],J:J))/SUMIF(A:A,cocina[[#This Row],[Número de Orden]],K:K)</f>
        <v>0.4049586776859504</v>
      </c>
      <c r="M165" s="1">
        <f>cocina[[#This Row],[Ganancia bruta]]-cocina[[#This Row],[Ganancia neta]]</f>
        <v>36</v>
      </c>
    </row>
    <row r="166" spans="1:13" x14ac:dyDescent="0.3">
      <c r="A166">
        <v>61</v>
      </c>
      <c r="B166">
        <v>10</v>
      </c>
      <c r="C166" s="1" t="s">
        <v>52</v>
      </c>
      <c r="D166" s="1" t="s">
        <v>620</v>
      </c>
      <c r="E166">
        <v>16</v>
      </c>
      <c r="F166">
        <v>28</v>
      </c>
      <c r="G166">
        <v>3</v>
      </c>
      <c r="H166">
        <v>51</v>
      </c>
      <c r="I166" s="1" t="s">
        <v>609</v>
      </c>
      <c r="J166">
        <f>cocina[[#This Row],[Precio Unitario]]*cocina[[#This Row],[Cantidad Ordenada]]-cocina[[#This Row],[Costo Unitario]]*cocina[[#This Row],[Cantidad Ordenada]]</f>
        <v>36</v>
      </c>
      <c r="K166">
        <f>cocina[[#This Row],[Precio Unitario]]*cocina[[#This Row],[Cantidad Ordenada]]</f>
        <v>84</v>
      </c>
      <c r="L166" s="5">
        <f>(SUMIF(A:A,cocina[[#This Row],[Número de Orden]],J:J))/SUMIF(A:A,cocina[[#This Row],[Número de Orden]],K:K)</f>
        <v>0.4049586776859504</v>
      </c>
      <c r="M166" s="1">
        <f>cocina[[#This Row],[Ganancia bruta]]-cocina[[#This Row],[Ganancia neta]]</f>
        <v>48</v>
      </c>
    </row>
    <row r="167" spans="1:13" x14ac:dyDescent="0.3">
      <c r="A167">
        <v>62</v>
      </c>
      <c r="B167">
        <v>2</v>
      </c>
      <c r="C167" s="1" t="s">
        <v>78</v>
      </c>
      <c r="D167" s="1" t="s">
        <v>613</v>
      </c>
      <c r="E167">
        <v>18</v>
      </c>
      <c r="F167">
        <v>30</v>
      </c>
      <c r="G167">
        <v>2</v>
      </c>
      <c r="H167">
        <v>59</v>
      </c>
      <c r="I167" s="1" t="s">
        <v>609</v>
      </c>
      <c r="J167">
        <f>cocina[[#This Row],[Precio Unitario]]*cocina[[#This Row],[Cantidad Ordenada]]-cocina[[#This Row],[Costo Unitario]]*cocina[[#This Row],[Cantidad Ordenada]]</f>
        <v>24</v>
      </c>
      <c r="K167">
        <f>cocina[[#This Row],[Precio Unitario]]*cocina[[#This Row],[Cantidad Ordenada]]</f>
        <v>60</v>
      </c>
      <c r="L167" s="5">
        <f>(SUMIF(A:A,cocina[[#This Row],[Número de Orden]],J:J))/SUMIF(A:A,cocina[[#This Row],[Número de Orden]],K:K)</f>
        <v>0.40540540540540543</v>
      </c>
      <c r="M167" s="1">
        <f>cocina[[#This Row],[Ganancia bruta]]-cocina[[#This Row],[Ganancia neta]]</f>
        <v>36</v>
      </c>
    </row>
    <row r="168" spans="1:13" x14ac:dyDescent="0.3">
      <c r="A168">
        <v>62</v>
      </c>
      <c r="B168">
        <v>2</v>
      </c>
      <c r="C168" s="1" t="s">
        <v>122</v>
      </c>
      <c r="D168" s="1" t="s">
        <v>621</v>
      </c>
      <c r="E168">
        <v>11</v>
      </c>
      <c r="F168">
        <v>19</v>
      </c>
      <c r="G168">
        <v>3</v>
      </c>
      <c r="H168">
        <v>46</v>
      </c>
      <c r="I168" s="1" t="s">
        <v>609</v>
      </c>
      <c r="J168">
        <f>cocina[[#This Row],[Precio Unitario]]*cocina[[#This Row],[Cantidad Ordenada]]-cocina[[#This Row],[Costo Unitario]]*cocina[[#This Row],[Cantidad Ordenada]]</f>
        <v>24</v>
      </c>
      <c r="K168">
        <f>cocina[[#This Row],[Precio Unitario]]*cocina[[#This Row],[Cantidad Ordenada]]</f>
        <v>57</v>
      </c>
      <c r="L168" s="5">
        <f>(SUMIF(A:A,cocina[[#This Row],[Número de Orden]],J:J))/SUMIF(A:A,cocina[[#This Row],[Número de Orden]],K:K)</f>
        <v>0.40540540540540543</v>
      </c>
      <c r="M168" s="1">
        <f>cocina[[#This Row],[Ganancia bruta]]-cocina[[#This Row],[Ganancia neta]]</f>
        <v>33</v>
      </c>
    </row>
    <row r="169" spans="1:13" x14ac:dyDescent="0.3">
      <c r="A169">
        <v>62</v>
      </c>
      <c r="B169">
        <v>2</v>
      </c>
      <c r="C169" s="1" t="s">
        <v>126</v>
      </c>
      <c r="D169" s="1" t="s">
        <v>614</v>
      </c>
      <c r="E169">
        <v>19</v>
      </c>
      <c r="F169">
        <v>31</v>
      </c>
      <c r="G169">
        <v>1</v>
      </c>
      <c r="H169">
        <v>50</v>
      </c>
      <c r="I169" s="1" t="s">
        <v>609</v>
      </c>
      <c r="J169">
        <f>cocina[[#This Row],[Precio Unitario]]*cocina[[#This Row],[Cantidad Ordenada]]-cocina[[#This Row],[Costo Unitario]]*cocina[[#This Row],[Cantidad Ordenada]]</f>
        <v>12</v>
      </c>
      <c r="K169">
        <f>cocina[[#This Row],[Precio Unitario]]*cocina[[#This Row],[Cantidad Ordenada]]</f>
        <v>31</v>
      </c>
      <c r="L169" s="5">
        <f>(SUMIF(A:A,cocina[[#This Row],[Número de Orden]],J:J))/SUMIF(A:A,cocina[[#This Row],[Número de Orden]],K:K)</f>
        <v>0.40540540540540543</v>
      </c>
      <c r="M169" s="1">
        <f>cocina[[#This Row],[Ganancia bruta]]-cocina[[#This Row],[Ganancia neta]]</f>
        <v>19</v>
      </c>
    </row>
    <row r="170" spans="1:13" x14ac:dyDescent="0.3">
      <c r="A170">
        <v>63</v>
      </c>
      <c r="B170">
        <v>17</v>
      </c>
      <c r="C170" s="1" t="s">
        <v>156</v>
      </c>
      <c r="D170" s="1" t="s">
        <v>626</v>
      </c>
      <c r="E170">
        <v>12</v>
      </c>
      <c r="F170">
        <v>20</v>
      </c>
      <c r="G170">
        <v>1</v>
      </c>
      <c r="H170">
        <v>10</v>
      </c>
      <c r="I170" s="1" t="s">
        <v>609</v>
      </c>
      <c r="J170">
        <f>cocina[[#This Row],[Precio Unitario]]*cocina[[#This Row],[Cantidad Ordenada]]-cocina[[#This Row],[Costo Unitario]]*cocina[[#This Row],[Cantidad Ordenada]]</f>
        <v>8</v>
      </c>
      <c r="K170">
        <f>cocina[[#This Row],[Precio Unitario]]*cocina[[#This Row],[Cantidad Ordenada]]</f>
        <v>20</v>
      </c>
      <c r="L170" s="5">
        <f>(SUMIF(A:A,cocina[[#This Row],[Número de Orden]],J:J))/SUMIF(A:A,cocina[[#This Row],[Número de Orden]],K:K)</f>
        <v>0.4</v>
      </c>
      <c r="M170" s="1">
        <f>cocina[[#This Row],[Ganancia bruta]]-cocina[[#This Row],[Ganancia neta]]</f>
        <v>12</v>
      </c>
    </row>
    <row r="171" spans="1:13" x14ac:dyDescent="0.3">
      <c r="A171">
        <v>63</v>
      </c>
      <c r="B171">
        <v>17</v>
      </c>
      <c r="C171" s="1" t="s">
        <v>36</v>
      </c>
      <c r="D171" s="1" t="s">
        <v>622</v>
      </c>
      <c r="E171">
        <v>21</v>
      </c>
      <c r="F171">
        <v>35</v>
      </c>
      <c r="G171">
        <v>1</v>
      </c>
      <c r="H171">
        <v>20</v>
      </c>
      <c r="I171" s="1" t="s">
        <v>608</v>
      </c>
      <c r="J171">
        <f>cocina[[#This Row],[Precio Unitario]]*cocina[[#This Row],[Cantidad Ordenada]]-cocina[[#This Row],[Costo Unitario]]*cocina[[#This Row],[Cantidad Ordenada]]</f>
        <v>14</v>
      </c>
      <c r="K171">
        <f>cocina[[#This Row],[Precio Unitario]]*cocina[[#This Row],[Cantidad Ordenada]]</f>
        <v>35</v>
      </c>
      <c r="L171" s="5">
        <f>(SUMIF(A:A,cocina[[#This Row],[Número de Orden]],J:J))/SUMIF(A:A,cocina[[#This Row],[Número de Orden]],K:K)</f>
        <v>0.4</v>
      </c>
      <c r="M171" s="1">
        <f>cocina[[#This Row],[Ganancia bruta]]-cocina[[#This Row],[Ganancia neta]]</f>
        <v>21</v>
      </c>
    </row>
    <row r="172" spans="1:13" x14ac:dyDescent="0.3">
      <c r="A172">
        <v>64</v>
      </c>
      <c r="B172">
        <v>3</v>
      </c>
      <c r="C172" s="1" t="s">
        <v>156</v>
      </c>
      <c r="D172" s="1" t="s">
        <v>626</v>
      </c>
      <c r="E172">
        <v>12</v>
      </c>
      <c r="F172">
        <v>20</v>
      </c>
      <c r="G172">
        <v>3</v>
      </c>
      <c r="H172">
        <v>25</v>
      </c>
      <c r="I172" s="1" t="s">
        <v>608</v>
      </c>
      <c r="J172">
        <f>cocina[[#This Row],[Precio Unitario]]*cocina[[#This Row],[Cantidad Ordenada]]-cocina[[#This Row],[Costo Unitario]]*cocina[[#This Row],[Cantidad Ordenada]]</f>
        <v>24</v>
      </c>
      <c r="K172">
        <f>cocina[[#This Row],[Precio Unitario]]*cocina[[#This Row],[Cantidad Ordenada]]</f>
        <v>60</v>
      </c>
      <c r="L172" s="5">
        <f>(SUMIF(A:A,cocina[[#This Row],[Número de Orden]],J:J))/SUMIF(A:A,cocina[[#This Row],[Número de Orden]],K:K)</f>
        <v>0.38541666666666669</v>
      </c>
      <c r="M172" s="1">
        <f>cocina[[#This Row],[Ganancia bruta]]-cocina[[#This Row],[Ganancia neta]]</f>
        <v>36</v>
      </c>
    </row>
    <row r="173" spans="1:13" x14ac:dyDescent="0.3">
      <c r="A173">
        <v>64</v>
      </c>
      <c r="B173">
        <v>3</v>
      </c>
      <c r="C173" s="1" t="s">
        <v>58</v>
      </c>
      <c r="D173" s="1" t="s">
        <v>616</v>
      </c>
      <c r="E173">
        <v>25</v>
      </c>
      <c r="F173">
        <v>40</v>
      </c>
      <c r="G173">
        <v>3</v>
      </c>
      <c r="H173">
        <v>47</v>
      </c>
      <c r="I173" s="1" t="s">
        <v>609</v>
      </c>
      <c r="J173">
        <f>cocina[[#This Row],[Precio Unitario]]*cocina[[#This Row],[Cantidad Ordenada]]-cocina[[#This Row],[Costo Unitario]]*cocina[[#This Row],[Cantidad Ordenada]]</f>
        <v>45</v>
      </c>
      <c r="K173">
        <f>cocina[[#This Row],[Precio Unitario]]*cocina[[#This Row],[Cantidad Ordenada]]</f>
        <v>120</v>
      </c>
      <c r="L173" s="5">
        <f>(SUMIF(A:A,cocina[[#This Row],[Número de Orden]],J:J))/SUMIF(A:A,cocina[[#This Row],[Número de Orden]],K:K)</f>
        <v>0.38541666666666669</v>
      </c>
      <c r="M173" s="1">
        <f>cocina[[#This Row],[Ganancia bruta]]-cocina[[#This Row],[Ganancia neta]]</f>
        <v>75</v>
      </c>
    </row>
    <row r="174" spans="1:13" x14ac:dyDescent="0.3">
      <c r="A174">
        <v>64</v>
      </c>
      <c r="B174">
        <v>3</v>
      </c>
      <c r="C174" s="1" t="s">
        <v>83</v>
      </c>
      <c r="D174" s="1" t="s">
        <v>617</v>
      </c>
      <c r="E174">
        <v>22</v>
      </c>
      <c r="F174">
        <v>36</v>
      </c>
      <c r="G174">
        <v>3</v>
      </c>
      <c r="H174">
        <v>10</v>
      </c>
      <c r="I174" s="1" t="s">
        <v>608</v>
      </c>
      <c r="J174">
        <f>cocina[[#This Row],[Precio Unitario]]*cocina[[#This Row],[Cantidad Ordenada]]-cocina[[#This Row],[Costo Unitario]]*cocina[[#This Row],[Cantidad Ordenada]]</f>
        <v>42</v>
      </c>
      <c r="K174">
        <f>cocina[[#This Row],[Precio Unitario]]*cocina[[#This Row],[Cantidad Ordenada]]</f>
        <v>108</v>
      </c>
      <c r="L174" s="5">
        <f>(SUMIF(A:A,cocina[[#This Row],[Número de Orden]],J:J))/SUMIF(A:A,cocina[[#This Row],[Número de Orden]],K:K)</f>
        <v>0.38541666666666669</v>
      </c>
      <c r="M174" s="1">
        <f>cocina[[#This Row],[Ganancia bruta]]-cocina[[#This Row],[Ganancia neta]]</f>
        <v>66</v>
      </c>
    </row>
    <row r="175" spans="1:13" x14ac:dyDescent="0.3">
      <c r="A175">
        <v>65</v>
      </c>
      <c r="B175">
        <v>5</v>
      </c>
      <c r="C175" s="1" t="s">
        <v>52</v>
      </c>
      <c r="D175" s="1" t="s">
        <v>620</v>
      </c>
      <c r="E175">
        <v>16</v>
      </c>
      <c r="F175">
        <v>28</v>
      </c>
      <c r="G175">
        <v>1</v>
      </c>
      <c r="H175">
        <v>32</v>
      </c>
      <c r="I175" s="1" t="s">
        <v>609</v>
      </c>
      <c r="J175">
        <f>cocina[[#This Row],[Precio Unitario]]*cocina[[#This Row],[Cantidad Ordenada]]-cocina[[#This Row],[Costo Unitario]]*cocina[[#This Row],[Cantidad Ordenada]]</f>
        <v>12</v>
      </c>
      <c r="K175">
        <f>cocina[[#This Row],[Precio Unitario]]*cocina[[#This Row],[Cantidad Ordenada]]</f>
        <v>28</v>
      </c>
      <c r="L175" s="5">
        <f>(SUMIF(A:A,cocina[[#This Row],[Número de Orden]],J:J))/SUMIF(A:A,cocina[[#This Row],[Número de Orden]],K:K)</f>
        <v>0.39795918367346939</v>
      </c>
      <c r="M175" s="1">
        <f>cocina[[#This Row],[Ganancia bruta]]-cocina[[#This Row],[Ganancia neta]]</f>
        <v>16</v>
      </c>
    </row>
    <row r="176" spans="1:13" x14ac:dyDescent="0.3">
      <c r="A176">
        <v>65</v>
      </c>
      <c r="B176">
        <v>5</v>
      </c>
      <c r="C176" s="1" t="s">
        <v>126</v>
      </c>
      <c r="D176" s="1" t="s">
        <v>614</v>
      </c>
      <c r="E176">
        <v>19</v>
      </c>
      <c r="F176">
        <v>31</v>
      </c>
      <c r="G176">
        <v>1</v>
      </c>
      <c r="H176">
        <v>55</v>
      </c>
      <c r="I176" s="1" t="s">
        <v>609</v>
      </c>
      <c r="J176">
        <f>cocina[[#This Row],[Precio Unitario]]*cocina[[#This Row],[Cantidad Ordenada]]-cocina[[#This Row],[Costo Unitario]]*cocina[[#This Row],[Cantidad Ordenada]]</f>
        <v>12</v>
      </c>
      <c r="K176">
        <f>cocina[[#This Row],[Precio Unitario]]*cocina[[#This Row],[Cantidad Ordenada]]</f>
        <v>31</v>
      </c>
      <c r="L176" s="5">
        <f>(SUMIF(A:A,cocina[[#This Row],[Número de Orden]],J:J))/SUMIF(A:A,cocina[[#This Row],[Número de Orden]],K:K)</f>
        <v>0.39795918367346939</v>
      </c>
      <c r="M176" s="1">
        <f>cocina[[#This Row],[Ganancia bruta]]-cocina[[#This Row],[Ganancia neta]]</f>
        <v>19</v>
      </c>
    </row>
    <row r="177" spans="1:13" x14ac:dyDescent="0.3">
      <c r="A177">
        <v>65</v>
      </c>
      <c r="B177">
        <v>5</v>
      </c>
      <c r="C177" s="1" t="s">
        <v>122</v>
      </c>
      <c r="D177" s="1" t="s">
        <v>621</v>
      </c>
      <c r="E177">
        <v>11</v>
      </c>
      <c r="F177">
        <v>19</v>
      </c>
      <c r="G177">
        <v>3</v>
      </c>
      <c r="H177">
        <v>51</v>
      </c>
      <c r="I177" s="1" t="s">
        <v>608</v>
      </c>
      <c r="J177">
        <f>cocina[[#This Row],[Precio Unitario]]*cocina[[#This Row],[Cantidad Ordenada]]-cocina[[#This Row],[Costo Unitario]]*cocina[[#This Row],[Cantidad Ordenada]]</f>
        <v>24</v>
      </c>
      <c r="K177">
        <f>cocina[[#This Row],[Precio Unitario]]*cocina[[#This Row],[Cantidad Ordenada]]</f>
        <v>57</v>
      </c>
      <c r="L177" s="5">
        <f>(SUMIF(A:A,cocina[[#This Row],[Número de Orden]],J:J))/SUMIF(A:A,cocina[[#This Row],[Número de Orden]],K:K)</f>
        <v>0.39795918367346939</v>
      </c>
      <c r="M177" s="1">
        <f>cocina[[#This Row],[Ganancia bruta]]-cocina[[#This Row],[Ganancia neta]]</f>
        <v>33</v>
      </c>
    </row>
    <row r="178" spans="1:13" x14ac:dyDescent="0.3">
      <c r="A178">
        <v>65</v>
      </c>
      <c r="B178">
        <v>5</v>
      </c>
      <c r="C178" s="1" t="s">
        <v>58</v>
      </c>
      <c r="D178" s="1" t="s">
        <v>616</v>
      </c>
      <c r="E178">
        <v>25</v>
      </c>
      <c r="F178">
        <v>40</v>
      </c>
      <c r="G178">
        <v>2</v>
      </c>
      <c r="H178">
        <v>17</v>
      </c>
      <c r="I178" s="1" t="s">
        <v>608</v>
      </c>
      <c r="J178">
        <f>cocina[[#This Row],[Precio Unitario]]*cocina[[#This Row],[Cantidad Ordenada]]-cocina[[#This Row],[Costo Unitario]]*cocina[[#This Row],[Cantidad Ordenada]]</f>
        <v>30</v>
      </c>
      <c r="K178">
        <f>cocina[[#This Row],[Precio Unitario]]*cocina[[#This Row],[Cantidad Ordenada]]</f>
        <v>80</v>
      </c>
      <c r="L178" s="5">
        <f>(SUMIF(A:A,cocina[[#This Row],[Número de Orden]],J:J))/SUMIF(A:A,cocina[[#This Row],[Número de Orden]],K:K)</f>
        <v>0.39795918367346939</v>
      </c>
      <c r="M178" s="1">
        <f>cocina[[#This Row],[Ganancia bruta]]-cocina[[#This Row],[Ganancia neta]]</f>
        <v>50</v>
      </c>
    </row>
    <row r="179" spans="1:13" x14ac:dyDescent="0.3">
      <c r="A179">
        <v>66</v>
      </c>
      <c r="B179">
        <v>18</v>
      </c>
      <c r="C179" s="1" t="s">
        <v>83</v>
      </c>
      <c r="D179" s="1" t="s">
        <v>617</v>
      </c>
      <c r="E179">
        <v>22</v>
      </c>
      <c r="F179">
        <v>36</v>
      </c>
      <c r="G179">
        <v>1</v>
      </c>
      <c r="H179">
        <v>29</v>
      </c>
      <c r="I179" s="1" t="s">
        <v>608</v>
      </c>
      <c r="J179">
        <f>cocina[[#This Row],[Precio Unitario]]*cocina[[#This Row],[Cantidad Ordenada]]-cocina[[#This Row],[Costo Unitario]]*cocina[[#This Row],[Cantidad Ordenada]]</f>
        <v>14</v>
      </c>
      <c r="K179">
        <f>cocina[[#This Row],[Precio Unitario]]*cocina[[#This Row],[Cantidad Ordenada]]</f>
        <v>36</v>
      </c>
      <c r="L179" s="5">
        <f>(SUMIF(A:A,cocina[[#This Row],[Número de Orden]],J:J))/SUMIF(A:A,cocina[[#This Row],[Número de Orden]],K:K)</f>
        <v>0.39523809523809522</v>
      </c>
      <c r="M179" s="1">
        <f>cocina[[#This Row],[Ganancia bruta]]-cocina[[#This Row],[Ganancia neta]]</f>
        <v>22</v>
      </c>
    </row>
    <row r="180" spans="1:13" x14ac:dyDescent="0.3">
      <c r="A180">
        <v>66</v>
      </c>
      <c r="B180">
        <v>18</v>
      </c>
      <c r="C180" s="1" t="s">
        <v>58</v>
      </c>
      <c r="D180" s="1" t="s">
        <v>616</v>
      </c>
      <c r="E180">
        <v>25</v>
      </c>
      <c r="F180">
        <v>40</v>
      </c>
      <c r="G180">
        <v>3</v>
      </c>
      <c r="H180">
        <v>30</v>
      </c>
      <c r="I180" s="1" t="s">
        <v>608</v>
      </c>
      <c r="J180">
        <f>cocina[[#This Row],[Precio Unitario]]*cocina[[#This Row],[Cantidad Ordenada]]-cocina[[#This Row],[Costo Unitario]]*cocina[[#This Row],[Cantidad Ordenada]]</f>
        <v>45</v>
      </c>
      <c r="K180">
        <f>cocina[[#This Row],[Precio Unitario]]*cocina[[#This Row],[Cantidad Ordenada]]</f>
        <v>120</v>
      </c>
      <c r="L180" s="5">
        <f>(SUMIF(A:A,cocina[[#This Row],[Número de Orden]],J:J))/SUMIF(A:A,cocina[[#This Row],[Número de Orden]],K:K)</f>
        <v>0.39523809523809522</v>
      </c>
      <c r="M180" s="1">
        <f>cocina[[#This Row],[Ganancia bruta]]-cocina[[#This Row],[Ganancia neta]]</f>
        <v>75</v>
      </c>
    </row>
    <row r="181" spans="1:13" x14ac:dyDescent="0.3">
      <c r="A181">
        <v>66</v>
      </c>
      <c r="B181">
        <v>18</v>
      </c>
      <c r="C181" s="1" t="s">
        <v>89</v>
      </c>
      <c r="D181" s="1" t="s">
        <v>629</v>
      </c>
      <c r="E181">
        <v>10</v>
      </c>
      <c r="F181">
        <v>18</v>
      </c>
      <c r="G181">
        <v>3</v>
      </c>
      <c r="H181">
        <v>55</v>
      </c>
      <c r="I181" s="1" t="s">
        <v>609</v>
      </c>
      <c r="J181">
        <f>cocina[[#This Row],[Precio Unitario]]*cocina[[#This Row],[Cantidad Ordenada]]-cocina[[#This Row],[Costo Unitario]]*cocina[[#This Row],[Cantidad Ordenada]]</f>
        <v>24</v>
      </c>
      <c r="K181">
        <f>cocina[[#This Row],[Precio Unitario]]*cocina[[#This Row],[Cantidad Ordenada]]</f>
        <v>54</v>
      </c>
      <c r="L181" s="5">
        <f>(SUMIF(A:A,cocina[[#This Row],[Número de Orden]],J:J))/SUMIF(A:A,cocina[[#This Row],[Número de Orden]],K:K)</f>
        <v>0.39523809523809522</v>
      </c>
      <c r="M181" s="1">
        <f>cocina[[#This Row],[Ganancia bruta]]-cocina[[#This Row],[Ganancia neta]]</f>
        <v>30</v>
      </c>
    </row>
    <row r="182" spans="1:13" x14ac:dyDescent="0.3">
      <c r="A182">
        <v>67</v>
      </c>
      <c r="B182">
        <v>2</v>
      </c>
      <c r="C182" s="1" t="s">
        <v>58</v>
      </c>
      <c r="D182" s="1" t="s">
        <v>616</v>
      </c>
      <c r="E182">
        <v>25</v>
      </c>
      <c r="F182">
        <v>40</v>
      </c>
      <c r="G182">
        <v>1</v>
      </c>
      <c r="H182">
        <v>22</v>
      </c>
      <c r="I182" s="1" t="s">
        <v>608</v>
      </c>
      <c r="J182">
        <f>cocina[[#This Row],[Precio Unitario]]*cocina[[#This Row],[Cantidad Ordenada]]-cocina[[#This Row],[Costo Unitario]]*cocina[[#This Row],[Cantidad Ordenada]]</f>
        <v>15</v>
      </c>
      <c r="K182">
        <f>cocina[[#This Row],[Precio Unitario]]*cocina[[#This Row],[Cantidad Ordenada]]</f>
        <v>40</v>
      </c>
      <c r="L182" s="5">
        <f>(SUMIF(A:A,cocina[[#This Row],[Número de Orden]],J:J))/SUMIF(A:A,cocina[[#This Row],[Número de Orden]],K:K)</f>
        <v>0.3984375</v>
      </c>
      <c r="M182" s="1">
        <f>cocina[[#This Row],[Ganancia bruta]]-cocina[[#This Row],[Ganancia neta]]</f>
        <v>25</v>
      </c>
    </row>
    <row r="183" spans="1:13" x14ac:dyDescent="0.3">
      <c r="A183">
        <v>67</v>
      </c>
      <c r="B183">
        <v>2</v>
      </c>
      <c r="C183" s="1" t="s">
        <v>83</v>
      </c>
      <c r="D183" s="1" t="s">
        <v>617</v>
      </c>
      <c r="E183">
        <v>22</v>
      </c>
      <c r="F183">
        <v>36</v>
      </c>
      <c r="G183">
        <v>3</v>
      </c>
      <c r="H183">
        <v>59</v>
      </c>
      <c r="I183" s="1" t="s">
        <v>609</v>
      </c>
      <c r="J183">
        <f>cocina[[#This Row],[Precio Unitario]]*cocina[[#This Row],[Cantidad Ordenada]]-cocina[[#This Row],[Costo Unitario]]*cocina[[#This Row],[Cantidad Ordenada]]</f>
        <v>42</v>
      </c>
      <c r="K183">
        <f>cocina[[#This Row],[Precio Unitario]]*cocina[[#This Row],[Cantidad Ordenada]]</f>
        <v>108</v>
      </c>
      <c r="L183" s="5">
        <f>(SUMIF(A:A,cocina[[#This Row],[Número de Orden]],J:J))/SUMIF(A:A,cocina[[#This Row],[Número de Orden]],K:K)</f>
        <v>0.3984375</v>
      </c>
      <c r="M183" s="1">
        <f>cocina[[#This Row],[Ganancia bruta]]-cocina[[#This Row],[Ganancia neta]]</f>
        <v>66</v>
      </c>
    </row>
    <row r="184" spans="1:13" x14ac:dyDescent="0.3">
      <c r="A184">
        <v>67</v>
      </c>
      <c r="B184">
        <v>2</v>
      </c>
      <c r="C184" s="1" t="s">
        <v>165</v>
      </c>
      <c r="D184" s="1" t="s">
        <v>630</v>
      </c>
      <c r="E184">
        <v>15</v>
      </c>
      <c r="F184">
        <v>26</v>
      </c>
      <c r="G184">
        <v>3</v>
      </c>
      <c r="H184">
        <v>15</v>
      </c>
      <c r="I184" s="1" t="s">
        <v>609</v>
      </c>
      <c r="J184">
        <f>cocina[[#This Row],[Precio Unitario]]*cocina[[#This Row],[Cantidad Ordenada]]-cocina[[#This Row],[Costo Unitario]]*cocina[[#This Row],[Cantidad Ordenada]]</f>
        <v>33</v>
      </c>
      <c r="K184">
        <f>cocina[[#This Row],[Precio Unitario]]*cocina[[#This Row],[Cantidad Ordenada]]</f>
        <v>78</v>
      </c>
      <c r="L184" s="5">
        <f>(SUMIF(A:A,cocina[[#This Row],[Número de Orden]],J:J))/SUMIF(A:A,cocina[[#This Row],[Número de Orden]],K:K)</f>
        <v>0.3984375</v>
      </c>
      <c r="M184" s="1">
        <f>cocina[[#This Row],[Ganancia bruta]]-cocina[[#This Row],[Ganancia neta]]</f>
        <v>45</v>
      </c>
    </row>
    <row r="185" spans="1:13" x14ac:dyDescent="0.3">
      <c r="A185">
        <v>67</v>
      </c>
      <c r="B185">
        <v>2</v>
      </c>
      <c r="C185" s="1" t="s">
        <v>78</v>
      </c>
      <c r="D185" s="1" t="s">
        <v>613</v>
      </c>
      <c r="E185">
        <v>18</v>
      </c>
      <c r="F185">
        <v>30</v>
      </c>
      <c r="G185">
        <v>1</v>
      </c>
      <c r="H185">
        <v>35</v>
      </c>
      <c r="I185" s="1" t="s">
        <v>609</v>
      </c>
      <c r="J185">
        <f>cocina[[#This Row],[Precio Unitario]]*cocina[[#This Row],[Cantidad Ordenada]]-cocina[[#This Row],[Costo Unitario]]*cocina[[#This Row],[Cantidad Ordenada]]</f>
        <v>12</v>
      </c>
      <c r="K185">
        <f>cocina[[#This Row],[Precio Unitario]]*cocina[[#This Row],[Cantidad Ordenada]]</f>
        <v>30</v>
      </c>
      <c r="L185" s="5">
        <f>(SUMIF(A:A,cocina[[#This Row],[Número de Orden]],J:J))/SUMIF(A:A,cocina[[#This Row],[Número de Orden]],K:K)</f>
        <v>0.3984375</v>
      </c>
      <c r="M185" s="1">
        <f>cocina[[#This Row],[Ganancia bruta]]-cocina[[#This Row],[Ganancia neta]]</f>
        <v>18</v>
      </c>
    </row>
    <row r="186" spans="1:13" x14ac:dyDescent="0.3">
      <c r="A186">
        <v>68</v>
      </c>
      <c r="B186">
        <v>8</v>
      </c>
      <c r="C186" s="1" t="s">
        <v>210</v>
      </c>
      <c r="D186" s="1" t="s">
        <v>627</v>
      </c>
      <c r="E186">
        <v>14</v>
      </c>
      <c r="F186">
        <v>23</v>
      </c>
      <c r="G186">
        <v>3</v>
      </c>
      <c r="H186">
        <v>43</v>
      </c>
      <c r="I186" s="1" t="s">
        <v>608</v>
      </c>
      <c r="J186">
        <f>cocina[[#This Row],[Precio Unitario]]*cocina[[#This Row],[Cantidad Ordenada]]-cocina[[#This Row],[Costo Unitario]]*cocina[[#This Row],[Cantidad Ordenada]]</f>
        <v>27</v>
      </c>
      <c r="K186">
        <f>cocina[[#This Row],[Precio Unitario]]*cocina[[#This Row],[Cantidad Ordenada]]</f>
        <v>69</v>
      </c>
      <c r="L186" s="5">
        <f>(SUMIF(A:A,cocina[[#This Row],[Número de Orden]],J:J))/SUMIF(A:A,cocina[[#This Row],[Número de Orden]],K:K)</f>
        <v>0.40366972477064222</v>
      </c>
      <c r="M186" s="1">
        <f>cocina[[#This Row],[Ganancia bruta]]-cocina[[#This Row],[Ganancia neta]]</f>
        <v>42</v>
      </c>
    </row>
    <row r="187" spans="1:13" x14ac:dyDescent="0.3">
      <c r="A187">
        <v>68</v>
      </c>
      <c r="B187">
        <v>8</v>
      </c>
      <c r="C187" s="1" t="s">
        <v>52</v>
      </c>
      <c r="D187" s="1" t="s">
        <v>620</v>
      </c>
      <c r="E187">
        <v>16</v>
      </c>
      <c r="F187">
        <v>28</v>
      </c>
      <c r="G187">
        <v>1</v>
      </c>
      <c r="H187">
        <v>19</v>
      </c>
      <c r="I187" s="1" t="s">
        <v>609</v>
      </c>
      <c r="J187">
        <f>cocina[[#This Row],[Precio Unitario]]*cocina[[#This Row],[Cantidad Ordenada]]-cocina[[#This Row],[Costo Unitario]]*cocina[[#This Row],[Cantidad Ordenada]]</f>
        <v>12</v>
      </c>
      <c r="K187">
        <f>cocina[[#This Row],[Precio Unitario]]*cocina[[#This Row],[Cantidad Ordenada]]</f>
        <v>28</v>
      </c>
      <c r="L187" s="5">
        <f>(SUMIF(A:A,cocina[[#This Row],[Número de Orden]],J:J))/SUMIF(A:A,cocina[[#This Row],[Número de Orden]],K:K)</f>
        <v>0.40366972477064222</v>
      </c>
      <c r="M187" s="1">
        <f>cocina[[#This Row],[Ganancia bruta]]-cocina[[#This Row],[Ganancia neta]]</f>
        <v>16</v>
      </c>
    </row>
    <row r="188" spans="1:13" x14ac:dyDescent="0.3">
      <c r="A188">
        <v>68</v>
      </c>
      <c r="B188">
        <v>8</v>
      </c>
      <c r="C188" s="1" t="s">
        <v>257</v>
      </c>
      <c r="D188" s="1" t="s">
        <v>623</v>
      </c>
      <c r="E188">
        <v>19</v>
      </c>
      <c r="F188">
        <v>32</v>
      </c>
      <c r="G188">
        <v>3</v>
      </c>
      <c r="H188">
        <v>57</v>
      </c>
      <c r="I188" s="1" t="s">
        <v>609</v>
      </c>
      <c r="J188">
        <f>cocina[[#This Row],[Precio Unitario]]*cocina[[#This Row],[Cantidad Ordenada]]-cocina[[#This Row],[Costo Unitario]]*cocina[[#This Row],[Cantidad Ordenada]]</f>
        <v>39</v>
      </c>
      <c r="K188">
        <f>cocina[[#This Row],[Precio Unitario]]*cocina[[#This Row],[Cantidad Ordenada]]</f>
        <v>96</v>
      </c>
      <c r="L188" s="5">
        <f>(SUMIF(A:A,cocina[[#This Row],[Número de Orden]],J:J))/SUMIF(A:A,cocina[[#This Row],[Número de Orden]],K:K)</f>
        <v>0.40366972477064222</v>
      </c>
      <c r="M188" s="1">
        <f>cocina[[#This Row],[Ganancia bruta]]-cocina[[#This Row],[Ganancia neta]]</f>
        <v>57</v>
      </c>
    </row>
    <row r="189" spans="1:13" x14ac:dyDescent="0.3">
      <c r="A189">
        <v>68</v>
      </c>
      <c r="B189">
        <v>8</v>
      </c>
      <c r="C189" s="1" t="s">
        <v>132</v>
      </c>
      <c r="D189" s="1" t="s">
        <v>631</v>
      </c>
      <c r="E189">
        <v>15</v>
      </c>
      <c r="F189">
        <v>25</v>
      </c>
      <c r="G189">
        <v>1</v>
      </c>
      <c r="H189">
        <v>26</v>
      </c>
      <c r="I189" s="1" t="s">
        <v>609</v>
      </c>
      <c r="J189">
        <f>cocina[[#This Row],[Precio Unitario]]*cocina[[#This Row],[Cantidad Ordenada]]-cocina[[#This Row],[Costo Unitario]]*cocina[[#This Row],[Cantidad Ordenada]]</f>
        <v>10</v>
      </c>
      <c r="K189">
        <f>cocina[[#This Row],[Precio Unitario]]*cocina[[#This Row],[Cantidad Ordenada]]</f>
        <v>25</v>
      </c>
      <c r="L189" s="5">
        <f>(SUMIF(A:A,cocina[[#This Row],[Número de Orden]],J:J))/SUMIF(A:A,cocina[[#This Row],[Número de Orden]],K:K)</f>
        <v>0.40366972477064222</v>
      </c>
      <c r="M189" s="1">
        <f>cocina[[#This Row],[Ganancia bruta]]-cocina[[#This Row],[Ganancia neta]]</f>
        <v>15</v>
      </c>
    </row>
    <row r="190" spans="1:13" x14ac:dyDescent="0.3">
      <c r="A190">
        <v>69</v>
      </c>
      <c r="B190">
        <v>5</v>
      </c>
      <c r="C190" s="1" t="s">
        <v>80</v>
      </c>
      <c r="D190" s="1" t="s">
        <v>628</v>
      </c>
      <c r="E190">
        <v>13</v>
      </c>
      <c r="F190">
        <v>21</v>
      </c>
      <c r="G190">
        <v>3</v>
      </c>
      <c r="H190">
        <v>20</v>
      </c>
      <c r="I190" s="1" t="s">
        <v>608</v>
      </c>
      <c r="J190">
        <f>cocina[[#This Row],[Precio Unitario]]*cocina[[#This Row],[Cantidad Ordenada]]-cocina[[#This Row],[Costo Unitario]]*cocina[[#This Row],[Cantidad Ordenada]]</f>
        <v>24</v>
      </c>
      <c r="K190">
        <f>cocina[[#This Row],[Precio Unitario]]*cocina[[#This Row],[Cantidad Ordenada]]</f>
        <v>63</v>
      </c>
      <c r="L190" s="5">
        <f>(SUMIF(A:A,cocina[[#This Row],[Número de Orden]],J:J))/SUMIF(A:A,cocina[[#This Row],[Número de Orden]],K:K)</f>
        <v>0.39743589743589741</v>
      </c>
      <c r="M190" s="1">
        <f>cocina[[#This Row],[Ganancia bruta]]-cocina[[#This Row],[Ganancia neta]]</f>
        <v>39</v>
      </c>
    </row>
    <row r="191" spans="1:13" x14ac:dyDescent="0.3">
      <c r="A191">
        <v>69</v>
      </c>
      <c r="B191">
        <v>5</v>
      </c>
      <c r="C191" s="1" t="s">
        <v>168</v>
      </c>
      <c r="D191" s="1" t="s">
        <v>612</v>
      </c>
      <c r="E191">
        <v>14</v>
      </c>
      <c r="F191">
        <v>24</v>
      </c>
      <c r="G191">
        <v>3</v>
      </c>
      <c r="H191">
        <v>48</v>
      </c>
      <c r="I191" s="1" t="s">
        <v>609</v>
      </c>
      <c r="J191">
        <f>cocina[[#This Row],[Precio Unitario]]*cocina[[#This Row],[Cantidad Ordenada]]-cocina[[#This Row],[Costo Unitario]]*cocina[[#This Row],[Cantidad Ordenada]]</f>
        <v>30</v>
      </c>
      <c r="K191">
        <f>cocina[[#This Row],[Precio Unitario]]*cocina[[#This Row],[Cantidad Ordenada]]</f>
        <v>72</v>
      </c>
      <c r="L191" s="5">
        <f>(SUMIF(A:A,cocina[[#This Row],[Número de Orden]],J:J))/SUMIF(A:A,cocina[[#This Row],[Número de Orden]],K:K)</f>
        <v>0.39743589743589741</v>
      </c>
      <c r="M191" s="1">
        <f>cocina[[#This Row],[Ganancia bruta]]-cocina[[#This Row],[Ganancia neta]]</f>
        <v>42</v>
      </c>
    </row>
    <row r="192" spans="1:13" x14ac:dyDescent="0.3">
      <c r="A192">
        <v>69</v>
      </c>
      <c r="B192">
        <v>5</v>
      </c>
      <c r="C192" s="1" t="s">
        <v>271</v>
      </c>
      <c r="D192" s="1" t="s">
        <v>619</v>
      </c>
      <c r="E192">
        <v>20</v>
      </c>
      <c r="F192">
        <v>33</v>
      </c>
      <c r="G192">
        <v>3</v>
      </c>
      <c r="H192">
        <v>24</v>
      </c>
      <c r="I192" s="1" t="s">
        <v>609</v>
      </c>
      <c r="J192">
        <f>cocina[[#This Row],[Precio Unitario]]*cocina[[#This Row],[Cantidad Ordenada]]-cocina[[#This Row],[Costo Unitario]]*cocina[[#This Row],[Cantidad Ordenada]]</f>
        <v>39</v>
      </c>
      <c r="K192">
        <f>cocina[[#This Row],[Precio Unitario]]*cocina[[#This Row],[Cantidad Ordenada]]</f>
        <v>99</v>
      </c>
      <c r="L192" s="5">
        <f>(SUMIF(A:A,cocina[[#This Row],[Número de Orden]],J:J))/SUMIF(A:A,cocina[[#This Row],[Número de Orden]],K:K)</f>
        <v>0.39743589743589741</v>
      </c>
      <c r="M192" s="1">
        <f>cocina[[#This Row],[Ganancia bruta]]-cocina[[#This Row],[Ganancia neta]]</f>
        <v>60</v>
      </c>
    </row>
    <row r="193" spans="1:13" x14ac:dyDescent="0.3">
      <c r="A193">
        <v>70</v>
      </c>
      <c r="B193">
        <v>17</v>
      </c>
      <c r="C193" s="1" t="s">
        <v>132</v>
      </c>
      <c r="D193" s="1" t="s">
        <v>631</v>
      </c>
      <c r="E193">
        <v>15</v>
      </c>
      <c r="F193">
        <v>25</v>
      </c>
      <c r="G193">
        <v>2</v>
      </c>
      <c r="H193">
        <v>19</v>
      </c>
      <c r="I193" s="1" t="s">
        <v>609</v>
      </c>
      <c r="J193">
        <f>cocina[[#This Row],[Precio Unitario]]*cocina[[#This Row],[Cantidad Ordenada]]-cocina[[#This Row],[Costo Unitario]]*cocina[[#This Row],[Cantidad Ordenada]]</f>
        <v>20</v>
      </c>
      <c r="K193">
        <f>cocina[[#This Row],[Precio Unitario]]*cocina[[#This Row],[Cantidad Ordenada]]</f>
        <v>50</v>
      </c>
      <c r="L193" s="5">
        <f>(SUMIF(A:A,cocina[[#This Row],[Número de Orden]],J:J))/SUMIF(A:A,cocina[[#This Row],[Número de Orden]],K:K)</f>
        <v>0.40677966101694918</v>
      </c>
      <c r="M193" s="1">
        <f>cocina[[#This Row],[Ganancia bruta]]-cocina[[#This Row],[Ganancia neta]]</f>
        <v>30</v>
      </c>
    </row>
    <row r="194" spans="1:13" x14ac:dyDescent="0.3">
      <c r="A194">
        <v>70</v>
      </c>
      <c r="B194">
        <v>17</v>
      </c>
      <c r="C194" s="1" t="s">
        <v>65</v>
      </c>
      <c r="D194" s="1" t="s">
        <v>625</v>
      </c>
      <c r="E194">
        <v>20</v>
      </c>
      <c r="F194">
        <v>34</v>
      </c>
      <c r="G194">
        <v>2</v>
      </c>
      <c r="H194">
        <v>21</v>
      </c>
      <c r="I194" s="1" t="s">
        <v>609</v>
      </c>
      <c r="J194">
        <f>cocina[[#This Row],[Precio Unitario]]*cocina[[#This Row],[Cantidad Ordenada]]-cocina[[#This Row],[Costo Unitario]]*cocina[[#This Row],[Cantidad Ordenada]]</f>
        <v>28</v>
      </c>
      <c r="K194">
        <f>cocina[[#This Row],[Precio Unitario]]*cocina[[#This Row],[Cantidad Ordenada]]</f>
        <v>68</v>
      </c>
      <c r="L194" s="5">
        <f>(SUMIF(A:A,cocina[[#This Row],[Número de Orden]],J:J))/SUMIF(A:A,cocina[[#This Row],[Número de Orden]],K:K)</f>
        <v>0.40677966101694918</v>
      </c>
      <c r="M194" s="1">
        <f>cocina[[#This Row],[Ganancia bruta]]-cocina[[#This Row],[Ganancia neta]]</f>
        <v>40</v>
      </c>
    </row>
    <row r="195" spans="1:13" x14ac:dyDescent="0.3">
      <c r="A195">
        <v>71</v>
      </c>
      <c r="B195">
        <v>18</v>
      </c>
      <c r="C195" s="1" t="s">
        <v>78</v>
      </c>
      <c r="D195" s="1" t="s">
        <v>613</v>
      </c>
      <c r="E195">
        <v>18</v>
      </c>
      <c r="F195">
        <v>30</v>
      </c>
      <c r="G195">
        <v>3</v>
      </c>
      <c r="H195">
        <v>20</v>
      </c>
      <c r="I195" s="1" t="s">
        <v>609</v>
      </c>
      <c r="J195">
        <f>cocina[[#This Row],[Precio Unitario]]*cocina[[#This Row],[Cantidad Ordenada]]-cocina[[#This Row],[Costo Unitario]]*cocina[[#This Row],[Cantidad Ordenada]]</f>
        <v>36</v>
      </c>
      <c r="K195">
        <f>cocina[[#This Row],[Precio Unitario]]*cocina[[#This Row],[Cantidad Ordenada]]</f>
        <v>90</v>
      </c>
      <c r="L195" s="5">
        <f>(SUMIF(A:A,cocina[[#This Row],[Número de Orden]],J:J))/SUMIF(A:A,cocina[[#This Row],[Número de Orden]],K:K)</f>
        <v>0.39705882352941174</v>
      </c>
      <c r="M195" s="1">
        <f>cocina[[#This Row],[Ganancia bruta]]-cocina[[#This Row],[Ganancia neta]]</f>
        <v>54</v>
      </c>
    </row>
    <row r="196" spans="1:13" x14ac:dyDescent="0.3">
      <c r="A196">
        <v>71</v>
      </c>
      <c r="B196">
        <v>18</v>
      </c>
      <c r="C196" s="1" t="s">
        <v>210</v>
      </c>
      <c r="D196" s="1" t="s">
        <v>627</v>
      </c>
      <c r="E196">
        <v>14</v>
      </c>
      <c r="F196">
        <v>23</v>
      </c>
      <c r="G196">
        <v>2</v>
      </c>
      <c r="H196">
        <v>29</v>
      </c>
      <c r="I196" s="1" t="s">
        <v>609</v>
      </c>
      <c r="J196">
        <f>cocina[[#This Row],[Precio Unitario]]*cocina[[#This Row],[Cantidad Ordenada]]-cocina[[#This Row],[Costo Unitario]]*cocina[[#This Row],[Cantidad Ordenada]]</f>
        <v>18</v>
      </c>
      <c r="K196">
        <f>cocina[[#This Row],[Precio Unitario]]*cocina[[#This Row],[Cantidad Ordenada]]</f>
        <v>46</v>
      </c>
      <c r="L196" s="5">
        <f>(SUMIF(A:A,cocina[[#This Row],[Número de Orden]],J:J))/SUMIF(A:A,cocina[[#This Row],[Número de Orden]],K:K)</f>
        <v>0.39705882352941174</v>
      </c>
      <c r="M196" s="1">
        <f>cocina[[#This Row],[Ganancia bruta]]-cocina[[#This Row],[Ganancia neta]]</f>
        <v>28</v>
      </c>
    </row>
    <row r="197" spans="1:13" x14ac:dyDescent="0.3">
      <c r="A197">
        <v>72</v>
      </c>
      <c r="B197">
        <v>17</v>
      </c>
      <c r="C197" s="1" t="s">
        <v>80</v>
      </c>
      <c r="D197" s="1" t="s">
        <v>628</v>
      </c>
      <c r="E197">
        <v>13</v>
      </c>
      <c r="F197">
        <v>21</v>
      </c>
      <c r="G197">
        <v>1</v>
      </c>
      <c r="H197">
        <v>17</v>
      </c>
      <c r="I197" s="1" t="s">
        <v>609</v>
      </c>
      <c r="J197">
        <f>cocina[[#This Row],[Precio Unitario]]*cocina[[#This Row],[Cantidad Ordenada]]-cocina[[#This Row],[Costo Unitario]]*cocina[[#This Row],[Cantidad Ordenada]]</f>
        <v>8</v>
      </c>
      <c r="K197">
        <f>cocina[[#This Row],[Precio Unitario]]*cocina[[#This Row],[Cantidad Ordenada]]</f>
        <v>21</v>
      </c>
      <c r="L197" s="5">
        <f>(SUMIF(A:A,cocina[[#This Row],[Número de Orden]],J:J))/SUMIF(A:A,cocina[[#This Row],[Número de Orden]],K:K)</f>
        <v>0.42666666666666669</v>
      </c>
      <c r="M197" s="1">
        <f>cocina[[#This Row],[Ganancia bruta]]-cocina[[#This Row],[Ganancia neta]]</f>
        <v>13</v>
      </c>
    </row>
    <row r="198" spans="1:13" x14ac:dyDescent="0.3">
      <c r="A198">
        <v>72</v>
      </c>
      <c r="B198">
        <v>17</v>
      </c>
      <c r="C198" s="1" t="s">
        <v>89</v>
      </c>
      <c r="D198" s="1" t="s">
        <v>629</v>
      </c>
      <c r="E198">
        <v>10</v>
      </c>
      <c r="F198">
        <v>18</v>
      </c>
      <c r="G198">
        <v>3</v>
      </c>
      <c r="H198">
        <v>37</v>
      </c>
      <c r="I198" s="1" t="s">
        <v>609</v>
      </c>
      <c r="J198">
        <f>cocina[[#This Row],[Precio Unitario]]*cocina[[#This Row],[Cantidad Ordenada]]-cocina[[#This Row],[Costo Unitario]]*cocina[[#This Row],[Cantidad Ordenada]]</f>
        <v>24</v>
      </c>
      <c r="K198">
        <f>cocina[[#This Row],[Precio Unitario]]*cocina[[#This Row],[Cantidad Ordenada]]</f>
        <v>54</v>
      </c>
      <c r="L198" s="5">
        <f>(SUMIF(A:A,cocina[[#This Row],[Número de Orden]],J:J))/SUMIF(A:A,cocina[[#This Row],[Número de Orden]],K:K)</f>
        <v>0.42666666666666669</v>
      </c>
      <c r="M198" s="1">
        <f>cocina[[#This Row],[Ganancia bruta]]-cocina[[#This Row],[Ganancia neta]]</f>
        <v>30</v>
      </c>
    </row>
    <row r="199" spans="1:13" x14ac:dyDescent="0.3">
      <c r="A199">
        <v>73</v>
      </c>
      <c r="B199">
        <v>1</v>
      </c>
      <c r="C199" s="1" t="s">
        <v>116</v>
      </c>
      <c r="D199" s="1" t="s">
        <v>615</v>
      </c>
      <c r="E199">
        <v>16</v>
      </c>
      <c r="F199">
        <v>27</v>
      </c>
      <c r="G199">
        <v>3</v>
      </c>
      <c r="H199">
        <v>20</v>
      </c>
      <c r="I199" s="1" t="s">
        <v>608</v>
      </c>
      <c r="J199">
        <f>cocina[[#This Row],[Precio Unitario]]*cocina[[#This Row],[Cantidad Ordenada]]-cocina[[#This Row],[Costo Unitario]]*cocina[[#This Row],[Cantidad Ordenada]]</f>
        <v>33</v>
      </c>
      <c r="K199">
        <f>cocina[[#This Row],[Precio Unitario]]*cocina[[#This Row],[Cantidad Ordenada]]</f>
        <v>81</v>
      </c>
      <c r="L199" s="5">
        <f>(SUMIF(A:A,cocina[[#This Row],[Número de Orden]],J:J))/SUMIF(A:A,cocina[[#This Row],[Número de Orden]],K:K)</f>
        <v>0.40740740740740738</v>
      </c>
      <c r="M199" s="1">
        <f>cocina[[#This Row],[Ganancia bruta]]-cocina[[#This Row],[Ganancia neta]]</f>
        <v>48</v>
      </c>
    </row>
    <row r="200" spans="1:13" x14ac:dyDescent="0.3">
      <c r="A200">
        <v>74</v>
      </c>
      <c r="B200">
        <v>19</v>
      </c>
      <c r="C200" s="1" t="s">
        <v>165</v>
      </c>
      <c r="D200" s="1" t="s">
        <v>630</v>
      </c>
      <c r="E200">
        <v>15</v>
      </c>
      <c r="F200">
        <v>26</v>
      </c>
      <c r="G200">
        <v>2</v>
      </c>
      <c r="H200">
        <v>39</v>
      </c>
      <c r="I200" s="1" t="s">
        <v>609</v>
      </c>
      <c r="J200">
        <f>cocina[[#This Row],[Precio Unitario]]*cocina[[#This Row],[Cantidad Ordenada]]-cocina[[#This Row],[Costo Unitario]]*cocina[[#This Row],[Cantidad Ordenada]]</f>
        <v>22</v>
      </c>
      <c r="K200">
        <f>cocina[[#This Row],[Precio Unitario]]*cocina[[#This Row],[Cantidad Ordenada]]</f>
        <v>52</v>
      </c>
      <c r="L200" s="5">
        <f>(SUMIF(A:A,cocina[[#This Row],[Número de Orden]],J:J))/SUMIF(A:A,cocina[[#This Row],[Número de Orden]],K:K)</f>
        <v>0.41284403669724773</v>
      </c>
      <c r="M200" s="1">
        <f>cocina[[#This Row],[Ganancia bruta]]-cocina[[#This Row],[Ganancia neta]]</f>
        <v>30</v>
      </c>
    </row>
    <row r="201" spans="1:13" x14ac:dyDescent="0.3">
      <c r="A201">
        <v>74</v>
      </c>
      <c r="B201">
        <v>19</v>
      </c>
      <c r="C201" s="1" t="s">
        <v>65</v>
      </c>
      <c r="D201" s="1" t="s">
        <v>625</v>
      </c>
      <c r="E201">
        <v>20</v>
      </c>
      <c r="F201">
        <v>34</v>
      </c>
      <c r="G201">
        <v>3</v>
      </c>
      <c r="H201">
        <v>37</v>
      </c>
      <c r="I201" s="1" t="s">
        <v>608</v>
      </c>
      <c r="J201">
        <f>cocina[[#This Row],[Precio Unitario]]*cocina[[#This Row],[Cantidad Ordenada]]-cocina[[#This Row],[Costo Unitario]]*cocina[[#This Row],[Cantidad Ordenada]]</f>
        <v>42</v>
      </c>
      <c r="K201">
        <f>cocina[[#This Row],[Precio Unitario]]*cocina[[#This Row],[Cantidad Ordenada]]</f>
        <v>102</v>
      </c>
      <c r="L201" s="5">
        <f>(SUMIF(A:A,cocina[[#This Row],[Número de Orden]],J:J))/SUMIF(A:A,cocina[[#This Row],[Número de Orden]],K:K)</f>
        <v>0.41284403669724773</v>
      </c>
      <c r="M201" s="1">
        <f>cocina[[#This Row],[Ganancia bruta]]-cocina[[#This Row],[Ganancia neta]]</f>
        <v>60</v>
      </c>
    </row>
    <row r="202" spans="1:13" x14ac:dyDescent="0.3">
      <c r="A202">
        <v>74</v>
      </c>
      <c r="B202">
        <v>19</v>
      </c>
      <c r="C202" s="1" t="s">
        <v>257</v>
      </c>
      <c r="D202" s="1" t="s">
        <v>623</v>
      </c>
      <c r="E202">
        <v>19</v>
      </c>
      <c r="F202">
        <v>32</v>
      </c>
      <c r="G202">
        <v>2</v>
      </c>
      <c r="H202">
        <v>24</v>
      </c>
      <c r="I202" s="1" t="s">
        <v>609</v>
      </c>
      <c r="J202">
        <f>cocina[[#This Row],[Precio Unitario]]*cocina[[#This Row],[Cantidad Ordenada]]-cocina[[#This Row],[Costo Unitario]]*cocina[[#This Row],[Cantidad Ordenada]]</f>
        <v>26</v>
      </c>
      <c r="K202">
        <f>cocina[[#This Row],[Precio Unitario]]*cocina[[#This Row],[Cantidad Ordenada]]</f>
        <v>64</v>
      </c>
      <c r="L202" s="5">
        <f>(SUMIF(A:A,cocina[[#This Row],[Número de Orden]],J:J))/SUMIF(A:A,cocina[[#This Row],[Número de Orden]],K:K)</f>
        <v>0.41284403669724773</v>
      </c>
      <c r="M202" s="1">
        <f>cocina[[#This Row],[Ganancia bruta]]-cocina[[#This Row],[Ganancia neta]]</f>
        <v>38</v>
      </c>
    </row>
    <row r="203" spans="1:13" x14ac:dyDescent="0.3">
      <c r="A203">
        <v>75</v>
      </c>
      <c r="B203">
        <v>19</v>
      </c>
      <c r="C203" s="1" t="s">
        <v>58</v>
      </c>
      <c r="D203" s="1" t="s">
        <v>616</v>
      </c>
      <c r="E203">
        <v>25</v>
      </c>
      <c r="F203">
        <v>40</v>
      </c>
      <c r="G203">
        <v>1</v>
      </c>
      <c r="H203">
        <v>35</v>
      </c>
      <c r="I203" s="1" t="s">
        <v>608</v>
      </c>
      <c r="J203">
        <f>cocina[[#This Row],[Precio Unitario]]*cocina[[#This Row],[Cantidad Ordenada]]-cocina[[#This Row],[Costo Unitario]]*cocina[[#This Row],[Cantidad Ordenada]]</f>
        <v>15</v>
      </c>
      <c r="K203">
        <f>cocina[[#This Row],[Precio Unitario]]*cocina[[#This Row],[Cantidad Ordenada]]</f>
        <v>40</v>
      </c>
      <c r="L203" s="5">
        <f>(SUMIF(A:A,cocina[[#This Row],[Número de Orden]],J:J))/SUMIF(A:A,cocina[[#This Row],[Número de Orden]],K:K)</f>
        <v>0.38532110091743121</v>
      </c>
      <c r="M203" s="1">
        <f>cocina[[#This Row],[Ganancia bruta]]-cocina[[#This Row],[Ganancia neta]]</f>
        <v>25</v>
      </c>
    </row>
    <row r="204" spans="1:13" x14ac:dyDescent="0.3">
      <c r="A204">
        <v>75</v>
      </c>
      <c r="B204">
        <v>19</v>
      </c>
      <c r="C204" s="1" t="s">
        <v>210</v>
      </c>
      <c r="D204" s="1" t="s">
        <v>627</v>
      </c>
      <c r="E204">
        <v>14</v>
      </c>
      <c r="F204">
        <v>23</v>
      </c>
      <c r="G204">
        <v>3</v>
      </c>
      <c r="H204">
        <v>16</v>
      </c>
      <c r="I204" s="1" t="s">
        <v>609</v>
      </c>
      <c r="J204">
        <f>cocina[[#This Row],[Precio Unitario]]*cocina[[#This Row],[Cantidad Ordenada]]-cocina[[#This Row],[Costo Unitario]]*cocina[[#This Row],[Cantidad Ordenada]]</f>
        <v>27</v>
      </c>
      <c r="K204">
        <f>cocina[[#This Row],[Precio Unitario]]*cocina[[#This Row],[Cantidad Ordenada]]</f>
        <v>69</v>
      </c>
      <c r="L204" s="5">
        <f>(SUMIF(A:A,cocina[[#This Row],[Número de Orden]],J:J))/SUMIF(A:A,cocina[[#This Row],[Número de Orden]],K:K)</f>
        <v>0.38532110091743121</v>
      </c>
      <c r="M204" s="1">
        <f>cocina[[#This Row],[Ganancia bruta]]-cocina[[#This Row],[Ganancia neta]]</f>
        <v>42</v>
      </c>
    </row>
    <row r="205" spans="1:13" x14ac:dyDescent="0.3">
      <c r="A205">
        <v>76</v>
      </c>
      <c r="B205">
        <v>17</v>
      </c>
      <c r="C205" s="1" t="s">
        <v>78</v>
      </c>
      <c r="D205" s="1" t="s">
        <v>613</v>
      </c>
      <c r="E205">
        <v>18</v>
      </c>
      <c r="F205">
        <v>30</v>
      </c>
      <c r="G205">
        <v>3</v>
      </c>
      <c r="H205">
        <v>13</v>
      </c>
      <c r="I205" s="1" t="s">
        <v>609</v>
      </c>
      <c r="J205">
        <f>cocina[[#This Row],[Precio Unitario]]*cocina[[#This Row],[Cantidad Ordenada]]-cocina[[#This Row],[Costo Unitario]]*cocina[[#This Row],[Cantidad Ordenada]]</f>
        <v>36</v>
      </c>
      <c r="K205">
        <f>cocina[[#This Row],[Precio Unitario]]*cocina[[#This Row],[Cantidad Ordenada]]</f>
        <v>90</v>
      </c>
      <c r="L205" s="5">
        <f>(SUMIF(A:A,cocina[[#This Row],[Número de Orden]],J:J))/SUMIF(A:A,cocina[[#This Row],[Número de Orden]],K:K)</f>
        <v>0.41139240506329117</v>
      </c>
      <c r="M205" s="1">
        <f>cocina[[#This Row],[Ganancia bruta]]-cocina[[#This Row],[Ganancia neta]]</f>
        <v>54</v>
      </c>
    </row>
    <row r="206" spans="1:13" x14ac:dyDescent="0.3">
      <c r="A206">
        <v>76</v>
      </c>
      <c r="B206">
        <v>17</v>
      </c>
      <c r="C206" s="1" t="s">
        <v>89</v>
      </c>
      <c r="D206" s="1" t="s">
        <v>629</v>
      </c>
      <c r="E206">
        <v>10</v>
      </c>
      <c r="F206">
        <v>18</v>
      </c>
      <c r="G206">
        <v>1</v>
      </c>
      <c r="H206">
        <v>34</v>
      </c>
      <c r="I206" s="1" t="s">
        <v>609</v>
      </c>
      <c r="J206">
        <f>cocina[[#This Row],[Precio Unitario]]*cocina[[#This Row],[Cantidad Ordenada]]-cocina[[#This Row],[Costo Unitario]]*cocina[[#This Row],[Cantidad Ordenada]]</f>
        <v>8</v>
      </c>
      <c r="K206">
        <f>cocina[[#This Row],[Precio Unitario]]*cocina[[#This Row],[Cantidad Ordenada]]</f>
        <v>18</v>
      </c>
      <c r="L206" s="5">
        <f>(SUMIF(A:A,cocina[[#This Row],[Número de Orden]],J:J))/SUMIF(A:A,cocina[[#This Row],[Número de Orden]],K:K)</f>
        <v>0.41139240506329117</v>
      </c>
      <c r="M206" s="1">
        <f>cocina[[#This Row],[Ganancia bruta]]-cocina[[#This Row],[Ganancia neta]]</f>
        <v>10</v>
      </c>
    </row>
    <row r="207" spans="1:13" x14ac:dyDescent="0.3">
      <c r="A207">
        <v>76</v>
      </c>
      <c r="B207">
        <v>17</v>
      </c>
      <c r="C207" s="1" t="s">
        <v>168</v>
      </c>
      <c r="D207" s="1" t="s">
        <v>612</v>
      </c>
      <c r="E207">
        <v>14</v>
      </c>
      <c r="F207">
        <v>24</v>
      </c>
      <c r="G207">
        <v>1</v>
      </c>
      <c r="H207">
        <v>20</v>
      </c>
      <c r="I207" s="1" t="s">
        <v>608</v>
      </c>
      <c r="J207">
        <f>cocina[[#This Row],[Precio Unitario]]*cocina[[#This Row],[Cantidad Ordenada]]-cocina[[#This Row],[Costo Unitario]]*cocina[[#This Row],[Cantidad Ordenada]]</f>
        <v>10</v>
      </c>
      <c r="K207">
        <f>cocina[[#This Row],[Precio Unitario]]*cocina[[#This Row],[Cantidad Ordenada]]</f>
        <v>24</v>
      </c>
      <c r="L207" s="5">
        <f>(SUMIF(A:A,cocina[[#This Row],[Número de Orden]],J:J))/SUMIF(A:A,cocina[[#This Row],[Número de Orden]],K:K)</f>
        <v>0.41139240506329117</v>
      </c>
      <c r="M207" s="1">
        <f>cocina[[#This Row],[Ganancia bruta]]-cocina[[#This Row],[Ganancia neta]]</f>
        <v>14</v>
      </c>
    </row>
    <row r="208" spans="1:13" x14ac:dyDescent="0.3">
      <c r="A208">
        <v>76</v>
      </c>
      <c r="B208">
        <v>17</v>
      </c>
      <c r="C208" s="1" t="s">
        <v>165</v>
      </c>
      <c r="D208" s="1" t="s">
        <v>630</v>
      </c>
      <c r="E208">
        <v>15</v>
      </c>
      <c r="F208">
        <v>26</v>
      </c>
      <c r="G208">
        <v>1</v>
      </c>
      <c r="H208">
        <v>30</v>
      </c>
      <c r="I208" s="1" t="s">
        <v>608</v>
      </c>
      <c r="J208">
        <f>cocina[[#This Row],[Precio Unitario]]*cocina[[#This Row],[Cantidad Ordenada]]-cocina[[#This Row],[Costo Unitario]]*cocina[[#This Row],[Cantidad Ordenada]]</f>
        <v>11</v>
      </c>
      <c r="K208">
        <f>cocina[[#This Row],[Precio Unitario]]*cocina[[#This Row],[Cantidad Ordenada]]</f>
        <v>26</v>
      </c>
      <c r="L208" s="5">
        <f>(SUMIF(A:A,cocina[[#This Row],[Número de Orden]],J:J))/SUMIF(A:A,cocina[[#This Row],[Número de Orden]],K:K)</f>
        <v>0.41139240506329117</v>
      </c>
      <c r="M208" s="1">
        <f>cocina[[#This Row],[Ganancia bruta]]-cocina[[#This Row],[Ganancia neta]]</f>
        <v>15</v>
      </c>
    </row>
    <row r="209" spans="1:13" x14ac:dyDescent="0.3">
      <c r="A209">
        <v>77</v>
      </c>
      <c r="B209">
        <v>3</v>
      </c>
      <c r="C209" s="1" t="s">
        <v>89</v>
      </c>
      <c r="D209" s="1" t="s">
        <v>629</v>
      </c>
      <c r="E209">
        <v>10</v>
      </c>
      <c r="F209">
        <v>18</v>
      </c>
      <c r="G209">
        <v>1</v>
      </c>
      <c r="H209">
        <v>34</v>
      </c>
      <c r="I209" s="1" t="s">
        <v>609</v>
      </c>
      <c r="J209">
        <f>cocina[[#This Row],[Precio Unitario]]*cocina[[#This Row],[Cantidad Ordenada]]-cocina[[#This Row],[Costo Unitario]]*cocina[[#This Row],[Cantidad Ordenada]]</f>
        <v>8</v>
      </c>
      <c r="K209">
        <f>cocina[[#This Row],[Precio Unitario]]*cocina[[#This Row],[Cantidad Ordenada]]</f>
        <v>18</v>
      </c>
      <c r="L209" s="5">
        <f>(SUMIF(A:A,cocina[[#This Row],[Número de Orden]],J:J))/SUMIF(A:A,cocina[[#This Row],[Número de Orden]],K:K)</f>
        <v>0.41414141414141414</v>
      </c>
      <c r="M209" s="1">
        <f>cocina[[#This Row],[Ganancia bruta]]-cocina[[#This Row],[Ganancia neta]]</f>
        <v>10</v>
      </c>
    </row>
    <row r="210" spans="1:13" x14ac:dyDescent="0.3">
      <c r="A210">
        <v>77</v>
      </c>
      <c r="B210">
        <v>3</v>
      </c>
      <c r="C210" s="1" t="s">
        <v>168</v>
      </c>
      <c r="D210" s="1" t="s">
        <v>612</v>
      </c>
      <c r="E210">
        <v>14</v>
      </c>
      <c r="F210">
        <v>24</v>
      </c>
      <c r="G210">
        <v>2</v>
      </c>
      <c r="H210">
        <v>55</v>
      </c>
      <c r="I210" s="1" t="s">
        <v>608</v>
      </c>
      <c r="J210">
        <f>cocina[[#This Row],[Precio Unitario]]*cocina[[#This Row],[Cantidad Ordenada]]-cocina[[#This Row],[Costo Unitario]]*cocina[[#This Row],[Cantidad Ordenada]]</f>
        <v>20</v>
      </c>
      <c r="K210">
        <f>cocina[[#This Row],[Precio Unitario]]*cocina[[#This Row],[Cantidad Ordenada]]</f>
        <v>48</v>
      </c>
      <c r="L210" s="5">
        <f>(SUMIF(A:A,cocina[[#This Row],[Número de Orden]],J:J))/SUMIF(A:A,cocina[[#This Row],[Número de Orden]],K:K)</f>
        <v>0.41414141414141414</v>
      </c>
      <c r="M210" s="1">
        <f>cocina[[#This Row],[Ganancia bruta]]-cocina[[#This Row],[Ganancia neta]]</f>
        <v>28</v>
      </c>
    </row>
    <row r="211" spans="1:13" x14ac:dyDescent="0.3">
      <c r="A211">
        <v>77</v>
      </c>
      <c r="B211">
        <v>3</v>
      </c>
      <c r="C211" s="1" t="s">
        <v>271</v>
      </c>
      <c r="D211" s="1" t="s">
        <v>619</v>
      </c>
      <c r="E211">
        <v>20</v>
      </c>
      <c r="F211">
        <v>33</v>
      </c>
      <c r="G211">
        <v>1</v>
      </c>
      <c r="H211">
        <v>8</v>
      </c>
      <c r="I211" s="1" t="s">
        <v>609</v>
      </c>
      <c r="J211">
        <f>cocina[[#This Row],[Precio Unitario]]*cocina[[#This Row],[Cantidad Ordenada]]-cocina[[#This Row],[Costo Unitario]]*cocina[[#This Row],[Cantidad Ordenada]]</f>
        <v>13</v>
      </c>
      <c r="K211">
        <f>cocina[[#This Row],[Precio Unitario]]*cocina[[#This Row],[Cantidad Ordenada]]</f>
        <v>33</v>
      </c>
      <c r="L211" s="5">
        <f>(SUMIF(A:A,cocina[[#This Row],[Número de Orden]],J:J))/SUMIF(A:A,cocina[[#This Row],[Número de Orden]],K:K)</f>
        <v>0.41414141414141414</v>
      </c>
      <c r="M211" s="1">
        <f>cocina[[#This Row],[Ganancia bruta]]-cocina[[#This Row],[Ganancia neta]]</f>
        <v>20</v>
      </c>
    </row>
    <row r="212" spans="1:13" x14ac:dyDescent="0.3">
      <c r="A212">
        <v>78</v>
      </c>
      <c r="B212">
        <v>7</v>
      </c>
      <c r="C212" s="1" t="s">
        <v>122</v>
      </c>
      <c r="D212" s="1" t="s">
        <v>621</v>
      </c>
      <c r="E212">
        <v>11</v>
      </c>
      <c r="F212">
        <v>19</v>
      </c>
      <c r="G212">
        <v>3</v>
      </c>
      <c r="H212">
        <v>54</v>
      </c>
      <c r="I212" s="1" t="s">
        <v>609</v>
      </c>
      <c r="J212">
        <f>cocina[[#This Row],[Precio Unitario]]*cocina[[#This Row],[Cantidad Ordenada]]-cocina[[#This Row],[Costo Unitario]]*cocina[[#This Row],[Cantidad Ordenada]]</f>
        <v>24</v>
      </c>
      <c r="K212">
        <f>cocina[[#This Row],[Precio Unitario]]*cocina[[#This Row],[Cantidad Ordenada]]</f>
        <v>57</v>
      </c>
      <c r="L212" s="5">
        <f>(SUMIF(A:A,cocina[[#This Row],[Número de Orden]],J:J))/SUMIF(A:A,cocina[[#This Row],[Número de Orden]],K:K)</f>
        <v>0.42105263157894735</v>
      </c>
      <c r="M212" s="1">
        <f>cocina[[#This Row],[Ganancia bruta]]-cocina[[#This Row],[Ganancia neta]]</f>
        <v>33</v>
      </c>
    </row>
    <row r="213" spans="1:13" x14ac:dyDescent="0.3">
      <c r="A213">
        <v>79</v>
      </c>
      <c r="B213">
        <v>16</v>
      </c>
      <c r="C213" s="1" t="s">
        <v>48</v>
      </c>
      <c r="D213" s="1" t="s">
        <v>618</v>
      </c>
      <c r="E213">
        <v>17</v>
      </c>
      <c r="F213">
        <v>29</v>
      </c>
      <c r="G213">
        <v>3</v>
      </c>
      <c r="H213">
        <v>14</v>
      </c>
      <c r="I213" s="1" t="s">
        <v>608</v>
      </c>
      <c r="J213">
        <f>cocina[[#This Row],[Precio Unitario]]*cocina[[#This Row],[Cantidad Ordenada]]-cocina[[#This Row],[Costo Unitario]]*cocina[[#This Row],[Cantidad Ordenada]]</f>
        <v>36</v>
      </c>
      <c r="K213">
        <f>cocina[[#This Row],[Precio Unitario]]*cocina[[#This Row],[Cantidad Ordenada]]</f>
        <v>87</v>
      </c>
      <c r="L213" s="5">
        <f>(SUMIF(A:A,cocina[[#This Row],[Número de Orden]],J:J))/SUMIF(A:A,cocina[[#This Row],[Número de Orden]],K:K)</f>
        <v>0.39805825242718446</v>
      </c>
      <c r="M213" s="1">
        <f>cocina[[#This Row],[Ganancia bruta]]-cocina[[#This Row],[Ganancia neta]]</f>
        <v>51</v>
      </c>
    </row>
    <row r="214" spans="1:13" x14ac:dyDescent="0.3">
      <c r="A214">
        <v>79</v>
      </c>
      <c r="B214">
        <v>16</v>
      </c>
      <c r="C214" s="1" t="s">
        <v>271</v>
      </c>
      <c r="D214" s="1" t="s">
        <v>619</v>
      </c>
      <c r="E214">
        <v>20</v>
      </c>
      <c r="F214">
        <v>33</v>
      </c>
      <c r="G214">
        <v>3</v>
      </c>
      <c r="H214">
        <v>14</v>
      </c>
      <c r="I214" s="1" t="s">
        <v>609</v>
      </c>
      <c r="J214">
        <f>cocina[[#This Row],[Precio Unitario]]*cocina[[#This Row],[Cantidad Ordenada]]-cocina[[#This Row],[Costo Unitario]]*cocina[[#This Row],[Cantidad Ordenada]]</f>
        <v>39</v>
      </c>
      <c r="K214">
        <f>cocina[[#This Row],[Precio Unitario]]*cocina[[#This Row],[Cantidad Ordenada]]</f>
        <v>99</v>
      </c>
      <c r="L214" s="5">
        <f>(SUMIF(A:A,cocina[[#This Row],[Número de Orden]],J:J))/SUMIF(A:A,cocina[[#This Row],[Número de Orden]],K:K)</f>
        <v>0.39805825242718446</v>
      </c>
      <c r="M214" s="1">
        <f>cocina[[#This Row],[Ganancia bruta]]-cocina[[#This Row],[Ganancia neta]]</f>
        <v>60</v>
      </c>
    </row>
    <row r="215" spans="1:13" x14ac:dyDescent="0.3">
      <c r="A215">
        <v>79</v>
      </c>
      <c r="B215">
        <v>16</v>
      </c>
      <c r="C215" s="1" t="s">
        <v>156</v>
      </c>
      <c r="D215" s="1" t="s">
        <v>626</v>
      </c>
      <c r="E215">
        <v>12</v>
      </c>
      <c r="F215">
        <v>20</v>
      </c>
      <c r="G215">
        <v>3</v>
      </c>
      <c r="H215">
        <v>25</v>
      </c>
      <c r="I215" s="1" t="s">
        <v>608</v>
      </c>
      <c r="J215">
        <f>cocina[[#This Row],[Precio Unitario]]*cocina[[#This Row],[Cantidad Ordenada]]-cocina[[#This Row],[Costo Unitario]]*cocina[[#This Row],[Cantidad Ordenada]]</f>
        <v>24</v>
      </c>
      <c r="K215">
        <f>cocina[[#This Row],[Precio Unitario]]*cocina[[#This Row],[Cantidad Ordenada]]</f>
        <v>60</v>
      </c>
      <c r="L215" s="5">
        <f>(SUMIF(A:A,cocina[[#This Row],[Número de Orden]],J:J))/SUMIF(A:A,cocina[[#This Row],[Número de Orden]],K:K)</f>
        <v>0.39805825242718446</v>
      </c>
      <c r="M215" s="1">
        <f>cocina[[#This Row],[Ganancia bruta]]-cocina[[#This Row],[Ganancia neta]]</f>
        <v>36</v>
      </c>
    </row>
    <row r="216" spans="1:13" x14ac:dyDescent="0.3">
      <c r="A216">
        <v>79</v>
      </c>
      <c r="B216">
        <v>16</v>
      </c>
      <c r="C216" s="1" t="s">
        <v>80</v>
      </c>
      <c r="D216" s="1" t="s">
        <v>628</v>
      </c>
      <c r="E216">
        <v>13</v>
      </c>
      <c r="F216">
        <v>21</v>
      </c>
      <c r="G216">
        <v>3</v>
      </c>
      <c r="H216">
        <v>43</v>
      </c>
      <c r="I216" s="1" t="s">
        <v>608</v>
      </c>
      <c r="J216">
        <f>cocina[[#This Row],[Precio Unitario]]*cocina[[#This Row],[Cantidad Ordenada]]-cocina[[#This Row],[Costo Unitario]]*cocina[[#This Row],[Cantidad Ordenada]]</f>
        <v>24</v>
      </c>
      <c r="K216">
        <f>cocina[[#This Row],[Precio Unitario]]*cocina[[#This Row],[Cantidad Ordenada]]</f>
        <v>63</v>
      </c>
      <c r="L216" s="5">
        <f>(SUMIF(A:A,cocina[[#This Row],[Número de Orden]],J:J))/SUMIF(A:A,cocina[[#This Row],[Número de Orden]],K:K)</f>
        <v>0.39805825242718446</v>
      </c>
      <c r="M216" s="1">
        <f>cocina[[#This Row],[Ganancia bruta]]-cocina[[#This Row],[Ganancia neta]]</f>
        <v>39</v>
      </c>
    </row>
    <row r="217" spans="1:13" x14ac:dyDescent="0.3">
      <c r="A217">
        <v>80</v>
      </c>
      <c r="B217">
        <v>18</v>
      </c>
      <c r="C217" s="1" t="s">
        <v>213</v>
      </c>
      <c r="D217" s="1" t="s">
        <v>624</v>
      </c>
      <c r="E217">
        <v>13</v>
      </c>
      <c r="F217">
        <v>22</v>
      </c>
      <c r="G217">
        <v>2</v>
      </c>
      <c r="H217">
        <v>5</v>
      </c>
      <c r="I217" s="1" t="s">
        <v>608</v>
      </c>
      <c r="J217">
        <f>cocina[[#This Row],[Precio Unitario]]*cocina[[#This Row],[Cantidad Ordenada]]-cocina[[#This Row],[Costo Unitario]]*cocina[[#This Row],[Cantidad Ordenada]]</f>
        <v>18</v>
      </c>
      <c r="K217">
        <f>cocina[[#This Row],[Precio Unitario]]*cocina[[#This Row],[Cantidad Ordenada]]</f>
        <v>44</v>
      </c>
      <c r="L217" s="5">
        <f>(SUMIF(A:A,cocina[[#This Row],[Número de Orden]],J:J))/SUMIF(A:A,cocina[[#This Row],[Número de Orden]],K:K)</f>
        <v>0.41322314049586778</v>
      </c>
      <c r="M217" s="1">
        <f>cocina[[#This Row],[Ganancia bruta]]-cocina[[#This Row],[Ganancia neta]]</f>
        <v>26</v>
      </c>
    </row>
    <row r="218" spans="1:13" x14ac:dyDescent="0.3">
      <c r="A218">
        <v>80</v>
      </c>
      <c r="B218">
        <v>18</v>
      </c>
      <c r="C218" s="1" t="s">
        <v>48</v>
      </c>
      <c r="D218" s="1" t="s">
        <v>618</v>
      </c>
      <c r="E218">
        <v>17</v>
      </c>
      <c r="F218">
        <v>29</v>
      </c>
      <c r="G218">
        <v>1</v>
      </c>
      <c r="H218">
        <v>34</v>
      </c>
      <c r="I218" s="1" t="s">
        <v>609</v>
      </c>
      <c r="J218">
        <f>cocina[[#This Row],[Precio Unitario]]*cocina[[#This Row],[Cantidad Ordenada]]-cocina[[#This Row],[Costo Unitario]]*cocina[[#This Row],[Cantidad Ordenada]]</f>
        <v>12</v>
      </c>
      <c r="K218">
        <f>cocina[[#This Row],[Precio Unitario]]*cocina[[#This Row],[Cantidad Ordenada]]</f>
        <v>29</v>
      </c>
      <c r="L218" s="5">
        <f>(SUMIF(A:A,cocina[[#This Row],[Número de Orden]],J:J))/SUMIF(A:A,cocina[[#This Row],[Número de Orden]],K:K)</f>
        <v>0.41322314049586778</v>
      </c>
      <c r="M218" s="1">
        <f>cocina[[#This Row],[Ganancia bruta]]-cocina[[#This Row],[Ganancia neta]]</f>
        <v>17</v>
      </c>
    </row>
    <row r="219" spans="1:13" x14ac:dyDescent="0.3">
      <c r="A219">
        <v>80</v>
      </c>
      <c r="B219">
        <v>18</v>
      </c>
      <c r="C219" s="1" t="s">
        <v>168</v>
      </c>
      <c r="D219" s="1" t="s">
        <v>612</v>
      </c>
      <c r="E219">
        <v>14</v>
      </c>
      <c r="F219">
        <v>24</v>
      </c>
      <c r="G219">
        <v>2</v>
      </c>
      <c r="H219">
        <v>28</v>
      </c>
      <c r="I219" s="1" t="s">
        <v>608</v>
      </c>
      <c r="J219">
        <f>cocina[[#This Row],[Precio Unitario]]*cocina[[#This Row],[Cantidad Ordenada]]-cocina[[#This Row],[Costo Unitario]]*cocina[[#This Row],[Cantidad Ordenada]]</f>
        <v>20</v>
      </c>
      <c r="K219">
        <f>cocina[[#This Row],[Precio Unitario]]*cocina[[#This Row],[Cantidad Ordenada]]</f>
        <v>48</v>
      </c>
      <c r="L219" s="5">
        <f>(SUMIF(A:A,cocina[[#This Row],[Número de Orden]],J:J))/SUMIF(A:A,cocina[[#This Row],[Número de Orden]],K:K)</f>
        <v>0.41322314049586778</v>
      </c>
      <c r="M219" s="1">
        <f>cocina[[#This Row],[Ganancia bruta]]-cocina[[#This Row],[Ganancia neta]]</f>
        <v>28</v>
      </c>
    </row>
    <row r="220" spans="1:13" x14ac:dyDescent="0.3">
      <c r="A220">
        <v>81</v>
      </c>
      <c r="B220">
        <v>17</v>
      </c>
      <c r="C220" s="1" t="s">
        <v>126</v>
      </c>
      <c r="D220" s="1" t="s">
        <v>614</v>
      </c>
      <c r="E220">
        <v>19</v>
      </c>
      <c r="F220">
        <v>31</v>
      </c>
      <c r="G220">
        <v>2</v>
      </c>
      <c r="H220">
        <v>59</v>
      </c>
      <c r="I220" s="1" t="s">
        <v>609</v>
      </c>
      <c r="J220">
        <f>cocina[[#This Row],[Precio Unitario]]*cocina[[#This Row],[Cantidad Ordenada]]-cocina[[#This Row],[Costo Unitario]]*cocina[[#This Row],[Cantidad Ordenada]]</f>
        <v>24</v>
      </c>
      <c r="K220">
        <f>cocina[[#This Row],[Precio Unitario]]*cocina[[#This Row],[Cantidad Ordenada]]</f>
        <v>62</v>
      </c>
      <c r="L220" s="5">
        <f>(SUMIF(A:A,cocina[[#This Row],[Número de Orden]],J:J))/SUMIF(A:A,cocina[[#This Row],[Número de Orden]],K:K)</f>
        <v>0.38709677419354838</v>
      </c>
      <c r="M220" s="1">
        <f>cocina[[#This Row],[Ganancia bruta]]-cocina[[#This Row],[Ganancia neta]]</f>
        <v>38</v>
      </c>
    </row>
    <row r="221" spans="1:13" x14ac:dyDescent="0.3">
      <c r="A221">
        <v>82</v>
      </c>
      <c r="B221">
        <v>16</v>
      </c>
      <c r="C221" s="1" t="s">
        <v>132</v>
      </c>
      <c r="D221" s="1" t="s">
        <v>631</v>
      </c>
      <c r="E221">
        <v>15</v>
      </c>
      <c r="F221">
        <v>25</v>
      </c>
      <c r="G221">
        <v>2</v>
      </c>
      <c r="H221">
        <v>11</v>
      </c>
      <c r="I221" s="1" t="s">
        <v>609</v>
      </c>
      <c r="J221">
        <f>cocina[[#This Row],[Precio Unitario]]*cocina[[#This Row],[Cantidad Ordenada]]-cocina[[#This Row],[Costo Unitario]]*cocina[[#This Row],[Cantidad Ordenada]]</f>
        <v>20</v>
      </c>
      <c r="K221">
        <f>cocina[[#This Row],[Precio Unitario]]*cocina[[#This Row],[Cantidad Ordenada]]</f>
        <v>50</v>
      </c>
      <c r="L221" s="5">
        <f>(SUMIF(A:A,cocina[[#This Row],[Número de Orden]],J:J))/SUMIF(A:A,cocina[[#This Row],[Número de Orden]],K:K)</f>
        <v>0.4</v>
      </c>
      <c r="M221" s="1">
        <f>cocina[[#This Row],[Ganancia bruta]]-cocina[[#This Row],[Ganancia neta]]</f>
        <v>30</v>
      </c>
    </row>
    <row r="222" spans="1:13" x14ac:dyDescent="0.3">
      <c r="A222">
        <v>82</v>
      </c>
      <c r="B222">
        <v>16</v>
      </c>
      <c r="C222" s="1" t="s">
        <v>78</v>
      </c>
      <c r="D222" s="1" t="s">
        <v>613</v>
      </c>
      <c r="E222">
        <v>18</v>
      </c>
      <c r="F222">
        <v>30</v>
      </c>
      <c r="G222">
        <v>1</v>
      </c>
      <c r="H222">
        <v>8</v>
      </c>
      <c r="I222" s="1" t="s">
        <v>609</v>
      </c>
      <c r="J222">
        <f>cocina[[#This Row],[Precio Unitario]]*cocina[[#This Row],[Cantidad Ordenada]]-cocina[[#This Row],[Costo Unitario]]*cocina[[#This Row],[Cantidad Ordenada]]</f>
        <v>12</v>
      </c>
      <c r="K222">
        <f>cocina[[#This Row],[Precio Unitario]]*cocina[[#This Row],[Cantidad Ordenada]]</f>
        <v>30</v>
      </c>
      <c r="L222" s="5">
        <f>(SUMIF(A:A,cocina[[#This Row],[Número de Orden]],J:J))/SUMIF(A:A,cocina[[#This Row],[Número de Orden]],K:K)</f>
        <v>0.4</v>
      </c>
      <c r="M222" s="1">
        <f>cocina[[#This Row],[Ganancia bruta]]-cocina[[#This Row],[Ganancia neta]]</f>
        <v>18</v>
      </c>
    </row>
    <row r="223" spans="1:13" x14ac:dyDescent="0.3">
      <c r="A223">
        <v>83</v>
      </c>
      <c r="B223">
        <v>15</v>
      </c>
      <c r="C223" s="1" t="s">
        <v>116</v>
      </c>
      <c r="D223" s="1" t="s">
        <v>615</v>
      </c>
      <c r="E223">
        <v>16</v>
      </c>
      <c r="F223">
        <v>27</v>
      </c>
      <c r="G223">
        <v>2</v>
      </c>
      <c r="H223">
        <v>14</v>
      </c>
      <c r="I223" s="1" t="s">
        <v>608</v>
      </c>
      <c r="J223">
        <f>cocina[[#This Row],[Precio Unitario]]*cocina[[#This Row],[Cantidad Ordenada]]-cocina[[#This Row],[Costo Unitario]]*cocina[[#This Row],[Cantidad Ordenada]]</f>
        <v>22</v>
      </c>
      <c r="K223">
        <f>cocina[[#This Row],[Precio Unitario]]*cocina[[#This Row],[Cantidad Ordenada]]</f>
        <v>54</v>
      </c>
      <c r="L223" s="5">
        <f>(SUMIF(A:A,cocina[[#This Row],[Número de Orden]],J:J))/SUMIF(A:A,cocina[[#This Row],[Número de Orden]],K:K)</f>
        <v>0.40588235294117647</v>
      </c>
      <c r="M223" s="1">
        <f>cocina[[#This Row],[Ganancia bruta]]-cocina[[#This Row],[Ganancia neta]]</f>
        <v>32</v>
      </c>
    </row>
    <row r="224" spans="1:13" x14ac:dyDescent="0.3">
      <c r="A224">
        <v>83</v>
      </c>
      <c r="B224">
        <v>15</v>
      </c>
      <c r="C224" s="1" t="s">
        <v>156</v>
      </c>
      <c r="D224" s="1" t="s">
        <v>626</v>
      </c>
      <c r="E224">
        <v>12</v>
      </c>
      <c r="F224">
        <v>20</v>
      </c>
      <c r="G224">
        <v>1</v>
      </c>
      <c r="H224">
        <v>30</v>
      </c>
      <c r="I224" s="1" t="s">
        <v>609</v>
      </c>
      <c r="J224">
        <f>cocina[[#This Row],[Precio Unitario]]*cocina[[#This Row],[Cantidad Ordenada]]-cocina[[#This Row],[Costo Unitario]]*cocina[[#This Row],[Cantidad Ordenada]]</f>
        <v>8</v>
      </c>
      <c r="K224">
        <f>cocina[[#This Row],[Precio Unitario]]*cocina[[#This Row],[Cantidad Ordenada]]</f>
        <v>20</v>
      </c>
      <c r="L224" s="5">
        <f>(SUMIF(A:A,cocina[[#This Row],[Número de Orden]],J:J))/SUMIF(A:A,cocina[[#This Row],[Número de Orden]],K:K)</f>
        <v>0.40588235294117647</v>
      </c>
      <c r="M224" s="1">
        <f>cocina[[#This Row],[Ganancia bruta]]-cocina[[#This Row],[Ganancia neta]]</f>
        <v>12</v>
      </c>
    </row>
    <row r="225" spans="1:13" x14ac:dyDescent="0.3">
      <c r="A225">
        <v>83</v>
      </c>
      <c r="B225">
        <v>15</v>
      </c>
      <c r="C225" s="1" t="s">
        <v>257</v>
      </c>
      <c r="D225" s="1" t="s">
        <v>623</v>
      </c>
      <c r="E225">
        <v>19</v>
      </c>
      <c r="F225">
        <v>32</v>
      </c>
      <c r="G225">
        <v>3</v>
      </c>
      <c r="H225">
        <v>50</v>
      </c>
      <c r="I225" s="1" t="s">
        <v>608</v>
      </c>
      <c r="J225">
        <f>cocina[[#This Row],[Precio Unitario]]*cocina[[#This Row],[Cantidad Ordenada]]-cocina[[#This Row],[Costo Unitario]]*cocina[[#This Row],[Cantidad Ordenada]]</f>
        <v>39</v>
      </c>
      <c r="K225">
        <f>cocina[[#This Row],[Precio Unitario]]*cocina[[#This Row],[Cantidad Ordenada]]</f>
        <v>96</v>
      </c>
      <c r="L225" s="5">
        <f>(SUMIF(A:A,cocina[[#This Row],[Número de Orden]],J:J))/SUMIF(A:A,cocina[[#This Row],[Número de Orden]],K:K)</f>
        <v>0.40588235294117647</v>
      </c>
      <c r="M225" s="1">
        <f>cocina[[#This Row],[Ganancia bruta]]-cocina[[#This Row],[Ganancia neta]]</f>
        <v>57</v>
      </c>
    </row>
    <row r="226" spans="1:13" x14ac:dyDescent="0.3">
      <c r="A226">
        <v>84</v>
      </c>
      <c r="B226">
        <v>19</v>
      </c>
      <c r="C226" s="1" t="s">
        <v>78</v>
      </c>
      <c r="D226" s="1" t="s">
        <v>613</v>
      </c>
      <c r="E226">
        <v>18</v>
      </c>
      <c r="F226">
        <v>30</v>
      </c>
      <c r="G226">
        <v>2</v>
      </c>
      <c r="H226">
        <v>10</v>
      </c>
      <c r="I226" s="1" t="s">
        <v>609</v>
      </c>
      <c r="J226">
        <f>cocina[[#This Row],[Precio Unitario]]*cocina[[#This Row],[Cantidad Ordenada]]-cocina[[#This Row],[Costo Unitario]]*cocina[[#This Row],[Cantidad Ordenada]]</f>
        <v>24</v>
      </c>
      <c r="K226">
        <f>cocina[[#This Row],[Precio Unitario]]*cocina[[#This Row],[Cantidad Ordenada]]</f>
        <v>60</v>
      </c>
      <c r="L226" s="5">
        <f>(SUMIF(A:A,cocina[[#This Row],[Número de Orden]],J:J))/SUMIF(A:A,cocina[[#This Row],[Número de Orden]],K:K)</f>
        <v>0.4</v>
      </c>
      <c r="M226" s="1">
        <f>cocina[[#This Row],[Ganancia bruta]]-cocina[[#This Row],[Ganancia neta]]</f>
        <v>36</v>
      </c>
    </row>
    <row r="227" spans="1:13" x14ac:dyDescent="0.3">
      <c r="A227">
        <v>85</v>
      </c>
      <c r="B227">
        <v>8</v>
      </c>
      <c r="C227" s="1" t="s">
        <v>52</v>
      </c>
      <c r="D227" s="1" t="s">
        <v>620</v>
      </c>
      <c r="E227">
        <v>16</v>
      </c>
      <c r="F227">
        <v>28</v>
      </c>
      <c r="G227">
        <v>3</v>
      </c>
      <c r="H227">
        <v>26</v>
      </c>
      <c r="I227" s="1" t="s">
        <v>609</v>
      </c>
      <c r="J227">
        <f>cocina[[#This Row],[Precio Unitario]]*cocina[[#This Row],[Cantidad Ordenada]]-cocina[[#This Row],[Costo Unitario]]*cocina[[#This Row],[Cantidad Ordenada]]</f>
        <v>36</v>
      </c>
      <c r="K227">
        <f>cocina[[#This Row],[Precio Unitario]]*cocina[[#This Row],[Cantidad Ordenada]]</f>
        <v>84</v>
      </c>
      <c r="L227" s="5">
        <f>(SUMIF(A:A,cocina[[#This Row],[Número de Orden]],J:J))/SUMIF(A:A,cocina[[#This Row],[Número de Orden]],K:K)</f>
        <v>0.40865384615384615</v>
      </c>
      <c r="M227" s="1">
        <f>cocina[[#This Row],[Ganancia bruta]]-cocina[[#This Row],[Ganancia neta]]</f>
        <v>48</v>
      </c>
    </row>
    <row r="228" spans="1:13" x14ac:dyDescent="0.3">
      <c r="A228">
        <v>85</v>
      </c>
      <c r="B228">
        <v>8</v>
      </c>
      <c r="C228" s="1" t="s">
        <v>83</v>
      </c>
      <c r="D228" s="1" t="s">
        <v>617</v>
      </c>
      <c r="E228">
        <v>22</v>
      </c>
      <c r="F228">
        <v>36</v>
      </c>
      <c r="G228">
        <v>2</v>
      </c>
      <c r="H228">
        <v>33</v>
      </c>
      <c r="I228" s="1" t="s">
        <v>609</v>
      </c>
      <c r="J228">
        <f>cocina[[#This Row],[Precio Unitario]]*cocina[[#This Row],[Cantidad Ordenada]]-cocina[[#This Row],[Costo Unitario]]*cocina[[#This Row],[Cantidad Ordenada]]</f>
        <v>28</v>
      </c>
      <c r="K228">
        <f>cocina[[#This Row],[Precio Unitario]]*cocina[[#This Row],[Cantidad Ordenada]]</f>
        <v>72</v>
      </c>
      <c r="L228" s="5">
        <f>(SUMIF(A:A,cocina[[#This Row],[Número de Orden]],J:J))/SUMIF(A:A,cocina[[#This Row],[Número de Orden]],K:K)</f>
        <v>0.40865384615384615</v>
      </c>
      <c r="M228" s="1">
        <f>cocina[[#This Row],[Ganancia bruta]]-cocina[[#This Row],[Ganancia neta]]</f>
        <v>44</v>
      </c>
    </row>
    <row r="229" spans="1:13" x14ac:dyDescent="0.3">
      <c r="A229">
        <v>85</v>
      </c>
      <c r="B229">
        <v>8</v>
      </c>
      <c r="C229" s="1" t="s">
        <v>156</v>
      </c>
      <c r="D229" s="1" t="s">
        <v>626</v>
      </c>
      <c r="E229">
        <v>12</v>
      </c>
      <c r="F229">
        <v>20</v>
      </c>
      <c r="G229">
        <v>1</v>
      </c>
      <c r="H229">
        <v>54</v>
      </c>
      <c r="I229" s="1" t="s">
        <v>609</v>
      </c>
      <c r="J229">
        <f>cocina[[#This Row],[Precio Unitario]]*cocina[[#This Row],[Cantidad Ordenada]]-cocina[[#This Row],[Costo Unitario]]*cocina[[#This Row],[Cantidad Ordenada]]</f>
        <v>8</v>
      </c>
      <c r="K229">
        <f>cocina[[#This Row],[Precio Unitario]]*cocina[[#This Row],[Cantidad Ordenada]]</f>
        <v>20</v>
      </c>
      <c r="L229" s="5">
        <f>(SUMIF(A:A,cocina[[#This Row],[Número de Orden]],J:J))/SUMIF(A:A,cocina[[#This Row],[Número de Orden]],K:K)</f>
        <v>0.40865384615384615</v>
      </c>
      <c r="M229" s="1">
        <f>cocina[[#This Row],[Ganancia bruta]]-cocina[[#This Row],[Ganancia neta]]</f>
        <v>12</v>
      </c>
    </row>
    <row r="230" spans="1:13" x14ac:dyDescent="0.3">
      <c r="A230">
        <v>85</v>
      </c>
      <c r="B230">
        <v>8</v>
      </c>
      <c r="C230" s="1" t="s">
        <v>257</v>
      </c>
      <c r="D230" s="1" t="s">
        <v>623</v>
      </c>
      <c r="E230">
        <v>19</v>
      </c>
      <c r="F230">
        <v>32</v>
      </c>
      <c r="G230">
        <v>1</v>
      </c>
      <c r="H230">
        <v>29</v>
      </c>
      <c r="I230" s="1" t="s">
        <v>609</v>
      </c>
      <c r="J230">
        <f>cocina[[#This Row],[Precio Unitario]]*cocina[[#This Row],[Cantidad Ordenada]]-cocina[[#This Row],[Costo Unitario]]*cocina[[#This Row],[Cantidad Ordenada]]</f>
        <v>13</v>
      </c>
      <c r="K230">
        <f>cocina[[#This Row],[Precio Unitario]]*cocina[[#This Row],[Cantidad Ordenada]]</f>
        <v>32</v>
      </c>
      <c r="L230" s="5">
        <f>(SUMIF(A:A,cocina[[#This Row],[Número de Orden]],J:J))/SUMIF(A:A,cocina[[#This Row],[Número de Orden]],K:K)</f>
        <v>0.40865384615384615</v>
      </c>
      <c r="M230" s="1">
        <f>cocina[[#This Row],[Ganancia bruta]]-cocina[[#This Row],[Ganancia neta]]</f>
        <v>19</v>
      </c>
    </row>
    <row r="231" spans="1:13" x14ac:dyDescent="0.3">
      <c r="A231">
        <v>86</v>
      </c>
      <c r="B231">
        <v>20</v>
      </c>
      <c r="C231" s="1" t="s">
        <v>132</v>
      </c>
      <c r="D231" s="1" t="s">
        <v>631</v>
      </c>
      <c r="E231">
        <v>15</v>
      </c>
      <c r="F231">
        <v>25</v>
      </c>
      <c r="G231">
        <v>2</v>
      </c>
      <c r="H231">
        <v>8</v>
      </c>
      <c r="I231" s="1" t="s">
        <v>609</v>
      </c>
      <c r="J231">
        <f>cocina[[#This Row],[Precio Unitario]]*cocina[[#This Row],[Cantidad Ordenada]]-cocina[[#This Row],[Costo Unitario]]*cocina[[#This Row],[Cantidad Ordenada]]</f>
        <v>20</v>
      </c>
      <c r="K231">
        <f>cocina[[#This Row],[Precio Unitario]]*cocina[[#This Row],[Cantidad Ordenada]]</f>
        <v>50</v>
      </c>
      <c r="L231" s="5">
        <f>(SUMIF(A:A,cocina[[#This Row],[Número de Orden]],J:J))/SUMIF(A:A,cocina[[#This Row],[Número de Orden]],K:K)</f>
        <v>0.4</v>
      </c>
      <c r="M231" s="1">
        <f>cocina[[#This Row],[Ganancia bruta]]-cocina[[#This Row],[Ganancia neta]]</f>
        <v>30</v>
      </c>
    </row>
    <row r="232" spans="1:13" x14ac:dyDescent="0.3">
      <c r="A232">
        <v>87</v>
      </c>
      <c r="B232">
        <v>3</v>
      </c>
      <c r="C232" s="1" t="s">
        <v>89</v>
      </c>
      <c r="D232" s="1" t="s">
        <v>629</v>
      </c>
      <c r="E232">
        <v>10</v>
      </c>
      <c r="F232">
        <v>18</v>
      </c>
      <c r="G232">
        <v>2</v>
      </c>
      <c r="H232">
        <v>55</v>
      </c>
      <c r="I232" s="1" t="s">
        <v>608</v>
      </c>
      <c r="J232">
        <f>cocina[[#This Row],[Precio Unitario]]*cocina[[#This Row],[Cantidad Ordenada]]-cocina[[#This Row],[Costo Unitario]]*cocina[[#This Row],[Cantidad Ordenada]]</f>
        <v>16</v>
      </c>
      <c r="K232">
        <f>cocina[[#This Row],[Precio Unitario]]*cocina[[#This Row],[Cantidad Ordenada]]</f>
        <v>36</v>
      </c>
      <c r="L232" s="5">
        <f>(SUMIF(A:A,cocina[[#This Row],[Número de Orden]],J:J))/SUMIF(A:A,cocina[[#This Row],[Número de Orden]],K:K)</f>
        <v>0.41414141414141414</v>
      </c>
      <c r="M232" s="1">
        <f>cocina[[#This Row],[Ganancia bruta]]-cocina[[#This Row],[Ganancia neta]]</f>
        <v>20</v>
      </c>
    </row>
    <row r="233" spans="1:13" x14ac:dyDescent="0.3">
      <c r="A233">
        <v>87</v>
      </c>
      <c r="B233">
        <v>3</v>
      </c>
      <c r="C233" s="1" t="s">
        <v>257</v>
      </c>
      <c r="D233" s="1" t="s">
        <v>623</v>
      </c>
      <c r="E233">
        <v>19</v>
      </c>
      <c r="F233">
        <v>32</v>
      </c>
      <c r="G233">
        <v>1</v>
      </c>
      <c r="H233">
        <v>5</v>
      </c>
      <c r="I233" s="1" t="s">
        <v>609</v>
      </c>
      <c r="J233">
        <f>cocina[[#This Row],[Precio Unitario]]*cocina[[#This Row],[Cantidad Ordenada]]-cocina[[#This Row],[Costo Unitario]]*cocina[[#This Row],[Cantidad Ordenada]]</f>
        <v>13</v>
      </c>
      <c r="K233">
        <f>cocina[[#This Row],[Precio Unitario]]*cocina[[#This Row],[Cantidad Ordenada]]</f>
        <v>32</v>
      </c>
      <c r="L233" s="5">
        <f>(SUMIF(A:A,cocina[[#This Row],[Número de Orden]],J:J))/SUMIF(A:A,cocina[[#This Row],[Número de Orden]],K:K)</f>
        <v>0.41414141414141414</v>
      </c>
      <c r="M233" s="1">
        <f>cocina[[#This Row],[Ganancia bruta]]-cocina[[#This Row],[Ganancia neta]]</f>
        <v>19</v>
      </c>
    </row>
    <row r="234" spans="1:13" x14ac:dyDescent="0.3">
      <c r="A234">
        <v>87</v>
      </c>
      <c r="B234">
        <v>3</v>
      </c>
      <c r="C234" s="1" t="s">
        <v>126</v>
      </c>
      <c r="D234" s="1" t="s">
        <v>614</v>
      </c>
      <c r="E234">
        <v>19</v>
      </c>
      <c r="F234">
        <v>31</v>
      </c>
      <c r="G234">
        <v>1</v>
      </c>
      <c r="H234">
        <v>11</v>
      </c>
      <c r="I234" s="1" t="s">
        <v>608</v>
      </c>
      <c r="J234">
        <f>cocina[[#This Row],[Precio Unitario]]*cocina[[#This Row],[Cantidad Ordenada]]-cocina[[#This Row],[Costo Unitario]]*cocina[[#This Row],[Cantidad Ordenada]]</f>
        <v>12</v>
      </c>
      <c r="K234">
        <f>cocina[[#This Row],[Precio Unitario]]*cocina[[#This Row],[Cantidad Ordenada]]</f>
        <v>31</v>
      </c>
      <c r="L234" s="5">
        <f>(SUMIF(A:A,cocina[[#This Row],[Número de Orden]],J:J))/SUMIF(A:A,cocina[[#This Row],[Número de Orden]],K:K)</f>
        <v>0.41414141414141414</v>
      </c>
      <c r="M234" s="1">
        <f>cocina[[#This Row],[Ganancia bruta]]-cocina[[#This Row],[Ganancia neta]]</f>
        <v>19</v>
      </c>
    </row>
    <row r="235" spans="1:13" x14ac:dyDescent="0.3">
      <c r="A235">
        <v>88</v>
      </c>
      <c r="B235">
        <v>18</v>
      </c>
      <c r="C235" s="1" t="s">
        <v>58</v>
      </c>
      <c r="D235" s="1" t="s">
        <v>616</v>
      </c>
      <c r="E235">
        <v>25</v>
      </c>
      <c r="F235">
        <v>40</v>
      </c>
      <c r="G235">
        <v>1</v>
      </c>
      <c r="H235">
        <v>12</v>
      </c>
      <c r="I235" s="1" t="s">
        <v>608</v>
      </c>
      <c r="J235">
        <f>cocina[[#This Row],[Precio Unitario]]*cocina[[#This Row],[Cantidad Ordenada]]-cocina[[#This Row],[Costo Unitario]]*cocina[[#This Row],[Cantidad Ordenada]]</f>
        <v>15</v>
      </c>
      <c r="K235">
        <f>cocina[[#This Row],[Precio Unitario]]*cocina[[#This Row],[Cantidad Ordenada]]</f>
        <v>40</v>
      </c>
      <c r="L235" s="5">
        <f>(SUMIF(A:A,cocina[[#This Row],[Número de Orden]],J:J))/SUMIF(A:A,cocina[[#This Row],[Número de Orden]],K:K)</f>
        <v>0.4065040650406504</v>
      </c>
      <c r="M235" s="1">
        <f>cocina[[#This Row],[Ganancia bruta]]-cocina[[#This Row],[Ganancia neta]]</f>
        <v>25</v>
      </c>
    </row>
    <row r="236" spans="1:13" x14ac:dyDescent="0.3">
      <c r="A236">
        <v>88</v>
      </c>
      <c r="B236">
        <v>18</v>
      </c>
      <c r="C236" s="1" t="s">
        <v>122</v>
      </c>
      <c r="D236" s="1" t="s">
        <v>621</v>
      </c>
      <c r="E236">
        <v>11</v>
      </c>
      <c r="F236">
        <v>19</v>
      </c>
      <c r="G236">
        <v>3</v>
      </c>
      <c r="H236">
        <v>46</v>
      </c>
      <c r="I236" s="1" t="s">
        <v>609</v>
      </c>
      <c r="J236">
        <f>cocina[[#This Row],[Precio Unitario]]*cocina[[#This Row],[Cantidad Ordenada]]-cocina[[#This Row],[Costo Unitario]]*cocina[[#This Row],[Cantidad Ordenada]]</f>
        <v>24</v>
      </c>
      <c r="K236">
        <f>cocina[[#This Row],[Precio Unitario]]*cocina[[#This Row],[Cantidad Ordenada]]</f>
        <v>57</v>
      </c>
      <c r="L236" s="5">
        <f>(SUMIF(A:A,cocina[[#This Row],[Número de Orden]],J:J))/SUMIF(A:A,cocina[[#This Row],[Número de Orden]],K:K)</f>
        <v>0.4065040650406504</v>
      </c>
      <c r="M236" s="1">
        <f>cocina[[#This Row],[Ganancia bruta]]-cocina[[#This Row],[Ganancia neta]]</f>
        <v>33</v>
      </c>
    </row>
    <row r="237" spans="1:13" x14ac:dyDescent="0.3">
      <c r="A237">
        <v>88</v>
      </c>
      <c r="B237">
        <v>18</v>
      </c>
      <c r="C237" s="1" t="s">
        <v>165</v>
      </c>
      <c r="D237" s="1" t="s">
        <v>630</v>
      </c>
      <c r="E237">
        <v>15</v>
      </c>
      <c r="F237">
        <v>26</v>
      </c>
      <c r="G237">
        <v>1</v>
      </c>
      <c r="H237">
        <v>59</v>
      </c>
      <c r="I237" s="1" t="s">
        <v>608</v>
      </c>
      <c r="J237">
        <f>cocina[[#This Row],[Precio Unitario]]*cocina[[#This Row],[Cantidad Ordenada]]-cocina[[#This Row],[Costo Unitario]]*cocina[[#This Row],[Cantidad Ordenada]]</f>
        <v>11</v>
      </c>
      <c r="K237">
        <f>cocina[[#This Row],[Precio Unitario]]*cocina[[#This Row],[Cantidad Ordenada]]</f>
        <v>26</v>
      </c>
      <c r="L237" s="5">
        <f>(SUMIF(A:A,cocina[[#This Row],[Número de Orden]],J:J))/SUMIF(A:A,cocina[[#This Row],[Número de Orden]],K:K)</f>
        <v>0.4065040650406504</v>
      </c>
      <c r="M237" s="1">
        <f>cocina[[#This Row],[Ganancia bruta]]-cocina[[#This Row],[Ganancia neta]]</f>
        <v>15</v>
      </c>
    </row>
    <row r="238" spans="1:13" x14ac:dyDescent="0.3">
      <c r="A238">
        <v>89</v>
      </c>
      <c r="B238">
        <v>11</v>
      </c>
      <c r="C238" s="1" t="s">
        <v>210</v>
      </c>
      <c r="D238" s="1" t="s">
        <v>627</v>
      </c>
      <c r="E238">
        <v>14</v>
      </c>
      <c r="F238">
        <v>23</v>
      </c>
      <c r="G238">
        <v>3</v>
      </c>
      <c r="H238">
        <v>44</v>
      </c>
      <c r="I238" s="1" t="s">
        <v>609</v>
      </c>
      <c r="J238">
        <f>cocina[[#This Row],[Precio Unitario]]*cocina[[#This Row],[Cantidad Ordenada]]-cocina[[#This Row],[Costo Unitario]]*cocina[[#This Row],[Cantidad Ordenada]]</f>
        <v>27</v>
      </c>
      <c r="K238">
        <f>cocina[[#This Row],[Precio Unitario]]*cocina[[#This Row],[Cantidad Ordenada]]</f>
        <v>69</v>
      </c>
      <c r="L238" s="5">
        <f>(SUMIF(A:A,cocina[[#This Row],[Número de Orden]],J:J))/SUMIF(A:A,cocina[[#This Row],[Número de Orden]],K:K)</f>
        <v>0.40251572327044027</v>
      </c>
      <c r="M238" s="1">
        <f>cocina[[#This Row],[Ganancia bruta]]-cocina[[#This Row],[Ganancia neta]]</f>
        <v>42</v>
      </c>
    </row>
    <row r="239" spans="1:13" x14ac:dyDescent="0.3">
      <c r="A239">
        <v>89</v>
      </c>
      <c r="B239">
        <v>11</v>
      </c>
      <c r="C239" s="1" t="s">
        <v>65</v>
      </c>
      <c r="D239" s="1" t="s">
        <v>625</v>
      </c>
      <c r="E239">
        <v>20</v>
      </c>
      <c r="F239">
        <v>34</v>
      </c>
      <c r="G239">
        <v>2</v>
      </c>
      <c r="H239">
        <v>58</v>
      </c>
      <c r="I239" s="1" t="s">
        <v>608</v>
      </c>
      <c r="J239">
        <f>cocina[[#This Row],[Precio Unitario]]*cocina[[#This Row],[Cantidad Ordenada]]-cocina[[#This Row],[Costo Unitario]]*cocina[[#This Row],[Cantidad Ordenada]]</f>
        <v>28</v>
      </c>
      <c r="K239">
        <f>cocina[[#This Row],[Precio Unitario]]*cocina[[#This Row],[Cantidad Ordenada]]</f>
        <v>68</v>
      </c>
      <c r="L239" s="5">
        <f>(SUMIF(A:A,cocina[[#This Row],[Número de Orden]],J:J))/SUMIF(A:A,cocina[[#This Row],[Número de Orden]],K:K)</f>
        <v>0.40251572327044027</v>
      </c>
      <c r="M239" s="1">
        <f>cocina[[#This Row],[Ganancia bruta]]-cocina[[#This Row],[Ganancia neta]]</f>
        <v>40</v>
      </c>
    </row>
    <row r="240" spans="1:13" x14ac:dyDescent="0.3">
      <c r="A240">
        <v>89</v>
      </c>
      <c r="B240">
        <v>11</v>
      </c>
      <c r="C240" s="1" t="s">
        <v>213</v>
      </c>
      <c r="D240" s="1" t="s">
        <v>624</v>
      </c>
      <c r="E240">
        <v>13</v>
      </c>
      <c r="F240">
        <v>22</v>
      </c>
      <c r="G240">
        <v>1</v>
      </c>
      <c r="H240">
        <v>40</v>
      </c>
      <c r="I240" s="1" t="s">
        <v>609</v>
      </c>
      <c r="J240">
        <f>cocina[[#This Row],[Precio Unitario]]*cocina[[#This Row],[Cantidad Ordenada]]-cocina[[#This Row],[Costo Unitario]]*cocina[[#This Row],[Cantidad Ordenada]]</f>
        <v>9</v>
      </c>
      <c r="K240">
        <f>cocina[[#This Row],[Precio Unitario]]*cocina[[#This Row],[Cantidad Ordenada]]</f>
        <v>22</v>
      </c>
      <c r="L240" s="5">
        <f>(SUMIF(A:A,cocina[[#This Row],[Número de Orden]],J:J))/SUMIF(A:A,cocina[[#This Row],[Número de Orden]],K:K)</f>
        <v>0.40251572327044027</v>
      </c>
      <c r="M240" s="1">
        <f>cocina[[#This Row],[Ganancia bruta]]-cocina[[#This Row],[Ganancia neta]]</f>
        <v>13</v>
      </c>
    </row>
    <row r="241" spans="1:13" x14ac:dyDescent="0.3">
      <c r="A241">
        <v>90</v>
      </c>
      <c r="B241">
        <v>6</v>
      </c>
      <c r="C241" s="1" t="s">
        <v>65</v>
      </c>
      <c r="D241" s="1" t="s">
        <v>625</v>
      </c>
      <c r="E241">
        <v>20</v>
      </c>
      <c r="F241">
        <v>34</v>
      </c>
      <c r="G241">
        <v>1</v>
      </c>
      <c r="H241">
        <v>48</v>
      </c>
      <c r="I241" s="1" t="s">
        <v>609</v>
      </c>
      <c r="J241">
        <f>cocina[[#This Row],[Precio Unitario]]*cocina[[#This Row],[Cantidad Ordenada]]-cocina[[#This Row],[Costo Unitario]]*cocina[[#This Row],[Cantidad Ordenada]]</f>
        <v>14</v>
      </c>
      <c r="K241">
        <f>cocina[[#This Row],[Precio Unitario]]*cocina[[#This Row],[Cantidad Ordenada]]</f>
        <v>34</v>
      </c>
      <c r="L241" s="5">
        <f>(SUMIF(A:A,cocina[[#This Row],[Número de Orden]],J:J))/SUMIF(A:A,cocina[[#This Row],[Número de Orden]],K:K)</f>
        <v>0.41176470588235292</v>
      </c>
      <c r="M241" s="1">
        <f>cocina[[#This Row],[Ganancia bruta]]-cocina[[#This Row],[Ganancia neta]]</f>
        <v>20</v>
      </c>
    </row>
    <row r="242" spans="1:13" x14ac:dyDescent="0.3">
      <c r="A242">
        <v>91</v>
      </c>
      <c r="B242">
        <v>1</v>
      </c>
      <c r="C242" s="1" t="s">
        <v>36</v>
      </c>
      <c r="D242" s="1" t="s">
        <v>622</v>
      </c>
      <c r="E242">
        <v>21</v>
      </c>
      <c r="F242">
        <v>35</v>
      </c>
      <c r="G242">
        <v>3</v>
      </c>
      <c r="H242">
        <v>21</v>
      </c>
      <c r="I242" s="1" t="s">
        <v>609</v>
      </c>
      <c r="J242">
        <f>cocina[[#This Row],[Precio Unitario]]*cocina[[#This Row],[Cantidad Ordenada]]-cocina[[#This Row],[Costo Unitario]]*cocina[[#This Row],[Cantidad Ordenada]]</f>
        <v>42</v>
      </c>
      <c r="K242">
        <f>cocina[[#This Row],[Precio Unitario]]*cocina[[#This Row],[Cantidad Ordenada]]</f>
        <v>105</v>
      </c>
      <c r="L242" s="5">
        <f>(SUMIF(A:A,cocina[[#This Row],[Número de Orden]],J:J))/SUMIF(A:A,cocina[[#This Row],[Número de Orden]],K:K)</f>
        <v>0.39931740614334471</v>
      </c>
      <c r="M242" s="1">
        <f>cocina[[#This Row],[Ganancia bruta]]-cocina[[#This Row],[Ganancia neta]]</f>
        <v>63</v>
      </c>
    </row>
    <row r="243" spans="1:13" x14ac:dyDescent="0.3">
      <c r="A243">
        <v>91</v>
      </c>
      <c r="B243">
        <v>1</v>
      </c>
      <c r="C243" s="1" t="s">
        <v>80</v>
      </c>
      <c r="D243" s="1" t="s">
        <v>628</v>
      </c>
      <c r="E243">
        <v>13</v>
      </c>
      <c r="F243">
        <v>21</v>
      </c>
      <c r="G243">
        <v>3</v>
      </c>
      <c r="H243">
        <v>52</v>
      </c>
      <c r="I243" s="1" t="s">
        <v>608</v>
      </c>
      <c r="J243">
        <f>cocina[[#This Row],[Precio Unitario]]*cocina[[#This Row],[Cantidad Ordenada]]-cocina[[#This Row],[Costo Unitario]]*cocina[[#This Row],[Cantidad Ordenada]]</f>
        <v>24</v>
      </c>
      <c r="K243">
        <f>cocina[[#This Row],[Precio Unitario]]*cocina[[#This Row],[Cantidad Ordenada]]</f>
        <v>63</v>
      </c>
      <c r="L243" s="5">
        <f>(SUMIF(A:A,cocina[[#This Row],[Número de Orden]],J:J))/SUMIF(A:A,cocina[[#This Row],[Número de Orden]],K:K)</f>
        <v>0.39931740614334471</v>
      </c>
      <c r="M243" s="1">
        <f>cocina[[#This Row],[Ganancia bruta]]-cocina[[#This Row],[Ganancia neta]]</f>
        <v>39</v>
      </c>
    </row>
    <row r="244" spans="1:13" x14ac:dyDescent="0.3">
      <c r="A244">
        <v>91</v>
      </c>
      <c r="B244">
        <v>1</v>
      </c>
      <c r="C244" s="1" t="s">
        <v>213</v>
      </c>
      <c r="D244" s="1" t="s">
        <v>624</v>
      </c>
      <c r="E244">
        <v>13</v>
      </c>
      <c r="F244">
        <v>22</v>
      </c>
      <c r="G244">
        <v>2</v>
      </c>
      <c r="H244">
        <v>11</v>
      </c>
      <c r="I244" s="1" t="s">
        <v>608</v>
      </c>
      <c r="J244">
        <f>cocina[[#This Row],[Precio Unitario]]*cocina[[#This Row],[Cantidad Ordenada]]-cocina[[#This Row],[Costo Unitario]]*cocina[[#This Row],[Cantidad Ordenada]]</f>
        <v>18</v>
      </c>
      <c r="K244">
        <f>cocina[[#This Row],[Precio Unitario]]*cocina[[#This Row],[Cantidad Ordenada]]</f>
        <v>44</v>
      </c>
      <c r="L244" s="5">
        <f>(SUMIF(A:A,cocina[[#This Row],[Número de Orden]],J:J))/SUMIF(A:A,cocina[[#This Row],[Número de Orden]],K:K)</f>
        <v>0.39931740614334471</v>
      </c>
      <c r="M244" s="1">
        <f>cocina[[#This Row],[Ganancia bruta]]-cocina[[#This Row],[Ganancia neta]]</f>
        <v>26</v>
      </c>
    </row>
    <row r="245" spans="1:13" x14ac:dyDescent="0.3">
      <c r="A245">
        <v>91</v>
      </c>
      <c r="B245">
        <v>1</v>
      </c>
      <c r="C245" s="1" t="s">
        <v>116</v>
      </c>
      <c r="D245" s="1" t="s">
        <v>615</v>
      </c>
      <c r="E245">
        <v>16</v>
      </c>
      <c r="F245">
        <v>27</v>
      </c>
      <c r="G245">
        <v>3</v>
      </c>
      <c r="H245">
        <v>48</v>
      </c>
      <c r="I245" s="1" t="s">
        <v>608</v>
      </c>
      <c r="J245">
        <f>cocina[[#This Row],[Precio Unitario]]*cocina[[#This Row],[Cantidad Ordenada]]-cocina[[#This Row],[Costo Unitario]]*cocina[[#This Row],[Cantidad Ordenada]]</f>
        <v>33</v>
      </c>
      <c r="K245">
        <f>cocina[[#This Row],[Precio Unitario]]*cocina[[#This Row],[Cantidad Ordenada]]</f>
        <v>81</v>
      </c>
      <c r="L245" s="5">
        <f>(SUMIF(A:A,cocina[[#This Row],[Número de Orden]],J:J))/SUMIF(A:A,cocina[[#This Row],[Número de Orden]],K:K)</f>
        <v>0.39931740614334471</v>
      </c>
      <c r="M245" s="1">
        <f>cocina[[#This Row],[Ganancia bruta]]-cocina[[#This Row],[Ganancia neta]]</f>
        <v>48</v>
      </c>
    </row>
    <row r="246" spans="1:13" x14ac:dyDescent="0.3">
      <c r="A246">
        <v>92</v>
      </c>
      <c r="B246">
        <v>6</v>
      </c>
      <c r="C246" s="1" t="s">
        <v>48</v>
      </c>
      <c r="D246" s="1" t="s">
        <v>618</v>
      </c>
      <c r="E246">
        <v>17</v>
      </c>
      <c r="F246">
        <v>29</v>
      </c>
      <c r="G246">
        <v>2</v>
      </c>
      <c r="H246">
        <v>36</v>
      </c>
      <c r="I246" s="1" t="s">
        <v>608</v>
      </c>
      <c r="J246">
        <f>cocina[[#This Row],[Precio Unitario]]*cocina[[#This Row],[Cantidad Ordenada]]-cocina[[#This Row],[Costo Unitario]]*cocina[[#This Row],[Cantidad Ordenada]]</f>
        <v>24</v>
      </c>
      <c r="K246">
        <f>cocina[[#This Row],[Precio Unitario]]*cocina[[#This Row],[Cantidad Ordenada]]</f>
        <v>58</v>
      </c>
      <c r="L246" s="5">
        <f>(SUMIF(A:A,cocina[[#This Row],[Número de Orden]],J:J))/SUMIF(A:A,cocina[[#This Row],[Número de Orden]],K:K)</f>
        <v>0.41463414634146339</v>
      </c>
      <c r="M246" s="1">
        <f>cocina[[#This Row],[Ganancia bruta]]-cocina[[#This Row],[Ganancia neta]]</f>
        <v>34</v>
      </c>
    </row>
    <row r="247" spans="1:13" x14ac:dyDescent="0.3">
      <c r="A247">
        <v>92</v>
      </c>
      <c r="B247">
        <v>6</v>
      </c>
      <c r="C247" s="1" t="s">
        <v>168</v>
      </c>
      <c r="D247" s="1" t="s">
        <v>612</v>
      </c>
      <c r="E247">
        <v>14</v>
      </c>
      <c r="F247">
        <v>24</v>
      </c>
      <c r="G247">
        <v>1</v>
      </c>
      <c r="H247">
        <v>6</v>
      </c>
      <c r="I247" s="1" t="s">
        <v>609</v>
      </c>
      <c r="J247">
        <f>cocina[[#This Row],[Precio Unitario]]*cocina[[#This Row],[Cantidad Ordenada]]-cocina[[#This Row],[Costo Unitario]]*cocina[[#This Row],[Cantidad Ordenada]]</f>
        <v>10</v>
      </c>
      <c r="K247">
        <f>cocina[[#This Row],[Precio Unitario]]*cocina[[#This Row],[Cantidad Ordenada]]</f>
        <v>24</v>
      </c>
      <c r="L247" s="5">
        <f>(SUMIF(A:A,cocina[[#This Row],[Número de Orden]],J:J))/SUMIF(A:A,cocina[[#This Row],[Número de Orden]],K:K)</f>
        <v>0.41463414634146339</v>
      </c>
      <c r="M247" s="1">
        <f>cocina[[#This Row],[Ganancia bruta]]-cocina[[#This Row],[Ganancia neta]]</f>
        <v>14</v>
      </c>
    </row>
    <row r="248" spans="1:13" x14ac:dyDescent="0.3">
      <c r="A248">
        <v>93</v>
      </c>
      <c r="B248">
        <v>2</v>
      </c>
      <c r="C248" s="1" t="s">
        <v>48</v>
      </c>
      <c r="D248" s="1" t="s">
        <v>618</v>
      </c>
      <c r="E248">
        <v>17</v>
      </c>
      <c r="F248">
        <v>29</v>
      </c>
      <c r="G248">
        <v>1</v>
      </c>
      <c r="H248">
        <v>18</v>
      </c>
      <c r="I248" s="1" t="s">
        <v>609</v>
      </c>
      <c r="J248">
        <f>cocina[[#This Row],[Precio Unitario]]*cocina[[#This Row],[Cantidad Ordenada]]-cocina[[#This Row],[Costo Unitario]]*cocina[[#This Row],[Cantidad Ordenada]]</f>
        <v>12</v>
      </c>
      <c r="K248">
        <f>cocina[[#This Row],[Precio Unitario]]*cocina[[#This Row],[Cantidad Ordenada]]</f>
        <v>29</v>
      </c>
      <c r="L248" s="5">
        <f>(SUMIF(A:A,cocina[[#This Row],[Número de Orden]],J:J))/SUMIF(A:A,cocina[[#This Row],[Número de Orden]],K:K)</f>
        <v>0.41379310344827586</v>
      </c>
      <c r="M248" s="1">
        <f>cocina[[#This Row],[Ganancia bruta]]-cocina[[#This Row],[Ganancia neta]]</f>
        <v>17</v>
      </c>
    </row>
    <row r="249" spans="1:13" x14ac:dyDescent="0.3">
      <c r="A249">
        <v>94</v>
      </c>
      <c r="B249">
        <v>12</v>
      </c>
      <c r="C249" s="1" t="s">
        <v>78</v>
      </c>
      <c r="D249" s="1" t="s">
        <v>613</v>
      </c>
      <c r="E249">
        <v>18</v>
      </c>
      <c r="F249">
        <v>30</v>
      </c>
      <c r="G249">
        <v>3</v>
      </c>
      <c r="H249">
        <v>19</v>
      </c>
      <c r="I249" s="1" t="s">
        <v>609</v>
      </c>
      <c r="J249">
        <f>cocina[[#This Row],[Precio Unitario]]*cocina[[#This Row],[Cantidad Ordenada]]-cocina[[#This Row],[Costo Unitario]]*cocina[[#This Row],[Cantidad Ordenada]]</f>
        <v>36</v>
      </c>
      <c r="K249">
        <f>cocina[[#This Row],[Precio Unitario]]*cocina[[#This Row],[Cantidad Ordenada]]</f>
        <v>90</v>
      </c>
      <c r="L249" s="5">
        <f>(SUMIF(A:A,cocina[[#This Row],[Número de Orden]],J:J))/SUMIF(A:A,cocina[[#This Row],[Número de Orden]],K:K)</f>
        <v>0.39920948616600793</v>
      </c>
      <c r="M249" s="1">
        <f>cocina[[#This Row],[Ganancia bruta]]-cocina[[#This Row],[Ganancia neta]]</f>
        <v>54</v>
      </c>
    </row>
    <row r="250" spans="1:13" x14ac:dyDescent="0.3">
      <c r="A250">
        <v>94</v>
      </c>
      <c r="B250">
        <v>12</v>
      </c>
      <c r="C250" s="1" t="s">
        <v>257</v>
      </c>
      <c r="D250" s="1" t="s">
        <v>623</v>
      </c>
      <c r="E250">
        <v>19</v>
      </c>
      <c r="F250">
        <v>32</v>
      </c>
      <c r="G250">
        <v>2</v>
      </c>
      <c r="H250">
        <v>56</v>
      </c>
      <c r="I250" s="1" t="s">
        <v>609</v>
      </c>
      <c r="J250">
        <f>cocina[[#This Row],[Precio Unitario]]*cocina[[#This Row],[Cantidad Ordenada]]-cocina[[#This Row],[Costo Unitario]]*cocina[[#This Row],[Cantidad Ordenada]]</f>
        <v>26</v>
      </c>
      <c r="K250">
        <f>cocina[[#This Row],[Precio Unitario]]*cocina[[#This Row],[Cantidad Ordenada]]</f>
        <v>64</v>
      </c>
      <c r="L250" s="5">
        <f>(SUMIF(A:A,cocina[[#This Row],[Número de Orden]],J:J))/SUMIF(A:A,cocina[[#This Row],[Número de Orden]],K:K)</f>
        <v>0.39920948616600793</v>
      </c>
      <c r="M250" s="1">
        <f>cocina[[#This Row],[Ganancia bruta]]-cocina[[#This Row],[Ganancia neta]]</f>
        <v>38</v>
      </c>
    </row>
    <row r="251" spans="1:13" x14ac:dyDescent="0.3">
      <c r="A251">
        <v>94</v>
      </c>
      <c r="B251">
        <v>12</v>
      </c>
      <c r="C251" s="1" t="s">
        <v>271</v>
      </c>
      <c r="D251" s="1" t="s">
        <v>619</v>
      </c>
      <c r="E251">
        <v>20</v>
      </c>
      <c r="F251">
        <v>33</v>
      </c>
      <c r="G251">
        <v>3</v>
      </c>
      <c r="H251">
        <v>54</v>
      </c>
      <c r="I251" s="1" t="s">
        <v>609</v>
      </c>
      <c r="J251">
        <f>cocina[[#This Row],[Precio Unitario]]*cocina[[#This Row],[Cantidad Ordenada]]-cocina[[#This Row],[Costo Unitario]]*cocina[[#This Row],[Cantidad Ordenada]]</f>
        <v>39</v>
      </c>
      <c r="K251">
        <f>cocina[[#This Row],[Precio Unitario]]*cocina[[#This Row],[Cantidad Ordenada]]</f>
        <v>99</v>
      </c>
      <c r="L251" s="5">
        <f>(SUMIF(A:A,cocina[[#This Row],[Número de Orden]],J:J))/SUMIF(A:A,cocina[[#This Row],[Número de Orden]],K:K)</f>
        <v>0.39920948616600793</v>
      </c>
      <c r="M251" s="1">
        <f>cocina[[#This Row],[Ganancia bruta]]-cocina[[#This Row],[Ganancia neta]]</f>
        <v>60</v>
      </c>
    </row>
    <row r="252" spans="1:13" x14ac:dyDescent="0.3">
      <c r="A252">
        <v>95</v>
      </c>
      <c r="B252">
        <v>12</v>
      </c>
      <c r="C252" s="1" t="s">
        <v>122</v>
      </c>
      <c r="D252" s="1" t="s">
        <v>621</v>
      </c>
      <c r="E252">
        <v>11</v>
      </c>
      <c r="F252">
        <v>19</v>
      </c>
      <c r="G252">
        <v>3</v>
      </c>
      <c r="H252">
        <v>19</v>
      </c>
      <c r="I252" s="1" t="s">
        <v>609</v>
      </c>
      <c r="J252">
        <f>cocina[[#This Row],[Precio Unitario]]*cocina[[#This Row],[Cantidad Ordenada]]-cocina[[#This Row],[Costo Unitario]]*cocina[[#This Row],[Cantidad Ordenada]]</f>
        <v>24</v>
      </c>
      <c r="K252">
        <f>cocina[[#This Row],[Precio Unitario]]*cocina[[#This Row],[Cantidad Ordenada]]</f>
        <v>57</v>
      </c>
      <c r="L252" s="5">
        <f>(SUMIF(A:A,cocina[[#This Row],[Número de Orden]],J:J))/SUMIF(A:A,cocina[[#This Row],[Número de Orden]],K:K)</f>
        <v>0.41176470588235292</v>
      </c>
      <c r="M252" s="1">
        <f>cocina[[#This Row],[Ganancia bruta]]-cocina[[#This Row],[Ganancia neta]]</f>
        <v>33</v>
      </c>
    </row>
    <row r="253" spans="1:13" x14ac:dyDescent="0.3">
      <c r="A253">
        <v>95</v>
      </c>
      <c r="B253">
        <v>12</v>
      </c>
      <c r="C253" s="1" t="s">
        <v>257</v>
      </c>
      <c r="D253" s="1" t="s">
        <v>623</v>
      </c>
      <c r="E253">
        <v>19</v>
      </c>
      <c r="F253">
        <v>32</v>
      </c>
      <c r="G253">
        <v>3</v>
      </c>
      <c r="H253">
        <v>22</v>
      </c>
      <c r="I253" s="1" t="s">
        <v>609</v>
      </c>
      <c r="J253">
        <f>cocina[[#This Row],[Precio Unitario]]*cocina[[#This Row],[Cantidad Ordenada]]-cocina[[#This Row],[Costo Unitario]]*cocina[[#This Row],[Cantidad Ordenada]]</f>
        <v>39</v>
      </c>
      <c r="K253">
        <f>cocina[[#This Row],[Precio Unitario]]*cocina[[#This Row],[Cantidad Ordenada]]</f>
        <v>96</v>
      </c>
      <c r="L253" s="5">
        <f>(SUMIF(A:A,cocina[[#This Row],[Número de Orden]],J:J))/SUMIF(A:A,cocina[[#This Row],[Número de Orden]],K:K)</f>
        <v>0.41176470588235292</v>
      </c>
      <c r="M253" s="1">
        <f>cocina[[#This Row],[Ganancia bruta]]-cocina[[#This Row],[Ganancia neta]]</f>
        <v>57</v>
      </c>
    </row>
    <row r="254" spans="1:13" x14ac:dyDescent="0.3">
      <c r="A254">
        <v>96</v>
      </c>
      <c r="B254">
        <v>16</v>
      </c>
      <c r="C254" s="1" t="s">
        <v>271</v>
      </c>
      <c r="D254" s="1" t="s">
        <v>619</v>
      </c>
      <c r="E254">
        <v>20</v>
      </c>
      <c r="F254">
        <v>33</v>
      </c>
      <c r="G254">
        <v>2</v>
      </c>
      <c r="H254">
        <v>47</v>
      </c>
      <c r="I254" s="1" t="s">
        <v>608</v>
      </c>
      <c r="J254">
        <f>cocina[[#This Row],[Precio Unitario]]*cocina[[#This Row],[Cantidad Ordenada]]-cocina[[#This Row],[Costo Unitario]]*cocina[[#This Row],[Cantidad Ordenada]]</f>
        <v>26</v>
      </c>
      <c r="K254">
        <f>cocina[[#This Row],[Precio Unitario]]*cocina[[#This Row],[Cantidad Ordenada]]</f>
        <v>66</v>
      </c>
      <c r="L254" s="5">
        <f>(SUMIF(A:A,cocina[[#This Row],[Número de Orden]],J:J))/SUMIF(A:A,cocina[[#This Row],[Número de Orden]],K:K)</f>
        <v>0.40909090909090912</v>
      </c>
      <c r="M254" s="1">
        <f>cocina[[#This Row],[Ganancia bruta]]-cocina[[#This Row],[Ganancia neta]]</f>
        <v>40</v>
      </c>
    </row>
    <row r="255" spans="1:13" x14ac:dyDescent="0.3">
      <c r="A255">
        <v>96</v>
      </c>
      <c r="B255">
        <v>16</v>
      </c>
      <c r="C255" s="1" t="s">
        <v>122</v>
      </c>
      <c r="D255" s="1" t="s">
        <v>621</v>
      </c>
      <c r="E255">
        <v>11</v>
      </c>
      <c r="F255">
        <v>19</v>
      </c>
      <c r="G255">
        <v>2</v>
      </c>
      <c r="H255">
        <v>10</v>
      </c>
      <c r="I255" s="1" t="s">
        <v>608</v>
      </c>
      <c r="J255">
        <f>cocina[[#This Row],[Precio Unitario]]*cocina[[#This Row],[Cantidad Ordenada]]-cocina[[#This Row],[Costo Unitario]]*cocina[[#This Row],[Cantidad Ordenada]]</f>
        <v>16</v>
      </c>
      <c r="K255">
        <f>cocina[[#This Row],[Precio Unitario]]*cocina[[#This Row],[Cantidad Ordenada]]</f>
        <v>38</v>
      </c>
      <c r="L255" s="5">
        <f>(SUMIF(A:A,cocina[[#This Row],[Número de Orden]],J:J))/SUMIF(A:A,cocina[[#This Row],[Número de Orden]],K:K)</f>
        <v>0.40909090909090912</v>
      </c>
      <c r="M255" s="1">
        <f>cocina[[#This Row],[Ganancia bruta]]-cocina[[#This Row],[Ganancia neta]]</f>
        <v>22</v>
      </c>
    </row>
    <row r="256" spans="1:13" x14ac:dyDescent="0.3">
      <c r="A256">
        <v>96</v>
      </c>
      <c r="B256">
        <v>16</v>
      </c>
      <c r="C256" s="1" t="s">
        <v>168</v>
      </c>
      <c r="D256" s="1" t="s">
        <v>612</v>
      </c>
      <c r="E256">
        <v>14</v>
      </c>
      <c r="F256">
        <v>24</v>
      </c>
      <c r="G256">
        <v>3</v>
      </c>
      <c r="H256">
        <v>19</v>
      </c>
      <c r="I256" s="1" t="s">
        <v>609</v>
      </c>
      <c r="J256">
        <f>cocina[[#This Row],[Precio Unitario]]*cocina[[#This Row],[Cantidad Ordenada]]-cocina[[#This Row],[Costo Unitario]]*cocina[[#This Row],[Cantidad Ordenada]]</f>
        <v>30</v>
      </c>
      <c r="K256">
        <f>cocina[[#This Row],[Precio Unitario]]*cocina[[#This Row],[Cantidad Ordenada]]</f>
        <v>72</v>
      </c>
      <c r="L256" s="5">
        <f>(SUMIF(A:A,cocina[[#This Row],[Número de Orden]],J:J))/SUMIF(A:A,cocina[[#This Row],[Número de Orden]],K:K)</f>
        <v>0.40909090909090912</v>
      </c>
      <c r="M256" s="1">
        <f>cocina[[#This Row],[Ganancia bruta]]-cocina[[#This Row],[Ganancia neta]]</f>
        <v>42</v>
      </c>
    </row>
    <row r="257" spans="1:13" x14ac:dyDescent="0.3">
      <c r="A257">
        <v>97</v>
      </c>
      <c r="B257">
        <v>14</v>
      </c>
      <c r="C257" s="1" t="s">
        <v>165</v>
      </c>
      <c r="D257" s="1" t="s">
        <v>630</v>
      </c>
      <c r="E257">
        <v>15</v>
      </c>
      <c r="F257">
        <v>26</v>
      </c>
      <c r="G257">
        <v>1</v>
      </c>
      <c r="H257">
        <v>17</v>
      </c>
      <c r="I257" s="1" t="s">
        <v>609</v>
      </c>
      <c r="J257">
        <f>cocina[[#This Row],[Precio Unitario]]*cocina[[#This Row],[Cantidad Ordenada]]-cocina[[#This Row],[Costo Unitario]]*cocina[[#This Row],[Cantidad Ordenada]]</f>
        <v>11</v>
      </c>
      <c r="K257">
        <f>cocina[[#This Row],[Precio Unitario]]*cocina[[#This Row],[Cantidad Ordenada]]</f>
        <v>26</v>
      </c>
      <c r="L257" s="5">
        <f>(SUMIF(A:A,cocina[[#This Row],[Número de Orden]],J:J))/SUMIF(A:A,cocina[[#This Row],[Número de Orden]],K:K)</f>
        <v>0.40957446808510639</v>
      </c>
      <c r="M257" s="1">
        <f>cocina[[#This Row],[Ganancia bruta]]-cocina[[#This Row],[Ganancia neta]]</f>
        <v>15</v>
      </c>
    </row>
    <row r="258" spans="1:13" x14ac:dyDescent="0.3">
      <c r="A258">
        <v>97</v>
      </c>
      <c r="B258">
        <v>14</v>
      </c>
      <c r="C258" s="1" t="s">
        <v>156</v>
      </c>
      <c r="D258" s="1" t="s">
        <v>626</v>
      </c>
      <c r="E258">
        <v>12</v>
      </c>
      <c r="F258">
        <v>20</v>
      </c>
      <c r="G258">
        <v>3</v>
      </c>
      <c r="H258">
        <v>5</v>
      </c>
      <c r="I258" s="1" t="s">
        <v>608</v>
      </c>
      <c r="J258">
        <f>cocina[[#This Row],[Precio Unitario]]*cocina[[#This Row],[Cantidad Ordenada]]-cocina[[#This Row],[Costo Unitario]]*cocina[[#This Row],[Cantidad Ordenada]]</f>
        <v>24</v>
      </c>
      <c r="K258">
        <f>cocina[[#This Row],[Precio Unitario]]*cocina[[#This Row],[Cantidad Ordenada]]</f>
        <v>60</v>
      </c>
      <c r="L258" s="5">
        <f>(SUMIF(A:A,cocina[[#This Row],[Número de Orden]],J:J))/SUMIF(A:A,cocina[[#This Row],[Número de Orden]],K:K)</f>
        <v>0.40957446808510639</v>
      </c>
      <c r="M258" s="1">
        <f>cocina[[#This Row],[Ganancia bruta]]-cocina[[#This Row],[Ganancia neta]]</f>
        <v>36</v>
      </c>
    </row>
    <row r="259" spans="1:13" x14ac:dyDescent="0.3">
      <c r="A259">
        <v>97</v>
      </c>
      <c r="B259">
        <v>14</v>
      </c>
      <c r="C259" s="1" t="s">
        <v>65</v>
      </c>
      <c r="D259" s="1" t="s">
        <v>625</v>
      </c>
      <c r="E259">
        <v>20</v>
      </c>
      <c r="F259">
        <v>34</v>
      </c>
      <c r="G259">
        <v>3</v>
      </c>
      <c r="H259">
        <v>57</v>
      </c>
      <c r="I259" s="1" t="s">
        <v>608</v>
      </c>
      <c r="J259">
        <f>cocina[[#This Row],[Precio Unitario]]*cocina[[#This Row],[Cantidad Ordenada]]-cocina[[#This Row],[Costo Unitario]]*cocina[[#This Row],[Cantidad Ordenada]]</f>
        <v>42</v>
      </c>
      <c r="K259">
        <f>cocina[[#This Row],[Precio Unitario]]*cocina[[#This Row],[Cantidad Ordenada]]</f>
        <v>102</v>
      </c>
      <c r="L259" s="5">
        <f>(SUMIF(A:A,cocina[[#This Row],[Número de Orden]],J:J))/SUMIF(A:A,cocina[[#This Row],[Número de Orden]],K:K)</f>
        <v>0.40957446808510639</v>
      </c>
      <c r="M259" s="1">
        <f>cocina[[#This Row],[Ganancia bruta]]-cocina[[#This Row],[Ganancia neta]]</f>
        <v>60</v>
      </c>
    </row>
    <row r="260" spans="1:13" x14ac:dyDescent="0.3">
      <c r="A260">
        <v>98</v>
      </c>
      <c r="B260">
        <v>7</v>
      </c>
      <c r="C260" s="1" t="s">
        <v>156</v>
      </c>
      <c r="D260" s="1" t="s">
        <v>626</v>
      </c>
      <c r="E260">
        <v>12</v>
      </c>
      <c r="F260">
        <v>20</v>
      </c>
      <c r="G260">
        <v>3</v>
      </c>
      <c r="H260">
        <v>56</v>
      </c>
      <c r="I260" s="1" t="s">
        <v>609</v>
      </c>
      <c r="J260">
        <f>cocina[[#This Row],[Precio Unitario]]*cocina[[#This Row],[Cantidad Ordenada]]-cocina[[#This Row],[Costo Unitario]]*cocina[[#This Row],[Cantidad Ordenada]]</f>
        <v>24</v>
      </c>
      <c r="K260">
        <f>cocina[[#This Row],[Precio Unitario]]*cocina[[#This Row],[Cantidad Ordenada]]</f>
        <v>60</v>
      </c>
      <c r="L260" s="5">
        <f>(SUMIF(A:A,cocina[[#This Row],[Número de Orden]],J:J))/SUMIF(A:A,cocina[[#This Row],[Número de Orden]],K:K)</f>
        <v>0.40963855421686746</v>
      </c>
      <c r="M260" s="1">
        <f>cocina[[#This Row],[Ganancia bruta]]-cocina[[#This Row],[Ganancia neta]]</f>
        <v>36</v>
      </c>
    </row>
    <row r="261" spans="1:13" x14ac:dyDescent="0.3">
      <c r="A261">
        <v>98</v>
      </c>
      <c r="B261">
        <v>7</v>
      </c>
      <c r="C261" s="1" t="s">
        <v>48</v>
      </c>
      <c r="D261" s="1" t="s">
        <v>618</v>
      </c>
      <c r="E261">
        <v>17</v>
      </c>
      <c r="F261">
        <v>29</v>
      </c>
      <c r="G261">
        <v>3</v>
      </c>
      <c r="H261">
        <v>33</v>
      </c>
      <c r="I261" s="1" t="s">
        <v>609</v>
      </c>
      <c r="J261">
        <f>cocina[[#This Row],[Precio Unitario]]*cocina[[#This Row],[Cantidad Ordenada]]-cocina[[#This Row],[Costo Unitario]]*cocina[[#This Row],[Cantidad Ordenada]]</f>
        <v>36</v>
      </c>
      <c r="K261">
        <f>cocina[[#This Row],[Precio Unitario]]*cocina[[#This Row],[Cantidad Ordenada]]</f>
        <v>87</v>
      </c>
      <c r="L261" s="5">
        <f>(SUMIF(A:A,cocina[[#This Row],[Número de Orden]],J:J))/SUMIF(A:A,cocina[[#This Row],[Número de Orden]],K:K)</f>
        <v>0.40963855421686746</v>
      </c>
      <c r="M261" s="1">
        <f>cocina[[#This Row],[Ganancia bruta]]-cocina[[#This Row],[Ganancia neta]]</f>
        <v>51</v>
      </c>
    </row>
    <row r="262" spans="1:13" x14ac:dyDescent="0.3">
      <c r="A262">
        <v>98</v>
      </c>
      <c r="B262">
        <v>7</v>
      </c>
      <c r="C262" s="1" t="s">
        <v>122</v>
      </c>
      <c r="D262" s="1" t="s">
        <v>621</v>
      </c>
      <c r="E262">
        <v>11</v>
      </c>
      <c r="F262">
        <v>19</v>
      </c>
      <c r="G262">
        <v>1</v>
      </c>
      <c r="H262">
        <v>51</v>
      </c>
      <c r="I262" s="1" t="s">
        <v>609</v>
      </c>
      <c r="J262">
        <f>cocina[[#This Row],[Precio Unitario]]*cocina[[#This Row],[Cantidad Ordenada]]-cocina[[#This Row],[Costo Unitario]]*cocina[[#This Row],[Cantidad Ordenada]]</f>
        <v>8</v>
      </c>
      <c r="K262">
        <f>cocina[[#This Row],[Precio Unitario]]*cocina[[#This Row],[Cantidad Ordenada]]</f>
        <v>19</v>
      </c>
      <c r="L262" s="5">
        <f>(SUMIF(A:A,cocina[[#This Row],[Número de Orden]],J:J))/SUMIF(A:A,cocina[[#This Row],[Número de Orden]],K:K)</f>
        <v>0.40963855421686746</v>
      </c>
      <c r="M262" s="1">
        <f>cocina[[#This Row],[Ganancia bruta]]-cocina[[#This Row],[Ganancia neta]]</f>
        <v>11</v>
      </c>
    </row>
    <row r="263" spans="1:13" x14ac:dyDescent="0.3">
      <c r="A263">
        <v>99</v>
      </c>
      <c r="B263">
        <v>2</v>
      </c>
      <c r="C263" s="1" t="s">
        <v>78</v>
      </c>
      <c r="D263" s="1" t="s">
        <v>613</v>
      </c>
      <c r="E263">
        <v>18</v>
      </c>
      <c r="F263">
        <v>30</v>
      </c>
      <c r="G263">
        <v>2</v>
      </c>
      <c r="H263">
        <v>27</v>
      </c>
      <c r="I263" s="1" t="s">
        <v>609</v>
      </c>
      <c r="J263">
        <f>cocina[[#This Row],[Precio Unitario]]*cocina[[#This Row],[Cantidad Ordenada]]-cocina[[#This Row],[Costo Unitario]]*cocina[[#This Row],[Cantidad Ordenada]]</f>
        <v>24</v>
      </c>
      <c r="K263">
        <f>cocina[[#This Row],[Precio Unitario]]*cocina[[#This Row],[Cantidad Ordenada]]</f>
        <v>60</v>
      </c>
      <c r="L263" s="5">
        <f>(SUMIF(A:A,cocina[[#This Row],[Número de Orden]],J:J))/SUMIF(A:A,cocina[[#This Row],[Número de Orden]],K:K)</f>
        <v>0.40287769784172661</v>
      </c>
      <c r="M263" s="1">
        <f>cocina[[#This Row],[Ganancia bruta]]-cocina[[#This Row],[Ganancia neta]]</f>
        <v>36</v>
      </c>
    </row>
    <row r="264" spans="1:13" x14ac:dyDescent="0.3">
      <c r="A264">
        <v>99</v>
      </c>
      <c r="B264">
        <v>2</v>
      </c>
      <c r="C264" s="1" t="s">
        <v>126</v>
      </c>
      <c r="D264" s="1" t="s">
        <v>614</v>
      </c>
      <c r="E264">
        <v>19</v>
      </c>
      <c r="F264">
        <v>31</v>
      </c>
      <c r="G264">
        <v>1</v>
      </c>
      <c r="H264">
        <v>5</v>
      </c>
      <c r="I264" s="1" t="s">
        <v>609</v>
      </c>
      <c r="J264">
        <f>cocina[[#This Row],[Precio Unitario]]*cocina[[#This Row],[Cantidad Ordenada]]-cocina[[#This Row],[Costo Unitario]]*cocina[[#This Row],[Cantidad Ordenada]]</f>
        <v>12</v>
      </c>
      <c r="K264">
        <f>cocina[[#This Row],[Precio Unitario]]*cocina[[#This Row],[Cantidad Ordenada]]</f>
        <v>31</v>
      </c>
      <c r="L264" s="5">
        <f>(SUMIF(A:A,cocina[[#This Row],[Número de Orden]],J:J))/SUMIF(A:A,cocina[[#This Row],[Número de Orden]],K:K)</f>
        <v>0.40287769784172661</v>
      </c>
      <c r="M264" s="1">
        <f>cocina[[#This Row],[Ganancia bruta]]-cocina[[#This Row],[Ganancia neta]]</f>
        <v>19</v>
      </c>
    </row>
    <row r="265" spans="1:13" x14ac:dyDescent="0.3">
      <c r="A265">
        <v>99</v>
      </c>
      <c r="B265">
        <v>2</v>
      </c>
      <c r="C265" s="1" t="s">
        <v>122</v>
      </c>
      <c r="D265" s="1" t="s">
        <v>621</v>
      </c>
      <c r="E265">
        <v>11</v>
      </c>
      <c r="F265">
        <v>19</v>
      </c>
      <c r="G265">
        <v>1</v>
      </c>
      <c r="H265">
        <v>9</v>
      </c>
      <c r="I265" s="1" t="s">
        <v>608</v>
      </c>
      <c r="J265">
        <f>cocina[[#This Row],[Precio Unitario]]*cocina[[#This Row],[Cantidad Ordenada]]-cocina[[#This Row],[Costo Unitario]]*cocina[[#This Row],[Cantidad Ordenada]]</f>
        <v>8</v>
      </c>
      <c r="K265">
        <f>cocina[[#This Row],[Precio Unitario]]*cocina[[#This Row],[Cantidad Ordenada]]</f>
        <v>19</v>
      </c>
      <c r="L265" s="5">
        <f>(SUMIF(A:A,cocina[[#This Row],[Número de Orden]],J:J))/SUMIF(A:A,cocina[[#This Row],[Número de Orden]],K:K)</f>
        <v>0.40287769784172661</v>
      </c>
      <c r="M265" s="1">
        <f>cocina[[#This Row],[Ganancia bruta]]-cocina[[#This Row],[Ganancia neta]]</f>
        <v>11</v>
      </c>
    </row>
    <row r="266" spans="1:13" x14ac:dyDescent="0.3">
      <c r="A266">
        <v>99</v>
      </c>
      <c r="B266">
        <v>2</v>
      </c>
      <c r="C266" s="1" t="s">
        <v>48</v>
      </c>
      <c r="D266" s="1" t="s">
        <v>618</v>
      </c>
      <c r="E266">
        <v>17</v>
      </c>
      <c r="F266">
        <v>29</v>
      </c>
      <c r="G266">
        <v>1</v>
      </c>
      <c r="H266">
        <v>45</v>
      </c>
      <c r="I266" s="1" t="s">
        <v>608</v>
      </c>
      <c r="J266">
        <f>cocina[[#This Row],[Precio Unitario]]*cocina[[#This Row],[Cantidad Ordenada]]-cocina[[#This Row],[Costo Unitario]]*cocina[[#This Row],[Cantidad Ordenada]]</f>
        <v>12</v>
      </c>
      <c r="K266">
        <f>cocina[[#This Row],[Precio Unitario]]*cocina[[#This Row],[Cantidad Ordenada]]</f>
        <v>29</v>
      </c>
      <c r="L266" s="5">
        <f>(SUMIF(A:A,cocina[[#This Row],[Número de Orden]],J:J))/SUMIF(A:A,cocina[[#This Row],[Número de Orden]],K:K)</f>
        <v>0.40287769784172661</v>
      </c>
      <c r="M266" s="1">
        <f>cocina[[#This Row],[Ganancia bruta]]-cocina[[#This Row],[Ganancia neta]]</f>
        <v>17</v>
      </c>
    </row>
    <row r="267" spans="1:13" x14ac:dyDescent="0.3">
      <c r="A267">
        <v>100</v>
      </c>
      <c r="B267">
        <v>18</v>
      </c>
      <c r="C267" s="1" t="s">
        <v>168</v>
      </c>
      <c r="D267" s="1" t="s">
        <v>612</v>
      </c>
      <c r="E267">
        <v>14</v>
      </c>
      <c r="F267">
        <v>24</v>
      </c>
      <c r="G267">
        <v>3</v>
      </c>
      <c r="H267">
        <v>48</v>
      </c>
      <c r="I267" s="1" t="s">
        <v>609</v>
      </c>
      <c r="J267">
        <f>cocina[[#This Row],[Precio Unitario]]*cocina[[#This Row],[Cantidad Ordenada]]-cocina[[#This Row],[Costo Unitario]]*cocina[[#This Row],[Cantidad Ordenada]]</f>
        <v>30</v>
      </c>
      <c r="K267">
        <f>cocina[[#This Row],[Precio Unitario]]*cocina[[#This Row],[Cantidad Ordenada]]</f>
        <v>72</v>
      </c>
      <c r="L267" s="5">
        <f>(SUMIF(A:A,cocina[[#This Row],[Número de Orden]],J:J))/SUMIF(A:A,cocina[[#This Row],[Número de Orden]],K:K)</f>
        <v>0.40963855421686746</v>
      </c>
      <c r="M267" s="1">
        <f>cocina[[#This Row],[Ganancia bruta]]-cocina[[#This Row],[Ganancia neta]]</f>
        <v>42</v>
      </c>
    </row>
    <row r="268" spans="1:13" x14ac:dyDescent="0.3">
      <c r="A268">
        <v>100</v>
      </c>
      <c r="B268">
        <v>18</v>
      </c>
      <c r="C268" s="1" t="s">
        <v>213</v>
      </c>
      <c r="D268" s="1" t="s">
        <v>624</v>
      </c>
      <c r="E268">
        <v>13</v>
      </c>
      <c r="F268">
        <v>22</v>
      </c>
      <c r="G268">
        <v>2</v>
      </c>
      <c r="H268">
        <v>33</v>
      </c>
      <c r="I268" s="1" t="s">
        <v>608</v>
      </c>
      <c r="J268">
        <f>cocina[[#This Row],[Precio Unitario]]*cocina[[#This Row],[Cantidad Ordenada]]-cocina[[#This Row],[Costo Unitario]]*cocina[[#This Row],[Cantidad Ordenada]]</f>
        <v>18</v>
      </c>
      <c r="K268">
        <f>cocina[[#This Row],[Precio Unitario]]*cocina[[#This Row],[Cantidad Ordenada]]</f>
        <v>44</v>
      </c>
      <c r="L268" s="5">
        <f>(SUMIF(A:A,cocina[[#This Row],[Número de Orden]],J:J))/SUMIF(A:A,cocina[[#This Row],[Número de Orden]],K:K)</f>
        <v>0.40963855421686746</v>
      </c>
      <c r="M268" s="1">
        <f>cocina[[#This Row],[Ganancia bruta]]-cocina[[#This Row],[Ganancia neta]]</f>
        <v>26</v>
      </c>
    </row>
    <row r="269" spans="1:13" x14ac:dyDescent="0.3">
      <c r="A269">
        <v>100</v>
      </c>
      <c r="B269">
        <v>18</v>
      </c>
      <c r="C269" s="1" t="s">
        <v>132</v>
      </c>
      <c r="D269" s="1" t="s">
        <v>631</v>
      </c>
      <c r="E269">
        <v>15</v>
      </c>
      <c r="F269">
        <v>25</v>
      </c>
      <c r="G269">
        <v>2</v>
      </c>
      <c r="H269">
        <v>22</v>
      </c>
      <c r="I269" s="1" t="s">
        <v>609</v>
      </c>
      <c r="J269">
        <f>cocina[[#This Row],[Precio Unitario]]*cocina[[#This Row],[Cantidad Ordenada]]-cocina[[#This Row],[Costo Unitario]]*cocina[[#This Row],[Cantidad Ordenada]]</f>
        <v>20</v>
      </c>
      <c r="K269">
        <f>cocina[[#This Row],[Precio Unitario]]*cocina[[#This Row],[Cantidad Ordenada]]</f>
        <v>50</v>
      </c>
      <c r="L269" s="5">
        <f>(SUMIF(A:A,cocina[[#This Row],[Número de Orden]],J:J))/SUMIF(A:A,cocina[[#This Row],[Número de Orden]],K:K)</f>
        <v>0.40963855421686746</v>
      </c>
      <c r="M269" s="1">
        <f>cocina[[#This Row],[Ganancia bruta]]-cocina[[#This Row],[Ganancia neta]]</f>
        <v>30</v>
      </c>
    </row>
    <row r="270" spans="1:13" x14ac:dyDescent="0.3">
      <c r="A270">
        <v>101</v>
      </c>
      <c r="B270">
        <v>1</v>
      </c>
      <c r="C270" s="1" t="s">
        <v>126</v>
      </c>
      <c r="D270" s="1" t="s">
        <v>614</v>
      </c>
      <c r="E270">
        <v>19</v>
      </c>
      <c r="F270">
        <v>31</v>
      </c>
      <c r="G270">
        <v>1</v>
      </c>
      <c r="H270">
        <v>24</v>
      </c>
      <c r="I270" s="1" t="s">
        <v>609</v>
      </c>
      <c r="J270">
        <f>cocina[[#This Row],[Precio Unitario]]*cocina[[#This Row],[Cantidad Ordenada]]-cocina[[#This Row],[Costo Unitario]]*cocina[[#This Row],[Cantidad Ordenada]]</f>
        <v>12</v>
      </c>
      <c r="K270">
        <f>cocina[[#This Row],[Precio Unitario]]*cocina[[#This Row],[Cantidad Ordenada]]</f>
        <v>31</v>
      </c>
      <c r="L270" s="5">
        <f>(SUMIF(A:A,cocina[[#This Row],[Número de Orden]],J:J))/SUMIF(A:A,cocina[[#This Row],[Número de Orden]],K:K)</f>
        <v>0.39855072463768115</v>
      </c>
      <c r="M270" s="1">
        <f>cocina[[#This Row],[Ganancia bruta]]-cocina[[#This Row],[Ganancia neta]]</f>
        <v>19</v>
      </c>
    </row>
    <row r="271" spans="1:13" x14ac:dyDescent="0.3">
      <c r="A271">
        <v>101</v>
      </c>
      <c r="B271">
        <v>1</v>
      </c>
      <c r="C271" s="1" t="s">
        <v>132</v>
      </c>
      <c r="D271" s="1" t="s">
        <v>631</v>
      </c>
      <c r="E271">
        <v>15</v>
      </c>
      <c r="F271">
        <v>25</v>
      </c>
      <c r="G271">
        <v>2</v>
      </c>
      <c r="H271">
        <v>41</v>
      </c>
      <c r="I271" s="1" t="s">
        <v>609</v>
      </c>
      <c r="J271">
        <f>cocina[[#This Row],[Precio Unitario]]*cocina[[#This Row],[Cantidad Ordenada]]-cocina[[#This Row],[Costo Unitario]]*cocina[[#This Row],[Cantidad Ordenada]]</f>
        <v>20</v>
      </c>
      <c r="K271">
        <f>cocina[[#This Row],[Precio Unitario]]*cocina[[#This Row],[Cantidad Ordenada]]</f>
        <v>50</v>
      </c>
      <c r="L271" s="5">
        <f>(SUMIF(A:A,cocina[[#This Row],[Número de Orden]],J:J))/SUMIF(A:A,cocina[[#This Row],[Número de Orden]],K:K)</f>
        <v>0.39855072463768115</v>
      </c>
      <c r="M271" s="1">
        <f>cocina[[#This Row],[Ganancia bruta]]-cocina[[#This Row],[Ganancia neta]]</f>
        <v>30</v>
      </c>
    </row>
    <row r="272" spans="1:13" x14ac:dyDescent="0.3">
      <c r="A272">
        <v>101</v>
      </c>
      <c r="B272">
        <v>1</v>
      </c>
      <c r="C272" s="1" t="s">
        <v>213</v>
      </c>
      <c r="D272" s="1" t="s">
        <v>624</v>
      </c>
      <c r="E272">
        <v>13</v>
      </c>
      <c r="F272">
        <v>22</v>
      </c>
      <c r="G272">
        <v>1</v>
      </c>
      <c r="H272">
        <v>35</v>
      </c>
      <c r="I272" s="1" t="s">
        <v>609</v>
      </c>
      <c r="J272">
        <f>cocina[[#This Row],[Precio Unitario]]*cocina[[#This Row],[Cantidad Ordenada]]-cocina[[#This Row],[Costo Unitario]]*cocina[[#This Row],[Cantidad Ordenada]]</f>
        <v>9</v>
      </c>
      <c r="K272">
        <f>cocina[[#This Row],[Precio Unitario]]*cocina[[#This Row],[Cantidad Ordenada]]</f>
        <v>22</v>
      </c>
      <c r="L272" s="5">
        <f>(SUMIF(A:A,cocina[[#This Row],[Número de Orden]],J:J))/SUMIF(A:A,cocina[[#This Row],[Número de Orden]],K:K)</f>
        <v>0.39855072463768115</v>
      </c>
      <c r="M272" s="1">
        <f>cocina[[#This Row],[Ganancia bruta]]-cocina[[#This Row],[Ganancia neta]]</f>
        <v>13</v>
      </c>
    </row>
    <row r="273" spans="1:13" x14ac:dyDescent="0.3">
      <c r="A273">
        <v>101</v>
      </c>
      <c r="B273">
        <v>1</v>
      </c>
      <c r="C273" s="1" t="s">
        <v>36</v>
      </c>
      <c r="D273" s="1" t="s">
        <v>622</v>
      </c>
      <c r="E273">
        <v>21</v>
      </c>
      <c r="F273">
        <v>35</v>
      </c>
      <c r="G273">
        <v>1</v>
      </c>
      <c r="H273">
        <v>34</v>
      </c>
      <c r="I273" s="1" t="s">
        <v>609</v>
      </c>
      <c r="J273">
        <f>cocina[[#This Row],[Precio Unitario]]*cocina[[#This Row],[Cantidad Ordenada]]-cocina[[#This Row],[Costo Unitario]]*cocina[[#This Row],[Cantidad Ordenada]]</f>
        <v>14</v>
      </c>
      <c r="K273">
        <f>cocina[[#This Row],[Precio Unitario]]*cocina[[#This Row],[Cantidad Ordenada]]</f>
        <v>35</v>
      </c>
      <c r="L273" s="5">
        <f>(SUMIF(A:A,cocina[[#This Row],[Número de Orden]],J:J))/SUMIF(A:A,cocina[[#This Row],[Número de Orden]],K:K)</f>
        <v>0.39855072463768115</v>
      </c>
      <c r="M273" s="1">
        <f>cocina[[#This Row],[Ganancia bruta]]-cocina[[#This Row],[Ganancia neta]]</f>
        <v>21</v>
      </c>
    </row>
    <row r="274" spans="1:13" x14ac:dyDescent="0.3">
      <c r="A274">
        <v>102</v>
      </c>
      <c r="B274">
        <v>19</v>
      </c>
      <c r="C274" s="1" t="s">
        <v>52</v>
      </c>
      <c r="D274" s="1" t="s">
        <v>620</v>
      </c>
      <c r="E274">
        <v>16</v>
      </c>
      <c r="F274">
        <v>28</v>
      </c>
      <c r="G274">
        <v>3</v>
      </c>
      <c r="H274">
        <v>17</v>
      </c>
      <c r="I274" s="1" t="s">
        <v>609</v>
      </c>
      <c r="J274">
        <f>cocina[[#This Row],[Precio Unitario]]*cocina[[#This Row],[Cantidad Ordenada]]-cocina[[#This Row],[Costo Unitario]]*cocina[[#This Row],[Cantidad Ordenada]]</f>
        <v>36</v>
      </c>
      <c r="K274">
        <f>cocina[[#This Row],[Precio Unitario]]*cocina[[#This Row],[Cantidad Ordenada]]</f>
        <v>84</v>
      </c>
      <c r="L274" s="5">
        <f>(SUMIF(A:A,cocina[[#This Row],[Número de Orden]],J:J))/SUMIF(A:A,cocina[[#This Row],[Número de Orden]],K:K)</f>
        <v>0.42105263157894735</v>
      </c>
      <c r="M274" s="1">
        <f>cocina[[#This Row],[Ganancia bruta]]-cocina[[#This Row],[Ganancia neta]]</f>
        <v>48</v>
      </c>
    </row>
    <row r="275" spans="1:13" x14ac:dyDescent="0.3">
      <c r="A275">
        <v>102</v>
      </c>
      <c r="B275">
        <v>19</v>
      </c>
      <c r="C275" s="1" t="s">
        <v>48</v>
      </c>
      <c r="D275" s="1" t="s">
        <v>618</v>
      </c>
      <c r="E275">
        <v>17</v>
      </c>
      <c r="F275">
        <v>29</v>
      </c>
      <c r="G275">
        <v>3</v>
      </c>
      <c r="H275">
        <v>29</v>
      </c>
      <c r="I275" s="1" t="s">
        <v>608</v>
      </c>
      <c r="J275">
        <f>cocina[[#This Row],[Precio Unitario]]*cocina[[#This Row],[Cantidad Ordenada]]-cocina[[#This Row],[Costo Unitario]]*cocina[[#This Row],[Cantidad Ordenada]]</f>
        <v>36</v>
      </c>
      <c r="K275">
        <f>cocina[[#This Row],[Precio Unitario]]*cocina[[#This Row],[Cantidad Ordenada]]</f>
        <v>87</v>
      </c>
      <c r="L275" s="5">
        <f>(SUMIF(A:A,cocina[[#This Row],[Número de Orden]],J:J))/SUMIF(A:A,cocina[[#This Row],[Número de Orden]],K:K)</f>
        <v>0.42105263157894735</v>
      </c>
      <c r="M275" s="1">
        <f>cocina[[#This Row],[Ganancia bruta]]-cocina[[#This Row],[Ganancia neta]]</f>
        <v>51</v>
      </c>
    </row>
    <row r="276" spans="1:13" x14ac:dyDescent="0.3">
      <c r="A276">
        <v>103</v>
      </c>
      <c r="B276">
        <v>13</v>
      </c>
      <c r="C276" s="1" t="s">
        <v>80</v>
      </c>
      <c r="D276" s="1" t="s">
        <v>628</v>
      </c>
      <c r="E276">
        <v>13</v>
      </c>
      <c r="F276">
        <v>21</v>
      </c>
      <c r="G276">
        <v>1</v>
      </c>
      <c r="H276">
        <v>57</v>
      </c>
      <c r="I276" s="1" t="s">
        <v>609</v>
      </c>
      <c r="J276">
        <f>cocina[[#This Row],[Precio Unitario]]*cocina[[#This Row],[Cantidad Ordenada]]-cocina[[#This Row],[Costo Unitario]]*cocina[[#This Row],[Cantidad Ordenada]]</f>
        <v>8</v>
      </c>
      <c r="K276">
        <f>cocina[[#This Row],[Precio Unitario]]*cocina[[#This Row],[Cantidad Ordenada]]</f>
        <v>21</v>
      </c>
      <c r="L276" s="5">
        <f>(SUMIF(A:A,cocina[[#This Row],[Número de Orden]],J:J))/SUMIF(A:A,cocina[[#This Row],[Número de Orden]],K:K)</f>
        <v>0.41095890410958902</v>
      </c>
      <c r="M276" s="1">
        <f>cocina[[#This Row],[Ganancia bruta]]-cocina[[#This Row],[Ganancia neta]]</f>
        <v>13</v>
      </c>
    </row>
    <row r="277" spans="1:13" x14ac:dyDescent="0.3">
      <c r="A277">
        <v>103</v>
      </c>
      <c r="B277">
        <v>13</v>
      </c>
      <c r="C277" s="1" t="s">
        <v>65</v>
      </c>
      <c r="D277" s="1" t="s">
        <v>625</v>
      </c>
      <c r="E277">
        <v>20</v>
      </c>
      <c r="F277">
        <v>34</v>
      </c>
      <c r="G277">
        <v>1</v>
      </c>
      <c r="H277">
        <v>9</v>
      </c>
      <c r="I277" s="1" t="s">
        <v>608</v>
      </c>
      <c r="J277">
        <f>cocina[[#This Row],[Precio Unitario]]*cocina[[#This Row],[Cantidad Ordenada]]-cocina[[#This Row],[Costo Unitario]]*cocina[[#This Row],[Cantidad Ordenada]]</f>
        <v>14</v>
      </c>
      <c r="K277">
        <f>cocina[[#This Row],[Precio Unitario]]*cocina[[#This Row],[Cantidad Ordenada]]</f>
        <v>34</v>
      </c>
      <c r="L277" s="5">
        <f>(SUMIF(A:A,cocina[[#This Row],[Número de Orden]],J:J))/SUMIF(A:A,cocina[[#This Row],[Número de Orden]],K:K)</f>
        <v>0.41095890410958902</v>
      </c>
      <c r="M277" s="1">
        <f>cocina[[#This Row],[Ganancia bruta]]-cocina[[#This Row],[Ganancia neta]]</f>
        <v>20</v>
      </c>
    </row>
    <row r="278" spans="1:13" x14ac:dyDescent="0.3">
      <c r="A278">
        <v>103</v>
      </c>
      <c r="B278">
        <v>13</v>
      </c>
      <c r="C278" s="1" t="s">
        <v>89</v>
      </c>
      <c r="D278" s="1" t="s">
        <v>629</v>
      </c>
      <c r="E278">
        <v>10</v>
      </c>
      <c r="F278">
        <v>18</v>
      </c>
      <c r="G278">
        <v>1</v>
      </c>
      <c r="H278">
        <v>33</v>
      </c>
      <c r="I278" s="1" t="s">
        <v>609</v>
      </c>
      <c r="J278">
        <f>cocina[[#This Row],[Precio Unitario]]*cocina[[#This Row],[Cantidad Ordenada]]-cocina[[#This Row],[Costo Unitario]]*cocina[[#This Row],[Cantidad Ordenada]]</f>
        <v>8</v>
      </c>
      <c r="K278">
        <f>cocina[[#This Row],[Precio Unitario]]*cocina[[#This Row],[Cantidad Ordenada]]</f>
        <v>18</v>
      </c>
      <c r="L278" s="5">
        <f>(SUMIF(A:A,cocina[[#This Row],[Número de Orden]],J:J))/SUMIF(A:A,cocina[[#This Row],[Número de Orden]],K:K)</f>
        <v>0.41095890410958902</v>
      </c>
      <c r="M278" s="1">
        <f>cocina[[#This Row],[Ganancia bruta]]-cocina[[#This Row],[Ganancia neta]]</f>
        <v>10</v>
      </c>
    </row>
    <row r="279" spans="1:13" x14ac:dyDescent="0.3">
      <c r="A279">
        <v>104</v>
      </c>
      <c r="B279">
        <v>14</v>
      </c>
      <c r="C279" s="1" t="s">
        <v>210</v>
      </c>
      <c r="D279" s="1" t="s">
        <v>627</v>
      </c>
      <c r="E279">
        <v>14</v>
      </c>
      <c r="F279">
        <v>23</v>
      </c>
      <c r="G279">
        <v>2</v>
      </c>
      <c r="H279">
        <v>43</v>
      </c>
      <c r="I279" s="1" t="s">
        <v>609</v>
      </c>
      <c r="J279">
        <f>cocina[[#This Row],[Precio Unitario]]*cocina[[#This Row],[Cantidad Ordenada]]-cocina[[#This Row],[Costo Unitario]]*cocina[[#This Row],[Cantidad Ordenada]]</f>
        <v>18</v>
      </c>
      <c r="K279">
        <f>cocina[[#This Row],[Precio Unitario]]*cocina[[#This Row],[Cantidad Ordenada]]</f>
        <v>46</v>
      </c>
      <c r="L279" s="5">
        <f>(SUMIF(A:A,cocina[[#This Row],[Número de Orden]],J:J))/SUMIF(A:A,cocina[[#This Row],[Número de Orden]],K:K)</f>
        <v>0.38961038961038963</v>
      </c>
      <c r="M279" s="1">
        <f>cocina[[#This Row],[Ganancia bruta]]-cocina[[#This Row],[Ganancia neta]]</f>
        <v>28</v>
      </c>
    </row>
    <row r="280" spans="1:13" x14ac:dyDescent="0.3">
      <c r="A280">
        <v>104</v>
      </c>
      <c r="B280">
        <v>14</v>
      </c>
      <c r="C280" s="1" t="s">
        <v>126</v>
      </c>
      <c r="D280" s="1" t="s">
        <v>614</v>
      </c>
      <c r="E280">
        <v>19</v>
      </c>
      <c r="F280">
        <v>31</v>
      </c>
      <c r="G280">
        <v>1</v>
      </c>
      <c r="H280">
        <v>12</v>
      </c>
      <c r="I280" s="1" t="s">
        <v>608</v>
      </c>
      <c r="J280">
        <f>cocina[[#This Row],[Precio Unitario]]*cocina[[#This Row],[Cantidad Ordenada]]-cocina[[#This Row],[Costo Unitario]]*cocina[[#This Row],[Cantidad Ordenada]]</f>
        <v>12</v>
      </c>
      <c r="K280">
        <f>cocina[[#This Row],[Precio Unitario]]*cocina[[#This Row],[Cantidad Ordenada]]</f>
        <v>31</v>
      </c>
      <c r="L280" s="5">
        <f>(SUMIF(A:A,cocina[[#This Row],[Número de Orden]],J:J))/SUMIF(A:A,cocina[[#This Row],[Número de Orden]],K:K)</f>
        <v>0.38961038961038963</v>
      </c>
      <c r="M280" s="1">
        <f>cocina[[#This Row],[Ganancia bruta]]-cocina[[#This Row],[Ganancia neta]]</f>
        <v>19</v>
      </c>
    </row>
    <row r="281" spans="1:13" x14ac:dyDescent="0.3">
      <c r="A281">
        <v>105</v>
      </c>
      <c r="B281">
        <v>14</v>
      </c>
      <c r="C281" s="1" t="s">
        <v>156</v>
      </c>
      <c r="D281" s="1" t="s">
        <v>626</v>
      </c>
      <c r="E281">
        <v>12</v>
      </c>
      <c r="F281">
        <v>20</v>
      </c>
      <c r="G281">
        <v>3</v>
      </c>
      <c r="H281">
        <v>9</v>
      </c>
      <c r="I281" s="1" t="s">
        <v>608</v>
      </c>
      <c r="J281">
        <f>cocina[[#This Row],[Precio Unitario]]*cocina[[#This Row],[Cantidad Ordenada]]-cocina[[#This Row],[Costo Unitario]]*cocina[[#This Row],[Cantidad Ordenada]]</f>
        <v>24</v>
      </c>
      <c r="K281">
        <f>cocina[[#This Row],[Precio Unitario]]*cocina[[#This Row],[Cantidad Ordenada]]</f>
        <v>60</v>
      </c>
      <c r="L281" s="5">
        <f>(SUMIF(A:A,cocina[[#This Row],[Número de Orden]],J:J))/SUMIF(A:A,cocina[[#This Row],[Número de Orden]],K:K)</f>
        <v>0.40425531914893614</v>
      </c>
      <c r="M281" s="1">
        <f>cocina[[#This Row],[Ganancia bruta]]-cocina[[#This Row],[Ganancia neta]]</f>
        <v>36</v>
      </c>
    </row>
    <row r="282" spans="1:13" x14ac:dyDescent="0.3">
      <c r="A282">
        <v>105</v>
      </c>
      <c r="B282">
        <v>14</v>
      </c>
      <c r="C282" s="1" t="s">
        <v>116</v>
      </c>
      <c r="D282" s="1" t="s">
        <v>615</v>
      </c>
      <c r="E282">
        <v>16</v>
      </c>
      <c r="F282">
        <v>27</v>
      </c>
      <c r="G282">
        <v>3</v>
      </c>
      <c r="H282">
        <v>34</v>
      </c>
      <c r="I282" s="1" t="s">
        <v>608</v>
      </c>
      <c r="J282">
        <f>cocina[[#This Row],[Precio Unitario]]*cocina[[#This Row],[Cantidad Ordenada]]-cocina[[#This Row],[Costo Unitario]]*cocina[[#This Row],[Cantidad Ordenada]]</f>
        <v>33</v>
      </c>
      <c r="K282">
        <f>cocina[[#This Row],[Precio Unitario]]*cocina[[#This Row],[Cantidad Ordenada]]</f>
        <v>81</v>
      </c>
      <c r="L282" s="5">
        <f>(SUMIF(A:A,cocina[[#This Row],[Número de Orden]],J:J))/SUMIF(A:A,cocina[[#This Row],[Número de Orden]],K:K)</f>
        <v>0.40425531914893614</v>
      </c>
      <c r="M282" s="1">
        <f>cocina[[#This Row],[Ganancia bruta]]-cocina[[#This Row],[Ganancia neta]]</f>
        <v>48</v>
      </c>
    </row>
    <row r="283" spans="1:13" x14ac:dyDescent="0.3">
      <c r="A283">
        <v>106</v>
      </c>
      <c r="B283">
        <v>15</v>
      </c>
      <c r="C283" s="1" t="s">
        <v>65</v>
      </c>
      <c r="D283" s="1" t="s">
        <v>625</v>
      </c>
      <c r="E283">
        <v>20</v>
      </c>
      <c r="F283">
        <v>34</v>
      </c>
      <c r="G283">
        <v>2</v>
      </c>
      <c r="H283">
        <v>29</v>
      </c>
      <c r="I283" s="1" t="s">
        <v>608</v>
      </c>
      <c r="J283">
        <f>cocina[[#This Row],[Precio Unitario]]*cocina[[#This Row],[Cantidad Ordenada]]-cocina[[#This Row],[Costo Unitario]]*cocina[[#This Row],[Cantidad Ordenada]]</f>
        <v>28</v>
      </c>
      <c r="K283">
        <f>cocina[[#This Row],[Precio Unitario]]*cocina[[#This Row],[Cantidad Ordenada]]</f>
        <v>68</v>
      </c>
      <c r="L283" s="5">
        <f>(SUMIF(A:A,cocina[[#This Row],[Número de Orden]],J:J))/SUMIF(A:A,cocina[[#This Row],[Número de Orden]],K:K)</f>
        <v>0.41176470588235292</v>
      </c>
      <c r="M283" s="1">
        <f>cocina[[#This Row],[Ganancia bruta]]-cocina[[#This Row],[Ganancia neta]]</f>
        <v>40</v>
      </c>
    </row>
    <row r="284" spans="1:13" x14ac:dyDescent="0.3">
      <c r="A284">
        <v>107</v>
      </c>
      <c r="B284">
        <v>11</v>
      </c>
      <c r="C284" s="1" t="s">
        <v>257</v>
      </c>
      <c r="D284" s="1" t="s">
        <v>623</v>
      </c>
      <c r="E284">
        <v>19</v>
      </c>
      <c r="F284">
        <v>32</v>
      </c>
      <c r="G284">
        <v>2</v>
      </c>
      <c r="H284">
        <v>48</v>
      </c>
      <c r="I284" s="1" t="s">
        <v>608</v>
      </c>
      <c r="J284">
        <f>cocina[[#This Row],[Precio Unitario]]*cocina[[#This Row],[Cantidad Ordenada]]-cocina[[#This Row],[Costo Unitario]]*cocina[[#This Row],[Cantidad Ordenada]]</f>
        <v>26</v>
      </c>
      <c r="K284">
        <f>cocina[[#This Row],[Precio Unitario]]*cocina[[#This Row],[Cantidad Ordenada]]</f>
        <v>64</v>
      </c>
      <c r="L284" s="5">
        <f>(SUMIF(A:A,cocina[[#This Row],[Número de Orden]],J:J))/SUMIF(A:A,cocina[[#This Row],[Número de Orden]],K:K)</f>
        <v>0.41106719367588934</v>
      </c>
      <c r="M284" s="1">
        <f>cocina[[#This Row],[Ganancia bruta]]-cocina[[#This Row],[Ganancia neta]]</f>
        <v>38</v>
      </c>
    </row>
    <row r="285" spans="1:13" x14ac:dyDescent="0.3">
      <c r="A285">
        <v>107</v>
      </c>
      <c r="B285">
        <v>11</v>
      </c>
      <c r="C285" s="1" t="s">
        <v>48</v>
      </c>
      <c r="D285" s="1" t="s">
        <v>618</v>
      </c>
      <c r="E285">
        <v>17</v>
      </c>
      <c r="F285">
        <v>29</v>
      </c>
      <c r="G285">
        <v>3</v>
      </c>
      <c r="H285">
        <v>51</v>
      </c>
      <c r="I285" s="1" t="s">
        <v>609</v>
      </c>
      <c r="J285">
        <f>cocina[[#This Row],[Precio Unitario]]*cocina[[#This Row],[Cantidad Ordenada]]-cocina[[#This Row],[Costo Unitario]]*cocina[[#This Row],[Cantidad Ordenada]]</f>
        <v>36</v>
      </c>
      <c r="K285">
        <f>cocina[[#This Row],[Precio Unitario]]*cocina[[#This Row],[Cantidad Ordenada]]</f>
        <v>87</v>
      </c>
      <c r="L285" s="5">
        <f>(SUMIF(A:A,cocina[[#This Row],[Número de Orden]],J:J))/SUMIF(A:A,cocina[[#This Row],[Número de Orden]],K:K)</f>
        <v>0.41106719367588934</v>
      </c>
      <c r="M285" s="1">
        <f>cocina[[#This Row],[Ganancia bruta]]-cocina[[#This Row],[Ganancia neta]]</f>
        <v>51</v>
      </c>
    </row>
    <row r="286" spans="1:13" x14ac:dyDescent="0.3">
      <c r="A286">
        <v>107</v>
      </c>
      <c r="B286">
        <v>11</v>
      </c>
      <c r="C286" s="1" t="s">
        <v>65</v>
      </c>
      <c r="D286" s="1" t="s">
        <v>625</v>
      </c>
      <c r="E286">
        <v>20</v>
      </c>
      <c r="F286">
        <v>34</v>
      </c>
      <c r="G286">
        <v>3</v>
      </c>
      <c r="H286">
        <v>42</v>
      </c>
      <c r="I286" s="1" t="s">
        <v>609</v>
      </c>
      <c r="J286">
        <f>cocina[[#This Row],[Precio Unitario]]*cocina[[#This Row],[Cantidad Ordenada]]-cocina[[#This Row],[Costo Unitario]]*cocina[[#This Row],[Cantidad Ordenada]]</f>
        <v>42</v>
      </c>
      <c r="K286">
        <f>cocina[[#This Row],[Precio Unitario]]*cocina[[#This Row],[Cantidad Ordenada]]</f>
        <v>102</v>
      </c>
      <c r="L286" s="5">
        <f>(SUMIF(A:A,cocina[[#This Row],[Número de Orden]],J:J))/SUMIF(A:A,cocina[[#This Row],[Número de Orden]],K:K)</f>
        <v>0.41106719367588934</v>
      </c>
      <c r="M286" s="1">
        <f>cocina[[#This Row],[Ganancia bruta]]-cocina[[#This Row],[Ganancia neta]]</f>
        <v>60</v>
      </c>
    </row>
    <row r="287" spans="1:13" x14ac:dyDescent="0.3">
      <c r="A287">
        <v>108</v>
      </c>
      <c r="B287">
        <v>3</v>
      </c>
      <c r="C287" s="1" t="s">
        <v>48</v>
      </c>
      <c r="D287" s="1" t="s">
        <v>618</v>
      </c>
      <c r="E287">
        <v>17</v>
      </c>
      <c r="F287">
        <v>29</v>
      </c>
      <c r="G287">
        <v>2</v>
      </c>
      <c r="H287">
        <v>23</v>
      </c>
      <c r="I287" s="1" t="s">
        <v>608</v>
      </c>
      <c r="J287">
        <f>cocina[[#This Row],[Precio Unitario]]*cocina[[#This Row],[Cantidad Ordenada]]-cocina[[#This Row],[Costo Unitario]]*cocina[[#This Row],[Cantidad Ordenada]]</f>
        <v>24</v>
      </c>
      <c r="K287">
        <f>cocina[[#This Row],[Precio Unitario]]*cocina[[#This Row],[Cantidad Ordenada]]</f>
        <v>58</v>
      </c>
      <c r="L287" s="5">
        <f>(SUMIF(A:A,cocina[[#This Row],[Número de Orden]],J:J))/SUMIF(A:A,cocina[[#This Row],[Número de Orden]],K:K)</f>
        <v>0.41935483870967744</v>
      </c>
      <c r="M287" s="1">
        <f>cocina[[#This Row],[Ganancia bruta]]-cocina[[#This Row],[Ganancia neta]]</f>
        <v>34</v>
      </c>
    </row>
    <row r="288" spans="1:13" x14ac:dyDescent="0.3">
      <c r="A288">
        <v>108</v>
      </c>
      <c r="B288">
        <v>3</v>
      </c>
      <c r="C288" s="1" t="s">
        <v>89</v>
      </c>
      <c r="D288" s="1" t="s">
        <v>629</v>
      </c>
      <c r="E288">
        <v>10</v>
      </c>
      <c r="F288">
        <v>18</v>
      </c>
      <c r="G288">
        <v>1</v>
      </c>
      <c r="H288">
        <v>10</v>
      </c>
      <c r="I288" s="1" t="s">
        <v>609</v>
      </c>
      <c r="J288">
        <f>cocina[[#This Row],[Precio Unitario]]*cocina[[#This Row],[Cantidad Ordenada]]-cocina[[#This Row],[Costo Unitario]]*cocina[[#This Row],[Cantidad Ordenada]]</f>
        <v>8</v>
      </c>
      <c r="K288">
        <f>cocina[[#This Row],[Precio Unitario]]*cocina[[#This Row],[Cantidad Ordenada]]</f>
        <v>18</v>
      </c>
      <c r="L288" s="5">
        <f>(SUMIF(A:A,cocina[[#This Row],[Número de Orden]],J:J))/SUMIF(A:A,cocina[[#This Row],[Número de Orden]],K:K)</f>
        <v>0.41935483870967744</v>
      </c>
      <c r="M288" s="1">
        <f>cocina[[#This Row],[Ganancia bruta]]-cocina[[#This Row],[Ganancia neta]]</f>
        <v>10</v>
      </c>
    </row>
    <row r="289" spans="1:13" x14ac:dyDescent="0.3">
      <c r="A289">
        <v>108</v>
      </c>
      <c r="B289">
        <v>3</v>
      </c>
      <c r="C289" s="1" t="s">
        <v>156</v>
      </c>
      <c r="D289" s="1" t="s">
        <v>626</v>
      </c>
      <c r="E289">
        <v>12</v>
      </c>
      <c r="F289">
        <v>20</v>
      </c>
      <c r="G289">
        <v>1</v>
      </c>
      <c r="H289">
        <v>26</v>
      </c>
      <c r="I289" s="1" t="s">
        <v>609</v>
      </c>
      <c r="J289">
        <f>cocina[[#This Row],[Precio Unitario]]*cocina[[#This Row],[Cantidad Ordenada]]-cocina[[#This Row],[Costo Unitario]]*cocina[[#This Row],[Cantidad Ordenada]]</f>
        <v>8</v>
      </c>
      <c r="K289">
        <f>cocina[[#This Row],[Precio Unitario]]*cocina[[#This Row],[Cantidad Ordenada]]</f>
        <v>20</v>
      </c>
      <c r="L289" s="5">
        <f>(SUMIF(A:A,cocina[[#This Row],[Número de Orden]],J:J))/SUMIF(A:A,cocina[[#This Row],[Número de Orden]],K:K)</f>
        <v>0.41935483870967744</v>
      </c>
      <c r="M289" s="1">
        <f>cocina[[#This Row],[Ganancia bruta]]-cocina[[#This Row],[Ganancia neta]]</f>
        <v>12</v>
      </c>
    </row>
    <row r="290" spans="1:13" x14ac:dyDescent="0.3">
      <c r="A290">
        <v>108</v>
      </c>
      <c r="B290">
        <v>3</v>
      </c>
      <c r="C290" s="1" t="s">
        <v>52</v>
      </c>
      <c r="D290" s="1" t="s">
        <v>620</v>
      </c>
      <c r="E290">
        <v>16</v>
      </c>
      <c r="F290">
        <v>28</v>
      </c>
      <c r="G290">
        <v>1</v>
      </c>
      <c r="H290">
        <v>56</v>
      </c>
      <c r="I290" s="1" t="s">
        <v>608</v>
      </c>
      <c r="J290">
        <f>cocina[[#This Row],[Precio Unitario]]*cocina[[#This Row],[Cantidad Ordenada]]-cocina[[#This Row],[Costo Unitario]]*cocina[[#This Row],[Cantidad Ordenada]]</f>
        <v>12</v>
      </c>
      <c r="K290">
        <f>cocina[[#This Row],[Precio Unitario]]*cocina[[#This Row],[Cantidad Ordenada]]</f>
        <v>28</v>
      </c>
      <c r="L290" s="5">
        <f>(SUMIF(A:A,cocina[[#This Row],[Número de Orden]],J:J))/SUMIF(A:A,cocina[[#This Row],[Número de Orden]],K:K)</f>
        <v>0.41935483870967744</v>
      </c>
      <c r="M290" s="1">
        <f>cocina[[#This Row],[Ganancia bruta]]-cocina[[#This Row],[Ganancia neta]]</f>
        <v>16</v>
      </c>
    </row>
    <row r="291" spans="1:13" x14ac:dyDescent="0.3">
      <c r="A291">
        <v>109</v>
      </c>
      <c r="B291">
        <v>10</v>
      </c>
      <c r="C291" s="1" t="s">
        <v>65</v>
      </c>
      <c r="D291" s="1" t="s">
        <v>625</v>
      </c>
      <c r="E291">
        <v>20</v>
      </c>
      <c r="F291">
        <v>34</v>
      </c>
      <c r="G291">
        <v>3</v>
      </c>
      <c r="H291">
        <v>54</v>
      </c>
      <c r="I291" s="1" t="s">
        <v>609</v>
      </c>
      <c r="J291">
        <f>cocina[[#This Row],[Precio Unitario]]*cocina[[#This Row],[Cantidad Ordenada]]-cocina[[#This Row],[Costo Unitario]]*cocina[[#This Row],[Cantidad Ordenada]]</f>
        <v>42</v>
      </c>
      <c r="K291">
        <f>cocina[[#This Row],[Precio Unitario]]*cocina[[#This Row],[Cantidad Ordenada]]</f>
        <v>102</v>
      </c>
      <c r="L291" s="5">
        <f>(SUMIF(A:A,cocina[[#This Row],[Número de Orden]],J:J))/SUMIF(A:A,cocina[[#This Row],[Número de Orden]],K:K)</f>
        <v>0.40828402366863903</v>
      </c>
      <c r="M291" s="1">
        <f>cocina[[#This Row],[Ganancia bruta]]-cocina[[#This Row],[Ganancia neta]]</f>
        <v>60</v>
      </c>
    </row>
    <row r="292" spans="1:13" x14ac:dyDescent="0.3">
      <c r="A292">
        <v>109</v>
      </c>
      <c r="B292">
        <v>10</v>
      </c>
      <c r="C292" s="1" t="s">
        <v>210</v>
      </c>
      <c r="D292" s="1" t="s">
        <v>627</v>
      </c>
      <c r="E292">
        <v>14</v>
      </c>
      <c r="F292">
        <v>23</v>
      </c>
      <c r="G292">
        <v>1</v>
      </c>
      <c r="H292">
        <v>26</v>
      </c>
      <c r="I292" s="1" t="s">
        <v>609</v>
      </c>
      <c r="J292">
        <f>cocina[[#This Row],[Precio Unitario]]*cocina[[#This Row],[Cantidad Ordenada]]-cocina[[#This Row],[Costo Unitario]]*cocina[[#This Row],[Cantidad Ordenada]]</f>
        <v>9</v>
      </c>
      <c r="K292">
        <f>cocina[[#This Row],[Precio Unitario]]*cocina[[#This Row],[Cantidad Ordenada]]</f>
        <v>23</v>
      </c>
      <c r="L292" s="5">
        <f>(SUMIF(A:A,cocina[[#This Row],[Número de Orden]],J:J))/SUMIF(A:A,cocina[[#This Row],[Número de Orden]],K:K)</f>
        <v>0.40828402366863903</v>
      </c>
      <c r="M292" s="1">
        <f>cocina[[#This Row],[Ganancia bruta]]-cocina[[#This Row],[Ganancia neta]]</f>
        <v>14</v>
      </c>
    </row>
    <row r="293" spans="1:13" x14ac:dyDescent="0.3">
      <c r="A293">
        <v>109</v>
      </c>
      <c r="B293">
        <v>10</v>
      </c>
      <c r="C293" s="1" t="s">
        <v>213</v>
      </c>
      <c r="D293" s="1" t="s">
        <v>624</v>
      </c>
      <c r="E293">
        <v>13</v>
      </c>
      <c r="F293">
        <v>22</v>
      </c>
      <c r="G293">
        <v>2</v>
      </c>
      <c r="H293">
        <v>38</v>
      </c>
      <c r="I293" s="1" t="s">
        <v>608</v>
      </c>
      <c r="J293">
        <f>cocina[[#This Row],[Precio Unitario]]*cocina[[#This Row],[Cantidad Ordenada]]-cocina[[#This Row],[Costo Unitario]]*cocina[[#This Row],[Cantidad Ordenada]]</f>
        <v>18</v>
      </c>
      <c r="K293">
        <f>cocina[[#This Row],[Precio Unitario]]*cocina[[#This Row],[Cantidad Ordenada]]</f>
        <v>44</v>
      </c>
      <c r="L293" s="5">
        <f>(SUMIF(A:A,cocina[[#This Row],[Número de Orden]],J:J))/SUMIF(A:A,cocina[[#This Row],[Número de Orden]],K:K)</f>
        <v>0.40828402366863903</v>
      </c>
      <c r="M293" s="1">
        <f>cocina[[#This Row],[Ganancia bruta]]-cocina[[#This Row],[Ganancia neta]]</f>
        <v>26</v>
      </c>
    </row>
    <row r="294" spans="1:13" x14ac:dyDescent="0.3">
      <c r="A294">
        <v>110</v>
      </c>
      <c r="B294">
        <v>5</v>
      </c>
      <c r="C294" s="1" t="s">
        <v>48</v>
      </c>
      <c r="D294" s="1" t="s">
        <v>618</v>
      </c>
      <c r="E294">
        <v>17</v>
      </c>
      <c r="F294">
        <v>29</v>
      </c>
      <c r="G294">
        <v>2</v>
      </c>
      <c r="H294">
        <v>38</v>
      </c>
      <c r="I294" s="1" t="s">
        <v>608</v>
      </c>
      <c r="J294">
        <f>cocina[[#This Row],[Precio Unitario]]*cocina[[#This Row],[Cantidad Ordenada]]-cocina[[#This Row],[Costo Unitario]]*cocina[[#This Row],[Cantidad Ordenada]]</f>
        <v>24</v>
      </c>
      <c r="K294">
        <f>cocina[[#This Row],[Precio Unitario]]*cocina[[#This Row],[Cantidad Ordenada]]</f>
        <v>58</v>
      </c>
      <c r="L294" s="5">
        <f>(SUMIF(A:A,cocina[[#This Row],[Número de Orden]],J:J))/SUMIF(A:A,cocina[[#This Row],[Número de Orden]],K:K)</f>
        <v>0.41717791411042943</v>
      </c>
      <c r="M294" s="1">
        <f>cocina[[#This Row],[Ganancia bruta]]-cocina[[#This Row],[Ganancia neta]]</f>
        <v>34</v>
      </c>
    </row>
    <row r="295" spans="1:13" x14ac:dyDescent="0.3">
      <c r="A295">
        <v>110</v>
      </c>
      <c r="B295">
        <v>5</v>
      </c>
      <c r="C295" s="1" t="s">
        <v>165</v>
      </c>
      <c r="D295" s="1" t="s">
        <v>630</v>
      </c>
      <c r="E295">
        <v>15</v>
      </c>
      <c r="F295">
        <v>26</v>
      </c>
      <c r="G295">
        <v>3</v>
      </c>
      <c r="H295">
        <v>27</v>
      </c>
      <c r="I295" s="1" t="s">
        <v>608</v>
      </c>
      <c r="J295">
        <f>cocina[[#This Row],[Precio Unitario]]*cocina[[#This Row],[Cantidad Ordenada]]-cocina[[#This Row],[Costo Unitario]]*cocina[[#This Row],[Cantidad Ordenada]]</f>
        <v>33</v>
      </c>
      <c r="K295">
        <f>cocina[[#This Row],[Precio Unitario]]*cocina[[#This Row],[Cantidad Ordenada]]</f>
        <v>78</v>
      </c>
      <c r="L295" s="5">
        <f>(SUMIF(A:A,cocina[[#This Row],[Número de Orden]],J:J))/SUMIF(A:A,cocina[[#This Row],[Número de Orden]],K:K)</f>
        <v>0.41717791411042943</v>
      </c>
      <c r="M295" s="1">
        <f>cocina[[#This Row],[Ganancia bruta]]-cocina[[#This Row],[Ganancia neta]]</f>
        <v>45</v>
      </c>
    </row>
    <row r="296" spans="1:13" x14ac:dyDescent="0.3">
      <c r="A296">
        <v>110</v>
      </c>
      <c r="B296">
        <v>5</v>
      </c>
      <c r="C296" s="1" t="s">
        <v>116</v>
      </c>
      <c r="D296" s="1" t="s">
        <v>615</v>
      </c>
      <c r="E296">
        <v>16</v>
      </c>
      <c r="F296">
        <v>27</v>
      </c>
      <c r="G296">
        <v>1</v>
      </c>
      <c r="H296">
        <v>56</v>
      </c>
      <c r="I296" s="1" t="s">
        <v>609</v>
      </c>
      <c r="J296">
        <f>cocina[[#This Row],[Precio Unitario]]*cocina[[#This Row],[Cantidad Ordenada]]-cocina[[#This Row],[Costo Unitario]]*cocina[[#This Row],[Cantidad Ordenada]]</f>
        <v>11</v>
      </c>
      <c r="K296">
        <f>cocina[[#This Row],[Precio Unitario]]*cocina[[#This Row],[Cantidad Ordenada]]</f>
        <v>27</v>
      </c>
      <c r="L296" s="5">
        <f>(SUMIF(A:A,cocina[[#This Row],[Número de Orden]],J:J))/SUMIF(A:A,cocina[[#This Row],[Número de Orden]],K:K)</f>
        <v>0.41717791411042943</v>
      </c>
      <c r="M296" s="1">
        <f>cocina[[#This Row],[Ganancia bruta]]-cocina[[#This Row],[Ganancia neta]]</f>
        <v>16</v>
      </c>
    </row>
    <row r="297" spans="1:13" x14ac:dyDescent="0.3">
      <c r="A297">
        <v>111</v>
      </c>
      <c r="B297">
        <v>3</v>
      </c>
      <c r="C297" s="1" t="s">
        <v>257</v>
      </c>
      <c r="D297" s="1" t="s">
        <v>623</v>
      </c>
      <c r="E297">
        <v>19</v>
      </c>
      <c r="F297">
        <v>32</v>
      </c>
      <c r="G297">
        <v>1</v>
      </c>
      <c r="H297">
        <v>47</v>
      </c>
      <c r="I297" s="1" t="s">
        <v>609</v>
      </c>
      <c r="J297">
        <f>cocina[[#This Row],[Precio Unitario]]*cocina[[#This Row],[Cantidad Ordenada]]-cocina[[#This Row],[Costo Unitario]]*cocina[[#This Row],[Cantidad Ordenada]]</f>
        <v>13</v>
      </c>
      <c r="K297">
        <f>cocina[[#This Row],[Precio Unitario]]*cocina[[#This Row],[Cantidad Ordenada]]</f>
        <v>32</v>
      </c>
      <c r="L297" s="5">
        <f>(SUMIF(A:A,cocina[[#This Row],[Número de Orden]],J:J))/SUMIF(A:A,cocina[[#This Row],[Número de Orden]],K:K)</f>
        <v>0.41176470588235292</v>
      </c>
      <c r="M297" s="1">
        <f>cocina[[#This Row],[Ganancia bruta]]-cocina[[#This Row],[Ganancia neta]]</f>
        <v>19</v>
      </c>
    </row>
    <row r="298" spans="1:13" x14ac:dyDescent="0.3">
      <c r="A298">
        <v>111</v>
      </c>
      <c r="B298">
        <v>3</v>
      </c>
      <c r="C298" s="1" t="s">
        <v>213</v>
      </c>
      <c r="D298" s="1" t="s">
        <v>624</v>
      </c>
      <c r="E298">
        <v>13</v>
      </c>
      <c r="F298">
        <v>22</v>
      </c>
      <c r="G298">
        <v>3</v>
      </c>
      <c r="H298">
        <v>5</v>
      </c>
      <c r="I298" s="1" t="s">
        <v>608</v>
      </c>
      <c r="J298">
        <f>cocina[[#This Row],[Precio Unitario]]*cocina[[#This Row],[Cantidad Ordenada]]-cocina[[#This Row],[Costo Unitario]]*cocina[[#This Row],[Cantidad Ordenada]]</f>
        <v>27</v>
      </c>
      <c r="K298">
        <f>cocina[[#This Row],[Precio Unitario]]*cocina[[#This Row],[Cantidad Ordenada]]</f>
        <v>66</v>
      </c>
      <c r="L298" s="5">
        <f>(SUMIF(A:A,cocina[[#This Row],[Número de Orden]],J:J))/SUMIF(A:A,cocina[[#This Row],[Número de Orden]],K:K)</f>
        <v>0.41176470588235292</v>
      </c>
      <c r="M298" s="1">
        <f>cocina[[#This Row],[Ganancia bruta]]-cocina[[#This Row],[Ganancia neta]]</f>
        <v>39</v>
      </c>
    </row>
    <row r="299" spans="1:13" x14ac:dyDescent="0.3">
      <c r="A299">
        <v>111</v>
      </c>
      <c r="B299">
        <v>3</v>
      </c>
      <c r="C299" s="1" t="s">
        <v>168</v>
      </c>
      <c r="D299" s="1" t="s">
        <v>612</v>
      </c>
      <c r="E299">
        <v>14</v>
      </c>
      <c r="F299">
        <v>24</v>
      </c>
      <c r="G299">
        <v>2</v>
      </c>
      <c r="H299">
        <v>48</v>
      </c>
      <c r="I299" s="1" t="s">
        <v>608</v>
      </c>
      <c r="J299">
        <f>cocina[[#This Row],[Precio Unitario]]*cocina[[#This Row],[Cantidad Ordenada]]-cocina[[#This Row],[Costo Unitario]]*cocina[[#This Row],[Cantidad Ordenada]]</f>
        <v>20</v>
      </c>
      <c r="K299">
        <f>cocina[[#This Row],[Precio Unitario]]*cocina[[#This Row],[Cantidad Ordenada]]</f>
        <v>48</v>
      </c>
      <c r="L299" s="5">
        <f>(SUMIF(A:A,cocina[[#This Row],[Número de Orden]],J:J))/SUMIF(A:A,cocina[[#This Row],[Número de Orden]],K:K)</f>
        <v>0.41176470588235292</v>
      </c>
      <c r="M299" s="1">
        <f>cocina[[#This Row],[Ganancia bruta]]-cocina[[#This Row],[Ganancia neta]]</f>
        <v>28</v>
      </c>
    </row>
    <row r="300" spans="1:13" x14ac:dyDescent="0.3">
      <c r="A300">
        <v>111</v>
      </c>
      <c r="B300">
        <v>3</v>
      </c>
      <c r="C300" s="1" t="s">
        <v>48</v>
      </c>
      <c r="D300" s="1" t="s">
        <v>618</v>
      </c>
      <c r="E300">
        <v>17</v>
      </c>
      <c r="F300">
        <v>29</v>
      </c>
      <c r="G300">
        <v>2</v>
      </c>
      <c r="H300">
        <v>37</v>
      </c>
      <c r="I300" s="1" t="s">
        <v>609</v>
      </c>
      <c r="J300">
        <f>cocina[[#This Row],[Precio Unitario]]*cocina[[#This Row],[Cantidad Ordenada]]-cocina[[#This Row],[Costo Unitario]]*cocina[[#This Row],[Cantidad Ordenada]]</f>
        <v>24</v>
      </c>
      <c r="K300">
        <f>cocina[[#This Row],[Precio Unitario]]*cocina[[#This Row],[Cantidad Ordenada]]</f>
        <v>58</v>
      </c>
      <c r="L300" s="5">
        <f>(SUMIF(A:A,cocina[[#This Row],[Número de Orden]],J:J))/SUMIF(A:A,cocina[[#This Row],[Número de Orden]],K:K)</f>
        <v>0.41176470588235292</v>
      </c>
      <c r="M300" s="1">
        <f>cocina[[#This Row],[Ganancia bruta]]-cocina[[#This Row],[Ganancia neta]]</f>
        <v>34</v>
      </c>
    </row>
    <row r="301" spans="1:13" x14ac:dyDescent="0.3">
      <c r="A301">
        <v>112</v>
      </c>
      <c r="B301">
        <v>6</v>
      </c>
      <c r="C301" s="1" t="s">
        <v>156</v>
      </c>
      <c r="D301" s="1" t="s">
        <v>626</v>
      </c>
      <c r="E301">
        <v>12</v>
      </c>
      <c r="F301">
        <v>20</v>
      </c>
      <c r="G301">
        <v>1</v>
      </c>
      <c r="H301">
        <v>16</v>
      </c>
      <c r="I301" s="1" t="s">
        <v>609</v>
      </c>
      <c r="J301">
        <f>cocina[[#This Row],[Precio Unitario]]*cocina[[#This Row],[Cantidad Ordenada]]-cocina[[#This Row],[Costo Unitario]]*cocina[[#This Row],[Cantidad Ordenada]]</f>
        <v>8</v>
      </c>
      <c r="K301">
        <f>cocina[[#This Row],[Precio Unitario]]*cocina[[#This Row],[Cantidad Ordenada]]</f>
        <v>20</v>
      </c>
      <c r="L301" s="5">
        <f>(SUMIF(A:A,cocina[[#This Row],[Número de Orden]],J:J))/SUMIF(A:A,cocina[[#This Row],[Número de Orden]],K:K)</f>
        <v>0.4</v>
      </c>
      <c r="M301" s="1">
        <f>cocina[[#This Row],[Ganancia bruta]]-cocina[[#This Row],[Ganancia neta]]</f>
        <v>12</v>
      </c>
    </row>
    <row r="302" spans="1:13" x14ac:dyDescent="0.3">
      <c r="A302">
        <v>113</v>
      </c>
      <c r="B302">
        <v>4</v>
      </c>
      <c r="C302" s="1" t="s">
        <v>65</v>
      </c>
      <c r="D302" s="1" t="s">
        <v>625</v>
      </c>
      <c r="E302">
        <v>20</v>
      </c>
      <c r="F302">
        <v>34</v>
      </c>
      <c r="G302">
        <v>2</v>
      </c>
      <c r="H302">
        <v>51</v>
      </c>
      <c r="I302" s="1" t="s">
        <v>608</v>
      </c>
      <c r="J302">
        <f>cocina[[#This Row],[Precio Unitario]]*cocina[[#This Row],[Cantidad Ordenada]]-cocina[[#This Row],[Costo Unitario]]*cocina[[#This Row],[Cantidad Ordenada]]</f>
        <v>28</v>
      </c>
      <c r="K302">
        <f>cocina[[#This Row],[Precio Unitario]]*cocina[[#This Row],[Cantidad Ordenada]]</f>
        <v>68</v>
      </c>
      <c r="L302" s="5">
        <f>(SUMIF(A:A,cocina[[#This Row],[Número de Orden]],J:J))/SUMIF(A:A,cocina[[#This Row],[Número de Orden]],K:K)</f>
        <v>0.41176470588235292</v>
      </c>
      <c r="M302" s="1">
        <f>cocina[[#This Row],[Ganancia bruta]]-cocina[[#This Row],[Ganancia neta]]</f>
        <v>40</v>
      </c>
    </row>
    <row r="303" spans="1:13" x14ac:dyDescent="0.3">
      <c r="A303">
        <v>114</v>
      </c>
      <c r="B303">
        <v>7</v>
      </c>
      <c r="C303" s="1" t="s">
        <v>78</v>
      </c>
      <c r="D303" s="1" t="s">
        <v>613</v>
      </c>
      <c r="E303">
        <v>18</v>
      </c>
      <c r="F303">
        <v>30</v>
      </c>
      <c r="G303">
        <v>3</v>
      </c>
      <c r="H303">
        <v>36</v>
      </c>
      <c r="I303" s="1" t="s">
        <v>608</v>
      </c>
      <c r="J303">
        <f>cocina[[#This Row],[Precio Unitario]]*cocina[[#This Row],[Cantidad Ordenada]]-cocina[[#This Row],[Costo Unitario]]*cocina[[#This Row],[Cantidad Ordenada]]</f>
        <v>36</v>
      </c>
      <c r="K303">
        <f>cocina[[#This Row],[Precio Unitario]]*cocina[[#This Row],[Cantidad Ordenada]]</f>
        <v>90</v>
      </c>
      <c r="L303" s="5">
        <f>(SUMIF(A:A,cocina[[#This Row],[Número de Orden]],J:J))/SUMIF(A:A,cocina[[#This Row],[Número de Orden]],K:K)</f>
        <v>0.41501976284584979</v>
      </c>
      <c r="M303" s="1">
        <f>cocina[[#This Row],[Ganancia bruta]]-cocina[[#This Row],[Ganancia neta]]</f>
        <v>54</v>
      </c>
    </row>
    <row r="304" spans="1:13" x14ac:dyDescent="0.3">
      <c r="A304">
        <v>114</v>
      </c>
      <c r="B304">
        <v>7</v>
      </c>
      <c r="C304" s="1" t="s">
        <v>48</v>
      </c>
      <c r="D304" s="1" t="s">
        <v>618</v>
      </c>
      <c r="E304">
        <v>17</v>
      </c>
      <c r="F304">
        <v>29</v>
      </c>
      <c r="G304">
        <v>3</v>
      </c>
      <c r="H304">
        <v>22</v>
      </c>
      <c r="I304" s="1" t="s">
        <v>608</v>
      </c>
      <c r="J304">
        <f>cocina[[#This Row],[Precio Unitario]]*cocina[[#This Row],[Cantidad Ordenada]]-cocina[[#This Row],[Costo Unitario]]*cocina[[#This Row],[Cantidad Ordenada]]</f>
        <v>36</v>
      </c>
      <c r="K304">
        <f>cocina[[#This Row],[Precio Unitario]]*cocina[[#This Row],[Cantidad Ordenada]]</f>
        <v>87</v>
      </c>
      <c r="L304" s="5">
        <f>(SUMIF(A:A,cocina[[#This Row],[Número de Orden]],J:J))/SUMIF(A:A,cocina[[#This Row],[Número de Orden]],K:K)</f>
        <v>0.41501976284584979</v>
      </c>
      <c r="M304" s="1">
        <f>cocina[[#This Row],[Ganancia bruta]]-cocina[[#This Row],[Ganancia neta]]</f>
        <v>51</v>
      </c>
    </row>
    <row r="305" spans="1:13" x14ac:dyDescent="0.3">
      <c r="A305">
        <v>114</v>
      </c>
      <c r="B305">
        <v>7</v>
      </c>
      <c r="C305" s="1" t="s">
        <v>89</v>
      </c>
      <c r="D305" s="1" t="s">
        <v>629</v>
      </c>
      <c r="E305">
        <v>10</v>
      </c>
      <c r="F305">
        <v>18</v>
      </c>
      <c r="G305">
        <v>3</v>
      </c>
      <c r="H305">
        <v>31</v>
      </c>
      <c r="I305" s="1" t="s">
        <v>609</v>
      </c>
      <c r="J305">
        <f>cocina[[#This Row],[Precio Unitario]]*cocina[[#This Row],[Cantidad Ordenada]]-cocina[[#This Row],[Costo Unitario]]*cocina[[#This Row],[Cantidad Ordenada]]</f>
        <v>24</v>
      </c>
      <c r="K305">
        <f>cocina[[#This Row],[Precio Unitario]]*cocina[[#This Row],[Cantidad Ordenada]]</f>
        <v>54</v>
      </c>
      <c r="L305" s="5">
        <f>(SUMIF(A:A,cocina[[#This Row],[Número de Orden]],J:J))/SUMIF(A:A,cocina[[#This Row],[Número de Orden]],K:K)</f>
        <v>0.41501976284584979</v>
      </c>
      <c r="M305" s="1">
        <f>cocina[[#This Row],[Ganancia bruta]]-cocina[[#This Row],[Ganancia neta]]</f>
        <v>30</v>
      </c>
    </row>
    <row r="306" spans="1:13" x14ac:dyDescent="0.3">
      <c r="A306">
        <v>114</v>
      </c>
      <c r="B306">
        <v>7</v>
      </c>
      <c r="C306" s="1" t="s">
        <v>213</v>
      </c>
      <c r="D306" s="1" t="s">
        <v>624</v>
      </c>
      <c r="E306">
        <v>13</v>
      </c>
      <c r="F306">
        <v>22</v>
      </c>
      <c r="G306">
        <v>1</v>
      </c>
      <c r="H306">
        <v>42</v>
      </c>
      <c r="I306" s="1" t="s">
        <v>609</v>
      </c>
      <c r="J306">
        <f>cocina[[#This Row],[Precio Unitario]]*cocina[[#This Row],[Cantidad Ordenada]]-cocina[[#This Row],[Costo Unitario]]*cocina[[#This Row],[Cantidad Ordenada]]</f>
        <v>9</v>
      </c>
      <c r="K306">
        <f>cocina[[#This Row],[Precio Unitario]]*cocina[[#This Row],[Cantidad Ordenada]]</f>
        <v>22</v>
      </c>
      <c r="L306" s="5">
        <f>(SUMIF(A:A,cocina[[#This Row],[Número de Orden]],J:J))/SUMIF(A:A,cocina[[#This Row],[Número de Orden]],K:K)</f>
        <v>0.41501976284584979</v>
      </c>
      <c r="M306" s="1">
        <f>cocina[[#This Row],[Ganancia bruta]]-cocina[[#This Row],[Ganancia neta]]</f>
        <v>13</v>
      </c>
    </row>
    <row r="307" spans="1:13" x14ac:dyDescent="0.3">
      <c r="A307">
        <v>115</v>
      </c>
      <c r="B307">
        <v>12</v>
      </c>
      <c r="C307" s="1" t="s">
        <v>116</v>
      </c>
      <c r="D307" s="1" t="s">
        <v>615</v>
      </c>
      <c r="E307">
        <v>16</v>
      </c>
      <c r="F307">
        <v>27</v>
      </c>
      <c r="G307">
        <v>3</v>
      </c>
      <c r="H307">
        <v>23</v>
      </c>
      <c r="I307" s="1" t="s">
        <v>609</v>
      </c>
      <c r="J307">
        <f>cocina[[#This Row],[Precio Unitario]]*cocina[[#This Row],[Cantidad Ordenada]]-cocina[[#This Row],[Costo Unitario]]*cocina[[#This Row],[Cantidad Ordenada]]</f>
        <v>33</v>
      </c>
      <c r="K307">
        <f>cocina[[#This Row],[Precio Unitario]]*cocina[[#This Row],[Cantidad Ordenada]]</f>
        <v>81</v>
      </c>
      <c r="L307" s="5">
        <f>(SUMIF(A:A,cocina[[#This Row],[Número de Orden]],J:J))/SUMIF(A:A,cocina[[#This Row],[Número de Orden]],K:K)</f>
        <v>0.4050632911392405</v>
      </c>
      <c r="M307" s="1">
        <f>cocina[[#This Row],[Ganancia bruta]]-cocina[[#This Row],[Ganancia neta]]</f>
        <v>48</v>
      </c>
    </row>
    <row r="308" spans="1:13" x14ac:dyDescent="0.3">
      <c r="A308">
        <v>115</v>
      </c>
      <c r="B308">
        <v>12</v>
      </c>
      <c r="C308" s="1" t="s">
        <v>78</v>
      </c>
      <c r="D308" s="1" t="s">
        <v>613</v>
      </c>
      <c r="E308">
        <v>18</v>
      </c>
      <c r="F308">
        <v>30</v>
      </c>
      <c r="G308">
        <v>2</v>
      </c>
      <c r="H308">
        <v>32</v>
      </c>
      <c r="I308" s="1" t="s">
        <v>609</v>
      </c>
      <c r="J308">
        <f>cocina[[#This Row],[Precio Unitario]]*cocina[[#This Row],[Cantidad Ordenada]]-cocina[[#This Row],[Costo Unitario]]*cocina[[#This Row],[Cantidad Ordenada]]</f>
        <v>24</v>
      </c>
      <c r="K308">
        <f>cocina[[#This Row],[Precio Unitario]]*cocina[[#This Row],[Cantidad Ordenada]]</f>
        <v>60</v>
      </c>
      <c r="L308" s="5">
        <f>(SUMIF(A:A,cocina[[#This Row],[Número de Orden]],J:J))/SUMIF(A:A,cocina[[#This Row],[Número de Orden]],K:K)</f>
        <v>0.4050632911392405</v>
      </c>
      <c r="M308" s="1">
        <f>cocina[[#This Row],[Ganancia bruta]]-cocina[[#This Row],[Ganancia neta]]</f>
        <v>36</v>
      </c>
    </row>
    <row r="309" spans="1:13" x14ac:dyDescent="0.3">
      <c r="A309">
        <v>115</v>
      </c>
      <c r="B309">
        <v>12</v>
      </c>
      <c r="C309" s="1" t="s">
        <v>257</v>
      </c>
      <c r="D309" s="1" t="s">
        <v>623</v>
      </c>
      <c r="E309">
        <v>19</v>
      </c>
      <c r="F309">
        <v>32</v>
      </c>
      <c r="G309">
        <v>3</v>
      </c>
      <c r="H309">
        <v>43</v>
      </c>
      <c r="I309" s="1" t="s">
        <v>609</v>
      </c>
      <c r="J309">
        <f>cocina[[#This Row],[Precio Unitario]]*cocina[[#This Row],[Cantidad Ordenada]]-cocina[[#This Row],[Costo Unitario]]*cocina[[#This Row],[Cantidad Ordenada]]</f>
        <v>39</v>
      </c>
      <c r="K309">
        <f>cocina[[#This Row],[Precio Unitario]]*cocina[[#This Row],[Cantidad Ordenada]]</f>
        <v>96</v>
      </c>
      <c r="L309" s="5">
        <f>(SUMIF(A:A,cocina[[#This Row],[Número de Orden]],J:J))/SUMIF(A:A,cocina[[#This Row],[Número de Orden]],K:K)</f>
        <v>0.4050632911392405</v>
      </c>
      <c r="M309" s="1">
        <f>cocina[[#This Row],[Ganancia bruta]]-cocina[[#This Row],[Ganancia neta]]</f>
        <v>57</v>
      </c>
    </row>
    <row r="310" spans="1:13" x14ac:dyDescent="0.3">
      <c r="A310">
        <v>116</v>
      </c>
      <c r="B310">
        <v>8</v>
      </c>
      <c r="C310" s="1" t="s">
        <v>257</v>
      </c>
      <c r="D310" s="1" t="s">
        <v>623</v>
      </c>
      <c r="E310">
        <v>19</v>
      </c>
      <c r="F310">
        <v>32</v>
      </c>
      <c r="G310">
        <v>3</v>
      </c>
      <c r="H310">
        <v>54</v>
      </c>
      <c r="I310" s="1" t="s">
        <v>609</v>
      </c>
      <c r="J310">
        <f>cocina[[#This Row],[Precio Unitario]]*cocina[[#This Row],[Cantidad Ordenada]]-cocina[[#This Row],[Costo Unitario]]*cocina[[#This Row],[Cantidad Ordenada]]</f>
        <v>39</v>
      </c>
      <c r="K310">
        <f>cocina[[#This Row],[Precio Unitario]]*cocina[[#This Row],[Cantidad Ordenada]]</f>
        <v>96</v>
      </c>
      <c r="L310" s="5">
        <f>(SUMIF(A:A,cocina[[#This Row],[Número de Orden]],J:J))/SUMIF(A:A,cocina[[#This Row],[Número de Orden]],K:K)</f>
        <v>0.40520446096654272</v>
      </c>
      <c r="M310" s="1">
        <f>cocina[[#This Row],[Ganancia bruta]]-cocina[[#This Row],[Ganancia neta]]</f>
        <v>57</v>
      </c>
    </row>
    <row r="311" spans="1:13" x14ac:dyDescent="0.3">
      <c r="A311">
        <v>116</v>
      </c>
      <c r="B311">
        <v>8</v>
      </c>
      <c r="C311" s="1" t="s">
        <v>36</v>
      </c>
      <c r="D311" s="1" t="s">
        <v>622</v>
      </c>
      <c r="E311">
        <v>21</v>
      </c>
      <c r="F311">
        <v>35</v>
      </c>
      <c r="G311">
        <v>1</v>
      </c>
      <c r="H311">
        <v>21</v>
      </c>
      <c r="I311" s="1" t="s">
        <v>608</v>
      </c>
      <c r="J311">
        <f>cocina[[#This Row],[Precio Unitario]]*cocina[[#This Row],[Cantidad Ordenada]]-cocina[[#This Row],[Costo Unitario]]*cocina[[#This Row],[Cantidad Ordenada]]</f>
        <v>14</v>
      </c>
      <c r="K311">
        <f>cocina[[#This Row],[Precio Unitario]]*cocina[[#This Row],[Cantidad Ordenada]]</f>
        <v>35</v>
      </c>
      <c r="L311" s="5">
        <f>(SUMIF(A:A,cocina[[#This Row],[Número de Orden]],J:J))/SUMIF(A:A,cocina[[#This Row],[Número de Orden]],K:K)</f>
        <v>0.40520446096654272</v>
      </c>
      <c r="M311" s="1">
        <f>cocina[[#This Row],[Ganancia bruta]]-cocina[[#This Row],[Ganancia neta]]</f>
        <v>21</v>
      </c>
    </row>
    <row r="312" spans="1:13" x14ac:dyDescent="0.3">
      <c r="A312">
        <v>116</v>
      </c>
      <c r="B312">
        <v>8</v>
      </c>
      <c r="C312" s="1" t="s">
        <v>83</v>
      </c>
      <c r="D312" s="1" t="s">
        <v>617</v>
      </c>
      <c r="E312">
        <v>22</v>
      </c>
      <c r="F312">
        <v>36</v>
      </c>
      <c r="G312">
        <v>1</v>
      </c>
      <c r="H312">
        <v>26</v>
      </c>
      <c r="I312" s="1" t="s">
        <v>609</v>
      </c>
      <c r="J312">
        <f>cocina[[#This Row],[Precio Unitario]]*cocina[[#This Row],[Cantidad Ordenada]]-cocina[[#This Row],[Costo Unitario]]*cocina[[#This Row],[Cantidad Ordenada]]</f>
        <v>14</v>
      </c>
      <c r="K312">
        <f>cocina[[#This Row],[Precio Unitario]]*cocina[[#This Row],[Cantidad Ordenada]]</f>
        <v>36</v>
      </c>
      <c r="L312" s="5">
        <f>(SUMIF(A:A,cocina[[#This Row],[Número de Orden]],J:J))/SUMIF(A:A,cocina[[#This Row],[Número de Orden]],K:K)</f>
        <v>0.40520446096654272</v>
      </c>
      <c r="M312" s="1">
        <f>cocina[[#This Row],[Ganancia bruta]]-cocina[[#This Row],[Ganancia neta]]</f>
        <v>22</v>
      </c>
    </row>
    <row r="313" spans="1:13" x14ac:dyDescent="0.3">
      <c r="A313">
        <v>116</v>
      </c>
      <c r="B313">
        <v>8</v>
      </c>
      <c r="C313" s="1" t="s">
        <v>65</v>
      </c>
      <c r="D313" s="1" t="s">
        <v>625</v>
      </c>
      <c r="E313">
        <v>20</v>
      </c>
      <c r="F313">
        <v>34</v>
      </c>
      <c r="G313">
        <v>3</v>
      </c>
      <c r="H313">
        <v>28</v>
      </c>
      <c r="I313" s="1" t="s">
        <v>609</v>
      </c>
      <c r="J313">
        <f>cocina[[#This Row],[Precio Unitario]]*cocina[[#This Row],[Cantidad Ordenada]]-cocina[[#This Row],[Costo Unitario]]*cocina[[#This Row],[Cantidad Ordenada]]</f>
        <v>42</v>
      </c>
      <c r="K313">
        <f>cocina[[#This Row],[Precio Unitario]]*cocina[[#This Row],[Cantidad Ordenada]]</f>
        <v>102</v>
      </c>
      <c r="L313" s="5">
        <f>(SUMIF(A:A,cocina[[#This Row],[Número de Orden]],J:J))/SUMIF(A:A,cocina[[#This Row],[Número de Orden]],K:K)</f>
        <v>0.40520446096654272</v>
      </c>
      <c r="M313" s="1">
        <f>cocina[[#This Row],[Ganancia bruta]]-cocina[[#This Row],[Ganancia neta]]</f>
        <v>60</v>
      </c>
    </row>
    <row r="314" spans="1:13" x14ac:dyDescent="0.3">
      <c r="A314">
        <v>117</v>
      </c>
      <c r="B314">
        <v>8</v>
      </c>
      <c r="C314" s="1" t="s">
        <v>36</v>
      </c>
      <c r="D314" s="1" t="s">
        <v>622</v>
      </c>
      <c r="E314">
        <v>21</v>
      </c>
      <c r="F314">
        <v>35</v>
      </c>
      <c r="G314">
        <v>2</v>
      </c>
      <c r="H314">
        <v>8</v>
      </c>
      <c r="I314" s="1" t="s">
        <v>609</v>
      </c>
      <c r="J314">
        <f>cocina[[#This Row],[Precio Unitario]]*cocina[[#This Row],[Cantidad Ordenada]]-cocina[[#This Row],[Costo Unitario]]*cocina[[#This Row],[Cantidad Ordenada]]</f>
        <v>28</v>
      </c>
      <c r="K314">
        <f>cocina[[#This Row],[Precio Unitario]]*cocina[[#This Row],[Cantidad Ordenada]]</f>
        <v>70</v>
      </c>
      <c r="L314" s="5">
        <f>(SUMIF(A:A,cocina[[#This Row],[Número de Orden]],J:J))/SUMIF(A:A,cocina[[#This Row],[Número de Orden]],K:K)</f>
        <v>0.4</v>
      </c>
      <c r="M314" s="1">
        <f>cocina[[#This Row],[Ganancia bruta]]-cocina[[#This Row],[Ganancia neta]]</f>
        <v>42</v>
      </c>
    </row>
    <row r="315" spans="1:13" x14ac:dyDescent="0.3">
      <c r="A315">
        <v>118</v>
      </c>
      <c r="B315">
        <v>13</v>
      </c>
      <c r="C315" s="1" t="s">
        <v>89</v>
      </c>
      <c r="D315" s="1" t="s">
        <v>629</v>
      </c>
      <c r="E315">
        <v>10</v>
      </c>
      <c r="F315">
        <v>18</v>
      </c>
      <c r="G315">
        <v>3</v>
      </c>
      <c r="H315">
        <v>39</v>
      </c>
      <c r="I315" s="1" t="s">
        <v>608</v>
      </c>
      <c r="J315">
        <f>cocina[[#This Row],[Precio Unitario]]*cocina[[#This Row],[Cantidad Ordenada]]-cocina[[#This Row],[Costo Unitario]]*cocina[[#This Row],[Cantidad Ordenada]]</f>
        <v>24</v>
      </c>
      <c r="K315">
        <f>cocina[[#This Row],[Precio Unitario]]*cocina[[#This Row],[Cantidad Ordenada]]</f>
        <v>54</v>
      </c>
      <c r="L315" s="5">
        <f>(SUMIF(A:A,cocina[[#This Row],[Número de Orden]],J:J))/SUMIF(A:A,cocina[[#This Row],[Número de Orden]],K:K)</f>
        <v>0.41148325358851673</v>
      </c>
      <c r="M315" s="1">
        <f>cocina[[#This Row],[Ganancia bruta]]-cocina[[#This Row],[Ganancia neta]]</f>
        <v>30</v>
      </c>
    </row>
    <row r="316" spans="1:13" x14ac:dyDescent="0.3">
      <c r="A316">
        <v>118</v>
      </c>
      <c r="B316">
        <v>13</v>
      </c>
      <c r="C316" s="1" t="s">
        <v>210</v>
      </c>
      <c r="D316" s="1" t="s">
        <v>627</v>
      </c>
      <c r="E316">
        <v>14</v>
      </c>
      <c r="F316">
        <v>23</v>
      </c>
      <c r="G316">
        <v>3</v>
      </c>
      <c r="H316">
        <v>22</v>
      </c>
      <c r="I316" s="1" t="s">
        <v>609</v>
      </c>
      <c r="J316">
        <f>cocina[[#This Row],[Precio Unitario]]*cocina[[#This Row],[Cantidad Ordenada]]-cocina[[#This Row],[Costo Unitario]]*cocina[[#This Row],[Cantidad Ordenada]]</f>
        <v>27</v>
      </c>
      <c r="K316">
        <f>cocina[[#This Row],[Precio Unitario]]*cocina[[#This Row],[Cantidad Ordenada]]</f>
        <v>69</v>
      </c>
      <c r="L316" s="5">
        <f>(SUMIF(A:A,cocina[[#This Row],[Número de Orden]],J:J))/SUMIF(A:A,cocina[[#This Row],[Número de Orden]],K:K)</f>
        <v>0.41148325358851673</v>
      </c>
      <c r="M316" s="1">
        <f>cocina[[#This Row],[Ganancia bruta]]-cocina[[#This Row],[Ganancia neta]]</f>
        <v>42</v>
      </c>
    </row>
    <row r="317" spans="1:13" x14ac:dyDescent="0.3">
      <c r="A317">
        <v>118</v>
      </c>
      <c r="B317">
        <v>13</v>
      </c>
      <c r="C317" s="1" t="s">
        <v>116</v>
      </c>
      <c r="D317" s="1" t="s">
        <v>615</v>
      </c>
      <c r="E317">
        <v>16</v>
      </c>
      <c r="F317">
        <v>27</v>
      </c>
      <c r="G317">
        <v>2</v>
      </c>
      <c r="H317">
        <v>52</v>
      </c>
      <c r="I317" s="1" t="s">
        <v>609</v>
      </c>
      <c r="J317">
        <f>cocina[[#This Row],[Precio Unitario]]*cocina[[#This Row],[Cantidad Ordenada]]-cocina[[#This Row],[Costo Unitario]]*cocina[[#This Row],[Cantidad Ordenada]]</f>
        <v>22</v>
      </c>
      <c r="K317">
        <f>cocina[[#This Row],[Precio Unitario]]*cocina[[#This Row],[Cantidad Ordenada]]</f>
        <v>54</v>
      </c>
      <c r="L317" s="5">
        <f>(SUMIF(A:A,cocina[[#This Row],[Número de Orden]],J:J))/SUMIF(A:A,cocina[[#This Row],[Número de Orden]],K:K)</f>
        <v>0.41148325358851673</v>
      </c>
      <c r="M317" s="1">
        <f>cocina[[#This Row],[Ganancia bruta]]-cocina[[#This Row],[Ganancia neta]]</f>
        <v>32</v>
      </c>
    </row>
    <row r="318" spans="1:13" x14ac:dyDescent="0.3">
      <c r="A318">
        <v>118</v>
      </c>
      <c r="B318">
        <v>13</v>
      </c>
      <c r="C318" s="1" t="s">
        <v>257</v>
      </c>
      <c r="D318" s="1" t="s">
        <v>623</v>
      </c>
      <c r="E318">
        <v>19</v>
      </c>
      <c r="F318">
        <v>32</v>
      </c>
      <c r="G318">
        <v>1</v>
      </c>
      <c r="H318">
        <v>23</v>
      </c>
      <c r="I318" s="1" t="s">
        <v>609</v>
      </c>
      <c r="J318">
        <f>cocina[[#This Row],[Precio Unitario]]*cocina[[#This Row],[Cantidad Ordenada]]-cocina[[#This Row],[Costo Unitario]]*cocina[[#This Row],[Cantidad Ordenada]]</f>
        <v>13</v>
      </c>
      <c r="K318">
        <f>cocina[[#This Row],[Precio Unitario]]*cocina[[#This Row],[Cantidad Ordenada]]</f>
        <v>32</v>
      </c>
      <c r="L318" s="5">
        <f>(SUMIF(A:A,cocina[[#This Row],[Número de Orden]],J:J))/SUMIF(A:A,cocina[[#This Row],[Número de Orden]],K:K)</f>
        <v>0.41148325358851673</v>
      </c>
      <c r="M318" s="1">
        <f>cocina[[#This Row],[Ganancia bruta]]-cocina[[#This Row],[Ganancia neta]]</f>
        <v>19</v>
      </c>
    </row>
    <row r="319" spans="1:13" x14ac:dyDescent="0.3">
      <c r="A319">
        <v>119</v>
      </c>
      <c r="B319">
        <v>17</v>
      </c>
      <c r="C319" s="1" t="s">
        <v>165</v>
      </c>
      <c r="D319" s="1" t="s">
        <v>630</v>
      </c>
      <c r="E319">
        <v>15</v>
      </c>
      <c r="F319">
        <v>26</v>
      </c>
      <c r="G319">
        <v>1</v>
      </c>
      <c r="H319">
        <v>7</v>
      </c>
      <c r="I319" s="1" t="s">
        <v>608</v>
      </c>
      <c r="J319">
        <f>cocina[[#This Row],[Precio Unitario]]*cocina[[#This Row],[Cantidad Ordenada]]-cocina[[#This Row],[Costo Unitario]]*cocina[[#This Row],[Cantidad Ordenada]]</f>
        <v>11</v>
      </c>
      <c r="K319">
        <f>cocina[[#This Row],[Precio Unitario]]*cocina[[#This Row],[Cantidad Ordenada]]</f>
        <v>26</v>
      </c>
      <c r="L319" s="5">
        <f>(SUMIF(A:A,cocina[[#This Row],[Número de Orden]],J:J))/SUMIF(A:A,cocina[[#This Row],[Número de Orden]],K:K)</f>
        <v>0.41044776119402987</v>
      </c>
      <c r="M319" s="1">
        <f>cocina[[#This Row],[Ganancia bruta]]-cocina[[#This Row],[Ganancia neta]]</f>
        <v>15</v>
      </c>
    </row>
    <row r="320" spans="1:13" x14ac:dyDescent="0.3">
      <c r="A320">
        <v>119</v>
      </c>
      <c r="B320">
        <v>17</v>
      </c>
      <c r="C320" s="1" t="s">
        <v>83</v>
      </c>
      <c r="D320" s="1" t="s">
        <v>617</v>
      </c>
      <c r="E320">
        <v>22</v>
      </c>
      <c r="F320">
        <v>36</v>
      </c>
      <c r="G320">
        <v>2</v>
      </c>
      <c r="H320">
        <v>13</v>
      </c>
      <c r="I320" s="1" t="s">
        <v>609</v>
      </c>
      <c r="J320">
        <f>cocina[[#This Row],[Precio Unitario]]*cocina[[#This Row],[Cantidad Ordenada]]-cocina[[#This Row],[Costo Unitario]]*cocina[[#This Row],[Cantidad Ordenada]]</f>
        <v>28</v>
      </c>
      <c r="K320">
        <f>cocina[[#This Row],[Precio Unitario]]*cocina[[#This Row],[Cantidad Ordenada]]</f>
        <v>72</v>
      </c>
      <c r="L320" s="5">
        <f>(SUMIF(A:A,cocina[[#This Row],[Número de Orden]],J:J))/SUMIF(A:A,cocina[[#This Row],[Número de Orden]],K:K)</f>
        <v>0.41044776119402987</v>
      </c>
      <c r="M320" s="1">
        <f>cocina[[#This Row],[Ganancia bruta]]-cocina[[#This Row],[Ganancia neta]]</f>
        <v>44</v>
      </c>
    </row>
    <row r="321" spans="1:13" x14ac:dyDescent="0.3">
      <c r="A321">
        <v>119</v>
      </c>
      <c r="B321">
        <v>17</v>
      </c>
      <c r="C321" s="1" t="s">
        <v>89</v>
      </c>
      <c r="D321" s="1" t="s">
        <v>629</v>
      </c>
      <c r="E321">
        <v>10</v>
      </c>
      <c r="F321">
        <v>18</v>
      </c>
      <c r="G321">
        <v>2</v>
      </c>
      <c r="H321">
        <v>34</v>
      </c>
      <c r="I321" s="1" t="s">
        <v>609</v>
      </c>
      <c r="J321">
        <f>cocina[[#This Row],[Precio Unitario]]*cocina[[#This Row],[Cantidad Ordenada]]-cocina[[#This Row],[Costo Unitario]]*cocina[[#This Row],[Cantidad Ordenada]]</f>
        <v>16</v>
      </c>
      <c r="K321">
        <f>cocina[[#This Row],[Precio Unitario]]*cocina[[#This Row],[Cantidad Ordenada]]</f>
        <v>36</v>
      </c>
      <c r="L321" s="5">
        <f>(SUMIF(A:A,cocina[[#This Row],[Número de Orden]],J:J))/SUMIF(A:A,cocina[[#This Row],[Número de Orden]],K:K)</f>
        <v>0.41044776119402987</v>
      </c>
      <c r="M321" s="1">
        <f>cocina[[#This Row],[Ganancia bruta]]-cocina[[#This Row],[Ganancia neta]]</f>
        <v>20</v>
      </c>
    </row>
    <row r="322" spans="1:13" x14ac:dyDescent="0.3">
      <c r="A322">
        <v>120</v>
      </c>
      <c r="B322">
        <v>4</v>
      </c>
      <c r="C322" s="1" t="s">
        <v>126</v>
      </c>
      <c r="D322" s="1" t="s">
        <v>614</v>
      </c>
      <c r="E322">
        <v>19</v>
      </c>
      <c r="F322">
        <v>31</v>
      </c>
      <c r="G322">
        <v>3</v>
      </c>
      <c r="H322">
        <v>56</v>
      </c>
      <c r="I322" s="1" t="s">
        <v>609</v>
      </c>
      <c r="J322">
        <f>cocina[[#This Row],[Precio Unitario]]*cocina[[#This Row],[Cantidad Ordenada]]-cocina[[#This Row],[Costo Unitario]]*cocina[[#This Row],[Cantidad Ordenada]]</f>
        <v>36</v>
      </c>
      <c r="K322">
        <f>cocina[[#This Row],[Precio Unitario]]*cocina[[#This Row],[Cantidad Ordenada]]</f>
        <v>93</v>
      </c>
      <c r="L322" s="5">
        <f>(SUMIF(A:A,cocina[[#This Row],[Número de Orden]],J:J))/SUMIF(A:A,cocina[[#This Row],[Número de Orden]],K:K)</f>
        <v>0.4</v>
      </c>
      <c r="M322" s="1">
        <f>cocina[[#This Row],[Ganancia bruta]]-cocina[[#This Row],[Ganancia neta]]</f>
        <v>57</v>
      </c>
    </row>
    <row r="323" spans="1:13" x14ac:dyDescent="0.3">
      <c r="A323">
        <v>120</v>
      </c>
      <c r="B323">
        <v>4</v>
      </c>
      <c r="C323" s="1" t="s">
        <v>165</v>
      </c>
      <c r="D323" s="1" t="s">
        <v>630</v>
      </c>
      <c r="E323">
        <v>15</v>
      </c>
      <c r="F323">
        <v>26</v>
      </c>
      <c r="G323">
        <v>2</v>
      </c>
      <c r="H323">
        <v>41</v>
      </c>
      <c r="I323" s="1" t="s">
        <v>609</v>
      </c>
      <c r="J323">
        <f>cocina[[#This Row],[Precio Unitario]]*cocina[[#This Row],[Cantidad Ordenada]]-cocina[[#This Row],[Costo Unitario]]*cocina[[#This Row],[Cantidad Ordenada]]</f>
        <v>22</v>
      </c>
      <c r="K323">
        <f>cocina[[#This Row],[Precio Unitario]]*cocina[[#This Row],[Cantidad Ordenada]]</f>
        <v>52</v>
      </c>
      <c r="L323" s="5">
        <f>(SUMIF(A:A,cocina[[#This Row],[Número de Orden]],J:J))/SUMIF(A:A,cocina[[#This Row],[Número de Orden]],K:K)</f>
        <v>0.4</v>
      </c>
      <c r="M323" s="1">
        <f>cocina[[#This Row],[Ganancia bruta]]-cocina[[#This Row],[Ganancia neta]]</f>
        <v>30</v>
      </c>
    </row>
    <row r="324" spans="1:13" x14ac:dyDescent="0.3">
      <c r="A324">
        <v>121</v>
      </c>
      <c r="B324">
        <v>5</v>
      </c>
      <c r="C324" s="1" t="s">
        <v>165</v>
      </c>
      <c r="D324" s="1" t="s">
        <v>630</v>
      </c>
      <c r="E324">
        <v>15</v>
      </c>
      <c r="F324">
        <v>26</v>
      </c>
      <c r="G324">
        <v>2</v>
      </c>
      <c r="H324">
        <v>38</v>
      </c>
      <c r="I324" s="1" t="s">
        <v>608</v>
      </c>
      <c r="J324">
        <f>cocina[[#This Row],[Precio Unitario]]*cocina[[#This Row],[Cantidad Ordenada]]-cocina[[#This Row],[Costo Unitario]]*cocina[[#This Row],[Cantidad Ordenada]]</f>
        <v>22</v>
      </c>
      <c r="K324">
        <f>cocina[[#This Row],[Precio Unitario]]*cocina[[#This Row],[Cantidad Ordenada]]</f>
        <v>52</v>
      </c>
      <c r="L324" s="5">
        <f>(SUMIF(A:A,cocina[[#This Row],[Número de Orden]],J:J))/SUMIF(A:A,cocina[[#This Row],[Número de Orden]],K:K)</f>
        <v>0.42307692307692307</v>
      </c>
      <c r="M324" s="1">
        <f>cocina[[#This Row],[Ganancia bruta]]-cocina[[#This Row],[Ganancia neta]]</f>
        <v>30</v>
      </c>
    </row>
    <row r="325" spans="1:13" x14ac:dyDescent="0.3">
      <c r="A325">
        <v>122</v>
      </c>
      <c r="B325">
        <v>6</v>
      </c>
      <c r="C325" s="1" t="s">
        <v>36</v>
      </c>
      <c r="D325" s="1" t="s">
        <v>622</v>
      </c>
      <c r="E325">
        <v>21</v>
      </c>
      <c r="F325">
        <v>35</v>
      </c>
      <c r="G325">
        <v>3</v>
      </c>
      <c r="H325">
        <v>32</v>
      </c>
      <c r="I325" s="1" t="s">
        <v>608</v>
      </c>
      <c r="J325">
        <f>cocina[[#This Row],[Precio Unitario]]*cocina[[#This Row],[Cantidad Ordenada]]-cocina[[#This Row],[Costo Unitario]]*cocina[[#This Row],[Cantidad Ordenada]]</f>
        <v>42</v>
      </c>
      <c r="K325">
        <f>cocina[[#This Row],[Precio Unitario]]*cocina[[#This Row],[Cantidad Ordenada]]</f>
        <v>105</v>
      </c>
      <c r="L325" s="5">
        <f>(SUMIF(A:A,cocina[[#This Row],[Número de Orden]],J:J))/SUMIF(A:A,cocina[[#This Row],[Número de Orden]],K:K)</f>
        <v>0.4</v>
      </c>
      <c r="M325" s="1">
        <f>cocina[[#This Row],[Ganancia bruta]]-cocina[[#This Row],[Ganancia neta]]</f>
        <v>63</v>
      </c>
    </row>
    <row r="326" spans="1:13" x14ac:dyDescent="0.3">
      <c r="A326">
        <v>123</v>
      </c>
      <c r="B326">
        <v>16</v>
      </c>
      <c r="C326" s="1" t="s">
        <v>168</v>
      </c>
      <c r="D326" s="1" t="s">
        <v>612</v>
      </c>
      <c r="E326">
        <v>14</v>
      </c>
      <c r="F326">
        <v>24</v>
      </c>
      <c r="G326">
        <v>1</v>
      </c>
      <c r="H326">
        <v>33</v>
      </c>
      <c r="I326" s="1" t="s">
        <v>609</v>
      </c>
      <c r="J326">
        <f>cocina[[#This Row],[Precio Unitario]]*cocina[[#This Row],[Cantidad Ordenada]]-cocina[[#This Row],[Costo Unitario]]*cocina[[#This Row],[Cantidad Ordenada]]</f>
        <v>10</v>
      </c>
      <c r="K326">
        <f>cocina[[#This Row],[Precio Unitario]]*cocina[[#This Row],[Cantidad Ordenada]]</f>
        <v>24</v>
      </c>
      <c r="L326" s="5">
        <f>(SUMIF(A:A,cocina[[#This Row],[Número de Orden]],J:J))/SUMIF(A:A,cocina[[#This Row],[Número de Orden]],K:K)</f>
        <v>0.41666666666666669</v>
      </c>
      <c r="M326" s="1">
        <f>cocina[[#This Row],[Ganancia bruta]]-cocina[[#This Row],[Ganancia neta]]</f>
        <v>14</v>
      </c>
    </row>
    <row r="327" spans="1:13" x14ac:dyDescent="0.3">
      <c r="A327">
        <v>124</v>
      </c>
      <c r="B327">
        <v>16</v>
      </c>
      <c r="C327" s="1" t="s">
        <v>156</v>
      </c>
      <c r="D327" s="1" t="s">
        <v>626</v>
      </c>
      <c r="E327">
        <v>12</v>
      </c>
      <c r="F327">
        <v>20</v>
      </c>
      <c r="G327">
        <v>2</v>
      </c>
      <c r="H327">
        <v>43</v>
      </c>
      <c r="I327" s="1" t="s">
        <v>608</v>
      </c>
      <c r="J327">
        <f>cocina[[#This Row],[Precio Unitario]]*cocina[[#This Row],[Cantidad Ordenada]]-cocina[[#This Row],[Costo Unitario]]*cocina[[#This Row],[Cantidad Ordenada]]</f>
        <v>16</v>
      </c>
      <c r="K327">
        <f>cocina[[#This Row],[Precio Unitario]]*cocina[[#This Row],[Cantidad Ordenada]]</f>
        <v>40</v>
      </c>
      <c r="L327" s="5">
        <f>(SUMIF(A:A,cocina[[#This Row],[Número de Orden]],J:J))/SUMIF(A:A,cocina[[#This Row],[Número de Orden]],K:K)</f>
        <v>0.40090090090090091</v>
      </c>
      <c r="M327" s="1">
        <f>cocina[[#This Row],[Ganancia bruta]]-cocina[[#This Row],[Ganancia neta]]</f>
        <v>24</v>
      </c>
    </row>
    <row r="328" spans="1:13" x14ac:dyDescent="0.3">
      <c r="A328">
        <v>124</v>
      </c>
      <c r="B328">
        <v>16</v>
      </c>
      <c r="C328" s="1" t="s">
        <v>132</v>
      </c>
      <c r="D328" s="1" t="s">
        <v>631</v>
      </c>
      <c r="E328">
        <v>15</v>
      </c>
      <c r="F328">
        <v>25</v>
      </c>
      <c r="G328">
        <v>1</v>
      </c>
      <c r="H328">
        <v>27</v>
      </c>
      <c r="I328" s="1" t="s">
        <v>609</v>
      </c>
      <c r="J328">
        <f>cocina[[#This Row],[Precio Unitario]]*cocina[[#This Row],[Cantidad Ordenada]]-cocina[[#This Row],[Costo Unitario]]*cocina[[#This Row],[Cantidad Ordenada]]</f>
        <v>10</v>
      </c>
      <c r="K328">
        <f>cocina[[#This Row],[Precio Unitario]]*cocina[[#This Row],[Cantidad Ordenada]]</f>
        <v>25</v>
      </c>
      <c r="L328" s="5">
        <f>(SUMIF(A:A,cocina[[#This Row],[Número de Orden]],J:J))/SUMIF(A:A,cocina[[#This Row],[Número de Orden]],K:K)</f>
        <v>0.40090090090090091</v>
      </c>
      <c r="M328" s="1">
        <f>cocina[[#This Row],[Ganancia bruta]]-cocina[[#This Row],[Ganancia neta]]</f>
        <v>15</v>
      </c>
    </row>
    <row r="329" spans="1:13" x14ac:dyDescent="0.3">
      <c r="A329">
        <v>124</v>
      </c>
      <c r="B329">
        <v>16</v>
      </c>
      <c r="C329" s="1" t="s">
        <v>271</v>
      </c>
      <c r="D329" s="1" t="s">
        <v>619</v>
      </c>
      <c r="E329">
        <v>20</v>
      </c>
      <c r="F329">
        <v>33</v>
      </c>
      <c r="G329">
        <v>3</v>
      </c>
      <c r="H329">
        <v>9</v>
      </c>
      <c r="I329" s="1" t="s">
        <v>609</v>
      </c>
      <c r="J329">
        <f>cocina[[#This Row],[Precio Unitario]]*cocina[[#This Row],[Cantidad Ordenada]]-cocina[[#This Row],[Costo Unitario]]*cocina[[#This Row],[Cantidad Ordenada]]</f>
        <v>39</v>
      </c>
      <c r="K329">
        <f>cocina[[#This Row],[Precio Unitario]]*cocina[[#This Row],[Cantidad Ordenada]]</f>
        <v>99</v>
      </c>
      <c r="L329" s="5">
        <f>(SUMIF(A:A,cocina[[#This Row],[Número de Orden]],J:J))/SUMIF(A:A,cocina[[#This Row],[Número de Orden]],K:K)</f>
        <v>0.40090090090090091</v>
      </c>
      <c r="M329" s="1">
        <f>cocina[[#This Row],[Ganancia bruta]]-cocina[[#This Row],[Ganancia neta]]</f>
        <v>60</v>
      </c>
    </row>
    <row r="330" spans="1:13" x14ac:dyDescent="0.3">
      <c r="A330">
        <v>124</v>
      </c>
      <c r="B330">
        <v>16</v>
      </c>
      <c r="C330" s="1" t="s">
        <v>48</v>
      </c>
      <c r="D330" s="1" t="s">
        <v>618</v>
      </c>
      <c r="E330">
        <v>17</v>
      </c>
      <c r="F330">
        <v>29</v>
      </c>
      <c r="G330">
        <v>2</v>
      </c>
      <c r="H330">
        <v>59</v>
      </c>
      <c r="I330" s="1" t="s">
        <v>609</v>
      </c>
      <c r="J330">
        <f>cocina[[#This Row],[Precio Unitario]]*cocina[[#This Row],[Cantidad Ordenada]]-cocina[[#This Row],[Costo Unitario]]*cocina[[#This Row],[Cantidad Ordenada]]</f>
        <v>24</v>
      </c>
      <c r="K330">
        <f>cocina[[#This Row],[Precio Unitario]]*cocina[[#This Row],[Cantidad Ordenada]]</f>
        <v>58</v>
      </c>
      <c r="L330" s="5">
        <f>(SUMIF(A:A,cocina[[#This Row],[Número de Orden]],J:J))/SUMIF(A:A,cocina[[#This Row],[Número de Orden]],K:K)</f>
        <v>0.40090090090090091</v>
      </c>
      <c r="M330" s="1">
        <f>cocina[[#This Row],[Ganancia bruta]]-cocina[[#This Row],[Ganancia neta]]</f>
        <v>34</v>
      </c>
    </row>
    <row r="331" spans="1:13" x14ac:dyDescent="0.3">
      <c r="A331">
        <v>125</v>
      </c>
      <c r="B331">
        <v>14</v>
      </c>
      <c r="C331" s="1" t="s">
        <v>52</v>
      </c>
      <c r="D331" s="1" t="s">
        <v>620</v>
      </c>
      <c r="E331">
        <v>16</v>
      </c>
      <c r="F331">
        <v>28</v>
      </c>
      <c r="G331">
        <v>2</v>
      </c>
      <c r="H331">
        <v>38</v>
      </c>
      <c r="I331" s="1" t="s">
        <v>609</v>
      </c>
      <c r="J331">
        <f>cocina[[#This Row],[Precio Unitario]]*cocina[[#This Row],[Cantidad Ordenada]]-cocina[[#This Row],[Costo Unitario]]*cocina[[#This Row],[Cantidad Ordenada]]</f>
        <v>24</v>
      </c>
      <c r="K331">
        <f>cocina[[#This Row],[Precio Unitario]]*cocina[[#This Row],[Cantidad Ordenada]]</f>
        <v>56</v>
      </c>
      <c r="L331" s="5">
        <f>(SUMIF(A:A,cocina[[#This Row],[Número de Orden]],J:J))/SUMIF(A:A,cocina[[#This Row],[Número de Orden]],K:K)</f>
        <v>0.41304347826086957</v>
      </c>
      <c r="M331" s="1">
        <f>cocina[[#This Row],[Ganancia bruta]]-cocina[[#This Row],[Ganancia neta]]</f>
        <v>32</v>
      </c>
    </row>
    <row r="332" spans="1:13" x14ac:dyDescent="0.3">
      <c r="A332">
        <v>125</v>
      </c>
      <c r="B332">
        <v>14</v>
      </c>
      <c r="C332" s="1" t="s">
        <v>65</v>
      </c>
      <c r="D332" s="1" t="s">
        <v>625</v>
      </c>
      <c r="E332">
        <v>20</v>
      </c>
      <c r="F332">
        <v>34</v>
      </c>
      <c r="G332">
        <v>2</v>
      </c>
      <c r="H332">
        <v>15</v>
      </c>
      <c r="I332" s="1" t="s">
        <v>608</v>
      </c>
      <c r="J332">
        <f>cocina[[#This Row],[Precio Unitario]]*cocina[[#This Row],[Cantidad Ordenada]]-cocina[[#This Row],[Costo Unitario]]*cocina[[#This Row],[Cantidad Ordenada]]</f>
        <v>28</v>
      </c>
      <c r="K332">
        <f>cocina[[#This Row],[Precio Unitario]]*cocina[[#This Row],[Cantidad Ordenada]]</f>
        <v>68</v>
      </c>
      <c r="L332" s="5">
        <f>(SUMIF(A:A,cocina[[#This Row],[Número de Orden]],J:J))/SUMIF(A:A,cocina[[#This Row],[Número de Orden]],K:K)</f>
        <v>0.41304347826086957</v>
      </c>
      <c r="M332" s="1">
        <f>cocina[[#This Row],[Ganancia bruta]]-cocina[[#This Row],[Ganancia neta]]</f>
        <v>40</v>
      </c>
    </row>
    <row r="333" spans="1:13" x14ac:dyDescent="0.3">
      <c r="A333">
        <v>125</v>
      </c>
      <c r="B333">
        <v>14</v>
      </c>
      <c r="C333" s="1" t="s">
        <v>156</v>
      </c>
      <c r="D333" s="1" t="s">
        <v>626</v>
      </c>
      <c r="E333">
        <v>12</v>
      </c>
      <c r="F333">
        <v>20</v>
      </c>
      <c r="G333">
        <v>3</v>
      </c>
      <c r="H333">
        <v>31</v>
      </c>
      <c r="I333" s="1" t="s">
        <v>608</v>
      </c>
      <c r="J333">
        <f>cocina[[#This Row],[Precio Unitario]]*cocina[[#This Row],[Cantidad Ordenada]]-cocina[[#This Row],[Costo Unitario]]*cocina[[#This Row],[Cantidad Ordenada]]</f>
        <v>24</v>
      </c>
      <c r="K333">
        <f>cocina[[#This Row],[Precio Unitario]]*cocina[[#This Row],[Cantidad Ordenada]]</f>
        <v>60</v>
      </c>
      <c r="L333" s="5">
        <f>(SUMIF(A:A,cocina[[#This Row],[Número de Orden]],J:J))/SUMIF(A:A,cocina[[#This Row],[Número de Orden]],K:K)</f>
        <v>0.41304347826086957</v>
      </c>
      <c r="M333" s="1">
        <f>cocina[[#This Row],[Ganancia bruta]]-cocina[[#This Row],[Ganancia neta]]</f>
        <v>36</v>
      </c>
    </row>
    <row r="334" spans="1:13" x14ac:dyDescent="0.3">
      <c r="A334">
        <v>126</v>
      </c>
      <c r="B334">
        <v>18</v>
      </c>
      <c r="C334" s="1" t="s">
        <v>52</v>
      </c>
      <c r="D334" s="1" t="s">
        <v>620</v>
      </c>
      <c r="E334">
        <v>16</v>
      </c>
      <c r="F334">
        <v>28</v>
      </c>
      <c r="G334">
        <v>1</v>
      </c>
      <c r="H334">
        <v>19</v>
      </c>
      <c r="I334" s="1" t="s">
        <v>609</v>
      </c>
      <c r="J334">
        <f>cocina[[#This Row],[Precio Unitario]]*cocina[[#This Row],[Cantidad Ordenada]]-cocina[[#This Row],[Costo Unitario]]*cocina[[#This Row],[Cantidad Ordenada]]</f>
        <v>12</v>
      </c>
      <c r="K334">
        <f>cocina[[#This Row],[Precio Unitario]]*cocina[[#This Row],[Cantidad Ordenada]]</f>
        <v>28</v>
      </c>
      <c r="L334" s="5">
        <f>(SUMIF(A:A,cocina[[#This Row],[Número de Orden]],J:J))/SUMIF(A:A,cocina[[#This Row],[Número de Orden]],K:K)</f>
        <v>0.41212121212121211</v>
      </c>
      <c r="M334" s="1">
        <f>cocina[[#This Row],[Ganancia bruta]]-cocina[[#This Row],[Ganancia neta]]</f>
        <v>16</v>
      </c>
    </row>
    <row r="335" spans="1:13" x14ac:dyDescent="0.3">
      <c r="A335">
        <v>126</v>
      </c>
      <c r="B335">
        <v>18</v>
      </c>
      <c r="C335" s="1" t="s">
        <v>36</v>
      </c>
      <c r="D335" s="1" t="s">
        <v>622</v>
      </c>
      <c r="E335">
        <v>21</v>
      </c>
      <c r="F335">
        <v>35</v>
      </c>
      <c r="G335">
        <v>1</v>
      </c>
      <c r="H335">
        <v>40</v>
      </c>
      <c r="I335" s="1" t="s">
        <v>609</v>
      </c>
      <c r="J335">
        <f>cocina[[#This Row],[Precio Unitario]]*cocina[[#This Row],[Cantidad Ordenada]]-cocina[[#This Row],[Costo Unitario]]*cocina[[#This Row],[Cantidad Ordenada]]</f>
        <v>14</v>
      </c>
      <c r="K335">
        <f>cocina[[#This Row],[Precio Unitario]]*cocina[[#This Row],[Cantidad Ordenada]]</f>
        <v>35</v>
      </c>
      <c r="L335" s="5">
        <f>(SUMIF(A:A,cocina[[#This Row],[Número de Orden]],J:J))/SUMIF(A:A,cocina[[#This Row],[Número de Orden]],K:K)</f>
        <v>0.41212121212121211</v>
      </c>
      <c r="M335" s="1">
        <f>cocina[[#This Row],[Ganancia bruta]]-cocina[[#This Row],[Ganancia neta]]</f>
        <v>21</v>
      </c>
    </row>
    <row r="336" spans="1:13" x14ac:dyDescent="0.3">
      <c r="A336">
        <v>126</v>
      </c>
      <c r="B336">
        <v>18</v>
      </c>
      <c r="C336" s="1" t="s">
        <v>168</v>
      </c>
      <c r="D336" s="1" t="s">
        <v>612</v>
      </c>
      <c r="E336">
        <v>14</v>
      </c>
      <c r="F336">
        <v>24</v>
      </c>
      <c r="G336">
        <v>3</v>
      </c>
      <c r="H336">
        <v>27</v>
      </c>
      <c r="I336" s="1" t="s">
        <v>608</v>
      </c>
      <c r="J336">
        <f>cocina[[#This Row],[Precio Unitario]]*cocina[[#This Row],[Cantidad Ordenada]]-cocina[[#This Row],[Costo Unitario]]*cocina[[#This Row],[Cantidad Ordenada]]</f>
        <v>30</v>
      </c>
      <c r="K336">
        <f>cocina[[#This Row],[Precio Unitario]]*cocina[[#This Row],[Cantidad Ordenada]]</f>
        <v>72</v>
      </c>
      <c r="L336" s="5">
        <f>(SUMIF(A:A,cocina[[#This Row],[Número de Orden]],J:J))/SUMIF(A:A,cocina[[#This Row],[Número de Orden]],K:K)</f>
        <v>0.41212121212121211</v>
      </c>
      <c r="M336" s="1">
        <f>cocina[[#This Row],[Ganancia bruta]]-cocina[[#This Row],[Ganancia neta]]</f>
        <v>42</v>
      </c>
    </row>
    <row r="337" spans="1:13" x14ac:dyDescent="0.3">
      <c r="A337">
        <v>126</v>
      </c>
      <c r="B337">
        <v>18</v>
      </c>
      <c r="C337" s="1" t="s">
        <v>78</v>
      </c>
      <c r="D337" s="1" t="s">
        <v>613</v>
      </c>
      <c r="E337">
        <v>18</v>
      </c>
      <c r="F337">
        <v>30</v>
      </c>
      <c r="G337">
        <v>1</v>
      </c>
      <c r="H337">
        <v>53</v>
      </c>
      <c r="I337" s="1" t="s">
        <v>608</v>
      </c>
      <c r="J337">
        <f>cocina[[#This Row],[Precio Unitario]]*cocina[[#This Row],[Cantidad Ordenada]]-cocina[[#This Row],[Costo Unitario]]*cocina[[#This Row],[Cantidad Ordenada]]</f>
        <v>12</v>
      </c>
      <c r="K337">
        <f>cocina[[#This Row],[Precio Unitario]]*cocina[[#This Row],[Cantidad Ordenada]]</f>
        <v>30</v>
      </c>
      <c r="L337" s="5">
        <f>(SUMIF(A:A,cocina[[#This Row],[Número de Orden]],J:J))/SUMIF(A:A,cocina[[#This Row],[Número de Orden]],K:K)</f>
        <v>0.41212121212121211</v>
      </c>
      <c r="M337" s="1">
        <f>cocina[[#This Row],[Ganancia bruta]]-cocina[[#This Row],[Ganancia neta]]</f>
        <v>18</v>
      </c>
    </row>
    <row r="338" spans="1:13" x14ac:dyDescent="0.3">
      <c r="A338">
        <v>127</v>
      </c>
      <c r="B338">
        <v>6</v>
      </c>
      <c r="C338" s="1" t="s">
        <v>83</v>
      </c>
      <c r="D338" s="1" t="s">
        <v>617</v>
      </c>
      <c r="E338">
        <v>22</v>
      </c>
      <c r="F338">
        <v>36</v>
      </c>
      <c r="G338">
        <v>2</v>
      </c>
      <c r="H338">
        <v>30</v>
      </c>
      <c r="I338" s="1" t="s">
        <v>609</v>
      </c>
      <c r="J338">
        <f>cocina[[#This Row],[Precio Unitario]]*cocina[[#This Row],[Cantidad Ordenada]]-cocina[[#This Row],[Costo Unitario]]*cocina[[#This Row],[Cantidad Ordenada]]</f>
        <v>28</v>
      </c>
      <c r="K338">
        <f>cocina[[#This Row],[Precio Unitario]]*cocina[[#This Row],[Cantidad Ordenada]]</f>
        <v>72</v>
      </c>
      <c r="L338" s="5">
        <f>(SUMIF(A:A,cocina[[#This Row],[Número de Orden]],J:J))/SUMIF(A:A,cocina[[#This Row],[Número de Orden]],K:K)</f>
        <v>0.3888888888888889</v>
      </c>
      <c r="M338" s="1">
        <f>cocina[[#This Row],[Ganancia bruta]]-cocina[[#This Row],[Ganancia neta]]</f>
        <v>44</v>
      </c>
    </row>
    <row r="339" spans="1:13" x14ac:dyDescent="0.3">
      <c r="A339">
        <v>128</v>
      </c>
      <c r="B339">
        <v>2</v>
      </c>
      <c r="C339" s="1" t="s">
        <v>132</v>
      </c>
      <c r="D339" s="1" t="s">
        <v>631</v>
      </c>
      <c r="E339">
        <v>15</v>
      </c>
      <c r="F339">
        <v>25</v>
      </c>
      <c r="G339">
        <v>3</v>
      </c>
      <c r="H339">
        <v>53</v>
      </c>
      <c r="I339" s="1" t="s">
        <v>608</v>
      </c>
      <c r="J339">
        <f>cocina[[#This Row],[Precio Unitario]]*cocina[[#This Row],[Cantidad Ordenada]]-cocina[[#This Row],[Costo Unitario]]*cocina[[#This Row],[Cantidad Ordenada]]</f>
        <v>30</v>
      </c>
      <c r="K339">
        <f>cocina[[#This Row],[Precio Unitario]]*cocina[[#This Row],[Cantidad Ordenada]]</f>
        <v>75</v>
      </c>
      <c r="L339" s="5">
        <f>(SUMIF(A:A,cocina[[#This Row],[Número de Orden]],J:J))/SUMIF(A:A,cocina[[#This Row],[Número de Orden]],K:K)</f>
        <v>0.41004184100418412</v>
      </c>
      <c r="M339" s="1">
        <f>cocina[[#This Row],[Ganancia bruta]]-cocina[[#This Row],[Ganancia neta]]</f>
        <v>45</v>
      </c>
    </row>
    <row r="340" spans="1:13" x14ac:dyDescent="0.3">
      <c r="A340">
        <v>128</v>
      </c>
      <c r="B340">
        <v>2</v>
      </c>
      <c r="C340" s="1" t="s">
        <v>89</v>
      </c>
      <c r="D340" s="1" t="s">
        <v>629</v>
      </c>
      <c r="E340">
        <v>10</v>
      </c>
      <c r="F340">
        <v>18</v>
      </c>
      <c r="G340">
        <v>3</v>
      </c>
      <c r="H340">
        <v>50</v>
      </c>
      <c r="I340" s="1" t="s">
        <v>609</v>
      </c>
      <c r="J340">
        <f>cocina[[#This Row],[Precio Unitario]]*cocina[[#This Row],[Cantidad Ordenada]]-cocina[[#This Row],[Costo Unitario]]*cocina[[#This Row],[Cantidad Ordenada]]</f>
        <v>24</v>
      </c>
      <c r="K340">
        <f>cocina[[#This Row],[Precio Unitario]]*cocina[[#This Row],[Cantidad Ordenada]]</f>
        <v>54</v>
      </c>
      <c r="L340" s="5">
        <f>(SUMIF(A:A,cocina[[#This Row],[Número de Orden]],J:J))/SUMIF(A:A,cocina[[#This Row],[Número de Orden]],K:K)</f>
        <v>0.41004184100418412</v>
      </c>
      <c r="M340" s="1">
        <f>cocina[[#This Row],[Ganancia bruta]]-cocina[[#This Row],[Ganancia neta]]</f>
        <v>30</v>
      </c>
    </row>
    <row r="341" spans="1:13" x14ac:dyDescent="0.3">
      <c r="A341">
        <v>128</v>
      </c>
      <c r="B341">
        <v>2</v>
      </c>
      <c r="C341" s="1" t="s">
        <v>168</v>
      </c>
      <c r="D341" s="1" t="s">
        <v>612</v>
      </c>
      <c r="E341">
        <v>14</v>
      </c>
      <c r="F341">
        <v>24</v>
      </c>
      <c r="G341">
        <v>2</v>
      </c>
      <c r="H341">
        <v>35</v>
      </c>
      <c r="I341" s="1" t="s">
        <v>609</v>
      </c>
      <c r="J341">
        <f>cocina[[#This Row],[Precio Unitario]]*cocina[[#This Row],[Cantidad Ordenada]]-cocina[[#This Row],[Costo Unitario]]*cocina[[#This Row],[Cantidad Ordenada]]</f>
        <v>20</v>
      </c>
      <c r="K341">
        <f>cocina[[#This Row],[Precio Unitario]]*cocina[[#This Row],[Cantidad Ordenada]]</f>
        <v>48</v>
      </c>
      <c r="L341" s="5">
        <f>(SUMIF(A:A,cocina[[#This Row],[Número de Orden]],J:J))/SUMIF(A:A,cocina[[#This Row],[Número de Orden]],K:K)</f>
        <v>0.41004184100418412</v>
      </c>
      <c r="M341" s="1">
        <f>cocina[[#This Row],[Ganancia bruta]]-cocina[[#This Row],[Ganancia neta]]</f>
        <v>28</v>
      </c>
    </row>
    <row r="342" spans="1:13" x14ac:dyDescent="0.3">
      <c r="A342">
        <v>128</v>
      </c>
      <c r="B342">
        <v>2</v>
      </c>
      <c r="C342" s="1" t="s">
        <v>126</v>
      </c>
      <c r="D342" s="1" t="s">
        <v>614</v>
      </c>
      <c r="E342">
        <v>19</v>
      </c>
      <c r="F342">
        <v>31</v>
      </c>
      <c r="G342">
        <v>2</v>
      </c>
      <c r="H342">
        <v>34</v>
      </c>
      <c r="I342" s="1" t="s">
        <v>609</v>
      </c>
      <c r="J342">
        <f>cocina[[#This Row],[Precio Unitario]]*cocina[[#This Row],[Cantidad Ordenada]]-cocina[[#This Row],[Costo Unitario]]*cocina[[#This Row],[Cantidad Ordenada]]</f>
        <v>24</v>
      </c>
      <c r="K342">
        <f>cocina[[#This Row],[Precio Unitario]]*cocina[[#This Row],[Cantidad Ordenada]]</f>
        <v>62</v>
      </c>
      <c r="L342" s="5">
        <f>(SUMIF(A:A,cocina[[#This Row],[Número de Orden]],J:J))/SUMIF(A:A,cocina[[#This Row],[Número de Orden]],K:K)</f>
        <v>0.41004184100418412</v>
      </c>
      <c r="M342" s="1">
        <f>cocina[[#This Row],[Ganancia bruta]]-cocina[[#This Row],[Ganancia neta]]</f>
        <v>38</v>
      </c>
    </row>
    <row r="343" spans="1:13" x14ac:dyDescent="0.3">
      <c r="A343">
        <v>129</v>
      </c>
      <c r="B343">
        <v>16</v>
      </c>
      <c r="C343" s="1" t="s">
        <v>122</v>
      </c>
      <c r="D343" s="1" t="s">
        <v>621</v>
      </c>
      <c r="E343">
        <v>11</v>
      </c>
      <c r="F343">
        <v>19</v>
      </c>
      <c r="G343">
        <v>3</v>
      </c>
      <c r="H343">
        <v>6</v>
      </c>
      <c r="I343" s="1" t="s">
        <v>609</v>
      </c>
      <c r="J343">
        <f>cocina[[#This Row],[Precio Unitario]]*cocina[[#This Row],[Cantidad Ordenada]]-cocina[[#This Row],[Costo Unitario]]*cocina[[#This Row],[Cantidad Ordenada]]</f>
        <v>24</v>
      </c>
      <c r="K343">
        <f>cocina[[#This Row],[Precio Unitario]]*cocina[[#This Row],[Cantidad Ordenada]]</f>
        <v>57</v>
      </c>
      <c r="L343" s="5">
        <f>(SUMIF(A:A,cocina[[#This Row],[Número de Orden]],J:J))/SUMIF(A:A,cocina[[#This Row],[Número de Orden]],K:K)</f>
        <v>0.41509433962264153</v>
      </c>
      <c r="M343" s="1">
        <f>cocina[[#This Row],[Ganancia bruta]]-cocina[[#This Row],[Ganancia neta]]</f>
        <v>33</v>
      </c>
    </row>
    <row r="344" spans="1:13" x14ac:dyDescent="0.3">
      <c r="A344">
        <v>129</v>
      </c>
      <c r="B344">
        <v>16</v>
      </c>
      <c r="C344" s="1" t="s">
        <v>156</v>
      </c>
      <c r="D344" s="1" t="s">
        <v>626</v>
      </c>
      <c r="E344">
        <v>12</v>
      </c>
      <c r="F344">
        <v>20</v>
      </c>
      <c r="G344">
        <v>1</v>
      </c>
      <c r="H344">
        <v>24</v>
      </c>
      <c r="I344" s="1" t="s">
        <v>608</v>
      </c>
      <c r="J344">
        <f>cocina[[#This Row],[Precio Unitario]]*cocina[[#This Row],[Cantidad Ordenada]]-cocina[[#This Row],[Costo Unitario]]*cocina[[#This Row],[Cantidad Ordenada]]</f>
        <v>8</v>
      </c>
      <c r="K344">
        <f>cocina[[#This Row],[Precio Unitario]]*cocina[[#This Row],[Cantidad Ordenada]]</f>
        <v>20</v>
      </c>
      <c r="L344" s="5">
        <f>(SUMIF(A:A,cocina[[#This Row],[Número de Orden]],J:J))/SUMIF(A:A,cocina[[#This Row],[Número de Orden]],K:K)</f>
        <v>0.41509433962264153</v>
      </c>
      <c r="M344" s="1">
        <f>cocina[[#This Row],[Ganancia bruta]]-cocina[[#This Row],[Ganancia neta]]</f>
        <v>12</v>
      </c>
    </row>
    <row r="345" spans="1:13" x14ac:dyDescent="0.3">
      <c r="A345">
        <v>129</v>
      </c>
      <c r="B345">
        <v>16</v>
      </c>
      <c r="C345" s="1" t="s">
        <v>48</v>
      </c>
      <c r="D345" s="1" t="s">
        <v>618</v>
      </c>
      <c r="E345">
        <v>17</v>
      </c>
      <c r="F345">
        <v>29</v>
      </c>
      <c r="G345">
        <v>1</v>
      </c>
      <c r="H345">
        <v>50</v>
      </c>
      <c r="I345" s="1" t="s">
        <v>608</v>
      </c>
      <c r="J345">
        <f>cocina[[#This Row],[Precio Unitario]]*cocina[[#This Row],[Cantidad Ordenada]]-cocina[[#This Row],[Costo Unitario]]*cocina[[#This Row],[Cantidad Ordenada]]</f>
        <v>12</v>
      </c>
      <c r="K345">
        <f>cocina[[#This Row],[Precio Unitario]]*cocina[[#This Row],[Cantidad Ordenada]]</f>
        <v>29</v>
      </c>
      <c r="L345" s="5">
        <f>(SUMIF(A:A,cocina[[#This Row],[Número de Orden]],J:J))/SUMIF(A:A,cocina[[#This Row],[Número de Orden]],K:K)</f>
        <v>0.41509433962264153</v>
      </c>
      <c r="M345" s="1">
        <f>cocina[[#This Row],[Ganancia bruta]]-cocina[[#This Row],[Ganancia neta]]</f>
        <v>17</v>
      </c>
    </row>
    <row r="346" spans="1:13" x14ac:dyDescent="0.3">
      <c r="A346">
        <v>130</v>
      </c>
      <c r="B346">
        <v>10</v>
      </c>
      <c r="C346" s="1" t="s">
        <v>36</v>
      </c>
      <c r="D346" s="1" t="s">
        <v>622</v>
      </c>
      <c r="E346">
        <v>21</v>
      </c>
      <c r="F346">
        <v>35</v>
      </c>
      <c r="G346">
        <v>1</v>
      </c>
      <c r="H346">
        <v>25</v>
      </c>
      <c r="I346" s="1" t="s">
        <v>609</v>
      </c>
      <c r="J346">
        <f>cocina[[#This Row],[Precio Unitario]]*cocina[[#This Row],[Cantidad Ordenada]]-cocina[[#This Row],[Costo Unitario]]*cocina[[#This Row],[Cantidad Ordenada]]</f>
        <v>14</v>
      </c>
      <c r="K346">
        <f>cocina[[#This Row],[Precio Unitario]]*cocina[[#This Row],[Cantidad Ordenada]]</f>
        <v>35</v>
      </c>
      <c r="L346" s="5">
        <f>(SUMIF(A:A,cocina[[#This Row],[Número de Orden]],J:J))/SUMIF(A:A,cocina[[#This Row],[Número de Orden]],K:K)</f>
        <v>0.4</v>
      </c>
      <c r="M346" s="1">
        <f>cocina[[#This Row],[Ganancia bruta]]-cocina[[#This Row],[Ganancia neta]]</f>
        <v>21</v>
      </c>
    </row>
    <row r="347" spans="1:13" x14ac:dyDescent="0.3">
      <c r="A347">
        <v>131</v>
      </c>
      <c r="B347">
        <v>7</v>
      </c>
      <c r="C347" s="1" t="s">
        <v>58</v>
      </c>
      <c r="D347" s="1" t="s">
        <v>616</v>
      </c>
      <c r="E347">
        <v>25</v>
      </c>
      <c r="F347">
        <v>40</v>
      </c>
      <c r="G347">
        <v>1</v>
      </c>
      <c r="H347">
        <v>43</v>
      </c>
      <c r="I347" s="1" t="s">
        <v>609</v>
      </c>
      <c r="J347">
        <f>cocina[[#This Row],[Precio Unitario]]*cocina[[#This Row],[Cantidad Ordenada]]-cocina[[#This Row],[Costo Unitario]]*cocina[[#This Row],[Cantidad Ordenada]]</f>
        <v>15</v>
      </c>
      <c r="K347">
        <f>cocina[[#This Row],[Precio Unitario]]*cocina[[#This Row],[Cantidad Ordenada]]</f>
        <v>40</v>
      </c>
      <c r="L347" s="5">
        <f>(SUMIF(A:A,cocina[[#This Row],[Número de Orden]],J:J))/SUMIF(A:A,cocina[[#This Row],[Número de Orden]],K:K)</f>
        <v>0.40127388535031849</v>
      </c>
      <c r="M347" s="1">
        <f>cocina[[#This Row],[Ganancia bruta]]-cocina[[#This Row],[Ganancia neta]]</f>
        <v>25</v>
      </c>
    </row>
    <row r="348" spans="1:13" x14ac:dyDescent="0.3">
      <c r="A348">
        <v>131</v>
      </c>
      <c r="B348">
        <v>7</v>
      </c>
      <c r="C348" s="1" t="s">
        <v>89</v>
      </c>
      <c r="D348" s="1" t="s">
        <v>629</v>
      </c>
      <c r="E348">
        <v>10</v>
      </c>
      <c r="F348">
        <v>18</v>
      </c>
      <c r="G348">
        <v>3</v>
      </c>
      <c r="H348">
        <v>20</v>
      </c>
      <c r="I348" s="1" t="s">
        <v>608</v>
      </c>
      <c r="J348">
        <f>cocina[[#This Row],[Precio Unitario]]*cocina[[#This Row],[Cantidad Ordenada]]-cocina[[#This Row],[Costo Unitario]]*cocina[[#This Row],[Cantidad Ordenada]]</f>
        <v>24</v>
      </c>
      <c r="K348">
        <f>cocina[[#This Row],[Precio Unitario]]*cocina[[#This Row],[Cantidad Ordenada]]</f>
        <v>54</v>
      </c>
      <c r="L348" s="5">
        <f>(SUMIF(A:A,cocina[[#This Row],[Número de Orden]],J:J))/SUMIF(A:A,cocina[[#This Row],[Número de Orden]],K:K)</f>
        <v>0.40127388535031849</v>
      </c>
      <c r="M348" s="1">
        <f>cocina[[#This Row],[Ganancia bruta]]-cocina[[#This Row],[Ganancia neta]]</f>
        <v>30</v>
      </c>
    </row>
    <row r="349" spans="1:13" x14ac:dyDescent="0.3">
      <c r="A349">
        <v>131</v>
      </c>
      <c r="B349">
        <v>7</v>
      </c>
      <c r="C349" s="1" t="s">
        <v>80</v>
      </c>
      <c r="D349" s="1" t="s">
        <v>628</v>
      </c>
      <c r="E349">
        <v>13</v>
      </c>
      <c r="F349">
        <v>21</v>
      </c>
      <c r="G349">
        <v>3</v>
      </c>
      <c r="H349">
        <v>57</v>
      </c>
      <c r="I349" s="1" t="s">
        <v>609</v>
      </c>
      <c r="J349">
        <f>cocina[[#This Row],[Precio Unitario]]*cocina[[#This Row],[Cantidad Ordenada]]-cocina[[#This Row],[Costo Unitario]]*cocina[[#This Row],[Cantidad Ordenada]]</f>
        <v>24</v>
      </c>
      <c r="K349">
        <f>cocina[[#This Row],[Precio Unitario]]*cocina[[#This Row],[Cantidad Ordenada]]</f>
        <v>63</v>
      </c>
      <c r="L349" s="5">
        <f>(SUMIF(A:A,cocina[[#This Row],[Número de Orden]],J:J))/SUMIF(A:A,cocina[[#This Row],[Número de Orden]],K:K)</f>
        <v>0.40127388535031849</v>
      </c>
      <c r="M349" s="1">
        <f>cocina[[#This Row],[Ganancia bruta]]-cocina[[#This Row],[Ganancia neta]]</f>
        <v>39</v>
      </c>
    </row>
    <row r="350" spans="1:13" x14ac:dyDescent="0.3">
      <c r="A350">
        <v>132</v>
      </c>
      <c r="B350">
        <v>9</v>
      </c>
      <c r="C350" s="1" t="s">
        <v>210</v>
      </c>
      <c r="D350" s="1" t="s">
        <v>627</v>
      </c>
      <c r="E350">
        <v>14</v>
      </c>
      <c r="F350">
        <v>23</v>
      </c>
      <c r="G350">
        <v>1</v>
      </c>
      <c r="H350">
        <v>6</v>
      </c>
      <c r="I350" s="1" t="s">
        <v>609</v>
      </c>
      <c r="J350">
        <f>cocina[[#This Row],[Precio Unitario]]*cocina[[#This Row],[Cantidad Ordenada]]-cocina[[#This Row],[Costo Unitario]]*cocina[[#This Row],[Cantidad Ordenada]]</f>
        <v>9</v>
      </c>
      <c r="K350">
        <f>cocina[[#This Row],[Precio Unitario]]*cocina[[#This Row],[Cantidad Ordenada]]</f>
        <v>23</v>
      </c>
      <c r="L350" s="5">
        <f>(SUMIF(A:A,cocina[[#This Row],[Número de Orden]],J:J))/SUMIF(A:A,cocina[[#This Row],[Número de Orden]],K:K)</f>
        <v>0.39320388349514562</v>
      </c>
      <c r="M350" s="1">
        <f>cocina[[#This Row],[Ganancia bruta]]-cocina[[#This Row],[Ganancia neta]]</f>
        <v>14</v>
      </c>
    </row>
    <row r="351" spans="1:13" x14ac:dyDescent="0.3">
      <c r="A351">
        <v>132</v>
      </c>
      <c r="B351">
        <v>9</v>
      </c>
      <c r="C351" s="1" t="s">
        <v>83</v>
      </c>
      <c r="D351" s="1" t="s">
        <v>617</v>
      </c>
      <c r="E351">
        <v>22</v>
      </c>
      <c r="F351">
        <v>36</v>
      </c>
      <c r="G351">
        <v>1</v>
      </c>
      <c r="H351">
        <v>18</v>
      </c>
      <c r="I351" s="1" t="s">
        <v>608</v>
      </c>
      <c r="J351">
        <f>cocina[[#This Row],[Precio Unitario]]*cocina[[#This Row],[Cantidad Ordenada]]-cocina[[#This Row],[Costo Unitario]]*cocina[[#This Row],[Cantidad Ordenada]]</f>
        <v>14</v>
      </c>
      <c r="K351">
        <f>cocina[[#This Row],[Precio Unitario]]*cocina[[#This Row],[Cantidad Ordenada]]</f>
        <v>36</v>
      </c>
      <c r="L351" s="5">
        <f>(SUMIF(A:A,cocina[[#This Row],[Número de Orden]],J:J))/SUMIF(A:A,cocina[[#This Row],[Número de Orden]],K:K)</f>
        <v>0.39320388349514562</v>
      </c>
      <c r="M351" s="1">
        <f>cocina[[#This Row],[Ganancia bruta]]-cocina[[#This Row],[Ganancia neta]]</f>
        <v>22</v>
      </c>
    </row>
    <row r="352" spans="1:13" x14ac:dyDescent="0.3">
      <c r="A352">
        <v>132</v>
      </c>
      <c r="B352">
        <v>9</v>
      </c>
      <c r="C352" s="1" t="s">
        <v>80</v>
      </c>
      <c r="D352" s="1" t="s">
        <v>628</v>
      </c>
      <c r="E352">
        <v>13</v>
      </c>
      <c r="F352">
        <v>21</v>
      </c>
      <c r="G352">
        <v>2</v>
      </c>
      <c r="H352">
        <v>53</v>
      </c>
      <c r="I352" s="1" t="s">
        <v>608</v>
      </c>
      <c r="J352">
        <f>cocina[[#This Row],[Precio Unitario]]*cocina[[#This Row],[Cantidad Ordenada]]-cocina[[#This Row],[Costo Unitario]]*cocina[[#This Row],[Cantidad Ordenada]]</f>
        <v>16</v>
      </c>
      <c r="K352">
        <f>cocina[[#This Row],[Precio Unitario]]*cocina[[#This Row],[Cantidad Ordenada]]</f>
        <v>42</v>
      </c>
      <c r="L352" s="5">
        <f>(SUMIF(A:A,cocina[[#This Row],[Número de Orden]],J:J))/SUMIF(A:A,cocina[[#This Row],[Número de Orden]],K:K)</f>
        <v>0.39320388349514562</v>
      </c>
      <c r="M352" s="1">
        <f>cocina[[#This Row],[Ganancia bruta]]-cocina[[#This Row],[Ganancia neta]]</f>
        <v>26</v>
      </c>
    </row>
    <row r="353" spans="1:13" x14ac:dyDescent="0.3">
      <c r="A353">
        <v>132</v>
      </c>
      <c r="B353">
        <v>9</v>
      </c>
      <c r="C353" s="1" t="s">
        <v>36</v>
      </c>
      <c r="D353" s="1" t="s">
        <v>622</v>
      </c>
      <c r="E353">
        <v>21</v>
      </c>
      <c r="F353">
        <v>35</v>
      </c>
      <c r="G353">
        <v>3</v>
      </c>
      <c r="H353">
        <v>25</v>
      </c>
      <c r="I353" s="1" t="s">
        <v>609</v>
      </c>
      <c r="J353">
        <f>cocina[[#This Row],[Precio Unitario]]*cocina[[#This Row],[Cantidad Ordenada]]-cocina[[#This Row],[Costo Unitario]]*cocina[[#This Row],[Cantidad Ordenada]]</f>
        <v>42</v>
      </c>
      <c r="K353">
        <f>cocina[[#This Row],[Precio Unitario]]*cocina[[#This Row],[Cantidad Ordenada]]</f>
        <v>105</v>
      </c>
      <c r="L353" s="5">
        <f>(SUMIF(A:A,cocina[[#This Row],[Número de Orden]],J:J))/SUMIF(A:A,cocina[[#This Row],[Número de Orden]],K:K)</f>
        <v>0.39320388349514562</v>
      </c>
      <c r="M353" s="1">
        <f>cocina[[#This Row],[Ganancia bruta]]-cocina[[#This Row],[Ganancia neta]]</f>
        <v>63</v>
      </c>
    </row>
    <row r="354" spans="1:13" x14ac:dyDescent="0.3">
      <c r="A354">
        <v>133</v>
      </c>
      <c r="B354">
        <v>20</v>
      </c>
      <c r="C354" s="1" t="s">
        <v>257</v>
      </c>
      <c r="D354" s="1" t="s">
        <v>623</v>
      </c>
      <c r="E354">
        <v>19</v>
      </c>
      <c r="F354">
        <v>32</v>
      </c>
      <c r="G354">
        <v>1</v>
      </c>
      <c r="H354">
        <v>5</v>
      </c>
      <c r="I354" s="1" t="s">
        <v>608</v>
      </c>
      <c r="J354">
        <f>cocina[[#This Row],[Precio Unitario]]*cocina[[#This Row],[Cantidad Ordenada]]-cocina[[#This Row],[Costo Unitario]]*cocina[[#This Row],[Cantidad Ordenada]]</f>
        <v>13</v>
      </c>
      <c r="K354">
        <f>cocina[[#This Row],[Precio Unitario]]*cocina[[#This Row],[Cantidad Ordenada]]</f>
        <v>32</v>
      </c>
      <c r="L354" s="5">
        <f>(SUMIF(A:A,cocina[[#This Row],[Número de Orden]],J:J))/SUMIF(A:A,cocina[[#This Row],[Número de Orden]],K:K)</f>
        <v>0.41208791208791207</v>
      </c>
      <c r="M354" s="1">
        <f>cocina[[#This Row],[Ganancia bruta]]-cocina[[#This Row],[Ganancia neta]]</f>
        <v>19</v>
      </c>
    </row>
    <row r="355" spans="1:13" x14ac:dyDescent="0.3">
      <c r="A355">
        <v>133</v>
      </c>
      <c r="B355">
        <v>20</v>
      </c>
      <c r="C355" s="1" t="s">
        <v>65</v>
      </c>
      <c r="D355" s="1" t="s">
        <v>625</v>
      </c>
      <c r="E355">
        <v>20</v>
      </c>
      <c r="F355">
        <v>34</v>
      </c>
      <c r="G355">
        <v>1</v>
      </c>
      <c r="H355">
        <v>45</v>
      </c>
      <c r="I355" s="1" t="s">
        <v>609</v>
      </c>
      <c r="J355">
        <f>cocina[[#This Row],[Precio Unitario]]*cocina[[#This Row],[Cantidad Ordenada]]-cocina[[#This Row],[Costo Unitario]]*cocina[[#This Row],[Cantidad Ordenada]]</f>
        <v>14</v>
      </c>
      <c r="K355">
        <f>cocina[[#This Row],[Precio Unitario]]*cocina[[#This Row],[Cantidad Ordenada]]</f>
        <v>34</v>
      </c>
      <c r="L355" s="5">
        <f>(SUMIF(A:A,cocina[[#This Row],[Número de Orden]],J:J))/SUMIF(A:A,cocina[[#This Row],[Número de Orden]],K:K)</f>
        <v>0.41208791208791207</v>
      </c>
      <c r="M355" s="1">
        <f>cocina[[#This Row],[Ganancia bruta]]-cocina[[#This Row],[Ganancia neta]]</f>
        <v>20</v>
      </c>
    </row>
    <row r="356" spans="1:13" x14ac:dyDescent="0.3">
      <c r="A356">
        <v>133</v>
      </c>
      <c r="B356">
        <v>20</v>
      </c>
      <c r="C356" s="1" t="s">
        <v>126</v>
      </c>
      <c r="D356" s="1" t="s">
        <v>614</v>
      </c>
      <c r="E356">
        <v>19</v>
      </c>
      <c r="F356">
        <v>31</v>
      </c>
      <c r="G356">
        <v>2</v>
      </c>
      <c r="H356">
        <v>46</v>
      </c>
      <c r="I356" s="1" t="s">
        <v>608</v>
      </c>
      <c r="J356">
        <f>cocina[[#This Row],[Precio Unitario]]*cocina[[#This Row],[Cantidad Ordenada]]-cocina[[#This Row],[Costo Unitario]]*cocina[[#This Row],[Cantidad Ordenada]]</f>
        <v>24</v>
      </c>
      <c r="K356">
        <f>cocina[[#This Row],[Precio Unitario]]*cocina[[#This Row],[Cantidad Ordenada]]</f>
        <v>62</v>
      </c>
      <c r="L356" s="5">
        <f>(SUMIF(A:A,cocina[[#This Row],[Número de Orden]],J:J))/SUMIF(A:A,cocina[[#This Row],[Número de Orden]],K:K)</f>
        <v>0.41208791208791207</v>
      </c>
      <c r="M356" s="1">
        <f>cocina[[#This Row],[Ganancia bruta]]-cocina[[#This Row],[Ganancia neta]]</f>
        <v>38</v>
      </c>
    </row>
    <row r="357" spans="1:13" x14ac:dyDescent="0.3">
      <c r="A357">
        <v>133</v>
      </c>
      <c r="B357">
        <v>20</v>
      </c>
      <c r="C357" s="1" t="s">
        <v>89</v>
      </c>
      <c r="D357" s="1" t="s">
        <v>629</v>
      </c>
      <c r="E357">
        <v>10</v>
      </c>
      <c r="F357">
        <v>18</v>
      </c>
      <c r="G357">
        <v>3</v>
      </c>
      <c r="H357">
        <v>11</v>
      </c>
      <c r="I357" s="1" t="s">
        <v>608</v>
      </c>
      <c r="J357">
        <f>cocina[[#This Row],[Precio Unitario]]*cocina[[#This Row],[Cantidad Ordenada]]-cocina[[#This Row],[Costo Unitario]]*cocina[[#This Row],[Cantidad Ordenada]]</f>
        <v>24</v>
      </c>
      <c r="K357">
        <f>cocina[[#This Row],[Precio Unitario]]*cocina[[#This Row],[Cantidad Ordenada]]</f>
        <v>54</v>
      </c>
      <c r="L357" s="5">
        <f>(SUMIF(A:A,cocina[[#This Row],[Número de Orden]],J:J))/SUMIF(A:A,cocina[[#This Row],[Número de Orden]],K:K)</f>
        <v>0.41208791208791207</v>
      </c>
      <c r="M357" s="1">
        <f>cocina[[#This Row],[Ganancia bruta]]-cocina[[#This Row],[Ganancia neta]]</f>
        <v>30</v>
      </c>
    </row>
    <row r="358" spans="1:13" x14ac:dyDescent="0.3">
      <c r="A358">
        <v>134</v>
      </c>
      <c r="B358">
        <v>3</v>
      </c>
      <c r="C358" s="1" t="s">
        <v>168</v>
      </c>
      <c r="D358" s="1" t="s">
        <v>612</v>
      </c>
      <c r="E358">
        <v>14</v>
      </c>
      <c r="F358">
        <v>24</v>
      </c>
      <c r="G358">
        <v>1</v>
      </c>
      <c r="H358">
        <v>19</v>
      </c>
      <c r="I358" s="1" t="s">
        <v>608</v>
      </c>
      <c r="J358">
        <f>cocina[[#This Row],[Precio Unitario]]*cocina[[#This Row],[Cantidad Ordenada]]-cocina[[#This Row],[Costo Unitario]]*cocina[[#This Row],[Cantidad Ordenada]]</f>
        <v>10</v>
      </c>
      <c r="K358">
        <f>cocina[[#This Row],[Precio Unitario]]*cocina[[#This Row],[Cantidad Ordenada]]</f>
        <v>24</v>
      </c>
      <c r="L358" s="5">
        <f>(SUMIF(A:A,cocina[[#This Row],[Número de Orden]],J:J))/SUMIF(A:A,cocina[[#This Row],[Número de Orden]],K:K)</f>
        <v>0.40833333333333333</v>
      </c>
      <c r="M358" s="1">
        <f>cocina[[#This Row],[Ganancia bruta]]-cocina[[#This Row],[Ganancia neta]]</f>
        <v>14</v>
      </c>
    </row>
    <row r="359" spans="1:13" x14ac:dyDescent="0.3">
      <c r="A359">
        <v>134</v>
      </c>
      <c r="B359">
        <v>3</v>
      </c>
      <c r="C359" s="1" t="s">
        <v>257</v>
      </c>
      <c r="D359" s="1" t="s">
        <v>623</v>
      </c>
      <c r="E359">
        <v>19</v>
      </c>
      <c r="F359">
        <v>32</v>
      </c>
      <c r="G359">
        <v>3</v>
      </c>
      <c r="H359">
        <v>29</v>
      </c>
      <c r="I359" s="1" t="s">
        <v>608</v>
      </c>
      <c r="J359">
        <f>cocina[[#This Row],[Precio Unitario]]*cocina[[#This Row],[Cantidad Ordenada]]-cocina[[#This Row],[Costo Unitario]]*cocina[[#This Row],[Cantidad Ordenada]]</f>
        <v>39</v>
      </c>
      <c r="K359">
        <f>cocina[[#This Row],[Precio Unitario]]*cocina[[#This Row],[Cantidad Ordenada]]</f>
        <v>96</v>
      </c>
      <c r="L359" s="5">
        <f>(SUMIF(A:A,cocina[[#This Row],[Número de Orden]],J:J))/SUMIF(A:A,cocina[[#This Row],[Número de Orden]],K:K)</f>
        <v>0.40833333333333333</v>
      </c>
      <c r="M359" s="1">
        <f>cocina[[#This Row],[Ganancia bruta]]-cocina[[#This Row],[Ganancia neta]]</f>
        <v>57</v>
      </c>
    </row>
    <row r="360" spans="1:13" x14ac:dyDescent="0.3">
      <c r="A360">
        <v>135</v>
      </c>
      <c r="B360">
        <v>11</v>
      </c>
      <c r="C360" s="1" t="s">
        <v>126</v>
      </c>
      <c r="D360" s="1" t="s">
        <v>614</v>
      </c>
      <c r="E360">
        <v>19</v>
      </c>
      <c r="F360">
        <v>31</v>
      </c>
      <c r="G360">
        <v>3</v>
      </c>
      <c r="H360">
        <v>17</v>
      </c>
      <c r="I360" s="1" t="s">
        <v>608</v>
      </c>
      <c r="J360">
        <f>cocina[[#This Row],[Precio Unitario]]*cocina[[#This Row],[Cantidad Ordenada]]-cocina[[#This Row],[Costo Unitario]]*cocina[[#This Row],[Cantidad Ordenada]]</f>
        <v>36</v>
      </c>
      <c r="K360">
        <f>cocina[[#This Row],[Precio Unitario]]*cocina[[#This Row],[Cantidad Ordenada]]</f>
        <v>93</v>
      </c>
      <c r="L360" s="5">
        <f>(SUMIF(A:A,cocina[[#This Row],[Número de Orden]],J:J))/SUMIF(A:A,cocina[[#This Row],[Número de Orden]],K:K)</f>
        <v>0.3923076923076923</v>
      </c>
      <c r="M360" s="1">
        <f>cocina[[#This Row],[Ganancia bruta]]-cocina[[#This Row],[Ganancia neta]]</f>
        <v>57</v>
      </c>
    </row>
    <row r="361" spans="1:13" x14ac:dyDescent="0.3">
      <c r="A361">
        <v>135</v>
      </c>
      <c r="B361">
        <v>11</v>
      </c>
      <c r="C361" s="1" t="s">
        <v>58</v>
      </c>
      <c r="D361" s="1" t="s">
        <v>616</v>
      </c>
      <c r="E361">
        <v>25</v>
      </c>
      <c r="F361">
        <v>40</v>
      </c>
      <c r="G361">
        <v>2</v>
      </c>
      <c r="H361">
        <v>42</v>
      </c>
      <c r="I361" s="1" t="s">
        <v>608</v>
      </c>
      <c r="J361">
        <f>cocina[[#This Row],[Precio Unitario]]*cocina[[#This Row],[Cantidad Ordenada]]-cocina[[#This Row],[Costo Unitario]]*cocina[[#This Row],[Cantidad Ordenada]]</f>
        <v>30</v>
      </c>
      <c r="K361">
        <f>cocina[[#This Row],[Precio Unitario]]*cocina[[#This Row],[Cantidad Ordenada]]</f>
        <v>80</v>
      </c>
      <c r="L361" s="5">
        <f>(SUMIF(A:A,cocina[[#This Row],[Número de Orden]],J:J))/SUMIF(A:A,cocina[[#This Row],[Número de Orden]],K:K)</f>
        <v>0.3923076923076923</v>
      </c>
      <c r="M361" s="1">
        <f>cocina[[#This Row],[Ganancia bruta]]-cocina[[#This Row],[Ganancia neta]]</f>
        <v>50</v>
      </c>
    </row>
    <row r="362" spans="1:13" x14ac:dyDescent="0.3">
      <c r="A362">
        <v>135</v>
      </c>
      <c r="B362">
        <v>11</v>
      </c>
      <c r="C362" s="1" t="s">
        <v>48</v>
      </c>
      <c r="D362" s="1" t="s">
        <v>618</v>
      </c>
      <c r="E362">
        <v>17</v>
      </c>
      <c r="F362">
        <v>29</v>
      </c>
      <c r="G362">
        <v>3</v>
      </c>
      <c r="H362">
        <v>29</v>
      </c>
      <c r="I362" s="1" t="s">
        <v>609</v>
      </c>
      <c r="J362">
        <f>cocina[[#This Row],[Precio Unitario]]*cocina[[#This Row],[Cantidad Ordenada]]-cocina[[#This Row],[Costo Unitario]]*cocina[[#This Row],[Cantidad Ordenada]]</f>
        <v>36</v>
      </c>
      <c r="K362">
        <f>cocina[[#This Row],[Precio Unitario]]*cocina[[#This Row],[Cantidad Ordenada]]</f>
        <v>87</v>
      </c>
      <c r="L362" s="5">
        <f>(SUMIF(A:A,cocina[[#This Row],[Número de Orden]],J:J))/SUMIF(A:A,cocina[[#This Row],[Número de Orden]],K:K)</f>
        <v>0.3923076923076923</v>
      </c>
      <c r="M362" s="1">
        <f>cocina[[#This Row],[Ganancia bruta]]-cocina[[#This Row],[Ganancia neta]]</f>
        <v>51</v>
      </c>
    </row>
    <row r="363" spans="1:13" x14ac:dyDescent="0.3">
      <c r="A363">
        <v>136</v>
      </c>
      <c r="B363">
        <v>6</v>
      </c>
      <c r="C363" s="1" t="s">
        <v>58</v>
      </c>
      <c r="D363" s="1" t="s">
        <v>616</v>
      </c>
      <c r="E363">
        <v>25</v>
      </c>
      <c r="F363">
        <v>40</v>
      </c>
      <c r="G363">
        <v>2</v>
      </c>
      <c r="H363">
        <v>13</v>
      </c>
      <c r="I363" s="1" t="s">
        <v>609</v>
      </c>
      <c r="J363">
        <f>cocina[[#This Row],[Precio Unitario]]*cocina[[#This Row],[Cantidad Ordenada]]-cocina[[#This Row],[Costo Unitario]]*cocina[[#This Row],[Cantidad Ordenada]]</f>
        <v>30</v>
      </c>
      <c r="K363">
        <f>cocina[[#This Row],[Precio Unitario]]*cocina[[#This Row],[Cantidad Ordenada]]</f>
        <v>80</v>
      </c>
      <c r="L363" s="5">
        <f>(SUMIF(A:A,cocina[[#This Row],[Número de Orden]],J:J))/SUMIF(A:A,cocina[[#This Row],[Número de Orden]],K:K)</f>
        <v>0.375</v>
      </c>
      <c r="M363" s="1">
        <f>cocina[[#This Row],[Ganancia bruta]]-cocina[[#This Row],[Ganancia neta]]</f>
        <v>50</v>
      </c>
    </row>
    <row r="364" spans="1:13" x14ac:dyDescent="0.3">
      <c r="A364">
        <v>137</v>
      </c>
      <c r="B364">
        <v>13</v>
      </c>
      <c r="C364" s="1" t="s">
        <v>80</v>
      </c>
      <c r="D364" s="1" t="s">
        <v>628</v>
      </c>
      <c r="E364">
        <v>13</v>
      </c>
      <c r="F364">
        <v>21</v>
      </c>
      <c r="G364">
        <v>3</v>
      </c>
      <c r="H364">
        <v>41</v>
      </c>
      <c r="I364" s="1" t="s">
        <v>609</v>
      </c>
      <c r="J364">
        <f>cocina[[#This Row],[Precio Unitario]]*cocina[[#This Row],[Cantidad Ordenada]]-cocina[[#This Row],[Costo Unitario]]*cocina[[#This Row],[Cantidad Ordenada]]</f>
        <v>24</v>
      </c>
      <c r="K364">
        <f>cocina[[#This Row],[Precio Unitario]]*cocina[[#This Row],[Cantidad Ordenada]]</f>
        <v>63</v>
      </c>
      <c r="L364" s="5">
        <f>(SUMIF(A:A,cocina[[#This Row],[Número de Orden]],J:J))/SUMIF(A:A,cocina[[#This Row],[Número de Orden]],K:K)</f>
        <v>0.38095238095238093</v>
      </c>
      <c r="M364" s="1">
        <f>cocina[[#This Row],[Ganancia bruta]]-cocina[[#This Row],[Ganancia neta]]</f>
        <v>39</v>
      </c>
    </row>
    <row r="365" spans="1:13" x14ac:dyDescent="0.3">
      <c r="A365">
        <v>138</v>
      </c>
      <c r="B365">
        <v>6</v>
      </c>
      <c r="C365" s="1" t="s">
        <v>126</v>
      </c>
      <c r="D365" s="1" t="s">
        <v>614</v>
      </c>
      <c r="E365">
        <v>19</v>
      </c>
      <c r="F365">
        <v>31</v>
      </c>
      <c r="G365">
        <v>2</v>
      </c>
      <c r="H365">
        <v>40</v>
      </c>
      <c r="I365" s="1" t="s">
        <v>608</v>
      </c>
      <c r="J365">
        <f>cocina[[#This Row],[Precio Unitario]]*cocina[[#This Row],[Cantidad Ordenada]]-cocina[[#This Row],[Costo Unitario]]*cocina[[#This Row],[Cantidad Ordenada]]</f>
        <v>24</v>
      </c>
      <c r="K365">
        <f>cocina[[#This Row],[Precio Unitario]]*cocina[[#This Row],[Cantidad Ordenada]]</f>
        <v>62</v>
      </c>
      <c r="L365" s="5">
        <f>(SUMIF(A:A,cocina[[#This Row],[Número de Orden]],J:J))/SUMIF(A:A,cocina[[#This Row],[Número de Orden]],K:K)</f>
        <v>0.40756302521008403</v>
      </c>
      <c r="M365" s="1">
        <f>cocina[[#This Row],[Ganancia bruta]]-cocina[[#This Row],[Ganancia neta]]</f>
        <v>38</v>
      </c>
    </row>
    <row r="366" spans="1:13" x14ac:dyDescent="0.3">
      <c r="A366">
        <v>138</v>
      </c>
      <c r="B366">
        <v>6</v>
      </c>
      <c r="C366" s="1" t="s">
        <v>122</v>
      </c>
      <c r="D366" s="1" t="s">
        <v>621</v>
      </c>
      <c r="E366">
        <v>11</v>
      </c>
      <c r="F366">
        <v>19</v>
      </c>
      <c r="G366">
        <v>2</v>
      </c>
      <c r="H366">
        <v>6</v>
      </c>
      <c r="I366" s="1" t="s">
        <v>608</v>
      </c>
      <c r="J366">
        <f>cocina[[#This Row],[Precio Unitario]]*cocina[[#This Row],[Cantidad Ordenada]]-cocina[[#This Row],[Costo Unitario]]*cocina[[#This Row],[Cantidad Ordenada]]</f>
        <v>16</v>
      </c>
      <c r="K366">
        <f>cocina[[#This Row],[Precio Unitario]]*cocina[[#This Row],[Cantidad Ordenada]]</f>
        <v>38</v>
      </c>
      <c r="L366" s="5">
        <f>(SUMIF(A:A,cocina[[#This Row],[Número de Orden]],J:J))/SUMIF(A:A,cocina[[#This Row],[Número de Orden]],K:K)</f>
        <v>0.40756302521008403</v>
      </c>
      <c r="M366" s="1">
        <f>cocina[[#This Row],[Ganancia bruta]]-cocina[[#This Row],[Ganancia neta]]</f>
        <v>22</v>
      </c>
    </row>
    <row r="367" spans="1:13" x14ac:dyDescent="0.3">
      <c r="A367">
        <v>138</v>
      </c>
      <c r="B367">
        <v>6</v>
      </c>
      <c r="C367" s="1" t="s">
        <v>165</v>
      </c>
      <c r="D367" s="1" t="s">
        <v>630</v>
      </c>
      <c r="E367">
        <v>15</v>
      </c>
      <c r="F367">
        <v>26</v>
      </c>
      <c r="G367">
        <v>3</v>
      </c>
      <c r="H367">
        <v>7</v>
      </c>
      <c r="I367" s="1" t="s">
        <v>609</v>
      </c>
      <c r="J367">
        <f>cocina[[#This Row],[Precio Unitario]]*cocina[[#This Row],[Cantidad Ordenada]]-cocina[[#This Row],[Costo Unitario]]*cocina[[#This Row],[Cantidad Ordenada]]</f>
        <v>33</v>
      </c>
      <c r="K367">
        <f>cocina[[#This Row],[Precio Unitario]]*cocina[[#This Row],[Cantidad Ordenada]]</f>
        <v>78</v>
      </c>
      <c r="L367" s="5">
        <f>(SUMIF(A:A,cocina[[#This Row],[Número de Orden]],J:J))/SUMIF(A:A,cocina[[#This Row],[Número de Orden]],K:K)</f>
        <v>0.40756302521008403</v>
      </c>
      <c r="M367" s="1">
        <f>cocina[[#This Row],[Ganancia bruta]]-cocina[[#This Row],[Ganancia neta]]</f>
        <v>45</v>
      </c>
    </row>
    <row r="368" spans="1:13" x14ac:dyDescent="0.3">
      <c r="A368">
        <v>138</v>
      </c>
      <c r="B368">
        <v>6</v>
      </c>
      <c r="C368" s="1" t="s">
        <v>78</v>
      </c>
      <c r="D368" s="1" t="s">
        <v>613</v>
      </c>
      <c r="E368">
        <v>18</v>
      </c>
      <c r="F368">
        <v>30</v>
      </c>
      <c r="G368">
        <v>2</v>
      </c>
      <c r="H368">
        <v>44</v>
      </c>
      <c r="I368" s="1" t="s">
        <v>609</v>
      </c>
      <c r="J368">
        <f>cocina[[#This Row],[Precio Unitario]]*cocina[[#This Row],[Cantidad Ordenada]]-cocina[[#This Row],[Costo Unitario]]*cocina[[#This Row],[Cantidad Ordenada]]</f>
        <v>24</v>
      </c>
      <c r="K368">
        <f>cocina[[#This Row],[Precio Unitario]]*cocina[[#This Row],[Cantidad Ordenada]]</f>
        <v>60</v>
      </c>
      <c r="L368" s="5">
        <f>(SUMIF(A:A,cocina[[#This Row],[Número de Orden]],J:J))/SUMIF(A:A,cocina[[#This Row],[Número de Orden]],K:K)</f>
        <v>0.40756302521008403</v>
      </c>
      <c r="M368" s="1">
        <f>cocina[[#This Row],[Ganancia bruta]]-cocina[[#This Row],[Ganancia neta]]</f>
        <v>36</v>
      </c>
    </row>
    <row r="369" spans="1:13" x14ac:dyDescent="0.3">
      <c r="A369">
        <v>139</v>
      </c>
      <c r="B369">
        <v>16</v>
      </c>
      <c r="C369" s="1" t="s">
        <v>36</v>
      </c>
      <c r="D369" s="1" t="s">
        <v>622</v>
      </c>
      <c r="E369">
        <v>21</v>
      </c>
      <c r="F369">
        <v>35</v>
      </c>
      <c r="G369">
        <v>1</v>
      </c>
      <c r="H369">
        <v>26</v>
      </c>
      <c r="I369" s="1" t="s">
        <v>608</v>
      </c>
      <c r="J369">
        <f>cocina[[#This Row],[Precio Unitario]]*cocina[[#This Row],[Cantidad Ordenada]]-cocina[[#This Row],[Costo Unitario]]*cocina[[#This Row],[Cantidad Ordenada]]</f>
        <v>14</v>
      </c>
      <c r="K369">
        <f>cocina[[#This Row],[Precio Unitario]]*cocina[[#This Row],[Cantidad Ordenada]]</f>
        <v>35</v>
      </c>
      <c r="L369" s="5">
        <f>(SUMIF(A:A,cocina[[#This Row],[Número de Orden]],J:J))/SUMIF(A:A,cocina[[#This Row],[Número de Orden]],K:K)</f>
        <v>0.4</v>
      </c>
      <c r="M369" s="1">
        <f>cocina[[#This Row],[Ganancia bruta]]-cocina[[#This Row],[Ganancia neta]]</f>
        <v>21</v>
      </c>
    </row>
    <row r="370" spans="1:13" x14ac:dyDescent="0.3">
      <c r="A370">
        <v>140</v>
      </c>
      <c r="B370">
        <v>11</v>
      </c>
      <c r="C370" s="1" t="s">
        <v>132</v>
      </c>
      <c r="D370" s="1" t="s">
        <v>631</v>
      </c>
      <c r="E370">
        <v>15</v>
      </c>
      <c r="F370">
        <v>25</v>
      </c>
      <c r="G370">
        <v>2</v>
      </c>
      <c r="H370">
        <v>35</v>
      </c>
      <c r="I370" s="1" t="s">
        <v>608</v>
      </c>
      <c r="J370">
        <f>cocina[[#This Row],[Precio Unitario]]*cocina[[#This Row],[Cantidad Ordenada]]-cocina[[#This Row],[Costo Unitario]]*cocina[[#This Row],[Cantidad Ordenada]]</f>
        <v>20</v>
      </c>
      <c r="K370">
        <f>cocina[[#This Row],[Precio Unitario]]*cocina[[#This Row],[Cantidad Ordenada]]</f>
        <v>50</v>
      </c>
      <c r="L370" s="5">
        <f>(SUMIF(A:A,cocina[[#This Row],[Número de Orden]],J:J))/SUMIF(A:A,cocina[[#This Row],[Número de Orden]],K:K)</f>
        <v>0.40837696335078533</v>
      </c>
      <c r="M370" s="1">
        <f>cocina[[#This Row],[Ganancia bruta]]-cocina[[#This Row],[Ganancia neta]]</f>
        <v>30</v>
      </c>
    </row>
    <row r="371" spans="1:13" x14ac:dyDescent="0.3">
      <c r="A371">
        <v>140</v>
      </c>
      <c r="B371">
        <v>11</v>
      </c>
      <c r="C371" s="1" t="s">
        <v>36</v>
      </c>
      <c r="D371" s="1" t="s">
        <v>622</v>
      </c>
      <c r="E371">
        <v>21</v>
      </c>
      <c r="F371">
        <v>35</v>
      </c>
      <c r="G371">
        <v>3</v>
      </c>
      <c r="H371">
        <v>35</v>
      </c>
      <c r="I371" s="1" t="s">
        <v>609</v>
      </c>
      <c r="J371">
        <f>cocina[[#This Row],[Precio Unitario]]*cocina[[#This Row],[Cantidad Ordenada]]-cocina[[#This Row],[Costo Unitario]]*cocina[[#This Row],[Cantidad Ordenada]]</f>
        <v>42</v>
      </c>
      <c r="K371">
        <f>cocina[[#This Row],[Precio Unitario]]*cocina[[#This Row],[Cantidad Ordenada]]</f>
        <v>105</v>
      </c>
      <c r="L371" s="5">
        <f>(SUMIF(A:A,cocina[[#This Row],[Número de Orden]],J:J))/SUMIF(A:A,cocina[[#This Row],[Número de Orden]],K:K)</f>
        <v>0.40837696335078533</v>
      </c>
      <c r="M371" s="1">
        <f>cocina[[#This Row],[Ganancia bruta]]-cocina[[#This Row],[Ganancia neta]]</f>
        <v>63</v>
      </c>
    </row>
    <row r="372" spans="1:13" x14ac:dyDescent="0.3">
      <c r="A372">
        <v>140</v>
      </c>
      <c r="B372">
        <v>11</v>
      </c>
      <c r="C372" s="1" t="s">
        <v>89</v>
      </c>
      <c r="D372" s="1" t="s">
        <v>629</v>
      </c>
      <c r="E372">
        <v>10</v>
      </c>
      <c r="F372">
        <v>18</v>
      </c>
      <c r="G372">
        <v>2</v>
      </c>
      <c r="H372">
        <v>48</v>
      </c>
      <c r="I372" s="1" t="s">
        <v>609</v>
      </c>
      <c r="J372">
        <f>cocina[[#This Row],[Precio Unitario]]*cocina[[#This Row],[Cantidad Ordenada]]-cocina[[#This Row],[Costo Unitario]]*cocina[[#This Row],[Cantidad Ordenada]]</f>
        <v>16</v>
      </c>
      <c r="K372">
        <f>cocina[[#This Row],[Precio Unitario]]*cocina[[#This Row],[Cantidad Ordenada]]</f>
        <v>36</v>
      </c>
      <c r="L372" s="5">
        <f>(SUMIF(A:A,cocina[[#This Row],[Número de Orden]],J:J))/SUMIF(A:A,cocina[[#This Row],[Número de Orden]],K:K)</f>
        <v>0.40837696335078533</v>
      </c>
      <c r="M372" s="1">
        <f>cocina[[#This Row],[Ganancia bruta]]-cocina[[#This Row],[Ganancia neta]]</f>
        <v>20</v>
      </c>
    </row>
    <row r="373" spans="1:13" x14ac:dyDescent="0.3">
      <c r="A373">
        <v>141</v>
      </c>
      <c r="B373">
        <v>4</v>
      </c>
      <c r="C373" s="1" t="s">
        <v>80</v>
      </c>
      <c r="D373" s="1" t="s">
        <v>628</v>
      </c>
      <c r="E373">
        <v>13</v>
      </c>
      <c r="F373">
        <v>21</v>
      </c>
      <c r="G373">
        <v>1</v>
      </c>
      <c r="H373">
        <v>28</v>
      </c>
      <c r="I373" s="1" t="s">
        <v>609</v>
      </c>
      <c r="J373">
        <f>cocina[[#This Row],[Precio Unitario]]*cocina[[#This Row],[Cantidad Ordenada]]-cocina[[#This Row],[Costo Unitario]]*cocina[[#This Row],[Cantidad Ordenada]]</f>
        <v>8</v>
      </c>
      <c r="K373">
        <f>cocina[[#This Row],[Precio Unitario]]*cocina[[#This Row],[Cantidad Ordenada]]</f>
        <v>21</v>
      </c>
      <c r="L373" s="5">
        <f>(SUMIF(A:A,cocina[[#This Row],[Número de Orden]],J:J))/SUMIF(A:A,cocina[[#This Row],[Número de Orden]],K:K)</f>
        <v>0.38095238095238093</v>
      </c>
      <c r="M373" s="1">
        <f>cocina[[#This Row],[Ganancia bruta]]-cocina[[#This Row],[Ganancia neta]]</f>
        <v>13</v>
      </c>
    </row>
    <row r="374" spans="1:13" x14ac:dyDescent="0.3">
      <c r="A374">
        <v>142</v>
      </c>
      <c r="B374">
        <v>14</v>
      </c>
      <c r="C374" s="1" t="s">
        <v>168</v>
      </c>
      <c r="D374" s="1" t="s">
        <v>612</v>
      </c>
      <c r="E374">
        <v>14</v>
      </c>
      <c r="F374">
        <v>24</v>
      </c>
      <c r="G374">
        <v>3</v>
      </c>
      <c r="H374">
        <v>37</v>
      </c>
      <c r="I374" s="1" t="s">
        <v>608</v>
      </c>
      <c r="J374">
        <f>cocina[[#This Row],[Precio Unitario]]*cocina[[#This Row],[Cantidad Ordenada]]-cocina[[#This Row],[Costo Unitario]]*cocina[[#This Row],[Cantidad Ordenada]]</f>
        <v>30</v>
      </c>
      <c r="K374">
        <f>cocina[[#This Row],[Precio Unitario]]*cocina[[#This Row],[Cantidad Ordenada]]</f>
        <v>72</v>
      </c>
      <c r="L374" s="5">
        <f>(SUMIF(A:A,cocina[[#This Row],[Número de Orden]],J:J))/SUMIF(A:A,cocina[[#This Row],[Número de Orden]],K:K)</f>
        <v>0.39779005524861877</v>
      </c>
      <c r="M374" s="1">
        <f>cocina[[#This Row],[Ganancia bruta]]-cocina[[#This Row],[Ganancia neta]]</f>
        <v>42</v>
      </c>
    </row>
    <row r="375" spans="1:13" x14ac:dyDescent="0.3">
      <c r="A375">
        <v>142</v>
      </c>
      <c r="B375">
        <v>14</v>
      </c>
      <c r="C375" s="1" t="s">
        <v>210</v>
      </c>
      <c r="D375" s="1" t="s">
        <v>627</v>
      </c>
      <c r="E375">
        <v>14</v>
      </c>
      <c r="F375">
        <v>23</v>
      </c>
      <c r="G375">
        <v>3</v>
      </c>
      <c r="H375">
        <v>11</v>
      </c>
      <c r="I375" s="1" t="s">
        <v>609</v>
      </c>
      <c r="J375">
        <f>cocina[[#This Row],[Precio Unitario]]*cocina[[#This Row],[Cantidad Ordenada]]-cocina[[#This Row],[Costo Unitario]]*cocina[[#This Row],[Cantidad Ordenada]]</f>
        <v>27</v>
      </c>
      <c r="K375">
        <f>cocina[[#This Row],[Precio Unitario]]*cocina[[#This Row],[Cantidad Ordenada]]</f>
        <v>69</v>
      </c>
      <c r="L375" s="5">
        <f>(SUMIF(A:A,cocina[[#This Row],[Número de Orden]],J:J))/SUMIF(A:A,cocina[[#This Row],[Número de Orden]],K:K)</f>
        <v>0.39779005524861877</v>
      </c>
      <c r="M375" s="1">
        <f>cocina[[#This Row],[Ganancia bruta]]-cocina[[#This Row],[Ganancia neta]]</f>
        <v>42</v>
      </c>
    </row>
    <row r="376" spans="1:13" x14ac:dyDescent="0.3">
      <c r="A376">
        <v>142</v>
      </c>
      <c r="B376">
        <v>14</v>
      </c>
      <c r="C376" s="1" t="s">
        <v>58</v>
      </c>
      <c r="D376" s="1" t="s">
        <v>616</v>
      </c>
      <c r="E376">
        <v>25</v>
      </c>
      <c r="F376">
        <v>40</v>
      </c>
      <c r="G376">
        <v>1</v>
      </c>
      <c r="H376">
        <v>22</v>
      </c>
      <c r="I376" s="1" t="s">
        <v>608</v>
      </c>
      <c r="J376">
        <f>cocina[[#This Row],[Precio Unitario]]*cocina[[#This Row],[Cantidad Ordenada]]-cocina[[#This Row],[Costo Unitario]]*cocina[[#This Row],[Cantidad Ordenada]]</f>
        <v>15</v>
      </c>
      <c r="K376">
        <f>cocina[[#This Row],[Precio Unitario]]*cocina[[#This Row],[Cantidad Ordenada]]</f>
        <v>40</v>
      </c>
      <c r="L376" s="5">
        <f>(SUMIF(A:A,cocina[[#This Row],[Número de Orden]],J:J))/SUMIF(A:A,cocina[[#This Row],[Número de Orden]],K:K)</f>
        <v>0.39779005524861877</v>
      </c>
      <c r="M376" s="1">
        <f>cocina[[#This Row],[Ganancia bruta]]-cocina[[#This Row],[Ganancia neta]]</f>
        <v>25</v>
      </c>
    </row>
    <row r="377" spans="1:13" x14ac:dyDescent="0.3">
      <c r="A377">
        <v>143</v>
      </c>
      <c r="B377">
        <v>9</v>
      </c>
      <c r="C377" s="1" t="s">
        <v>132</v>
      </c>
      <c r="D377" s="1" t="s">
        <v>631</v>
      </c>
      <c r="E377">
        <v>15</v>
      </c>
      <c r="F377">
        <v>25</v>
      </c>
      <c r="G377">
        <v>2</v>
      </c>
      <c r="H377">
        <v>16</v>
      </c>
      <c r="I377" s="1" t="s">
        <v>609</v>
      </c>
      <c r="J377">
        <f>cocina[[#This Row],[Precio Unitario]]*cocina[[#This Row],[Cantidad Ordenada]]-cocina[[#This Row],[Costo Unitario]]*cocina[[#This Row],[Cantidad Ordenada]]</f>
        <v>20</v>
      </c>
      <c r="K377">
        <f>cocina[[#This Row],[Precio Unitario]]*cocina[[#This Row],[Cantidad Ordenada]]</f>
        <v>50</v>
      </c>
      <c r="L377" s="5">
        <f>(SUMIF(A:A,cocina[[#This Row],[Número de Orden]],J:J))/SUMIF(A:A,cocina[[#This Row],[Número de Orden]],K:K)</f>
        <v>0.4</v>
      </c>
      <c r="M377" s="1">
        <f>cocina[[#This Row],[Ganancia bruta]]-cocina[[#This Row],[Ganancia neta]]</f>
        <v>30</v>
      </c>
    </row>
    <row r="378" spans="1:13" x14ac:dyDescent="0.3">
      <c r="A378">
        <v>144</v>
      </c>
      <c r="B378">
        <v>18</v>
      </c>
      <c r="C378" s="1" t="s">
        <v>83</v>
      </c>
      <c r="D378" s="1" t="s">
        <v>617</v>
      </c>
      <c r="E378">
        <v>22</v>
      </c>
      <c r="F378">
        <v>36</v>
      </c>
      <c r="G378">
        <v>1</v>
      </c>
      <c r="H378">
        <v>27</v>
      </c>
      <c r="I378" s="1" t="s">
        <v>609</v>
      </c>
      <c r="J378">
        <f>cocina[[#This Row],[Precio Unitario]]*cocina[[#This Row],[Cantidad Ordenada]]-cocina[[#This Row],[Costo Unitario]]*cocina[[#This Row],[Cantidad Ordenada]]</f>
        <v>14</v>
      </c>
      <c r="K378">
        <f>cocina[[#This Row],[Precio Unitario]]*cocina[[#This Row],[Cantidad Ordenada]]</f>
        <v>36</v>
      </c>
      <c r="L378" s="5">
        <f>(SUMIF(A:A,cocina[[#This Row],[Número de Orden]],J:J))/SUMIF(A:A,cocina[[#This Row],[Número de Orden]],K:K)</f>
        <v>0.41081081081081083</v>
      </c>
      <c r="M378" s="1">
        <f>cocina[[#This Row],[Ganancia bruta]]-cocina[[#This Row],[Ganancia neta]]</f>
        <v>22</v>
      </c>
    </row>
    <row r="379" spans="1:13" x14ac:dyDescent="0.3">
      <c r="A379">
        <v>144</v>
      </c>
      <c r="B379">
        <v>18</v>
      </c>
      <c r="C379" s="1" t="s">
        <v>122</v>
      </c>
      <c r="D379" s="1" t="s">
        <v>621</v>
      </c>
      <c r="E379">
        <v>11</v>
      </c>
      <c r="F379">
        <v>19</v>
      </c>
      <c r="G379">
        <v>3</v>
      </c>
      <c r="H379">
        <v>51</v>
      </c>
      <c r="I379" s="1" t="s">
        <v>608</v>
      </c>
      <c r="J379">
        <f>cocina[[#This Row],[Precio Unitario]]*cocina[[#This Row],[Cantidad Ordenada]]-cocina[[#This Row],[Costo Unitario]]*cocina[[#This Row],[Cantidad Ordenada]]</f>
        <v>24</v>
      </c>
      <c r="K379">
        <f>cocina[[#This Row],[Precio Unitario]]*cocina[[#This Row],[Cantidad Ordenada]]</f>
        <v>57</v>
      </c>
      <c r="L379" s="5">
        <f>(SUMIF(A:A,cocina[[#This Row],[Número de Orden]],J:J))/SUMIF(A:A,cocina[[#This Row],[Número de Orden]],K:K)</f>
        <v>0.41081081081081083</v>
      </c>
      <c r="M379" s="1">
        <f>cocina[[#This Row],[Ganancia bruta]]-cocina[[#This Row],[Ganancia neta]]</f>
        <v>33</v>
      </c>
    </row>
    <row r="380" spans="1:13" x14ac:dyDescent="0.3">
      <c r="A380">
        <v>144</v>
      </c>
      <c r="B380">
        <v>18</v>
      </c>
      <c r="C380" s="1" t="s">
        <v>48</v>
      </c>
      <c r="D380" s="1" t="s">
        <v>618</v>
      </c>
      <c r="E380">
        <v>17</v>
      </c>
      <c r="F380">
        <v>29</v>
      </c>
      <c r="G380">
        <v>2</v>
      </c>
      <c r="H380">
        <v>38</v>
      </c>
      <c r="I380" s="1" t="s">
        <v>608</v>
      </c>
      <c r="J380">
        <f>cocina[[#This Row],[Precio Unitario]]*cocina[[#This Row],[Cantidad Ordenada]]-cocina[[#This Row],[Costo Unitario]]*cocina[[#This Row],[Cantidad Ordenada]]</f>
        <v>24</v>
      </c>
      <c r="K380">
        <f>cocina[[#This Row],[Precio Unitario]]*cocina[[#This Row],[Cantidad Ordenada]]</f>
        <v>58</v>
      </c>
      <c r="L380" s="5">
        <f>(SUMIF(A:A,cocina[[#This Row],[Número de Orden]],J:J))/SUMIF(A:A,cocina[[#This Row],[Número de Orden]],K:K)</f>
        <v>0.41081081081081083</v>
      </c>
      <c r="M380" s="1">
        <f>cocina[[#This Row],[Ganancia bruta]]-cocina[[#This Row],[Ganancia neta]]</f>
        <v>34</v>
      </c>
    </row>
    <row r="381" spans="1:13" x14ac:dyDescent="0.3">
      <c r="A381">
        <v>144</v>
      </c>
      <c r="B381">
        <v>18</v>
      </c>
      <c r="C381" s="1" t="s">
        <v>65</v>
      </c>
      <c r="D381" s="1" t="s">
        <v>625</v>
      </c>
      <c r="E381">
        <v>20</v>
      </c>
      <c r="F381">
        <v>34</v>
      </c>
      <c r="G381">
        <v>1</v>
      </c>
      <c r="H381">
        <v>34</v>
      </c>
      <c r="I381" s="1" t="s">
        <v>609</v>
      </c>
      <c r="J381">
        <f>cocina[[#This Row],[Precio Unitario]]*cocina[[#This Row],[Cantidad Ordenada]]-cocina[[#This Row],[Costo Unitario]]*cocina[[#This Row],[Cantidad Ordenada]]</f>
        <v>14</v>
      </c>
      <c r="K381">
        <f>cocina[[#This Row],[Precio Unitario]]*cocina[[#This Row],[Cantidad Ordenada]]</f>
        <v>34</v>
      </c>
      <c r="L381" s="5">
        <f>(SUMIF(A:A,cocina[[#This Row],[Número de Orden]],J:J))/SUMIF(A:A,cocina[[#This Row],[Número de Orden]],K:K)</f>
        <v>0.41081081081081083</v>
      </c>
      <c r="M381" s="1">
        <f>cocina[[#This Row],[Ganancia bruta]]-cocina[[#This Row],[Ganancia neta]]</f>
        <v>20</v>
      </c>
    </row>
    <row r="382" spans="1:13" x14ac:dyDescent="0.3">
      <c r="A382">
        <v>145</v>
      </c>
      <c r="B382">
        <v>2</v>
      </c>
      <c r="C382" s="1" t="s">
        <v>213</v>
      </c>
      <c r="D382" s="1" t="s">
        <v>624</v>
      </c>
      <c r="E382">
        <v>13</v>
      </c>
      <c r="F382">
        <v>22</v>
      </c>
      <c r="G382">
        <v>3</v>
      </c>
      <c r="H382">
        <v>59</v>
      </c>
      <c r="I382" s="1" t="s">
        <v>608</v>
      </c>
      <c r="J382">
        <f>cocina[[#This Row],[Precio Unitario]]*cocina[[#This Row],[Cantidad Ordenada]]-cocina[[#This Row],[Costo Unitario]]*cocina[[#This Row],[Cantidad Ordenada]]</f>
        <v>27</v>
      </c>
      <c r="K382">
        <f>cocina[[#This Row],[Precio Unitario]]*cocina[[#This Row],[Cantidad Ordenada]]</f>
        <v>66</v>
      </c>
      <c r="L382" s="5">
        <f>(SUMIF(A:A,cocina[[#This Row],[Número de Orden]],J:J))/SUMIF(A:A,cocina[[#This Row],[Número de Orden]],K:K)</f>
        <v>0.40476190476190477</v>
      </c>
      <c r="M382" s="1">
        <f>cocina[[#This Row],[Ganancia bruta]]-cocina[[#This Row],[Ganancia neta]]</f>
        <v>39</v>
      </c>
    </row>
    <row r="383" spans="1:13" x14ac:dyDescent="0.3">
      <c r="A383">
        <v>145</v>
      </c>
      <c r="B383">
        <v>2</v>
      </c>
      <c r="C383" s="1" t="s">
        <v>78</v>
      </c>
      <c r="D383" s="1" t="s">
        <v>613</v>
      </c>
      <c r="E383">
        <v>18</v>
      </c>
      <c r="F383">
        <v>30</v>
      </c>
      <c r="G383">
        <v>2</v>
      </c>
      <c r="H383">
        <v>47</v>
      </c>
      <c r="I383" s="1" t="s">
        <v>609</v>
      </c>
      <c r="J383">
        <f>cocina[[#This Row],[Precio Unitario]]*cocina[[#This Row],[Cantidad Ordenada]]-cocina[[#This Row],[Costo Unitario]]*cocina[[#This Row],[Cantidad Ordenada]]</f>
        <v>24</v>
      </c>
      <c r="K383">
        <f>cocina[[#This Row],[Precio Unitario]]*cocina[[#This Row],[Cantidad Ordenada]]</f>
        <v>60</v>
      </c>
      <c r="L383" s="5">
        <f>(SUMIF(A:A,cocina[[#This Row],[Número de Orden]],J:J))/SUMIF(A:A,cocina[[#This Row],[Número de Orden]],K:K)</f>
        <v>0.40476190476190477</v>
      </c>
      <c r="M383" s="1">
        <f>cocina[[#This Row],[Ganancia bruta]]-cocina[[#This Row],[Ganancia neta]]</f>
        <v>36</v>
      </c>
    </row>
    <row r="384" spans="1:13" x14ac:dyDescent="0.3">
      <c r="A384">
        <v>146</v>
      </c>
      <c r="B384">
        <v>8</v>
      </c>
      <c r="C384" s="1" t="s">
        <v>126</v>
      </c>
      <c r="D384" s="1" t="s">
        <v>614</v>
      </c>
      <c r="E384">
        <v>19</v>
      </c>
      <c r="F384">
        <v>31</v>
      </c>
      <c r="G384">
        <v>2</v>
      </c>
      <c r="H384">
        <v>47</v>
      </c>
      <c r="I384" s="1" t="s">
        <v>609</v>
      </c>
      <c r="J384">
        <f>cocina[[#This Row],[Precio Unitario]]*cocina[[#This Row],[Cantidad Ordenada]]-cocina[[#This Row],[Costo Unitario]]*cocina[[#This Row],[Cantidad Ordenada]]</f>
        <v>24</v>
      </c>
      <c r="K384">
        <f>cocina[[#This Row],[Precio Unitario]]*cocina[[#This Row],[Cantidad Ordenada]]</f>
        <v>62</v>
      </c>
      <c r="L384" s="5">
        <f>(SUMIF(A:A,cocina[[#This Row],[Número de Orden]],J:J))/SUMIF(A:A,cocina[[#This Row],[Número de Orden]],K:K)</f>
        <v>0.38709677419354838</v>
      </c>
      <c r="M384" s="1">
        <f>cocina[[#This Row],[Ganancia bruta]]-cocina[[#This Row],[Ganancia neta]]</f>
        <v>38</v>
      </c>
    </row>
    <row r="385" spans="1:13" x14ac:dyDescent="0.3">
      <c r="A385">
        <v>147</v>
      </c>
      <c r="B385">
        <v>5</v>
      </c>
      <c r="C385" s="1" t="s">
        <v>58</v>
      </c>
      <c r="D385" s="1" t="s">
        <v>616</v>
      </c>
      <c r="E385">
        <v>25</v>
      </c>
      <c r="F385">
        <v>40</v>
      </c>
      <c r="G385">
        <v>1</v>
      </c>
      <c r="H385">
        <v>13</v>
      </c>
      <c r="I385" s="1" t="s">
        <v>609</v>
      </c>
      <c r="J385">
        <f>cocina[[#This Row],[Precio Unitario]]*cocina[[#This Row],[Cantidad Ordenada]]-cocina[[#This Row],[Costo Unitario]]*cocina[[#This Row],[Cantidad Ordenada]]</f>
        <v>15</v>
      </c>
      <c r="K385">
        <f>cocina[[#This Row],[Precio Unitario]]*cocina[[#This Row],[Cantidad Ordenada]]</f>
        <v>40</v>
      </c>
      <c r="L385" s="5">
        <f>(SUMIF(A:A,cocina[[#This Row],[Número de Orden]],J:J))/SUMIF(A:A,cocina[[#This Row],[Número de Orden]],K:K)</f>
        <v>0.39285714285714285</v>
      </c>
      <c r="M385" s="1">
        <f>cocina[[#This Row],[Ganancia bruta]]-cocina[[#This Row],[Ganancia neta]]</f>
        <v>25</v>
      </c>
    </row>
    <row r="386" spans="1:13" x14ac:dyDescent="0.3">
      <c r="A386">
        <v>147</v>
      </c>
      <c r="B386">
        <v>5</v>
      </c>
      <c r="C386" s="1" t="s">
        <v>213</v>
      </c>
      <c r="D386" s="1" t="s">
        <v>624</v>
      </c>
      <c r="E386">
        <v>13</v>
      </c>
      <c r="F386">
        <v>22</v>
      </c>
      <c r="G386">
        <v>2</v>
      </c>
      <c r="H386">
        <v>20</v>
      </c>
      <c r="I386" s="1" t="s">
        <v>608</v>
      </c>
      <c r="J386">
        <f>cocina[[#This Row],[Precio Unitario]]*cocina[[#This Row],[Cantidad Ordenada]]-cocina[[#This Row],[Costo Unitario]]*cocina[[#This Row],[Cantidad Ordenada]]</f>
        <v>18</v>
      </c>
      <c r="K386">
        <f>cocina[[#This Row],[Precio Unitario]]*cocina[[#This Row],[Cantidad Ordenada]]</f>
        <v>44</v>
      </c>
      <c r="L386" s="5">
        <f>(SUMIF(A:A,cocina[[#This Row],[Número de Orden]],J:J))/SUMIF(A:A,cocina[[#This Row],[Número de Orden]],K:K)</f>
        <v>0.39285714285714285</v>
      </c>
      <c r="M386" s="1">
        <f>cocina[[#This Row],[Ganancia bruta]]-cocina[[#This Row],[Ganancia neta]]</f>
        <v>26</v>
      </c>
    </row>
    <row r="387" spans="1:13" x14ac:dyDescent="0.3">
      <c r="A387">
        <v>148</v>
      </c>
      <c r="B387">
        <v>10</v>
      </c>
      <c r="C387" s="1" t="s">
        <v>48</v>
      </c>
      <c r="D387" s="1" t="s">
        <v>618</v>
      </c>
      <c r="E387">
        <v>17</v>
      </c>
      <c r="F387">
        <v>29</v>
      </c>
      <c r="G387">
        <v>2</v>
      </c>
      <c r="H387">
        <v>31</v>
      </c>
      <c r="I387" s="1" t="s">
        <v>608</v>
      </c>
      <c r="J387">
        <f>cocina[[#This Row],[Precio Unitario]]*cocina[[#This Row],[Cantidad Ordenada]]-cocina[[#This Row],[Costo Unitario]]*cocina[[#This Row],[Cantidad Ordenada]]</f>
        <v>24</v>
      </c>
      <c r="K387">
        <f>cocina[[#This Row],[Precio Unitario]]*cocina[[#This Row],[Cantidad Ordenada]]</f>
        <v>58</v>
      </c>
      <c r="L387" s="5">
        <f>(SUMIF(A:A,cocina[[#This Row],[Número de Orden]],J:J))/SUMIF(A:A,cocina[[#This Row],[Número de Orden]],K:K)</f>
        <v>0.41037735849056606</v>
      </c>
      <c r="M387" s="1">
        <f>cocina[[#This Row],[Ganancia bruta]]-cocina[[#This Row],[Ganancia neta]]</f>
        <v>34</v>
      </c>
    </row>
    <row r="388" spans="1:13" x14ac:dyDescent="0.3">
      <c r="A388">
        <v>148</v>
      </c>
      <c r="B388">
        <v>10</v>
      </c>
      <c r="C388" s="1" t="s">
        <v>65</v>
      </c>
      <c r="D388" s="1" t="s">
        <v>625</v>
      </c>
      <c r="E388">
        <v>20</v>
      </c>
      <c r="F388">
        <v>34</v>
      </c>
      <c r="G388">
        <v>2</v>
      </c>
      <c r="H388">
        <v>57</v>
      </c>
      <c r="I388" s="1" t="s">
        <v>608</v>
      </c>
      <c r="J388">
        <f>cocina[[#This Row],[Precio Unitario]]*cocina[[#This Row],[Cantidad Ordenada]]-cocina[[#This Row],[Costo Unitario]]*cocina[[#This Row],[Cantidad Ordenada]]</f>
        <v>28</v>
      </c>
      <c r="K388">
        <f>cocina[[#This Row],[Precio Unitario]]*cocina[[#This Row],[Cantidad Ordenada]]</f>
        <v>68</v>
      </c>
      <c r="L388" s="5">
        <f>(SUMIF(A:A,cocina[[#This Row],[Número de Orden]],J:J))/SUMIF(A:A,cocina[[#This Row],[Número de Orden]],K:K)</f>
        <v>0.41037735849056606</v>
      </c>
      <c r="M388" s="1">
        <f>cocina[[#This Row],[Ganancia bruta]]-cocina[[#This Row],[Ganancia neta]]</f>
        <v>40</v>
      </c>
    </row>
    <row r="389" spans="1:13" x14ac:dyDescent="0.3">
      <c r="A389">
        <v>148</v>
      </c>
      <c r="B389">
        <v>10</v>
      </c>
      <c r="C389" s="1" t="s">
        <v>156</v>
      </c>
      <c r="D389" s="1" t="s">
        <v>626</v>
      </c>
      <c r="E389">
        <v>12</v>
      </c>
      <c r="F389">
        <v>20</v>
      </c>
      <c r="G389">
        <v>3</v>
      </c>
      <c r="H389">
        <v>46</v>
      </c>
      <c r="I389" s="1" t="s">
        <v>608</v>
      </c>
      <c r="J389">
        <f>cocina[[#This Row],[Precio Unitario]]*cocina[[#This Row],[Cantidad Ordenada]]-cocina[[#This Row],[Costo Unitario]]*cocina[[#This Row],[Cantidad Ordenada]]</f>
        <v>24</v>
      </c>
      <c r="K389">
        <f>cocina[[#This Row],[Precio Unitario]]*cocina[[#This Row],[Cantidad Ordenada]]</f>
        <v>60</v>
      </c>
      <c r="L389" s="5">
        <f>(SUMIF(A:A,cocina[[#This Row],[Número de Orden]],J:J))/SUMIF(A:A,cocina[[#This Row],[Número de Orden]],K:K)</f>
        <v>0.41037735849056606</v>
      </c>
      <c r="M389" s="1">
        <f>cocina[[#This Row],[Ganancia bruta]]-cocina[[#This Row],[Ganancia neta]]</f>
        <v>36</v>
      </c>
    </row>
    <row r="390" spans="1:13" x14ac:dyDescent="0.3">
      <c r="A390">
        <v>148</v>
      </c>
      <c r="B390">
        <v>10</v>
      </c>
      <c r="C390" s="1" t="s">
        <v>165</v>
      </c>
      <c r="D390" s="1" t="s">
        <v>630</v>
      </c>
      <c r="E390">
        <v>15</v>
      </c>
      <c r="F390">
        <v>26</v>
      </c>
      <c r="G390">
        <v>1</v>
      </c>
      <c r="H390">
        <v>25</v>
      </c>
      <c r="I390" s="1" t="s">
        <v>608</v>
      </c>
      <c r="J390">
        <f>cocina[[#This Row],[Precio Unitario]]*cocina[[#This Row],[Cantidad Ordenada]]-cocina[[#This Row],[Costo Unitario]]*cocina[[#This Row],[Cantidad Ordenada]]</f>
        <v>11</v>
      </c>
      <c r="K390">
        <f>cocina[[#This Row],[Precio Unitario]]*cocina[[#This Row],[Cantidad Ordenada]]</f>
        <v>26</v>
      </c>
      <c r="L390" s="5">
        <f>(SUMIF(A:A,cocina[[#This Row],[Número de Orden]],J:J))/SUMIF(A:A,cocina[[#This Row],[Número de Orden]],K:K)</f>
        <v>0.41037735849056606</v>
      </c>
      <c r="M390" s="1">
        <f>cocina[[#This Row],[Ganancia bruta]]-cocina[[#This Row],[Ganancia neta]]</f>
        <v>15</v>
      </c>
    </row>
    <row r="391" spans="1:13" x14ac:dyDescent="0.3">
      <c r="A391">
        <v>149</v>
      </c>
      <c r="B391">
        <v>18</v>
      </c>
      <c r="C391" s="1" t="s">
        <v>65</v>
      </c>
      <c r="D391" s="1" t="s">
        <v>625</v>
      </c>
      <c r="E391">
        <v>20</v>
      </c>
      <c r="F391">
        <v>34</v>
      </c>
      <c r="G391">
        <v>3</v>
      </c>
      <c r="H391">
        <v>28</v>
      </c>
      <c r="I391" s="1" t="s">
        <v>609</v>
      </c>
      <c r="J391">
        <f>cocina[[#This Row],[Precio Unitario]]*cocina[[#This Row],[Cantidad Ordenada]]-cocina[[#This Row],[Costo Unitario]]*cocina[[#This Row],[Cantidad Ordenada]]</f>
        <v>42</v>
      </c>
      <c r="K391">
        <f>cocina[[#This Row],[Precio Unitario]]*cocina[[#This Row],[Cantidad Ordenada]]</f>
        <v>102</v>
      </c>
      <c r="L391" s="5">
        <f>(SUMIF(A:A,cocina[[#This Row],[Número de Orden]],J:J))/SUMIF(A:A,cocina[[#This Row],[Número de Orden]],K:K)</f>
        <v>0.41592920353982299</v>
      </c>
      <c r="M391" s="1">
        <f>cocina[[#This Row],[Ganancia bruta]]-cocina[[#This Row],[Ganancia neta]]</f>
        <v>60</v>
      </c>
    </row>
    <row r="392" spans="1:13" x14ac:dyDescent="0.3">
      <c r="A392">
        <v>149</v>
      </c>
      <c r="B392">
        <v>18</v>
      </c>
      <c r="C392" s="1" t="s">
        <v>78</v>
      </c>
      <c r="D392" s="1" t="s">
        <v>613</v>
      </c>
      <c r="E392">
        <v>18</v>
      </c>
      <c r="F392">
        <v>30</v>
      </c>
      <c r="G392">
        <v>1</v>
      </c>
      <c r="H392">
        <v>38</v>
      </c>
      <c r="I392" s="1" t="s">
        <v>609</v>
      </c>
      <c r="J392">
        <f>cocina[[#This Row],[Precio Unitario]]*cocina[[#This Row],[Cantidad Ordenada]]-cocina[[#This Row],[Costo Unitario]]*cocina[[#This Row],[Cantidad Ordenada]]</f>
        <v>12</v>
      </c>
      <c r="K392">
        <f>cocina[[#This Row],[Precio Unitario]]*cocina[[#This Row],[Cantidad Ordenada]]</f>
        <v>30</v>
      </c>
      <c r="L392" s="5">
        <f>(SUMIF(A:A,cocina[[#This Row],[Número de Orden]],J:J))/SUMIF(A:A,cocina[[#This Row],[Número de Orden]],K:K)</f>
        <v>0.41592920353982299</v>
      </c>
      <c r="M392" s="1">
        <f>cocina[[#This Row],[Ganancia bruta]]-cocina[[#This Row],[Ganancia neta]]</f>
        <v>18</v>
      </c>
    </row>
    <row r="393" spans="1:13" x14ac:dyDescent="0.3">
      <c r="A393">
        <v>149</v>
      </c>
      <c r="B393">
        <v>18</v>
      </c>
      <c r="C393" s="1" t="s">
        <v>89</v>
      </c>
      <c r="D393" s="1" t="s">
        <v>629</v>
      </c>
      <c r="E393">
        <v>10</v>
      </c>
      <c r="F393">
        <v>18</v>
      </c>
      <c r="G393">
        <v>2</v>
      </c>
      <c r="H393">
        <v>25</v>
      </c>
      <c r="I393" s="1" t="s">
        <v>608</v>
      </c>
      <c r="J393">
        <f>cocina[[#This Row],[Precio Unitario]]*cocina[[#This Row],[Cantidad Ordenada]]-cocina[[#This Row],[Costo Unitario]]*cocina[[#This Row],[Cantidad Ordenada]]</f>
        <v>16</v>
      </c>
      <c r="K393">
        <f>cocina[[#This Row],[Precio Unitario]]*cocina[[#This Row],[Cantidad Ordenada]]</f>
        <v>36</v>
      </c>
      <c r="L393" s="5">
        <f>(SUMIF(A:A,cocina[[#This Row],[Número de Orden]],J:J))/SUMIF(A:A,cocina[[#This Row],[Número de Orden]],K:K)</f>
        <v>0.41592920353982299</v>
      </c>
      <c r="M393" s="1">
        <f>cocina[[#This Row],[Ganancia bruta]]-cocina[[#This Row],[Ganancia neta]]</f>
        <v>20</v>
      </c>
    </row>
    <row r="394" spans="1:13" x14ac:dyDescent="0.3">
      <c r="A394">
        <v>149</v>
      </c>
      <c r="B394">
        <v>18</v>
      </c>
      <c r="C394" s="1" t="s">
        <v>48</v>
      </c>
      <c r="D394" s="1" t="s">
        <v>618</v>
      </c>
      <c r="E394">
        <v>17</v>
      </c>
      <c r="F394">
        <v>29</v>
      </c>
      <c r="G394">
        <v>2</v>
      </c>
      <c r="H394">
        <v>48</v>
      </c>
      <c r="I394" s="1" t="s">
        <v>609</v>
      </c>
      <c r="J394">
        <f>cocina[[#This Row],[Precio Unitario]]*cocina[[#This Row],[Cantidad Ordenada]]-cocina[[#This Row],[Costo Unitario]]*cocina[[#This Row],[Cantidad Ordenada]]</f>
        <v>24</v>
      </c>
      <c r="K394">
        <f>cocina[[#This Row],[Precio Unitario]]*cocina[[#This Row],[Cantidad Ordenada]]</f>
        <v>58</v>
      </c>
      <c r="L394" s="5">
        <f>(SUMIF(A:A,cocina[[#This Row],[Número de Orden]],J:J))/SUMIF(A:A,cocina[[#This Row],[Número de Orden]],K:K)</f>
        <v>0.41592920353982299</v>
      </c>
      <c r="M394" s="1">
        <f>cocina[[#This Row],[Ganancia bruta]]-cocina[[#This Row],[Ganancia neta]]</f>
        <v>34</v>
      </c>
    </row>
    <row r="395" spans="1:13" x14ac:dyDescent="0.3">
      <c r="A395">
        <v>150</v>
      </c>
      <c r="B395">
        <v>18</v>
      </c>
      <c r="C395" s="1" t="s">
        <v>213</v>
      </c>
      <c r="D395" s="1" t="s">
        <v>624</v>
      </c>
      <c r="E395">
        <v>13</v>
      </c>
      <c r="F395">
        <v>22</v>
      </c>
      <c r="G395">
        <v>2</v>
      </c>
      <c r="H395">
        <v>19</v>
      </c>
      <c r="I395" s="1" t="s">
        <v>608</v>
      </c>
      <c r="J395">
        <f>cocina[[#This Row],[Precio Unitario]]*cocina[[#This Row],[Cantidad Ordenada]]-cocina[[#This Row],[Costo Unitario]]*cocina[[#This Row],[Cantidad Ordenada]]</f>
        <v>18</v>
      </c>
      <c r="K395">
        <f>cocina[[#This Row],[Precio Unitario]]*cocina[[#This Row],[Cantidad Ordenada]]</f>
        <v>44</v>
      </c>
      <c r="L395" s="5">
        <f>(SUMIF(A:A,cocina[[#This Row],[Número de Orden]],J:J))/SUMIF(A:A,cocina[[#This Row],[Número de Orden]],K:K)</f>
        <v>0.4</v>
      </c>
      <c r="M395" s="1">
        <f>cocina[[#This Row],[Ganancia bruta]]-cocina[[#This Row],[Ganancia neta]]</f>
        <v>26</v>
      </c>
    </row>
    <row r="396" spans="1:13" x14ac:dyDescent="0.3">
      <c r="A396">
        <v>150</v>
      </c>
      <c r="B396">
        <v>18</v>
      </c>
      <c r="C396" s="1" t="s">
        <v>271</v>
      </c>
      <c r="D396" s="1" t="s">
        <v>619</v>
      </c>
      <c r="E396">
        <v>20</v>
      </c>
      <c r="F396">
        <v>33</v>
      </c>
      <c r="G396">
        <v>2</v>
      </c>
      <c r="H396">
        <v>57</v>
      </c>
      <c r="I396" s="1" t="s">
        <v>609</v>
      </c>
      <c r="J396">
        <f>cocina[[#This Row],[Precio Unitario]]*cocina[[#This Row],[Cantidad Ordenada]]-cocina[[#This Row],[Costo Unitario]]*cocina[[#This Row],[Cantidad Ordenada]]</f>
        <v>26</v>
      </c>
      <c r="K396">
        <f>cocina[[#This Row],[Precio Unitario]]*cocina[[#This Row],[Cantidad Ordenada]]</f>
        <v>66</v>
      </c>
      <c r="L396" s="5">
        <f>(SUMIF(A:A,cocina[[#This Row],[Número de Orden]],J:J))/SUMIF(A:A,cocina[[#This Row],[Número de Orden]],K:K)</f>
        <v>0.4</v>
      </c>
      <c r="M396" s="1">
        <f>cocina[[#This Row],[Ganancia bruta]]-cocina[[#This Row],[Ganancia neta]]</f>
        <v>40</v>
      </c>
    </row>
    <row r="397" spans="1:13" x14ac:dyDescent="0.3">
      <c r="A397">
        <v>150</v>
      </c>
      <c r="B397">
        <v>18</v>
      </c>
      <c r="C397" s="1" t="s">
        <v>156</v>
      </c>
      <c r="D397" s="1" t="s">
        <v>626</v>
      </c>
      <c r="E397">
        <v>12</v>
      </c>
      <c r="F397">
        <v>20</v>
      </c>
      <c r="G397">
        <v>2</v>
      </c>
      <c r="H397">
        <v>30</v>
      </c>
      <c r="I397" s="1" t="s">
        <v>609</v>
      </c>
      <c r="J397">
        <f>cocina[[#This Row],[Precio Unitario]]*cocina[[#This Row],[Cantidad Ordenada]]-cocina[[#This Row],[Costo Unitario]]*cocina[[#This Row],[Cantidad Ordenada]]</f>
        <v>16</v>
      </c>
      <c r="K397">
        <f>cocina[[#This Row],[Precio Unitario]]*cocina[[#This Row],[Cantidad Ordenada]]</f>
        <v>40</v>
      </c>
      <c r="L397" s="5">
        <f>(SUMIF(A:A,cocina[[#This Row],[Número de Orden]],J:J))/SUMIF(A:A,cocina[[#This Row],[Número de Orden]],K:K)</f>
        <v>0.4</v>
      </c>
      <c r="M397" s="1">
        <f>cocina[[#This Row],[Ganancia bruta]]-cocina[[#This Row],[Ganancia neta]]</f>
        <v>24</v>
      </c>
    </row>
    <row r="398" spans="1:13" x14ac:dyDescent="0.3">
      <c r="A398">
        <v>151</v>
      </c>
      <c r="B398">
        <v>6</v>
      </c>
      <c r="C398" s="1" t="s">
        <v>210</v>
      </c>
      <c r="D398" s="1" t="s">
        <v>627</v>
      </c>
      <c r="E398">
        <v>14</v>
      </c>
      <c r="F398">
        <v>23</v>
      </c>
      <c r="G398">
        <v>3</v>
      </c>
      <c r="H398">
        <v>13</v>
      </c>
      <c r="I398" s="1" t="s">
        <v>608</v>
      </c>
      <c r="J398">
        <f>cocina[[#This Row],[Precio Unitario]]*cocina[[#This Row],[Cantidad Ordenada]]-cocina[[#This Row],[Costo Unitario]]*cocina[[#This Row],[Cantidad Ordenada]]</f>
        <v>27</v>
      </c>
      <c r="K398">
        <f>cocina[[#This Row],[Precio Unitario]]*cocina[[#This Row],[Cantidad Ordenada]]</f>
        <v>69</v>
      </c>
      <c r="L398" s="5">
        <f>(SUMIF(A:A,cocina[[#This Row],[Número de Orden]],J:J))/SUMIF(A:A,cocina[[#This Row],[Número de Orden]],K:K)</f>
        <v>0.38636363636363635</v>
      </c>
      <c r="M398" s="1">
        <f>cocina[[#This Row],[Ganancia bruta]]-cocina[[#This Row],[Ganancia neta]]</f>
        <v>42</v>
      </c>
    </row>
    <row r="399" spans="1:13" x14ac:dyDescent="0.3">
      <c r="A399">
        <v>151</v>
      </c>
      <c r="B399">
        <v>6</v>
      </c>
      <c r="C399" s="1" t="s">
        <v>80</v>
      </c>
      <c r="D399" s="1" t="s">
        <v>628</v>
      </c>
      <c r="E399">
        <v>13</v>
      </c>
      <c r="F399">
        <v>21</v>
      </c>
      <c r="G399">
        <v>3</v>
      </c>
      <c r="H399">
        <v>6</v>
      </c>
      <c r="I399" s="1" t="s">
        <v>608</v>
      </c>
      <c r="J399">
        <f>cocina[[#This Row],[Precio Unitario]]*cocina[[#This Row],[Cantidad Ordenada]]-cocina[[#This Row],[Costo Unitario]]*cocina[[#This Row],[Cantidad Ordenada]]</f>
        <v>24</v>
      </c>
      <c r="K399">
        <f>cocina[[#This Row],[Precio Unitario]]*cocina[[#This Row],[Cantidad Ordenada]]</f>
        <v>63</v>
      </c>
      <c r="L399" s="5">
        <f>(SUMIF(A:A,cocina[[#This Row],[Número de Orden]],J:J))/SUMIF(A:A,cocina[[#This Row],[Número de Orden]],K:K)</f>
        <v>0.38636363636363635</v>
      </c>
      <c r="M399" s="1">
        <f>cocina[[#This Row],[Ganancia bruta]]-cocina[[#This Row],[Ganancia neta]]</f>
        <v>39</v>
      </c>
    </row>
    <row r="400" spans="1:13" x14ac:dyDescent="0.3">
      <c r="A400">
        <v>152</v>
      </c>
      <c r="B400">
        <v>5</v>
      </c>
      <c r="C400" s="1" t="s">
        <v>52</v>
      </c>
      <c r="D400" s="1" t="s">
        <v>620</v>
      </c>
      <c r="E400">
        <v>16</v>
      </c>
      <c r="F400">
        <v>28</v>
      </c>
      <c r="G400">
        <v>2</v>
      </c>
      <c r="H400">
        <v>12</v>
      </c>
      <c r="I400" s="1" t="s">
        <v>608</v>
      </c>
      <c r="J400">
        <f>cocina[[#This Row],[Precio Unitario]]*cocina[[#This Row],[Cantidad Ordenada]]-cocina[[#This Row],[Costo Unitario]]*cocina[[#This Row],[Cantidad Ordenada]]</f>
        <v>24</v>
      </c>
      <c r="K400">
        <f>cocina[[#This Row],[Precio Unitario]]*cocina[[#This Row],[Cantidad Ordenada]]</f>
        <v>56</v>
      </c>
      <c r="L400" s="5">
        <f>(SUMIF(A:A,cocina[[#This Row],[Número de Orden]],J:J))/SUMIF(A:A,cocina[[#This Row],[Número de Orden]],K:K)</f>
        <v>0.42857142857142855</v>
      </c>
      <c r="M400" s="1">
        <f>cocina[[#This Row],[Ganancia bruta]]-cocina[[#This Row],[Ganancia neta]]</f>
        <v>32</v>
      </c>
    </row>
    <row r="401" spans="1:13" x14ac:dyDescent="0.3">
      <c r="A401">
        <v>153</v>
      </c>
      <c r="B401">
        <v>10</v>
      </c>
      <c r="C401" s="1" t="s">
        <v>271</v>
      </c>
      <c r="D401" s="1" t="s">
        <v>619</v>
      </c>
      <c r="E401">
        <v>20</v>
      </c>
      <c r="F401">
        <v>33</v>
      </c>
      <c r="G401">
        <v>3</v>
      </c>
      <c r="H401">
        <v>10</v>
      </c>
      <c r="I401" s="1" t="s">
        <v>609</v>
      </c>
      <c r="J401">
        <f>cocina[[#This Row],[Precio Unitario]]*cocina[[#This Row],[Cantidad Ordenada]]-cocina[[#This Row],[Costo Unitario]]*cocina[[#This Row],[Cantidad Ordenada]]</f>
        <v>39</v>
      </c>
      <c r="K401">
        <f>cocina[[#This Row],[Precio Unitario]]*cocina[[#This Row],[Cantidad Ordenada]]</f>
        <v>99</v>
      </c>
      <c r="L401" s="5">
        <f>(SUMIF(A:A,cocina[[#This Row],[Número de Orden]],J:J))/SUMIF(A:A,cocina[[#This Row],[Número de Orden]],K:K)</f>
        <v>0.3891625615763547</v>
      </c>
      <c r="M401" s="1">
        <f>cocina[[#This Row],[Ganancia bruta]]-cocina[[#This Row],[Ganancia neta]]</f>
        <v>60</v>
      </c>
    </row>
    <row r="402" spans="1:13" x14ac:dyDescent="0.3">
      <c r="A402">
        <v>153</v>
      </c>
      <c r="B402">
        <v>10</v>
      </c>
      <c r="C402" s="1" t="s">
        <v>168</v>
      </c>
      <c r="D402" s="1" t="s">
        <v>612</v>
      </c>
      <c r="E402">
        <v>14</v>
      </c>
      <c r="F402">
        <v>24</v>
      </c>
      <c r="G402">
        <v>1</v>
      </c>
      <c r="H402">
        <v>53</v>
      </c>
      <c r="I402" s="1" t="s">
        <v>609</v>
      </c>
      <c r="J402">
        <f>cocina[[#This Row],[Precio Unitario]]*cocina[[#This Row],[Cantidad Ordenada]]-cocina[[#This Row],[Costo Unitario]]*cocina[[#This Row],[Cantidad Ordenada]]</f>
        <v>10</v>
      </c>
      <c r="K402">
        <f>cocina[[#This Row],[Precio Unitario]]*cocina[[#This Row],[Cantidad Ordenada]]</f>
        <v>24</v>
      </c>
      <c r="L402" s="5">
        <f>(SUMIF(A:A,cocina[[#This Row],[Número de Orden]],J:J))/SUMIF(A:A,cocina[[#This Row],[Número de Orden]],K:K)</f>
        <v>0.3891625615763547</v>
      </c>
      <c r="M402" s="1">
        <f>cocina[[#This Row],[Ganancia bruta]]-cocina[[#This Row],[Ganancia neta]]</f>
        <v>14</v>
      </c>
    </row>
    <row r="403" spans="1:13" x14ac:dyDescent="0.3">
      <c r="A403">
        <v>153</v>
      </c>
      <c r="B403">
        <v>10</v>
      </c>
      <c r="C403" s="1" t="s">
        <v>58</v>
      </c>
      <c r="D403" s="1" t="s">
        <v>616</v>
      </c>
      <c r="E403">
        <v>25</v>
      </c>
      <c r="F403">
        <v>40</v>
      </c>
      <c r="G403">
        <v>2</v>
      </c>
      <c r="H403">
        <v>26</v>
      </c>
      <c r="I403" s="1" t="s">
        <v>608</v>
      </c>
      <c r="J403">
        <f>cocina[[#This Row],[Precio Unitario]]*cocina[[#This Row],[Cantidad Ordenada]]-cocina[[#This Row],[Costo Unitario]]*cocina[[#This Row],[Cantidad Ordenada]]</f>
        <v>30</v>
      </c>
      <c r="K403">
        <f>cocina[[#This Row],[Precio Unitario]]*cocina[[#This Row],[Cantidad Ordenada]]</f>
        <v>80</v>
      </c>
      <c r="L403" s="5">
        <f>(SUMIF(A:A,cocina[[#This Row],[Número de Orden]],J:J))/SUMIF(A:A,cocina[[#This Row],[Número de Orden]],K:K)</f>
        <v>0.3891625615763547</v>
      </c>
      <c r="M403" s="1">
        <f>cocina[[#This Row],[Ganancia bruta]]-cocina[[#This Row],[Ganancia neta]]</f>
        <v>50</v>
      </c>
    </row>
    <row r="404" spans="1:13" x14ac:dyDescent="0.3">
      <c r="A404">
        <v>154</v>
      </c>
      <c r="B404">
        <v>11</v>
      </c>
      <c r="C404" s="1" t="s">
        <v>83</v>
      </c>
      <c r="D404" s="1" t="s">
        <v>617</v>
      </c>
      <c r="E404">
        <v>22</v>
      </c>
      <c r="F404">
        <v>36</v>
      </c>
      <c r="G404">
        <v>3</v>
      </c>
      <c r="H404">
        <v>52</v>
      </c>
      <c r="I404" s="1" t="s">
        <v>608</v>
      </c>
      <c r="J404">
        <f>cocina[[#This Row],[Precio Unitario]]*cocina[[#This Row],[Cantidad Ordenada]]-cocina[[#This Row],[Costo Unitario]]*cocina[[#This Row],[Cantidad Ordenada]]</f>
        <v>42</v>
      </c>
      <c r="K404">
        <f>cocina[[#This Row],[Precio Unitario]]*cocina[[#This Row],[Cantidad Ordenada]]</f>
        <v>108</v>
      </c>
      <c r="L404" s="5">
        <f>(SUMIF(A:A,cocina[[#This Row],[Número de Orden]],J:J))/SUMIF(A:A,cocina[[#This Row],[Número de Orden]],K:K)</f>
        <v>0.40277777777777779</v>
      </c>
      <c r="M404" s="1">
        <f>cocina[[#This Row],[Ganancia bruta]]-cocina[[#This Row],[Ganancia neta]]</f>
        <v>66</v>
      </c>
    </row>
    <row r="405" spans="1:13" x14ac:dyDescent="0.3">
      <c r="A405">
        <v>154</v>
      </c>
      <c r="B405">
        <v>11</v>
      </c>
      <c r="C405" s="1" t="s">
        <v>89</v>
      </c>
      <c r="D405" s="1" t="s">
        <v>629</v>
      </c>
      <c r="E405">
        <v>10</v>
      </c>
      <c r="F405">
        <v>18</v>
      </c>
      <c r="G405">
        <v>2</v>
      </c>
      <c r="H405">
        <v>30</v>
      </c>
      <c r="I405" s="1" t="s">
        <v>608</v>
      </c>
      <c r="J405">
        <f>cocina[[#This Row],[Precio Unitario]]*cocina[[#This Row],[Cantidad Ordenada]]-cocina[[#This Row],[Costo Unitario]]*cocina[[#This Row],[Cantidad Ordenada]]</f>
        <v>16</v>
      </c>
      <c r="K405">
        <f>cocina[[#This Row],[Precio Unitario]]*cocina[[#This Row],[Cantidad Ordenada]]</f>
        <v>36</v>
      </c>
      <c r="L405" s="5">
        <f>(SUMIF(A:A,cocina[[#This Row],[Número de Orden]],J:J))/SUMIF(A:A,cocina[[#This Row],[Número de Orden]],K:K)</f>
        <v>0.40277777777777779</v>
      </c>
      <c r="M405" s="1">
        <f>cocina[[#This Row],[Ganancia bruta]]-cocina[[#This Row],[Ganancia neta]]</f>
        <v>20</v>
      </c>
    </row>
    <row r="406" spans="1:13" x14ac:dyDescent="0.3">
      <c r="A406">
        <v>155</v>
      </c>
      <c r="B406">
        <v>7</v>
      </c>
      <c r="C406" s="1" t="s">
        <v>116</v>
      </c>
      <c r="D406" s="1" t="s">
        <v>615</v>
      </c>
      <c r="E406">
        <v>16</v>
      </c>
      <c r="F406">
        <v>27</v>
      </c>
      <c r="G406">
        <v>2</v>
      </c>
      <c r="H406">
        <v>24</v>
      </c>
      <c r="I406" s="1" t="s">
        <v>609</v>
      </c>
      <c r="J406">
        <f>cocina[[#This Row],[Precio Unitario]]*cocina[[#This Row],[Cantidad Ordenada]]-cocina[[#This Row],[Costo Unitario]]*cocina[[#This Row],[Cantidad Ordenada]]</f>
        <v>22</v>
      </c>
      <c r="K406">
        <f>cocina[[#This Row],[Precio Unitario]]*cocina[[#This Row],[Cantidad Ordenada]]</f>
        <v>54</v>
      </c>
      <c r="L406" s="5">
        <f>(SUMIF(A:A,cocina[[#This Row],[Número de Orden]],J:J))/SUMIF(A:A,cocina[[#This Row],[Número de Orden]],K:K)</f>
        <v>0.39705882352941174</v>
      </c>
      <c r="M406" s="1">
        <f>cocina[[#This Row],[Ganancia bruta]]-cocina[[#This Row],[Ganancia neta]]</f>
        <v>32</v>
      </c>
    </row>
    <row r="407" spans="1:13" x14ac:dyDescent="0.3">
      <c r="A407">
        <v>155</v>
      </c>
      <c r="B407">
        <v>7</v>
      </c>
      <c r="C407" s="1" t="s">
        <v>126</v>
      </c>
      <c r="D407" s="1" t="s">
        <v>614</v>
      </c>
      <c r="E407">
        <v>19</v>
      </c>
      <c r="F407">
        <v>31</v>
      </c>
      <c r="G407">
        <v>2</v>
      </c>
      <c r="H407">
        <v>43</v>
      </c>
      <c r="I407" s="1" t="s">
        <v>608</v>
      </c>
      <c r="J407">
        <f>cocina[[#This Row],[Precio Unitario]]*cocina[[#This Row],[Cantidad Ordenada]]-cocina[[#This Row],[Costo Unitario]]*cocina[[#This Row],[Cantidad Ordenada]]</f>
        <v>24</v>
      </c>
      <c r="K407">
        <f>cocina[[#This Row],[Precio Unitario]]*cocina[[#This Row],[Cantidad Ordenada]]</f>
        <v>62</v>
      </c>
      <c r="L407" s="5">
        <f>(SUMIF(A:A,cocina[[#This Row],[Número de Orden]],J:J))/SUMIF(A:A,cocina[[#This Row],[Número de Orden]],K:K)</f>
        <v>0.39705882352941174</v>
      </c>
      <c r="M407" s="1">
        <f>cocina[[#This Row],[Ganancia bruta]]-cocina[[#This Row],[Ganancia neta]]</f>
        <v>38</v>
      </c>
    </row>
    <row r="408" spans="1:13" x14ac:dyDescent="0.3">
      <c r="A408">
        <v>155</v>
      </c>
      <c r="B408">
        <v>7</v>
      </c>
      <c r="C408" s="1" t="s">
        <v>156</v>
      </c>
      <c r="D408" s="1" t="s">
        <v>626</v>
      </c>
      <c r="E408">
        <v>12</v>
      </c>
      <c r="F408">
        <v>20</v>
      </c>
      <c r="G408">
        <v>1</v>
      </c>
      <c r="H408">
        <v>33</v>
      </c>
      <c r="I408" s="1" t="s">
        <v>609</v>
      </c>
      <c r="J408">
        <f>cocina[[#This Row],[Precio Unitario]]*cocina[[#This Row],[Cantidad Ordenada]]-cocina[[#This Row],[Costo Unitario]]*cocina[[#This Row],[Cantidad Ordenada]]</f>
        <v>8</v>
      </c>
      <c r="K408">
        <f>cocina[[#This Row],[Precio Unitario]]*cocina[[#This Row],[Cantidad Ordenada]]</f>
        <v>20</v>
      </c>
      <c r="L408" s="5">
        <f>(SUMIF(A:A,cocina[[#This Row],[Número de Orden]],J:J))/SUMIF(A:A,cocina[[#This Row],[Número de Orden]],K:K)</f>
        <v>0.39705882352941174</v>
      </c>
      <c r="M408" s="1">
        <f>cocina[[#This Row],[Ganancia bruta]]-cocina[[#This Row],[Ganancia neta]]</f>
        <v>12</v>
      </c>
    </row>
    <row r="409" spans="1:13" x14ac:dyDescent="0.3">
      <c r="A409">
        <v>156</v>
      </c>
      <c r="B409">
        <v>6</v>
      </c>
      <c r="C409" s="1" t="s">
        <v>52</v>
      </c>
      <c r="D409" s="1" t="s">
        <v>620</v>
      </c>
      <c r="E409">
        <v>16</v>
      </c>
      <c r="F409">
        <v>28</v>
      </c>
      <c r="G409">
        <v>2</v>
      </c>
      <c r="H409">
        <v>6</v>
      </c>
      <c r="I409" s="1" t="s">
        <v>608</v>
      </c>
      <c r="J409">
        <f>cocina[[#This Row],[Precio Unitario]]*cocina[[#This Row],[Cantidad Ordenada]]-cocina[[#This Row],[Costo Unitario]]*cocina[[#This Row],[Cantidad Ordenada]]</f>
        <v>24</v>
      </c>
      <c r="K409">
        <f>cocina[[#This Row],[Precio Unitario]]*cocina[[#This Row],[Cantidad Ordenada]]</f>
        <v>56</v>
      </c>
      <c r="L409" s="5">
        <f>(SUMIF(A:A,cocina[[#This Row],[Número de Orden]],J:J))/SUMIF(A:A,cocina[[#This Row],[Número de Orden]],K:K)</f>
        <v>0.42857142857142855</v>
      </c>
      <c r="M409" s="1">
        <f>cocina[[#This Row],[Ganancia bruta]]-cocina[[#This Row],[Ganancia neta]]</f>
        <v>32</v>
      </c>
    </row>
    <row r="410" spans="1:13" x14ac:dyDescent="0.3">
      <c r="A410">
        <v>157</v>
      </c>
      <c r="B410">
        <v>13</v>
      </c>
      <c r="C410" s="1" t="s">
        <v>132</v>
      </c>
      <c r="D410" s="1" t="s">
        <v>631</v>
      </c>
      <c r="E410">
        <v>15</v>
      </c>
      <c r="F410">
        <v>25</v>
      </c>
      <c r="G410">
        <v>3</v>
      </c>
      <c r="H410">
        <v>48</v>
      </c>
      <c r="I410" s="1" t="s">
        <v>609</v>
      </c>
      <c r="J410">
        <f>cocina[[#This Row],[Precio Unitario]]*cocina[[#This Row],[Cantidad Ordenada]]-cocina[[#This Row],[Costo Unitario]]*cocina[[#This Row],[Cantidad Ordenada]]</f>
        <v>30</v>
      </c>
      <c r="K410">
        <f>cocina[[#This Row],[Precio Unitario]]*cocina[[#This Row],[Cantidad Ordenada]]</f>
        <v>75</v>
      </c>
      <c r="L410" s="5">
        <f>(SUMIF(A:A,cocina[[#This Row],[Número de Orden]],J:J))/SUMIF(A:A,cocina[[#This Row],[Número de Orden]],K:K)</f>
        <v>0.39852398523985239</v>
      </c>
      <c r="M410" s="1">
        <f>cocina[[#This Row],[Ganancia bruta]]-cocina[[#This Row],[Ganancia neta]]</f>
        <v>45</v>
      </c>
    </row>
    <row r="411" spans="1:13" x14ac:dyDescent="0.3">
      <c r="A411">
        <v>157</v>
      </c>
      <c r="B411">
        <v>13</v>
      </c>
      <c r="C411" s="1" t="s">
        <v>52</v>
      </c>
      <c r="D411" s="1" t="s">
        <v>620</v>
      </c>
      <c r="E411">
        <v>16</v>
      </c>
      <c r="F411">
        <v>28</v>
      </c>
      <c r="G411">
        <v>1</v>
      </c>
      <c r="H411">
        <v>54</v>
      </c>
      <c r="I411" s="1" t="s">
        <v>609</v>
      </c>
      <c r="J411">
        <f>cocina[[#This Row],[Precio Unitario]]*cocina[[#This Row],[Cantidad Ordenada]]-cocina[[#This Row],[Costo Unitario]]*cocina[[#This Row],[Cantidad Ordenada]]</f>
        <v>12</v>
      </c>
      <c r="K411">
        <f>cocina[[#This Row],[Precio Unitario]]*cocina[[#This Row],[Cantidad Ordenada]]</f>
        <v>28</v>
      </c>
      <c r="L411" s="5">
        <f>(SUMIF(A:A,cocina[[#This Row],[Número de Orden]],J:J))/SUMIF(A:A,cocina[[#This Row],[Número de Orden]],K:K)</f>
        <v>0.39852398523985239</v>
      </c>
      <c r="M411" s="1">
        <f>cocina[[#This Row],[Ganancia bruta]]-cocina[[#This Row],[Ganancia neta]]</f>
        <v>16</v>
      </c>
    </row>
    <row r="412" spans="1:13" x14ac:dyDescent="0.3">
      <c r="A412">
        <v>157</v>
      </c>
      <c r="B412">
        <v>13</v>
      </c>
      <c r="C412" s="1" t="s">
        <v>78</v>
      </c>
      <c r="D412" s="1" t="s">
        <v>613</v>
      </c>
      <c r="E412">
        <v>18</v>
      </c>
      <c r="F412">
        <v>30</v>
      </c>
      <c r="G412">
        <v>2</v>
      </c>
      <c r="H412">
        <v>27</v>
      </c>
      <c r="I412" s="1" t="s">
        <v>608</v>
      </c>
      <c r="J412">
        <f>cocina[[#This Row],[Precio Unitario]]*cocina[[#This Row],[Cantidad Ordenada]]-cocina[[#This Row],[Costo Unitario]]*cocina[[#This Row],[Cantidad Ordenada]]</f>
        <v>24</v>
      </c>
      <c r="K412">
        <f>cocina[[#This Row],[Precio Unitario]]*cocina[[#This Row],[Cantidad Ordenada]]</f>
        <v>60</v>
      </c>
      <c r="L412" s="5">
        <f>(SUMIF(A:A,cocina[[#This Row],[Número de Orden]],J:J))/SUMIF(A:A,cocina[[#This Row],[Número de Orden]],K:K)</f>
        <v>0.39852398523985239</v>
      </c>
      <c r="M412" s="1">
        <f>cocina[[#This Row],[Ganancia bruta]]-cocina[[#This Row],[Ganancia neta]]</f>
        <v>36</v>
      </c>
    </row>
    <row r="413" spans="1:13" x14ac:dyDescent="0.3">
      <c r="A413">
        <v>157</v>
      </c>
      <c r="B413">
        <v>13</v>
      </c>
      <c r="C413" s="1" t="s">
        <v>83</v>
      </c>
      <c r="D413" s="1" t="s">
        <v>617</v>
      </c>
      <c r="E413">
        <v>22</v>
      </c>
      <c r="F413">
        <v>36</v>
      </c>
      <c r="G413">
        <v>3</v>
      </c>
      <c r="H413">
        <v>21</v>
      </c>
      <c r="I413" s="1" t="s">
        <v>608</v>
      </c>
      <c r="J413">
        <f>cocina[[#This Row],[Precio Unitario]]*cocina[[#This Row],[Cantidad Ordenada]]-cocina[[#This Row],[Costo Unitario]]*cocina[[#This Row],[Cantidad Ordenada]]</f>
        <v>42</v>
      </c>
      <c r="K413">
        <f>cocina[[#This Row],[Precio Unitario]]*cocina[[#This Row],[Cantidad Ordenada]]</f>
        <v>108</v>
      </c>
      <c r="L413" s="5">
        <f>(SUMIF(A:A,cocina[[#This Row],[Número de Orden]],J:J))/SUMIF(A:A,cocina[[#This Row],[Número de Orden]],K:K)</f>
        <v>0.39852398523985239</v>
      </c>
      <c r="M413" s="1">
        <f>cocina[[#This Row],[Ganancia bruta]]-cocina[[#This Row],[Ganancia neta]]</f>
        <v>66</v>
      </c>
    </row>
    <row r="414" spans="1:13" x14ac:dyDescent="0.3">
      <c r="A414">
        <v>158</v>
      </c>
      <c r="B414">
        <v>5</v>
      </c>
      <c r="C414" s="1" t="s">
        <v>122</v>
      </c>
      <c r="D414" s="1" t="s">
        <v>621</v>
      </c>
      <c r="E414">
        <v>11</v>
      </c>
      <c r="F414">
        <v>19</v>
      </c>
      <c r="G414">
        <v>1</v>
      </c>
      <c r="H414">
        <v>57</v>
      </c>
      <c r="I414" s="1" t="s">
        <v>608</v>
      </c>
      <c r="J414">
        <f>cocina[[#This Row],[Precio Unitario]]*cocina[[#This Row],[Cantidad Ordenada]]-cocina[[#This Row],[Costo Unitario]]*cocina[[#This Row],[Cantidad Ordenada]]</f>
        <v>8</v>
      </c>
      <c r="K414">
        <f>cocina[[#This Row],[Precio Unitario]]*cocina[[#This Row],[Cantidad Ordenada]]</f>
        <v>19</v>
      </c>
      <c r="L414" s="5">
        <f>(SUMIF(A:A,cocina[[#This Row],[Número de Orden]],J:J))/SUMIF(A:A,cocina[[#This Row],[Número de Orden]],K:K)</f>
        <v>0.40322580645161288</v>
      </c>
      <c r="M414" s="1">
        <f>cocina[[#This Row],[Ganancia bruta]]-cocina[[#This Row],[Ganancia neta]]</f>
        <v>11</v>
      </c>
    </row>
    <row r="415" spans="1:13" x14ac:dyDescent="0.3">
      <c r="A415">
        <v>158</v>
      </c>
      <c r="B415">
        <v>5</v>
      </c>
      <c r="C415" s="1" t="s">
        <v>165</v>
      </c>
      <c r="D415" s="1" t="s">
        <v>630</v>
      </c>
      <c r="E415">
        <v>15</v>
      </c>
      <c r="F415">
        <v>26</v>
      </c>
      <c r="G415">
        <v>3</v>
      </c>
      <c r="H415">
        <v>55</v>
      </c>
      <c r="I415" s="1" t="s">
        <v>608</v>
      </c>
      <c r="J415">
        <f>cocina[[#This Row],[Precio Unitario]]*cocina[[#This Row],[Cantidad Ordenada]]-cocina[[#This Row],[Costo Unitario]]*cocina[[#This Row],[Cantidad Ordenada]]</f>
        <v>33</v>
      </c>
      <c r="K415">
        <f>cocina[[#This Row],[Precio Unitario]]*cocina[[#This Row],[Cantidad Ordenada]]</f>
        <v>78</v>
      </c>
      <c r="L415" s="5">
        <f>(SUMIF(A:A,cocina[[#This Row],[Número de Orden]],J:J))/SUMIF(A:A,cocina[[#This Row],[Número de Orden]],K:K)</f>
        <v>0.40322580645161288</v>
      </c>
      <c r="M415" s="1">
        <f>cocina[[#This Row],[Ganancia bruta]]-cocina[[#This Row],[Ganancia neta]]</f>
        <v>45</v>
      </c>
    </row>
    <row r="416" spans="1:13" x14ac:dyDescent="0.3">
      <c r="A416">
        <v>158</v>
      </c>
      <c r="B416">
        <v>5</v>
      </c>
      <c r="C416" s="1" t="s">
        <v>83</v>
      </c>
      <c r="D416" s="1" t="s">
        <v>617</v>
      </c>
      <c r="E416">
        <v>22</v>
      </c>
      <c r="F416">
        <v>36</v>
      </c>
      <c r="G416">
        <v>3</v>
      </c>
      <c r="H416">
        <v>7</v>
      </c>
      <c r="I416" s="1" t="s">
        <v>608</v>
      </c>
      <c r="J416">
        <f>cocina[[#This Row],[Precio Unitario]]*cocina[[#This Row],[Cantidad Ordenada]]-cocina[[#This Row],[Costo Unitario]]*cocina[[#This Row],[Cantidad Ordenada]]</f>
        <v>42</v>
      </c>
      <c r="K416">
        <f>cocina[[#This Row],[Precio Unitario]]*cocina[[#This Row],[Cantidad Ordenada]]</f>
        <v>108</v>
      </c>
      <c r="L416" s="5">
        <f>(SUMIF(A:A,cocina[[#This Row],[Número de Orden]],J:J))/SUMIF(A:A,cocina[[#This Row],[Número de Orden]],K:K)</f>
        <v>0.40322580645161288</v>
      </c>
      <c r="M416" s="1">
        <f>cocina[[#This Row],[Ganancia bruta]]-cocina[[#This Row],[Ganancia neta]]</f>
        <v>66</v>
      </c>
    </row>
    <row r="417" spans="1:13" x14ac:dyDescent="0.3">
      <c r="A417">
        <v>158</v>
      </c>
      <c r="B417">
        <v>5</v>
      </c>
      <c r="C417" s="1" t="s">
        <v>36</v>
      </c>
      <c r="D417" s="1" t="s">
        <v>622</v>
      </c>
      <c r="E417">
        <v>21</v>
      </c>
      <c r="F417">
        <v>35</v>
      </c>
      <c r="G417">
        <v>3</v>
      </c>
      <c r="H417">
        <v>16</v>
      </c>
      <c r="I417" s="1" t="s">
        <v>609</v>
      </c>
      <c r="J417">
        <f>cocina[[#This Row],[Precio Unitario]]*cocina[[#This Row],[Cantidad Ordenada]]-cocina[[#This Row],[Costo Unitario]]*cocina[[#This Row],[Cantidad Ordenada]]</f>
        <v>42</v>
      </c>
      <c r="K417">
        <f>cocina[[#This Row],[Precio Unitario]]*cocina[[#This Row],[Cantidad Ordenada]]</f>
        <v>105</v>
      </c>
      <c r="L417" s="5">
        <f>(SUMIF(A:A,cocina[[#This Row],[Número de Orden]],J:J))/SUMIF(A:A,cocina[[#This Row],[Número de Orden]],K:K)</f>
        <v>0.40322580645161288</v>
      </c>
      <c r="M417" s="1">
        <f>cocina[[#This Row],[Ganancia bruta]]-cocina[[#This Row],[Ganancia neta]]</f>
        <v>63</v>
      </c>
    </row>
    <row r="418" spans="1:13" x14ac:dyDescent="0.3">
      <c r="A418">
        <v>159</v>
      </c>
      <c r="B418">
        <v>16</v>
      </c>
      <c r="C418" s="1" t="s">
        <v>48</v>
      </c>
      <c r="D418" s="1" t="s">
        <v>618</v>
      </c>
      <c r="E418">
        <v>17</v>
      </c>
      <c r="F418">
        <v>29</v>
      </c>
      <c r="G418">
        <v>3</v>
      </c>
      <c r="H418">
        <v>23</v>
      </c>
      <c r="I418" s="1" t="s">
        <v>609</v>
      </c>
      <c r="J418">
        <f>cocina[[#This Row],[Precio Unitario]]*cocina[[#This Row],[Cantidad Ordenada]]-cocina[[#This Row],[Costo Unitario]]*cocina[[#This Row],[Cantidad Ordenada]]</f>
        <v>36</v>
      </c>
      <c r="K418">
        <f>cocina[[#This Row],[Precio Unitario]]*cocina[[#This Row],[Cantidad Ordenada]]</f>
        <v>87</v>
      </c>
      <c r="L418" s="5">
        <f>(SUMIF(A:A,cocina[[#This Row],[Número de Orden]],J:J))/SUMIF(A:A,cocina[[#This Row],[Número de Orden]],K:K)</f>
        <v>0.40711462450592883</v>
      </c>
      <c r="M418" s="1">
        <f>cocina[[#This Row],[Ganancia bruta]]-cocina[[#This Row],[Ganancia neta]]</f>
        <v>51</v>
      </c>
    </row>
    <row r="419" spans="1:13" x14ac:dyDescent="0.3">
      <c r="A419">
        <v>159</v>
      </c>
      <c r="B419">
        <v>16</v>
      </c>
      <c r="C419" s="1" t="s">
        <v>126</v>
      </c>
      <c r="D419" s="1" t="s">
        <v>614</v>
      </c>
      <c r="E419">
        <v>19</v>
      </c>
      <c r="F419">
        <v>31</v>
      </c>
      <c r="G419">
        <v>1</v>
      </c>
      <c r="H419">
        <v>5</v>
      </c>
      <c r="I419" s="1" t="s">
        <v>608</v>
      </c>
      <c r="J419">
        <f>cocina[[#This Row],[Precio Unitario]]*cocina[[#This Row],[Cantidad Ordenada]]-cocina[[#This Row],[Costo Unitario]]*cocina[[#This Row],[Cantidad Ordenada]]</f>
        <v>12</v>
      </c>
      <c r="K419">
        <f>cocina[[#This Row],[Precio Unitario]]*cocina[[#This Row],[Cantidad Ordenada]]</f>
        <v>31</v>
      </c>
      <c r="L419" s="5">
        <f>(SUMIF(A:A,cocina[[#This Row],[Número de Orden]],J:J))/SUMIF(A:A,cocina[[#This Row],[Número de Orden]],K:K)</f>
        <v>0.40711462450592883</v>
      </c>
      <c r="M419" s="1">
        <f>cocina[[#This Row],[Ganancia bruta]]-cocina[[#This Row],[Ganancia neta]]</f>
        <v>19</v>
      </c>
    </row>
    <row r="420" spans="1:13" x14ac:dyDescent="0.3">
      <c r="A420">
        <v>159</v>
      </c>
      <c r="B420">
        <v>16</v>
      </c>
      <c r="C420" s="1" t="s">
        <v>89</v>
      </c>
      <c r="D420" s="1" t="s">
        <v>629</v>
      </c>
      <c r="E420">
        <v>10</v>
      </c>
      <c r="F420">
        <v>18</v>
      </c>
      <c r="G420">
        <v>2</v>
      </c>
      <c r="H420">
        <v>6</v>
      </c>
      <c r="I420" s="1" t="s">
        <v>608</v>
      </c>
      <c r="J420">
        <f>cocina[[#This Row],[Precio Unitario]]*cocina[[#This Row],[Cantidad Ordenada]]-cocina[[#This Row],[Costo Unitario]]*cocina[[#This Row],[Cantidad Ordenada]]</f>
        <v>16</v>
      </c>
      <c r="K420">
        <f>cocina[[#This Row],[Precio Unitario]]*cocina[[#This Row],[Cantidad Ordenada]]</f>
        <v>36</v>
      </c>
      <c r="L420" s="5">
        <f>(SUMIF(A:A,cocina[[#This Row],[Número de Orden]],J:J))/SUMIF(A:A,cocina[[#This Row],[Número de Orden]],K:K)</f>
        <v>0.40711462450592883</v>
      </c>
      <c r="M420" s="1">
        <f>cocina[[#This Row],[Ganancia bruta]]-cocina[[#This Row],[Ganancia neta]]</f>
        <v>20</v>
      </c>
    </row>
    <row r="421" spans="1:13" x14ac:dyDescent="0.3">
      <c r="A421">
        <v>159</v>
      </c>
      <c r="B421">
        <v>16</v>
      </c>
      <c r="C421" s="1" t="s">
        <v>271</v>
      </c>
      <c r="D421" s="1" t="s">
        <v>619</v>
      </c>
      <c r="E421">
        <v>20</v>
      </c>
      <c r="F421">
        <v>33</v>
      </c>
      <c r="G421">
        <v>3</v>
      </c>
      <c r="H421">
        <v>40</v>
      </c>
      <c r="I421" s="1" t="s">
        <v>608</v>
      </c>
      <c r="J421">
        <f>cocina[[#This Row],[Precio Unitario]]*cocina[[#This Row],[Cantidad Ordenada]]-cocina[[#This Row],[Costo Unitario]]*cocina[[#This Row],[Cantidad Ordenada]]</f>
        <v>39</v>
      </c>
      <c r="K421">
        <f>cocina[[#This Row],[Precio Unitario]]*cocina[[#This Row],[Cantidad Ordenada]]</f>
        <v>99</v>
      </c>
      <c r="L421" s="5">
        <f>(SUMIF(A:A,cocina[[#This Row],[Número de Orden]],J:J))/SUMIF(A:A,cocina[[#This Row],[Número de Orden]],K:K)</f>
        <v>0.40711462450592883</v>
      </c>
      <c r="M421" s="1">
        <f>cocina[[#This Row],[Ganancia bruta]]-cocina[[#This Row],[Ganancia neta]]</f>
        <v>60</v>
      </c>
    </row>
    <row r="422" spans="1:13" x14ac:dyDescent="0.3">
      <c r="A422">
        <v>160</v>
      </c>
      <c r="B422">
        <v>19</v>
      </c>
      <c r="C422" s="1" t="s">
        <v>83</v>
      </c>
      <c r="D422" s="1" t="s">
        <v>617</v>
      </c>
      <c r="E422">
        <v>22</v>
      </c>
      <c r="F422">
        <v>36</v>
      </c>
      <c r="G422">
        <v>3</v>
      </c>
      <c r="H422">
        <v>20</v>
      </c>
      <c r="I422" s="1" t="s">
        <v>608</v>
      </c>
      <c r="J422">
        <f>cocina[[#This Row],[Precio Unitario]]*cocina[[#This Row],[Cantidad Ordenada]]-cocina[[#This Row],[Costo Unitario]]*cocina[[#This Row],[Cantidad Ordenada]]</f>
        <v>42</v>
      </c>
      <c r="K422">
        <f>cocina[[#This Row],[Precio Unitario]]*cocina[[#This Row],[Cantidad Ordenada]]</f>
        <v>108</v>
      </c>
      <c r="L422" s="5">
        <f>(SUMIF(A:A,cocina[[#This Row],[Número de Orden]],J:J))/SUMIF(A:A,cocina[[#This Row],[Número de Orden]],K:K)</f>
        <v>0.39743589743589741</v>
      </c>
      <c r="M422" s="1">
        <f>cocina[[#This Row],[Ganancia bruta]]-cocina[[#This Row],[Ganancia neta]]</f>
        <v>66</v>
      </c>
    </row>
    <row r="423" spans="1:13" x14ac:dyDescent="0.3">
      <c r="A423">
        <v>160</v>
      </c>
      <c r="B423">
        <v>19</v>
      </c>
      <c r="C423" s="1" t="s">
        <v>168</v>
      </c>
      <c r="D423" s="1" t="s">
        <v>612</v>
      </c>
      <c r="E423">
        <v>14</v>
      </c>
      <c r="F423">
        <v>24</v>
      </c>
      <c r="G423">
        <v>2</v>
      </c>
      <c r="H423">
        <v>47</v>
      </c>
      <c r="I423" s="1" t="s">
        <v>608</v>
      </c>
      <c r="J423">
        <f>cocina[[#This Row],[Precio Unitario]]*cocina[[#This Row],[Cantidad Ordenada]]-cocina[[#This Row],[Costo Unitario]]*cocina[[#This Row],[Cantidad Ordenada]]</f>
        <v>20</v>
      </c>
      <c r="K423">
        <f>cocina[[#This Row],[Precio Unitario]]*cocina[[#This Row],[Cantidad Ordenada]]</f>
        <v>48</v>
      </c>
      <c r="L423" s="5">
        <f>(SUMIF(A:A,cocina[[#This Row],[Número de Orden]],J:J))/SUMIF(A:A,cocina[[#This Row],[Número de Orden]],K:K)</f>
        <v>0.39743589743589741</v>
      </c>
      <c r="M423" s="1">
        <f>cocina[[#This Row],[Ganancia bruta]]-cocina[[#This Row],[Ganancia neta]]</f>
        <v>28</v>
      </c>
    </row>
    <row r="424" spans="1:13" x14ac:dyDescent="0.3">
      <c r="A424">
        <v>161</v>
      </c>
      <c r="B424">
        <v>13</v>
      </c>
      <c r="C424" s="1" t="s">
        <v>52</v>
      </c>
      <c r="D424" s="1" t="s">
        <v>620</v>
      </c>
      <c r="E424">
        <v>16</v>
      </c>
      <c r="F424">
        <v>28</v>
      </c>
      <c r="G424">
        <v>3</v>
      </c>
      <c r="H424">
        <v>57</v>
      </c>
      <c r="I424" s="1" t="s">
        <v>608</v>
      </c>
      <c r="J424">
        <f>cocina[[#This Row],[Precio Unitario]]*cocina[[#This Row],[Cantidad Ordenada]]-cocina[[#This Row],[Costo Unitario]]*cocina[[#This Row],[Cantidad Ordenada]]</f>
        <v>36</v>
      </c>
      <c r="K424">
        <f>cocina[[#This Row],[Precio Unitario]]*cocina[[#This Row],[Cantidad Ordenada]]</f>
        <v>84</v>
      </c>
      <c r="L424" s="5">
        <f>(SUMIF(A:A,cocina[[#This Row],[Número de Orden]],J:J))/SUMIF(A:A,cocina[[#This Row],[Número de Orden]],K:K)</f>
        <v>0.42857142857142855</v>
      </c>
      <c r="M424" s="1">
        <f>cocina[[#This Row],[Ganancia bruta]]-cocina[[#This Row],[Ganancia neta]]</f>
        <v>48</v>
      </c>
    </row>
    <row r="425" spans="1:13" x14ac:dyDescent="0.3">
      <c r="A425">
        <v>162</v>
      </c>
      <c r="B425">
        <v>14</v>
      </c>
      <c r="C425" s="1" t="s">
        <v>168</v>
      </c>
      <c r="D425" s="1" t="s">
        <v>612</v>
      </c>
      <c r="E425">
        <v>14</v>
      </c>
      <c r="F425">
        <v>24</v>
      </c>
      <c r="G425">
        <v>3</v>
      </c>
      <c r="H425">
        <v>25</v>
      </c>
      <c r="I425" s="1" t="s">
        <v>608</v>
      </c>
      <c r="J425">
        <f>cocina[[#This Row],[Precio Unitario]]*cocina[[#This Row],[Cantidad Ordenada]]-cocina[[#This Row],[Costo Unitario]]*cocina[[#This Row],[Cantidad Ordenada]]</f>
        <v>30</v>
      </c>
      <c r="K425">
        <f>cocina[[#This Row],[Precio Unitario]]*cocina[[#This Row],[Cantidad Ordenada]]</f>
        <v>72</v>
      </c>
      <c r="L425" s="5">
        <f>(SUMIF(A:A,cocina[[#This Row],[Número de Orden]],J:J))/SUMIF(A:A,cocina[[#This Row],[Número de Orden]],K:K)</f>
        <v>0.41666666666666669</v>
      </c>
      <c r="M425" s="1">
        <f>cocina[[#This Row],[Ganancia bruta]]-cocina[[#This Row],[Ganancia neta]]</f>
        <v>42</v>
      </c>
    </row>
    <row r="426" spans="1:13" x14ac:dyDescent="0.3">
      <c r="A426">
        <v>163</v>
      </c>
      <c r="B426">
        <v>6</v>
      </c>
      <c r="C426" s="1" t="s">
        <v>126</v>
      </c>
      <c r="D426" s="1" t="s">
        <v>614</v>
      </c>
      <c r="E426">
        <v>19</v>
      </c>
      <c r="F426">
        <v>31</v>
      </c>
      <c r="G426">
        <v>3</v>
      </c>
      <c r="H426">
        <v>8</v>
      </c>
      <c r="I426" s="1" t="s">
        <v>609</v>
      </c>
      <c r="J426">
        <f>cocina[[#This Row],[Precio Unitario]]*cocina[[#This Row],[Cantidad Ordenada]]-cocina[[#This Row],[Costo Unitario]]*cocina[[#This Row],[Cantidad Ordenada]]</f>
        <v>36</v>
      </c>
      <c r="K426">
        <f>cocina[[#This Row],[Precio Unitario]]*cocina[[#This Row],[Cantidad Ordenada]]</f>
        <v>93</v>
      </c>
      <c r="L426" s="5">
        <f>(SUMIF(A:A,cocina[[#This Row],[Número de Orden]],J:J))/SUMIF(A:A,cocina[[#This Row],[Número de Orden]],K:K)</f>
        <v>0.39483394833948338</v>
      </c>
      <c r="M426" s="1">
        <f>cocina[[#This Row],[Ganancia bruta]]-cocina[[#This Row],[Ganancia neta]]</f>
        <v>57</v>
      </c>
    </row>
    <row r="427" spans="1:13" x14ac:dyDescent="0.3">
      <c r="A427">
        <v>163</v>
      </c>
      <c r="B427">
        <v>6</v>
      </c>
      <c r="C427" s="1" t="s">
        <v>78</v>
      </c>
      <c r="D427" s="1" t="s">
        <v>613</v>
      </c>
      <c r="E427">
        <v>18</v>
      </c>
      <c r="F427">
        <v>30</v>
      </c>
      <c r="G427">
        <v>3</v>
      </c>
      <c r="H427">
        <v>16</v>
      </c>
      <c r="I427" s="1" t="s">
        <v>609</v>
      </c>
      <c r="J427">
        <f>cocina[[#This Row],[Precio Unitario]]*cocina[[#This Row],[Cantidad Ordenada]]-cocina[[#This Row],[Costo Unitario]]*cocina[[#This Row],[Cantidad Ordenada]]</f>
        <v>36</v>
      </c>
      <c r="K427">
        <f>cocina[[#This Row],[Precio Unitario]]*cocina[[#This Row],[Cantidad Ordenada]]</f>
        <v>90</v>
      </c>
      <c r="L427" s="5">
        <f>(SUMIF(A:A,cocina[[#This Row],[Número de Orden]],J:J))/SUMIF(A:A,cocina[[#This Row],[Número de Orden]],K:K)</f>
        <v>0.39483394833948338</v>
      </c>
      <c r="M427" s="1">
        <f>cocina[[#This Row],[Ganancia bruta]]-cocina[[#This Row],[Ganancia neta]]</f>
        <v>54</v>
      </c>
    </row>
    <row r="428" spans="1:13" x14ac:dyDescent="0.3">
      <c r="A428">
        <v>163</v>
      </c>
      <c r="B428">
        <v>6</v>
      </c>
      <c r="C428" s="1" t="s">
        <v>271</v>
      </c>
      <c r="D428" s="1" t="s">
        <v>619</v>
      </c>
      <c r="E428">
        <v>20</v>
      </c>
      <c r="F428">
        <v>33</v>
      </c>
      <c r="G428">
        <v>2</v>
      </c>
      <c r="H428">
        <v>40</v>
      </c>
      <c r="I428" s="1" t="s">
        <v>609</v>
      </c>
      <c r="J428">
        <f>cocina[[#This Row],[Precio Unitario]]*cocina[[#This Row],[Cantidad Ordenada]]-cocina[[#This Row],[Costo Unitario]]*cocina[[#This Row],[Cantidad Ordenada]]</f>
        <v>26</v>
      </c>
      <c r="K428">
        <f>cocina[[#This Row],[Precio Unitario]]*cocina[[#This Row],[Cantidad Ordenada]]</f>
        <v>66</v>
      </c>
      <c r="L428" s="5">
        <f>(SUMIF(A:A,cocina[[#This Row],[Número de Orden]],J:J))/SUMIF(A:A,cocina[[#This Row],[Número de Orden]],K:K)</f>
        <v>0.39483394833948338</v>
      </c>
      <c r="M428" s="1">
        <f>cocina[[#This Row],[Ganancia bruta]]-cocina[[#This Row],[Ganancia neta]]</f>
        <v>40</v>
      </c>
    </row>
    <row r="429" spans="1:13" x14ac:dyDescent="0.3">
      <c r="A429">
        <v>163</v>
      </c>
      <c r="B429">
        <v>6</v>
      </c>
      <c r="C429" s="1" t="s">
        <v>213</v>
      </c>
      <c r="D429" s="1" t="s">
        <v>624</v>
      </c>
      <c r="E429">
        <v>13</v>
      </c>
      <c r="F429">
        <v>22</v>
      </c>
      <c r="G429">
        <v>1</v>
      </c>
      <c r="H429">
        <v>7</v>
      </c>
      <c r="I429" s="1" t="s">
        <v>608</v>
      </c>
      <c r="J429">
        <f>cocina[[#This Row],[Precio Unitario]]*cocina[[#This Row],[Cantidad Ordenada]]-cocina[[#This Row],[Costo Unitario]]*cocina[[#This Row],[Cantidad Ordenada]]</f>
        <v>9</v>
      </c>
      <c r="K429">
        <f>cocina[[#This Row],[Precio Unitario]]*cocina[[#This Row],[Cantidad Ordenada]]</f>
        <v>22</v>
      </c>
      <c r="L429" s="5">
        <f>(SUMIF(A:A,cocina[[#This Row],[Número de Orden]],J:J))/SUMIF(A:A,cocina[[#This Row],[Número de Orden]],K:K)</f>
        <v>0.39483394833948338</v>
      </c>
      <c r="M429" s="1">
        <f>cocina[[#This Row],[Ganancia bruta]]-cocina[[#This Row],[Ganancia neta]]</f>
        <v>13</v>
      </c>
    </row>
    <row r="430" spans="1:13" x14ac:dyDescent="0.3">
      <c r="A430">
        <v>164</v>
      </c>
      <c r="B430">
        <v>8</v>
      </c>
      <c r="C430" s="1" t="s">
        <v>213</v>
      </c>
      <c r="D430" s="1" t="s">
        <v>624</v>
      </c>
      <c r="E430">
        <v>13</v>
      </c>
      <c r="F430">
        <v>22</v>
      </c>
      <c r="G430">
        <v>1</v>
      </c>
      <c r="H430">
        <v>43</v>
      </c>
      <c r="I430" s="1" t="s">
        <v>609</v>
      </c>
      <c r="J430">
        <f>cocina[[#This Row],[Precio Unitario]]*cocina[[#This Row],[Cantidad Ordenada]]-cocina[[#This Row],[Costo Unitario]]*cocina[[#This Row],[Cantidad Ordenada]]</f>
        <v>9</v>
      </c>
      <c r="K430">
        <f>cocina[[#This Row],[Precio Unitario]]*cocina[[#This Row],[Cantidad Ordenada]]</f>
        <v>22</v>
      </c>
      <c r="L430" s="5">
        <f>(SUMIF(A:A,cocina[[#This Row],[Número de Orden]],J:J))/SUMIF(A:A,cocina[[#This Row],[Número de Orden]],K:K)</f>
        <v>0.40588235294117647</v>
      </c>
      <c r="M430" s="1">
        <f>cocina[[#This Row],[Ganancia bruta]]-cocina[[#This Row],[Ganancia neta]]</f>
        <v>13</v>
      </c>
    </row>
    <row r="431" spans="1:13" x14ac:dyDescent="0.3">
      <c r="A431">
        <v>164</v>
      </c>
      <c r="B431">
        <v>8</v>
      </c>
      <c r="C431" s="1" t="s">
        <v>83</v>
      </c>
      <c r="D431" s="1" t="s">
        <v>617</v>
      </c>
      <c r="E431">
        <v>22</v>
      </c>
      <c r="F431">
        <v>36</v>
      </c>
      <c r="G431">
        <v>1</v>
      </c>
      <c r="H431">
        <v>7</v>
      </c>
      <c r="I431" s="1" t="s">
        <v>608</v>
      </c>
      <c r="J431">
        <f>cocina[[#This Row],[Precio Unitario]]*cocina[[#This Row],[Cantidad Ordenada]]-cocina[[#This Row],[Costo Unitario]]*cocina[[#This Row],[Cantidad Ordenada]]</f>
        <v>14</v>
      </c>
      <c r="K431">
        <f>cocina[[#This Row],[Precio Unitario]]*cocina[[#This Row],[Cantidad Ordenada]]</f>
        <v>36</v>
      </c>
      <c r="L431" s="5">
        <f>(SUMIF(A:A,cocina[[#This Row],[Número de Orden]],J:J))/SUMIF(A:A,cocina[[#This Row],[Número de Orden]],K:K)</f>
        <v>0.40588235294117647</v>
      </c>
      <c r="M431" s="1">
        <f>cocina[[#This Row],[Ganancia bruta]]-cocina[[#This Row],[Ganancia neta]]</f>
        <v>22</v>
      </c>
    </row>
    <row r="432" spans="1:13" x14ac:dyDescent="0.3">
      <c r="A432">
        <v>164</v>
      </c>
      <c r="B432">
        <v>8</v>
      </c>
      <c r="C432" s="1" t="s">
        <v>257</v>
      </c>
      <c r="D432" s="1" t="s">
        <v>623</v>
      </c>
      <c r="E432">
        <v>19</v>
      </c>
      <c r="F432">
        <v>32</v>
      </c>
      <c r="G432">
        <v>2</v>
      </c>
      <c r="H432">
        <v>20</v>
      </c>
      <c r="I432" s="1" t="s">
        <v>608</v>
      </c>
      <c r="J432">
        <f>cocina[[#This Row],[Precio Unitario]]*cocina[[#This Row],[Cantidad Ordenada]]-cocina[[#This Row],[Costo Unitario]]*cocina[[#This Row],[Cantidad Ordenada]]</f>
        <v>26</v>
      </c>
      <c r="K432">
        <f>cocina[[#This Row],[Precio Unitario]]*cocina[[#This Row],[Cantidad Ordenada]]</f>
        <v>64</v>
      </c>
      <c r="L432" s="5">
        <f>(SUMIF(A:A,cocina[[#This Row],[Número de Orden]],J:J))/SUMIF(A:A,cocina[[#This Row],[Número de Orden]],K:K)</f>
        <v>0.40588235294117647</v>
      </c>
      <c r="M432" s="1">
        <f>cocina[[#This Row],[Ganancia bruta]]-cocina[[#This Row],[Ganancia neta]]</f>
        <v>38</v>
      </c>
    </row>
    <row r="433" spans="1:13" x14ac:dyDescent="0.3">
      <c r="A433">
        <v>164</v>
      </c>
      <c r="B433">
        <v>8</v>
      </c>
      <c r="C433" s="1" t="s">
        <v>168</v>
      </c>
      <c r="D433" s="1" t="s">
        <v>612</v>
      </c>
      <c r="E433">
        <v>14</v>
      </c>
      <c r="F433">
        <v>24</v>
      </c>
      <c r="G433">
        <v>2</v>
      </c>
      <c r="H433">
        <v>35</v>
      </c>
      <c r="I433" s="1" t="s">
        <v>608</v>
      </c>
      <c r="J433">
        <f>cocina[[#This Row],[Precio Unitario]]*cocina[[#This Row],[Cantidad Ordenada]]-cocina[[#This Row],[Costo Unitario]]*cocina[[#This Row],[Cantidad Ordenada]]</f>
        <v>20</v>
      </c>
      <c r="K433">
        <f>cocina[[#This Row],[Precio Unitario]]*cocina[[#This Row],[Cantidad Ordenada]]</f>
        <v>48</v>
      </c>
      <c r="L433" s="5">
        <f>(SUMIF(A:A,cocina[[#This Row],[Número de Orden]],J:J))/SUMIF(A:A,cocina[[#This Row],[Número de Orden]],K:K)</f>
        <v>0.40588235294117647</v>
      </c>
      <c r="M433" s="1">
        <f>cocina[[#This Row],[Ganancia bruta]]-cocina[[#This Row],[Ganancia neta]]</f>
        <v>28</v>
      </c>
    </row>
    <row r="434" spans="1:13" x14ac:dyDescent="0.3">
      <c r="A434">
        <v>165</v>
      </c>
      <c r="B434">
        <v>10</v>
      </c>
      <c r="C434" s="1" t="s">
        <v>168</v>
      </c>
      <c r="D434" s="1" t="s">
        <v>612</v>
      </c>
      <c r="E434">
        <v>14</v>
      </c>
      <c r="F434">
        <v>24</v>
      </c>
      <c r="G434">
        <v>2</v>
      </c>
      <c r="H434">
        <v>15</v>
      </c>
      <c r="I434" s="1" t="s">
        <v>609</v>
      </c>
      <c r="J434">
        <f>cocina[[#This Row],[Precio Unitario]]*cocina[[#This Row],[Cantidad Ordenada]]-cocina[[#This Row],[Costo Unitario]]*cocina[[#This Row],[Cantidad Ordenada]]</f>
        <v>20</v>
      </c>
      <c r="K434">
        <f>cocina[[#This Row],[Precio Unitario]]*cocina[[#This Row],[Cantidad Ordenada]]</f>
        <v>48</v>
      </c>
      <c r="L434" s="5">
        <f>(SUMIF(A:A,cocina[[#This Row],[Número de Orden]],J:J))/SUMIF(A:A,cocina[[#This Row],[Número de Orden]],K:K)</f>
        <v>0.4</v>
      </c>
      <c r="M434" s="1">
        <f>cocina[[#This Row],[Ganancia bruta]]-cocina[[#This Row],[Ganancia neta]]</f>
        <v>28</v>
      </c>
    </row>
    <row r="435" spans="1:13" x14ac:dyDescent="0.3">
      <c r="A435">
        <v>165</v>
      </c>
      <c r="B435">
        <v>10</v>
      </c>
      <c r="C435" s="1" t="s">
        <v>80</v>
      </c>
      <c r="D435" s="1" t="s">
        <v>628</v>
      </c>
      <c r="E435">
        <v>13</v>
      </c>
      <c r="F435">
        <v>21</v>
      </c>
      <c r="G435">
        <v>2</v>
      </c>
      <c r="H435">
        <v>41</v>
      </c>
      <c r="I435" s="1" t="s">
        <v>608</v>
      </c>
      <c r="J435">
        <f>cocina[[#This Row],[Precio Unitario]]*cocina[[#This Row],[Cantidad Ordenada]]-cocina[[#This Row],[Costo Unitario]]*cocina[[#This Row],[Cantidad Ordenada]]</f>
        <v>16</v>
      </c>
      <c r="K435">
        <f>cocina[[#This Row],[Precio Unitario]]*cocina[[#This Row],[Cantidad Ordenada]]</f>
        <v>42</v>
      </c>
      <c r="L435" s="5">
        <f>(SUMIF(A:A,cocina[[#This Row],[Número de Orden]],J:J))/SUMIF(A:A,cocina[[#This Row],[Número de Orden]],K:K)</f>
        <v>0.4</v>
      </c>
      <c r="M435" s="1">
        <f>cocina[[#This Row],[Ganancia bruta]]-cocina[[#This Row],[Ganancia neta]]</f>
        <v>26</v>
      </c>
    </row>
    <row r="436" spans="1:13" x14ac:dyDescent="0.3">
      <c r="A436">
        <v>166</v>
      </c>
      <c r="B436">
        <v>12</v>
      </c>
      <c r="C436" s="1" t="s">
        <v>210</v>
      </c>
      <c r="D436" s="1" t="s">
        <v>627</v>
      </c>
      <c r="E436">
        <v>14</v>
      </c>
      <c r="F436">
        <v>23</v>
      </c>
      <c r="G436">
        <v>2</v>
      </c>
      <c r="H436">
        <v>22</v>
      </c>
      <c r="I436" s="1" t="s">
        <v>609</v>
      </c>
      <c r="J436">
        <f>cocina[[#This Row],[Precio Unitario]]*cocina[[#This Row],[Cantidad Ordenada]]-cocina[[#This Row],[Costo Unitario]]*cocina[[#This Row],[Cantidad Ordenada]]</f>
        <v>18</v>
      </c>
      <c r="K436">
        <f>cocina[[#This Row],[Precio Unitario]]*cocina[[#This Row],[Cantidad Ordenada]]</f>
        <v>46</v>
      </c>
      <c r="L436" s="5">
        <f>(SUMIF(A:A,cocina[[#This Row],[Número de Orden]],J:J))/SUMIF(A:A,cocina[[#This Row],[Número de Orden]],K:K)</f>
        <v>0.39130434782608697</v>
      </c>
      <c r="M436" s="1">
        <f>cocina[[#This Row],[Ganancia bruta]]-cocina[[#This Row],[Ganancia neta]]</f>
        <v>28</v>
      </c>
    </row>
    <row r="437" spans="1:13" x14ac:dyDescent="0.3">
      <c r="A437">
        <v>167</v>
      </c>
      <c r="B437">
        <v>5</v>
      </c>
      <c r="C437" s="1" t="s">
        <v>122</v>
      </c>
      <c r="D437" s="1" t="s">
        <v>621</v>
      </c>
      <c r="E437">
        <v>11</v>
      </c>
      <c r="F437">
        <v>19</v>
      </c>
      <c r="G437">
        <v>1</v>
      </c>
      <c r="H437">
        <v>29</v>
      </c>
      <c r="I437" s="1" t="s">
        <v>608</v>
      </c>
      <c r="J437">
        <f>cocina[[#This Row],[Precio Unitario]]*cocina[[#This Row],[Cantidad Ordenada]]-cocina[[#This Row],[Costo Unitario]]*cocina[[#This Row],[Cantidad Ordenada]]</f>
        <v>8</v>
      </c>
      <c r="K437">
        <f>cocina[[#This Row],[Precio Unitario]]*cocina[[#This Row],[Cantidad Ordenada]]</f>
        <v>19</v>
      </c>
      <c r="L437" s="5">
        <f>(SUMIF(A:A,cocina[[#This Row],[Número de Orden]],J:J))/SUMIF(A:A,cocina[[#This Row],[Número de Orden]],K:K)</f>
        <v>0.40789473684210525</v>
      </c>
      <c r="M437" s="1">
        <f>cocina[[#This Row],[Ganancia bruta]]-cocina[[#This Row],[Ganancia neta]]</f>
        <v>11</v>
      </c>
    </row>
    <row r="438" spans="1:13" x14ac:dyDescent="0.3">
      <c r="A438">
        <v>167</v>
      </c>
      <c r="B438">
        <v>5</v>
      </c>
      <c r="C438" s="1" t="s">
        <v>65</v>
      </c>
      <c r="D438" s="1" t="s">
        <v>625</v>
      </c>
      <c r="E438">
        <v>20</v>
      </c>
      <c r="F438">
        <v>34</v>
      </c>
      <c r="G438">
        <v>3</v>
      </c>
      <c r="H438">
        <v>11</v>
      </c>
      <c r="I438" s="1" t="s">
        <v>608</v>
      </c>
      <c r="J438">
        <f>cocina[[#This Row],[Precio Unitario]]*cocina[[#This Row],[Cantidad Ordenada]]-cocina[[#This Row],[Costo Unitario]]*cocina[[#This Row],[Cantidad Ordenada]]</f>
        <v>42</v>
      </c>
      <c r="K438">
        <f>cocina[[#This Row],[Precio Unitario]]*cocina[[#This Row],[Cantidad Ordenada]]</f>
        <v>102</v>
      </c>
      <c r="L438" s="5">
        <f>(SUMIF(A:A,cocina[[#This Row],[Número de Orden]],J:J))/SUMIF(A:A,cocina[[#This Row],[Número de Orden]],K:K)</f>
        <v>0.40789473684210525</v>
      </c>
      <c r="M438" s="1">
        <f>cocina[[#This Row],[Ganancia bruta]]-cocina[[#This Row],[Ganancia neta]]</f>
        <v>60</v>
      </c>
    </row>
    <row r="439" spans="1:13" x14ac:dyDescent="0.3">
      <c r="A439">
        <v>167</v>
      </c>
      <c r="B439">
        <v>5</v>
      </c>
      <c r="C439" s="1" t="s">
        <v>126</v>
      </c>
      <c r="D439" s="1" t="s">
        <v>614</v>
      </c>
      <c r="E439">
        <v>19</v>
      </c>
      <c r="F439">
        <v>31</v>
      </c>
      <c r="G439">
        <v>1</v>
      </c>
      <c r="H439">
        <v>36</v>
      </c>
      <c r="I439" s="1" t="s">
        <v>609</v>
      </c>
      <c r="J439">
        <f>cocina[[#This Row],[Precio Unitario]]*cocina[[#This Row],[Cantidad Ordenada]]-cocina[[#This Row],[Costo Unitario]]*cocina[[#This Row],[Cantidad Ordenada]]</f>
        <v>12</v>
      </c>
      <c r="K439">
        <f>cocina[[#This Row],[Precio Unitario]]*cocina[[#This Row],[Cantidad Ordenada]]</f>
        <v>31</v>
      </c>
      <c r="L439" s="5">
        <f>(SUMIF(A:A,cocina[[#This Row],[Número de Orden]],J:J))/SUMIF(A:A,cocina[[#This Row],[Número de Orden]],K:K)</f>
        <v>0.40789473684210525</v>
      </c>
      <c r="M439" s="1">
        <f>cocina[[#This Row],[Ganancia bruta]]-cocina[[#This Row],[Ganancia neta]]</f>
        <v>19</v>
      </c>
    </row>
    <row r="440" spans="1:13" x14ac:dyDescent="0.3">
      <c r="A440">
        <v>168</v>
      </c>
      <c r="B440">
        <v>17</v>
      </c>
      <c r="C440" s="1" t="s">
        <v>213</v>
      </c>
      <c r="D440" s="1" t="s">
        <v>624</v>
      </c>
      <c r="E440">
        <v>13</v>
      </c>
      <c r="F440">
        <v>22</v>
      </c>
      <c r="G440">
        <v>2</v>
      </c>
      <c r="H440">
        <v>7</v>
      </c>
      <c r="I440" s="1" t="s">
        <v>609</v>
      </c>
      <c r="J440">
        <f>cocina[[#This Row],[Precio Unitario]]*cocina[[#This Row],[Cantidad Ordenada]]-cocina[[#This Row],[Costo Unitario]]*cocina[[#This Row],[Cantidad Ordenada]]</f>
        <v>18</v>
      </c>
      <c r="K440">
        <f>cocina[[#This Row],[Precio Unitario]]*cocina[[#This Row],[Cantidad Ordenada]]</f>
        <v>44</v>
      </c>
      <c r="L440" s="5">
        <f>(SUMIF(A:A,cocina[[#This Row],[Número de Orden]],J:J))/SUMIF(A:A,cocina[[#This Row],[Número de Orden]],K:K)</f>
        <v>0.40909090909090912</v>
      </c>
      <c r="M440" s="1">
        <f>cocina[[#This Row],[Ganancia bruta]]-cocina[[#This Row],[Ganancia neta]]</f>
        <v>26</v>
      </c>
    </row>
    <row r="441" spans="1:13" x14ac:dyDescent="0.3">
      <c r="A441">
        <v>169</v>
      </c>
      <c r="B441">
        <v>19</v>
      </c>
      <c r="C441" s="1" t="s">
        <v>80</v>
      </c>
      <c r="D441" s="1" t="s">
        <v>628</v>
      </c>
      <c r="E441">
        <v>13</v>
      </c>
      <c r="F441">
        <v>21</v>
      </c>
      <c r="G441">
        <v>2</v>
      </c>
      <c r="H441">
        <v>44</v>
      </c>
      <c r="I441" s="1" t="s">
        <v>609</v>
      </c>
      <c r="J441">
        <f>cocina[[#This Row],[Precio Unitario]]*cocina[[#This Row],[Cantidad Ordenada]]-cocina[[#This Row],[Costo Unitario]]*cocina[[#This Row],[Cantidad Ordenada]]</f>
        <v>16</v>
      </c>
      <c r="K441">
        <f>cocina[[#This Row],[Precio Unitario]]*cocina[[#This Row],[Cantidad Ordenada]]</f>
        <v>42</v>
      </c>
      <c r="L441" s="5">
        <f>(SUMIF(A:A,cocina[[#This Row],[Número de Orden]],J:J))/SUMIF(A:A,cocina[[#This Row],[Número de Orden]],K:K)</f>
        <v>0.40259740259740262</v>
      </c>
      <c r="M441" s="1">
        <f>cocina[[#This Row],[Ganancia bruta]]-cocina[[#This Row],[Ganancia neta]]</f>
        <v>26</v>
      </c>
    </row>
    <row r="442" spans="1:13" x14ac:dyDescent="0.3">
      <c r="A442">
        <v>169</v>
      </c>
      <c r="B442">
        <v>19</v>
      </c>
      <c r="C442" s="1" t="s">
        <v>65</v>
      </c>
      <c r="D442" s="1" t="s">
        <v>625</v>
      </c>
      <c r="E442">
        <v>20</v>
      </c>
      <c r="F442">
        <v>34</v>
      </c>
      <c r="G442">
        <v>2</v>
      </c>
      <c r="H442">
        <v>59</v>
      </c>
      <c r="I442" s="1" t="s">
        <v>609</v>
      </c>
      <c r="J442">
        <f>cocina[[#This Row],[Precio Unitario]]*cocina[[#This Row],[Cantidad Ordenada]]-cocina[[#This Row],[Costo Unitario]]*cocina[[#This Row],[Cantidad Ordenada]]</f>
        <v>28</v>
      </c>
      <c r="K442">
        <f>cocina[[#This Row],[Precio Unitario]]*cocina[[#This Row],[Cantidad Ordenada]]</f>
        <v>68</v>
      </c>
      <c r="L442" s="5">
        <f>(SUMIF(A:A,cocina[[#This Row],[Número de Orden]],J:J))/SUMIF(A:A,cocina[[#This Row],[Número de Orden]],K:K)</f>
        <v>0.40259740259740262</v>
      </c>
      <c r="M442" s="1">
        <f>cocina[[#This Row],[Ganancia bruta]]-cocina[[#This Row],[Ganancia neta]]</f>
        <v>40</v>
      </c>
    </row>
    <row r="443" spans="1:13" x14ac:dyDescent="0.3">
      <c r="A443">
        <v>169</v>
      </c>
      <c r="B443">
        <v>19</v>
      </c>
      <c r="C443" s="1" t="s">
        <v>213</v>
      </c>
      <c r="D443" s="1" t="s">
        <v>624</v>
      </c>
      <c r="E443">
        <v>13</v>
      </c>
      <c r="F443">
        <v>22</v>
      </c>
      <c r="G443">
        <v>2</v>
      </c>
      <c r="H443">
        <v>7</v>
      </c>
      <c r="I443" s="1" t="s">
        <v>608</v>
      </c>
      <c r="J443">
        <f>cocina[[#This Row],[Precio Unitario]]*cocina[[#This Row],[Cantidad Ordenada]]-cocina[[#This Row],[Costo Unitario]]*cocina[[#This Row],[Cantidad Ordenada]]</f>
        <v>18</v>
      </c>
      <c r="K443">
        <f>cocina[[#This Row],[Precio Unitario]]*cocina[[#This Row],[Cantidad Ordenada]]</f>
        <v>44</v>
      </c>
      <c r="L443" s="5">
        <f>(SUMIF(A:A,cocina[[#This Row],[Número de Orden]],J:J))/SUMIF(A:A,cocina[[#This Row],[Número de Orden]],K:K)</f>
        <v>0.40259740259740262</v>
      </c>
      <c r="M443" s="1">
        <f>cocina[[#This Row],[Ganancia bruta]]-cocina[[#This Row],[Ganancia neta]]</f>
        <v>26</v>
      </c>
    </row>
    <row r="444" spans="1:13" x14ac:dyDescent="0.3">
      <c r="A444">
        <v>170</v>
      </c>
      <c r="B444">
        <v>12</v>
      </c>
      <c r="C444" s="1" t="s">
        <v>156</v>
      </c>
      <c r="D444" s="1" t="s">
        <v>626</v>
      </c>
      <c r="E444">
        <v>12</v>
      </c>
      <c r="F444">
        <v>20</v>
      </c>
      <c r="G444">
        <v>3</v>
      </c>
      <c r="H444">
        <v>16</v>
      </c>
      <c r="I444" s="1" t="s">
        <v>608</v>
      </c>
      <c r="J444">
        <f>cocina[[#This Row],[Precio Unitario]]*cocina[[#This Row],[Cantidad Ordenada]]-cocina[[#This Row],[Costo Unitario]]*cocina[[#This Row],[Cantidad Ordenada]]</f>
        <v>24</v>
      </c>
      <c r="K444">
        <f>cocina[[#This Row],[Precio Unitario]]*cocina[[#This Row],[Cantidad Ordenada]]</f>
        <v>60</v>
      </c>
      <c r="L444" s="5">
        <f>(SUMIF(A:A,cocina[[#This Row],[Número de Orden]],J:J))/SUMIF(A:A,cocina[[#This Row],[Número de Orden]],K:K)</f>
        <v>0.40329218106995884</v>
      </c>
      <c r="M444" s="1">
        <f>cocina[[#This Row],[Ganancia bruta]]-cocina[[#This Row],[Ganancia neta]]</f>
        <v>36</v>
      </c>
    </row>
    <row r="445" spans="1:13" x14ac:dyDescent="0.3">
      <c r="A445">
        <v>170</v>
      </c>
      <c r="B445">
        <v>12</v>
      </c>
      <c r="C445" s="1" t="s">
        <v>48</v>
      </c>
      <c r="D445" s="1" t="s">
        <v>618</v>
      </c>
      <c r="E445">
        <v>17</v>
      </c>
      <c r="F445">
        <v>29</v>
      </c>
      <c r="G445">
        <v>3</v>
      </c>
      <c r="H445">
        <v>16</v>
      </c>
      <c r="I445" s="1" t="s">
        <v>608</v>
      </c>
      <c r="J445">
        <f>cocina[[#This Row],[Precio Unitario]]*cocina[[#This Row],[Cantidad Ordenada]]-cocina[[#This Row],[Costo Unitario]]*cocina[[#This Row],[Cantidad Ordenada]]</f>
        <v>36</v>
      </c>
      <c r="K445">
        <f>cocina[[#This Row],[Precio Unitario]]*cocina[[#This Row],[Cantidad Ordenada]]</f>
        <v>87</v>
      </c>
      <c r="L445" s="5">
        <f>(SUMIF(A:A,cocina[[#This Row],[Número de Orden]],J:J))/SUMIF(A:A,cocina[[#This Row],[Número de Orden]],K:K)</f>
        <v>0.40329218106995884</v>
      </c>
      <c r="M445" s="1">
        <f>cocina[[#This Row],[Ganancia bruta]]-cocina[[#This Row],[Ganancia neta]]</f>
        <v>51</v>
      </c>
    </row>
    <row r="446" spans="1:13" x14ac:dyDescent="0.3">
      <c r="A446">
        <v>170</v>
      </c>
      <c r="B446">
        <v>12</v>
      </c>
      <c r="C446" s="1" t="s">
        <v>83</v>
      </c>
      <c r="D446" s="1" t="s">
        <v>617</v>
      </c>
      <c r="E446">
        <v>22</v>
      </c>
      <c r="F446">
        <v>36</v>
      </c>
      <c r="G446">
        <v>1</v>
      </c>
      <c r="H446">
        <v>33</v>
      </c>
      <c r="I446" s="1" t="s">
        <v>609</v>
      </c>
      <c r="J446">
        <f>cocina[[#This Row],[Precio Unitario]]*cocina[[#This Row],[Cantidad Ordenada]]-cocina[[#This Row],[Costo Unitario]]*cocina[[#This Row],[Cantidad Ordenada]]</f>
        <v>14</v>
      </c>
      <c r="K446">
        <f>cocina[[#This Row],[Precio Unitario]]*cocina[[#This Row],[Cantidad Ordenada]]</f>
        <v>36</v>
      </c>
      <c r="L446" s="5">
        <f>(SUMIF(A:A,cocina[[#This Row],[Número de Orden]],J:J))/SUMIF(A:A,cocina[[#This Row],[Número de Orden]],K:K)</f>
        <v>0.40329218106995884</v>
      </c>
      <c r="M446" s="1">
        <f>cocina[[#This Row],[Ganancia bruta]]-cocina[[#This Row],[Ganancia neta]]</f>
        <v>22</v>
      </c>
    </row>
    <row r="447" spans="1:13" x14ac:dyDescent="0.3">
      <c r="A447">
        <v>170</v>
      </c>
      <c r="B447">
        <v>12</v>
      </c>
      <c r="C447" s="1" t="s">
        <v>78</v>
      </c>
      <c r="D447" s="1" t="s">
        <v>613</v>
      </c>
      <c r="E447">
        <v>18</v>
      </c>
      <c r="F447">
        <v>30</v>
      </c>
      <c r="G447">
        <v>2</v>
      </c>
      <c r="H447">
        <v>8</v>
      </c>
      <c r="I447" s="1" t="s">
        <v>609</v>
      </c>
      <c r="J447">
        <f>cocina[[#This Row],[Precio Unitario]]*cocina[[#This Row],[Cantidad Ordenada]]-cocina[[#This Row],[Costo Unitario]]*cocina[[#This Row],[Cantidad Ordenada]]</f>
        <v>24</v>
      </c>
      <c r="K447">
        <f>cocina[[#This Row],[Precio Unitario]]*cocina[[#This Row],[Cantidad Ordenada]]</f>
        <v>60</v>
      </c>
      <c r="L447" s="5">
        <f>(SUMIF(A:A,cocina[[#This Row],[Número de Orden]],J:J))/SUMIF(A:A,cocina[[#This Row],[Número de Orden]],K:K)</f>
        <v>0.40329218106995884</v>
      </c>
      <c r="M447" s="1">
        <f>cocina[[#This Row],[Ganancia bruta]]-cocina[[#This Row],[Ganancia neta]]</f>
        <v>36</v>
      </c>
    </row>
    <row r="448" spans="1:13" x14ac:dyDescent="0.3">
      <c r="A448">
        <v>171</v>
      </c>
      <c r="B448">
        <v>16</v>
      </c>
      <c r="C448" s="1" t="s">
        <v>165</v>
      </c>
      <c r="D448" s="1" t="s">
        <v>630</v>
      </c>
      <c r="E448">
        <v>15</v>
      </c>
      <c r="F448">
        <v>26</v>
      </c>
      <c r="G448">
        <v>2</v>
      </c>
      <c r="H448">
        <v>29</v>
      </c>
      <c r="I448" s="1" t="s">
        <v>608</v>
      </c>
      <c r="J448">
        <f>cocina[[#This Row],[Precio Unitario]]*cocina[[#This Row],[Cantidad Ordenada]]-cocina[[#This Row],[Costo Unitario]]*cocina[[#This Row],[Cantidad Ordenada]]</f>
        <v>22</v>
      </c>
      <c r="K448">
        <f>cocina[[#This Row],[Precio Unitario]]*cocina[[#This Row],[Cantidad Ordenada]]</f>
        <v>52</v>
      </c>
      <c r="L448" s="5">
        <f>(SUMIF(A:A,cocina[[#This Row],[Número de Orden]],J:J))/SUMIF(A:A,cocina[[#This Row],[Número de Orden]],K:K)</f>
        <v>0.41726618705035973</v>
      </c>
      <c r="M448" s="1">
        <f>cocina[[#This Row],[Ganancia bruta]]-cocina[[#This Row],[Ganancia neta]]</f>
        <v>30</v>
      </c>
    </row>
    <row r="449" spans="1:13" x14ac:dyDescent="0.3">
      <c r="A449">
        <v>171</v>
      </c>
      <c r="B449">
        <v>16</v>
      </c>
      <c r="C449" s="1" t="s">
        <v>48</v>
      </c>
      <c r="D449" s="1" t="s">
        <v>618</v>
      </c>
      <c r="E449">
        <v>17</v>
      </c>
      <c r="F449">
        <v>29</v>
      </c>
      <c r="G449">
        <v>3</v>
      </c>
      <c r="H449">
        <v>22</v>
      </c>
      <c r="I449" s="1" t="s">
        <v>609</v>
      </c>
      <c r="J449">
        <f>cocina[[#This Row],[Precio Unitario]]*cocina[[#This Row],[Cantidad Ordenada]]-cocina[[#This Row],[Costo Unitario]]*cocina[[#This Row],[Cantidad Ordenada]]</f>
        <v>36</v>
      </c>
      <c r="K449">
        <f>cocina[[#This Row],[Precio Unitario]]*cocina[[#This Row],[Cantidad Ordenada]]</f>
        <v>87</v>
      </c>
      <c r="L449" s="5">
        <f>(SUMIF(A:A,cocina[[#This Row],[Número de Orden]],J:J))/SUMIF(A:A,cocina[[#This Row],[Número de Orden]],K:K)</f>
        <v>0.41726618705035973</v>
      </c>
      <c r="M449" s="1">
        <f>cocina[[#This Row],[Ganancia bruta]]-cocina[[#This Row],[Ganancia neta]]</f>
        <v>51</v>
      </c>
    </row>
    <row r="450" spans="1:13" x14ac:dyDescent="0.3">
      <c r="A450">
        <v>172</v>
      </c>
      <c r="B450">
        <v>12</v>
      </c>
      <c r="C450" s="1" t="s">
        <v>65</v>
      </c>
      <c r="D450" s="1" t="s">
        <v>625</v>
      </c>
      <c r="E450">
        <v>20</v>
      </c>
      <c r="F450">
        <v>34</v>
      </c>
      <c r="G450">
        <v>2</v>
      </c>
      <c r="H450">
        <v>27</v>
      </c>
      <c r="I450" s="1" t="s">
        <v>609</v>
      </c>
      <c r="J450">
        <f>cocina[[#This Row],[Precio Unitario]]*cocina[[#This Row],[Cantidad Ordenada]]-cocina[[#This Row],[Costo Unitario]]*cocina[[#This Row],[Cantidad Ordenada]]</f>
        <v>28</v>
      </c>
      <c r="K450">
        <f>cocina[[#This Row],[Precio Unitario]]*cocina[[#This Row],[Cantidad Ordenada]]</f>
        <v>68</v>
      </c>
      <c r="L450" s="5">
        <f>(SUMIF(A:A,cocina[[#This Row],[Número de Orden]],J:J))/SUMIF(A:A,cocina[[#This Row],[Número de Orden]],K:K)</f>
        <v>0.41176470588235292</v>
      </c>
      <c r="M450" s="1">
        <f>cocina[[#This Row],[Ganancia bruta]]-cocina[[#This Row],[Ganancia neta]]</f>
        <v>40</v>
      </c>
    </row>
    <row r="451" spans="1:13" x14ac:dyDescent="0.3">
      <c r="A451">
        <v>173</v>
      </c>
      <c r="B451">
        <v>11</v>
      </c>
      <c r="C451" s="1" t="s">
        <v>116</v>
      </c>
      <c r="D451" s="1" t="s">
        <v>615</v>
      </c>
      <c r="E451">
        <v>16</v>
      </c>
      <c r="F451">
        <v>27</v>
      </c>
      <c r="G451">
        <v>3</v>
      </c>
      <c r="H451">
        <v>15</v>
      </c>
      <c r="I451" s="1" t="s">
        <v>609</v>
      </c>
      <c r="J451">
        <f>cocina[[#This Row],[Precio Unitario]]*cocina[[#This Row],[Cantidad Ordenada]]-cocina[[#This Row],[Costo Unitario]]*cocina[[#This Row],[Cantidad Ordenada]]</f>
        <v>33</v>
      </c>
      <c r="K451">
        <f>cocina[[#This Row],[Precio Unitario]]*cocina[[#This Row],[Cantidad Ordenada]]</f>
        <v>81</v>
      </c>
      <c r="L451" s="5">
        <f>(SUMIF(A:A,cocina[[#This Row],[Número de Orden]],J:J))/SUMIF(A:A,cocina[[#This Row],[Número de Orden]],K:K)</f>
        <v>0.40677966101694918</v>
      </c>
      <c r="M451" s="1">
        <f>cocina[[#This Row],[Ganancia bruta]]-cocina[[#This Row],[Ganancia neta]]</f>
        <v>48</v>
      </c>
    </row>
    <row r="452" spans="1:13" x14ac:dyDescent="0.3">
      <c r="A452">
        <v>173</v>
      </c>
      <c r="B452">
        <v>11</v>
      </c>
      <c r="C452" s="1" t="s">
        <v>257</v>
      </c>
      <c r="D452" s="1" t="s">
        <v>623</v>
      </c>
      <c r="E452">
        <v>19</v>
      </c>
      <c r="F452">
        <v>32</v>
      </c>
      <c r="G452">
        <v>3</v>
      </c>
      <c r="H452">
        <v>52</v>
      </c>
      <c r="I452" s="1" t="s">
        <v>609</v>
      </c>
      <c r="J452">
        <f>cocina[[#This Row],[Precio Unitario]]*cocina[[#This Row],[Cantidad Ordenada]]-cocina[[#This Row],[Costo Unitario]]*cocina[[#This Row],[Cantidad Ordenada]]</f>
        <v>39</v>
      </c>
      <c r="K452">
        <f>cocina[[#This Row],[Precio Unitario]]*cocina[[#This Row],[Cantidad Ordenada]]</f>
        <v>96</v>
      </c>
      <c r="L452" s="5">
        <f>(SUMIF(A:A,cocina[[#This Row],[Número de Orden]],J:J))/SUMIF(A:A,cocina[[#This Row],[Número de Orden]],K:K)</f>
        <v>0.40677966101694918</v>
      </c>
      <c r="M452" s="1">
        <f>cocina[[#This Row],[Ganancia bruta]]-cocina[[#This Row],[Ganancia neta]]</f>
        <v>57</v>
      </c>
    </row>
    <row r="453" spans="1:13" x14ac:dyDescent="0.3">
      <c r="A453">
        <v>174</v>
      </c>
      <c r="B453">
        <v>10</v>
      </c>
      <c r="C453" s="1" t="s">
        <v>78</v>
      </c>
      <c r="D453" s="1" t="s">
        <v>613</v>
      </c>
      <c r="E453">
        <v>18</v>
      </c>
      <c r="F453">
        <v>30</v>
      </c>
      <c r="G453">
        <v>2</v>
      </c>
      <c r="H453">
        <v>12</v>
      </c>
      <c r="I453" s="1" t="s">
        <v>609</v>
      </c>
      <c r="J453">
        <f>cocina[[#This Row],[Precio Unitario]]*cocina[[#This Row],[Cantidad Ordenada]]-cocina[[#This Row],[Costo Unitario]]*cocina[[#This Row],[Cantidad Ordenada]]</f>
        <v>24</v>
      </c>
      <c r="K453">
        <f>cocina[[#This Row],[Precio Unitario]]*cocina[[#This Row],[Cantidad Ordenada]]</f>
        <v>60</v>
      </c>
      <c r="L453" s="5">
        <f>(SUMIF(A:A,cocina[[#This Row],[Número de Orden]],J:J))/SUMIF(A:A,cocina[[#This Row],[Número de Orden]],K:K)</f>
        <v>0.4</v>
      </c>
      <c r="M453" s="1">
        <f>cocina[[#This Row],[Ganancia bruta]]-cocina[[#This Row],[Ganancia neta]]</f>
        <v>36</v>
      </c>
    </row>
    <row r="454" spans="1:13" x14ac:dyDescent="0.3">
      <c r="A454">
        <v>175</v>
      </c>
      <c r="B454">
        <v>14</v>
      </c>
      <c r="C454" s="1" t="s">
        <v>257</v>
      </c>
      <c r="D454" s="1" t="s">
        <v>623</v>
      </c>
      <c r="E454">
        <v>19</v>
      </c>
      <c r="F454">
        <v>32</v>
      </c>
      <c r="G454">
        <v>3</v>
      </c>
      <c r="H454">
        <v>9</v>
      </c>
      <c r="I454" s="1" t="s">
        <v>609</v>
      </c>
      <c r="J454">
        <f>cocina[[#This Row],[Precio Unitario]]*cocina[[#This Row],[Cantidad Ordenada]]-cocina[[#This Row],[Costo Unitario]]*cocina[[#This Row],[Cantidad Ordenada]]</f>
        <v>39</v>
      </c>
      <c r="K454">
        <f>cocina[[#This Row],[Precio Unitario]]*cocina[[#This Row],[Cantidad Ordenada]]</f>
        <v>96</v>
      </c>
      <c r="L454" s="5">
        <f>(SUMIF(A:A,cocina[[#This Row],[Número de Orden]],J:J))/SUMIF(A:A,cocina[[#This Row],[Número de Orden]],K:K)</f>
        <v>0.40972222222222221</v>
      </c>
      <c r="M454" s="1">
        <f>cocina[[#This Row],[Ganancia bruta]]-cocina[[#This Row],[Ganancia neta]]</f>
        <v>57</v>
      </c>
    </row>
    <row r="455" spans="1:13" x14ac:dyDescent="0.3">
      <c r="A455">
        <v>175</v>
      </c>
      <c r="B455">
        <v>14</v>
      </c>
      <c r="C455" s="1" t="s">
        <v>168</v>
      </c>
      <c r="D455" s="1" t="s">
        <v>612</v>
      </c>
      <c r="E455">
        <v>14</v>
      </c>
      <c r="F455">
        <v>24</v>
      </c>
      <c r="G455">
        <v>2</v>
      </c>
      <c r="H455">
        <v>38</v>
      </c>
      <c r="I455" s="1" t="s">
        <v>608</v>
      </c>
      <c r="J455">
        <f>cocina[[#This Row],[Precio Unitario]]*cocina[[#This Row],[Cantidad Ordenada]]-cocina[[#This Row],[Costo Unitario]]*cocina[[#This Row],[Cantidad Ordenada]]</f>
        <v>20</v>
      </c>
      <c r="K455">
        <f>cocina[[#This Row],[Precio Unitario]]*cocina[[#This Row],[Cantidad Ordenada]]</f>
        <v>48</v>
      </c>
      <c r="L455" s="5">
        <f>(SUMIF(A:A,cocina[[#This Row],[Número de Orden]],J:J))/SUMIF(A:A,cocina[[#This Row],[Número de Orden]],K:K)</f>
        <v>0.40972222222222221</v>
      </c>
      <c r="M455" s="1">
        <f>cocina[[#This Row],[Ganancia bruta]]-cocina[[#This Row],[Ganancia neta]]</f>
        <v>28</v>
      </c>
    </row>
    <row r="456" spans="1:13" x14ac:dyDescent="0.3">
      <c r="A456">
        <v>176</v>
      </c>
      <c r="B456">
        <v>20</v>
      </c>
      <c r="C456" s="1" t="s">
        <v>80</v>
      </c>
      <c r="D456" s="1" t="s">
        <v>628</v>
      </c>
      <c r="E456">
        <v>13</v>
      </c>
      <c r="F456">
        <v>21</v>
      </c>
      <c r="G456">
        <v>3</v>
      </c>
      <c r="H456">
        <v>48</v>
      </c>
      <c r="I456" s="1" t="s">
        <v>609</v>
      </c>
      <c r="J456">
        <f>cocina[[#This Row],[Precio Unitario]]*cocina[[#This Row],[Cantidad Ordenada]]-cocina[[#This Row],[Costo Unitario]]*cocina[[#This Row],[Cantidad Ordenada]]</f>
        <v>24</v>
      </c>
      <c r="K456">
        <f>cocina[[#This Row],[Precio Unitario]]*cocina[[#This Row],[Cantidad Ordenada]]</f>
        <v>63</v>
      </c>
      <c r="L456" s="5">
        <f>(SUMIF(A:A,cocina[[#This Row],[Número de Orden]],J:J))/SUMIF(A:A,cocina[[#This Row],[Número de Orden]],K:K)</f>
        <v>0.38095238095238093</v>
      </c>
      <c r="M456" s="1">
        <f>cocina[[#This Row],[Ganancia bruta]]-cocina[[#This Row],[Ganancia neta]]</f>
        <v>39</v>
      </c>
    </row>
    <row r="457" spans="1:13" x14ac:dyDescent="0.3">
      <c r="A457">
        <v>177</v>
      </c>
      <c r="B457">
        <v>4</v>
      </c>
      <c r="C457" s="1" t="s">
        <v>168</v>
      </c>
      <c r="D457" s="1" t="s">
        <v>612</v>
      </c>
      <c r="E457">
        <v>14</v>
      </c>
      <c r="F457">
        <v>24</v>
      </c>
      <c r="G457">
        <v>2</v>
      </c>
      <c r="H457">
        <v>10</v>
      </c>
      <c r="I457" s="1" t="s">
        <v>609</v>
      </c>
      <c r="J457">
        <f>cocina[[#This Row],[Precio Unitario]]*cocina[[#This Row],[Cantidad Ordenada]]-cocina[[#This Row],[Costo Unitario]]*cocina[[#This Row],[Cantidad Ordenada]]</f>
        <v>20</v>
      </c>
      <c r="K457">
        <f>cocina[[#This Row],[Precio Unitario]]*cocina[[#This Row],[Cantidad Ordenada]]</f>
        <v>48</v>
      </c>
      <c r="L457" s="5">
        <f>(SUMIF(A:A,cocina[[#This Row],[Número de Orden]],J:J))/SUMIF(A:A,cocina[[#This Row],[Número de Orden]],K:K)</f>
        <v>0.41040462427745666</v>
      </c>
      <c r="M457" s="1">
        <f>cocina[[#This Row],[Ganancia bruta]]-cocina[[#This Row],[Ganancia neta]]</f>
        <v>28</v>
      </c>
    </row>
    <row r="458" spans="1:13" x14ac:dyDescent="0.3">
      <c r="A458">
        <v>177</v>
      </c>
      <c r="B458">
        <v>4</v>
      </c>
      <c r="C458" s="1" t="s">
        <v>165</v>
      </c>
      <c r="D458" s="1" t="s">
        <v>630</v>
      </c>
      <c r="E458">
        <v>15</v>
      </c>
      <c r="F458">
        <v>26</v>
      </c>
      <c r="G458">
        <v>1</v>
      </c>
      <c r="H458">
        <v>40</v>
      </c>
      <c r="I458" s="1" t="s">
        <v>608</v>
      </c>
      <c r="J458">
        <f>cocina[[#This Row],[Precio Unitario]]*cocina[[#This Row],[Cantidad Ordenada]]-cocina[[#This Row],[Costo Unitario]]*cocina[[#This Row],[Cantidad Ordenada]]</f>
        <v>11</v>
      </c>
      <c r="K458">
        <f>cocina[[#This Row],[Precio Unitario]]*cocina[[#This Row],[Cantidad Ordenada]]</f>
        <v>26</v>
      </c>
      <c r="L458" s="5">
        <f>(SUMIF(A:A,cocina[[#This Row],[Número de Orden]],J:J))/SUMIF(A:A,cocina[[#This Row],[Número de Orden]],K:K)</f>
        <v>0.41040462427745666</v>
      </c>
      <c r="M458" s="1">
        <f>cocina[[#This Row],[Ganancia bruta]]-cocina[[#This Row],[Ganancia neta]]</f>
        <v>15</v>
      </c>
    </row>
    <row r="459" spans="1:13" x14ac:dyDescent="0.3">
      <c r="A459">
        <v>177</v>
      </c>
      <c r="B459">
        <v>4</v>
      </c>
      <c r="C459" s="1" t="s">
        <v>80</v>
      </c>
      <c r="D459" s="1" t="s">
        <v>628</v>
      </c>
      <c r="E459">
        <v>13</v>
      </c>
      <c r="F459">
        <v>21</v>
      </c>
      <c r="G459">
        <v>2</v>
      </c>
      <c r="H459">
        <v>45</v>
      </c>
      <c r="I459" s="1" t="s">
        <v>609</v>
      </c>
      <c r="J459">
        <f>cocina[[#This Row],[Precio Unitario]]*cocina[[#This Row],[Cantidad Ordenada]]-cocina[[#This Row],[Costo Unitario]]*cocina[[#This Row],[Cantidad Ordenada]]</f>
        <v>16</v>
      </c>
      <c r="K459">
        <f>cocina[[#This Row],[Precio Unitario]]*cocina[[#This Row],[Cantidad Ordenada]]</f>
        <v>42</v>
      </c>
      <c r="L459" s="5">
        <f>(SUMIF(A:A,cocina[[#This Row],[Número de Orden]],J:J))/SUMIF(A:A,cocina[[#This Row],[Número de Orden]],K:K)</f>
        <v>0.41040462427745666</v>
      </c>
      <c r="M459" s="1">
        <f>cocina[[#This Row],[Ganancia bruta]]-cocina[[#This Row],[Ganancia neta]]</f>
        <v>26</v>
      </c>
    </row>
    <row r="460" spans="1:13" x14ac:dyDescent="0.3">
      <c r="A460">
        <v>177</v>
      </c>
      <c r="B460">
        <v>4</v>
      </c>
      <c r="C460" s="1" t="s">
        <v>122</v>
      </c>
      <c r="D460" s="1" t="s">
        <v>621</v>
      </c>
      <c r="E460">
        <v>11</v>
      </c>
      <c r="F460">
        <v>19</v>
      </c>
      <c r="G460">
        <v>3</v>
      </c>
      <c r="H460">
        <v>47</v>
      </c>
      <c r="I460" s="1" t="s">
        <v>608</v>
      </c>
      <c r="J460">
        <f>cocina[[#This Row],[Precio Unitario]]*cocina[[#This Row],[Cantidad Ordenada]]-cocina[[#This Row],[Costo Unitario]]*cocina[[#This Row],[Cantidad Ordenada]]</f>
        <v>24</v>
      </c>
      <c r="K460">
        <f>cocina[[#This Row],[Precio Unitario]]*cocina[[#This Row],[Cantidad Ordenada]]</f>
        <v>57</v>
      </c>
      <c r="L460" s="5">
        <f>(SUMIF(A:A,cocina[[#This Row],[Número de Orden]],J:J))/SUMIF(A:A,cocina[[#This Row],[Número de Orden]],K:K)</f>
        <v>0.41040462427745666</v>
      </c>
      <c r="M460" s="1">
        <f>cocina[[#This Row],[Ganancia bruta]]-cocina[[#This Row],[Ganancia neta]]</f>
        <v>33</v>
      </c>
    </row>
    <row r="461" spans="1:13" x14ac:dyDescent="0.3">
      <c r="A461">
        <v>178</v>
      </c>
      <c r="B461">
        <v>11</v>
      </c>
      <c r="C461" s="1" t="s">
        <v>78</v>
      </c>
      <c r="D461" s="1" t="s">
        <v>613</v>
      </c>
      <c r="E461">
        <v>18</v>
      </c>
      <c r="F461">
        <v>30</v>
      </c>
      <c r="G461">
        <v>1</v>
      </c>
      <c r="H461">
        <v>55</v>
      </c>
      <c r="I461" s="1" t="s">
        <v>609</v>
      </c>
      <c r="J461">
        <f>cocina[[#This Row],[Precio Unitario]]*cocina[[#This Row],[Cantidad Ordenada]]-cocina[[#This Row],[Costo Unitario]]*cocina[[#This Row],[Cantidad Ordenada]]</f>
        <v>12</v>
      </c>
      <c r="K461">
        <f>cocina[[#This Row],[Precio Unitario]]*cocina[[#This Row],[Cantidad Ordenada]]</f>
        <v>30</v>
      </c>
      <c r="L461" s="5">
        <f>(SUMIF(A:A,cocina[[#This Row],[Número de Orden]],J:J))/SUMIF(A:A,cocina[[#This Row],[Número de Orden]],K:K)</f>
        <v>0.39903846153846156</v>
      </c>
      <c r="M461" s="1">
        <f>cocina[[#This Row],[Ganancia bruta]]-cocina[[#This Row],[Ganancia neta]]</f>
        <v>18</v>
      </c>
    </row>
    <row r="462" spans="1:13" x14ac:dyDescent="0.3">
      <c r="A462">
        <v>178</v>
      </c>
      <c r="B462">
        <v>11</v>
      </c>
      <c r="C462" s="1" t="s">
        <v>36</v>
      </c>
      <c r="D462" s="1" t="s">
        <v>622</v>
      </c>
      <c r="E462">
        <v>21</v>
      </c>
      <c r="F462">
        <v>35</v>
      </c>
      <c r="G462">
        <v>1</v>
      </c>
      <c r="H462">
        <v>16</v>
      </c>
      <c r="I462" s="1" t="s">
        <v>609</v>
      </c>
      <c r="J462">
        <f>cocina[[#This Row],[Precio Unitario]]*cocina[[#This Row],[Cantidad Ordenada]]-cocina[[#This Row],[Costo Unitario]]*cocina[[#This Row],[Cantidad Ordenada]]</f>
        <v>14</v>
      </c>
      <c r="K462">
        <f>cocina[[#This Row],[Precio Unitario]]*cocina[[#This Row],[Cantidad Ordenada]]</f>
        <v>35</v>
      </c>
      <c r="L462" s="5">
        <f>(SUMIF(A:A,cocina[[#This Row],[Número de Orden]],J:J))/SUMIF(A:A,cocina[[#This Row],[Número de Orden]],K:K)</f>
        <v>0.39903846153846156</v>
      </c>
      <c r="M462" s="1">
        <f>cocina[[#This Row],[Ganancia bruta]]-cocina[[#This Row],[Ganancia neta]]</f>
        <v>21</v>
      </c>
    </row>
    <row r="463" spans="1:13" x14ac:dyDescent="0.3">
      <c r="A463">
        <v>178</v>
      </c>
      <c r="B463">
        <v>11</v>
      </c>
      <c r="C463" s="1" t="s">
        <v>213</v>
      </c>
      <c r="D463" s="1" t="s">
        <v>624</v>
      </c>
      <c r="E463">
        <v>13</v>
      </c>
      <c r="F463">
        <v>22</v>
      </c>
      <c r="G463">
        <v>2</v>
      </c>
      <c r="H463">
        <v>20</v>
      </c>
      <c r="I463" s="1" t="s">
        <v>608</v>
      </c>
      <c r="J463">
        <f>cocina[[#This Row],[Precio Unitario]]*cocina[[#This Row],[Cantidad Ordenada]]-cocina[[#This Row],[Costo Unitario]]*cocina[[#This Row],[Cantidad Ordenada]]</f>
        <v>18</v>
      </c>
      <c r="K463">
        <f>cocina[[#This Row],[Precio Unitario]]*cocina[[#This Row],[Cantidad Ordenada]]</f>
        <v>44</v>
      </c>
      <c r="L463" s="5">
        <f>(SUMIF(A:A,cocina[[#This Row],[Número de Orden]],J:J))/SUMIF(A:A,cocina[[#This Row],[Número de Orden]],K:K)</f>
        <v>0.39903846153846156</v>
      </c>
      <c r="M463" s="1">
        <f>cocina[[#This Row],[Ganancia bruta]]-cocina[[#This Row],[Ganancia neta]]</f>
        <v>26</v>
      </c>
    </row>
    <row r="464" spans="1:13" x14ac:dyDescent="0.3">
      <c r="A464">
        <v>178</v>
      </c>
      <c r="B464">
        <v>11</v>
      </c>
      <c r="C464" s="1" t="s">
        <v>271</v>
      </c>
      <c r="D464" s="1" t="s">
        <v>619</v>
      </c>
      <c r="E464">
        <v>20</v>
      </c>
      <c r="F464">
        <v>33</v>
      </c>
      <c r="G464">
        <v>3</v>
      </c>
      <c r="H464">
        <v>55</v>
      </c>
      <c r="I464" s="1" t="s">
        <v>608</v>
      </c>
      <c r="J464">
        <f>cocina[[#This Row],[Precio Unitario]]*cocina[[#This Row],[Cantidad Ordenada]]-cocina[[#This Row],[Costo Unitario]]*cocina[[#This Row],[Cantidad Ordenada]]</f>
        <v>39</v>
      </c>
      <c r="K464">
        <f>cocina[[#This Row],[Precio Unitario]]*cocina[[#This Row],[Cantidad Ordenada]]</f>
        <v>99</v>
      </c>
      <c r="L464" s="5">
        <f>(SUMIF(A:A,cocina[[#This Row],[Número de Orden]],J:J))/SUMIF(A:A,cocina[[#This Row],[Número de Orden]],K:K)</f>
        <v>0.39903846153846156</v>
      </c>
      <c r="M464" s="1">
        <f>cocina[[#This Row],[Ganancia bruta]]-cocina[[#This Row],[Ganancia neta]]</f>
        <v>60</v>
      </c>
    </row>
    <row r="465" spans="1:13" x14ac:dyDescent="0.3">
      <c r="A465">
        <v>179</v>
      </c>
      <c r="B465">
        <v>12</v>
      </c>
      <c r="C465" s="1" t="s">
        <v>126</v>
      </c>
      <c r="D465" s="1" t="s">
        <v>614</v>
      </c>
      <c r="E465">
        <v>19</v>
      </c>
      <c r="F465">
        <v>31</v>
      </c>
      <c r="G465">
        <v>2</v>
      </c>
      <c r="H465">
        <v>26</v>
      </c>
      <c r="I465" s="1" t="s">
        <v>608</v>
      </c>
      <c r="J465">
        <f>cocina[[#This Row],[Precio Unitario]]*cocina[[#This Row],[Cantidad Ordenada]]-cocina[[#This Row],[Costo Unitario]]*cocina[[#This Row],[Cantidad Ordenada]]</f>
        <v>24</v>
      </c>
      <c r="K465">
        <f>cocina[[#This Row],[Precio Unitario]]*cocina[[#This Row],[Cantidad Ordenada]]</f>
        <v>62</v>
      </c>
      <c r="L465" s="5">
        <f>(SUMIF(A:A,cocina[[#This Row],[Número de Orden]],J:J))/SUMIF(A:A,cocina[[#This Row],[Número de Orden]],K:K)</f>
        <v>0.38709677419354838</v>
      </c>
      <c r="M465" s="1">
        <f>cocina[[#This Row],[Ganancia bruta]]-cocina[[#This Row],[Ganancia neta]]</f>
        <v>38</v>
      </c>
    </row>
    <row r="466" spans="1:13" x14ac:dyDescent="0.3">
      <c r="A466">
        <v>180</v>
      </c>
      <c r="B466">
        <v>10</v>
      </c>
      <c r="C466" s="1" t="s">
        <v>48</v>
      </c>
      <c r="D466" s="1" t="s">
        <v>618</v>
      </c>
      <c r="E466">
        <v>17</v>
      </c>
      <c r="F466">
        <v>29</v>
      </c>
      <c r="G466">
        <v>1</v>
      </c>
      <c r="H466">
        <v>35</v>
      </c>
      <c r="I466" s="1" t="s">
        <v>609</v>
      </c>
      <c r="J466">
        <f>cocina[[#This Row],[Precio Unitario]]*cocina[[#This Row],[Cantidad Ordenada]]-cocina[[#This Row],[Costo Unitario]]*cocina[[#This Row],[Cantidad Ordenada]]</f>
        <v>12</v>
      </c>
      <c r="K466">
        <f>cocina[[#This Row],[Precio Unitario]]*cocina[[#This Row],[Cantidad Ordenada]]</f>
        <v>29</v>
      </c>
      <c r="L466" s="5">
        <f>(SUMIF(A:A,cocina[[#This Row],[Número de Orden]],J:J))/SUMIF(A:A,cocina[[#This Row],[Número de Orden]],K:K)</f>
        <v>0.40361445783132532</v>
      </c>
      <c r="M466" s="1">
        <f>cocina[[#This Row],[Ganancia bruta]]-cocina[[#This Row],[Ganancia neta]]</f>
        <v>17</v>
      </c>
    </row>
    <row r="467" spans="1:13" x14ac:dyDescent="0.3">
      <c r="A467">
        <v>180</v>
      </c>
      <c r="B467">
        <v>10</v>
      </c>
      <c r="C467" s="1" t="s">
        <v>78</v>
      </c>
      <c r="D467" s="1" t="s">
        <v>613</v>
      </c>
      <c r="E467">
        <v>18</v>
      </c>
      <c r="F467">
        <v>30</v>
      </c>
      <c r="G467">
        <v>3</v>
      </c>
      <c r="H467">
        <v>20</v>
      </c>
      <c r="I467" s="1" t="s">
        <v>609</v>
      </c>
      <c r="J467">
        <f>cocina[[#This Row],[Precio Unitario]]*cocina[[#This Row],[Cantidad Ordenada]]-cocina[[#This Row],[Costo Unitario]]*cocina[[#This Row],[Cantidad Ordenada]]</f>
        <v>36</v>
      </c>
      <c r="K467">
        <f>cocina[[#This Row],[Precio Unitario]]*cocina[[#This Row],[Cantidad Ordenada]]</f>
        <v>90</v>
      </c>
      <c r="L467" s="5">
        <f>(SUMIF(A:A,cocina[[#This Row],[Número de Orden]],J:J))/SUMIF(A:A,cocina[[#This Row],[Número de Orden]],K:K)</f>
        <v>0.40361445783132532</v>
      </c>
      <c r="M467" s="1">
        <f>cocina[[#This Row],[Ganancia bruta]]-cocina[[#This Row],[Ganancia neta]]</f>
        <v>54</v>
      </c>
    </row>
    <row r="468" spans="1:13" x14ac:dyDescent="0.3">
      <c r="A468">
        <v>180</v>
      </c>
      <c r="B468">
        <v>10</v>
      </c>
      <c r="C468" s="1" t="s">
        <v>156</v>
      </c>
      <c r="D468" s="1" t="s">
        <v>626</v>
      </c>
      <c r="E468">
        <v>12</v>
      </c>
      <c r="F468">
        <v>20</v>
      </c>
      <c r="G468">
        <v>1</v>
      </c>
      <c r="H468">
        <v>50</v>
      </c>
      <c r="I468" s="1" t="s">
        <v>608</v>
      </c>
      <c r="J468">
        <f>cocina[[#This Row],[Precio Unitario]]*cocina[[#This Row],[Cantidad Ordenada]]-cocina[[#This Row],[Costo Unitario]]*cocina[[#This Row],[Cantidad Ordenada]]</f>
        <v>8</v>
      </c>
      <c r="K468">
        <f>cocina[[#This Row],[Precio Unitario]]*cocina[[#This Row],[Cantidad Ordenada]]</f>
        <v>20</v>
      </c>
      <c r="L468" s="5">
        <f>(SUMIF(A:A,cocina[[#This Row],[Número de Orden]],J:J))/SUMIF(A:A,cocina[[#This Row],[Número de Orden]],K:K)</f>
        <v>0.40361445783132532</v>
      </c>
      <c r="M468" s="1">
        <f>cocina[[#This Row],[Ganancia bruta]]-cocina[[#This Row],[Ganancia neta]]</f>
        <v>12</v>
      </c>
    </row>
    <row r="469" spans="1:13" x14ac:dyDescent="0.3">
      <c r="A469">
        <v>180</v>
      </c>
      <c r="B469">
        <v>10</v>
      </c>
      <c r="C469" s="1" t="s">
        <v>116</v>
      </c>
      <c r="D469" s="1" t="s">
        <v>615</v>
      </c>
      <c r="E469">
        <v>16</v>
      </c>
      <c r="F469">
        <v>27</v>
      </c>
      <c r="G469">
        <v>1</v>
      </c>
      <c r="H469">
        <v>56</v>
      </c>
      <c r="I469" s="1" t="s">
        <v>608</v>
      </c>
      <c r="J469">
        <f>cocina[[#This Row],[Precio Unitario]]*cocina[[#This Row],[Cantidad Ordenada]]-cocina[[#This Row],[Costo Unitario]]*cocina[[#This Row],[Cantidad Ordenada]]</f>
        <v>11</v>
      </c>
      <c r="K469">
        <f>cocina[[#This Row],[Precio Unitario]]*cocina[[#This Row],[Cantidad Ordenada]]</f>
        <v>27</v>
      </c>
      <c r="L469" s="5">
        <f>(SUMIF(A:A,cocina[[#This Row],[Número de Orden]],J:J))/SUMIF(A:A,cocina[[#This Row],[Número de Orden]],K:K)</f>
        <v>0.40361445783132532</v>
      </c>
      <c r="M469" s="1">
        <f>cocina[[#This Row],[Ganancia bruta]]-cocina[[#This Row],[Ganancia neta]]</f>
        <v>16</v>
      </c>
    </row>
    <row r="470" spans="1:13" x14ac:dyDescent="0.3">
      <c r="A470">
        <v>181</v>
      </c>
      <c r="B470">
        <v>15</v>
      </c>
      <c r="C470" s="1" t="s">
        <v>116</v>
      </c>
      <c r="D470" s="1" t="s">
        <v>615</v>
      </c>
      <c r="E470">
        <v>16</v>
      </c>
      <c r="F470">
        <v>27</v>
      </c>
      <c r="G470">
        <v>1</v>
      </c>
      <c r="H470">
        <v>55</v>
      </c>
      <c r="I470" s="1" t="s">
        <v>609</v>
      </c>
      <c r="J470">
        <f>cocina[[#This Row],[Precio Unitario]]*cocina[[#This Row],[Cantidad Ordenada]]-cocina[[#This Row],[Costo Unitario]]*cocina[[#This Row],[Cantidad Ordenada]]</f>
        <v>11</v>
      </c>
      <c r="K470">
        <f>cocina[[#This Row],[Precio Unitario]]*cocina[[#This Row],[Cantidad Ordenada]]</f>
        <v>27</v>
      </c>
      <c r="L470" s="5">
        <f>(SUMIF(A:A,cocina[[#This Row],[Número de Orden]],J:J))/SUMIF(A:A,cocina[[#This Row],[Número de Orden]],K:K)</f>
        <v>0.40740740740740738</v>
      </c>
      <c r="M470" s="1">
        <f>cocina[[#This Row],[Ganancia bruta]]-cocina[[#This Row],[Ganancia neta]]</f>
        <v>16</v>
      </c>
    </row>
    <row r="471" spans="1:13" x14ac:dyDescent="0.3">
      <c r="A471">
        <v>182</v>
      </c>
      <c r="B471">
        <v>18</v>
      </c>
      <c r="C471" s="1" t="s">
        <v>122</v>
      </c>
      <c r="D471" s="1" t="s">
        <v>621</v>
      </c>
      <c r="E471">
        <v>11</v>
      </c>
      <c r="F471">
        <v>19</v>
      </c>
      <c r="G471">
        <v>2</v>
      </c>
      <c r="H471">
        <v>11</v>
      </c>
      <c r="I471" s="1" t="s">
        <v>609</v>
      </c>
      <c r="J471">
        <f>cocina[[#This Row],[Precio Unitario]]*cocina[[#This Row],[Cantidad Ordenada]]-cocina[[#This Row],[Costo Unitario]]*cocina[[#This Row],[Cantidad Ordenada]]</f>
        <v>16</v>
      </c>
      <c r="K471">
        <f>cocina[[#This Row],[Precio Unitario]]*cocina[[#This Row],[Cantidad Ordenada]]</f>
        <v>38</v>
      </c>
      <c r="L471" s="5">
        <f>(SUMIF(A:A,cocina[[#This Row],[Número de Orden]],J:J))/SUMIF(A:A,cocina[[#This Row],[Número de Orden]],K:K)</f>
        <v>0.42105263157894735</v>
      </c>
      <c r="M471" s="1">
        <f>cocina[[#This Row],[Ganancia bruta]]-cocina[[#This Row],[Ganancia neta]]</f>
        <v>22</v>
      </c>
    </row>
    <row r="472" spans="1:13" x14ac:dyDescent="0.3">
      <c r="A472">
        <v>183</v>
      </c>
      <c r="B472">
        <v>18</v>
      </c>
      <c r="C472" s="1" t="s">
        <v>257</v>
      </c>
      <c r="D472" s="1" t="s">
        <v>623</v>
      </c>
      <c r="E472">
        <v>19</v>
      </c>
      <c r="F472">
        <v>32</v>
      </c>
      <c r="G472">
        <v>2</v>
      </c>
      <c r="H472">
        <v>52</v>
      </c>
      <c r="I472" s="1" t="s">
        <v>608</v>
      </c>
      <c r="J472">
        <f>cocina[[#This Row],[Precio Unitario]]*cocina[[#This Row],[Cantidad Ordenada]]-cocina[[#This Row],[Costo Unitario]]*cocina[[#This Row],[Cantidad Ordenada]]</f>
        <v>26</v>
      </c>
      <c r="K472">
        <f>cocina[[#This Row],[Precio Unitario]]*cocina[[#This Row],[Cantidad Ordenada]]</f>
        <v>64</v>
      </c>
      <c r="L472" s="5">
        <f>(SUMIF(A:A,cocina[[#This Row],[Número de Orden]],J:J))/SUMIF(A:A,cocina[[#This Row],[Número de Orden]],K:K)</f>
        <v>0.40392156862745099</v>
      </c>
      <c r="M472" s="1">
        <f>cocina[[#This Row],[Ganancia bruta]]-cocina[[#This Row],[Ganancia neta]]</f>
        <v>38</v>
      </c>
    </row>
    <row r="473" spans="1:13" x14ac:dyDescent="0.3">
      <c r="A473">
        <v>183</v>
      </c>
      <c r="B473">
        <v>18</v>
      </c>
      <c r="C473" s="1" t="s">
        <v>165</v>
      </c>
      <c r="D473" s="1" t="s">
        <v>630</v>
      </c>
      <c r="E473">
        <v>15</v>
      </c>
      <c r="F473">
        <v>26</v>
      </c>
      <c r="G473">
        <v>1</v>
      </c>
      <c r="H473">
        <v>10</v>
      </c>
      <c r="I473" s="1" t="s">
        <v>608</v>
      </c>
      <c r="J473">
        <f>cocina[[#This Row],[Precio Unitario]]*cocina[[#This Row],[Cantidad Ordenada]]-cocina[[#This Row],[Costo Unitario]]*cocina[[#This Row],[Cantidad Ordenada]]</f>
        <v>11</v>
      </c>
      <c r="K473">
        <f>cocina[[#This Row],[Precio Unitario]]*cocina[[#This Row],[Cantidad Ordenada]]</f>
        <v>26</v>
      </c>
      <c r="L473" s="5">
        <f>(SUMIF(A:A,cocina[[#This Row],[Número de Orden]],J:J))/SUMIF(A:A,cocina[[#This Row],[Número de Orden]],K:K)</f>
        <v>0.40392156862745099</v>
      </c>
      <c r="M473" s="1">
        <f>cocina[[#This Row],[Ganancia bruta]]-cocina[[#This Row],[Ganancia neta]]</f>
        <v>15</v>
      </c>
    </row>
    <row r="474" spans="1:13" x14ac:dyDescent="0.3">
      <c r="A474">
        <v>183</v>
      </c>
      <c r="B474">
        <v>18</v>
      </c>
      <c r="C474" s="1" t="s">
        <v>156</v>
      </c>
      <c r="D474" s="1" t="s">
        <v>626</v>
      </c>
      <c r="E474">
        <v>12</v>
      </c>
      <c r="F474">
        <v>20</v>
      </c>
      <c r="G474">
        <v>3</v>
      </c>
      <c r="H474">
        <v>58</v>
      </c>
      <c r="I474" s="1" t="s">
        <v>608</v>
      </c>
      <c r="J474">
        <f>cocina[[#This Row],[Precio Unitario]]*cocina[[#This Row],[Cantidad Ordenada]]-cocina[[#This Row],[Costo Unitario]]*cocina[[#This Row],[Cantidad Ordenada]]</f>
        <v>24</v>
      </c>
      <c r="K474">
        <f>cocina[[#This Row],[Precio Unitario]]*cocina[[#This Row],[Cantidad Ordenada]]</f>
        <v>60</v>
      </c>
      <c r="L474" s="5">
        <f>(SUMIF(A:A,cocina[[#This Row],[Número de Orden]],J:J))/SUMIF(A:A,cocina[[#This Row],[Número de Orden]],K:K)</f>
        <v>0.40392156862745099</v>
      </c>
      <c r="M474" s="1">
        <f>cocina[[#This Row],[Ganancia bruta]]-cocina[[#This Row],[Ganancia neta]]</f>
        <v>36</v>
      </c>
    </row>
    <row r="475" spans="1:13" x14ac:dyDescent="0.3">
      <c r="A475">
        <v>183</v>
      </c>
      <c r="B475">
        <v>18</v>
      </c>
      <c r="C475" s="1" t="s">
        <v>36</v>
      </c>
      <c r="D475" s="1" t="s">
        <v>622</v>
      </c>
      <c r="E475">
        <v>21</v>
      </c>
      <c r="F475">
        <v>35</v>
      </c>
      <c r="G475">
        <v>3</v>
      </c>
      <c r="H475">
        <v>46</v>
      </c>
      <c r="I475" s="1" t="s">
        <v>608</v>
      </c>
      <c r="J475">
        <f>cocina[[#This Row],[Precio Unitario]]*cocina[[#This Row],[Cantidad Ordenada]]-cocina[[#This Row],[Costo Unitario]]*cocina[[#This Row],[Cantidad Ordenada]]</f>
        <v>42</v>
      </c>
      <c r="K475">
        <f>cocina[[#This Row],[Precio Unitario]]*cocina[[#This Row],[Cantidad Ordenada]]</f>
        <v>105</v>
      </c>
      <c r="L475" s="5">
        <f>(SUMIF(A:A,cocina[[#This Row],[Número de Orden]],J:J))/SUMIF(A:A,cocina[[#This Row],[Número de Orden]],K:K)</f>
        <v>0.40392156862745099</v>
      </c>
      <c r="M475" s="1">
        <f>cocina[[#This Row],[Ganancia bruta]]-cocina[[#This Row],[Ganancia neta]]</f>
        <v>63</v>
      </c>
    </row>
    <row r="476" spans="1:13" x14ac:dyDescent="0.3">
      <c r="A476">
        <v>184</v>
      </c>
      <c r="B476">
        <v>4</v>
      </c>
      <c r="C476" s="1" t="s">
        <v>52</v>
      </c>
      <c r="D476" s="1" t="s">
        <v>620</v>
      </c>
      <c r="E476">
        <v>16</v>
      </c>
      <c r="F476">
        <v>28</v>
      </c>
      <c r="G476">
        <v>3</v>
      </c>
      <c r="H476">
        <v>6</v>
      </c>
      <c r="I476" s="1" t="s">
        <v>609</v>
      </c>
      <c r="J476">
        <f>cocina[[#This Row],[Precio Unitario]]*cocina[[#This Row],[Cantidad Ordenada]]-cocina[[#This Row],[Costo Unitario]]*cocina[[#This Row],[Cantidad Ordenada]]</f>
        <v>36</v>
      </c>
      <c r="K476">
        <f>cocina[[#This Row],[Precio Unitario]]*cocina[[#This Row],[Cantidad Ordenada]]</f>
        <v>84</v>
      </c>
      <c r="L476" s="5">
        <f>(SUMIF(A:A,cocina[[#This Row],[Número de Orden]],J:J))/SUMIF(A:A,cocina[[#This Row],[Número de Orden]],K:K)</f>
        <v>0.41463414634146339</v>
      </c>
      <c r="M476" s="1">
        <f>cocina[[#This Row],[Ganancia bruta]]-cocina[[#This Row],[Ganancia neta]]</f>
        <v>48</v>
      </c>
    </row>
    <row r="477" spans="1:13" x14ac:dyDescent="0.3">
      <c r="A477">
        <v>184</v>
      </c>
      <c r="B477">
        <v>4</v>
      </c>
      <c r="C477" s="1" t="s">
        <v>116</v>
      </c>
      <c r="D477" s="1" t="s">
        <v>615</v>
      </c>
      <c r="E477">
        <v>16</v>
      </c>
      <c r="F477">
        <v>27</v>
      </c>
      <c r="G477">
        <v>3</v>
      </c>
      <c r="H477">
        <v>10</v>
      </c>
      <c r="I477" s="1" t="s">
        <v>608</v>
      </c>
      <c r="J477">
        <f>cocina[[#This Row],[Precio Unitario]]*cocina[[#This Row],[Cantidad Ordenada]]-cocina[[#This Row],[Costo Unitario]]*cocina[[#This Row],[Cantidad Ordenada]]</f>
        <v>33</v>
      </c>
      <c r="K477">
        <f>cocina[[#This Row],[Precio Unitario]]*cocina[[#This Row],[Cantidad Ordenada]]</f>
        <v>81</v>
      </c>
      <c r="L477" s="5">
        <f>(SUMIF(A:A,cocina[[#This Row],[Número de Orden]],J:J))/SUMIF(A:A,cocina[[#This Row],[Número de Orden]],K:K)</f>
        <v>0.41463414634146339</v>
      </c>
      <c r="M477" s="1">
        <f>cocina[[#This Row],[Ganancia bruta]]-cocina[[#This Row],[Ganancia neta]]</f>
        <v>48</v>
      </c>
    </row>
    <row r="478" spans="1:13" x14ac:dyDescent="0.3">
      <c r="A478">
        <v>184</v>
      </c>
      <c r="B478">
        <v>4</v>
      </c>
      <c r="C478" s="1" t="s">
        <v>156</v>
      </c>
      <c r="D478" s="1" t="s">
        <v>626</v>
      </c>
      <c r="E478">
        <v>12</v>
      </c>
      <c r="F478">
        <v>20</v>
      </c>
      <c r="G478">
        <v>2</v>
      </c>
      <c r="H478">
        <v>13</v>
      </c>
      <c r="I478" s="1" t="s">
        <v>609</v>
      </c>
      <c r="J478">
        <f>cocina[[#This Row],[Precio Unitario]]*cocina[[#This Row],[Cantidad Ordenada]]-cocina[[#This Row],[Costo Unitario]]*cocina[[#This Row],[Cantidad Ordenada]]</f>
        <v>16</v>
      </c>
      <c r="K478">
        <f>cocina[[#This Row],[Precio Unitario]]*cocina[[#This Row],[Cantidad Ordenada]]</f>
        <v>40</v>
      </c>
      <c r="L478" s="5">
        <f>(SUMIF(A:A,cocina[[#This Row],[Número de Orden]],J:J))/SUMIF(A:A,cocina[[#This Row],[Número de Orden]],K:K)</f>
        <v>0.41463414634146339</v>
      </c>
      <c r="M478" s="1">
        <f>cocina[[#This Row],[Ganancia bruta]]-cocina[[#This Row],[Ganancia neta]]</f>
        <v>24</v>
      </c>
    </row>
    <row r="479" spans="1:13" x14ac:dyDescent="0.3">
      <c r="A479">
        <v>185</v>
      </c>
      <c r="B479">
        <v>16</v>
      </c>
      <c r="C479" s="1" t="s">
        <v>80</v>
      </c>
      <c r="D479" s="1" t="s">
        <v>628</v>
      </c>
      <c r="E479">
        <v>13</v>
      </c>
      <c r="F479">
        <v>21</v>
      </c>
      <c r="G479">
        <v>3</v>
      </c>
      <c r="H479">
        <v>34</v>
      </c>
      <c r="I479" s="1" t="s">
        <v>608</v>
      </c>
      <c r="J479">
        <f>cocina[[#This Row],[Precio Unitario]]*cocina[[#This Row],[Cantidad Ordenada]]-cocina[[#This Row],[Costo Unitario]]*cocina[[#This Row],[Cantidad Ordenada]]</f>
        <v>24</v>
      </c>
      <c r="K479">
        <f>cocina[[#This Row],[Precio Unitario]]*cocina[[#This Row],[Cantidad Ordenada]]</f>
        <v>63</v>
      </c>
      <c r="L479" s="5">
        <f>(SUMIF(A:A,cocina[[#This Row],[Número de Orden]],J:J))/SUMIF(A:A,cocina[[#This Row],[Número de Orden]],K:K)</f>
        <v>0.39560439560439559</v>
      </c>
      <c r="M479" s="1">
        <f>cocina[[#This Row],[Ganancia bruta]]-cocina[[#This Row],[Ganancia neta]]</f>
        <v>39</v>
      </c>
    </row>
    <row r="480" spans="1:13" x14ac:dyDescent="0.3">
      <c r="A480">
        <v>185</v>
      </c>
      <c r="B480">
        <v>16</v>
      </c>
      <c r="C480" s="1" t="s">
        <v>52</v>
      </c>
      <c r="D480" s="1" t="s">
        <v>620</v>
      </c>
      <c r="E480">
        <v>16</v>
      </c>
      <c r="F480">
        <v>28</v>
      </c>
      <c r="G480">
        <v>1</v>
      </c>
      <c r="H480">
        <v>6</v>
      </c>
      <c r="I480" s="1" t="s">
        <v>609</v>
      </c>
      <c r="J480">
        <f>cocina[[#This Row],[Precio Unitario]]*cocina[[#This Row],[Cantidad Ordenada]]-cocina[[#This Row],[Costo Unitario]]*cocina[[#This Row],[Cantidad Ordenada]]</f>
        <v>12</v>
      </c>
      <c r="K480">
        <f>cocina[[#This Row],[Precio Unitario]]*cocina[[#This Row],[Cantidad Ordenada]]</f>
        <v>28</v>
      </c>
      <c r="L480" s="5">
        <f>(SUMIF(A:A,cocina[[#This Row],[Número de Orden]],J:J))/SUMIF(A:A,cocina[[#This Row],[Número de Orden]],K:K)</f>
        <v>0.39560439560439559</v>
      </c>
      <c r="M480" s="1">
        <f>cocina[[#This Row],[Ganancia bruta]]-cocina[[#This Row],[Ganancia neta]]</f>
        <v>16</v>
      </c>
    </row>
    <row r="481" spans="1:13" x14ac:dyDescent="0.3">
      <c r="A481">
        <v>186</v>
      </c>
      <c r="B481">
        <v>13</v>
      </c>
      <c r="C481" s="1" t="s">
        <v>116</v>
      </c>
      <c r="D481" s="1" t="s">
        <v>615</v>
      </c>
      <c r="E481">
        <v>16</v>
      </c>
      <c r="F481">
        <v>27</v>
      </c>
      <c r="G481">
        <v>3</v>
      </c>
      <c r="H481">
        <v>16</v>
      </c>
      <c r="I481" s="1" t="s">
        <v>608</v>
      </c>
      <c r="J481">
        <f>cocina[[#This Row],[Precio Unitario]]*cocina[[#This Row],[Cantidad Ordenada]]-cocina[[#This Row],[Costo Unitario]]*cocina[[#This Row],[Cantidad Ordenada]]</f>
        <v>33</v>
      </c>
      <c r="K481">
        <f>cocina[[#This Row],[Precio Unitario]]*cocina[[#This Row],[Cantidad Ordenada]]</f>
        <v>81</v>
      </c>
      <c r="L481" s="5">
        <f>(SUMIF(A:A,cocina[[#This Row],[Número de Orden]],J:J))/SUMIF(A:A,cocina[[#This Row],[Número de Orden]],K:K)</f>
        <v>0.4</v>
      </c>
      <c r="M481" s="1">
        <f>cocina[[#This Row],[Ganancia bruta]]-cocina[[#This Row],[Ganancia neta]]</f>
        <v>48</v>
      </c>
    </row>
    <row r="482" spans="1:13" x14ac:dyDescent="0.3">
      <c r="A482">
        <v>186</v>
      </c>
      <c r="B482">
        <v>13</v>
      </c>
      <c r="C482" s="1" t="s">
        <v>257</v>
      </c>
      <c r="D482" s="1" t="s">
        <v>623</v>
      </c>
      <c r="E482">
        <v>19</v>
      </c>
      <c r="F482">
        <v>32</v>
      </c>
      <c r="G482">
        <v>3</v>
      </c>
      <c r="H482">
        <v>23</v>
      </c>
      <c r="I482" s="1" t="s">
        <v>609</v>
      </c>
      <c r="J482">
        <f>cocina[[#This Row],[Precio Unitario]]*cocina[[#This Row],[Cantidad Ordenada]]-cocina[[#This Row],[Costo Unitario]]*cocina[[#This Row],[Cantidad Ordenada]]</f>
        <v>39</v>
      </c>
      <c r="K482">
        <f>cocina[[#This Row],[Precio Unitario]]*cocina[[#This Row],[Cantidad Ordenada]]</f>
        <v>96</v>
      </c>
      <c r="L482" s="5">
        <f>(SUMIF(A:A,cocina[[#This Row],[Número de Orden]],J:J))/SUMIF(A:A,cocina[[#This Row],[Número de Orden]],K:K)</f>
        <v>0.4</v>
      </c>
      <c r="M482" s="1">
        <f>cocina[[#This Row],[Ganancia bruta]]-cocina[[#This Row],[Ganancia neta]]</f>
        <v>57</v>
      </c>
    </row>
    <row r="483" spans="1:13" x14ac:dyDescent="0.3">
      <c r="A483">
        <v>186</v>
      </c>
      <c r="B483">
        <v>13</v>
      </c>
      <c r="C483" s="1" t="s">
        <v>126</v>
      </c>
      <c r="D483" s="1" t="s">
        <v>614</v>
      </c>
      <c r="E483">
        <v>19</v>
      </c>
      <c r="F483">
        <v>31</v>
      </c>
      <c r="G483">
        <v>3</v>
      </c>
      <c r="H483">
        <v>54</v>
      </c>
      <c r="I483" s="1" t="s">
        <v>608</v>
      </c>
      <c r="J483">
        <f>cocina[[#This Row],[Precio Unitario]]*cocina[[#This Row],[Cantidad Ordenada]]-cocina[[#This Row],[Costo Unitario]]*cocina[[#This Row],[Cantidad Ordenada]]</f>
        <v>36</v>
      </c>
      <c r="K483">
        <f>cocina[[#This Row],[Precio Unitario]]*cocina[[#This Row],[Cantidad Ordenada]]</f>
        <v>93</v>
      </c>
      <c r="L483" s="5">
        <f>(SUMIF(A:A,cocina[[#This Row],[Número de Orden]],J:J))/SUMIF(A:A,cocina[[#This Row],[Número de Orden]],K:K)</f>
        <v>0.4</v>
      </c>
      <c r="M483" s="1">
        <f>cocina[[#This Row],[Ganancia bruta]]-cocina[[#This Row],[Ganancia neta]]</f>
        <v>57</v>
      </c>
    </row>
    <row r="484" spans="1:13" x14ac:dyDescent="0.3">
      <c r="A484">
        <v>187</v>
      </c>
      <c r="B484">
        <v>5</v>
      </c>
      <c r="C484" s="1" t="s">
        <v>65</v>
      </c>
      <c r="D484" s="1" t="s">
        <v>625</v>
      </c>
      <c r="E484">
        <v>20</v>
      </c>
      <c r="F484">
        <v>34</v>
      </c>
      <c r="G484">
        <v>2</v>
      </c>
      <c r="H484">
        <v>28</v>
      </c>
      <c r="I484" s="1" t="s">
        <v>609</v>
      </c>
      <c r="J484">
        <f>cocina[[#This Row],[Precio Unitario]]*cocina[[#This Row],[Cantidad Ordenada]]-cocina[[#This Row],[Costo Unitario]]*cocina[[#This Row],[Cantidad Ordenada]]</f>
        <v>28</v>
      </c>
      <c r="K484">
        <f>cocina[[#This Row],[Precio Unitario]]*cocina[[#This Row],[Cantidad Ordenada]]</f>
        <v>68</v>
      </c>
      <c r="L484" s="5">
        <f>(SUMIF(A:A,cocina[[#This Row],[Número de Orden]],J:J))/SUMIF(A:A,cocina[[#This Row],[Número de Orden]],K:K)</f>
        <v>0.41346153846153844</v>
      </c>
      <c r="M484" s="1">
        <f>cocina[[#This Row],[Ganancia bruta]]-cocina[[#This Row],[Ganancia neta]]</f>
        <v>40</v>
      </c>
    </row>
    <row r="485" spans="1:13" x14ac:dyDescent="0.3">
      <c r="A485">
        <v>187</v>
      </c>
      <c r="B485">
        <v>5</v>
      </c>
      <c r="C485" s="1" t="s">
        <v>165</v>
      </c>
      <c r="D485" s="1" t="s">
        <v>630</v>
      </c>
      <c r="E485">
        <v>15</v>
      </c>
      <c r="F485">
        <v>26</v>
      </c>
      <c r="G485">
        <v>1</v>
      </c>
      <c r="H485">
        <v>51</v>
      </c>
      <c r="I485" s="1" t="s">
        <v>608</v>
      </c>
      <c r="J485">
        <f>cocina[[#This Row],[Precio Unitario]]*cocina[[#This Row],[Cantidad Ordenada]]-cocina[[#This Row],[Costo Unitario]]*cocina[[#This Row],[Cantidad Ordenada]]</f>
        <v>11</v>
      </c>
      <c r="K485">
        <f>cocina[[#This Row],[Precio Unitario]]*cocina[[#This Row],[Cantidad Ordenada]]</f>
        <v>26</v>
      </c>
      <c r="L485" s="5">
        <f>(SUMIF(A:A,cocina[[#This Row],[Número de Orden]],J:J))/SUMIF(A:A,cocina[[#This Row],[Número de Orden]],K:K)</f>
        <v>0.41346153846153844</v>
      </c>
      <c r="M485" s="1">
        <f>cocina[[#This Row],[Ganancia bruta]]-cocina[[#This Row],[Ganancia neta]]</f>
        <v>15</v>
      </c>
    </row>
    <row r="486" spans="1:13" x14ac:dyDescent="0.3">
      <c r="A486">
        <v>187</v>
      </c>
      <c r="B486">
        <v>5</v>
      </c>
      <c r="C486" s="1" t="s">
        <v>48</v>
      </c>
      <c r="D486" s="1" t="s">
        <v>618</v>
      </c>
      <c r="E486">
        <v>17</v>
      </c>
      <c r="F486">
        <v>29</v>
      </c>
      <c r="G486">
        <v>3</v>
      </c>
      <c r="H486">
        <v>11</v>
      </c>
      <c r="I486" s="1" t="s">
        <v>608</v>
      </c>
      <c r="J486">
        <f>cocina[[#This Row],[Precio Unitario]]*cocina[[#This Row],[Cantidad Ordenada]]-cocina[[#This Row],[Costo Unitario]]*cocina[[#This Row],[Cantidad Ordenada]]</f>
        <v>36</v>
      </c>
      <c r="K486">
        <f>cocina[[#This Row],[Precio Unitario]]*cocina[[#This Row],[Cantidad Ordenada]]</f>
        <v>87</v>
      </c>
      <c r="L486" s="5">
        <f>(SUMIF(A:A,cocina[[#This Row],[Número de Orden]],J:J))/SUMIF(A:A,cocina[[#This Row],[Número de Orden]],K:K)</f>
        <v>0.41346153846153844</v>
      </c>
      <c r="M486" s="1">
        <f>cocina[[#This Row],[Ganancia bruta]]-cocina[[#This Row],[Ganancia neta]]</f>
        <v>51</v>
      </c>
    </row>
    <row r="487" spans="1:13" x14ac:dyDescent="0.3">
      <c r="A487">
        <v>187</v>
      </c>
      <c r="B487">
        <v>5</v>
      </c>
      <c r="C487" s="1" t="s">
        <v>116</v>
      </c>
      <c r="D487" s="1" t="s">
        <v>615</v>
      </c>
      <c r="E487">
        <v>16</v>
      </c>
      <c r="F487">
        <v>27</v>
      </c>
      <c r="G487">
        <v>1</v>
      </c>
      <c r="H487">
        <v>36</v>
      </c>
      <c r="I487" s="1" t="s">
        <v>609</v>
      </c>
      <c r="J487">
        <f>cocina[[#This Row],[Precio Unitario]]*cocina[[#This Row],[Cantidad Ordenada]]-cocina[[#This Row],[Costo Unitario]]*cocina[[#This Row],[Cantidad Ordenada]]</f>
        <v>11</v>
      </c>
      <c r="K487">
        <f>cocina[[#This Row],[Precio Unitario]]*cocina[[#This Row],[Cantidad Ordenada]]</f>
        <v>27</v>
      </c>
      <c r="L487" s="5">
        <f>(SUMIF(A:A,cocina[[#This Row],[Número de Orden]],J:J))/SUMIF(A:A,cocina[[#This Row],[Número de Orden]],K:K)</f>
        <v>0.41346153846153844</v>
      </c>
      <c r="M487" s="1">
        <f>cocina[[#This Row],[Ganancia bruta]]-cocina[[#This Row],[Ganancia neta]]</f>
        <v>16</v>
      </c>
    </row>
    <row r="488" spans="1:13" x14ac:dyDescent="0.3">
      <c r="A488">
        <v>188</v>
      </c>
      <c r="B488">
        <v>20</v>
      </c>
      <c r="C488" s="1" t="s">
        <v>126</v>
      </c>
      <c r="D488" s="1" t="s">
        <v>614</v>
      </c>
      <c r="E488">
        <v>19</v>
      </c>
      <c r="F488">
        <v>31</v>
      </c>
      <c r="G488">
        <v>1</v>
      </c>
      <c r="H488">
        <v>58</v>
      </c>
      <c r="I488" s="1" t="s">
        <v>608</v>
      </c>
      <c r="J488">
        <f>cocina[[#This Row],[Precio Unitario]]*cocina[[#This Row],[Cantidad Ordenada]]-cocina[[#This Row],[Costo Unitario]]*cocina[[#This Row],[Cantidad Ordenada]]</f>
        <v>12</v>
      </c>
      <c r="K488">
        <f>cocina[[#This Row],[Precio Unitario]]*cocina[[#This Row],[Cantidad Ordenada]]</f>
        <v>31</v>
      </c>
      <c r="L488" s="5">
        <f>(SUMIF(A:A,cocina[[#This Row],[Número de Orden]],J:J))/SUMIF(A:A,cocina[[#This Row],[Número de Orden]],K:K)</f>
        <v>0.40963855421686746</v>
      </c>
      <c r="M488" s="1">
        <f>cocina[[#This Row],[Ganancia bruta]]-cocina[[#This Row],[Ganancia neta]]</f>
        <v>19</v>
      </c>
    </row>
    <row r="489" spans="1:13" x14ac:dyDescent="0.3">
      <c r="A489">
        <v>188</v>
      </c>
      <c r="B489">
        <v>20</v>
      </c>
      <c r="C489" s="1" t="s">
        <v>165</v>
      </c>
      <c r="D489" s="1" t="s">
        <v>630</v>
      </c>
      <c r="E489">
        <v>15</v>
      </c>
      <c r="F489">
        <v>26</v>
      </c>
      <c r="G489">
        <v>2</v>
      </c>
      <c r="H489">
        <v>47</v>
      </c>
      <c r="I489" s="1" t="s">
        <v>608</v>
      </c>
      <c r="J489">
        <f>cocina[[#This Row],[Precio Unitario]]*cocina[[#This Row],[Cantidad Ordenada]]-cocina[[#This Row],[Costo Unitario]]*cocina[[#This Row],[Cantidad Ordenada]]</f>
        <v>22</v>
      </c>
      <c r="K489">
        <f>cocina[[#This Row],[Precio Unitario]]*cocina[[#This Row],[Cantidad Ordenada]]</f>
        <v>52</v>
      </c>
      <c r="L489" s="5">
        <f>(SUMIF(A:A,cocina[[#This Row],[Número de Orden]],J:J))/SUMIF(A:A,cocina[[#This Row],[Número de Orden]],K:K)</f>
        <v>0.40963855421686746</v>
      </c>
      <c r="M489" s="1">
        <f>cocina[[#This Row],[Ganancia bruta]]-cocina[[#This Row],[Ganancia neta]]</f>
        <v>30</v>
      </c>
    </row>
    <row r="490" spans="1:13" x14ac:dyDescent="0.3">
      <c r="A490">
        <v>189</v>
      </c>
      <c r="B490">
        <v>11</v>
      </c>
      <c r="C490" s="1" t="s">
        <v>65</v>
      </c>
      <c r="D490" s="1" t="s">
        <v>625</v>
      </c>
      <c r="E490">
        <v>20</v>
      </c>
      <c r="F490">
        <v>34</v>
      </c>
      <c r="G490">
        <v>2</v>
      </c>
      <c r="H490">
        <v>42</v>
      </c>
      <c r="I490" s="1" t="s">
        <v>609</v>
      </c>
      <c r="J490">
        <f>cocina[[#This Row],[Precio Unitario]]*cocina[[#This Row],[Cantidad Ordenada]]-cocina[[#This Row],[Costo Unitario]]*cocina[[#This Row],[Cantidad Ordenada]]</f>
        <v>28</v>
      </c>
      <c r="K490">
        <f>cocina[[#This Row],[Precio Unitario]]*cocina[[#This Row],[Cantidad Ordenada]]</f>
        <v>68</v>
      </c>
      <c r="L490" s="5">
        <f>(SUMIF(A:A,cocina[[#This Row],[Número de Orden]],J:J))/SUMIF(A:A,cocina[[#This Row],[Número de Orden]],K:K)</f>
        <v>0.41666666666666669</v>
      </c>
      <c r="M490" s="1">
        <f>cocina[[#This Row],[Ganancia bruta]]-cocina[[#This Row],[Ganancia neta]]</f>
        <v>40</v>
      </c>
    </row>
    <row r="491" spans="1:13" x14ac:dyDescent="0.3">
      <c r="A491">
        <v>189</v>
      </c>
      <c r="B491">
        <v>11</v>
      </c>
      <c r="C491" s="1" t="s">
        <v>165</v>
      </c>
      <c r="D491" s="1" t="s">
        <v>630</v>
      </c>
      <c r="E491">
        <v>15</v>
      </c>
      <c r="F491">
        <v>26</v>
      </c>
      <c r="G491">
        <v>2</v>
      </c>
      <c r="H491">
        <v>22</v>
      </c>
      <c r="I491" s="1" t="s">
        <v>609</v>
      </c>
      <c r="J491">
        <f>cocina[[#This Row],[Precio Unitario]]*cocina[[#This Row],[Cantidad Ordenada]]-cocina[[#This Row],[Costo Unitario]]*cocina[[#This Row],[Cantidad Ordenada]]</f>
        <v>22</v>
      </c>
      <c r="K491">
        <f>cocina[[#This Row],[Precio Unitario]]*cocina[[#This Row],[Cantidad Ordenada]]</f>
        <v>52</v>
      </c>
      <c r="L491" s="5">
        <f>(SUMIF(A:A,cocina[[#This Row],[Número de Orden]],J:J))/SUMIF(A:A,cocina[[#This Row],[Número de Orden]],K:K)</f>
        <v>0.41666666666666669</v>
      </c>
      <c r="M491" s="1">
        <f>cocina[[#This Row],[Ganancia bruta]]-cocina[[#This Row],[Ganancia neta]]</f>
        <v>30</v>
      </c>
    </row>
    <row r="492" spans="1:13" x14ac:dyDescent="0.3">
      <c r="A492">
        <v>189</v>
      </c>
      <c r="B492">
        <v>11</v>
      </c>
      <c r="C492" s="1" t="s">
        <v>168</v>
      </c>
      <c r="D492" s="1" t="s">
        <v>612</v>
      </c>
      <c r="E492">
        <v>14</v>
      </c>
      <c r="F492">
        <v>24</v>
      </c>
      <c r="G492">
        <v>3</v>
      </c>
      <c r="H492">
        <v>53</v>
      </c>
      <c r="I492" s="1" t="s">
        <v>609</v>
      </c>
      <c r="J492">
        <f>cocina[[#This Row],[Precio Unitario]]*cocina[[#This Row],[Cantidad Ordenada]]-cocina[[#This Row],[Costo Unitario]]*cocina[[#This Row],[Cantidad Ordenada]]</f>
        <v>30</v>
      </c>
      <c r="K492">
        <f>cocina[[#This Row],[Precio Unitario]]*cocina[[#This Row],[Cantidad Ordenada]]</f>
        <v>72</v>
      </c>
      <c r="L492" s="5">
        <f>(SUMIF(A:A,cocina[[#This Row],[Número de Orden]],J:J))/SUMIF(A:A,cocina[[#This Row],[Número de Orden]],K:K)</f>
        <v>0.41666666666666669</v>
      </c>
      <c r="M492" s="1">
        <f>cocina[[#This Row],[Ganancia bruta]]-cocina[[#This Row],[Ganancia neta]]</f>
        <v>42</v>
      </c>
    </row>
    <row r="493" spans="1:13" x14ac:dyDescent="0.3">
      <c r="A493">
        <v>190</v>
      </c>
      <c r="B493">
        <v>5</v>
      </c>
      <c r="C493" s="1" t="s">
        <v>89</v>
      </c>
      <c r="D493" s="1" t="s">
        <v>629</v>
      </c>
      <c r="E493">
        <v>10</v>
      </c>
      <c r="F493">
        <v>18</v>
      </c>
      <c r="G493">
        <v>1</v>
      </c>
      <c r="H493">
        <v>39</v>
      </c>
      <c r="I493" s="1" t="s">
        <v>608</v>
      </c>
      <c r="J493">
        <f>cocina[[#This Row],[Precio Unitario]]*cocina[[#This Row],[Cantidad Ordenada]]-cocina[[#This Row],[Costo Unitario]]*cocina[[#This Row],[Cantidad Ordenada]]</f>
        <v>8</v>
      </c>
      <c r="K493">
        <f>cocina[[#This Row],[Precio Unitario]]*cocina[[#This Row],[Cantidad Ordenada]]</f>
        <v>18</v>
      </c>
      <c r="L493" s="5">
        <f>(SUMIF(A:A,cocina[[#This Row],[Número de Orden]],J:J))/SUMIF(A:A,cocina[[#This Row],[Número de Orden]],K:K)</f>
        <v>0.3910891089108911</v>
      </c>
      <c r="M493" s="1">
        <f>cocina[[#This Row],[Ganancia bruta]]-cocina[[#This Row],[Ganancia neta]]</f>
        <v>10</v>
      </c>
    </row>
    <row r="494" spans="1:13" x14ac:dyDescent="0.3">
      <c r="A494">
        <v>190</v>
      </c>
      <c r="B494">
        <v>5</v>
      </c>
      <c r="C494" s="1" t="s">
        <v>58</v>
      </c>
      <c r="D494" s="1" t="s">
        <v>616</v>
      </c>
      <c r="E494">
        <v>25</v>
      </c>
      <c r="F494">
        <v>40</v>
      </c>
      <c r="G494">
        <v>2</v>
      </c>
      <c r="H494">
        <v>45</v>
      </c>
      <c r="I494" s="1" t="s">
        <v>608</v>
      </c>
      <c r="J494">
        <f>cocina[[#This Row],[Precio Unitario]]*cocina[[#This Row],[Cantidad Ordenada]]-cocina[[#This Row],[Costo Unitario]]*cocina[[#This Row],[Cantidad Ordenada]]</f>
        <v>30</v>
      </c>
      <c r="K494">
        <f>cocina[[#This Row],[Precio Unitario]]*cocina[[#This Row],[Cantidad Ordenada]]</f>
        <v>80</v>
      </c>
      <c r="L494" s="5">
        <f>(SUMIF(A:A,cocina[[#This Row],[Número de Orden]],J:J))/SUMIF(A:A,cocina[[#This Row],[Número de Orden]],K:K)</f>
        <v>0.3910891089108911</v>
      </c>
      <c r="M494" s="1">
        <f>cocina[[#This Row],[Ganancia bruta]]-cocina[[#This Row],[Ganancia neta]]</f>
        <v>50</v>
      </c>
    </row>
    <row r="495" spans="1:13" x14ac:dyDescent="0.3">
      <c r="A495">
        <v>190</v>
      </c>
      <c r="B495">
        <v>5</v>
      </c>
      <c r="C495" s="1" t="s">
        <v>36</v>
      </c>
      <c r="D495" s="1" t="s">
        <v>622</v>
      </c>
      <c r="E495">
        <v>21</v>
      </c>
      <c r="F495">
        <v>35</v>
      </c>
      <c r="G495">
        <v>1</v>
      </c>
      <c r="H495">
        <v>11</v>
      </c>
      <c r="I495" s="1" t="s">
        <v>609</v>
      </c>
      <c r="J495">
        <f>cocina[[#This Row],[Precio Unitario]]*cocina[[#This Row],[Cantidad Ordenada]]-cocina[[#This Row],[Costo Unitario]]*cocina[[#This Row],[Cantidad Ordenada]]</f>
        <v>14</v>
      </c>
      <c r="K495">
        <f>cocina[[#This Row],[Precio Unitario]]*cocina[[#This Row],[Cantidad Ordenada]]</f>
        <v>35</v>
      </c>
      <c r="L495" s="5">
        <f>(SUMIF(A:A,cocina[[#This Row],[Número de Orden]],J:J))/SUMIF(A:A,cocina[[#This Row],[Número de Orden]],K:K)</f>
        <v>0.3910891089108911</v>
      </c>
      <c r="M495" s="1">
        <f>cocina[[#This Row],[Ganancia bruta]]-cocina[[#This Row],[Ganancia neta]]</f>
        <v>21</v>
      </c>
    </row>
    <row r="496" spans="1:13" x14ac:dyDescent="0.3">
      <c r="A496">
        <v>190</v>
      </c>
      <c r="B496">
        <v>5</v>
      </c>
      <c r="C496" s="1" t="s">
        <v>210</v>
      </c>
      <c r="D496" s="1" t="s">
        <v>627</v>
      </c>
      <c r="E496">
        <v>14</v>
      </c>
      <c r="F496">
        <v>23</v>
      </c>
      <c r="G496">
        <v>3</v>
      </c>
      <c r="H496">
        <v>7</v>
      </c>
      <c r="I496" s="1" t="s">
        <v>609</v>
      </c>
      <c r="J496">
        <f>cocina[[#This Row],[Precio Unitario]]*cocina[[#This Row],[Cantidad Ordenada]]-cocina[[#This Row],[Costo Unitario]]*cocina[[#This Row],[Cantidad Ordenada]]</f>
        <v>27</v>
      </c>
      <c r="K496">
        <f>cocina[[#This Row],[Precio Unitario]]*cocina[[#This Row],[Cantidad Ordenada]]</f>
        <v>69</v>
      </c>
      <c r="L496" s="5">
        <f>(SUMIF(A:A,cocina[[#This Row],[Número de Orden]],J:J))/SUMIF(A:A,cocina[[#This Row],[Número de Orden]],K:K)</f>
        <v>0.3910891089108911</v>
      </c>
      <c r="M496" s="1">
        <f>cocina[[#This Row],[Ganancia bruta]]-cocina[[#This Row],[Ganancia neta]]</f>
        <v>42</v>
      </c>
    </row>
    <row r="497" spans="1:13" x14ac:dyDescent="0.3">
      <c r="A497">
        <v>191</v>
      </c>
      <c r="B497">
        <v>12</v>
      </c>
      <c r="C497" s="1" t="s">
        <v>132</v>
      </c>
      <c r="D497" s="1" t="s">
        <v>631</v>
      </c>
      <c r="E497">
        <v>15</v>
      </c>
      <c r="F497">
        <v>25</v>
      </c>
      <c r="G497">
        <v>3</v>
      </c>
      <c r="H497">
        <v>32</v>
      </c>
      <c r="I497" s="1" t="s">
        <v>609</v>
      </c>
      <c r="J497">
        <f>cocina[[#This Row],[Precio Unitario]]*cocina[[#This Row],[Cantidad Ordenada]]-cocina[[#This Row],[Costo Unitario]]*cocina[[#This Row],[Cantidad Ordenada]]</f>
        <v>30</v>
      </c>
      <c r="K497">
        <f>cocina[[#This Row],[Precio Unitario]]*cocina[[#This Row],[Cantidad Ordenada]]</f>
        <v>75</v>
      </c>
      <c r="L497" s="5">
        <f>(SUMIF(A:A,cocina[[#This Row],[Número de Orden]],J:J))/SUMIF(A:A,cocina[[#This Row],[Número de Orden]],K:K)</f>
        <v>0.40740740740740738</v>
      </c>
      <c r="M497" s="1">
        <f>cocina[[#This Row],[Ganancia bruta]]-cocina[[#This Row],[Ganancia neta]]</f>
        <v>45</v>
      </c>
    </row>
    <row r="498" spans="1:13" x14ac:dyDescent="0.3">
      <c r="A498">
        <v>191</v>
      </c>
      <c r="B498">
        <v>12</v>
      </c>
      <c r="C498" s="1" t="s">
        <v>48</v>
      </c>
      <c r="D498" s="1" t="s">
        <v>618</v>
      </c>
      <c r="E498">
        <v>17</v>
      </c>
      <c r="F498">
        <v>29</v>
      </c>
      <c r="G498">
        <v>3</v>
      </c>
      <c r="H498">
        <v>55</v>
      </c>
      <c r="I498" s="1" t="s">
        <v>608</v>
      </c>
      <c r="J498">
        <f>cocina[[#This Row],[Precio Unitario]]*cocina[[#This Row],[Cantidad Ordenada]]-cocina[[#This Row],[Costo Unitario]]*cocina[[#This Row],[Cantidad Ordenada]]</f>
        <v>36</v>
      </c>
      <c r="K498">
        <f>cocina[[#This Row],[Precio Unitario]]*cocina[[#This Row],[Cantidad Ordenada]]</f>
        <v>87</v>
      </c>
      <c r="L498" s="5">
        <f>(SUMIF(A:A,cocina[[#This Row],[Número de Orden]],J:J))/SUMIF(A:A,cocina[[#This Row],[Número de Orden]],K:K)</f>
        <v>0.40740740740740738</v>
      </c>
      <c r="M498" s="1">
        <f>cocina[[#This Row],[Ganancia bruta]]-cocina[[#This Row],[Ganancia neta]]</f>
        <v>51</v>
      </c>
    </row>
    <row r="499" spans="1:13" x14ac:dyDescent="0.3">
      <c r="A499">
        <v>192</v>
      </c>
      <c r="B499">
        <v>17</v>
      </c>
      <c r="C499" s="1" t="s">
        <v>132</v>
      </c>
      <c r="D499" s="1" t="s">
        <v>631</v>
      </c>
      <c r="E499">
        <v>15</v>
      </c>
      <c r="F499">
        <v>25</v>
      </c>
      <c r="G499">
        <v>3</v>
      </c>
      <c r="H499">
        <v>26</v>
      </c>
      <c r="I499" s="1" t="s">
        <v>608</v>
      </c>
      <c r="J499">
        <f>cocina[[#This Row],[Precio Unitario]]*cocina[[#This Row],[Cantidad Ordenada]]-cocina[[#This Row],[Costo Unitario]]*cocina[[#This Row],[Cantidad Ordenada]]</f>
        <v>30</v>
      </c>
      <c r="K499">
        <f>cocina[[#This Row],[Precio Unitario]]*cocina[[#This Row],[Cantidad Ordenada]]</f>
        <v>75</v>
      </c>
      <c r="L499" s="5">
        <f>(SUMIF(A:A,cocina[[#This Row],[Número de Orden]],J:J))/SUMIF(A:A,cocina[[#This Row],[Número de Orden]],K:K)</f>
        <v>0.4</v>
      </c>
      <c r="M499" s="1">
        <f>cocina[[#This Row],[Ganancia bruta]]-cocina[[#This Row],[Ganancia neta]]</f>
        <v>45</v>
      </c>
    </row>
    <row r="500" spans="1:13" x14ac:dyDescent="0.3">
      <c r="A500">
        <v>193</v>
      </c>
      <c r="B500">
        <v>3</v>
      </c>
      <c r="C500" s="1" t="s">
        <v>165</v>
      </c>
      <c r="D500" s="1" t="s">
        <v>630</v>
      </c>
      <c r="E500">
        <v>15</v>
      </c>
      <c r="F500">
        <v>26</v>
      </c>
      <c r="G500">
        <v>2</v>
      </c>
      <c r="H500">
        <v>57</v>
      </c>
      <c r="I500" s="1" t="s">
        <v>609</v>
      </c>
      <c r="J500">
        <f>cocina[[#This Row],[Precio Unitario]]*cocina[[#This Row],[Cantidad Ordenada]]-cocina[[#This Row],[Costo Unitario]]*cocina[[#This Row],[Cantidad Ordenada]]</f>
        <v>22</v>
      </c>
      <c r="K500">
        <f>cocina[[#This Row],[Precio Unitario]]*cocina[[#This Row],[Cantidad Ordenada]]</f>
        <v>52</v>
      </c>
      <c r="L500" s="5">
        <f>(SUMIF(A:A,cocina[[#This Row],[Número de Orden]],J:J))/SUMIF(A:A,cocina[[#This Row],[Número de Orden]],K:K)</f>
        <v>0.4</v>
      </c>
      <c r="M500" s="1">
        <f>cocina[[#This Row],[Ganancia bruta]]-cocina[[#This Row],[Ganancia neta]]</f>
        <v>30</v>
      </c>
    </row>
    <row r="501" spans="1:13" x14ac:dyDescent="0.3">
      <c r="A501">
        <v>193</v>
      </c>
      <c r="B501">
        <v>3</v>
      </c>
      <c r="C501" s="1" t="s">
        <v>83</v>
      </c>
      <c r="D501" s="1" t="s">
        <v>617</v>
      </c>
      <c r="E501">
        <v>22</v>
      </c>
      <c r="F501">
        <v>36</v>
      </c>
      <c r="G501">
        <v>2</v>
      </c>
      <c r="H501">
        <v>59</v>
      </c>
      <c r="I501" s="1" t="s">
        <v>608</v>
      </c>
      <c r="J501">
        <f>cocina[[#This Row],[Precio Unitario]]*cocina[[#This Row],[Cantidad Ordenada]]-cocina[[#This Row],[Costo Unitario]]*cocina[[#This Row],[Cantidad Ordenada]]</f>
        <v>28</v>
      </c>
      <c r="K501">
        <f>cocina[[#This Row],[Precio Unitario]]*cocina[[#This Row],[Cantidad Ordenada]]</f>
        <v>72</v>
      </c>
      <c r="L501" s="5">
        <f>(SUMIF(A:A,cocina[[#This Row],[Número de Orden]],J:J))/SUMIF(A:A,cocina[[#This Row],[Número de Orden]],K:K)</f>
        <v>0.4</v>
      </c>
      <c r="M501" s="1">
        <f>cocina[[#This Row],[Ganancia bruta]]-cocina[[#This Row],[Ganancia neta]]</f>
        <v>44</v>
      </c>
    </row>
    <row r="502" spans="1:13" x14ac:dyDescent="0.3">
      <c r="A502">
        <v>193</v>
      </c>
      <c r="B502">
        <v>3</v>
      </c>
      <c r="C502" s="1" t="s">
        <v>116</v>
      </c>
      <c r="D502" s="1" t="s">
        <v>615</v>
      </c>
      <c r="E502">
        <v>16</v>
      </c>
      <c r="F502">
        <v>27</v>
      </c>
      <c r="G502">
        <v>1</v>
      </c>
      <c r="H502">
        <v>31</v>
      </c>
      <c r="I502" s="1" t="s">
        <v>609</v>
      </c>
      <c r="J502">
        <f>cocina[[#This Row],[Precio Unitario]]*cocina[[#This Row],[Cantidad Ordenada]]-cocina[[#This Row],[Costo Unitario]]*cocina[[#This Row],[Cantidad Ordenada]]</f>
        <v>11</v>
      </c>
      <c r="K502">
        <f>cocina[[#This Row],[Precio Unitario]]*cocina[[#This Row],[Cantidad Ordenada]]</f>
        <v>27</v>
      </c>
      <c r="L502" s="5">
        <f>(SUMIF(A:A,cocina[[#This Row],[Número de Orden]],J:J))/SUMIF(A:A,cocina[[#This Row],[Número de Orden]],K:K)</f>
        <v>0.4</v>
      </c>
      <c r="M502" s="1">
        <f>cocina[[#This Row],[Ganancia bruta]]-cocina[[#This Row],[Ganancia neta]]</f>
        <v>16</v>
      </c>
    </row>
    <row r="503" spans="1:13" x14ac:dyDescent="0.3">
      <c r="A503">
        <v>193</v>
      </c>
      <c r="B503">
        <v>3</v>
      </c>
      <c r="C503" s="1" t="s">
        <v>210</v>
      </c>
      <c r="D503" s="1" t="s">
        <v>627</v>
      </c>
      <c r="E503">
        <v>14</v>
      </c>
      <c r="F503">
        <v>23</v>
      </c>
      <c r="G503">
        <v>3</v>
      </c>
      <c r="H503">
        <v>24</v>
      </c>
      <c r="I503" s="1" t="s">
        <v>608</v>
      </c>
      <c r="J503">
        <f>cocina[[#This Row],[Precio Unitario]]*cocina[[#This Row],[Cantidad Ordenada]]-cocina[[#This Row],[Costo Unitario]]*cocina[[#This Row],[Cantidad Ordenada]]</f>
        <v>27</v>
      </c>
      <c r="K503">
        <f>cocina[[#This Row],[Precio Unitario]]*cocina[[#This Row],[Cantidad Ordenada]]</f>
        <v>69</v>
      </c>
      <c r="L503" s="5">
        <f>(SUMIF(A:A,cocina[[#This Row],[Número de Orden]],J:J))/SUMIF(A:A,cocina[[#This Row],[Número de Orden]],K:K)</f>
        <v>0.4</v>
      </c>
      <c r="M503" s="1">
        <f>cocina[[#This Row],[Ganancia bruta]]-cocina[[#This Row],[Ganancia neta]]</f>
        <v>42</v>
      </c>
    </row>
    <row r="504" spans="1:13" x14ac:dyDescent="0.3">
      <c r="A504">
        <v>194</v>
      </c>
      <c r="B504">
        <v>3</v>
      </c>
      <c r="C504" s="1" t="s">
        <v>271</v>
      </c>
      <c r="D504" s="1" t="s">
        <v>619</v>
      </c>
      <c r="E504">
        <v>20</v>
      </c>
      <c r="F504">
        <v>33</v>
      </c>
      <c r="G504">
        <v>2</v>
      </c>
      <c r="H504">
        <v>18</v>
      </c>
      <c r="I504" s="1" t="s">
        <v>608</v>
      </c>
      <c r="J504">
        <f>cocina[[#This Row],[Precio Unitario]]*cocina[[#This Row],[Cantidad Ordenada]]-cocina[[#This Row],[Costo Unitario]]*cocina[[#This Row],[Cantidad Ordenada]]</f>
        <v>26</v>
      </c>
      <c r="K504">
        <f>cocina[[#This Row],[Precio Unitario]]*cocina[[#This Row],[Cantidad Ordenada]]</f>
        <v>66</v>
      </c>
      <c r="L504" s="5">
        <f>(SUMIF(A:A,cocina[[#This Row],[Número de Orden]],J:J))/SUMIF(A:A,cocina[[#This Row],[Número de Orden]],K:K)</f>
        <v>0.39583333333333331</v>
      </c>
      <c r="M504" s="1">
        <f>cocina[[#This Row],[Ganancia bruta]]-cocina[[#This Row],[Ganancia neta]]</f>
        <v>40</v>
      </c>
    </row>
    <row r="505" spans="1:13" x14ac:dyDescent="0.3">
      <c r="A505">
        <v>194</v>
      </c>
      <c r="B505">
        <v>3</v>
      </c>
      <c r="C505" s="1" t="s">
        <v>78</v>
      </c>
      <c r="D505" s="1" t="s">
        <v>613</v>
      </c>
      <c r="E505">
        <v>18</v>
      </c>
      <c r="F505">
        <v>30</v>
      </c>
      <c r="G505">
        <v>1</v>
      </c>
      <c r="H505">
        <v>50</v>
      </c>
      <c r="I505" s="1" t="s">
        <v>608</v>
      </c>
      <c r="J505">
        <f>cocina[[#This Row],[Precio Unitario]]*cocina[[#This Row],[Cantidad Ordenada]]-cocina[[#This Row],[Costo Unitario]]*cocina[[#This Row],[Cantidad Ordenada]]</f>
        <v>12</v>
      </c>
      <c r="K505">
        <f>cocina[[#This Row],[Precio Unitario]]*cocina[[#This Row],[Cantidad Ordenada]]</f>
        <v>30</v>
      </c>
      <c r="L505" s="5">
        <f>(SUMIF(A:A,cocina[[#This Row],[Número de Orden]],J:J))/SUMIF(A:A,cocina[[#This Row],[Número de Orden]],K:K)</f>
        <v>0.39583333333333331</v>
      </c>
      <c r="M505" s="1">
        <f>cocina[[#This Row],[Ganancia bruta]]-cocina[[#This Row],[Ganancia neta]]</f>
        <v>18</v>
      </c>
    </row>
    <row r="506" spans="1:13" x14ac:dyDescent="0.3">
      <c r="A506">
        <v>195</v>
      </c>
      <c r="B506">
        <v>2</v>
      </c>
      <c r="C506" s="1" t="s">
        <v>132</v>
      </c>
      <c r="D506" s="1" t="s">
        <v>631</v>
      </c>
      <c r="E506">
        <v>15</v>
      </c>
      <c r="F506">
        <v>25</v>
      </c>
      <c r="G506">
        <v>2</v>
      </c>
      <c r="H506">
        <v>51</v>
      </c>
      <c r="I506" s="1" t="s">
        <v>608</v>
      </c>
      <c r="J506">
        <f>cocina[[#This Row],[Precio Unitario]]*cocina[[#This Row],[Cantidad Ordenada]]-cocina[[#This Row],[Costo Unitario]]*cocina[[#This Row],[Cantidad Ordenada]]</f>
        <v>20</v>
      </c>
      <c r="K506">
        <f>cocina[[#This Row],[Precio Unitario]]*cocina[[#This Row],[Cantidad Ordenada]]</f>
        <v>50</v>
      </c>
      <c r="L506" s="5">
        <f>(SUMIF(A:A,cocina[[#This Row],[Número de Orden]],J:J))/SUMIF(A:A,cocina[[#This Row],[Número de Orden]],K:K)</f>
        <v>0.4</v>
      </c>
      <c r="M506" s="1">
        <f>cocina[[#This Row],[Ganancia bruta]]-cocina[[#This Row],[Ganancia neta]]</f>
        <v>30</v>
      </c>
    </row>
    <row r="507" spans="1:13" x14ac:dyDescent="0.3">
      <c r="A507">
        <v>196</v>
      </c>
      <c r="B507">
        <v>4</v>
      </c>
      <c r="C507" s="1" t="s">
        <v>156</v>
      </c>
      <c r="D507" s="1" t="s">
        <v>626</v>
      </c>
      <c r="E507">
        <v>12</v>
      </c>
      <c r="F507">
        <v>20</v>
      </c>
      <c r="G507">
        <v>3</v>
      </c>
      <c r="H507">
        <v>34</v>
      </c>
      <c r="I507" s="1" t="s">
        <v>609</v>
      </c>
      <c r="J507">
        <f>cocina[[#This Row],[Precio Unitario]]*cocina[[#This Row],[Cantidad Ordenada]]-cocina[[#This Row],[Costo Unitario]]*cocina[[#This Row],[Cantidad Ordenada]]</f>
        <v>24</v>
      </c>
      <c r="K507">
        <f>cocina[[#This Row],[Precio Unitario]]*cocina[[#This Row],[Cantidad Ordenada]]</f>
        <v>60</v>
      </c>
      <c r="L507" s="5">
        <f>(SUMIF(A:A,cocina[[#This Row],[Número de Orden]],J:J))/SUMIF(A:A,cocina[[#This Row],[Número de Orden]],K:K)</f>
        <v>0.40837696335078533</v>
      </c>
      <c r="M507" s="1">
        <f>cocina[[#This Row],[Ganancia bruta]]-cocina[[#This Row],[Ganancia neta]]</f>
        <v>36</v>
      </c>
    </row>
    <row r="508" spans="1:13" x14ac:dyDescent="0.3">
      <c r="A508">
        <v>196</v>
      </c>
      <c r="B508">
        <v>4</v>
      </c>
      <c r="C508" s="1" t="s">
        <v>210</v>
      </c>
      <c r="D508" s="1" t="s">
        <v>627</v>
      </c>
      <c r="E508">
        <v>14</v>
      </c>
      <c r="F508">
        <v>23</v>
      </c>
      <c r="G508">
        <v>2</v>
      </c>
      <c r="H508">
        <v>51</v>
      </c>
      <c r="I508" s="1" t="s">
        <v>608</v>
      </c>
      <c r="J508">
        <f>cocina[[#This Row],[Precio Unitario]]*cocina[[#This Row],[Cantidad Ordenada]]-cocina[[#This Row],[Costo Unitario]]*cocina[[#This Row],[Cantidad Ordenada]]</f>
        <v>18</v>
      </c>
      <c r="K508">
        <f>cocina[[#This Row],[Precio Unitario]]*cocina[[#This Row],[Cantidad Ordenada]]</f>
        <v>46</v>
      </c>
      <c r="L508" s="5">
        <f>(SUMIF(A:A,cocina[[#This Row],[Número de Orden]],J:J))/SUMIF(A:A,cocina[[#This Row],[Número de Orden]],K:K)</f>
        <v>0.40837696335078533</v>
      </c>
      <c r="M508" s="1">
        <f>cocina[[#This Row],[Ganancia bruta]]-cocina[[#This Row],[Ganancia neta]]</f>
        <v>28</v>
      </c>
    </row>
    <row r="509" spans="1:13" x14ac:dyDescent="0.3">
      <c r="A509">
        <v>196</v>
      </c>
      <c r="B509">
        <v>4</v>
      </c>
      <c r="C509" s="1" t="s">
        <v>48</v>
      </c>
      <c r="D509" s="1" t="s">
        <v>618</v>
      </c>
      <c r="E509">
        <v>17</v>
      </c>
      <c r="F509">
        <v>29</v>
      </c>
      <c r="G509">
        <v>1</v>
      </c>
      <c r="H509">
        <v>47</v>
      </c>
      <c r="I509" s="1" t="s">
        <v>609</v>
      </c>
      <c r="J509">
        <f>cocina[[#This Row],[Precio Unitario]]*cocina[[#This Row],[Cantidad Ordenada]]-cocina[[#This Row],[Costo Unitario]]*cocina[[#This Row],[Cantidad Ordenada]]</f>
        <v>12</v>
      </c>
      <c r="K509">
        <f>cocina[[#This Row],[Precio Unitario]]*cocina[[#This Row],[Cantidad Ordenada]]</f>
        <v>29</v>
      </c>
      <c r="L509" s="5">
        <f>(SUMIF(A:A,cocina[[#This Row],[Número de Orden]],J:J))/SUMIF(A:A,cocina[[#This Row],[Número de Orden]],K:K)</f>
        <v>0.40837696335078533</v>
      </c>
      <c r="M509" s="1">
        <f>cocina[[#This Row],[Ganancia bruta]]-cocina[[#This Row],[Ganancia neta]]</f>
        <v>17</v>
      </c>
    </row>
    <row r="510" spans="1:13" x14ac:dyDescent="0.3">
      <c r="A510">
        <v>196</v>
      </c>
      <c r="B510">
        <v>4</v>
      </c>
      <c r="C510" s="1" t="s">
        <v>52</v>
      </c>
      <c r="D510" s="1" t="s">
        <v>620</v>
      </c>
      <c r="E510">
        <v>16</v>
      </c>
      <c r="F510">
        <v>28</v>
      </c>
      <c r="G510">
        <v>2</v>
      </c>
      <c r="H510">
        <v>44</v>
      </c>
      <c r="I510" s="1" t="s">
        <v>609</v>
      </c>
      <c r="J510">
        <f>cocina[[#This Row],[Precio Unitario]]*cocina[[#This Row],[Cantidad Ordenada]]-cocina[[#This Row],[Costo Unitario]]*cocina[[#This Row],[Cantidad Ordenada]]</f>
        <v>24</v>
      </c>
      <c r="K510">
        <f>cocina[[#This Row],[Precio Unitario]]*cocina[[#This Row],[Cantidad Ordenada]]</f>
        <v>56</v>
      </c>
      <c r="L510" s="5">
        <f>(SUMIF(A:A,cocina[[#This Row],[Número de Orden]],J:J))/SUMIF(A:A,cocina[[#This Row],[Número de Orden]],K:K)</f>
        <v>0.40837696335078533</v>
      </c>
      <c r="M510" s="1">
        <f>cocina[[#This Row],[Ganancia bruta]]-cocina[[#This Row],[Ganancia neta]]</f>
        <v>32</v>
      </c>
    </row>
    <row r="511" spans="1:13" x14ac:dyDescent="0.3">
      <c r="A511">
        <v>197</v>
      </c>
      <c r="B511">
        <v>5</v>
      </c>
      <c r="C511" s="1" t="s">
        <v>65</v>
      </c>
      <c r="D511" s="1" t="s">
        <v>625</v>
      </c>
      <c r="E511">
        <v>20</v>
      </c>
      <c r="F511">
        <v>34</v>
      </c>
      <c r="G511">
        <v>3</v>
      </c>
      <c r="H511">
        <v>22</v>
      </c>
      <c r="I511" s="1" t="s">
        <v>608</v>
      </c>
      <c r="J511">
        <f>cocina[[#This Row],[Precio Unitario]]*cocina[[#This Row],[Cantidad Ordenada]]-cocina[[#This Row],[Costo Unitario]]*cocina[[#This Row],[Cantidad Ordenada]]</f>
        <v>42</v>
      </c>
      <c r="K511">
        <f>cocina[[#This Row],[Precio Unitario]]*cocina[[#This Row],[Cantidad Ordenada]]</f>
        <v>102</v>
      </c>
      <c r="L511" s="5">
        <f>(SUMIF(A:A,cocina[[#This Row],[Número de Orden]],J:J))/SUMIF(A:A,cocina[[#This Row],[Número de Orden]],K:K)</f>
        <v>0.41085271317829458</v>
      </c>
      <c r="M511" s="1">
        <f>cocina[[#This Row],[Ganancia bruta]]-cocina[[#This Row],[Ganancia neta]]</f>
        <v>60</v>
      </c>
    </row>
    <row r="512" spans="1:13" x14ac:dyDescent="0.3">
      <c r="A512">
        <v>197</v>
      </c>
      <c r="B512">
        <v>5</v>
      </c>
      <c r="C512" s="1" t="s">
        <v>116</v>
      </c>
      <c r="D512" s="1" t="s">
        <v>615</v>
      </c>
      <c r="E512">
        <v>16</v>
      </c>
      <c r="F512">
        <v>27</v>
      </c>
      <c r="G512">
        <v>1</v>
      </c>
      <c r="H512">
        <v>50</v>
      </c>
      <c r="I512" s="1" t="s">
        <v>608</v>
      </c>
      <c r="J512">
        <f>cocina[[#This Row],[Precio Unitario]]*cocina[[#This Row],[Cantidad Ordenada]]-cocina[[#This Row],[Costo Unitario]]*cocina[[#This Row],[Cantidad Ordenada]]</f>
        <v>11</v>
      </c>
      <c r="K512">
        <f>cocina[[#This Row],[Precio Unitario]]*cocina[[#This Row],[Cantidad Ordenada]]</f>
        <v>27</v>
      </c>
      <c r="L512" s="5">
        <f>(SUMIF(A:A,cocina[[#This Row],[Número de Orden]],J:J))/SUMIF(A:A,cocina[[#This Row],[Número de Orden]],K:K)</f>
        <v>0.41085271317829458</v>
      </c>
      <c r="M512" s="1">
        <f>cocina[[#This Row],[Ganancia bruta]]-cocina[[#This Row],[Ganancia neta]]</f>
        <v>16</v>
      </c>
    </row>
    <row r="513" spans="1:13" x14ac:dyDescent="0.3">
      <c r="A513">
        <v>198</v>
      </c>
      <c r="B513">
        <v>9</v>
      </c>
      <c r="C513" s="1" t="s">
        <v>116</v>
      </c>
      <c r="D513" s="1" t="s">
        <v>615</v>
      </c>
      <c r="E513">
        <v>16</v>
      </c>
      <c r="F513">
        <v>27</v>
      </c>
      <c r="G513">
        <v>2</v>
      </c>
      <c r="H513">
        <v>33</v>
      </c>
      <c r="I513" s="1" t="s">
        <v>608</v>
      </c>
      <c r="J513">
        <f>cocina[[#This Row],[Precio Unitario]]*cocina[[#This Row],[Cantidad Ordenada]]-cocina[[#This Row],[Costo Unitario]]*cocina[[#This Row],[Cantidad Ordenada]]</f>
        <v>22</v>
      </c>
      <c r="K513">
        <f>cocina[[#This Row],[Precio Unitario]]*cocina[[#This Row],[Cantidad Ordenada]]</f>
        <v>54</v>
      </c>
      <c r="L513" s="5">
        <f>(SUMIF(A:A,cocina[[#This Row],[Número de Orden]],J:J))/SUMIF(A:A,cocina[[#This Row],[Número de Orden]],K:K)</f>
        <v>0.40740740740740738</v>
      </c>
      <c r="M513" s="1">
        <f>cocina[[#This Row],[Ganancia bruta]]-cocina[[#This Row],[Ganancia neta]]</f>
        <v>32</v>
      </c>
    </row>
    <row r="514" spans="1:13" x14ac:dyDescent="0.3">
      <c r="A514">
        <v>199</v>
      </c>
      <c r="B514">
        <v>11</v>
      </c>
      <c r="C514" s="1" t="s">
        <v>48</v>
      </c>
      <c r="D514" s="1" t="s">
        <v>618</v>
      </c>
      <c r="E514">
        <v>17</v>
      </c>
      <c r="F514">
        <v>29</v>
      </c>
      <c r="G514">
        <v>3</v>
      </c>
      <c r="H514">
        <v>31</v>
      </c>
      <c r="I514" s="1" t="s">
        <v>608</v>
      </c>
      <c r="J514">
        <f>cocina[[#This Row],[Precio Unitario]]*cocina[[#This Row],[Cantidad Ordenada]]-cocina[[#This Row],[Costo Unitario]]*cocina[[#This Row],[Cantidad Ordenada]]</f>
        <v>36</v>
      </c>
      <c r="K514">
        <f>cocina[[#This Row],[Precio Unitario]]*cocina[[#This Row],[Cantidad Ordenada]]</f>
        <v>87</v>
      </c>
      <c r="L514" s="5">
        <f>(SUMIF(A:A,cocina[[#This Row],[Número de Orden]],J:J))/SUMIF(A:A,cocina[[#This Row],[Número de Orden]],K:K)</f>
        <v>0.40229885057471265</v>
      </c>
      <c r="M514" s="1">
        <f>cocina[[#This Row],[Ganancia bruta]]-cocina[[#This Row],[Ganancia neta]]</f>
        <v>51</v>
      </c>
    </row>
    <row r="515" spans="1:13" x14ac:dyDescent="0.3">
      <c r="A515">
        <v>199</v>
      </c>
      <c r="B515">
        <v>11</v>
      </c>
      <c r="C515" s="1" t="s">
        <v>36</v>
      </c>
      <c r="D515" s="1" t="s">
        <v>622</v>
      </c>
      <c r="E515">
        <v>21</v>
      </c>
      <c r="F515">
        <v>35</v>
      </c>
      <c r="G515">
        <v>3</v>
      </c>
      <c r="H515">
        <v>41</v>
      </c>
      <c r="I515" s="1" t="s">
        <v>609</v>
      </c>
      <c r="J515">
        <f>cocina[[#This Row],[Precio Unitario]]*cocina[[#This Row],[Cantidad Ordenada]]-cocina[[#This Row],[Costo Unitario]]*cocina[[#This Row],[Cantidad Ordenada]]</f>
        <v>42</v>
      </c>
      <c r="K515">
        <f>cocina[[#This Row],[Precio Unitario]]*cocina[[#This Row],[Cantidad Ordenada]]</f>
        <v>105</v>
      </c>
      <c r="L515" s="5">
        <f>(SUMIF(A:A,cocina[[#This Row],[Número de Orden]],J:J))/SUMIF(A:A,cocina[[#This Row],[Número de Orden]],K:K)</f>
        <v>0.40229885057471265</v>
      </c>
      <c r="M515" s="1">
        <f>cocina[[#This Row],[Ganancia bruta]]-cocina[[#This Row],[Ganancia neta]]</f>
        <v>63</v>
      </c>
    </row>
    <row r="516" spans="1:13" x14ac:dyDescent="0.3">
      <c r="A516">
        <v>199</v>
      </c>
      <c r="B516">
        <v>11</v>
      </c>
      <c r="C516" s="1" t="s">
        <v>80</v>
      </c>
      <c r="D516" s="1" t="s">
        <v>628</v>
      </c>
      <c r="E516">
        <v>13</v>
      </c>
      <c r="F516">
        <v>21</v>
      </c>
      <c r="G516">
        <v>2</v>
      </c>
      <c r="H516">
        <v>18</v>
      </c>
      <c r="I516" s="1" t="s">
        <v>609</v>
      </c>
      <c r="J516">
        <f>cocina[[#This Row],[Precio Unitario]]*cocina[[#This Row],[Cantidad Ordenada]]-cocina[[#This Row],[Costo Unitario]]*cocina[[#This Row],[Cantidad Ordenada]]</f>
        <v>16</v>
      </c>
      <c r="K516">
        <f>cocina[[#This Row],[Precio Unitario]]*cocina[[#This Row],[Cantidad Ordenada]]</f>
        <v>42</v>
      </c>
      <c r="L516" s="5">
        <f>(SUMIF(A:A,cocina[[#This Row],[Número de Orden]],J:J))/SUMIF(A:A,cocina[[#This Row],[Número de Orden]],K:K)</f>
        <v>0.40229885057471265</v>
      </c>
      <c r="M516" s="1">
        <f>cocina[[#This Row],[Ganancia bruta]]-cocina[[#This Row],[Ganancia neta]]</f>
        <v>26</v>
      </c>
    </row>
    <row r="517" spans="1:13" x14ac:dyDescent="0.3">
      <c r="A517">
        <v>199</v>
      </c>
      <c r="B517">
        <v>11</v>
      </c>
      <c r="C517" s="1" t="s">
        <v>116</v>
      </c>
      <c r="D517" s="1" t="s">
        <v>615</v>
      </c>
      <c r="E517">
        <v>16</v>
      </c>
      <c r="F517">
        <v>27</v>
      </c>
      <c r="G517">
        <v>1</v>
      </c>
      <c r="H517">
        <v>52</v>
      </c>
      <c r="I517" s="1" t="s">
        <v>609</v>
      </c>
      <c r="J517">
        <f>cocina[[#This Row],[Precio Unitario]]*cocina[[#This Row],[Cantidad Ordenada]]-cocina[[#This Row],[Costo Unitario]]*cocina[[#This Row],[Cantidad Ordenada]]</f>
        <v>11</v>
      </c>
      <c r="K517">
        <f>cocina[[#This Row],[Precio Unitario]]*cocina[[#This Row],[Cantidad Ordenada]]</f>
        <v>27</v>
      </c>
      <c r="L517" s="5">
        <f>(SUMIF(A:A,cocina[[#This Row],[Número de Orden]],J:J))/SUMIF(A:A,cocina[[#This Row],[Número de Orden]],K:K)</f>
        <v>0.40229885057471265</v>
      </c>
      <c r="M517" s="1">
        <f>cocina[[#This Row],[Ganancia bruta]]-cocina[[#This Row],[Ganancia neta]]</f>
        <v>16</v>
      </c>
    </row>
    <row r="518" spans="1:13" x14ac:dyDescent="0.3">
      <c r="A518">
        <v>200</v>
      </c>
      <c r="B518">
        <v>11</v>
      </c>
      <c r="C518" s="1" t="s">
        <v>122</v>
      </c>
      <c r="D518" s="1" t="s">
        <v>621</v>
      </c>
      <c r="E518">
        <v>11</v>
      </c>
      <c r="F518">
        <v>19</v>
      </c>
      <c r="G518">
        <v>2</v>
      </c>
      <c r="H518">
        <v>39</v>
      </c>
      <c r="I518" s="1" t="s">
        <v>608</v>
      </c>
      <c r="J518">
        <f>cocina[[#This Row],[Precio Unitario]]*cocina[[#This Row],[Cantidad Ordenada]]-cocina[[#This Row],[Costo Unitario]]*cocina[[#This Row],[Cantidad Ordenada]]</f>
        <v>16</v>
      </c>
      <c r="K518">
        <f>cocina[[#This Row],[Precio Unitario]]*cocina[[#This Row],[Cantidad Ordenada]]</f>
        <v>38</v>
      </c>
      <c r="L518" s="5">
        <f>(SUMIF(A:A,cocina[[#This Row],[Número de Orden]],J:J))/SUMIF(A:A,cocina[[#This Row],[Número de Orden]],K:K)</f>
        <v>0.40909090909090912</v>
      </c>
      <c r="M518" s="1">
        <f>cocina[[#This Row],[Ganancia bruta]]-cocina[[#This Row],[Ganancia neta]]</f>
        <v>22</v>
      </c>
    </row>
    <row r="519" spans="1:13" x14ac:dyDescent="0.3">
      <c r="A519">
        <v>200</v>
      </c>
      <c r="B519">
        <v>11</v>
      </c>
      <c r="C519" s="1" t="s">
        <v>132</v>
      </c>
      <c r="D519" s="1" t="s">
        <v>631</v>
      </c>
      <c r="E519">
        <v>15</v>
      </c>
      <c r="F519">
        <v>25</v>
      </c>
      <c r="G519">
        <v>2</v>
      </c>
      <c r="H519">
        <v>28</v>
      </c>
      <c r="I519" s="1" t="s">
        <v>609</v>
      </c>
      <c r="J519">
        <f>cocina[[#This Row],[Precio Unitario]]*cocina[[#This Row],[Cantidad Ordenada]]-cocina[[#This Row],[Costo Unitario]]*cocina[[#This Row],[Cantidad Ordenada]]</f>
        <v>20</v>
      </c>
      <c r="K519">
        <f>cocina[[#This Row],[Precio Unitario]]*cocina[[#This Row],[Cantidad Ordenada]]</f>
        <v>50</v>
      </c>
      <c r="L519" s="5">
        <f>(SUMIF(A:A,cocina[[#This Row],[Número de Orden]],J:J))/SUMIF(A:A,cocina[[#This Row],[Número de Orden]],K:K)</f>
        <v>0.40909090909090912</v>
      </c>
      <c r="M519" s="1">
        <f>cocina[[#This Row],[Ganancia bruta]]-cocina[[#This Row],[Ganancia neta]]</f>
        <v>30</v>
      </c>
    </row>
    <row r="520" spans="1:13" x14ac:dyDescent="0.3">
      <c r="A520">
        <v>201</v>
      </c>
      <c r="B520">
        <v>3</v>
      </c>
      <c r="C520" s="1" t="s">
        <v>168</v>
      </c>
      <c r="D520" s="1" t="s">
        <v>612</v>
      </c>
      <c r="E520">
        <v>14</v>
      </c>
      <c r="F520">
        <v>24</v>
      </c>
      <c r="G520">
        <v>3</v>
      </c>
      <c r="H520">
        <v>58</v>
      </c>
      <c r="I520" s="1" t="s">
        <v>609</v>
      </c>
      <c r="J520">
        <f>cocina[[#This Row],[Precio Unitario]]*cocina[[#This Row],[Cantidad Ordenada]]-cocina[[#This Row],[Costo Unitario]]*cocina[[#This Row],[Cantidad Ordenada]]</f>
        <v>30</v>
      </c>
      <c r="K520">
        <f>cocina[[#This Row],[Precio Unitario]]*cocina[[#This Row],[Cantidad Ordenada]]</f>
        <v>72</v>
      </c>
      <c r="L520" s="5">
        <f>(SUMIF(A:A,cocina[[#This Row],[Número de Orden]],J:J))/SUMIF(A:A,cocina[[#This Row],[Número de Orden]],K:K)</f>
        <v>0.41666666666666669</v>
      </c>
      <c r="M520" s="1">
        <f>cocina[[#This Row],[Ganancia bruta]]-cocina[[#This Row],[Ganancia neta]]</f>
        <v>42</v>
      </c>
    </row>
    <row r="521" spans="1:13" x14ac:dyDescent="0.3">
      <c r="A521">
        <v>202</v>
      </c>
      <c r="B521">
        <v>16</v>
      </c>
      <c r="C521" s="1" t="s">
        <v>83</v>
      </c>
      <c r="D521" s="1" t="s">
        <v>617</v>
      </c>
      <c r="E521">
        <v>22</v>
      </c>
      <c r="F521">
        <v>36</v>
      </c>
      <c r="G521">
        <v>2</v>
      </c>
      <c r="H521">
        <v>46</v>
      </c>
      <c r="I521" s="1" t="s">
        <v>609</v>
      </c>
      <c r="J521">
        <f>cocina[[#This Row],[Precio Unitario]]*cocina[[#This Row],[Cantidad Ordenada]]-cocina[[#This Row],[Costo Unitario]]*cocina[[#This Row],[Cantidad Ordenada]]</f>
        <v>28</v>
      </c>
      <c r="K521">
        <f>cocina[[#This Row],[Precio Unitario]]*cocina[[#This Row],[Cantidad Ordenada]]</f>
        <v>72</v>
      </c>
      <c r="L521" s="5">
        <f>(SUMIF(A:A,cocina[[#This Row],[Número de Orden]],J:J))/SUMIF(A:A,cocina[[#This Row],[Número de Orden]],K:K)</f>
        <v>0.38834951456310679</v>
      </c>
      <c r="M521" s="1">
        <f>cocina[[#This Row],[Ganancia bruta]]-cocina[[#This Row],[Ganancia neta]]</f>
        <v>44</v>
      </c>
    </row>
    <row r="522" spans="1:13" x14ac:dyDescent="0.3">
      <c r="A522">
        <v>202</v>
      </c>
      <c r="B522">
        <v>16</v>
      </c>
      <c r="C522" s="1" t="s">
        <v>58</v>
      </c>
      <c r="D522" s="1" t="s">
        <v>616</v>
      </c>
      <c r="E522">
        <v>25</v>
      </c>
      <c r="F522">
        <v>40</v>
      </c>
      <c r="G522">
        <v>2</v>
      </c>
      <c r="H522">
        <v>47</v>
      </c>
      <c r="I522" s="1" t="s">
        <v>608</v>
      </c>
      <c r="J522">
        <f>cocina[[#This Row],[Precio Unitario]]*cocina[[#This Row],[Cantidad Ordenada]]-cocina[[#This Row],[Costo Unitario]]*cocina[[#This Row],[Cantidad Ordenada]]</f>
        <v>30</v>
      </c>
      <c r="K522">
        <f>cocina[[#This Row],[Precio Unitario]]*cocina[[#This Row],[Cantidad Ordenada]]</f>
        <v>80</v>
      </c>
      <c r="L522" s="5">
        <f>(SUMIF(A:A,cocina[[#This Row],[Número de Orden]],J:J))/SUMIF(A:A,cocina[[#This Row],[Número de Orden]],K:K)</f>
        <v>0.38834951456310679</v>
      </c>
      <c r="M522" s="1">
        <f>cocina[[#This Row],[Ganancia bruta]]-cocina[[#This Row],[Ganancia neta]]</f>
        <v>50</v>
      </c>
    </row>
    <row r="523" spans="1:13" x14ac:dyDescent="0.3">
      <c r="A523">
        <v>202</v>
      </c>
      <c r="B523">
        <v>16</v>
      </c>
      <c r="C523" s="1" t="s">
        <v>168</v>
      </c>
      <c r="D523" s="1" t="s">
        <v>612</v>
      </c>
      <c r="E523">
        <v>14</v>
      </c>
      <c r="F523">
        <v>24</v>
      </c>
      <c r="G523">
        <v>1</v>
      </c>
      <c r="H523">
        <v>5</v>
      </c>
      <c r="I523" s="1" t="s">
        <v>608</v>
      </c>
      <c r="J523">
        <f>cocina[[#This Row],[Precio Unitario]]*cocina[[#This Row],[Cantidad Ordenada]]-cocina[[#This Row],[Costo Unitario]]*cocina[[#This Row],[Cantidad Ordenada]]</f>
        <v>10</v>
      </c>
      <c r="K523">
        <f>cocina[[#This Row],[Precio Unitario]]*cocina[[#This Row],[Cantidad Ordenada]]</f>
        <v>24</v>
      </c>
      <c r="L523" s="5">
        <f>(SUMIF(A:A,cocina[[#This Row],[Número de Orden]],J:J))/SUMIF(A:A,cocina[[#This Row],[Número de Orden]],K:K)</f>
        <v>0.38834951456310679</v>
      </c>
      <c r="M523" s="1">
        <f>cocina[[#This Row],[Ganancia bruta]]-cocina[[#This Row],[Ganancia neta]]</f>
        <v>14</v>
      </c>
    </row>
    <row r="524" spans="1:13" x14ac:dyDescent="0.3">
      <c r="A524">
        <v>202</v>
      </c>
      <c r="B524">
        <v>16</v>
      </c>
      <c r="C524" s="1" t="s">
        <v>78</v>
      </c>
      <c r="D524" s="1" t="s">
        <v>613</v>
      </c>
      <c r="E524">
        <v>18</v>
      </c>
      <c r="F524">
        <v>30</v>
      </c>
      <c r="G524">
        <v>1</v>
      </c>
      <c r="H524">
        <v>58</v>
      </c>
      <c r="I524" s="1" t="s">
        <v>608</v>
      </c>
      <c r="J524">
        <f>cocina[[#This Row],[Precio Unitario]]*cocina[[#This Row],[Cantidad Ordenada]]-cocina[[#This Row],[Costo Unitario]]*cocina[[#This Row],[Cantidad Ordenada]]</f>
        <v>12</v>
      </c>
      <c r="K524">
        <f>cocina[[#This Row],[Precio Unitario]]*cocina[[#This Row],[Cantidad Ordenada]]</f>
        <v>30</v>
      </c>
      <c r="L524" s="5">
        <f>(SUMIF(A:A,cocina[[#This Row],[Número de Orden]],J:J))/SUMIF(A:A,cocina[[#This Row],[Número de Orden]],K:K)</f>
        <v>0.38834951456310679</v>
      </c>
      <c r="M524" s="1">
        <f>cocina[[#This Row],[Ganancia bruta]]-cocina[[#This Row],[Ganancia neta]]</f>
        <v>18</v>
      </c>
    </row>
    <row r="525" spans="1:13" x14ac:dyDescent="0.3">
      <c r="A525">
        <v>203</v>
      </c>
      <c r="B525">
        <v>5</v>
      </c>
      <c r="C525" s="1" t="s">
        <v>126</v>
      </c>
      <c r="D525" s="1" t="s">
        <v>614</v>
      </c>
      <c r="E525">
        <v>19</v>
      </c>
      <c r="F525">
        <v>31</v>
      </c>
      <c r="G525">
        <v>3</v>
      </c>
      <c r="H525">
        <v>51</v>
      </c>
      <c r="I525" s="1" t="s">
        <v>608</v>
      </c>
      <c r="J525">
        <f>cocina[[#This Row],[Precio Unitario]]*cocina[[#This Row],[Cantidad Ordenada]]-cocina[[#This Row],[Costo Unitario]]*cocina[[#This Row],[Cantidad Ordenada]]</f>
        <v>36</v>
      </c>
      <c r="K525">
        <f>cocina[[#This Row],[Precio Unitario]]*cocina[[#This Row],[Cantidad Ordenada]]</f>
        <v>93</v>
      </c>
      <c r="L525" s="5">
        <f>(SUMIF(A:A,cocina[[#This Row],[Número de Orden]],J:J))/SUMIF(A:A,cocina[[#This Row],[Número de Orden]],K:K)</f>
        <v>0.38461538461538464</v>
      </c>
      <c r="M525" s="1">
        <f>cocina[[#This Row],[Ganancia bruta]]-cocina[[#This Row],[Ganancia neta]]</f>
        <v>57</v>
      </c>
    </row>
    <row r="526" spans="1:13" x14ac:dyDescent="0.3">
      <c r="A526">
        <v>203</v>
      </c>
      <c r="B526">
        <v>5</v>
      </c>
      <c r="C526" s="1" t="s">
        <v>80</v>
      </c>
      <c r="D526" s="1" t="s">
        <v>628</v>
      </c>
      <c r="E526">
        <v>13</v>
      </c>
      <c r="F526">
        <v>21</v>
      </c>
      <c r="G526">
        <v>3</v>
      </c>
      <c r="H526">
        <v>34</v>
      </c>
      <c r="I526" s="1" t="s">
        <v>609</v>
      </c>
      <c r="J526">
        <f>cocina[[#This Row],[Precio Unitario]]*cocina[[#This Row],[Cantidad Ordenada]]-cocina[[#This Row],[Costo Unitario]]*cocina[[#This Row],[Cantidad Ordenada]]</f>
        <v>24</v>
      </c>
      <c r="K526">
        <f>cocina[[#This Row],[Precio Unitario]]*cocina[[#This Row],[Cantidad Ordenada]]</f>
        <v>63</v>
      </c>
      <c r="L526" s="5">
        <f>(SUMIF(A:A,cocina[[#This Row],[Número de Orden]],J:J))/SUMIF(A:A,cocina[[#This Row],[Número de Orden]],K:K)</f>
        <v>0.38461538461538464</v>
      </c>
      <c r="M526" s="1">
        <f>cocina[[#This Row],[Ganancia bruta]]-cocina[[#This Row],[Ganancia neta]]</f>
        <v>39</v>
      </c>
    </row>
    <row r="527" spans="1:13" x14ac:dyDescent="0.3">
      <c r="A527">
        <v>204</v>
      </c>
      <c r="B527">
        <v>16</v>
      </c>
      <c r="C527" s="1" t="s">
        <v>168</v>
      </c>
      <c r="D527" s="1" t="s">
        <v>612</v>
      </c>
      <c r="E527">
        <v>14</v>
      </c>
      <c r="F527">
        <v>24</v>
      </c>
      <c r="G527">
        <v>2</v>
      </c>
      <c r="H527">
        <v>21</v>
      </c>
      <c r="I527" s="1" t="s">
        <v>608</v>
      </c>
      <c r="J527">
        <f>cocina[[#This Row],[Precio Unitario]]*cocina[[#This Row],[Cantidad Ordenada]]-cocina[[#This Row],[Costo Unitario]]*cocina[[#This Row],[Cantidad Ordenada]]</f>
        <v>20</v>
      </c>
      <c r="K527">
        <f>cocina[[#This Row],[Precio Unitario]]*cocina[[#This Row],[Cantidad Ordenada]]</f>
        <v>48</v>
      </c>
      <c r="L527" s="5">
        <f>(SUMIF(A:A,cocina[[#This Row],[Número de Orden]],J:J))/SUMIF(A:A,cocina[[#This Row],[Número de Orden]],K:K)</f>
        <v>0.41666666666666669</v>
      </c>
      <c r="M527" s="1">
        <f>cocina[[#This Row],[Ganancia bruta]]-cocina[[#This Row],[Ganancia neta]]</f>
        <v>28</v>
      </c>
    </row>
    <row r="528" spans="1:13" x14ac:dyDescent="0.3">
      <c r="A528">
        <v>205</v>
      </c>
      <c r="B528">
        <v>14</v>
      </c>
      <c r="C528" s="1" t="s">
        <v>257</v>
      </c>
      <c r="D528" s="1" t="s">
        <v>623</v>
      </c>
      <c r="E528">
        <v>19</v>
      </c>
      <c r="F528">
        <v>32</v>
      </c>
      <c r="G528">
        <v>1</v>
      </c>
      <c r="H528">
        <v>34</v>
      </c>
      <c r="I528" s="1" t="s">
        <v>608</v>
      </c>
      <c r="J528">
        <f>cocina[[#This Row],[Precio Unitario]]*cocina[[#This Row],[Cantidad Ordenada]]-cocina[[#This Row],[Costo Unitario]]*cocina[[#This Row],[Cantidad Ordenada]]</f>
        <v>13</v>
      </c>
      <c r="K528">
        <f>cocina[[#This Row],[Precio Unitario]]*cocina[[#This Row],[Cantidad Ordenada]]</f>
        <v>32</v>
      </c>
      <c r="L528" s="5">
        <f>(SUMIF(A:A,cocina[[#This Row],[Número de Orden]],J:J))/SUMIF(A:A,cocina[[#This Row],[Número de Orden]],K:K)</f>
        <v>0.4098360655737705</v>
      </c>
      <c r="M528" s="1">
        <f>cocina[[#This Row],[Ganancia bruta]]-cocina[[#This Row],[Ganancia neta]]</f>
        <v>19</v>
      </c>
    </row>
    <row r="529" spans="1:13" x14ac:dyDescent="0.3">
      <c r="A529">
        <v>205</v>
      </c>
      <c r="B529">
        <v>14</v>
      </c>
      <c r="C529" s="1" t="s">
        <v>48</v>
      </c>
      <c r="D529" s="1" t="s">
        <v>618</v>
      </c>
      <c r="E529">
        <v>17</v>
      </c>
      <c r="F529">
        <v>29</v>
      </c>
      <c r="G529">
        <v>1</v>
      </c>
      <c r="H529">
        <v>52</v>
      </c>
      <c r="I529" s="1" t="s">
        <v>609</v>
      </c>
      <c r="J529">
        <f>cocina[[#This Row],[Precio Unitario]]*cocina[[#This Row],[Cantidad Ordenada]]-cocina[[#This Row],[Costo Unitario]]*cocina[[#This Row],[Cantidad Ordenada]]</f>
        <v>12</v>
      </c>
      <c r="K529">
        <f>cocina[[#This Row],[Precio Unitario]]*cocina[[#This Row],[Cantidad Ordenada]]</f>
        <v>29</v>
      </c>
      <c r="L529" s="5">
        <f>(SUMIF(A:A,cocina[[#This Row],[Número de Orden]],J:J))/SUMIF(A:A,cocina[[#This Row],[Número de Orden]],K:K)</f>
        <v>0.4098360655737705</v>
      </c>
      <c r="M529" s="1">
        <f>cocina[[#This Row],[Ganancia bruta]]-cocina[[#This Row],[Ganancia neta]]</f>
        <v>17</v>
      </c>
    </row>
    <row r="530" spans="1:13" x14ac:dyDescent="0.3">
      <c r="A530">
        <v>206</v>
      </c>
      <c r="B530">
        <v>4</v>
      </c>
      <c r="C530" s="1" t="s">
        <v>78</v>
      </c>
      <c r="D530" s="1" t="s">
        <v>613</v>
      </c>
      <c r="E530">
        <v>18</v>
      </c>
      <c r="F530">
        <v>30</v>
      </c>
      <c r="G530">
        <v>1</v>
      </c>
      <c r="H530">
        <v>58</v>
      </c>
      <c r="I530" s="1" t="s">
        <v>609</v>
      </c>
      <c r="J530">
        <f>cocina[[#This Row],[Precio Unitario]]*cocina[[#This Row],[Cantidad Ordenada]]-cocina[[#This Row],[Costo Unitario]]*cocina[[#This Row],[Cantidad Ordenada]]</f>
        <v>12</v>
      </c>
      <c r="K530">
        <f>cocina[[#This Row],[Precio Unitario]]*cocina[[#This Row],[Cantidad Ordenada]]</f>
        <v>30</v>
      </c>
      <c r="L530" s="5">
        <f>(SUMIF(A:A,cocina[[#This Row],[Número de Orden]],J:J))/SUMIF(A:A,cocina[[#This Row],[Número de Orden]],K:K)</f>
        <v>0.4</v>
      </c>
      <c r="M530" s="1">
        <f>cocina[[#This Row],[Ganancia bruta]]-cocina[[#This Row],[Ganancia neta]]</f>
        <v>18</v>
      </c>
    </row>
    <row r="531" spans="1:13" x14ac:dyDescent="0.3">
      <c r="A531">
        <v>207</v>
      </c>
      <c r="B531">
        <v>20</v>
      </c>
      <c r="C531" s="1" t="s">
        <v>165</v>
      </c>
      <c r="D531" s="1" t="s">
        <v>630</v>
      </c>
      <c r="E531">
        <v>15</v>
      </c>
      <c r="F531">
        <v>26</v>
      </c>
      <c r="G531">
        <v>2</v>
      </c>
      <c r="H531">
        <v>37</v>
      </c>
      <c r="I531" s="1" t="s">
        <v>608</v>
      </c>
      <c r="J531">
        <f>cocina[[#This Row],[Precio Unitario]]*cocina[[#This Row],[Cantidad Ordenada]]-cocina[[#This Row],[Costo Unitario]]*cocina[[#This Row],[Cantidad Ordenada]]</f>
        <v>22</v>
      </c>
      <c r="K531">
        <f>cocina[[#This Row],[Precio Unitario]]*cocina[[#This Row],[Cantidad Ordenada]]</f>
        <v>52</v>
      </c>
      <c r="L531" s="5">
        <f>(SUMIF(A:A,cocina[[#This Row],[Número de Orden]],J:J))/SUMIF(A:A,cocina[[#This Row],[Número de Orden]],K:K)</f>
        <v>0.4</v>
      </c>
      <c r="M531" s="1">
        <f>cocina[[#This Row],[Ganancia bruta]]-cocina[[#This Row],[Ganancia neta]]</f>
        <v>30</v>
      </c>
    </row>
    <row r="532" spans="1:13" x14ac:dyDescent="0.3">
      <c r="A532">
        <v>207</v>
      </c>
      <c r="B532">
        <v>20</v>
      </c>
      <c r="C532" s="1" t="s">
        <v>36</v>
      </c>
      <c r="D532" s="1" t="s">
        <v>622</v>
      </c>
      <c r="E532">
        <v>21</v>
      </c>
      <c r="F532">
        <v>35</v>
      </c>
      <c r="G532">
        <v>1</v>
      </c>
      <c r="H532">
        <v>55</v>
      </c>
      <c r="I532" s="1" t="s">
        <v>609</v>
      </c>
      <c r="J532">
        <f>cocina[[#This Row],[Precio Unitario]]*cocina[[#This Row],[Cantidad Ordenada]]-cocina[[#This Row],[Costo Unitario]]*cocina[[#This Row],[Cantidad Ordenada]]</f>
        <v>14</v>
      </c>
      <c r="K532">
        <f>cocina[[#This Row],[Precio Unitario]]*cocina[[#This Row],[Cantidad Ordenada]]</f>
        <v>35</v>
      </c>
      <c r="L532" s="5">
        <f>(SUMIF(A:A,cocina[[#This Row],[Número de Orden]],J:J))/SUMIF(A:A,cocina[[#This Row],[Número de Orden]],K:K)</f>
        <v>0.4</v>
      </c>
      <c r="M532" s="1">
        <f>cocina[[#This Row],[Ganancia bruta]]-cocina[[#This Row],[Ganancia neta]]</f>
        <v>21</v>
      </c>
    </row>
    <row r="533" spans="1:13" x14ac:dyDescent="0.3">
      <c r="A533">
        <v>207</v>
      </c>
      <c r="B533">
        <v>20</v>
      </c>
      <c r="C533" s="1" t="s">
        <v>126</v>
      </c>
      <c r="D533" s="1" t="s">
        <v>614</v>
      </c>
      <c r="E533">
        <v>19</v>
      </c>
      <c r="F533">
        <v>31</v>
      </c>
      <c r="G533">
        <v>3</v>
      </c>
      <c r="H533">
        <v>19</v>
      </c>
      <c r="I533" s="1" t="s">
        <v>609</v>
      </c>
      <c r="J533">
        <f>cocina[[#This Row],[Precio Unitario]]*cocina[[#This Row],[Cantidad Ordenada]]-cocina[[#This Row],[Costo Unitario]]*cocina[[#This Row],[Cantidad Ordenada]]</f>
        <v>36</v>
      </c>
      <c r="K533">
        <f>cocina[[#This Row],[Precio Unitario]]*cocina[[#This Row],[Cantidad Ordenada]]</f>
        <v>93</v>
      </c>
      <c r="L533" s="5">
        <f>(SUMIF(A:A,cocina[[#This Row],[Número de Orden]],J:J))/SUMIF(A:A,cocina[[#This Row],[Número de Orden]],K:K)</f>
        <v>0.4</v>
      </c>
      <c r="M533" s="1">
        <f>cocina[[#This Row],[Ganancia bruta]]-cocina[[#This Row],[Ganancia neta]]</f>
        <v>57</v>
      </c>
    </row>
    <row r="534" spans="1:13" x14ac:dyDescent="0.3">
      <c r="A534">
        <v>208</v>
      </c>
      <c r="B534">
        <v>16</v>
      </c>
      <c r="C534" s="1" t="s">
        <v>257</v>
      </c>
      <c r="D534" s="1" t="s">
        <v>623</v>
      </c>
      <c r="E534">
        <v>19</v>
      </c>
      <c r="F534">
        <v>32</v>
      </c>
      <c r="G534">
        <v>1</v>
      </c>
      <c r="H534">
        <v>18</v>
      </c>
      <c r="I534" s="1" t="s">
        <v>609</v>
      </c>
      <c r="J534">
        <f>cocina[[#This Row],[Precio Unitario]]*cocina[[#This Row],[Cantidad Ordenada]]-cocina[[#This Row],[Costo Unitario]]*cocina[[#This Row],[Cantidad Ordenada]]</f>
        <v>13</v>
      </c>
      <c r="K534">
        <f>cocina[[#This Row],[Precio Unitario]]*cocina[[#This Row],[Cantidad Ordenada]]</f>
        <v>32</v>
      </c>
      <c r="L534" s="5">
        <f>(SUMIF(A:A,cocina[[#This Row],[Número de Orden]],J:J))/SUMIF(A:A,cocina[[#This Row],[Número de Orden]],K:K)</f>
        <v>0.39444444444444443</v>
      </c>
      <c r="M534" s="1">
        <f>cocina[[#This Row],[Ganancia bruta]]-cocina[[#This Row],[Ganancia neta]]</f>
        <v>19</v>
      </c>
    </row>
    <row r="535" spans="1:13" x14ac:dyDescent="0.3">
      <c r="A535">
        <v>208</v>
      </c>
      <c r="B535">
        <v>16</v>
      </c>
      <c r="C535" s="1" t="s">
        <v>83</v>
      </c>
      <c r="D535" s="1" t="s">
        <v>617</v>
      </c>
      <c r="E535">
        <v>22</v>
      </c>
      <c r="F535">
        <v>36</v>
      </c>
      <c r="G535">
        <v>3</v>
      </c>
      <c r="H535">
        <v>29</v>
      </c>
      <c r="I535" s="1" t="s">
        <v>609</v>
      </c>
      <c r="J535">
        <f>cocina[[#This Row],[Precio Unitario]]*cocina[[#This Row],[Cantidad Ordenada]]-cocina[[#This Row],[Costo Unitario]]*cocina[[#This Row],[Cantidad Ordenada]]</f>
        <v>42</v>
      </c>
      <c r="K535">
        <f>cocina[[#This Row],[Precio Unitario]]*cocina[[#This Row],[Cantidad Ordenada]]</f>
        <v>108</v>
      </c>
      <c r="L535" s="5">
        <f>(SUMIF(A:A,cocina[[#This Row],[Número de Orden]],J:J))/SUMIF(A:A,cocina[[#This Row],[Número de Orden]],K:K)</f>
        <v>0.39444444444444443</v>
      </c>
      <c r="M535" s="1">
        <f>cocina[[#This Row],[Ganancia bruta]]-cocina[[#This Row],[Ganancia neta]]</f>
        <v>66</v>
      </c>
    </row>
    <row r="536" spans="1:13" x14ac:dyDescent="0.3">
      <c r="A536">
        <v>208</v>
      </c>
      <c r="B536">
        <v>16</v>
      </c>
      <c r="C536" s="1" t="s">
        <v>156</v>
      </c>
      <c r="D536" s="1" t="s">
        <v>626</v>
      </c>
      <c r="E536">
        <v>12</v>
      </c>
      <c r="F536">
        <v>20</v>
      </c>
      <c r="G536">
        <v>2</v>
      </c>
      <c r="H536">
        <v>53</v>
      </c>
      <c r="I536" s="1" t="s">
        <v>608</v>
      </c>
      <c r="J536">
        <f>cocina[[#This Row],[Precio Unitario]]*cocina[[#This Row],[Cantidad Ordenada]]-cocina[[#This Row],[Costo Unitario]]*cocina[[#This Row],[Cantidad Ordenada]]</f>
        <v>16</v>
      </c>
      <c r="K536">
        <f>cocina[[#This Row],[Precio Unitario]]*cocina[[#This Row],[Cantidad Ordenada]]</f>
        <v>40</v>
      </c>
      <c r="L536" s="5">
        <f>(SUMIF(A:A,cocina[[#This Row],[Número de Orden]],J:J))/SUMIF(A:A,cocina[[#This Row],[Número de Orden]],K:K)</f>
        <v>0.39444444444444443</v>
      </c>
      <c r="M536" s="1">
        <f>cocina[[#This Row],[Ganancia bruta]]-cocina[[#This Row],[Ganancia neta]]</f>
        <v>24</v>
      </c>
    </row>
    <row r="537" spans="1:13" x14ac:dyDescent="0.3">
      <c r="A537">
        <v>209</v>
      </c>
      <c r="B537">
        <v>9</v>
      </c>
      <c r="C537" s="1" t="s">
        <v>210</v>
      </c>
      <c r="D537" s="1" t="s">
        <v>627</v>
      </c>
      <c r="E537">
        <v>14</v>
      </c>
      <c r="F537">
        <v>23</v>
      </c>
      <c r="G537">
        <v>3</v>
      </c>
      <c r="H537">
        <v>35</v>
      </c>
      <c r="I537" s="1" t="s">
        <v>609</v>
      </c>
      <c r="J537">
        <f>cocina[[#This Row],[Precio Unitario]]*cocina[[#This Row],[Cantidad Ordenada]]-cocina[[#This Row],[Costo Unitario]]*cocina[[#This Row],[Cantidad Ordenada]]</f>
        <v>27</v>
      </c>
      <c r="K537">
        <f>cocina[[#This Row],[Precio Unitario]]*cocina[[#This Row],[Cantidad Ordenada]]</f>
        <v>69</v>
      </c>
      <c r="L537" s="5">
        <f>(SUMIF(A:A,cocina[[#This Row],[Número de Orden]],J:J))/SUMIF(A:A,cocina[[#This Row],[Número de Orden]],K:K)</f>
        <v>0.40654205607476634</v>
      </c>
      <c r="M537" s="1">
        <f>cocina[[#This Row],[Ganancia bruta]]-cocina[[#This Row],[Ganancia neta]]</f>
        <v>42</v>
      </c>
    </row>
    <row r="538" spans="1:13" x14ac:dyDescent="0.3">
      <c r="A538">
        <v>209</v>
      </c>
      <c r="B538">
        <v>9</v>
      </c>
      <c r="C538" s="1" t="s">
        <v>65</v>
      </c>
      <c r="D538" s="1" t="s">
        <v>625</v>
      </c>
      <c r="E538">
        <v>20</v>
      </c>
      <c r="F538">
        <v>34</v>
      </c>
      <c r="G538">
        <v>2</v>
      </c>
      <c r="H538">
        <v>40</v>
      </c>
      <c r="I538" s="1" t="s">
        <v>609</v>
      </c>
      <c r="J538">
        <f>cocina[[#This Row],[Precio Unitario]]*cocina[[#This Row],[Cantidad Ordenada]]-cocina[[#This Row],[Costo Unitario]]*cocina[[#This Row],[Cantidad Ordenada]]</f>
        <v>28</v>
      </c>
      <c r="K538">
        <f>cocina[[#This Row],[Precio Unitario]]*cocina[[#This Row],[Cantidad Ordenada]]</f>
        <v>68</v>
      </c>
      <c r="L538" s="5">
        <f>(SUMIF(A:A,cocina[[#This Row],[Número de Orden]],J:J))/SUMIF(A:A,cocina[[#This Row],[Número de Orden]],K:K)</f>
        <v>0.40654205607476634</v>
      </c>
      <c r="M538" s="1">
        <f>cocina[[#This Row],[Ganancia bruta]]-cocina[[#This Row],[Ganancia neta]]</f>
        <v>40</v>
      </c>
    </row>
    <row r="539" spans="1:13" x14ac:dyDescent="0.3">
      <c r="A539">
        <v>209</v>
      </c>
      <c r="B539">
        <v>9</v>
      </c>
      <c r="C539" s="1" t="s">
        <v>132</v>
      </c>
      <c r="D539" s="1" t="s">
        <v>631</v>
      </c>
      <c r="E539">
        <v>15</v>
      </c>
      <c r="F539">
        <v>25</v>
      </c>
      <c r="G539">
        <v>1</v>
      </c>
      <c r="H539">
        <v>42</v>
      </c>
      <c r="I539" s="1" t="s">
        <v>608</v>
      </c>
      <c r="J539">
        <f>cocina[[#This Row],[Precio Unitario]]*cocina[[#This Row],[Cantidad Ordenada]]-cocina[[#This Row],[Costo Unitario]]*cocina[[#This Row],[Cantidad Ordenada]]</f>
        <v>10</v>
      </c>
      <c r="K539">
        <f>cocina[[#This Row],[Precio Unitario]]*cocina[[#This Row],[Cantidad Ordenada]]</f>
        <v>25</v>
      </c>
      <c r="L539" s="5">
        <f>(SUMIF(A:A,cocina[[#This Row],[Número de Orden]],J:J))/SUMIF(A:A,cocina[[#This Row],[Número de Orden]],K:K)</f>
        <v>0.40654205607476634</v>
      </c>
      <c r="M539" s="1">
        <f>cocina[[#This Row],[Ganancia bruta]]-cocina[[#This Row],[Ganancia neta]]</f>
        <v>15</v>
      </c>
    </row>
    <row r="540" spans="1:13" x14ac:dyDescent="0.3">
      <c r="A540">
        <v>209</v>
      </c>
      <c r="B540">
        <v>9</v>
      </c>
      <c r="C540" s="1" t="s">
        <v>165</v>
      </c>
      <c r="D540" s="1" t="s">
        <v>630</v>
      </c>
      <c r="E540">
        <v>15</v>
      </c>
      <c r="F540">
        <v>26</v>
      </c>
      <c r="G540">
        <v>2</v>
      </c>
      <c r="H540">
        <v>54</v>
      </c>
      <c r="I540" s="1" t="s">
        <v>608</v>
      </c>
      <c r="J540">
        <f>cocina[[#This Row],[Precio Unitario]]*cocina[[#This Row],[Cantidad Ordenada]]-cocina[[#This Row],[Costo Unitario]]*cocina[[#This Row],[Cantidad Ordenada]]</f>
        <v>22</v>
      </c>
      <c r="K540">
        <f>cocina[[#This Row],[Precio Unitario]]*cocina[[#This Row],[Cantidad Ordenada]]</f>
        <v>52</v>
      </c>
      <c r="L540" s="5">
        <f>(SUMIF(A:A,cocina[[#This Row],[Número de Orden]],J:J))/SUMIF(A:A,cocina[[#This Row],[Número de Orden]],K:K)</f>
        <v>0.40654205607476634</v>
      </c>
      <c r="M540" s="1">
        <f>cocina[[#This Row],[Ganancia bruta]]-cocina[[#This Row],[Ganancia neta]]</f>
        <v>30</v>
      </c>
    </row>
    <row r="541" spans="1:13" x14ac:dyDescent="0.3">
      <c r="A541">
        <v>210</v>
      </c>
      <c r="B541">
        <v>10</v>
      </c>
      <c r="C541" s="1" t="s">
        <v>80</v>
      </c>
      <c r="D541" s="1" t="s">
        <v>628</v>
      </c>
      <c r="E541">
        <v>13</v>
      </c>
      <c r="F541">
        <v>21</v>
      </c>
      <c r="G541">
        <v>1</v>
      </c>
      <c r="H541">
        <v>28</v>
      </c>
      <c r="I541" s="1" t="s">
        <v>609</v>
      </c>
      <c r="J541">
        <f>cocina[[#This Row],[Precio Unitario]]*cocina[[#This Row],[Cantidad Ordenada]]-cocina[[#This Row],[Costo Unitario]]*cocina[[#This Row],[Cantidad Ordenada]]</f>
        <v>8</v>
      </c>
      <c r="K541">
        <f>cocina[[#This Row],[Precio Unitario]]*cocina[[#This Row],[Cantidad Ordenada]]</f>
        <v>21</v>
      </c>
      <c r="L541" s="5">
        <f>(SUMIF(A:A,cocina[[#This Row],[Número de Orden]],J:J))/SUMIF(A:A,cocina[[#This Row],[Número de Orden]],K:K)</f>
        <v>0.38461538461538464</v>
      </c>
      <c r="M541" s="1">
        <f>cocina[[#This Row],[Ganancia bruta]]-cocina[[#This Row],[Ganancia neta]]</f>
        <v>13</v>
      </c>
    </row>
    <row r="542" spans="1:13" x14ac:dyDescent="0.3">
      <c r="A542">
        <v>210</v>
      </c>
      <c r="B542">
        <v>10</v>
      </c>
      <c r="C542" s="1" t="s">
        <v>78</v>
      </c>
      <c r="D542" s="1" t="s">
        <v>613</v>
      </c>
      <c r="E542">
        <v>18</v>
      </c>
      <c r="F542">
        <v>30</v>
      </c>
      <c r="G542">
        <v>1</v>
      </c>
      <c r="H542">
        <v>50</v>
      </c>
      <c r="I542" s="1" t="s">
        <v>608</v>
      </c>
      <c r="J542">
        <f>cocina[[#This Row],[Precio Unitario]]*cocina[[#This Row],[Cantidad Ordenada]]-cocina[[#This Row],[Costo Unitario]]*cocina[[#This Row],[Cantidad Ordenada]]</f>
        <v>12</v>
      </c>
      <c r="K542">
        <f>cocina[[#This Row],[Precio Unitario]]*cocina[[#This Row],[Cantidad Ordenada]]</f>
        <v>30</v>
      </c>
      <c r="L542" s="5">
        <f>(SUMIF(A:A,cocina[[#This Row],[Número de Orden]],J:J))/SUMIF(A:A,cocina[[#This Row],[Número de Orden]],K:K)</f>
        <v>0.38461538461538464</v>
      </c>
      <c r="M542" s="1">
        <f>cocina[[#This Row],[Ganancia bruta]]-cocina[[#This Row],[Ganancia neta]]</f>
        <v>18</v>
      </c>
    </row>
    <row r="543" spans="1:13" x14ac:dyDescent="0.3">
      <c r="A543">
        <v>210</v>
      </c>
      <c r="B543">
        <v>10</v>
      </c>
      <c r="C543" s="1" t="s">
        <v>168</v>
      </c>
      <c r="D543" s="1" t="s">
        <v>612</v>
      </c>
      <c r="E543">
        <v>14</v>
      </c>
      <c r="F543">
        <v>24</v>
      </c>
      <c r="G543">
        <v>1</v>
      </c>
      <c r="H543">
        <v>34</v>
      </c>
      <c r="I543" s="1" t="s">
        <v>608</v>
      </c>
      <c r="J543">
        <f>cocina[[#This Row],[Precio Unitario]]*cocina[[#This Row],[Cantidad Ordenada]]-cocina[[#This Row],[Costo Unitario]]*cocina[[#This Row],[Cantidad Ordenada]]</f>
        <v>10</v>
      </c>
      <c r="K543">
        <f>cocina[[#This Row],[Precio Unitario]]*cocina[[#This Row],[Cantidad Ordenada]]</f>
        <v>24</v>
      </c>
      <c r="L543" s="5">
        <f>(SUMIF(A:A,cocina[[#This Row],[Número de Orden]],J:J))/SUMIF(A:A,cocina[[#This Row],[Número de Orden]],K:K)</f>
        <v>0.38461538461538464</v>
      </c>
      <c r="M543" s="1">
        <f>cocina[[#This Row],[Ganancia bruta]]-cocina[[#This Row],[Ganancia neta]]</f>
        <v>14</v>
      </c>
    </row>
    <row r="544" spans="1:13" x14ac:dyDescent="0.3">
      <c r="A544">
        <v>210</v>
      </c>
      <c r="B544">
        <v>10</v>
      </c>
      <c r="C544" s="1" t="s">
        <v>58</v>
      </c>
      <c r="D544" s="1" t="s">
        <v>616</v>
      </c>
      <c r="E544">
        <v>25</v>
      </c>
      <c r="F544">
        <v>40</v>
      </c>
      <c r="G544">
        <v>3</v>
      </c>
      <c r="H544">
        <v>46</v>
      </c>
      <c r="I544" s="1" t="s">
        <v>608</v>
      </c>
      <c r="J544">
        <f>cocina[[#This Row],[Precio Unitario]]*cocina[[#This Row],[Cantidad Ordenada]]-cocina[[#This Row],[Costo Unitario]]*cocina[[#This Row],[Cantidad Ordenada]]</f>
        <v>45</v>
      </c>
      <c r="K544">
        <f>cocina[[#This Row],[Precio Unitario]]*cocina[[#This Row],[Cantidad Ordenada]]</f>
        <v>120</v>
      </c>
      <c r="L544" s="5">
        <f>(SUMIF(A:A,cocina[[#This Row],[Número de Orden]],J:J))/SUMIF(A:A,cocina[[#This Row],[Número de Orden]],K:K)</f>
        <v>0.38461538461538464</v>
      </c>
      <c r="M544" s="1">
        <f>cocina[[#This Row],[Ganancia bruta]]-cocina[[#This Row],[Ganancia neta]]</f>
        <v>75</v>
      </c>
    </row>
    <row r="545" spans="1:13" x14ac:dyDescent="0.3">
      <c r="A545">
        <v>211</v>
      </c>
      <c r="B545">
        <v>1</v>
      </c>
      <c r="C545" s="1" t="s">
        <v>80</v>
      </c>
      <c r="D545" s="1" t="s">
        <v>628</v>
      </c>
      <c r="E545">
        <v>13</v>
      </c>
      <c r="F545">
        <v>21</v>
      </c>
      <c r="G545">
        <v>3</v>
      </c>
      <c r="H545">
        <v>54</v>
      </c>
      <c r="I545" s="1" t="s">
        <v>609</v>
      </c>
      <c r="J545">
        <f>cocina[[#This Row],[Precio Unitario]]*cocina[[#This Row],[Cantidad Ordenada]]-cocina[[#This Row],[Costo Unitario]]*cocina[[#This Row],[Cantidad Ordenada]]</f>
        <v>24</v>
      </c>
      <c r="K545">
        <f>cocina[[#This Row],[Precio Unitario]]*cocina[[#This Row],[Cantidad Ordenada]]</f>
        <v>63</v>
      </c>
      <c r="L545" s="5">
        <f>(SUMIF(A:A,cocina[[#This Row],[Número de Orden]],J:J))/SUMIF(A:A,cocina[[#This Row],[Número de Orden]],K:K)</f>
        <v>0.40236686390532544</v>
      </c>
      <c r="M545" s="1">
        <f>cocina[[#This Row],[Ganancia bruta]]-cocina[[#This Row],[Ganancia neta]]</f>
        <v>39</v>
      </c>
    </row>
    <row r="546" spans="1:13" x14ac:dyDescent="0.3">
      <c r="A546">
        <v>211</v>
      </c>
      <c r="B546">
        <v>1</v>
      </c>
      <c r="C546" s="1" t="s">
        <v>89</v>
      </c>
      <c r="D546" s="1" t="s">
        <v>629</v>
      </c>
      <c r="E546">
        <v>10</v>
      </c>
      <c r="F546">
        <v>18</v>
      </c>
      <c r="G546">
        <v>2</v>
      </c>
      <c r="H546">
        <v>45</v>
      </c>
      <c r="I546" s="1" t="s">
        <v>608</v>
      </c>
      <c r="J546">
        <f>cocina[[#This Row],[Precio Unitario]]*cocina[[#This Row],[Cantidad Ordenada]]-cocina[[#This Row],[Costo Unitario]]*cocina[[#This Row],[Cantidad Ordenada]]</f>
        <v>16</v>
      </c>
      <c r="K546">
        <f>cocina[[#This Row],[Precio Unitario]]*cocina[[#This Row],[Cantidad Ordenada]]</f>
        <v>36</v>
      </c>
      <c r="L546" s="5">
        <f>(SUMIF(A:A,cocina[[#This Row],[Número de Orden]],J:J))/SUMIF(A:A,cocina[[#This Row],[Número de Orden]],K:K)</f>
        <v>0.40236686390532544</v>
      </c>
      <c r="M546" s="1">
        <f>cocina[[#This Row],[Ganancia bruta]]-cocina[[#This Row],[Ganancia neta]]</f>
        <v>20</v>
      </c>
    </row>
    <row r="547" spans="1:13" x14ac:dyDescent="0.3">
      <c r="A547">
        <v>211</v>
      </c>
      <c r="B547">
        <v>1</v>
      </c>
      <c r="C547" s="1" t="s">
        <v>132</v>
      </c>
      <c r="D547" s="1" t="s">
        <v>631</v>
      </c>
      <c r="E547">
        <v>15</v>
      </c>
      <c r="F547">
        <v>25</v>
      </c>
      <c r="G547">
        <v>2</v>
      </c>
      <c r="H547">
        <v>9</v>
      </c>
      <c r="I547" s="1" t="s">
        <v>608</v>
      </c>
      <c r="J547">
        <f>cocina[[#This Row],[Precio Unitario]]*cocina[[#This Row],[Cantidad Ordenada]]-cocina[[#This Row],[Costo Unitario]]*cocina[[#This Row],[Cantidad Ordenada]]</f>
        <v>20</v>
      </c>
      <c r="K547">
        <f>cocina[[#This Row],[Precio Unitario]]*cocina[[#This Row],[Cantidad Ordenada]]</f>
        <v>50</v>
      </c>
      <c r="L547" s="5">
        <f>(SUMIF(A:A,cocina[[#This Row],[Número de Orden]],J:J))/SUMIF(A:A,cocina[[#This Row],[Número de Orden]],K:K)</f>
        <v>0.40236686390532544</v>
      </c>
      <c r="M547" s="1">
        <f>cocina[[#This Row],[Ganancia bruta]]-cocina[[#This Row],[Ganancia neta]]</f>
        <v>30</v>
      </c>
    </row>
    <row r="548" spans="1:13" x14ac:dyDescent="0.3">
      <c r="A548">
        <v>211</v>
      </c>
      <c r="B548">
        <v>1</v>
      </c>
      <c r="C548" s="1" t="s">
        <v>156</v>
      </c>
      <c r="D548" s="1" t="s">
        <v>626</v>
      </c>
      <c r="E548">
        <v>12</v>
      </c>
      <c r="F548">
        <v>20</v>
      </c>
      <c r="G548">
        <v>1</v>
      </c>
      <c r="H548">
        <v>27</v>
      </c>
      <c r="I548" s="1" t="s">
        <v>608</v>
      </c>
      <c r="J548">
        <f>cocina[[#This Row],[Precio Unitario]]*cocina[[#This Row],[Cantidad Ordenada]]-cocina[[#This Row],[Costo Unitario]]*cocina[[#This Row],[Cantidad Ordenada]]</f>
        <v>8</v>
      </c>
      <c r="K548">
        <f>cocina[[#This Row],[Precio Unitario]]*cocina[[#This Row],[Cantidad Ordenada]]</f>
        <v>20</v>
      </c>
      <c r="L548" s="5">
        <f>(SUMIF(A:A,cocina[[#This Row],[Número de Orden]],J:J))/SUMIF(A:A,cocina[[#This Row],[Número de Orden]],K:K)</f>
        <v>0.40236686390532544</v>
      </c>
      <c r="M548" s="1">
        <f>cocina[[#This Row],[Ganancia bruta]]-cocina[[#This Row],[Ganancia neta]]</f>
        <v>12</v>
      </c>
    </row>
    <row r="549" spans="1:13" x14ac:dyDescent="0.3">
      <c r="A549">
        <v>212</v>
      </c>
      <c r="B549">
        <v>14</v>
      </c>
      <c r="C549" s="1" t="s">
        <v>78</v>
      </c>
      <c r="D549" s="1" t="s">
        <v>613</v>
      </c>
      <c r="E549">
        <v>18</v>
      </c>
      <c r="F549">
        <v>30</v>
      </c>
      <c r="G549">
        <v>3</v>
      </c>
      <c r="H549">
        <v>35</v>
      </c>
      <c r="I549" s="1" t="s">
        <v>609</v>
      </c>
      <c r="J549">
        <f>cocina[[#This Row],[Precio Unitario]]*cocina[[#This Row],[Cantidad Ordenada]]-cocina[[#This Row],[Costo Unitario]]*cocina[[#This Row],[Cantidad Ordenada]]</f>
        <v>36</v>
      </c>
      <c r="K549">
        <f>cocina[[#This Row],[Precio Unitario]]*cocina[[#This Row],[Cantidad Ordenada]]</f>
        <v>90</v>
      </c>
      <c r="L549" s="5">
        <f>(SUMIF(A:A,cocina[[#This Row],[Número de Orden]],J:J))/SUMIF(A:A,cocina[[#This Row],[Número de Orden]],K:K)</f>
        <v>0.41224489795918368</v>
      </c>
      <c r="M549" s="1">
        <f>cocina[[#This Row],[Ganancia bruta]]-cocina[[#This Row],[Ganancia neta]]</f>
        <v>54</v>
      </c>
    </row>
    <row r="550" spans="1:13" x14ac:dyDescent="0.3">
      <c r="A550">
        <v>212</v>
      </c>
      <c r="B550">
        <v>14</v>
      </c>
      <c r="C550" s="1" t="s">
        <v>165</v>
      </c>
      <c r="D550" s="1" t="s">
        <v>630</v>
      </c>
      <c r="E550">
        <v>15</v>
      </c>
      <c r="F550">
        <v>26</v>
      </c>
      <c r="G550">
        <v>3</v>
      </c>
      <c r="H550">
        <v>43</v>
      </c>
      <c r="I550" s="1" t="s">
        <v>609</v>
      </c>
      <c r="J550">
        <f>cocina[[#This Row],[Precio Unitario]]*cocina[[#This Row],[Cantidad Ordenada]]-cocina[[#This Row],[Costo Unitario]]*cocina[[#This Row],[Cantidad Ordenada]]</f>
        <v>33</v>
      </c>
      <c r="K550">
        <f>cocina[[#This Row],[Precio Unitario]]*cocina[[#This Row],[Cantidad Ordenada]]</f>
        <v>78</v>
      </c>
      <c r="L550" s="5">
        <f>(SUMIF(A:A,cocina[[#This Row],[Número de Orden]],J:J))/SUMIF(A:A,cocina[[#This Row],[Número de Orden]],K:K)</f>
        <v>0.41224489795918368</v>
      </c>
      <c r="M550" s="1">
        <f>cocina[[#This Row],[Ganancia bruta]]-cocina[[#This Row],[Ganancia neta]]</f>
        <v>45</v>
      </c>
    </row>
    <row r="551" spans="1:13" x14ac:dyDescent="0.3">
      <c r="A551">
        <v>212</v>
      </c>
      <c r="B551">
        <v>14</v>
      </c>
      <c r="C551" s="1" t="s">
        <v>80</v>
      </c>
      <c r="D551" s="1" t="s">
        <v>628</v>
      </c>
      <c r="E551">
        <v>13</v>
      </c>
      <c r="F551">
        <v>21</v>
      </c>
      <c r="G551">
        <v>1</v>
      </c>
      <c r="H551">
        <v>31</v>
      </c>
      <c r="I551" s="1" t="s">
        <v>609</v>
      </c>
      <c r="J551">
        <f>cocina[[#This Row],[Precio Unitario]]*cocina[[#This Row],[Cantidad Ordenada]]-cocina[[#This Row],[Costo Unitario]]*cocina[[#This Row],[Cantidad Ordenada]]</f>
        <v>8</v>
      </c>
      <c r="K551">
        <f>cocina[[#This Row],[Precio Unitario]]*cocina[[#This Row],[Cantidad Ordenada]]</f>
        <v>21</v>
      </c>
      <c r="L551" s="5">
        <f>(SUMIF(A:A,cocina[[#This Row],[Número de Orden]],J:J))/SUMIF(A:A,cocina[[#This Row],[Número de Orden]],K:K)</f>
        <v>0.41224489795918368</v>
      </c>
      <c r="M551" s="1">
        <f>cocina[[#This Row],[Ganancia bruta]]-cocina[[#This Row],[Ganancia neta]]</f>
        <v>13</v>
      </c>
    </row>
    <row r="552" spans="1:13" x14ac:dyDescent="0.3">
      <c r="A552">
        <v>212</v>
      </c>
      <c r="B552">
        <v>14</v>
      </c>
      <c r="C552" s="1" t="s">
        <v>52</v>
      </c>
      <c r="D552" s="1" t="s">
        <v>620</v>
      </c>
      <c r="E552">
        <v>16</v>
      </c>
      <c r="F552">
        <v>28</v>
      </c>
      <c r="G552">
        <v>2</v>
      </c>
      <c r="H552">
        <v>55</v>
      </c>
      <c r="I552" s="1" t="s">
        <v>609</v>
      </c>
      <c r="J552">
        <f>cocina[[#This Row],[Precio Unitario]]*cocina[[#This Row],[Cantidad Ordenada]]-cocina[[#This Row],[Costo Unitario]]*cocina[[#This Row],[Cantidad Ordenada]]</f>
        <v>24</v>
      </c>
      <c r="K552">
        <f>cocina[[#This Row],[Precio Unitario]]*cocina[[#This Row],[Cantidad Ordenada]]</f>
        <v>56</v>
      </c>
      <c r="L552" s="5">
        <f>(SUMIF(A:A,cocina[[#This Row],[Número de Orden]],J:J))/SUMIF(A:A,cocina[[#This Row],[Número de Orden]],K:K)</f>
        <v>0.41224489795918368</v>
      </c>
      <c r="M552" s="1">
        <f>cocina[[#This Row],[Ganancia bruta]]-cocina[[#This Row],[Ganancia neta]]</f>
        <v>32</v>
      </c>
    </row>
    <row r="553" spans="1:13" x14ac:dyDescent="0.3">
      <c r="A553">
        <v>213</v>
      </c>
      <c r="B553">
        <v>13</v>
      </c>
      <c r="C553" s="1" t="s">
        <v>116</v>
      </c>
      <c r="D553" s="1" t="s">
        <v>615</v>
      </c>
      <c r="E553">
        <v>16</v>
      </c>
      <c r="F553">
        <v>27</v>
      </c>
      <c r="G553">
        <v>1</v>
      </c>
      <c r="H553">
        <v>53</v>
      </c>
      <c r="I553" s="1" t="s">
        <v>608</v>
      </c>
      <c r="J553">
        <f>cocina[[#This Row],[Precio Unitario]]*cocina[[#This Row],[Cantidad Ordenada]]-cocina[[#This Row],[Costo Unitario]]*cocina[[#This Row],[Cantidad Ordenada]]</f>
        <v>11</v>
      </c>
      <c r="K553">
        <f>cocina[[#This Row],[Precio Unitario]]*cocina[[#This Row],[Cantidad Ordenada]]</f>
        <v>27</v>
      </c>
      <c r="L553" s="5">
        <f>(SUMIF(A:A,cocina[[#This Row],[Número de Orden]],J:J))/SUMIF(A:A,cocina[[#This Row],[Número de Orden]],K:K)</f>
        <v>0.40229885057471265</v>
      </c>
      <c r="M553" s="1">
        <f>cocina[[#This Row],[Ganancia bruta]]-cocina[[#This Row],[Ganancia neta]]</f>
        <v>16</v>
      </c>
    </row>
    <row r="554" spans="1:13" x14ac:dyDescent="0.3">
      <c r="A554">
        <v>213</v>
      </c>
      <c r="B554">
        <v>13</v>
      </c>
      <c r="C554" s="1" t="s">
        <v>78</v>
      </c>
      <c r="D554" s="1" t="s">
        <v>613</v>
      </c>
      <c r="E554">
        <v>18</v>
      </c>
      <c r="F554">
        <v>30</v>
      </c>
      <c r="G554">
        <v>2</v>
      </c>
      <c r="H554">
        <v>47</v>
      </c>
      <c r="I554" s="1" t="s">
        <v>609</v>
      </c>
      <c r="J554">
        <f>cocina[[#This Row],[Precio Unitario]]*cocina[[#This Row],[Cantidad Ordenada]]-cocina[[#This Row],[Costo Unitario]]*cocina[[#This Row],[Cantidad Ordenada]]</f>
        <v>24</v>
      </c>
      <c r="K554">
        <f>cocina[[#This Row],[Precio Unitario]]*cocina[[#This Row],[Cantidad Ordenada]]</f>
        <v>60</v>
      </c>
      <c r="L554" s="5">
        <f>(SUMIF(A:A,cocina[[#This Row],[Número de Orden]],J:J))/SUMIF(A:A,cocina[[#This Row],[Número de Orden]],K:K)</f>
        <v>0.40229885057471265</v>
      </c>
      <c r="M554" s="1">
        <f>cocina[[#This Row],[Ganancia bruta]]-cocina[[#This Row],[Ganancia neta]]</f>
        <v>36</v>
      </c>
    </row>
    <row r="555" spans="1:13" x14ac:dyDescent="0.3">
      <c r="A555">
        <v>214</v>
      </c>
      <c r="B555">
        <v>2</v>
      </c>
      <c r="C555" s="1" t="s">
        <v>65</v>
      </c>
      <c r="D555" s="1" t="s">
        <v>625</v>
      </c>
      <c r="E555">
        <v>20</v>
      </c>
      <c r="F555">
        <v>34</v>
      </c>
      <c r="G555">
        <v>2</v>
      </c>
      <c r="H555">
        <v>14</v>
      </c>
      <c r="I555" s="1" t="s">
        <v>608</v>
      </c>
      <c r="J555">
        <f>cocina[[#This Row],[Precio Unitario]]*cocina[[#This Row],[Cantidad Ordenada]]-cocina[[#This Row],[Costo Unitario]]*cocina[[#This Row],[Cantidad Ordenada]]</f>
        <v>28</v>
      </c>
      <c r="K555">
        <f>cocina[[#This Row],[Precio Unitario]]*cocina[[#This Row],[Cantidad Ordenada]]</f>
        <v>68</v>
      </c>
      <c r="L555" s="5">
        <f>(SUMIF(A:A,cocina[[#This Row],[Número de Orden]],J:J))/SUMIF(A:A,cocina[[#This Row],[Número de Orden]],K:K)</f>
        <v>0.39035087719298245</v>
      </c>
      <c r="M555" s="1">
        <f>cocina[[#This Row],[Ganancia bruta]]-cocina[[#This Row],[Ganancia neta]]</f>
        <v>40</v>
      </c>
    </row>
    <row r="556" spans="1:13" x14ac:dyDescent="0.3">
      <c r="A556">
        <v>214</v>
      </c>
      <c r="B556">
        <v>2</v>
      </c>
      <c r="C556" s="1" t="s">
        <v>58</v>
      </c>
      <c r="D556" s="1" t="s">
        <v>616</v>
      </c>
      <c r="E556">
        <v>25</v>
      </c>
      <c r="F556">
        <v>40</v>
      </c>
      <c r="G556">
        <v>3</v>
      </c>
      <c r="H556">
        <v>12</v>
      </c>
      <c r="I556" s="1" t="s">
        <v>609</v>
      </c>
      <c r="J556">
        <f>cocina[[#This Row],[Precio Unitario]]*cocina[[#This Row],[Cantidad Ordenada]]-cocina[[#This Row],[Costo Unitario]]*cocina[[#This Row],[Cantidad Ordenada]]</f>
        <v>45</v>
      </c>
      <c r="K556">
        <f>cocina[[#This Row],[Precio Unitario]]*cocina[[#This Row],[Cantidad Ordenada]]</f>
        <v>120</v>
      </c>
      <c r="L556" s="5">
        <f>(SUMIF(A:A,cocina[[#This Row],[Número de Orden]],J:J))/SUMIF(A:A,cocina[[#This Row],[Número de Orden]],K:K)</f>
        <v>0.39035087719298245</v>
      </c>
      <c r="M556" s="1">
        <f>cocina[[#This Row],[Ganancia bruta]]-cocina[[#This Row],[Ganancia neta]]</f>
        <v>75</v>
      </c>
    </row>
    <row r="557" spans="1:13" x14ac:dyDescent="0.3">
      <c r="A557">
        <v>214</v>
      </c>
      <c r="B557">
        <v>2</v>
      </c>
      <c r="C557" s="1" t="s">
        <v>156</v>
      </c>
      <c r="D557" s="1" t="s">
        <v>626</v>
      </c>
      <c r="E557">
        <v>12</v>
      </c>
      <c r="F557">
        <v>20</v>
      </c>
      <c r="G557">
        <v>2</v>
      </c>
      <c r="H557">
        <v>12</v>
      </c>
      <c r="I557" s="1" t="s">
        <v>609</v>
      </c>
      <c r="J557">
        <f>cocina[[#This Row],[Precio Unitario]]*cocina[[#This Row],[Cantidad Ordenada]]-cocina[[#This Row],[Costo Unitario]]*cocina[[#This Row],[Cantidad Ordenada]]</f>
        <v>16</v>
      </c>
      <c r="K557">
        <f>cocina[[#This Row],[Precio Unitario]]*cocina[[#This Row],[Cantidad Ordenada]]</f>
        <v>40</v>
      </c>
      <c r="L557" s="5">
        <f>(SUMIF(A:A,cocina[[#This Row],[Número de Orden]],J:J))/SUMIF(A:A,cocina[[#This Row],[Número de Orden]],K:K)</f>
        <v>0.39035087719298245</v>
      </c>
      <c r="M557" s="1">
        <f>cocina[[#This Row],[Ganancia bruta]]-cocina[[#This Row],[Ganancia neta]]</f>
        <v>24</v>
      </c>
    </row>
    <row r="558" spans="1:13" x14ac:dyDescent="0.3">
      <c r="A558">
        <v>215</v>
      </c>
      <c r="B558">
        <v>6</v>
      </c>
      <c r="C558" s="1" t="s">
        <v>65</v>
      </c>
      <c r="D558" s="1" t="s">
        <v>625</v>
      </c>
      <c r="E558">
        <v>20</v>
      </c>
      <c r="F558">
        <v>34</v>
      </c>
      <c r="G558">
        <v>2</v>
      </c>
      <c r="H558">
        <v>12</v>
      </c>
      <c r="I558" s="1" t="s">
        <v>608</v>
      </c>
      <c r="J558">
        <f>cocina[[#This Row],[Precio Unitario]]*cocina[[#This Row],[Cantidad Ordenada]]-cocina[[#This Row],[Costo Unitario]]*cocina[[#This Row],[Cantidad Ordenada]]</f>
        <v>28</v>
      </c>
      <c r="K558">
        <f>cocina[[#This Row],[Precio Unitario]]*cocina[[#This Row],[Cantidad Ordenada]]</f>
        <v>68</v>
      </c>
      <c r="L558" s="5">
        <f>(SUMIF(A:A,cocina[[#This Row],[Número de Orden]],J:J))/SUMIF(A:A,cocina[[#This Row],[Número de Orden]],K:K)</f>
        <v>0.4050632911392405</v>
      </c>
      <c r="M558" s="1">
        <f>cocina[[#This Row],[Ganancia bruta]]-cocina[[#This Row],[Ganancia neta]]</f>
        <v>40</v>
      </c>
    </row>
    <row r="559" spans="1:13" x14ac:dyDescent="0.3">
      <c r="A559">
        <v>215</v>
      </c>
      <c r="B559">
        <v>6</v>
      </c>
      <c r="C559" s="1" t="s">
        <v>78</v>
      </c>
      <c r="D559" s="1" t="s">
        <v>613</v>
      </c>
      <c r="E559">
        <v>18</v>
      </c>
      <c r="F559">
        <v>30</v>
      </c>
      <c r="G559">
        <v>3</v>
      </c>
      <c r="H559">
        <v>34</v>
      </c>
      <c r="I559" s="1" t="s">
        <v>608</v>
      </c>
      <c r="J559">
        <f>cocina[[#This Row],[Precio Unitario]]*cocina[[#This Row],[Cantidad Ordenada]]-cocina[[#This Row],[Costo Unitario]]*cocina[[#This Row],[Cantidad Ordenada]]</f>
        <v>36</v>
      </c>
      <c r="K559">
        <f>cocina[[#This Row],[Precio Unitario]]*cocina[[#This Row],[Cantidad Ordenada]]</f>
        <v>90</v>
      </c>
      <c r="L559" s="5">
        <f>(SUMIF(A:A,cocina[[#This Row],[Número de Orden]],J:J))/SUMIF(A:A,cocina[[#This Row],[Número de Orden]],K:K)</f>
        <v>0.4050632911392405</v>
      </c>
      <c r="M559" s="1">
        <f>cocina[[#This Row],[Ganancia bruta]]-cocina[[#This Row],[Ganancia neta]]</f>
        <v>54</v>
      </c>
    </row>
    <row r="560" spans="1:13" x14ac:dyDescent="0.3">
      <c r="A560">
        <v>216</v>
      </c>
      <c r="B560">
        <v>17</v>
      </c>
      <c r="C560" s="1" t="s">
        <v>132</v>
      </c>
      <c r="D560" s="1" t="s">
        <v>631</v>
      </c>
      <c r="E560">
        <v>15</v>
      </c>
      <c r="F560">
        <v>25</v>
      </c>
      <c r="G560">
        <v>1</v>
      </c>
      <c r="H560">
        <v>42</v>
      </c>
      <c r="I560" s="1" t="s">
        <v>608</v>
      </c>
      <c r="J560">
        <f>cocina[[#This Row],[Precio Unitario]]*cocina[[#This Row],[Cantidad Ordenada]]-cocina[[#This Row],[Costo Unitario]]*cocina[[#This Row],[Cantidad Ordenada]]</f>
        <v>10</v>
      </c>
      <c r="K560">
        <f>cocina[[#This Row],[Precio Unitario]]*cocina[[#This Row],[Cantidad Ordenada]]</f>
        <v>25</v>
      </c>
      <c r="L560" s="5">
        <f>(SUMIF(A:A,cocina[[#This Row],[Número de Orden]],J:J))/SUMIF(A:A,cocina[[#This Row],[Número de Orden]],K:K)</f>
        <v>0.39436619718309857</v>
      </c>
      <c r="M560" s="1">
        <f>cocina[[#This Row],[Ganancia bruta]]-cocina[[#This Row],[Ganancia neta]]</f>
        <v>15</v>
      </c>
    </row>
    <row r="561" spans="1:13" x14ac:dyDescent="0.3">
      <c r="A561">
        <v>216</v>
      </c>
      <c r="B561">
        <v>17</v>
      </c>
      <c r="C561" s="1" t="s">
        <v>80</v>
      </c>
      <c r="D561" s="1" t="s">
        <v>628</v>
      </c>
      <c r="E561">
        <v>13</v>
      </c>
      <c r="F561">
        <v>21</v>
      </c>
      <c r="G561">
        <v>3</v>
      </c>
      <c r="H561">
        <v>36</v>
      </c>
      <c r="I561" s="1" t="s">
        <v>608</v>
      </c>
      <c r="J561">
        <f>cocina[[#This Row],[Precio Unitario]]*cocina[[#This Row],[Cantidad Ordenada]]-cocina[[#This Row],[Costo Unitario]]*cocina[[#This Row],[Cantidad Ordenada]]</f>
        <v>24</v>
      </c>
      <c r="K561">
        <f>cocina[[#This Row],[Precio Unitario]]*cocina[[#This Row],[Cantidad Ordenada]]</f>
        <v>63</v>
      </c>
      <c r="L561" s="5">
        <f>(SUMIF(A:A,cocina[[#This Row],[Número de Orden]],J:J))/SUMIF(A:A,cocina[[#This Row],[Número de Orden]],K:K)</f>
        <v>0.39436619718309857</v>
      </c>
      <c r="M561" s="1">
        <f>cocina[[#This Row],[Ganancia bruta]]-cocina[[#This Row],[Ganancia neta]]</f>
        <v>39</v>
      </c>
    </row>
    <row r="562" spans="1:13" x14ac:dyDescent="0.3">
      <c r="A562">
        <v>216</v>
      </c>
      <c r="B562">
        <v>17</v>
      </c>
      <c r="C562" s="1" t="s">
        <v>116</v>
      </c>
      <c r="D562" s="1" t="s">
        <v>615</v>
      </c>
      <c r="E562">
        <v>16</v>
      </c>
      <c r="F562">
        <v>27</v>
      </c>
      <c r="G562">
        <v>2</v>
      </c>
      <c r="H562">
        <v>42</v>
      </c>
      <c r="I562" s="1" t="s">
        <v>608</v>
      </c>
      <c r="J562">
        <f>cocina[[#This Row],[Precio Unitario]]*cocina[[#This Row],[Cantidad Ordenada]]-cocina[[#This Row],[Costo Unitario]]*cocina[[#This Row],[Cantidad Ordenada]]</f>
        <v>22</v>
      </c>
      <c r="K562">
        <f>cocina[[#This Row],[Precio Unitario]]*cocina[[#This Row],[Cantidad Ordenada]]</f>
        <v>54</v>
      </c>
      <c r="L562" s="5">
        <f>(SUMIF(A:A,cocina[[#This Row],[Número de Orden]],J:J))/SUMIF(A:A,cocina[[#This Row],[Número de Orden]],K:K)</f>
        <v>0.39436619718309857</v>
      </c>
      <c r="M562" s="1">
        <f>cocina[[#This Row],[Ganancia bruta]]-cocina[[#This Row],[Ganancia neta]]</f>
        <v>32</v>
      </c>
    </row>
    <row r="563" spans="1:13" x14ac:dyDescent="0.3">
      <c r="A563">
        <v>217</v>
      </c>
      <c r="B563">
        <v>1</v>
      </c>
      <c r="C563" s="1" t="s">
        <v>257</v>
      </c>
      <c r="D563" s="1" t="s">
        <v>623</v>
      </c>
      <c r="E563">
        <v>19</v>
      </c>
      <c r="F563">
        <v>32</v>
      </c>
      <c r="G563">
        <v>3</v>
      </c>
      <c r="H563">
        <v>13</v>
      </c>
      <c r="I563" s="1" t="s">
        <v>609</v>
      </c>
      <c r="J563">
        <f>cocina[[#This Row],[Precio Unitario]]*cocina[[#This Row],[Cantidad Ordenada]]-cocina[[#This Row],[Costo Unitario]]*cocina[[#This Row],[Cantidad Ordenada]]</f>
        <v>39</v>
      </c>
      <c r="K563">
        <f>cocina[[#This Row],[Precio Unitario]]*cocina[[#This Row],[Cantidad Ordenada]]</f>
        <v>96</v>
      </c>
      <c r="L563" s="5">
        <f>(SUMIF(A:A,cocina[[#This Row],[Número de Orden]],J:J))/SUMIF(A:A,cocina[[#This Row],[Número de Orden]],K:K)</f>
        <v>0.40625</v>
      </c>
      <c r="M563" s="1">
        <f>cocina[[#This Row],[Ganancia bruta]]-cocina[[#This Row],[Ganancia neta]]</f>
        <v>57</v>
      </c>
    </row>
    <row r="564" spans="1:13" x14ac:dyDescent="0.3">
      <c r="A564">
        <v>218</v>
      </c>
      <c r="B564">
        <v>13</v>
      </c>
      <c r="C564" s="1" t="s">
        <v>122</v>
      </c>
      <c r="D564" s="1" t="s">
        <v>621</v>
      </c>
      <c r="E564">
        <v>11</v>
      </c>
      <c r="F564">
        <v>19</v>
      </c>
      <c r="G564">
        <v>3</v>
      </c>
      <c r="H564">
        <v>24</v>
      </c>
      <c r="I564" s="1" t="s">
        <v>609</v>
      </c>
      <c r="J564">
        <f>cocina[[#This Row],[Precio Unitario]]*cocina[[#This Row],[Cantidad Ordenada]]-cocina[[#This Row],[Costo Unitario]]*cocina[[#This Row],[Cantidad Ordenada]]</f>
        <v>24</v>
      </c>
      <c r="K564">
        <f>cocina[[#This Row],[Precio Unitario]]*cocina[[#This Row],[Cantidad Ordenada]]</f>
        <v>57</v>
      </c>
      <c r="L564" s="5">
        <f>(SUMIF(A:A,cocina[[#This Row],[Número de Orden]],J:J))/SUMIF(A:A,cocina[[#This Row],[Número de Orden]],K:K)</f>
        <v>0.40760869565217389</v>
      </c>
      <c r="M564" s="1">
        <f>cocina[[#This Row],[Ganancia bruta]]-cocina[[#This Row],[Ganancia neta]]</f>
        <v>33</v>
      </c>
    </row>
    <row r="565" spans="1:13" x14ac:dyDescent="0.3">
      <c r="A565">
        <v>218</v>
      </c>
      <c r="B565">
        <v>13</v>
      </c>
      <c r="C565" s="1" t="s">
        <v>116</v>
      </c>
      <c r="D565" s="1" t="s">
        <v>615</v>
      </c>
      <c r="E565">
        <v>16</v>
      </c>
      <c r="F565">
        <v>27</v>
      </c>
      <c r="G565">
        <v>3</v>
      </c>
      <c r="H565">
        <v>16</v>
      </c>
      <c r="I565" s="1" t="s">
        <v>608</v>
      </c>
      <c r="J565">
        <f>cocina[[#This Row],[Precio Unitario]]*cocina[[#This Row],[Cantidad Ordenada]]-cocina[[#This Row],[Costo Unitario]]*cocina[[#This Row],[Cantidad Ordenada]]</f>
        <v>33</v>
      </c>
      <c r="K565">
        <f>cocina[[#This Row],[Precio Unitario]]*cocina[[#This Row],[Cantidad Ordenada]]</f>
        <v>81</v>
      </c>
      <c r="L565" s="5">
        <f>(SUMIF(A:A,cocina[[#This Row],[Número de Orden]],J:J))/SUMIF(A:A,cocina[[#This Row],[Número de Orden]],K:K)</f>
        <v>0.40760869565217389</v>
      </c>
      <c r="M565" s="1">
        <f>cocina[[#This Row],[Ganancia bruta]]-cocina[[#This Row],[Ganancia neta]]</f>
        <v>48</v>
      </c>
    </row>
    <row r="566" spans="1:13" x14ac:dyDescent="0.3">
      <c r="A566">
        <v>218</v>
      </c>
      <c r="B566">
        <v>13</v>
      </c>
      <c r="C566" s="1" t="s">
        <v>210</v>
      </c>
      <c r="D566" s="1" t="s">
        <v>627</v>
      </c>
      <c r="E566">
        <v>14</v>
      </c>
      <c r="F566">
        <v>23</v>
      </c>
      <c r="G566">
        <v>2</v>
      </c>
      <c r="H566">
        <v>6</v>
      </c>
      <c r="I566" s="1" t="s">
        <v>608</v>
      </c>
      <c r="J566">
        <f>cocina[[#This Row],[Precio Unitario]]*cocina[[#This Row],[Cantidad Ordenada]]-cocina[[#This Row],[Costo Unitario]]*cocina[[#This Row],[Cantidad Ordenada]]</f>
        <v>18</v>
      </c>
      <c r="K566">
        <f>cocina[[#This Row],[Precio Unitario]]*cocina[[#This Row],[Cantidad Ordenada]]</f>
        <v>46</v>
      </c>
      <c r="L566" s="5">
        <f>(SUMIF(A:A,cocina[[#This Row],[Número de Orden]],J:J))/SUMIF(A:A,cocina[[#This Row],[Número de Orden]],K:K)</f>
        <v>0.40760869565217389</v>
      </c>
      <c r="M566" s="1">
        <f>cocina[[#This Row],[Ganancia bruta]]-cocina[[#This Row],[Ganancia neta]]</f>
        <v>28</v>
      </c>
    </row>
    <row r="567" spans="1:13" x14ac:dyDescent="0.3">
      <c r="A567">
        <v>219</v>
      </c>
      <c r="B567">
        <v>1</v>
      </c>
      <c r="C567" s="1" t="s">
        <v>210</v>
      </c>
      <c r="D567" s="1" t="s">
        <v>627</v>
      </c>
      <c r="E567">
        <v>14</v>
      </c>
      <c r="F567">
        <v>23</v>
      </c>
      <c r="G567">
        <v>2</v>
      </c>
      <c r="H567">
        <v>12</v>
      </c>
      <c r="I567" s="1" t="s">
        <v>608</v>
      </c>
      <c r="J567">
        <f>cocina[[#This Row],[Precio Unitario]]*cocina[[#This Row],[Cantidad Ordenada]]-cocina[[#This Row],[Costo Unitario]]*cocina[[#This Row],[Cantidad Ordenada]]</f>
        <v>18</v>
      </c>
      <c r="K567">
        <f>cocina[[#This Row],[Precio Unitario]]*cocina[[#This Row],[Cantidad Ordenada]]</f>
        <v>46</v>
      </c>
      <c r="L567" s="5">
        <f>(SUMIF(A:A,cocina[[#This Row],[Número de Orden]],J:J))/SUMIF(A:A,cocina[[#This Row],[Número de Orden]],K:K)</f>
        <v>0.38848920863309355</v>
      </c>
      <c r="M567" s="1">
        <f>cocina[[#This Row],[Ganancia bruta]]-cocina[[#This Row],[Ganancia neta]]</f>
        <v>28</v>
      </c>
    </row>
    <row r="568" spans="1:13" x14ac:dyDescent="0.3">
      <c r="A568">
        <v>219</v>
      </c>
      <c r="B568">
        <v>1</v>
      </c>
      <c r="C568" s="1" t="s">
        <v>126</v>
      </c>
      <c r="D568" s="1" t="s">
        <v>614</v>
      </c>
      <c r="E568">
        <v>19</v>
      </c>
      <c r="F568">
        <v>31</v>
      </c>
      <c r="G568">
        <v>3</v>
      </c>
      <c r="H568">
        <v>11</v>
      </c>
      <c r="I568" s="1" t="s">
        <v>609</v>
      </c>
      <c r="J568">
        <f>cocina[[#This Row],[Precio Unitario]]*cocina[[#This Row],[Cantidad Ordenada]]-cocina[[#This Row],[Costo Unitario]]*cocina[[#This Row],[Cantidad Ordenada]]</f>
        <v>36</v>
      </c>
      <c r="K568">
        <f>cocina[[#This Row],[Precio Unitario]]*cocina[[#This Row],[Cantidad Ordenada]]</f>
        <v>93</v>
      </c>
      <c r="L568" s="5">
        <f>(SUMIF(A:A,cocina[[#This Row],[Número de Orden]],J:J))/SUMIF(A:A,cocina[[#This Row],[Número de Orden]],K:K)</f>
        <v>0.38848920863309355</v>
      </c>
      <c r="M568" s="1">
        <f>cocina[[#This Row],[Ganancia bruta]]-cocina[[#This Row],[Ganancia neta]]</f>
        <v>57</v>
      </c>
    </row>
    <row r="569" spans="1:13" x14ac:dyDescent="0.3">
      <c r="A569">
        <v>220</v>
      </c>
      <c r="B569">
        <v>15</v>
      </c>
      <c r="C569" s="1" t="s">
        <v>168</v>
      </c>
      <c r="D569" s="1" t="s">
        <v>612</v>
      </c>
      <c r="E569">
        <v>14</v>
      </c>
      <c r="F569">
        <v>24</v>
      </c>
      <c r="G569">
        <v>1</v>
      </c>
      <c r="H569">
        <v>13</v>
      </c>
      <c r="I569" s="1" t="s">
        <v>608</v>
      </c>
      <c r="J569">
        <f>cocina[[#This Row],[Precio Unitario]]*cocina[[#This Row],[Cantidad Ordenada]]-cocina[[#This Row],[Costo Unitario]]*cocina[[#This Row],[Cantidad Ordenada]]</f>
        <v>10</v>
      </c>
      <c r="K569">
        <f>cocina[[#This Row],[Precio Unitario]]*cocina[[#This Row],[Cantidad Ordenada]]</f>
        <v>24</v>
      </c>
      <c r="L569" s="5">
        <f>(SUMIF(A:A,cocina[[#This Row],[Número de Orden]],J:J))/SUMIF(A:A,cocina[[#This Row],[Número de Orden]],K:K)</f>
        <v>0.41666666666666669</v>
      </c>
      <c r="M569" s="1">
        <f>cocina[[#This Row],[Ganancia bruta]]-cocina[[#This Row],[Ganancia neta]]</f>
        <v>14</v>
      </c>
    </row>
    <row r="570" spans="1:13" x14ac:dyDescent="0.3">
      <c r="A570">
        <v>221</v>
      </c>
      <c r="B570">
        <v>16</v>
      </c>
      <c r="C570" s="1" t="s">
        <v>257</v>
      </c>
      <c r="D570" s="1" t="s">
        <v>623</v>
      </c>
      <c r="E570">
        <v>19</v>
      </c>
      <c r="F570">
        <v>32</v>
      </c>
      <c r="G570">
        <v>3</v>
      </c>
      <c r="H570">
        <v>29</v>
      </c>
      <c r="I570" s="1" t="s">
        <v>608</v>
      </c>
      <c r="J570">
        <f>cocina[[#This Row],[Precio Unitario]]*cocina[[#This Row],[Cantidad Ordenada]]-cocina[[#This Row],[Costo Unitario]]*cocina[[#This Row],[Cantidad Ordenada]]</f>
        <v>39</v>
      </c>
      <c r="K570">
        <f>cocina[[#This Row],[Precio Unitario]]*cocina[[#This Row],[Cantidad Ordenada]]</f>
        <v>96</v>
      </c>
      <c r="L570" s="5">
        <f>(SUMIF(A:A,cocina[[#This Row],[Número de Orden]],J:J))/SUMIF(A:A,cocina[[#This Row],[Número de Orden]],K:K)</f>
        <v>0.40932642487046633</v>
      </c>
      <c r="M570" s="1">
        <f>cocina[[#This Row],[Ganancia bruta]]-cocina[[#This Row],[Ganancia neta]]</f>
        <v>57</v>
      </c>
    </row>
    <row r="571" spans="1:13" x14ac:dyDescent="0.3">
      <c r="A571">
        <v>221</v>
      </c>
      <c r="B571">
        <v>16</v>
      </c>
      <c r="C571" s="1" t="s">
        <v>65</v>
      </c>
      <c r="D571" s="1" t="s">
        <v>625</v>
      </c>
      <c r="E571">
        <v>20</v>
      </c>
      <c r="F571">
        <v>34</v>
      </c>
      <c r="G571">
        <v>2</v>
      </c>
      <c r="H571">
        <v>54</v>
      </c>
      <c r="I571" s="1" t="s">
        <v>609</v>
      </c>
      <c r="J571">
        <f>cocina[[#This Row],[Precio Unitario]]*cocina[[#This Row],[Cantidad Ordenada]]-cocina[[#This Row],[Costo Unitario]]*cocina[[#This Row],[Cantidad Ordenada]]</f>
        <v>28</v>
      </c>
      <c r="K571">
        <f>cocina[[#This Row],[Precio Unitario]]*cocina[[#This Row],[Cantidad Ordenada]]</f>
        <v>68</v>
      </c>
      <c r="L571" s="5">
        <f>(SUMIF(A:A,cocina[[#This Row],[Número de Orden]],J:J))/SUMIF(A:A,cocina[[#This Row],[Número de Orden]],K:K)</f>
        <v>0.40932642487046633</v>
      </c>
      <c r="M571" s="1">
        <f>cocina[[#This Row],[Ganancia bruta]]-cocina[[#This Row],[Ganancia neta]]</f>
        <v>40</v>
      </c>
    </row>
    <row r="572" spans="1:13" x14ac:dyDescent="0.3">
      <c r="A572">
        <v>221</v>
      </c>
      <c r="B572">
        <v>16</v>
      </c>
      <c r="C572" s="1" t="s">
        <v>48</v>
      </c>
      <c r="D572" s="1" t="s">
        <v>618</v>
      </c>
      <c r="E572">
        <v>17</v>
      </c>
      <c r="F572">
        <v>29</v>
      </c>
      <c r="G572">
        <v>1</v>
      </c>
      <c r="H572">
        <v>25</v>
      </c>
      <c r="I572" s="1" t="s">
        <v>608</v>
      </c>
      <c r="J572">
        <f>cocina[[#This Row],[Precio Unitario]]*cocina[[#This Row],[Cantidad Ordenada]]-cocina[[#This Row],[Costo Unitario]]*cocina[[#This Row],[Cantidad Ordenada]]</f>
        <v>12</v>
      </c>
      <c r="K572">
        <f>cocina[[#This Row],[Precio Unitario]]*cocina[[#This Row],[Cantidad Ordenada]]</f>
        <v>29</v>
      </c>
      <c r="L572" s="5">
        <f>(SUMIF(A:A,cocina[[#This Row],[Número de Orden]],J:J))/SUMIF(A:A,cocina[[#This Row],[Número de Orden]],K:K)</f>
        <v>0.40932642487046633</v>
      </c>
      <c r="M572" s="1">
        <f>cocina[[#This Row],[Ganancia bruta]]-cocina[[#This Row],[Ganancia neta]]</f>
        <v>17</v>
      </c>
    </row>
    <row r="573" spans="1:13" x14ac:dyDescent="0.3">
      <c r="A573">
        <v>222</v>
      </c>
      <c r="B573">
        <v>3</v>
      </c>
      <c r="C573" s="1" t="s">
        <v>210</v>
      </c>
      <c r="D573" s="1" t="s">
        <v>627</v>
      </c>
      <c r="E573">
        <v>14</v>
      </c>
      <c r="F573">
        <v>23</v>
      </c>
      <c r="G573">
        <v>3</v>
      </c>
      <c r="H573">
        <v>29</v>
      </c>
      <c r="I573" s="1" t="s">
        <v>608</v>
      </c>
      <c r="J573">
        <f>cocina[[#This Row],[Precio Unitario]]*cocina[[#This Row],[Cantidad Ordenada]]-cocina[[#This Row],[Costo Unitario]]*cocina[[#This Row],[Cantidad Ordenada]]</f>
        <v>27</v>
      </c>
      <c r="K573">
        <f>cocina[[#This Row],[Precio Unitario]]*cocina[[#This Row],[Cantidad Ordenada]]</f>
        <v>69</v>
      </c>
      <c r="L573" s="5">
        <f>(SUMIF(A:A,cocina[[#This Row],[Número de Orden]],J:J))/SUMIF(A:A,cocina[[#This Row],[Número de Orden]],K:K)</f>
        <v>0.40206185567010311</v>
      </c>
      <c r="M573" s="1">
        <f>cocina[[#This Row],[Ganancia bruta]]-cocina[[#This Row],[Ganancia neta]]</f>
        <v>42</v>
      </c>
    </row>
    <row r="574" spans="1:13" x14ac:dyDescent="0.3">
      <c r="A574">
        <v>222</v>
      </c>
      <c r="B574">
        <v>3</v>
      </c>
      <c r="C574" s="1" t="s">
        <v>52</v>
      </c>
      <c r="D574" s="1" t="s">
        <v>620</v>
      </c>
      <c r="E574">
        <v>16</v>
      </c>
      <c r="F574">
        <v>28</v>
      </c>
      <c r="G574">
        <v>1</v>
      </c>
      <c r="H574">
        <v>56</v>
      </c>
      <c r="I574" s="1" t="s">
        <v>608</v>
      </c>
      <c r="J574">
        <f>cocina[[#This Row],[Precio Unitario]]*cocina[[#This Row],[Cantidad Ordenada]]-cocina[[#This Row],[Costo Unitario]]*cocina[[#This Row],[Cantidad Ordenada]]</f>
        <v>12</v>
      </c>
      <c r="K574">
        <f>cocina[[#This Row],[Precio Unitario]]*cocina[[#This Row],[Cantidad Ordenada]]</f>
        <v>28</v>
      </c>
      <c r="L574" s="5">
        <f>(SUMIF(A:A,cocina[[#This Row],[Número de Orden]],J:J))/SUMIF(A:A,cocina[[#This Row],[Número de Orden]],K:K)</f>
        <v>0.40206185567010311</v>
      </c>
      <c r="M574" s="1">
        <f>cocina[[#This Row],[Ganancia bruta]]-cocina[[#This Row],[Ganancia neta]]</f>
        <v>16</v>
      </c>
    </row>
    <row r="575" spans="1:13" x14ac:dyDescent="0.3">
      <c r="A575">
        <v>223</v>
      </c>
      <c r="B575">
        <v>19</v>
      </c>
      <c r="C575" s="1" t="s">
        <v>257</v>
      </c>
      <c r="D575" s="1" t="s">
        <v>623</v>
      </c>
      <c r="E575">
        <v>19</v>
      </c>
      <c r="F575">
        <v>32</v>
      </c>
      <c r="G575">
        <v>1</v>
      </c>
      <c r="H575">
        <v>53</v>
      </c>
      <c r="I575" s="1" t="s">
        <v>608</v>
      </c>
      <c r="J575">
        <f>cocina[[#This Row],[Precio Unitario]]*cocina[[#This Row],[Cantidad Ordenada]]-cocina[[#This Row],[Costo Unitario]]*cocina[[#This Row],[Cantidad Ordenada]]</f>
        <v>13</v>
      </c>
      <c r="K575">
        <f>cocina[[#This Row],[Precio Unitario]]*cocina[[#This Row],[Cantidad Ordenada]]</f>
        <v>32</v>
      </c>
      <c r="L575" s="5">
        <f>(SUMIF(A:A,cocina[[#This Row],[Número de Orden]],J:J))/SUMIF(A:A,cocina[[#This Row],[Número de Orden]],K:K)</f>
        <v>0.40625</v>
      </c>
      <c r="M575" s="1">
        <f>cocina[[#This Row],[Ganancia bruta]]-cocina[[#This Row],[Ganancia neta]]</f>
        <v>19</v>
      </c>
    </row>
    <row r="576" spans="1:13" x14ac:dyDescent="0.3">
      <c r="A576">
        <v>224</v>
      </c>
      <c r="B576">
        <v>7</v>
      </c>
      <c r="C576" s="1" t="s">
        <v>165</v>
      </c>
      <c r="D576" s="1" t="s">
        <v>630</v>
      </c>
      <c r="E576">
        <v>15</v>
      </c>
      <c r="F576">
        <v>26</v>
      </c>
      <c r="G576">
        <v>2</v>
      </c>
      <c r="H576">
        <v>20</v>
      </c>
      <c r="I576" s="1" t="s">
        <v>608</v>
      </c>
      <c r="J576">
        <f>cocina[[#This Row],[Precio Unitario]]*cocina[[#This Row],[Cantidad Ordenada]]-cocina[[#This Row],[Costo Unitario]]*cocina[[#This Row],[Cantidad Ordenada]]</f>
        <v>22</v>
      </c>
      <c r="K576">
        <f>cocina[[#This Row],[Precio Unitario]]*cocina[[#This Row],[Cantidad Ordenada]]</f>
        <v>52</v>
      </c>
      <c r="L576" s="5">
        <f>(SUMIF(A:A,cocina[[#This Row],[Número de Orden]],J:J))/SUMIF(A:A,cocina[[#This Row],[Número de Orden]],K:K)</f>
        <v>0.42307692307692307</v>
      </c>
      <c r="M576" s="1">
        <f>cocina[[#This Row],[Ganancia bruta]]-cocina[[#This Row],[Ganancia neta]]</f>
        <v>30</v>
      </c>
    </row>
    <row r="577" spans="1:13" x14ac:dyDescent="0.3">
      <c r="A577">
        <v>225</v>
      </c>
      <c r="B577">
        <v>19</v>
      </c>
      <c r="C577" s="1" t="s">
        <v>271</v>
      </c>
      <c r="D577" s="1" t="s">
        <v>619</v>
      </c>
      <c r="E577">
        <v>20</v>
      </c>
      <c r="F577">
        <v>33</v>
      </c>
      <c r="G577">
        <v>3</v>
      </c>
      <c r="H577">
        <v>56</v>
      </c>
      <c r="I577" s="1" t="s">
        <v>609</v>
      </c>
      <c r="J577">
        <f>cocina[[#This Row],[Precio Unitario]]*cocina[[#This Row],[Cantidad Ordenada]]-cocina[[#This Row],[Costo Unitario]]*cocina[[#This Row],[Cantidad Ordenada]]</f>
        <v>39</v>
      </c>
      <c r="K577">
        <f>cocina[[#This Row],[Precio Unitario]]*cocina[[#This Row],[Cantidad Ordenada]]</f>
        <v>99</v>
      </c>
      <c r="L577" s="5">
        <f>(SUMIF(A:A,cocina[[#This Row],[Número de Orden]],J:J))/SUMIF(A:A,cocina[[#This Row],[Número de Orden]],K:K)</f>
        <v>0.39285714285714285</v>
      </c>
      <c r="M577" s="1">
        <f>cocina[[#This Row],[Ganancia bruta]]-cocina[[#This Row],[Ganancia neta]]</f>
        <v>60</v>
      </c>
    </row>
    <row r="578" spans="1:13" x14ac:dyDescent="0.3">
      <c r="A578">
        <v>225</v>
      </c>
      <c r="B578">
        <v>19</v>
      </c>
      <c r="C578" s="1" t="s">
        <v>210</v>
      </c>
      <c r="D578" s="1" t="s">
        <v>627</v>
      </c>
      <c r="E578">
        <v>14</v>
      </c>
      <c r="F578">
        <v>23</v>
      </c>
      <c r="G578">
        <v>3</v>
      </c>
      <c r="H578">
        <v>38</v>
      </c>
      <c r="I578" s="1" t="s">
        <v>609</v>
      </c>
      <c r="J578">
        <f>cocina[[#This Row],[Precio Unitario]]*cocina[[#This Row],[Cantidad Ordenada]]-cocina[[#This Row],[Costo Unitario]]*cocina[[#This Row],[Cantidad Ordenada]]</f>
        <v>27</v>
      </c>
      <c r="K578">
        <f>cocina[[#This Row],[Precio Unitario]]*cocina[[#This Row],[Cantidad Ordenada]]</f>
        <v>69</v>
      </c>
      <c r="L578" s="5">
        <f>(SUMIF(A:A,cocina[[#This Row],[Número de Orden]],J:J))/SUMIF(A:A,cocina[[#This Row],[Número de Orden]],K:K)</f>
        <v>0.39285714285714285</v>
      </c>
      <c r="M578" s="1">
        <f>cocina[[#This Row],[Ganancia bruta]]-cocina[[#This Row],[Ganancia neta]]</f>
        <v>42</v>
      </c>
    </row>
    <row r="579" spans="1:13" x14ac:dyDescent="0.3">
      <c r="A579">
        <v>226</v>
      </c>
      <c r="B579">
        <v>7</v>
      </c>
      <c r="C579" s="1" t="s">
        <v>156</v>
      </c>
      <c r="D579" s="1" t="s">
        <v>626</v>
      </c>
      <c r="E579">
        <v>12</v>
      </c>
      <c r="F579">
        <v>20</v>
      </c>
      <c r="G579">
        <v>2</v>
      </c>
      <c r="H579">
        <v>7</v>
      </c>
      <c r="I579" s="1" t="s">
        <v>608</v>
      </c>
      <c r="J579">
        <f>cocina[[#This Row],[Precio Unitario]]*cocina[[#This Row],[Cantidad Ordenada]]-cocina[[#This Row],[Costo Unitario]]*cocina[[#This Row],[Cantidad Ordenada]]</f>
        <v>16</v>
      </c>
      <c r="K579">
        <f>cocina[[#This Row],[Precio Unitario]]*cocina[[#This Row],[Cantidad Ordenada]]</f>
        <v>40</v>
      </c>
      <c r="L579" s="5">
        <f>(SUMIF(A:A,cocina[[#This Row],[Número de Orden]],J:J))/SUMIF(A:A,cocina[[#This Row],[Número de Orden]],K:K)</f>
        <v>0.40350877192982454</v>
      </c>
      <c r="M579" s="1">
        <f>cocina[[#This Row],[Ganancia bruta]]-cocina[[#This Row],[Ganancia neta]]</f>
        <v>24</v>
      </c>
    </row>
    <row r="580" spans="1:13" x14ac:dyDescent="0.3">
      <c r="A580">
        <v>226</v>
      </c>
      <c r="B580">
        <v>7</v>
      </c>
      <c r="C580" s="1" t="s">
        <v>80</v>
      </c>
      <c r="D580" s="1" t="s">
        <v>628</v>
      </c>
      <c r="E580">
        <v>13</v>
      </c>
      <c r="F580">
        <v>21</v>
      </c>
      <c r="G580">
        <v>1</v>
      </c>
      <c r="H580">
        <v>29</v>
      </c>
      <c r="I580" s="1" t="s">
        <v>609</v>
      </c>
      <c r="J580">
        <f>cocina[[#This Row],[Precio Unitario]]*cocina[[#This Row],[Cantidad Ordenada]]-cocina[[#This Row],[Costo Unitario]]*cocina[[#This Row],[Cantidad Ordenada]]</f>
        <v>8</v>
      </c>
      <c r="K580">
        <f>cocina[[#This Row],[Precio Unitario]]*cocina[[#This Row],[Cantidad Ordenada]]</f>
        <v>21</v>
      </c>
      <c r="L580" s="5">
        <f>(SUMIF(A:A,cocina[[#This Row],[Número de Orden]],J:J))/SUMIF(A:A,cocina[[#This Row],[Número de Orden]],K:K)</f>
        <v>0.40350877192982454</v>
      </c>
      <c r="M580" s="1">
        <f>cocina[[#This Row],[Ganancia bruta]]-cocina[[#This Row],[Ganancia neta]]</f>
        <v>13</v>
      </c>
    </row>
    <row r="581" spans="1:13" x14ac:dyDescent="0.3">
      <c r="A581">
        <v>226</v>
      </c>
      <c r="B581">
        <v>7</v>
      </c>
      <c r="C581" s="1" t="s">
        <v>116</v>
      </c>
      <c r="D581" s="1" t="s">
        <v>615</v>
      </c>
      <c r="E581">
        <v>16</v>
      </c>
      <c r="F581">
        <v>27</v>
      </c>
      <c r="G581">
        <v>3</v>
      </c>
      <c r="H581">
        <v>56</v>
      </c>
      <c r="I581" s="1" t="s">
        <v>608</v>
      </c>
      <c r="J581">
        <f>cocina[[#This Row],[Precio Unitario]]*cocina[[#This Row],[Cantidad Ordenada]]-cocina[[#This Row],[Costo Unitario]]*cocina[[#This Row],[Cantidad Ordenada]]</f>
        <v>33</v>
      </c>
      <c r="K581">
        <f>cocina[[#This Row],[Precio Unitario]]*cocina[[#This Row],[Cantidad Ordenada]]</f>
        <v>81</v>
      </c>
      <c r="L581" s="5">
        <f>(SUMIF(A:A,cocina[[#This Row],[Número de Orden]],J:J))/SUMIF(A:A,cocina[[#This Row],[Número de Orden]],K:K)</f>
        <v>0.40350877192982454</v>
      </c>
      <c r="M581" s="1">
        <f>cocina[[#This Row],[Ganancia bruta]]-cocina[[#This Row],[Ganancia neta]]</f>
        <v>48</v>
      </c>
    </row>
    <row r="582" spans="1:13" x14ac:dyDescent="0.3">
      <c r="A582">
        <v>226</v>
      </c>
      <c r="B582">
        <v>7</v>
      </c>
      <c r="C582" s="1" t="s">
        <v>48</v>
      </c>
      <c r="D582" s="1" t="s">
        <v>618</v>
      </c>
      <c r="E582">
        <v>17</v>
      </c>
      <c r="F582">
        <v>29</v>
      </c>
      <c r="G582">
        <v>1</v>
      </c>
      <c r="H582">
        <v>54</v>
      </c>
      <c r="I582" s="1" t="s">
        <v>609</v>
      </c>
      <c r="J582">
        <f>cocina[[#This Row],[Precio Unitario]]*cocina[[#This Row],[Cantidad Ordenada]]-cocina[[#This Row],[Costo Unitario]]*cocina[[#This Row],[Cantidad Ordenada]]</f>
        <v>12</v>
      </c>
      <c r="K582">
        <f>cocina[[#This Row],[Precio Unitario]]*cocina[[#This Row],[Cantidad Ordenada]]</f>
        <v>29</v>
      </c>
      <c r="L582" s="5">
        <f>(SUMIF(A:A,cocina[[#This Row],[Número de Orden]],J:J))/SUMIF(A:A,cocina[[#This Row],[Número de Orden]],K:K)</f>
        <v>0.40350877192982454</v>
      </c>
      <c r="M582" s="1">
        <f>cocina[[#This Row],[Ganancia bruta]]-cocina[[#This Row],[Ganancia neta]]</f>
        <v>17</v>
      </c>
    </row>
    <row r="583" spans="1:13" x14ac:dyDescent="0.3">
      <c r="A583">
        <v>227</v>
      </c>
      <c r="B583">
        <v>17</v>
      </c>
      <c r="C583" s="1" t="s">
        <v>168</v>
      </c>
      <c r="D583" s="1" t="s">
        <v>612</v>
      </c>
      <c r="E583">
        <v>14</v>
      </c>
      <c r="F583">
        <v>24</v>
      </c>
      <c r="G583">
        <v>1</v>
      </c>
      <c r="H583">
        <v>58</v>
      </c>
      <c r="I583" s="1" t="s">
        <v>608</v>
      </c>
      <c r="J583">
        <f>cocina[[#This Row],[Precio Unitario]]*cocina[[#This Row],[Cantidad Ordenada]]-cocina[[#This Row],[Costo Unitario]]*cocina[[#This Row],[Cantidad Ordenada]]</f>
        <v>10</v>
      </c>
      <c r="K583">
        <f>cocina[[#This Row],[Precio Unitario]]*cocina[[#This Row],[Cantidad Ordenada]]</f>
        <v>24</v>
      </c>
      <c r="L583" s="5">
        <f>(SUMIF(A:A,cocina[[#This Row],[Número de Orden]],J:J))/SUMIF(A:A,cocina[[#This Row],[Número de Orden]],K:K)</f>
        <v>0.3981042654028436</v>
      </c>
      <c r="M583" s="1">
        <f>cocina[[#This Row],[Ganancia bruta]]-cocina[[#This Row],[Ganancia neta]]</f>
        <v>14</v>
      </c>
    </row>
    <row r="584" spans="1:13" x14ac:dyDescent="0.3">
      <c r="A584">
        <v>227</v>
      </c>
      <c r="B584">
        <v>17</v>
      </c>
      <c r="C584" s="1" t="s">
        <v>126</v>
      </c>
      <c r="D584" s="1" t="s">
        <v>614</v>
      </c>
      <c r="E584">
        <v>19</v>
      </c>
      <c r="F584">
        <v>31</v>
      </c>
      <c r="G584">
        <v>3</v>
      </c>
      <c r="H584">
        <v>15</v>
      </c>
      <c r="I584" s="1" t="s">
        <v>609</v>
      </c>
      <c r="J584">
        <f>cocina[[#This Row],[Precio Unitario]]*cocina[[#This Row],[Cantidad Ordenada]]-cocina[[#This Row],[Costo Unitario]]*cocina[[#This Row],[Cantidad Ordenada]]</f>
        <v>36</v>
      </c>
      <c r="K584">
        <f>cocina[[#This Row],[Precio Unitario]]*cocina[[#This Row],[Cantidad Ordenada]]</f>
        <v>93</v>
      </c>
      <c r="L584" s="5">
        <f>(SUMIF(A:A,cocina[[#This Row],[Número de Orden]],J:J))/SUMIF(A:A,cocina[[#This Row],[Número de Orden]],K:K)</f>
        <v>0.3981042654028436</v>
      </c>
      <c r="M584" s="1">
        <f>cocina[[#This Row],[Ganancia bruta]]-cocina[[#This Row],[Ganancia neta]]</f>
        <v>57</v>
      </c>
    </row>
    <row r="585" spans="1:13" x14ac:dyDescent="0.3">
      <c r="A585">
        <v>227</v>
      </c>
      <c r="B585">
        <v>17</v>
      </c>
      <c r="C585" s="1" t="s">
        <v>52</v>
      </c>
      <c r="D585" s="1" t="s">
        <v>620</v>
      </c>
      <c r="E585">
        <v>16</v>
      </c>
      <c r="F585">
        <v>28</v>
      </c>
      <c r="G585">
        <v>1</v>
      </c>
      <c r="H585">
        <v>13</v>
      </c>
      <c r="I585" s="1" t="s">
        <v>608</v>
      </c>
      <c r="J585">
        <f>cocina[[#This Row],[Precio Unitario]]*cocina[[#This Row],[Cantidad Ordenada]]-cocina[[#This Row],[Costo Unitario]]*cocina[[#This Row],[Cantidad Ordenada]]</f>
        <v>12</v>
      </c>
      <c r="K585">
        <f>cocina[[#This Row],[Precio Unitario]]*cocina[[#This Row],[Cantidad Ordenada]]</f>
        <v>28</v>
      </c>
      <c r="L585" s="5">
        <f>(SUMIF(A:A,cocina[[#This Row],[Número de Orden]],J:J))/SUMIF(A:A,cocina[[#This Row],[Número de Orden]],K:K)</f>
        <v>0.3981042654028436</v>
      </c>
      <c r="M585" s="1">
        <f>cocina[[#This Row],[Ganancia bruta]]-cocina[[#This Row],[Ganancia neta]]</f>
        <v>16</v>
      </c>
    </row>
    <row r="586" spans="1:13" x14ac:dyDescent="0.3">
      <c r="A586">
        <v>227</v>
      </c>
      <c r="B586">
        <v>17</v>
      </c>
      <c r="C586" s="1" t="s">
        <v>271</v>
      </c>
      <c r="D586" s="1" t="s">
        <v>619</v>
      </c>
      <c r="E586">
        <v>20</v>
      </c>
      <c r="F586">
        <v>33</v>
      </c>
      <c r="G586">
        <v>2</v>
      </c>
      <c r="H586">
        <v>33</v>
      </c>
      <c r="I586" s="1" t="s">
        <v>608</v>
      </c>
      <c r="J586">
        <f>cocina[[#This Row],[Precio Unitario]]*cocina[[#This Row],[Cantidad Ordenada]]-cocina[[#This Row],[Costo Unitario]]*cocina[[#This Row],[Cantidad Ordenada]]</f>
        <v>26</v>
      </c>
      <c r="K586">
        <f>cocina[[#This Row],[Precio Unitario]]*cocina[[#This Row],[Cantidad Ordenada]]</f>
        <v>66</v>
      </c>
      <c r="L586" s="5">
        <f>(SUMIF(A:A,cocina[[#This Row],[Número de Orden]],J:J))/SUMIF(A:A,cocina[[#This Row],[Número de Orden]],K:K)</f>
        <v>0.3981042654028436</v>
      </c>
      <c r="M586" s="1">
        <f>cocina[[#This Row],[Ganancia bruta]]-cocina[[#This Row],[Ganancia neta]]</f>
        <v>40</v>
      </c>
    </row>
    <row r="587" spans="1:13" x14ac:dyDescent="0.3">
      <c r="A587">
        <v>228</v>
      </c>
      <c r="B587">
        <v>16</v>
      </c>
      <c r="C587" s="1" t="s">
        <v>210</v>
      </c>
      <c r="D587" s="1" t="s">
        <v>627</v>
      </c>
      <c r="E587">
        <v>14</v>
      </c>
      <c r="F587">
        <v>23</v>
      </c>
      <c r="G587">
        <v>3</v>
      </c>
      <c r="H587">
        <v>35</v>
      </c>
      <c r="I587" s="1" t="s">
        <v>608</v>
      </c>
      <c r="J587">
        <f>cocina[[#This Row],[Precio Unitario]]*cocina[[#This Row],[Cantidad Ordenada]]-cocina[[#This Row],[Costo Unitario]]*cocina[[#This Row],[Cantidad Ordenada]]</f>
        <v>27</v>
      </c>
      <c r="K587">
        <f>cocina[[#This Row],[Precio Unitario]]*cocina[[#This Row],[Cantidad Ordenada]]</f>
        <v>69</v>
      </c>
      <c r="L587" s="5">
        <f>(SUMIF(A:A,cocina[[#This Row],[Número de Orden]],J:J))/SUMIF(A:A,cocina[[#This Row],[Número de Orden]],K:K)</f>
        <v>0.39130434782608697</v>
      </c>
      <c r="M587" s="1">
        <f>cocina[[#This Row],[Ganancia bruta]]-cocina[[#This Row],[Ganancia neta]]</f>
        <v>42</v>
      </c>
    </row>
    <row r="588" spans="1:13" x14ac:dyDescent="0.3">
      <c r="A588">
        <v>229</v>
      </c>
      <c r="B588">
        <v>14</v>
      </c>
      <c r="C588" s="1" t="s">
        <v>132</v>
      </c>
      <c r="D588" s="1" t="s">
        <v>631</v>
      </c>
      <c r="E588">
        <v>15</v>
      </c>
      <c r="F588">
        <v>25</v>
      </c>
      <c r="G588">
        <v>1</v>
      </c>
      <c r="H588">
        <v>28</v>
      </c>
      <c r="I588" s="1" t="s">
        <v>609</v>
      </c>
      <c r="J588">
        <f>cocina[[#This Row],[Precio Unitario]]*cocina[[#This Row],[Cantidad Ordenada]]-cocina[[#This Row],[Costo Unitario]]*cocina[[#This Row],[Cantidad Ordenada]]</f>
        <v>10</v>
      </c>
      <c r="K588">
        <f>cocina[[#This Row],[Precio Unitario]]*cocina[[#This Row],[Cantidad Ordenada]]</f>
        <v>25</v>
      </c>
      <c r="L588" s="5">
        <f>(SUMIF(A:A,cocina[[#This Row],[Número de Orden]],J:J))/SUMIF(A:A,cocina[[#This Row],[Número de Orden]],K:K)</f>
        <v>0.40322580645161288</v>
      </c>
      <c r="M588" s="1">
        <f>cocina[[#This Row],[Ganancia bruta]]-cocina[[#This Row],[Ganancia neta]]</f>
        <v>15</v>
      </c>
    </row>
    <row r="589" spans="1:13" x14ac:dyDescent="0.3">
      <c r="A589">
        <v>229</v>
      </c>
      <c r="B589">
        <v>14</v>
      </c>
      <c r="C589" s="1" t="s">
        <v>36</v>
      </c>
      <c r="D589" s="1" t="s">
        <v>622</v>
      </c>
      <c r="E589">
        <v>21</v>
      </c>
      <c r="F589">
        <v>35</v>
      </c>
      <c r="G589">
        <v>1</v>
      </c>
      <c r="H589">
        <v>43</v>
      </c>
      <c r="I589" s="1" t="s">
        <v>608</v>
      </c>
      <c r="J589">
        <f>cocina[[#This Row],[Precio Unitario]]*cocina[[#This Row],[Cantidad Ordenada]]-cocina[[#This Row],[Costo Unitario]]*cocina[[#This Row],[Cantidad Ordenada]]</f>
        <v>14</v>
      </c>
      <c r="K589">
        <f>cocina[[#This Row],[Precio Unitario]]*cocina[[#This Row],[Cantidad Ordenada]]</f>
        <v>35</v>
      </c>
      <c r="L589" s="5">
        <f>(SUMIF(A:A,cocina[[#This Row],[Número de Orden]],J:J))/SUMIF(A:A,cocina[[#This Row],[Número de Orden]],K:K)</f>
        <v>0.40322580645161288</v>
      </c>
      <c r="M589" s="1">
        <f>cocina[[#This Row],[Ganancia bruta]]-cocina[[#This Row],[Ganancia neta]]</f>
        <v>21</v>
      </c>
    </row>
    <row r="590" spans="1:13" x14ac:dyDescent="0.3">
      <c r="A590">
        <v>229</v>
      </c>
      <c r="B590">
        <v>14</v>
      </c>
      <c r="C590" s="1" t="s">
        <v>83</v>
      </c>
      <c r="D590" s="1" t="s">
        <v>617</v>
      </c>
      <c r="E590">
        <v>22</v>
      </c>
      <c r="F590">
        <v>36</v>
      </c>
      <c r="G590">
        <v>1</v>
      </c>
      <c r="H590">
        <v>19</v>
      </c>
      <c r="I590" s="1" t="s">
        <v>609</v>
      </c>
      <c r="J590">
        <f>cocina[[#This Row],[Precio Unitario]]*cocina[[#This Row],[Cantidad Ordenada]]-cocina[[#This Row],[Costo Unitario]]*cocina[[#This Row],[Cantidad Ordenada]]</f>
        <v>14</v>
      </c>
      <c r="K590">
        <f>cocina[[#This Row],[Precio Unitario]]*cocina[[#This Row],[Cantidad Ordenada]]</f>
        <v>36</v>
      </c>
      <c r="L590" s="5">
        <f>(SUMIF(A:A,cocina[[#This Row],[Número de Orden]],J:J))/SUMIF(A:A,cocina[[#This Row],[Número de Orden]],K:K)</f>
        <v>0.40322580645161288</v>
      </c>
      <c r="M590" s="1">
        <f>cocina[[#This Row],[Ganancia bruta]]-cocina[[#This Row],[Ganancia neta]]</f>
        <v>22</v>
      </c>
    </row>
    <row r="591" spans="1:13" x14ac:dyDescent="0.3">
      <c r="A591">
        <v>229</v>
      </c>
      <c r="B591">
        <v>14</v>
      </c>
      <c r="C591" s="1" t="s">
        <v>52</v>
      </c>
      <c r="D591" s="1" t="s">
        <v>620</v>
      </c>
      <c r="E591">
        <v>16</v>
      </c>
      <c r="F591">
        <v>28</v>
      </c>
      <c r="G591">
        <v>1</v>
      </c>
      <c r="H591">
        <v>27</v>
      </c>
      <c r="I591" s="1" t="s">
        <v>609</v>
      </c>
      <c r="J591">
        <f>cocina[[#This Row],[Precio Unitario]]*cocina[[#This Row],[Cantidad Ordenada]]-cocina[[#This Row],[Costo Unitario]]*cocina[[#This Row],[Cantidad Ordenada]]</f>
        <v>12</v>
      </c>
      <c r="K591">
        <f>cocina[[#This Row],[Precio Unitario]]*cocina[[#This Row],[Cantidad Ordenada]]</f>
        <v>28</v>
      </c>
      <c r="L591" s="5">
        <f>(SUMIF(A:A,cocina[[#This Row],[Número de Orden]],J:J))/SUMIF(A:A,cocina[[#This Row],[Número de Orden]],K:K)</f>
        <v>0.40322580645161288</v>
      </c>
      <c r="M591" s="1">
        <f>cocina[[#This Row],[Ganancia bruta]]-cocina[[#This Row],[Ganancia neta]]</f>
        <v>16</v>
      </c>
    </row>
    <row r="592" spans="1:13" x14ac:dyDescent="0.3">
      <c r="A592">
        <v>230</v>
      </c>
      <c r="B592">
        <v>5</v>
      </c>
      <c r="C592" s="1" t="s">
        <v>257</v>
      </c>
      <c r="D592" s="1" t="s">
        <v>623</v>
      </c>
      <c r="E592">
        <v>19</v>
      </c>
      <c r="F592">
        <v>32</v>
      </c>
      <c r="G592">
        <v>3</v>
      </c>
      <c r="H592">
        <v>10</v>
      </c>
      <c r="I592" s="1" t="s">
        <v>609</v>
      </c>
      <c r="J592">
        <f>cocina[[#This Row],[Precio Unitario]]*cocina[[#This Row],[Cantidad Ordenada]]-cocina[[#This Row],[Costo Unitario]]*cocina[[#This Row],[Cantidad Ordenada]]</f>
        <v>39</v>
      </c>
      <c r="K592">
        <f>cocina[[#This Row],[Precio Unitario]]*cocina[[#This Row],[Cantidad Ordenada]]</f>
        <v>96</v>
      </c>
      <c r="L592" s="5">
        <f>(SUMIF(A:A,cocina[[#This Row],[Número de Orden]],J:J))/SUMIF(A:A,cocina[[#This Row],[Número de Orden]],K:K)</f>
        <v>0.40654205607476634</v>
      </c>
      <c r="M592" s="1">
        <f>cocina[[#This Row],[Ganancia bruta]]-cocina[[#This Row],[Ganancia neta]]</f>
        <v>57</v>
      </c>
    </row>
    <row r="593" spans="1:13" x14ac:dyDescent="0.3">
      <c r="A593">
        <v>230</v>
      </c>
      <c r="B593">
        <v>5</v>
      </c>
      <c r="C593" s="1" t="s">
        <v>52</v>
      </c>
      <c r="D593" s="1" t="s">
        <v>620</v>
      </c>
      <c r="E593">
        <v>16</v>
      </c>
      <c r="F593">
        <v>28</v>
      </c>
      <c r="G593">
        <v>2</v>
      </c>
      <c r="H593">
        <v>24</v>
      </c>
      <c r="I593" s="1" t="s">
        <v>609</v>
      </c>
      <c r="J593">
        <f>cocina[[#This Row],[Precio Unitario]]*cocina[[#This Row],[Cantidad Ordenada]]-cocina[[#This Row],[Costo Unitario]]*cocina[[#This Row],[Cantidad Ordenada]]</f>
        <v>24</v>
      </c>
      <c r="K593">
        <f>cocina[[#This Row],[Precio Unitario]]*cocina[[#This Row],[Cantidad Ordenada]]</f>
        <v>56</v>
      </c>
      <c r="L593" s="5">
        <f>(SUMIF(A:A,cocina[[#This Row],[Número de Orden]],J:J))/SUMIF(A:A,cocina[[#This Row],[Número de Orden]],K:K)</f>
        <v>0.40654205607476634</v>
      </c>
      <c r="M593" s="1">
        <f>cocina[[#This Row],[Ganancia bruta]]-cocina[[#This Row],[Ganancia neta]]</f>
        <v>32</v>
      </c>
    </row>
    <row r="594" spans="1:13" x14ac:dyDescent="0.3">
      <c r="A594">
        <v>230</v>
      </c>
      <c r="B594">
        <v>5</v>
      </c>
      <c r="C594" s="1" t="s">
        <v>126</v>
      </c>
      <c r="D594" s="1" t="s">
        <v>614</v>
      </c>
      <c r="E594">
        <v>19</v>
      </c>
      <c r="F594">
        <v>31</v>
      </c>
      <c r="G594">
        <v>2</v>
      </c>
      <c r="H594">
        <v>57</v>
      </c>
      <c r="I594" s="1" t="s">
        <v>609</v>
      </c>
      <c r="J594">
        <f>cocina[[#This Row],[Precio Unitario]]*cocina[[#This Row],[Cantidad Ordenada]]-cocina[[#This Row],[Costo Unitario]]*cocina[[#This Row],[Cantidad Ordenada]]</f>
        <v>24</v>
      </c>
      <c r="K594">
        <f>cocina[[#This Row],[Precio Unitario]]*cocina[[#This Row],[Cantidad Ordenada]]</f>
        <v>62</v>
      </c>
      <c r="L594" s="5">
        <f>(SUMIF(A:A,cocina[[#This Row],[Número de Orden]],J:J))/SUMIF(A:A,cocina[[#This Row],[Número de Orden]],K:K)</f>
        <v>0.40654205607476634</v>
      </c>
      <c r="M594" s="1">
        <f>cocina[[#This Row],[Ganancia bruta]]-cocina[[#This Row],[Ganancia neta]]</f>
        <v>38</v>
      </c>
    </row>
    <row r="595" spans="1:13" x14ac:dyDescent="0.3">
      <c r="A595">
        <v>231</v>
      </c>
      <c r="B595">
        <v>8</v>
      </c>
      <c r="C595" s="1" t="s">
        <v>80</v>
      </c>
      <c r="D595" s="1" t="s">
        <v>628</v>
      </c>
      <c r="E595">
        <v>13</v>
      </c>
      <c r="F595">
        <v>21</v>
      </c>
      <c r="G595">
        <v>2</v>
      </c>
      <c r="H595">
        <v>29</v>
      </c>
      <c r="I595" s="1" t="s">
        <v>609</v>
      </c>
      <c r="J595">
        <f>cocina[[#This Row],[Precio Unitario]]*cocina[[#This Row],[Cantidad Ordenada]]-cocina[[#This Row],[Costo Unitario]]*cocina[[#This Row],[Cantidad Ordenada]]</f>
        <v>16</v>
      </c>
      <c r="K595">
        <f>cocina[[#This Row],[Precio Unitario]]*cocina[[#This Row],[Cantidad Ordenada]]</f>
        <v>42</v>
      </c>
      <c r="L595" s="5">
        <f>(SUMIF(A:A,cocina[[#This Row],[Número de Orden]],J:J))/SUMIF(A:A,cocina[[#This Row],[Número de Orden]],K:K)</f>
        <v>0.39903846153846156</v>
      </c>
      <c r="M595" s="1">
        <f>cocina[[#This Row],[Ganancia bruta]]-cocina[[#This Row],[Ganancia neta]]</f>
        <v>26</v>
      </c>
    </row>
    <row r="596" spans="1:13" x14ac:dyDescent="0.3">
      <c r="A596">
        <v>231</v>
      </c>
      <c r="B596">
        <v>8</v>
      </c>
      <c r="C596" s="1" t="s">
        <v>65</v>
      </c>
      <c r="D596" s="1" t="s">
        <v>625</v>
      </c>
      <c r="E596">
        <v>20</v>
      </c>
      <c r="F596">
        <v>34</v>
      </c>
      <c r="G596">
        <v>3</v>
      </c>
      <c r="H596">
        <v>17</v>
      </c>
      <c r="I596" s="1" t="s">
        <v>609</v>
      </c>
      <c r="J596">
        <f>cocina[[#This Row],[Precio Unitario]]*cocina[[#This Row],[Cantidad Ordenada]]-cocina[[#This Row],[Costo Unitario]]*cocina[[#This Row],[Cantidad Ordenada]]</f>
        <v>42</v>
      </c>
      <c r="K596">
        <f>cocina[[#This Row],[Precio Unitario]]*cocina[[#This Row],[Cantidad Ordenada]]</f>
        <v>102</v>
      </c>
      <c r="L596" s="5">
        <f>(SUMIF(A:A,cocina[[#This Row],[Número de Orden]],J:J))/SUMIF(A:A,cocina[[#This Row],[Número de Orden]],K:K)</f>
        <v>0.39903846153846156</v>
      </c>
      <c r="M596" s="1">
        <f>cocina[[#This Row],[Ganancia bruta]]-cocina[[#This Row],[Ganancia neta]]</f>
        <v>60</v>
      </c>
    </row>
    <row r="597" spans="1:13" x14ac:dyDescent="0.3">
      <c r="A597">
        <v>231</v>
      </c>
      <c r="B597">
        <v>8</v>
      </c>
      <c r="C597" s="1" t="s">
        <v>126</v>
      </c>
      <c r="D597" s="1" t="s">
        <v>614</v>
      </c>
      <c r="E597">
        <v>19</v>
      </c>
      <c r="F597">
        <v>31</v>
      </c>
      <c r="G597">
        <v>1</v>
      </c>
      <c r="H597">
        <v>53</v>
      </c>
      <c r="I597" s="1" t="s">
        <v>609</v>
      </c>
      <c r="J597">
        <f>cocina[[#This Row],[Precio Unitario]]*cocina[[#This Row],[Cantidad Ordenada]]-cocina[[#This Row],[Costo Unitario]]*cocina[[#This Row],[Cantidad Ordenada]]</f>
        <v>12</v>
      </c>
      <c r="K597">
        <f>cocina[[#This Row],[Precio Unitario]]*cocina[[#This Row],[Cantidad Ordenada]]</f>
        <v>31</v>
      </c>
      <c r="L597" s="5">
        <f>(SUMIF(A:A,cocina[[#This Row],[Número de Orden]],J:J))/SUMIF(A:A,cocina[[#This Row],[Número de Orden]],K:K)</f>
        <v>0.39903846153846156</v>
      </c>
      <c r="M597" s="1">
        <f>cocina[[#This Row],[Ganancia bruta]]-cocina[[#This Row],[Ganancia neta]]</f>
        <v>19</v>
      </c>
    </row>
    <row r="598" spans="1:13" x14ac:dyDescent="0.3">
      <c r="A598">
        <v>231</v>
      </c>
      <c r="B598">
        <v>8</v>
      </c>
      <c r="C598" s="1" t="s">
        <v>271</v>
      </c>
      <c r="D598" s="1" t="s">
        <v>619</v>
      </c>
      <c r="E598">
        <v>20</v>
      </c>
      <c r="F598">
        <v>33</v>
      </c>
      <c r="G598">
        <v>1</v>
      </c>
      <c r="H598">
        <v>51</v>
      </c>
      <c r="I598" s="1" t="s">
        <v>608</v>
      </c>
      <c r="J598">
        <f>cocina[[#This Row],[Precio Unitario]]*cocina[[#This Row],[Cantidad Ordenada]]-cocina[[#This Row],[Costo Unitario]]*cocina[[#This Row],[Cantidad Ordenada]]</f>
        <v>13</v>
      </c>
      <c r="K598">
        <f>cocina[[#This Row],[Precio Unitario]]*cocina[[#This Row],[Cantidad Ordenada]]</f>
        <v>33</v>
      </c>
      <c r="L598" s="5">
        <f>(SUMIF(A:A,cocina[[#This Row],[Número de Orden]],J:J))/SUMIF(A:A,cocina[[#This Row],[Número de Orden]],K:K)</f>
        <v>0.39903846153846156</v>
      </c>
      <c r="M598" s="1">
        <f>cocina[[#This Row],[Ganancia bruta]]-cocina[[#This Row],[Ganancia neta]]</f>
        <v>20</v>
      </c>
    </row>
    <row r="599" spans="1:13" x14ac:dyDescent="0.3">
      <c r="A599">
        <v>232</v>
      </c>
      <c r="B599">
        <v>2</v>
      </c>
      <c r="C599" s="1" t="s">
        <v>168</v>
      </c>
      <c r="D599" s="1" t="s">
        <v>612</v>
      </c>
      <c r="E599">
        <v>14</v>
      </c>
      <c r="F599">
        <v>24</v>
      </c>
      <c r="G599">
        <v>1</v>
      </c>
      <c r="H599">
        <v>50</v>
      </c>
      <c r="I599" s="1" t="s">
        <v>609</v>
      </c>
      <c r="J599">
        <f>cocina[[#This Row],[Precio Unitario]]*cocina[[#This Row],[Cantidad Ordenada]]-cocina[[#This Row],[Costo Unitario]]*cocina[[#This Row],[Cantidad Ordenada]]</f>
        <v>10</v>
      </c>
      <c r="K599">
        <f>cocina[[#This Row],[Precio Unitario]]*cocina[[#This Row],[Cantidad Ordenada]]</f>
        <v>24</v>
      </c>
      <c r="L599" s="5">
        <f>(SUMIF(A:A,cocina[[#This Row],[Número de Orden]],J:J))/SUMIF(A:A,cocina[[#This Row],[Número de Orden]],K:K)</f>
        <v>0.41052631578947368</v>
      </c>
      <c r="M599" s="1">
        <f>cocina[[#This Row],[Ganancia bruta]]-cocina[[#This Row],[Ganancia neta]]</f>
        <v>14</v>
      </c>
    </row>
    <row r="600" spans="1:13" x14ac:dyDescent="0.3">
      <c r="A600">
        <v>232</v>
      </c>
      <c r="B600">
        <v>2</v>
      </c>
      <c r="C600" s="1" t="s">
        <v>116</v>
      </c>
      <c r="D600" s="1" t="s">
        <v>615</v>
      </c>
      <c r="E600">
        <v>16</v>
      </c>
      <c r="F600">
        <v>27</v>
      </c>
      <c r="G600">
        <v>2</v>
      </c>
      <c r="H600">
        <v>30</v>
      </c>
      <c r="I600" s="1" t="s">
        <v>609</v>
      </c>
      <c r="J600">
        <f>cocina[[#This Row],[Precio Unitario]]*cocina[[#This Row],[Cantidad Ordenada]]-cocina[[#This Row],[Costo Unitario]]*cocina[[#This Row],[Cantidad Ordenada]]</f>
        <v>22</v>
      </c>
      <c r="K600">
        <f>cocina[[#This Row],[Precio Unitario]]*cocina[[#This Row],[Cantidad Ordenada]]</f>
        <v>54</v>
      </c>
      <c r="L600" s="5">
        <f>(SUMIF(A:A,cocina[[#This Row],[Número de Orden]],J:J))/SUMIF(A:A,cocina[[#This Row],[Número de Orden]],K:K)</f>
        <v>0.41052631578947368</v>
      </c>
      <c r="M600" s="1">
        <f>cocina[[#This Row],[Ganancia bruta]]-cocina[[#This Row],[Ganancia neta]]</f>
        <v>32</v>
      </c>
    </row>
    <row r="601" spans="1:13" x14ac:dyDescent="0.3">
      <c r="A601">
        <v>232</v>
      </c>
      <c r="B601">
        <v>2</v>
      </c>
      <c r="C601" s="1" t="s">
        <v>78</v>
      </c>
      <c r="D601" s="1" t="s">
        <v>613</v>
      </c>
      <c r="E601">
        <v>18</v>
      </c>
      <c r="F601">
        <v>30</v>
      </c>
      <c r="G601">
        <v>2</v>
      </c>
      <c r="H601">
        <v>40</v>
      </c>
      <c r="I601" s="1" t="s">
        <v>609</v>
      </c>
      <c r="J601">
        <f>cocina[[#This Row],[Precio Unitario]]*cocina[[#This Row],[Cantidad Ordenada]]-cocina[[#This Row],[Costo Unitario]]*cocina[[#This Row],[Cantidad Ordenada]]</f>
        <v>24</v>
      </c>
      <c r="K601">
        <f>cocina[[#This Row],[Precio Unitario]]*cocina[[#This Row],[Cantidad Ordenada]]</f>
        <v>60</v>
      </c>
      <c r="L601" s="5">
        <f>(SUMIF(A:A,cocina[[#This Row],[Número de Orden]],J:J))/SUMIF(A:A,cocina[[#This Row],[Número de Orden]],K:K)</f>
        <v>0.41052631578947368</v>
      </c>
      <c r="M601" s="1">
        <f>cocina[[#This Row],[Ganancia bruta]]-cocina[[#This Row],[Ganancia neta]]</f>
        <v>36</v>
      </c>
    </row>
    <row r="602" spans="1:13" x14ac:dyDescent="0.3">
      <c r="A602">
        <v>232</v>
      </c>
      <c r="B602">
        <v>2</v>
      </c>
      <c r="C602" s="1" t="s">
        <v>165</v>
      </c>
      <c r="D602" s="1" t="s">
        <v>630</v>
      </c>
      <c r="E602">
        <v>15</v>
      </c>
      <c r="F602">
        <v>26</v>
      </c>
      <c r="G602">
        <v>2</v>
      </c>
      <c r="H602">
        <v>19</v>
      </c>
      <c r="I602" s="1" t="s">
        <v>608</v>
      </c>
      <c r="J602">
        <f>cocina[[#This Row],[Precio Unitario]]*cocina[[#This Row],[Cantidad Ordenada]]-cocina[[#This Row],[Costo Unitario]]*cocina[[#This Row],[Cantidad Ordenada]]</f>
        <v>22</v>
      </c>
      <c r="K602">
        <f>cocina[[#This Row],[Precio Unitario]]*cocina[[#This Row],[Cantidad Ordenada]]</f>
        <v>52</v>
      </c>
      <c r="L602" s="5">
        <f>(SUMIF(A:A,cocina[[#This Row],[Número de Orden]],J:J))/SUMIF(A:A,cocina[[#This Row],[Número de Orden]],K:K)</f>
        <v>0.41052631578947368</v>
      </c>
      <c r="M602" s="1">
        <f>cocina[[#This Row],[Ganancia bruta]]-cocina[[#This Row],[Ganancia neta]]</f>
        <v>30</v>
      </c>
    </row>
    <row r="603" spans="1:13" x14ac:dyDescent="0.3">
      <c r="A603">
        <v>233</v>
      </c>
      <c r="B603">
        <v>8</v>
      </c>
      <c r="C603" s="1" t="s">
        <v>122</v>
      </c>
      <c r="D603" s="1" t="s">
        <v>621</v>
      </c>
      <c r="E603">
        <v>11</v>
      </c>
      <c r="F603">
        <v>19</v>
      </c>
      <c r="G603">
        <v>2</v>
      </c>
      <c r="H603">
        <v>31</v>
      </c>
      <c r="I603" s="1" t="s">
        <v>609</v>
      </c>
      <c r="J603">
        <f>cocina[[#This Row],[Precio Unitario]]*cocina[[#This Row],[Cantidad Ordenada]]-cocina[[#This Row],[Costo Unitario]]*cocina[[#This Row],[Cantidad Ordenada]]</f>
        <v>16</v>
      </c>
      <c r="K603">
        <f>cocina[[#This Row],[Precio Unitario]]*cocina[[#This Row],[Cantidad Ordenada]]</f>
        <v>38</v>
      </c>
      <c r="L603" s="5">
        <f>(SUMIF(A:A,cocina[[#This Row],[Número de Orden]],J:J))/SUMIF(A:A,cocina[[#This Row],[Número de Orden]],K:K)</f>
        <v>0.42105263157894735</v>
      </c>
      <c r="M603" s="1">
        <f>cocina[[#This Row],[Ganancia bruta]]-cocina[[#This Row],[Ganancia neta]]</f>
        <v>22</v>
      </c>
    </row>
    <row r="604" spans="1:13" x14ac:dyDescent="0.3">
      <c r="A604">
        <v>234</v>
      </c>
      <c r="B604">
        <v>17</v>
      </c>
      <c r="C604" s="1" t="s">
        <v>78</v>
      </c>
      <c r="D604" s="1" t="s">
        <v>613</v>
      </c>
      <c r="E604">
        <v>18</v>
      </c>
      <c r="F604">
        <v>30</v>
      </c>
      <c r="G604">
        <v>2</v>
      </c>
      <c r="H604">
        <v>41</v>
      </c>
      <c r="I604" s="1" t="s">
        <v>609</v>
      </c>
      <c r="J604">
        <f>cocina[[#This Row],[Precio Unitario]]*cocina[[#This Row],[Cantidad Ordenada]]-cocina[[#This Row],[Costo Unitario]]*cocina[[#This Row],[Cantidad Ordenada]]</f>
        <v>24</v>
      </c>
      <c r="K604">
        <f>cocina[[#This Row],[Precio Unitario]]*cocina[[#This Row],[Cantidad Ordenada]]</f>
        <v>60</v>
      </c>
      <c r="L604" s="5">
        <f>(SUMIF(A:A,cocina[[#This Row],[Número de Orden]],J:J))/SUMIF(A:A,cocina[[#This Row],[Número de Orden]],K:K)</f>
        <v>0.4</v>
      </c>
      <c r="M604" s="1">
        <f>cocina[[#This Row],[Ganancia bruta]]-cocina[[#This Row],[Ganancia neta]]</f>
        <v>36</v>
      </c>
    </row>
    <row r="605" spans="1:13" x14ac:dyDescent="0.3">
      <c r="A605">
        <v>234</v>
      </c>
      <c r="B605">
        <v>17</v>
      </c>
      <c r="C605" s="1" t="s">
        <v>168</v>
      </c>
      <c r="D605" s="1" t="s">
        <v>612</v>
      </c>
      <c r="E605">
        <v>14</v>
      </c>
      <c r="F605">
        <v>24</v>
      </c>
      <c r="G605">
        <v>3</v>
      </c>
      <c r="H605">
        <v>35</v>
      </c>
      <c r="I605" s="1" t="s">
        <v>608</v>
      </c>
      <c r="J605">
        <f>cocina[[#This Row],[Precio Unitario]]*cocina[[#This Row],[Cantidad Ordenada]]-cocina[[#This Row],[Costo Unitario]]*cocina[[#This Row],[Cantidad Ordenada]]</f>
        <v>30</v>
      </c>
      <c r="K605">
        <f>cocina[[#This Row],[Precio Unitario]]*cocina[[#This Row],[Cantidad Ordenada]]</f>
        <v>72</v>
      </c>
      <c r="L605" s="5">
        <f>(SUMIF(A:A,cocina[[#This Row],[Número de Orden]],J:J))/SUMIF(A:A,cocina[[#This Row],[Número de Orden]],K:K)</f>
        <v>0.4</v>
      </c>
      <c r="M605" s="1">
        <f>cocina[[#This Row],[Ganancia bruta]]-cocina[[#This Row],[Ganancia neta]]</f>
        <v>42</v>
      </c>
    </row>
    <row r="606" spans="1:13" x14ac:dyDescent="0.3">
      <c r="A606">
        <v>234</v>
      </c>
      <c r="B606">
        <v>17</v>
      </c>
      <c r="C606" s="1" t="s">
        <v>126</v>
      </c>
      <c r="D606" s="1" t="s">
        <v>614</v>
      </c>
      <c r="E606">
        <v>19</v>
      </c>
      <c r="F606">
        <v>31</v>
      </c>
      <c r="G606">
        <v>3</v>
      </c>
      <c r="H606">
        <v>23</v>
      </c>
      <c r="I606" s="1" t="s">
        <v>609</v>
      </c>
      <c r="J606">
        <f>cocina[[#This Row],[Precio Unitario]]*cocina[[#This Row],[Cantidad Ordenada]]-cocina[[#This Row],[Costo Unitario]]*cocina[[#This Row],[Cantidad Ordenada]]</f>
        <v>36</v>
      </c>
      <c r="K606">
        <f>cocina[[#This Row],[Precio Unitario]]*cocina[[#This Row],[Cantidad Ordenada]]</f>
        <v>93</v>
      </c>
      <c r="L606" s="5">
        <f>(SUMIF(A:A,cocina[[#This Row],[Número de Orden]],J:J))/SUMIF(A:A,cocina[[#This Row],[Número de Orden]],K:K)</f>
        <v>0.4</v>
      </c>
      <c r="M606" s="1">
        <f>cocina[[#This Row],[Ganancia bruta]]-cocina[[#This Row],[Ganancia neta]]</f>
        <v>57</v>
      </c>
    </row>
    <row r="607" spans="1:13" x14ac:dyDescent="0.3">
      <c r="A607">
        <v>235</v>
      </c>
      <c r="B607">
        <v>13</v>
      </c>
      <c r="C607" s="1" t="s">
        <v>271</v>
      </c>
      <c r="D607" s="1" t="s">
        <v>619</v>
      </c>
      <c r="E607">
        <v>20</v>
      </c>
      <c r="F607">
        <v>33</v>
      </c>
      <c r="G607">
        <v>1</v>
      </c>
      <c r="H607">
        <v>25</v>
      </c>
      <c r="I607" s="1" t="s">
        <v>608</v>
      </c>
      <c r="J607">
        <f>cocina[[#This Row],[Precio Unitario]]*cocina[[#This Row],[Cantidad Ordenada]]-cocina[[#This Row],[Costo Unitario]]*cocina[[#This Row],[Cantidad Ordenada]]</f>
        <v>13</v>
      </c>
      <c r="K607">
        <f>cocina[[#This Row],[Precio Unitario]]*cocina[[#This Row],[Cantidad Ordenada]]</f>
        <v>33</v>
      </c>
      <c r="L607" s="5">
        <f>(SUMIF(A:A,cocina[[#This Row],[Número de Orden]],J:J))/SUMIF(A:A,cocina[[#This Row],[Número de Orden]],K:K)</f>
        <v>0.39393939393939392</v>
      </c>
      <c r="M607" s="1">
        <f>cocina[[#This Row],[Ganancia bruta]]-cocina[[#This Row],[Ganancia neta]]</f>
        <v>20</v>
      </c>
    </row>
    <row r="608" spans="1:13" x14ac:dyDescent="0.3">
      <c r="A608">
        <v>236</v>
      </c>
      <c r="B608">
        <v>12</v>
      </c>
      <c r="C608" s="1" t="s">
        <v>271</v>
      </c>
      <c r="D608" s="1" t="s">
        <v>619</v>
      </c>
      <c r="E608">
        <v>20</v>
      </c>
      <c r="F608">
        <v>33</v>
      </c>
      <c r="G608">
        <v>3</v>
      </c>
      <c r="H608">
        <v>21</v>
      </c>
      <c r="I608" s="1" t="s">
        <v>608</v>
      </c>
      <c r="J608">
        <f>cocina[[#This Row],[Precio Unitario]]*cocina[[#This Row],[Cantidad Ordenada]]-cocina[[#This Row],[Costo Unitario]]*cocina[[#This Row],[Cantidad Ordenada]]</f>
        <v>39</v>
      </c>
      <c r="K608">
        <f>cocina[[#This Row],[Precio Unitario]]*cocina[[#This Row],[Cantidad Ordenada]]</f>
        <v>99</v>
      </c>
      <c r="L608" s="5">
        <f>(SUMIF(A:A,cocina[[#This Row],[Número de Orden]],J:J))/SUMIF(A:A,cocina[[#This Row],[Número de Orden]],K:K)</f>
        <v>0.4</v>
      </c>
      <c r="M608" s="1">
        <f>cocina[[#This Row],[Ganancia bruta]]-cocina[[#This Row],[Ganancia neta]]</f>
        <v>60</v>
      </c>
    </row>
    <row r="609" spans="1:13" x14ac:dyDescent="0.3">
      <c r="A609">
        <v>236</v>
      </c>
      <c r="B609">
        <v>12</v>
      </c>
      <c r="C609" s="1" t="s">
        <v>213</v>
      </c>
      <c r="D609" s="1" t="s">
        <v>624</v>
      </c>
      <c r="E609">
        <v>13</v>
      </c>
      <c r="F609">
        <v>22</v>
      </c>
      <c r="G609">
        <v>1</v>
      </c>
      <c r="H609">
        <v>7</v>
      </c>
      <c r="I609" s="1" t="s">
        <v>608</v>
      </c>
      <c r="J609">
        <f>cocina[[#This Row],[Precio Unitario]]*cocina[[#This Row],[Cantidad Ordenada]]-cocina[[#This Row],[Costo Unitario]]*cocina[[#This Row],[Cantidad Ordenada]]</f>
        <v>9</v>
      </c>
      <c r="K609">
        <f>cocina[[#This Row],[Precio Unitario]]*cocina[[#This Row],[Cantidad Ordenada]]</f>
        <v>22</v>
      </c>
      <c r="L609" s="5">
        <f>(SUMIF(A:A,cocina[[#This Row],[Número de Orden]],J:J))/SUMIF(A:A,cocina[[#This Row],[Número de Orden]],K:K)</f>
        <v>0.4</v>
      </c>
      <c r="M609" s="1">
        <f>cocina[[#This Row],[Ganancia bruta]]-cocina[[#This Row],[Ganancia neta]]</f>
        <v>13</v>
      </c>
    </row>
    <row r="610" spans="1:13" x14ac:dyDescent="0.3">
      <c r="A610">
        <v>236</v>
      </c>
      <c r="B610">
        <v>12</v>
      </c>
      <c r="C610" s="1" t="s">
        <v>36</v>
      </c>
      <c r="D610" s="1" t="s">
        <v>622</v>
      </c>
      <c r="E610">
        <v>21</v>
      </c>
      <c r="F610">
        <v>35</v>
      </c>
      <c r="G610">
        <v>2</v>
      </c>
      <c r="H610">
        <v>43</v>
      </c>
      <c r="I610" s="1" t="s">
        <v>609</v>
      </c>
      <c r="J610">
        <f>cocina[[#This Row],[Precio Unitario]]*cocina[[#This Row],[Cantidad Ordenada]]-cocina[[#This Row],[Costo Unitario]]*cocina[[#This Row],[Cantidad Ordenada]]</f>
        <v>28</v>
      </c>
      <c r="K610">
        <f>cocina[[#This Row],[Precio Unitario]]*cocina[[#This Row],[Cantidad Ordenada]]</f>
        <v>70</v>
      </c>
      <c r="L610" s="5">
        <f>(SUMIF(A:A,cocina[[#This Row],[Número de Orden]],J:J))/SUMIF(A:A,cocina[[#This Row],[Número de Orden]],K:K)</f>
        <v>0.4</v>
      </c>
      <c r="M610" s="1">
        <f>cocina[[#This Row],[Ganancia bruta]]-cocina[[#This Row],[Ganancia neta]]</f>
        <v>42</v>
      </c>
    </row>
    <row r="611" spans="1:13" x14ac:dyDescent="0.3">
      <c r="A611">
        <v>236</v>
      </c>
      <c r="B611">
        <v>12</v>
      </c>
      <c r="C611" s="1" t="s">
        <v>257</v>
      </c>
      <c r="D611" s="1" t="s">
        <v>623</v>
      </c>
      <c r="E611">
        <v>19</v>
      </c>
      <c r="F611">
        <v>32</v>
      </c>
      <c r="G611">
        <v>2</v>
      </c>
      <c r="H611">
        <v>30</v>
      </c>
      <c r="I611" s="1" t="s">
        <v>608</v>
      </c>
      <c r="J611">
        <f>cocina[[#This Row],[Precio Unitario]]*cocina[[#This Row],[Cantidad Ordenada]]-cocina[[#This Row],[Costo Unitario]]*cocina[[#This Row],[Cantidad Ordenada]]</f>
        <v>26</v>
      </c>
      <c r="K611">
        <f>cocina[[#This Row],[Precio Unitario]]*cocina[[#This Row],[Cantidad Ordenada]]</f>
        <v>64</v>
      </c>
      <c r="L611" s="5">
        <f>(SUMIF(A:A,cocina[[#This Row],[Número de Orden]],J:J))/SUMIF(A:A,cocina[[#This Row],[Número de Orden]],K:K)</f>
        <v>0.4</v>
      </c>
      <c r="M611" s="1">
        <f>cocina[[#This Row],[Ganancia bruta]]-cocina[[#This Row],[Ganancia neta]]</f>
        <v>38</v>
      </c>
    </row>
    <row r="612" spans="1:13" x14ac:dyDescent="0.3">
      <c r="A612">
        <v>237</v>
      </c>
      <c r="B612">
        <v>4</v>
      </c>
      <c r="C612" s="1" t="s">
        <v>210</v>
      </c>
      <c r="D612" s="1" t="s">
        <v>627</v>
      </c>
      <c r="E612">
        <v>14</v>
      </c>
      <c r="F612">
        <v>23</v>
      </c>
      <c r="G612">
        <v>2</v>
      </c>
      <c r="H612">
        <v>12</v>
      </c>
      <c r="I612" s="1" t="s">
        <v>608</v>
      </c>
      <c r="J612">
        <f>cocina[[#This Row],[Precio Unitario]]*cocina[[#This Row],[Cantidad Ordenada]]-cocina[[#This Row],[Costo Unitario]]*cocina[[#This Row],[Cantidad Ordenada]]</f>
        <v>18</v>
      </c>
      <c r="K612">
        <f>cocina[[#This Row],[Precio Unitario]]*cocina[[#This Row],[Cantidad Ordenada]]</f>
        <v>46</v>
      </c>
      <c r="L612" s="5">
        <f>(SUMIF(A:A,cocina[[#This Row],[Número de Orden]],J:J))/SUMIF(A:A,cocina[[#This Row],[Número de Orden]],K:K)</f>
        <v>0.39622641509433965</v>
      </c>
      <c r="M612" s="1">
        <f>cocina[[#This Row],[Ganancia bruta]]-cocina[[#This Row],[Ganancia neta]]</f>
        <v>28</v>
      </c>
    </row>
    <row r="613" spans="1:13" x14ac:dyDescent="0.3">
      <c r="A613">
        <v>237</v>
      </c>
      <c r="B613">
        <v>4</v>
      </c>
      <c r="C613" s="1" t="s">
        <v>78</v>
      </c>
      <c r="D613" s="1" t="s">
        <v>613</v>
      </c>
      <c r="E613">
        <v>18</v>
      </c>
      <c r="F613">
        <v>30</v>
      </c>
      <c r="G613">
        <v>2</v>
      </c>
      <c r="H613">
        <v>25</v>
      </c>
      <c r="I613" s="1" t="s">
        <v>609</v>
      </c>
      <c r="J613">
        <f>cocina[[#This Row],[Precio Unitario]]*cocina[[#This Row],[Cantidad Ordenada]]-cocina[[#This Row],[Costo Unitario]]*cocina[[#This Row],[Cantidad Ordenada]]</f>
        <v>24</v>
      </c>
      <c r="K613">
        <f>cocina[[#This Row],[Precio Unitario]]*cocina[[#This Row],[Cantidad Ordenada]]</f>
        <v>60</v>
      </c>
      <c r="L613" s="5">
        <f>(SUMIF(A:A,cocina[[#This Row],[Número de Orden]],J:J))/SUMIF(A:A,cocina[[#This Row],[Número de Orden]],K:K)</f>
        <v>0.39622641509433965</v>
      </c>
      <c r="M613" s="1">
        <f>cocina[[#This Row],[Ganancia bruta]]-cocina[[#This Row],[Ganancia neta]]</f>
        <v>36</v>
      </c>
    </row>
    <row r="614" spans="1:13" x14ac:dyDescent="0.3">
      <c r="A614">
        <v>238</v>
      </c>
      <c r="B614">
        <v>13</v>
      </c>
      <c r="C614" s="1" t="s">
        <v>83</v>
      </c>
      <c r="D614" s="1" t="s">
        <v>617</v>
      </c>
      <c r="E614">
        <v>22</v>
      </c>
      <c r="F614">
        <v>36</v>
      </c>
      <c r="G614">
        <v>2</v>
      </c>
      <c r="H614">
        <v>45</v>
      </c>
      <c r="I614" s="1" t="s">
        <v>609</v>
      </c>
      <c r="J614">
        <f>cocina[[#This Row],[Precio Unitario]]*cocina[[#This Row],[Cantidad Ordenada]]-cocina[[#This Row],[Costo Unitario]]*cocina[[#This Row],[Cantidad Ordenada]]</f>
        <v>28</v>
      </c>
      <c r="K614">
        <f>cocina[[#This Row],[Precio Unitario]]*cocina[[#This Row],[Cantidad Ordenada]]</f>
        <v>72</v>
      </c>
      <c r="L614" s="5">
        <f>(SUMIF(A:A,cocina[[#This Row],[Número de Orden]],J:J))/SUMIF(A:A,cocina[[#This Row],[Número de Orden]],K:K)</f>
        <v>0.3888888888888889</v>
      </c>
      <c r="M614" s="1">
        <f>cocina[[#This Row],[Ganancia bruta]]-cocina[[#This Row],[Ganancia neta]]</f>
        <v>44</v>
      </c>
    </row>
    <row r="615" spans="1:13" x14ac:dyDescent="0.3">
      <c r="A615">
        <v>239</v>
      </c>
      <c r="B615">
        <v>12</v>
      </c>
      <c r="C615" s="1" t="s">
        <v>165</v>
      </c>
      <c r="D615" s="1" t="s">
        <v>630</v>
      </c>
      <c r="E615">
        <v>15</v>
      </c>
      <c r="F615">
        <v>26</v>
      </c>
      <c r="G615">
        <v>1</v>
      </c>
      <c r="H615">
        <v>36</v>
      </c>
      <c r="I615" s="1" t="s">
        <v>608</v>
      </c>
      <c r="J615">
        <f>cocina[[#This Row],[Precio Unitario]]*cocina[[#This Row],[Cantidad Ordenada]]-cocina[[#This Row],[Costo Unitario]]*cocina[[#This Row],[Cantidad Ordenada]]</f>
        <v>11</v>
      </c>
      <c r="K615">
        <f>cocina[[#This Row],[Precio Unitario]]*cocina[[#This Row],[Cantidad Ordenada]]</f>
        <v>26</v>
      </c>
      <c r="L615" s="5">
        <f>(SUMIF(A:A,cocina[[#This Row],[Número de Orden]],J:J))/SUMIF(A:A,cocina[[#This Row],[Número de Orden]],K:K)</f>
        <v>0.41891891891891891</v>
      </c>
      <c r="M615" s="1">
        <f>cocina[[#This Row],[Ganancia bruta]]-cocina[[#This Row],[Ganancia neta]]</f>
        <v>15</v>
      </c>
    </row>
    <row r="616" spans="1:13" x14ac:dyDescent="0.3">
      <c r="A616">
        <v>239</v>
      </c>
      <c r="B616">
        <v>12</v>
      </c>
      <c r="C616" s="1" t="s">
        <v>168</v>
      </c>
      <c r="D616" s="1" t="s">
        <v>612</v>
      </c>
      <c r="E616">
        <v>14</v>
      </c>
      <c r="F616">
        <v>24</v>
      </c>
      <c r="G616">
        <v>2</v>
      </c>
      <c r="H616">
        <v>37</v>
      </c>
      <c r="I616" s="1" t="s">
        <v>608</v>
      </c>
      <c r="J616">
        <f>cocina[[#This Row],[Precio Unitario]]*cocina[[#This Row],[Cantidad Ordenada]]-cocina[[#This Row],[Costo Unitario]]*cocina[[#This Row],[Cantidad Ordenada]]</f>
        <v>20</v>
      </c>
      <c r="K616">
        <f>cocina[[#This Row],[Precio Unitario]]*cocina[[#This Row],[Cantidad Ordenada]]</f>
        <v>48</v>
      </c>
      <c r="L616" s="5">
        <f>(SUMIF(A:A,cocina[[#This Row],[Número de Orden]],J:J))/SUMIF(A:A,cocina[[#This Row],[Número de Orden]],K:K)</f>
        <v>0.41891891891891891</v>
      </c>
      <c r="M616" s="1">
        <f>cocina[[#This Row],[Ganancia bruta]]-cocina[[#This Row],[Ganancia neta]]</f>
        <v>28</v>
      </c>
    </row>
    <row r="617" spans="1:13" x14ac:dyDescent="0.3">
      <c r="A617">
        <v>240</v>
      </c>
      <c r="B617">
        <v>9</v>
      </c>
      <c r="C617" s="1" t="s">
        <v>126</v>
      </c>
      <c r="D617" s="1" t="s">
        <v>614</v>
      </c>
      <c r="E617">
        <v>19</v>
      </c>
      <c r="F617">
        <v>31</v>
      </c>
      <c r="G617">
        <v>3</v>
      </c>
      <c r="H617">
        <v>32</v>
      </c>
      <c r="I617" s="1" t="s">
        <v>609</v>
      </c>
      <c r="J617">
        <f>cocina[[#This Row],[Precio Unitario]]*cocina[[#This Row],[Cantidad Ordenada]]-cocina[[#This Row],[Costo Unitario]]*cocina[[#This Row],[Cantidad Ordenada]]</f>
        <v>36</v>
      </c>
      <c r="K617">
        <f>cocina[[#This Row],[Precio Unitario]]*cocina[[#This Row],[Cantidad Ordenada]]</f>
        <v>93</v>
      </c>
      <c r="L617" s="5">
        <f>(SUMIF(A:A,cocina[[#This Row],[Número de Orden]],J:J))/SUMIF(A:A,cocina[[#This Row],[Número de Orden]],K:K)</f>
        <v>0.40136054421768708</v>
      </c>
      <c r="M617" s="1">
        <f>cocina[[#This Row],[Ganancia bruta]]-cocina[[#This Row],[Ganancia neta]]</f>
        <v>57</v>
      </c>
    </row>
    <row r="618" spans="1:13" x14ac:dyDescent="0.3">
      <c r="A618">
        <v>240</v>
      </c>
      <c r="B618">
        <v>9</v>
      </c>
      <c r="C618" s="1" t="s">
        <v>210</v>
      </c>
      <c r="D618" s="1" t="s">
        <v>627</v>
      </c>
      <c r="E618">
        <v>14</v>
      </c>
      <c r="F618">
        <v>23</v>
      </c>
      <c r="G618">
        <v>3</v>
      </c>
      <c r="H618">
        <v>32</v>
      </c>
      <c r="I618" s="1" t="s">
        <v>609</v>
      </c>
      <c r="J618">
        <f>cocina[[#This Row],[Precio Unitario]]*cocina[[#This Row],[Cantidad Ordenada]]-cocina[[#This Row],[Costo Unitario]]*cocina[[#This Row],[Cantidad Ordenada]]</f>
        <v>27</v>
      </c>
      <c r="K618">
        <f>cocina[[#This Row],[Precio Unitario]]*cocina[[#This Row],[Cantidad Ordenada]]</f>
        <v>69</v>
      </c>
      <c r="L618" s="5">
        <f>(SUMIF(A:A,cocina[[#This Row],[Número de Orden]],J:J))/SUMIF(A:A,cocina[[#This Row],[Número de Orden]],K:K)</f>
        <v>0.40136054421768708</v>
      </c>
      <c r="M618" s="1">
        <f>cocina[[#This Row],[Ganancia bruta]]-cocina[[#This Row],[Ganancia neta]]</f>
        <v>42</v>
      </c>
    </row>
    <row r="619" spans="1:13" x14ac:dyDescent="0.3">
      <c r="A619">
        <v>240</v>
      </c>
      <c r="B619">
        <v>9</v>
      </c>
      <c r="C619" s="1" t="s">
        <v>89</v>
      </c>
      <c r="D619" s="1" t="s">
        <v>629</v>
      </c>
      <c r="E619">
        <v>10</v>
      </c>
      <c r="F619">
        <v>18</v>
      </c>
      <c r="G619">
        <v>2</v>
      </c>
      <c r="H619">
        <v>46</v>
      </c>
      <c r="I619" s="1" t="s">
        <v>608</v>
      </c>
      <c r="J619">
        <f>cocina[[#This Row],[Precio Unitario]]*cocina[[#This Row],[Cantidad Ordenada]]-cocina[[#This Row],[Costo Unitario]]*cocina[[#This Row],[Cantidad Ordenada]]</f>
        <v>16</v>
      </c>
      <c r="K619">
        <f>cocina[[#This Row],[Precio Unitario]]*cocina[[#This Row],[Cantidad Ordenada]]</f>
        <v>36</v>
      </c>
      <c r="L619" s="5">
        <f>(SUMIF(A:A,cocina[[#This Row],[Número de Orden]],J:J))/SUMIF(A:A,cocina[[#This Row],[Número de Orden]],K:K)</f>
        <v>0.40136054421768708</v>
      </c>
      <c r="M619" s="1">
        <f>cocina[[#This Row],[Ganancia bruta]]-cocina[[#This Row],[Ganancia neta]]</f>
        <v>20</v>
      </c>
    </row>
    <row r="620" spans="1:13" x14ac:dyDescent="0.3">
      <c r="A620">
        <v>240</v>
      </c>
      <c r="B620">
        <v>9</v>
      </c>
      <c r="C620" s="1" t="s">
        <v>257</v>
      </c>
      <c r="D620" s="1" t="s">
        <v>623</v>
      </c>
      <c r="E620">
        <v>19</v>
      </c>
      <c r="F620">
        <v>32</v>
      </c>
      <c r="G620">
        <v>3</v>
      </c>
      <c r="H620">
        <v>19</v>
      </c>
      <c r="I620" s="1" t="s">
        <v>608</v>
      </c>
      <c r="J620">
        <f>cocina[[#This Row],[Precio Unitario]]*cocina[[#This Row],[Cantidad Ordenada]]-cocina[[#This Row],[Costo Unitario]]*cocina[[#This Row],[Cantidad Ordenada]]</f>
        <v>39</v>
      </c>
      <c r="K620">
        <f>cocina[[#This Row],[Precio Unitario]]*cocina[[#This Row],[Cantidad Ordenada]]</f>
        <v>96</v>
      </c>
      <c r="L620" s="5">
        <f>(SUMIF(A:A,cocina[[#This Row],[Número de Orden]],J:J))/SUMIF(A:A,cocina[[#This Row],[Número de Orden]],K:K)</f>
        <v>0.40136054421768708</v>
      </c>
      <c r="M620" s="1">
        <f>cocina[[#This Row],[Ganancia bruta]]-cocina[[#This Row],[Ganancia neta]]</f>
        <v>57</v>
      </c>
    </row>
    <row r="621" spans="1:13" x14ac:dyDescent="0.3">
      <c r="A621">
        <v>241</v>
      </c>
      <c r="B621">
        <v>12</v>
      </c>
      <c r="C621" s="1" t="s">
        <v>89</v>
      </c>
      <c r="D621" s="1" t="s">
        <v>629</v>
      </c>
      <c r="E621">
        <v>10</v>
      </c>
      <c r="F621">
        <v>18</v>
      </c>
      <c r="G621">
        <v>1</v>
      </c>
      <c r="H621">
        <v>11</v>
      </c>
      <c r="I621" s="1" t="s">
        <v>609</v>
      </c>
      <c r="J621">
        <f>cocina[[#This Row],[Precio Unitario]]*cocina[[#This Row],[Cantidad Ordenada]]-cocina[[#This Row],[Costo Unitario]]*cocina[[#This Row],[Cantidad Ordenada]]</f>
        <v>8</v>
      </c>
      <c r="K621">
        <f>cocina[[#This Row],[Precio Unitario]]*cocina[[#This Row],[Cantidad Ordenada]]</f>
        <v>18</v>
      </c>
      <c r="L621" s="5">
        <f>(SUMIF(A:A,cocina[[#This Row],[Número de Orden]],J:J))/SUMIF(A:A,cocina[[#This Row],[Número de Orden]],K:K)</f>
        <v>0.44444444444444442</v>
      </c>
      <c r="M621" s="1">
        <f>cocina[[#This Row],[Ganancia bruta]]-cocina[[#This Row],[Ganancia neta]]</f>
        <v>10</v>
      </c>
    </row>
    <row r="622" spans="1:13" x14ac:dyDescent="0.3">
      <c r="A622">
        <v>242</v>
      </c>
      <c r="B622">
        <v>12</v>
      </c>
      <c r="C622" s="1" t="s">
        <v>165</v>
      </c>
      <c r="D622" s="1" t="s">
        <v>630</v>
      </c>
      <c r="E622">
        <v>15</v>
      </c>
      <c r="F622">
        <v>26</v>
      </c>
      <c r="G622">
        <v>1</v>
      </c>
      <c r="H622">
        <v>54</v>
      </c>
      <c r="I622" s="1" t="s">
        <v>608</v>
      </c>
      <c r="J622">
        <f>cocina[[#This Row],[Precio Unitario]]*cocina[[#This Row],[Cantidad Ordenada]]-cocina[[#This Row],[Costo Unitario]]*cocina[[#This Row],[Cantidad Ordenada]]</f>
        <v>11</v>
      </c>
      <c r="K622">
        <f>cocina[[#This Row],[Precio Unitario]]*cocina[[#This Row],[Cantidad Ordenada]]</f>
        <v>26</v>
      </c>
      <c r="L622" s="5">
        <f>(SUMIF(A:A,cocina[[#This Row],[Número de Orden]],J:J))/SUMIF(A:A,cocina[[#This Row],[Número de Orden]],K:K)</f>
        <v>0.40298507462686567</v>
      </c>
      <c r="M622" s="1">
        <f>cocina[[#This Row],[Ganancia bruta]]-cocina[[#This Row],[Ganancia neta]]</f>
        <v>15</v>
      </c>
    </row>
    <row r="623" spans="1:13" x14ac:dyDescent="0.3">
      <c r="A623">
        <v>242</v>
      </c>
      <c r="B623">
        <v>12</v>
      </c>
      <c r="C623" s="1" t="s">
        <v>132</v>
      </c>
      <c r="D623" s="1" t="s">
        <v>631</v>
      </c>
      <c r="E623">
        <v>15</v>
      </c>
      <c r="F623">
        <v>25</v>
      </c>
      <c r="G623">
        <v>3</v>
      </c>
      <c r="H623">
        <v>40</v>
      </c>
      <c r="I623" s="1" t="s">
        <v>609</v>
      </c>
      <c r="J623">
        <f>cocina[[#This Row],[Precio Unitario]]*cocina[[#This Row],[Cantidad Ordenada]]-cocina[[#This Row],[Costo Unitario]]*cocina[[#This Row],[Cantidad Ordenada]]</f>
        <v>30</v>
      </c>
      <c r="K623">
        <f>cocina[[#This Row],[Precio Unitario]]*cocina[[#This Row],[Cantidad Ordenada]]</f>
        <v>75</v>
      </c>
      <c r="L623" s="5">
        <f>(SUMIF(A:A,cocina[[#This Row],[Número de Orden]],J:J))/SUMIF(A:A,cocina[[#This Row],[Número de Orden]],K:K)</f>
        <v>0.40298507462686567</v>
      </c>
      <c r="M623" s="1">
        <f>cocina[[#This Row],[Ganancia bruta]]-cocina[[#This Row],[Ganancia neta]]</f>
        <v>45</v>
      </c>
    </row>
    <row r="624" spans="1:13" x14ac:dyDescent="0.3">
      <c r="A624">
        <v>242</v>
      </c>
      <c r="B624">
        <v>12</v>
      </c>
      <c r="C624" s="1" t="s">
        <v>271</v>
      </c>
      <c r="D624" s="1" t="s">
        <v>619</v>
      </c>
      <c r="E624">
        <v>20</v>
      </c>
      <c r="F624">
        <v>33</v>
      </c>
      <c r="G624">
        <v>1</v>
      </c>
      <c r="H624">
        <v>5</v>
      </c>
      <c r="I624" s="1" t="s">
        <v>608</v>
      </c>
      <c r="J624">
        <f>cocina[[#This Row],[Precio Unitario]]*cocina[[#This Row],[Cantidad Ordenada]]-cocina[[#This Row],[Costo Unitario]]*cocina[[#This Row],[Cantidad Ordenada]]</f>
        <v>13</v>
      </c>
      <c r="K624">
        <f>cocina[[#This Row],[Precio Unitario]]*cocina[[#This Row],[Cantidad Ordenada]]</f>
        <v>33</v>
      </c>
      <c r="L624" s="5">
        <f>(SUMIF(A:A,cocina[[#This Row],[Número de Orden]],J:J))/SUMIF(A:A,cocina[[#This Row],[Número de Orden]],K:K)</f>
        <v>0.40298507462686567</v>
      </c>
      <c r="M624" s="1">
        <f>cocina[[#This Row],[Ganancia bruta]]-cocina[[#This Row],[Ganancia neta]]</f>
        <v>20</v>
      </c>
    </row>
    <row r="625" spans="1:13" x14ac:dyDescent="0.3">
      <c r="A625">
        <v>243</v>
      </c>
      <c r="B625">
        <v>4</v>
      </c>
      <c r="C625" s="1" t="s">
        <v>58</v>
      </c>
      <c r="D625" s="1" t="s">
        <v>616</v>
      </c>
      <c r="E625">
        <v>25</v>
      </c>
      <c r="F625">
        <v>40</v>
      </c>
      <c r="G625">
        <v>3</v>
      </c>
      <c r="H625">
        <v>22</v>
      </c>
      <c r="I625" s="1" t="s">
        <v>609</v>
      </c>
      <c r="J625">
        <f>cocina[[#This Row],[Precio Unitario]]*cocina[[#This Row],[Cantidad Ordenada]]-cocina[[#This Row],[Costo Unitario]]*cocina[[#This Row],[Cantidad Ordenada]]</f>
        <v>45</v>
      </c>
      <c r="K625">
        <f>cocina[[#This Row],[Precio Unitario]]*cocina[[#This Row],[Cantidad Ordenada]]</f>
        <v>120</v>
      </c>
      <c r="L625" s="5">
        <f>(SUMIF(A:A,cocina[[#This Row],[Número de Orden]],J:J))/SUMIF(A:A,cocina[[#This Row],[Número de Orden]],K:K)</f>
        <v>0.375</v>
      </c>
      <c r="M625" s="1">
        <f>cocina[[#This Row],[Ganancia bruta]]-cocina[[#This Row],[Ganancia neta]]</f>
        <v>75</v>
      </c>
    </row>
    <row r="626" spans="1:13" x14ac:dyDescent="0.3">
      <c r="A626">
        <v>244</v>
      </c>
      <c r="B626">
        <v>17</v>
      </c>
      <c r="C626" s="1" t="s">
        <v>58</v>
      </c>
      <c r="D626" s="1" t="s">
        <v>616</v>
      </c>
      <c r="E626">
        <v>25</v>
      </c>
      <c r="F626">
        <v>40</v>
      </c>
      <c r="G626">
        <v>3</v>
      </c>
      <c r="H626">
        <v>30</v>
      </c>
      <c r="I626" s="1" t="s">
        <v>608</v>
      </c>
      <c r="J626">
        <f>cocina[[#This Row],[Precio Unitario]]*cocina[[#This Row],[Cantidad Ordenada]]-cocina[[#This Row],[Costo Unitario]]*cocina[[#This Row],[Cantidad Ordenada]]</f>
        <v>45</v>
      </c>
      <c r="K626">
        <f>cocina[[#This Row],[Precio Unitario]]*cocina[[#This Row],[Cantidad Ordenada]]</f>
        <v>120</v>
      </c>
      <c r="L626" s="5">
        <f>(SUMIF(A:A,cocina[[#This Row],[Número de Orden]],J:J))/SUMIF(A:A,cocina[[#This Row],[Número de Orden]],K:K)</f>
        <v>0.38607594936708861</v>
      </c>
      <c r="M626" s="1">
        <f>cocina[[#This Row],[Ganancia bruta]]-cocina[[#This Row],[Ganancia neta]]</f>
        <v>75</v>
      </c>
    </row>
    <row r="627" spans="1:13" x14ac:dyDescent="0.3">
      <c r="A627">
        <v>244</v>
      </c>
      <c r="B627">
        <v>17</v>
      </c>
      <c r="C627" s="1" t="s">
        <v>122</v>
      </c>
      <c r="D627" s="1" t="s">
        <v>621</v>
      </c>
      <c r="E627">
        <v>11</v>
      </c>
      <c r="F627">
        <v>19</v>
      </c>
      <c r="G627">
        <v>2</v>
      </c>
      <c r="H627">
        <v>59</v>
      </c>
      <c r="I627" s="1" t="s">
        <v>608</v>
      </c>
      <c r="J627">
        <f>cocina[[#This Row],[Precio Unitario]]*cocina[[#This Row],[Cantidad Ordenada]]-cocina[[#This Row],[Costo Unitario]]*cocina[[#This Row],[Cantidad Ordenada]]</f>
        <v>16</v>
      </c>
      <c r="K627">
        <f>cocina[[#This Row],[Precio Unitario]]*cocina[[#This Row],[Cantidad Ordenada]]</f>
        <v>38</v>
      </c>
      <c r="L627" s="5">
        <f>(SUMIF(A:A,cocina[[#This Row],[Número de Orden]],J:J))/SUMIF(A:A,cocina[[#This Row],[Número de Orden]],K:K)</f>
        <v>0.38607594936708861</v>
      </c>
      <c r="M627" s="1">
        <f>cocina[[#This Row],[Ganancia bruta]]-cocina[[#This Row],[Ganancia neta]]</f>
        <v>22</v>
      </c>
    </row>
    <row r="628" spans="1:13" x14ac:dyDescent="0.3">
      <c r="A628">
        <v>245</v>
      </c>
      <c r="B628">
        <v>11</v>
      </c>
      <c r="C628" s="1" t="s">
        <v>89</v>
      </c>
      <c r="D628" s="1" t="s">
        <v>629</v>
      </c>
      <c r="E628">
        <v>10</v>
      </c>
      <c r="F628">
        <v>18</v>
      </c>
      <c r="G628">
        <v>3</v>
      </c>
      <c r="H628">
        <v>45</v>
      </c>
      <c r="I628" s="1" t="s">
        <v>609</v>
      </c>
      <c r="J628">
        <f>cocina[[#This Row],[Precio Unitario]]*cocina[[#This Row],[Cantidad Ordenada]]-cocina[[#This Row],[Costo Unitario]]*cocina[[#This Row],[Cantidad Ordenada]]</f>
        <v>24</v>
      </c>
      <c r="K628">
        <f>cocina[[#This Row],[Precio Unitario]]*cocina[[#This Row],[Cantidad Ordenada]]</f>
        <v>54</v>
      </c>
      <c r="L628" s="5">
        <f>(SUMIF(A:A,cocina[[#This Row],[Número de Orden]],J:J))/SUMIF(A:A,cocina[[#This Row],[Número de Orden]],K:K)</f>
        <v>0.39560439560439559</v>
      </c>
      <c r="M628" s="1">
        <f>cocina[[#This Row],[Ganancia bruta]]-cocina[[#This Row],[Ganancia neta]]</f>
        <v>30</v>
      </c>
    </row>
    <row r="629" spans="1:13" x14ac:dyDescent="0.3">
      <c r="A629">
        <v>245</v>
      </c>
      <c r="B629">
        <v>11</v>
      </c>
      <c r="C629" s="1" t="s">
        <v>126</v>
      </c>
      <c r="D629" s="1" t="s">
        <v>614</v>
      </c>
      <c r="E629">
        <v>19</v>
      </c>
      <c r="F629">
        <v>31</v>
      </c>
      <c r="G629">
        <v>1</v>
      </c>
      <c r="H629">
        <v>23</v>
      </c>
      <c r="I629" s="1" t="s">
        <v>608</v>
      </c>
      <c r="J629">
        <f>cocina[[#This Row],[Precio Unitario]]*cocina[[#This Row],[Cantidad Ordenada]]-cocina[[#This Row],[Costo Unitario]]*cocina[[#This Row],[Cantidad Ordenada]]</f>
        <v>12</v>
      </c>
      <c r="K629">
        <f>cocina[[#This Row],[Precio Unitario]]*cocina[[#This Row],[Cantidad Ordenada]]</f>
        <v>31</v>
      </c>
      <c r="L629" s="5">
        <f>(SUMIF(A:A,cocina[[#This Row],[Número de Orden]],J:J))/SUMIF(A:A,cocina[[#This Row],[Número de Orden]],K:K)</f>
        <v>0.39560439560439559</v>
      </c>
      <c r="M629" s="1">
        <f>cocina[[#This Row],[Ganancia bruta]]-cocina[[#This Row],[Ganancia neta]]</f>
        <v>19</v>
      </c>
    </row>
    <row r="630" spans="1:13" x14ac:dyDescent="0.3">
      <c r="A630">
        <v>245</v>
      </c>
      <c r="B630">
        <v>11</v>
      </c>
      <c r="C630" s="1" t="s">
        <v>58</v>
      </c>
      <c r="D630" s="1" t="s">
        <v>616</v>
      </c>
      <c r="E630">
        <v>25</v>
      </c>
      <c r="F630">
        <v>40</v>
      </c>
      <c r="G630">
        <v>2</v>
      </c>
      <c r="H630">
        <v>23</v>
      </c>
      <c r="I630" s="1" t="s">
        <v>608</v>
      </c>
      <c r="J630">
        <f>cocina[[#This Row],[Precio Unitario]]*cocina[[#This Row],[Cantidad Ordenada]]-cocina[[#This Row],[Costo Unitario]]*cocina[[#This Row],[Cantidad Ordenada]]</f>
        <v>30</v>
      </c>
      <c r="K630">
        <f>cocina[[#This Row],[Precio Unitario]]*cocina[[#This Row],[Cantidad Ordenada]]</f>
        <v>80</v>
      </c>
      <c r="L630" s="5">
        <f>(SUMIF(A:A,cocina[[#This Row],[Número de Orden]],J:J))/SUMIF(A:A,cocina[[#This Row],[Número de Orden]],K:K)</f>
        <v>0.39560439560439559</v>
      </c>
      <c r="M630" s="1">
        <f>cocina[[#This Row],[Ganancia bruta]]-cocina[[#This Row],[Ganancia neta]]</f>
        <v>50</v>
      </c>
    </row>
    <row r="631" spans="1:13" x14ac:dyDescent="0.3">
      <c r="A631">
        <v>245</v>
      </c>
      <c r="B631">
        <v>11</v>
      </c>
      <c r="C631" s="1" t="s">
        <v>83</v>
      </c>
      <c r="D631" s="1" t="s">
        <v>617</v>
      </c>
      <c r="E631">
        <v>22</v>
      </c>
      <c r="F631">
        <v>36</v>
      </c>
      <c r="G631">
        <v>3</v>
      </c>
      <c r="H631">
        <v>25</v>
      </c>
      <c r="I631" s="1" t="s">
        <v>609</v>
      </c>
      <c r="J631">
        <f>cocina[[#This Row],[Precio Unitario]]*cocina[[#This Row],[Cantidad Ordenada]]-cocina[[#This Row],[Costo Unitario]]*cocina[[#This Row],[Cantidad Ordenada]]</f>
        <v>42</v>
      </c>
      <c r="K631">
        <f>cocina[[#This Row],[Precio Unitario]]*cocina[[#This Row],[Cantidad Ordenada]]</f>
        <v>108</v>
      </c>
      <c r="L631" s="5">
        <f>(SUMIF(A:A,cocina[[#This Row],[Número de Orden]],J:J))/SUMIF(A:A,cocina[[#This Row],[Número de Orden]],K:K)</f>
        <v>0.39560439560439559</v>
      </c>
      <c r="M631" s="1">
        <f>cocina[[#This Row],[Ganancia bruta]]-cocina[[#This Row],[Ganancia neta]]</f>
        <v>66</v>
      </c>
    </row>
    <row r="632" spans="1:13" x14ac:dyDescent="0.3">
      <c r="A632">
        <v>246</v>
      </c>
      <c r="B632">
        <v>2</v>
      </c>
      <c r="C632" s="1" t="s">
        <v>116</v>
      </c>
      <c r="D632" s="1" t="s">
        <v>615</v>
      </c>
      <c r="E632">
        <v>16</v>
      </c>
      <c r="F632">
        <v>27</v>
      </c>
      <c r="G632">
        <v>3</v>
      </c>
      <c r="H632">
        <v>36</v>
      </c>
      <c r="I632" s="1" t="s">
        <v>609</v>
      </c>
      <c r="J632">
        <f>cocina[[#This Row],[Precio Unitario]]*cocina[[#This Row],[Cantidad Ordenada]]-cocina[[#This Row],[Costo Unitario]]*cocina[[#This Row],[Cantidad Ordenada]]</f>
        <v>33</v>
      </c>
      <c r="K632">
        <f>cocina[[#This Row],[Precio Unitario]]*cocina[[#This Row],[Cantidad Ordenada]]</f>
        <v>81</v>
      </c>
      <c r="L632" s="5">
        <f>(SUMIF(A:A,cocina[[#This Row],[Número de Orden]],J:J))/SUMIF(A:A,cocina[[#This Row],[Número de Orden]],K:K)</f>
        <v>0.40061162079510704</v>
      </c>
      <c r="M632" s="1">
        <f>cocina[[#This Row],[Ganancia bruta]]-cocina[[#This Row],[Ganancia neta]]</f>
        <v>48</v>
      </c>
    </row>
    <row r="633" spans="1:13" x14ac:dyDescent="0.3">
      <c r="A633">
        <v>246</v>
      </c>
      <c r="B633">
        <v>2</v>
      </c>
      <c r="C633" s="1" t="s">
        <v>168</v>
      </c>
      <c r="D633" s="1" t="s">
        <v>612</v>
      </c>
      <c r="E633">
        <v>14</v>
      </c>
      <c r="F633">
        <v>24</v>
      </c>
      <c r="G633">
        <v>2</v>
      </c>
      <c r="H633">
        <v>10</v>
      </c>
      <c r="I633" s="1" t="s">
        <v>608</v>
      </c>
      <c r="J633">
        <f>cocina[[#This Row],[Precio Unitario]]*cocina[[#This Row],[Cantidad Ordenada]]-cocina[[#This Row],[Costo Unitario]]*cocina[[#This Row],[Cantidad Ordenada]]</f>
        <v>20</v>
      </c>
      <c r="K633">
        <f>cocina[[#This Row],[Precio Unitario]]*cocina[[#This Row],[Cantidad Ordenada]]</f>
        <v>48</v>
      </c>
      <c r="L633" s="5">
        <f>(SUMIF(A:A,cocina[[#This Row],[Número de Orden]],J:J))/SUMIF(A:A,cocina[[#This Row],[Número de Orden]],K:K)</f>
        <v>0.40061162079510704</v>
      </c>
      <c r="M633" s="1">
        <f>cocina[[#This Row],[Ganancia bruta]]-cocina[[#This Row],[Ganancia neta]]</f>
        <v>28</v>
      </c>
    </row>
    <row r="634" spans="1:13" x14ac:dyDescent="0.3">
      <c r="A634">
        <v>246</v>
      </c>
      <c r="B634">
        <v>2</v>
      </c>
      <c r="C634" s="1" t="s">
        <v>36</v>
      </c>
      <c r="D634" s="1" t="s">
        <v>622</v>
      </c>
      <c r="E634">
        <v>21</v>
      </c>
      <c r="F634">
        <v>35</v>
      </c>
      <c r="G634">
        <v>3</v>
      </c>
      <c r="H634">
        <v>48</v>
      </c>
      <c r="I634" s="1" t="s">
        <v>608</v>
      </c>
      <c r="J634">
        <f>cocina[[#This Row],[Precio Unitario]]*cocina[[#This Row],[Cantidad Ordenada]]-cocina[[#This Row],[Costo Unitario]]*cocina[[#This Row],[Cantidad Ordenada]]</f>
        <v>42</v>
      </c>
      <c r="K634">
        <f>cocina[[#This Row],[Precio Unitario]]*cocina[[#This Row],[Cantidad Ordenada]]</f>
        <v>105</v>
      </c>
      <c r="L634" s="5">
        <f>(SUMIF(A:A,cocina[[#This Row],[Número de Orden]],J:J))/SUMIF(A:A,cocina[[#This Row],[Número de Orden]],K:K)</f>
        <v>0.40061162079510704</v>
      </c>
      <c r="M634" s="1">
        <f>cocina[[#This Row],[Ganancia bruta]]-cocina[[#This Row],[Ganancia neta]]</f>
        <v>63</v>
      </c>
    </row>
    <row r="635" spans="1:13" x14ac:dyDescent="0.3">
      <c r="A635">
        <v>246</v>
      </c>
      <c r="B635">
        <v>2</v>
      </c>
      <c r="C635" s="1" t="s">
        <v>126</v>
      </c>
      <c r="D635" s="1" t="s">
        <v>614</v>
      </c>
      <c r="E635">
        <v>19</v>
      </c>
      <c r="F635">
        <v>31</v>
      </c>
      <c r="G635">
        <v>3</v>
      </c>
      <c r="H635">
        <v>52</v>
      </c>
      <c r="I635" s="1" t="s">
        <v>608</v>
      </c>
      <c r="J635">
        <f>cocina[[#This Row],[Precio Unitario]]*cocina[[#This Row],[Cantidad Ordenada]]-cocina[[#This Row],[Costo Unitario]]*cocina[[#This Row],[Cantidad Ordenada]]</f>
        <v>36</v>
      </c>
      <c r="K635">
        <f>cocina[[#This Row],[Precio Unitario]]*cocina[[#This Row],[Cantidad Ordenada]]</f>
        <v>93</v>
      </c>
      <c r="L635" s="5">
        <f>(SUMIF(A:A,cocina[[#This Row],[Número de Orden]],J:J))/SUMIF(A:A,cocina[[#This Row],[Número de Orden]],K:K)</f>
        <v>0.40061162079510704</v>
      </c>
      <c r="M635" s="1">
        <f>cocina[[#This Row],[Ganancia bruta]]-cocina[[#This Row],[Ganancia neta]]</f>
        <v>57</v>
      </c>
    </row>
    <row r="636" spans="1:13" x14ac:dyDescent="0.3">
      <c r="A636">
        <v>247</v>
      </c>
      <c r="B636">
        <v>11</v>
      </c>
      <c r="C636" s="1" t="s">
        <v>271</v>
      </c>
      <c r="D636" s="1" t="s">
        <v>619</v>
      </c>
      <c r="E636">
        <v>20</v>
      </c>
      <c r="F636">
        <v>33</v>
      </c>
      <c r="G636">
        <v>2</v>
      </c>
      <c r="H636">
        <v>59</v>
      </c>
      <c r="I636" s="1" t="s">
        <v>609</v>
      </c>
      <c r="J636">
        <f>cocina[[#This Row],[Precio Unitario]]*cocina[[#This Row],[Cantidad Ordenada]]-cocina[[#This Row],[Costo Unitario]]*cocina[[#This Row],[Cantidad Ordenada]]</f>
        <v>26</v>
      </c>
      <c r="K636">
        <f>cocina[[#This Row],[Precio Unitario]]*cocina[[#This Row],[Cantidad Ordenada]]</f>
        <v>66</v>
      </c>
      <c r="L636" s="5">
        <f>(SUMIF(A:A,cocina[[#This Row],[Número de Orden]],J:J))/SUMIF(A:A,cocina[[#This Row],[Número de Orden]],K:K)</f>
        <v>0.39393939393939392</v>
      </c>
      <c r="M636" s="1">
        <f>cocina[[#This Row],[Ganancia bruta]]-cocina[[#This Row],[Ganancia neta]]</f>
        <v>40</v>
      </c>
    </row>
    <row r="637" spans="1:13" x14ac:dyDescent="0.3">
      <c r="A637">
        <v>248</v>
      </c>
      <c r="B637">
        <v>12</v>
      </c>
      <c r="C637" s="1" t="s">
        <v>65</v>
      </c>
      <c r="D637" s="1" t="s">
        <v>625</v>
      </c>
      <c r="E637">
        <v>20</v>
      </c>
      <c r="F637">
        <v>34</v>
      </c>
      <c r="G637">
        <v>1</v>
      </c>
      <c r="H637">
        <v>32</v>
      </c>
      <c r="I637" s="1" t="s">
        <v>609</v>
      </c>
      <c r="J637">
        <f>cocina[[#This Row],[Precio Unitario]]*cocina[[#This Row],[Cantidad Ordenada]]-cocina[[#This Row],[Costo Unitario]]*cocina[[#This Row],[Cantidad Ordenada]]</f>
        <v>14</v>
      </c>
      <c r="K637">
        <f>cocina[[#This Row],[Precio Unitario]]*cocina[[#This Row],[Cantidad Ordenada]]</f>
        <v>34</v>
      </c>
      <c r="L637" s="5">
        <f>(SUMIF(A:A,cocina[[#This Row],[Número de Orden]],J:J))/SUMIF(A:A,cocina[[#This Row],[Número de Orden]],K:K)</f>
        <v>0.40888888888888891</v>
      </c>
      <c r="M637" s="1">
        <f>cocina[[#This Row],[Ganancia bruta]]-cocina[[#This Row],[Ganancia neta]]</f>
        <v>20</v>
      </c>
    </row>
    <row r="638" spans="1:13" x14ac:dyDescent="0.3">
      <c r="A638">
        <v>248</v>
      </c>
      <c r="B638">
        <v>12</v>
      </c>
      <c r="C638" s="1" t="s">
        <v>48</v>
      </c>
      <c r="D638" s="1" t="s">
        <v>618</v>
      </c>
      <c r="E638">
        <v>17</v>
      </c>
      <c r="F638">
        <v>29</v>
      </c>
      <c r="G638">
        <v>3</v>
      </c>
      <c r="H638">
        <v>51</v>
      </c>
      <c r="I638" s="1" t="s">
        <v>609</v>
      </c>
      <c r="J638">
        <f>cocina[[#This Row],[Precio Unitario]]*cocina[[#This Row],[Cantidad Ordenada]]-cocina[[#This Row],[Costo Unitario]]*cocina[[#This Row],[Cantidad Ordenada]]</f>
        <v>36</v>
      </c>
      <c r="K638">
        <f>cocina[[#This Row],[Precio Unitario]]*cocina[[#This Row],[Cantidad Ordenada]]</f>
        <v>87</v>
      </c>
      <c r="L638" s="5">
        <f>(SUMIF(A:A,cocina[[#This Row],[Número de Orden]],J:J))/SUMIF(A:A,cocina[[#This Row],[Número de Orden]],K:K)</f>
        <v>0.40888888888888891</v>
      </c>
      <c r="M638" s="1">
        <f>cocina[[#This Row],[Ganancia bruta]]-cocina[[#This Row],[Ganancia neta]]</f>
        <v>51</v>
      </c>
    </row>
    <row r="639" spans="1:13" x14ac:dyDescent="0.3">
      <c r="A639">
        <v>248</v>
      </c>
      <c r="B639">
        <v>12</v>
      </c>
      <c r="C639" s="1" t="s">
        <v>116</v>
      </c>
      <c r="D639" s="1" t="s">
        <v>615</v>
      </c>
      <c r="E639">
        <v>16</v>
      </c>
      <c r="F639">
        <v>27</v>
      </c>
      <c r="G639">
        <v>2</v>
      </c>
      <c r="H639">
        <v>6</v>
      </c>
      <c r="I639" s="1" t="s">
        <v>609</v>
      </c>
      <c r="J639">
        <f>cocina[[#This Row],[Precio Unitario]]*cocina[[#This Row],[Cantidad Ordenada]]-cocina[[#This Row],[Costo Unitario]]*cocina[[#This Row],[Cantidad Ordenada]]</f>
        <v>22</v>
      </c>
      <c r="K639">
        <f>cocina[[#This Row],[Precio Unitario]]*cocina[[#This Row],[Cantidad Ordenada]]</f>
        <v>54</v>
      </c>
      <c r="L639" s="5">
        <f>(SUMIF(A:A,cocina[[#This Row],[Número de Orden]],J:J))/SUMIF(A:A,cocina[[#This Row],[Número de Orden]],K:K)</f>
        <v>0.40888888888888891</v>
      </c>
      <c r="M639" s="1">
        <f>cocina[[#This Row],[Ganancia bruta]]-cocina[[#This Row],[Ganancia neta]]</f>
        <v>32</v>
      </c>
    </row>
    <row r="640" spans="1:13" x14ac:dyDescent="0.3">
      <c r="A640">
        <v>248</v>
      </c>
      <c r="B640">
        <v>12</v>
      </c>
      <c r="C640" s="1" t="s">
        <v>132</v>
      </c>
      <c r="D640" s="1" t="s">
        <v>631</v>
      </c>
      <c r="E640">
        <v>15</v>
      </c>
      <c r="F640">
        <v>25</v>
      </c>
      <c r="G640">
        <v>2</v>
      </c>
      <c r="H640">
        <v>31</v>
      </c>
      <c r="I640" s="1" t="s">
        <v>608</v>
      </c>
      <c r="J640">
        <f>cocina[[#This Row],[Precio Unitario]]*cocina[[#This Row],[Cantidad Ordenada]]-cocina[[#This Row],[Costo Unitario]]*cocina[[#This Row],[Cantidad Ordenada]]</f>
        <v>20</v>
      </c>
      <c r="K640">
        <f>cocina[[#This Row],[Precio Unitario]]*cocina[[#This Row],[Cantidad Ordenada]]</f>
        <v>50</v>
      </c>
      <c r="L640" s="5">
        <f>(SUMIF(A:A,cocina[[#This Row],[Número de Orden]],J:J))/SUMIF(A:A,cocina[[#This Row],[Número de Orden]],K:K)</f>
        <v>0.40888888888888891</v>
      </c>
      <c r="M640" s="1">
        <f>cocina[[#This Row],[Ganancia bruta]]-cocina[[#This Row],[Ganancia neta]]</f>
        <v>30</v>
      </c>
    </row>
    <row r="641" spans="1:13" x14ac:dyDescent="0.3">
      <c r="A641">
        <v>249</v>
      </c>
      <c r="B641">
        <v>8</v>
      </c>
      <c r="C641" s="1" t="s">
        <v>213</v>
      </c>
      <c r="D641" s="1" t="s">
        <v>624</v>
      </c>
      <c r="E641">
        <v>13</v>
      </c>
      <c r="F641">
        <v>22</v>
      </c>
      <c r="G641">
        <v>2</v>
      </c>
      <c r="H641">
        <v>51</v>
      </c>
      <c r="I641" s="1" t="s">
        <v>609</v>
      </c>
      <c r="J641">
        <f>cocina[[#This Row],[Precio Unitario]]*cocina[[#This Row],[Cantidad Ordenada]]-cocina[[#This Row],[Costo Unitario]]*cocina[[#This Row],[Cantidad Ordenada]]</f>
        <v>18</v>
      </c>
      <c r="K641">
        <f>cocina[[#This Row],[Precio Unitario]]*cocina[[#This Row],[Cantidad Ordenada]]</f>
        <v>44</v>
      </c>
      <c r="L641" s="5">
        <f>(SUMIF(A:A,cocina[[#This Row],[Número de Orden]],J:J))/SUMIF(A:A,cocina[[#This Row],[Número de Orden]],K:K)</f>
        <v>0.42499999999999999</v>
      </c>
      <c r="M641" s="1">
        <f>cocina[[#This Row],[Ganancia bruta]]-cocina[[#This Row],[Ganancia neta]]</f>
        <v>26</v>
      </c>
    </row>
    <row r="642" spans="1:13" x14ac:dyDescent="0.3">
      <c r="A642">
        <v>249</v>
      </c>
      <c r="B642">
        <v>8</v>
      </c>
      <c r="C642" s="1" t="s">
        <v>89</v>
      </c>
      <c r="D642" s="1" t="s">
        <v>629</v>
      </c>
      <c r="E642">
        <v>10</v>
      </c>
      <c r="F642">
        <v>18</v>
      </c>
      <c r="G642">
        <v>2</v>
      </c>
      <c r="H642">
        <v>58</v>
      </c>
      <c r="I642" s="1" t="s">
        <v>608</v>
      </c>
      <c r="J642">
        <f>cocina[[#This Row],[Precio Unitario]]*cocina[[#This Row],[Cantidad Ordenada]]-cocina[[#This Row],[Costo Unitario]]*cocina[[#This Row],[Cantidad Ordenada]]</f>
        <v>16</v>
      </c>
      <c r="K642">
        <f>cocina[[#This Row],[Precio Unitario]]*cocina[[#This Row],[Cantidad Ordenada]]</f>
        <v>36</v>
      </c>
      <c r="L642" s="5">
        <f>(SUMIF(A:A,cocina[[#This Row],[Número de Orden]],J:J))/SUMIF(A:A,cocina[[#This Row],[Número de Orden]],K:K)</f>
        <v>0.42499999999999999</v>
      </c>
      <c r="M642" s="1">
        <f>cocina[[#This Row],[Ganancia bruta]]-cocina[[#This Row],[Ganancia neta]]</f>
        <v>20</v>
      </c>
    </row>
    <row r="643" spans="1:13" x14ac:dyDescent="0.3">
      <c r="A643">
        <v>250</v>
      </c>
      <c r="B643">
        <v>8</v>
      </c>
      <c r="C643" s="1" t="s">
        <v>156</v>
      </c>
      <c r="D643" s="1" t="s">
        <v>626</v>
      </c>
      <c r="E643">
        <v>12</v>
      </c>
      <c r="F643">
        <v>20</v>
      </c>
      <c r="G643">
        <v>1</v>
      </c>
      <c r="H643">
        <v>29</v>
      </c>
      <c r="I643" s="1" t="s">
        <v>609</v>
      </c>
      <c r="J643">
        <f>cocina[[#This Row],[Precio Unitario]]*cocina[[#This Row],[Cantidad Ordenada]]-cocina[[#This Row],[Costo Unitario]]*cocina[[#This Row],[Cantidad Ordenada]]</f>
        <v>8</v>
      </c>
      <c r="K643">
        <f>cocina[[#This Row],[Precio Unitario]]*cocina[[#This Row],[Cantidad Ordenada]]</f>
        <v>20</v>
      </c>
      <c r="L643" s="5">
        <f>(SUMIF(A:A,cocina[[#This Row],[Número de Orden]],J:J))/SUMIF(A:A,cocina[[#This Row],[Número de Orden]],K:K)</f>
        <v>0.4</v>
      </c>
      <c r="M643" s="1">
        <f>cocina[[#This Row],[Ganancia bruta]]-cocina[[#This Row],[Ganancia neta]]</f>
        <v>12</v>
      </c>
    </row>
    <row r="644" spans="1:13" x14ac:dyDescent="0.3">
      <c r="A644">
        <v>251</v>
      </c>
      <c r="B644">
        <v>12</v>
      </c>
      <c r="C644" s="1" t="s">
        <v>165</v>
      </c>
      <c r="D644" s="1" t="s">
        <v>630</v>
      </c>
      <c r="E644">
        <v>15</v>
      </c>
      <c r="F644">
        <v>26</v>
      </c>
      <c r="G644">
        <v>1</v>
      </c>
      <c r="H644">
        <v>25</v>
      </c>
      <c r="I644" s="1" t="s">
        <v>609</v>
      </c>
      <c r="J644">
        <f>cocina[[#This Row],[Precio Unitario]]*cocina[[#This Row],[Cantidad Ordenada]]-cocina[[#This Row],[Costo Unitario]]*cocina[[#This Row],[Cantidad Ordenada]]</f>
        <v>11</v>
      </c>
      <c r="K644">
        <f>cocina[[#This Row],[Precio Unitario]]*cocina[[#This Row],[Cantidad Ordenada]]</f>
        <v>26</v>
      </c>
      <c r="L644" s="5">
        <f>(SUMIF(A:A,cocina[[#This Row],[Número de Orden]],J:J))/SUMIF(A:A,cocina[[#This Row],[Número de Orden]],K:K)</f>
        <v>0.41284403669724773</v>
      </c>
      <c r="M644" s="1">
        <f>cocina[[#This Row],[Ganancia bruta]]-cocina[[#This Row],[Ganancia neta]]</f>
        <v>15</v>
      </c>
    </row>
    <row r="645" spans="1:13" x14ac:dyDescent="0.3">
      <c r="A645">
        <v>251</v>
      </c>
      <c r="B645">
        <v>12</v>
      </c>
      <c r="C645" s="1" t="s">
        <v>213</v>
      </c>
      <c r="D645" s="1" t="s">
        <v>624</v>
      </c>
      <c r="E645">
        <v>13</v>
      </c>
      <c r="F645">
        <v>22</v>
      </c>
      <c r="G645">
        <v>1</v>
      </c>
      <c r="H645">
        <v>34</v>
      </c>
      <c r="I645" s="1" t="s">
        <v>608</v>
      </c>
      <c r="J645">
        <f>cocina[[#This Row],[Precio Unitario]]*cocina[[#This Row],[Cantidad Ordenada]]-cocina[[#This Row],[Costo Unitario]]*cocina[[#This Row],[Cantidad Ordenada]]</f>
        <v>9</v>
      </c>
      <c r="K645">
        <f>cocina[[#This Row],[Precio Unitario]]*cocina[[#This Row],[Cantidad Ordenada]]</f>
        <v>22</v>
      </c>
      <c r="L645" s="5">
        <f>(SUMIF(A:A,cocina[[#This Row],[Número de Orden]],J:J))/SUMIF(A:A,cocina[[#This Row],[Número de Orden]],K:K)</f>
        <v>0.41284403669724773</v>
      </c>
      <c r="M645" s="1">
        <f>cocina[[#This Row],[Ganancia bruta]]-cocina[[#This Row],[Ganancia neta]]</f>
        <v>13</v>
      </c>
    </row>
    <row r="646" spans="1:13" x14ac:dyDescent="0.3">
      <c r="A646">
        <v>251</v>
      </c>
      <c r="B646">
        <v>12</v>
      </c>
      <c r="C646" s="1" t="s">
        <v>210</v>
      </c>
      <c r="D646" s="1" t="s">
        <v>627</v>
      </c>
      <c r="E646">
        <v>14</v>
      </c>
      <c r="F646">
        <v>23</v>
      </c>
      <c r="G646">
        <v>1</v>
      </c>
      <c r="H646">
        <v>23</v>
      </c>
      <c r="I646" s="1" t="s">
        <v>609</v>
      </c>
      <c r="J646">
        <f>cocina[[#This Row],[Precio Unitario]]*cocina[[#This Row],[Cantidad Ordenada]]-cocina[[#This Row],[Costo Unitario]]*cocina[[#This Row],[Cantidad Ordenada]]</f>
        <v>9</v>
      </c>
      <c r="K646">
        <f>cocina[[#This Row],[Precio Unitario]]*cocina[[#This Row],[Cantidad Ordenada]]</f>
        <v>23</v>
      </c>
      <c r="L646" s="5">
        <f>(SUMIF(A:A,cocina[[#This Row],[Número de Orden]],J:J))/SUMIF(A:A,cocina[[#This Row],[Número de Orden]],K:K)</f>
        <v>0.41284403669724773</v>
      </c>
      <c r="M646" s="1">
        <f>cocina[[#This Row],[Ganancia bruta]]-cocina[[#This Row],[Ganancia neta]]</f>
        <v>14</v>
      </c>
    </row>
    <row r="647" spans="1:13" x14ac:dyDescent="0.3">
      <c r="A647">
        <v>251</v>
      </c>
      <c r="B647">
        <v>12</v>
      </c>
      <c r="C647" s="1" t="s">
        <v>122</v>
      </c>
      <c r="D647" s="1" t="s">
        <v>621</v>
      </c>
      <c r="E647">
        <v>11</v>
      </c>
      <c r="F647">
        <v>19</v>
      </c>
      <c r="G647">
        <v>2</v>
      </c>
      <c r="H647">
        <v>40</v>
      </c>
      <c r="I647" s="1" t="s">
        <v>609</v>
      </c>
      <c r="J647">
        <f>cocina[[#This Row],[Precio Unitario]]*cocina[[#This Row],[Cantidad Ordenada]]-cocina[[#This Row],[Costo Unitario]]*cocina[[#This Row],[Cantidad Ordenada]]</f>
        <v>16</v>
      </c>
      <c r="K647">
        <f>cocina[[#This Row],[Precio Unitario]]*cocina[[#This Row],[Cantidad Ordenada]]</f>
        <v>38</v>
      </c>
      <c r="L647" s="5">
        <f>(SUMIF(A:A,cocina[[#This Row],[Número de Orden]],J:J))/SUMIF(A:A,cocina[[#This Row],[Número de Orden]],K:K)</f>
        <v>0.41284403669724773</v>
      </c>
      <c r="M647" s="1">
        <f>cocina[[#This Row],[Ganancia bruta]]-cocina[[#This Row],[Ganancia neta]]</f>
        <v>22</v>
      </c>
    </row>
    <row r="648" spans="1:13" x14ac:dyDescent="0.3">
      <c r="A648">
        <v>252</v>
      </c>
      <c r="B648">
        <v>4</v>
      </c>
      <c r="C648" s="1" t="s">
        <v>132</v>
      </c>
      <c r="D648" s="1" t="s">
        <v>631</v>
      </c>
      <c r="E648">
        <v>15</v>
      </c>
      <c r="F648">
        <v>25</v>
      </c>
      <c r="G648">
        <v>2</v>
      </c>
      <c r="H648">
        <v>53</v>
      </c>
      <c r="I648" s="1" t="s">
        <v>609</v>
      </c>
      <c r="J648">
        <f>cocina[[#This Row],[Precio Unitario]]*cocina[[#This Row],[Cantidad Ordenada]]-cocina[[#This Row],[Costo Unitario]]*cocina[[#This Row],[Cantidad Ordenada]]</f>
        <v>20</v>
      </c>
      <c r="K648">
        <f>cocina[[#This Row],[Precio Unitario]]*cocina[[#This Row],[Cantidad Ordenada]]</f>
        <v>50</v>
      </c>
      <c r="L648" s="5">
        <f>(SUMIF(A:A,cocina[[#This Row],[Número de Orden]],J:J))/SUMIF(A:A,cocina[[#This Row],[Número de Orden]],K:K)</f>
        <v>0.41176470588235292</v>
      </c>
      <c r="M648" s="1">
        <f>cocina[[#This Row],[Ganancia bruta]]-cocina[[#This Row],[Ganancia neta]]</f>
        <v>30</v>
      </c>
    </row>
    <row r="649" spans="1:13" x14ac:dyDescent="0.3">
      <c r="A649">
        <v>252</v>
      </c>
      <c r="B649">
        <v>4</v>
      </c>
      <c r="C649" s="1" t="s">
        <v>165</v>
      </c>
      <c r="D649" s="1" t="s">
        <v>630</v>
      </c>
      <c r="E649">
        <v>15</v>
      </c>
      <c r="F649">
        <v>26</v>
      </c>
      <c r="G649">
        <v>2</v>
      </c>
      <c r="H649">
        <v>31</v>
      </c>
      <c r="I649" s="1" t="s">
        <v>608</v>
      </c>
      <c r="J649">
        <f>cocina[[#This Row],[Precio Unitario]]*cocina[[#This Row],[Cantidad Ordenada]]-cocina[[#This Row],[Costo Unitario]]*cocina[[#This Row],[Cantidad Ordenada]]</f>
        <v>22</v>
      </c>
      <c r="K649">
        <f>cocina[[#This Row],[Precio Unitario]]*cocina[[#This Row],[Cantidad Ordenada]]</f>
        <v>52</v>
      </c>
      <c r="L649" s="5">
        <f>(SUMIF(A:A,cocina[[#This Row],[Número de Orden]],J:J))/SUMIF(A:A,cocina[[#This Row],[Número de Orden]],K:K)</f>
        <v>0.41176470588235292</v>
      </c>
      <c r="M649" s="1">
        <f>cocina[[#This Row],[Ganancia bruta]]-cocina[[#This Row],[Ganancia neta]]</f>
        <v>30</v>
      </c>
    </row>
    <row r="650" spans="1:13" x14ac:dyDescent="0.3">
      <c r="A650">
        <v>253</v>
      </c>
      <c r="B650">
        <v>8</v>
      </c>
      <c r="C650" s="1" t="s">
        <v>132</v>
      </c>
      <c r="D650" s="1" t="s">
        <v>631</v>
      </c>
      <c r="E650">
        <v>15</v>
      </c>
      <c r="F650">
        <v>25</v>
      </c>
      <c r="G650">
        <v>1</v>
      </c>
      <c r="H650">
        <v>18</v>
      </c>
      <c r="I650" s="1" t="s">
        <v>608</v>
      </c>
      <c r="J650">
        <f>cocina[[#This Row],[Precio Unitario]]*cocina[[#This Row],[Cantidad Ordenada]]-cocina[[#This Row],[Costo Unitario]]*cocina[[#This Row],[Cantidad Ordenada]]</f>
        <v>10</v>
      </c>
      <c r="K650">
        <f>cocina[[#This Row],[Precio Unitario]]*cocina[[#This Row],[Cantidad Ordenada]]</f>
        <v>25</v>
      </c>
      <c r="L650" s="5">
        <f>(SUMIF(A:A,cocina[[#This Row],[Número de Orden]],J:J))/SUMIF(A:A,cocina[[#This Row],[Número de Orden]],K:K)</f>
        <v>0.40259740259740262</v>
      </c>
      <c r="M650" s="1">
        <f>cocina[[#This Row],[Ganancia bruta]]-cocina[[#This Row],[Ganancia neta]]</f>
        <v>15</v>
      </c>
    </row>
    <row r="651" spans="1:13" x14ac:dyDescent="0.3">
      <c r="A651">
        <v>253</v>
      </c>
      <c r="B651">
        <v>8</v>
      </c>
      <c r="C651" s="1" t="s">
        <v>80</v>
      </c>
      <c r="D651" s="1" t="s">
        <v>628</v>
      </c>
      <c r="E651">
        <v>13</v>
      </c>
      <c r="F651">
        <v>21</v>
      </c>
      <c r="G651">
        <v>2</v>
      </c>
      <c r="H651">
        <v>8</v>
      </c>
      <c r="I651" s="1" t="s">
        <v>608</v>
      </c>
      <c r="J651">
        <f>cocina[[#This Row],[Precio Unitario]]*cocina[[#This Row],[Cantidad Ordenada]]-cocina[[#This Row],[Costo Unitario]]*cocina[[#This Row],[Cantidad Ordenada]]</f>
        <v>16</v>
      </c>
      <c r="K651">
        <f>cocina[[#This Row],[Precio Unitario]]*cocina[[#This Row],[Cantidad Ordenada]]</f>
        <v>42</v>
      </c>
      <c r="L651" s="5">
        <f>(SUMIF(A:A,cocina[[#This Row],[Número de Orden]],J:J))/SUMIF(A:A,cocina[[#This Row],[Número de Orden]],K:K)</f>
        <v>0.40259740259740262</v>
      </c>
      <c r="M651" s="1">
        <f>cocina[[#This Row],[Ganancia bruta]]-cocina[[#This Row],[Ganancia neta]]</f>
        <v>26</v>
      </c>
    </row>
    <row r="652" spans="1:13" x14ac:dyDescent="0.3">
      <c r="A652">
        <v>253</v>
      </c>
      <c r="B652">
        <v>8</v>
      </c>
      <c r="C652" s="1" t="s">
        <v>48</v>
      </c>
      <c r="D652" s="1" t="s">
        <v>618</v>
      </c>
      <c r="E652">
        <v>17</v>
      </c>
      <c r="F652">
        <v>29</v>
      </c>
      <c r="G652">
        <v>3</v>
      </c>
      <c r="H652">
        <v>29</v>
      </c>
      <c r="I652" s="1" t="s">
        <v>609</v>
      </c>
      <c r="J652">
        <f>cocina[[#This Row],[Precio Unitario]]*cocina[[#This Row],[Cantidad Ordenada]]-cocina[[#This Row],[Costo Unitario]]*cocina[[#This Row],[Cantidad Ordenada]]</f>
        <v>36</v>
      </c>
      <c r="K652">
        <f>cocina[[#This Row],[Precio Unitario]]*cocina[[#This Row],[Cantidad Ordenada]]</f>
        <v>87</v>
      </c>
      <c r="L652" s="5">
        <f>(SUMIF(A:A,cocina[[#This Row],[Número de Orden]],J:J))/SUMIF(A:A,cocina[[#This Row],[Número de Orden]],K:K)</f>
        <v>0.40259740259740262</v>
      </c>
      <c r="M652" s="1">
        <f>cocina[[#This Row],[Ganancia bruta]]-cocina[[#This Row],[Ganancia neta]]</f>
        <v>51</v>
      </c>
    </row>
    <row r="653" spans="1:13" x14ac:dyDescent="0.3">
      <c r="A653">
        <v>254</v>
      </c>
      <c r="B653">
        <v>10</v>
      </c>
      <c r="C653" s="1" t="s">
        <v>126</v>
      </c>
      <c r="D653" s="1" t="s">
        <v>614</v>
      </c>
      <c r="E653">
        <v>19</v>
      </c>
      <c r="F653">
        <v>31</v>
      </c>
      <c r="G653">
        <v>3</v>
      </c>
      <c r="H653">
        <v>33</v>
      </c>
      <c r="I653" s="1" t="s">
        <v>608</v>
      </c>
      <c r="J653">
        <f>cocina[[#This Row],[Precio Unitario]]*cocina[[#This Row],[Cantidad Ordenada]]-cocina[[#This Row],[Costo Unitario]]*cocina[[#This Row],[Cantidad Ordenada]]</f>
        <v>36</v>
      </c>
      <c r="K653">
        <f>cocina[[#This Row],[Precio Unitario]]*cocina[[#This Row],[Cantidad Ordenada]]</f>
        <v>93</v>
      </c>
      <c r="L653" s="5">
        <f>(SUMIF(A:A,cocina[[#This Row],[Número de Orden]],J:J))/SUMIF(A:A,cocina[[#This Row],[Número de Orden]],K:K)</f>
        <v>0.41077441077441079</v>
      </c>
      <c r="M653" s="1">
        <f>cocina[[#This Row],[Ganancia bruta]]-cocina[[#This Row],[Ganancia neta]]</f>
        <v>57</v>
      </c>
    </row>
    <row r="654" spans="1:13" x14ac:dyDescent="0.3">
      <c r="A654">
        <v>254</v>
      </c>
      <c r="B654">
        <v>10</v>
      </c>
      <c r="C654" s="1" t="s">
        <v>165</v>
      </c>
      <c r="D654" s="1" t="s">
        <v>630</v>
      </c>
      <c r="E654">
        <v>15</v>
      </c>
      <c r="F654">
        <v>26</v>
      </c>
      <c r="G654">
        <v>2</v>
      </c>
      <c r="H654">
        <v>10</v>
      </c>
      <c r="I654" s="1" t="s">
        <v>609</v>
      </c>
      <c r="J654">
        <f>cocina[[#This Row],[Precio Unitario]]*cocina[[#This Row],[Cantidad Ordenada]]-cocina[[#This Row],[Costo Unitario]]*cocina[[#This Row],[Cantidad Ordenada]]</f>
        <v>22</v>
      </c>
      <c r="K654">
        <f>cocina[[#This Row],[Precio Unitario]]*cocina[[#This Row],[Cantidad Ordenada]]</f>
        <v>52</v>
      </c>
      <c r="L654" s="5">
        <f>(SUMIF(A:A,cocina[[#This Row],[Número de Orden]],J:J))/SUMIF(A:A,cocina[[#This Row],[Número de Orden]],K:K)</f>
        <v>0.41077441077441079</v>
      </c>
      <c r="M654" s="1">
        <f>cocina[[#This Row],[Ganancia bruta]]-cocina[[#This Row],[Ganancia neta]]</f>
        <v>30</v>
      </c>
    </row>
    <row r="655" spans="1:13" x14ac:dyDescent="0.3">
      <c r="A655">
        <v>254</v>
      </c>
      <c r="B655">
        <v>10</v>
      </c>
      <c r="C655" s="1" t="s">
        <v>65</v>
      </c>
      <c r="D655" s="1" t="s">
        <v>625</v>
      </c>
      <c r="E655">
        <v>20</v>
      </c>
      <c r="F655">
        <v>34</v>
      </c>
      <c r="G655">
        <v>2</v>
      </c>
      <c r="H655">
        <v>56</v>
      </c>
      <c r="I655" s="1" t="s">
        <v>608</v>
      </c>
      <c r="J655">
        <f>cocina[[#This Row],[Precio Unitario]]*cocina[[#This Row],[Cantidad Ordenada]]-cocina[[#This Row],[Costo Unitario]]*cocina[[#This Row],[Cantidad Ordenada]]</f>
        <v>28</v>
      </c>
      <c r="K655">
        <f>cocina[[#This Row],[Precio Unitario]]*cocina[[#This Row],[Cantidad Ordenada]]</f>
        <v>68</v>
      </c>
      <c r="L655" s="5">
        <f>(SUMIF(A:A,cocina[[#This Row],[Número de Orden]],J:J))/SUMIF(A:A,cocina[[#This Row],[Número de Orden]],K:K)</f>
        <v>0.41077441077441079</v>
      </c>
      <c r="M655" s="1">
        <f>cocina[[#This Row],[Ganancia bruta]]-cocina[[#This Row],[Ganancia neta]]</f>
        <v>40</v>
      </c>
    </row>
    <row r="656" spans="1:13" x14ac:dyDescent="0.3">
      <c r="A656">
        <v>254</v>
      </c>
      <c r="B656">
        <v>10</v>
      </c>
      <c r="C656" s="1" t="s">
        <v>52</v>
      </c>
      <c r="D656" s="1" t="s">
        <v>620</v>
      </c>
      <c r="E656">
        <v>16</v>
      </c>
      <c r="F656">
        <v>28</v>
      </c>
      <c r="G656">
        <v>3</v>
      </c>
      <c r="H656">
        <v>42</v>
      </c>
      <c r="I656" s="1" t="s">
        <v>609</v>
      </c>
      <c r="J656">
        <f>cocina[[#This Row],[Precio Unitario]]*cocina[[#This Row],[Cantidad Ordenada]]-cocina[[#This Row],[Costo Unitario]]*cocina[[#This Row],[Cantidad Ordenada]]</f>
        <v>36</v>
      </c>
      <c r="K656">
        <f>cocina[[#This Row],[Precio Unitario]]*cocina[[#This Row],[Cantidad Ordenada]]</f>
        <v>84</v>
      </c>
      <c r="L656" s="5">
        <f>(SUMIF(A:A,cocina[[#This Row],[Número de Orden]],J:J))/SUMIF(A:A,cocina[[#This Row],[Número de Orden]],K:K)</f>
        <v>0.41077441077441079</v>
      </c>
      <c r="M656" s="1">
        <f>cocina[[#This Row],[Ganancia bruta]]-cocina[[#This Row],[Ganancia neta]]</f>
        <v>48</v>
      </c>
    </row>
    <row r="657" spans="1:13" x14ac:dyDescent="0.3">
      <c r="A657">
        <v>255</v>
      </c>
      <c r="B657">
        <v>8</v>
      </c>
      <c r="C657" s="1" t="s">
        <v>132</v>
      </c>
      <c r="D657" s="1" t="s">
        <v>631</v>
      </c>
      <c r="E657">
        <v>15</v>
      </c>
      <c r="F657">
        <v>25</v>
      </c>
      <c r="G657">
        <v>1</v>
      </c>
      <c r="H657">
        <v>37</v>
      </c>
      <c r="I657" s="1" t="s">
        <v>608</v>
      </c>
      <c r="J657">
        <f>cocina[[#This Row],[Precio Unitario]]*cocina[[#This Row],[Cantidad Ordenada]]-cocina[[#This Row],[Costo Unitario]]*cocina[[#This Row],[Cantidad Ordenada]]</f>
        <v>10</v>
      </c>
      <c r="K657">
        <f>cocina[[#This Row],[Precio Unitario]]*cocina[[#This Row],[Cantidad Ordenada]]</f>
        <v>25</v>
      </c>
      <c r="L657" s="5">
        <f>(SUMIF(A:A,cocina[[#This Row],[Número de Orden]],J:J))/SUMIF(A:A,cocina[[#This Row],[Número de Orden]],K:K)</f>
        <v>0.4</v>
      </c>
      <c r="M657" s="1">
        <f>cocina[[#This Row],[Ganancia bruta]]-cocina[[#This Row],[Ganancia neta]]</f>
        <v>15</v>
      </c>
    </row>
    <row r="658" spans="1:13" x14ac:dyDescent="0.3">
      <c r="A658">
        <v>256</v>
      </c>
      <c r="B658">
        <v>5</v>
      </c>
      <c r="C658" s="1" t="s">
        <v>80</v>
      </c>
      <c r="D658" s="1" t="s">
        <v>628</v>
      </c>
      <c r="E658">
        <v>13</v>
      </c>
      <c r="F658">
        <v>21</v>
      </c>
      <c r="G658">
        <v>1</v>
      </c>
      <c r="H658">
        <v>16</v>
      </c>
      <c r="I658" s="1" t="s">
        <v>608</v>
      </c>
      <c r="J658">
        <f>cocina[[#This Row],[Precio Unitario]]*cocina[[#This Row],[Cantidad Ordenada]]-cocina[[#This Row],[Costo Unitario]]*cocina[[#This Row],[Cantidad Ordenada]]</f>
        <v>8</v>
      </c>
      <c r="K658">
        <f>cocina[[#This Row],[Precio Unitario]]*cocina[[#This Row],[Cantidad Ordenada]]</f>
        <v>21</v>
      </c>
      <c r="L658" s="5">
        <f>(SUMIF(A:A,cocina[[#This Row],[Número de Orden]],J:J))/SUMIF(A:A,cocina[[#This Row],[Número de Orden]],K:K)</f>
        <v>0.38095238095238093</v>
      </c>
      <c r="M658" s="1">
        <f>cocina[[#This Row],[Ganancia bruta]]-cocina[[#This Row],[Ganancia neta]]</f>
        <v>13</v>
      </c>
    </row>
    <row r="659" spans="1:13" x14ac:dyDescent="0.3">
      <c r="A659">
        <v>257</v>
      </c>
      <c r="B659">
        <v>12</v>
      </c>
      <c r="C659" s="1" t="s">
        <v>210</v>
      </c>
      <c r="D659" s="1" t="s">
        <v>627</v>
      </c>
      <c r="E659">
        <v>14</v>
      </c>
      <c r="F659">
        <v>23</v>
      </c>
      <c r="G659">
        <v>2</v>
      </c>
      <c r="H659">
        <v>28</v>
      </c>
      <c r="I659" s="1" t="s">
        <v>609</v>
      </c>
      <c r="J659">
        <f>cocina[[#This Row],[Precio Unitario]]*cocina[[#This Row],[Cantidad Ordenada]]-cocina[[#This Row],[Costo Unitario]]*cocina[[#This Row],[Cantidad Ordenada]]</f>
        <v>18</v>
      </c>
      <c r="K659">
        <f>cocina[[#This Row],[Precio Unitario]]*cocina[[#This Row],[Cantidad Ordenada]]</f>
        <v>46</v>
      </c>
      <c r="L659" s="5">
        <f>(SUMIF(A:A,cocina[[#This Row],[Número de Orden]],J:J))/SUMIF(A:A,cocina[[#This Row],[Número de Orden]],K:K)</f>
        <v>0.39130434782608697</v>
      </c>
      <c r="M659" s="1">
        <f>cocina[[#This Row],[Ganancia bruta]]-cocina[[#This Row],[Ganancia neta]]</f>
        <v>28</v>
      </c>
    </row>
    <row r="660" spans="1:13" x14ac:dyDescent="0.3">
      <c r="A660">
        <v>258</v>
      </c>
      <c r="B660">
        <v>12</v>
      </c>
      <c r="C660" s="1" t="s">
        <v>132</v>
      </c>
      <c r="D660" s="1" t="s">
        <v>631</v>
      </c>
      <c r="E660">
        <v>15</v>
      </c>
      <c r="F660">
        <v>25</v>
      </c>
      <c r="G660">
        <v>1</v>
      </c>
      <c r="H660">
        <v>59</v>
      </c>
      <c r="I660" s="1" t="s">
        <v>608</v>
      </c>
      <c r="J660">
        <f>cocina[[#This Row],[Precio Unitario]]*cocina[[#This Row],[Cantidad Ordenada]]-cocina[[#This Row],[Costo Unitario]]*cocina[[#This Row],[Cantidad Ordenada]]</f>
        <v>10</v>
      </c>
      <c r="K660">
        <f>cocina[[#This Row],[Precio Unitario]]*cocina[[#This Row],[Cantidad Ordenada]]</f>
        <v>25</v>
      </c>
      <c r="L660" s="5">
        <f>(SUMIF(A:A,cocina[[#This Row],[Número de Orden]],J:J))/SUMIF(A:A,cocina[[#This Row],[Número de Orden]],K:K)</f>
        <v>0.39316239316239315</v>
      </c>
      <c r="M660" s="1">
        <f>cocina[[#This Row],[Ganancia bruta]]-cocina[[#This Row],[Ganancia neta]]</f>
        <v>15</v>
      </c>
    </row>
    <row r="661" spans="1:13" x14ac:dyDescent="0.3">
      <c r="A661">
        <v>258</v>
      </c>
      <c r="B661">
        <v>12</v>
      </c>
      <c r="C661" s="1" t="s">
        <v>156</v>
      </c>
      <c r="D661" s="1" t="s">
        <v>626</v>
      </c>
      <c r="E661">
        <v>12</v>
      </c>
      <c r="F661">
        <v>20</v>
      </c>
      <c r="G661">
        <v>1</v>
      </c>
      <c r="H661">
        <v>31</v>
      </c>
      <c r="I661" s="1" t="s">
        <v>608</v>
      </c>
      <c r="J661">
        <f>cocina[[#This Row],[Precio Unitario]]*cocina[[#This Row],[Cantidad Ordenada]]-cocina[[#This Row],[Costo Unitario]]*cocina[[#This Row],[Cantidad Ordenada]]</f>
        <v>8</v>
      </c>
      <c r="K661">
        <f>cocina[[#This Row],[Precio Unitario]]*cocina[[#This Row],[Cantidad Ordenada]]</f>
        <v>20</v>
      </c>
      <c r="L661" s="5">
        <f>(SUMIF(A:A,cocina[[#This Row],[Número de Orden]],J:J))/SUMIF(A:A,cocina[[#This Row],[Número de Orden]],K:K)</f>
        <v>0.39316239316239315</v>
      </c>
      <c r="M661" s="1">
        <f>cocina[[#This Row],[Ganancia bruta]]-cocina[[#This Row],[Ganancia neta]]</f>
        <v>12</v>
      </c>
    </row>
    <row r="662" spans="1:13" x14ac:dyDescent="0.3">
      <c r="A662">
        <v>258</v>
      </c>
      <c r="B662">
        <v>12</v>
      </c>
      <c r="C662" s="1" t="s">
        <v>257</v>
      </c>
      <c r="D662" s="1" t="s">
        <v>623</v>
      </c>
      <c r="E662">
        <v>19</v>
      </c>
      <c r="F662">
        <v>32</v>
      </c>
      <c r="G662">
        <v>1</v>
      </c>
      <c r="H662">
        <v>5</v>
      </c>
      <c r="I662" s="1" t="s">
        <v>608</v>
      </c>
      <c r="J662">
        <f>cocina[[#This Row],[Precio Unitario]]*cocina[[#This Row],[Cantidad Ordenada]]-cocina[[#This Row],[Costo Unitario]]*cocina[[#This Row],[Cantidad Ordenada]]</f>
        <v>13</v>
      </c>
      <c r="K662">
        <f>cocina[[#This Row],[Precio Unitario]]*cocina[[#This Row],[Cantidad Ordenada]]</f>
        <v>32</v>
      </c>
      <c r="L662" s="5">
        <f>(SUMIF(A:A,cocina[[#This Row],[Número de Orden]],J:J))/SUMIF(A:A,cocina[[#This Row],[Número de Orden]],K:K)</f>
        <v>0.39316239316239315</v>
      </c>
      <c r="M662" s="1">
        <f>cocina[[#This Row],[Ganancia bruta]]-cocina[[#This Row],[Ganancia neta]]</f>
        <v>19</v>
      </c>
    </row>
    <row r="663" spans="1:13" x14ac:dyDescent="0.3">
      <c r="A663">
        <v>258</v>
      </c>
      <c r="B663">
        <v>12</v>
      </c>
      <c r="C663" s="1" t="s">
        <v>58</v>
      </c>
      <c r="D663" s="1" t="s">
        <v>616</v>
      </c>
      <c r="E663">
        <v>25</v>
      </c>
      <c r="F663">
        <v>40</v>
      </c>
      <c r="G663">
        <v>1</v>
      </c>
      <c r="H663">
        <v>10</v>
      </c>
      <c r="I663" s="1" t="s">
        <v>608</v>
      </c>
      <c r="J663">
        <f>cocina[[#This Row],[Precio Unitario]]*cocina[[#This Row],[Cantidad Ordenada]]-cocina[[#This Row],[Costo Unitario]]*cocina[[#This Row],[Cantidad Ordenada]]</f>
        <v>15</v>
      </c>
      <c r="K663">
        <f>cocina[[#This Row],[Precio Unitario]]*cocina[[#This Row],[Cantidad Ordenada]]</f>
        <v>40</v>
      </c>
      <c r="L663" s="5">
        <f>(SUMIF(A:A,cocina[[#This Row],[Número de Orden]],J:J))/SUMIF(A:A,cocina[[#This Row],[Número de Orden]],K:K)</f>
        <v>0.39316239316239315</v>
      </c>
      <c r="M663" s="1">
        <f>cocina[[#This Row],[Ganancia bruta]]-cocina[[#This Row],[Ganancia neta]]</f>
        <v>25</v>
      </c>
    </row>
    <row r="664" spans="1:13" x14ac:dyDescent="0.3">
      <c r="A664">
        <v>259</v>
      </c>
      <c r="B664">
        <v>10</v>
      </c>
      <c r="C664" s="1" t="s">
        <v>116</v>
      </c>
      <c r="D664" s="1" t="s">
        <v>615</v>
      </c>
      <c r="E664">
        <v>16</v>
      </c>
      <c r="F664">
        <v>27</v>
      </c>
      <c r="G664">
        <v>3</v>
      </c>
      <c r="H664">
        <v>11</v>
      </c>
      <c r="I664" s="1" t="s">
        <v>609</v>
      </c>
      <c r="J664">
        <f>cocina[[#This Row],[Precio Unitario]]*cocina[[#This Row],[Cantidad Ordenada]]-cocina[[#This Row],[Costo Unitario]]*cocina[[#This Row],[Cantidad Ordenada]]</f>
        <v>33</v>
      </c>
      <c r="K664">
        <f>cocina[[#This Row],[Precio Unitario]]*cocina[[#This Row],[Cantidad Ordenada]]</f>
        <v>81</v>
      </c>
      <c r="L664" s="5">
        <f>(SUMIF(A:A,cocina[[#This Row],[Número de Orden]],J:J))/SUMIF(A:A,cocina[[#This Row],[Número de Orden]],K:K)</f>
        <v>0.40740740740740738</v>
      </c>
      <c r="M664" s="1">
        <f>cocina[[#This Row],[Ganancia bruta]]-cocina[[#This Row],[Ganancia neta]]</f>
        <v>48</v>
      </c>
    </row>
    <row r="665" spans="1:13" x14ac:dyDescent="0.3">
      <c r="A665">
        <v>260</v>
      </c>
      <c r="B665">
        <v>20</v>
      </c>
      <c r="C665" s="1" t="s">
        <v>210</v>
      </c>
      <c r="D665" s="1" t="s">
        <v>627</v>
      </c>
      <c r="E665">
        <v>14</v>
      </c>
      <c r="F665">
        <v>23</v>
      </c>
      <c r="G665">
        <v>3</v>
      </c>
      <c r="H665">
        <v>49</v>
      </c>
      <c r="I665" s="1" t="s">
        <v>609</v>
      </c>
      <c r="J665">
        <f>cocina[[#This Row],[Precio Unitario]]*cocina[[#This Row],[Cantidad Ordenada]]-cocina[[#This Row],[Costo Unitario]]*cocina[[#This Row],[Cantidad Ordenada]]</f>
        <v>27</v>
      </c>
      <c r="K665">
        <f>cocina[[#This Row],[Precio Unitario]]*cocina[[#This Row],[Cantidad Ordenada]]</f>
        <v>69</v>
      </c>
      <c r="L665" s="5">
        <f>(SUMIF(A:A,cocina[[#This Row],[Número de Orden]],J:J))/SUMIF(A:A,cocina[[#This Row],[Número de Orden]],K:K)</f>
        <v>0.39130434782608697</v>
      </c>
      <c r="M665" s="1">
        <f>cocina[[#This Row],[Ganancia bruta]]-cocina[[#This Row],[Ganancia neta]]</f>
        <v>42</v>
      </c>
    </row>
    <row r="666" spans="1:13" x14ac:dyDescent="0.3">
      <c r="A666">
        <v>261</v>
      </c>
      <c r="B666">
        <v>8</v>
      </c>
      <c r="C666" s="1" t="s">
        <v>257</v>
      </c>
      <c r="D666" s="1" t="s">
        <v>623</v>
      </c>
      <c r="E666">
        <v>19</v>
      </c>
      <c r="F666">
        <v>32</v>
      </c>
      <c r="G666">
        <v>3</v>
      </c>
      <c r="H666">
        <v>19</v>
      </c>
      <c r="I666" s="1" t="s">
        <v>609</v>
      </c>
      <c r="J666">
        <f>cocina[[#This Row],[Precio Unitario]]*cocina[[#This Row],[Cantidad Ordenada]]-cocina[[#This Row],[Costo Unitario]]*cocina[[#This Row],[Cantidad Ordenada]]</f>
        <v>39</v>
      </c>
      <c r="K666">
        <f>cocina[[#This Row],[Precio Unitario]]*cocina[[#This Row],[Cantidad Ordenada]]</f>
        <v>96</v>
      </c>
      <c r="L666" s="5">
        <f>(SUMIF(A:A,cocina[[#This Row],[Número de Orden]],J:J))/SUMIF(A:A,cocina[[#This Row],[Número de Orden]],K:K)</f>
        <v>0.40909090909090912</v>
      </c>
      <c r="M666" s="1">
        <f>cocina[[#This Row],[Ganancia bruta]]-cocina[[#This Row],[Ganancia neta]]</f>
        <v>57</v>
      </c>
    </row>
    <row r="667" spans="1:13" x14ac:dyDescent="0.3">
      <c r="A667">
        <v>261</v>
      </c>
      <c r="B667">
        <v>8</v>
      </c>
      <c r="C667" s="1" t="s">
        <v>48</v>
      </c>
      <c r="D667" s="1" t="s">
        <v>618</v>
      </c>
      <c r="E667">
        <v>17</v>
      </c>
      <c r="F667">
        <v>29</v>
      </c>
      <c r="G667">
        <v>2</v>
      </c>
      <c r="H667">
        <v>36</v>
      </c>
      <c r="I667" s="1" t="s">
        <v>609</v>
      </c>
      <c r="J667">
        <f>cocina[[#This Row],[Precio Unitario]]*cocina[[#This Row],[Cantidad Ordenada]]-cocina[[#This Row],[Costo Unitario]]*cocina[[#This Row],[Cantidad Ordenada]]</f>
        <v>24</v>
      </c>
      <c r="K667">
        <f>cocina[[#This Row],[Precio Unitario]]*cocina[[#This Row],[Cantidad Ordenada]]</f>
        <v>58</v>
      </c>
      <c r="L667" s="5">
        <f>(SUMIF(A:A,cocina[[#This Row],[Número de Orden]],J:J))/SUMIF(A:A,cocina[[#This Row],[Número de Orden]],K:K)</f>
        <v>0.40909090909090912</v>
      </c>
      <c r="M667" s="1">
        <f>cocina[[#This Row],[Ganancia bruta]]-cocina[[#This Row],[Ganancia neta]]</f>
        <v>34</v>
      </c>
    </row>
    <row r="668" spans="1:13" x14ac:dyDescent="0.3">
      <c r="A668">
        <v>262</v>
      </c>
      <c r="B668">
        <v>18</v>
      </c>
      <c r="C668" s="1" t="s">
        <v>213</v>
      </c>
      <c r="D668" s="1" t="s">
        <v>624</v>
      </c>
      <c r="E668">
        <v>13</v>
      </c>
      <c r="F668">
        <v>22</v>
      </c>
      <c r="G668">
        <v>1</v>
      </c>
      <c r="H668">
        <v>28</v>
      </c>
      <c r="I668" s="1" t="s">
        <v>609</v>
      </c>
      <c r="J668">
        <f>cocina[[#This Row],[Precio Unitario]]*cocina[[#This Row],[Cantidad Ordenada]]-cocina[[#This Row],[Costo Unitario]]*cocina[[#This Row],[Cantidad Ordenada]]</f>
        <v>9</v>
      </c>
      <c r="K668">
        <f>cocina[[#This Row],[Precio Unitario]]*cocina[[#This Row],[Cantidad Ordenada]]</f>
        <v>22</v>
      </c>
      <c r="L668" s="5">
        <f>(SUMIF(A:A,cocina[[#This Row],[Número de Orden]],J:J))/SUMIF(A:A,cocina[[#This Row],[Número de Orden]],K:K)</f>
        <v>0.39130434782608697</v>
      </c>
      <c r="M668" s="1">
        <f>cocina[[#This Row],[Ganancia bruta]]-cocina[[#This Row],[Ganancia neta]]</f>
        <v>13</v>
      </c>
    </row>
    <row r="669" spans="1:13" x14ac:dyDescent="0.3">
      <c r="A669">
        <v>262</v>
      </c>
      <c r="B669">
        <v>18</v>
      </c>
      <c r="C669" s="1" t="s">
        <v>126</v>
      </c>
      <c r="D669" s="1" t="s">
        <v>614</v>
      </c>
      <c r="E669">
        <v>19</v>
      </c>
      <c r="F669">
        <v>31</v>
      </c>
      <c r="G669">
        <v>3</v>
      </c>
      <c r="H669">
        <v>20</v>
      </c>
      <c r="I669" s="1" t="s">
        <v>609</v>
      </c>
      <c r="J669">
        <f>cocina[[#This Row],[Precio Unitario]]*cocina[[#This Row],[Cantidad Ordenada]]-cocina[[#This Row],[Costo Unitario]]*cocina[[#This Row],[Cantidad Ordenada]]</f>
        <v>36</v>
      </c>
      <c r="K669">
        <f>cocina[[#This Row],[Precio Unitario]]*cocina[[#This Row],[Cantidad Ordenada]]</f>
        <v>93</v>
      </c>
      <c r="L669" s="5">
        <f>(SUMIF(A:A,cocina[[#This Row],[Número de Orden]],J:J))/SUMIF(A:A,cocina[[#This Row],[Número de Orden]],K:K)</f>
        <v>0.39130434782608697</v>
      </c>
      <c r="M669" s="1">
        <f>cocina[[#This Row],[Ganancia bruta]]-cocina[[#This Row],[Ganancia neta]]</f>
        <v>57</v>
      </c>
    </row>
    <row r="670" spans="1:13" x14ac:dyDescent="0.3">
      <c r="A670">
        <v>263</v>
      </c>
      <c r="B670">
        <v>5</v>
      </c>
      <c r="C670" s="1" t="s">
        <v>257</v>
      </c>
      <c r="D670" s="1" t="s">
        <v>623</v>
      </c>
      <c r="E670">
        <v>19</v>
      </c>
      <c r="F670">
        <v>32</v>
      </c>
      <c r="G670">
        <v>1</v>
      </c>
      <c r="H670">
        <v>37</v>
      </c>
      <c r="I670" s="1" t="s">
        <v>609</v>
      </c>
      <c r="J670">
        <f>cocina[[#This Row],[Precio Unitario]]*cocina[[#This Row],[Cantidad Ordenada]]-cocina[[#This Row],[Costo Unitario]]*cocina[[#This Row],[Cantidad Ordenada]]</f>
        <v>13</v>
      </c>
      <c r="K670">
        <f>cocina[[#This Row],[Precio Unitario]]*cocina[[#This Row],[Cantidad Ordenada]]</f>
        <v>32</v>
      </c>
      <c r="L670" s="5">
        <f>(SUMIF(A:A,cocina[[#This Row],[Número de Orden]],J:J))/SUMIF(A:A,cocina[[#This Row],[Número de Orden]],K:K)</f>
        <v>0.4049586776859504</v>
      </c>
      <c r="M670" s="1">
        <f>cocina[[#This Row],[Ganancia bruta]]-cocina[[#This Row],[Ganancia neta]]</f>
        <v>19</v>
      </c>
    </row>
    <row r="671" spans="1:13" x14ac:dyDescent="0.3">
      <c r="A671">
        <v>263</v>
      </c>
      <c r="B671">
        <v>5</v>
      </c>
      <c r="C671" s="1" t="s">
        <v>36</v>
      </c>
      <c r="D671" s="1" t="s">
        <v>622</v>
      </c>
      <c r="E671">
        <v>21</v>
      </c>
      <c r="F671">
        <v>35</v>
      </c>
      <c r="G671">
        <v>1</v>
      </c>
      <c r="H671">
        <v>30</v>
      </c>
      <c r="I671" s="1" t="s">
        <v>609</v>
      </c>
      <c r="J671">
        <f>cocina[[#This Row],[Precio Unitario]]*cocina[[#This Row],[Cantidad Ordenada]]-cocina[[#This Row],[Costo Unitario]]*cocina[[#This Row],[Cantidad Ordenada]]</f>
        <v>14</v>
      </c>
      <c r="K671">
        <f>cocina[[#This Row],[Precio Unitario]]*cocina[[#This Row],[Cantidad Ordenada]]</f>
        <v>35</v>
      </c>
      <c r="L671" s="5">
        <f>(SUMIF(A:A,cocina[[#This Row],[Número de Orden]],J:J))/SUMIF(A:A,cocina[[#This Row],[Número de Orden]],K:K)</f>
        <v>0.4049586776859504</v>
      </c>
      <c r="M671" s="1">
        <f>cocina[[#This Row],[Ganancia bruta]]-cocina[[#This Row],[Ganancia neta]]</f>
        <v>21</v>
      </c>
    </row>
    <row r="672" spans="1:13" x14ac:dyDescent="0.3">
      <c r="A672">
        <v>263</v>
      </c>
      <c r="B672">
        <v>5</v>
      </c>
      <c r="C672" s="1" t="s">
        <v>78</v>
      </c>
      <c r="D672" s="1" t="s">
        <v>613</v>
      </c>
      <c r="E672">
        <v>18</v>
      </c>
      <c r="F672">
        <v>30</v>
      </c>
      <c r="G672">
        <v>1</v>
      </c>
      <c r="H672">
        <v>42</v>
      </c>
      <c r="I672" s="1" t="s">
        <v>608</v>
      </c>
      <c r="J672">
        <f>cocina[[#This Row],[Precio Unitario]]*cocina[[#This Row],[Cantidad Ordenada]]-cocina[[#This Row],[Costo Unitario]]*cocina[[#This Row],[Cantidad Ordenada]]</f>
        <v>12</v>
      </c>
      <c r="K672">
        <f>cocina[[#This Row],[Precio Unitario]]*cocina[[#This Row],[Cantidad Ordenada]]</f>
        <v>30</v>
      </c>
      <c r="L672" s="5">
        <f>(SUMIF(A:A,cocina[[#This Row],[Número de Orden]],J:J))/SUMIF(A:A,cocina[[#This Row],[Número de Orden]],K:K)</f>
        <v>0.4049586776859504</v>
      </c>
      <c r="M672" s="1">
        <f>cocina[[#This Row],[Ganancia bruta]]-cocina[[#This Row],[Ganancia neta]]</f>
        <v>18</v>
      </c>
    </row>
    <row r="673" spans="1:13" x14ac:dyDescent="0.3">
      <c r="A673">
        <v>263</v>
      </c>
      <c r="B673">
        <v>5</v>
      </c>
      <c r="C673" s="1" t="s">
        <v>168</v>
      </c>
      <c r="D673" s="1" t="s">
        <v>612</v>
      </c>
      <c r="E673">
        <v>14</v>
      </c>
      <c r="F673">
        <v>24</v>
      </c>
      <c r="G673">
        <v>1</v>
      </c>
      <c r="H673">
        <v>40</v>
      </c>
      <c r="I673" s="1" t="s">
        <v>609</v>
      </c>
      <c r="J673">
        <f>cocina[[#This Row],[Precio Unitario]]*cocina[[#This Row],[Cantidad Ordenada]]-cocina[[#This Row],[Costo Unitario]]*cocina[[#This Row],[Cantidad Ordenada]]</f>
        <v>10</v>
      </c>
      <c r="K673">
        <f>cocina[[#This Row],[Precio Unitario]]*cocina[[#This Row],[Cantidad Ordenada]]</f>
        <v>24</v>
      </c>
      <c r="L673" s="5">
        <f>(SUMIF(A:A,cocina[[#This Row],[Número de Orden]],J:J))/SUMIF(A:A,cocina[[#This Row],[Número de Orden]],K:K)</f>
        <v>0.4049586776859504</v>
      </c>
      <c r="M673" s="1">
        <f>cocina[[#This Row],[Ganancia bruta]]-cocina[[#This Row],[Ganancia neta]]</f>
        <v>14</v>
      </c>
    </row>
    <row r="674" spans="1:13" x14ac:dyDescent="0.3">
      <c r="A674">
        <v>264</v>
      </c>
      <c r="B674">
        <v>2</v>
      </c>
      <c r="C674" s="1" t="s">
        <v>36</v>
      </c>
      <c r="D674" s="1" t="s">
        <v>622</v>
      </c>
      <c r="E674">
        <v>21</v>
      </c>
      <c r="F674">
        <v>35</v>
      </c>
      <c r="G674">
        <v>2</v>
      </c>
      <c r="H674">
        <v>39</v>
      </c>
      <c r="I674" s="1" t="s">
        <v>609</v>
      </c>
      <c r="J674">
        <f>cocina[[#This Row],[Precio Unitario]]*cocina[[#This Row],[Cantidad Ordenada]]-cocina[[#This Row],[Costo Unitario]]*cocina[[#This Row],[Cantidad Ordenada]]</f>
        <v>28</v>
      </c>
      <c r="K674">
        <f>cocina[[#This Row],[Precio Unitario]]*cocina[[#This Row],[Cantidad Ordenada]]</f>
        <v>70</v>
      </c>
      <c r="L674" s="5">
        <f>(SUMIF(A:A,cocina[[#This Row],[Número de Orden]],J:J))/SUMIF(A:A,cocina[[#This Row],[Número de Orden]],K:K)</f>
        <v>0.40109890109890112</v>
      </c>
      <c r="M674" s="1">
        <f>cocina[[#This Row],[Ganancia bruta]]-cocina[[#This Row],[Ganancia neta]]</f>
        <v>42</v>
      </c>
    </row>
    <row r="675" spans="1:13" x14ac:dyDescent="0.3">
      <c r="A675">
        <v>264</v>
      </c>
      <c r="B675">
        <v>2</v>
      </c>
      <c r="C675" s="1" t="s">
        <v>257</v>
      </c>
      <c r="D675" s="1" t="s">
        <v>623</v>
      </c>
      <c r="E675">
        <v>19</v>
      </c>
      <c r="F675">
        <v>32</v>
      </c>
      <c r="G675">
        <v>1</v>
      </c>
      <c r="H675">
        <v>27</v>
      </c>
      <c r="I675" s="1" t="s">
        <v>609</v>
      </c>
      <c r="J675">
        <f>cocina[[#This Row],[Precio Unitario]]*cocina[[#This Row],[Cantidad Ordenada]]-cocina[[#This Row],[Costo Unitario]]*cocina[[#This Row],[Cantidad Ordenada]]</f>
        <v>13</v>
      </c>
      <c r="K675">
        <f>cocina[[#This Row],[Precio Unitario]]*cocina[[#This Row],[Cantidad Ordenada]]</f>
        <v>32</v>
      </c>
      <c r="L675" s="5">
        <f>(SUMIF(A:A,cocina[[#This Row],[Número de Orden]],J:J))/SUMIF(A:A,cocina[[#This Row],[Número de Orden]],K:K)</f>
        <v>0.40109890109890112</v>
      </c>
      <c r="M675" s="1">
        <f>cocina[[#This Row],[Ganancia bruta]]-cocina[[#This Row],[Ganancia neta]]</f>
        <v>19</v>
      </c>
    </row>
    <row r="676" spans="1:13" x14ac:dyDescent="0.3">
      <c r="A676">
        <v>264</v>
      </c>
      <c r="B676">
        <v>2</v>
      </c>
      <c r="C676" s="1" t="s">
        <v>78</v>
      </c>
      <c r="D676" s="1" t="s">
        <v>613</v>
      </c>
      <c r="E676">
        <v>18</v>
      </c>
      <c r="F676">
        <v>30</v>
      </c>
      <c r="G676">
        <v>1</v>
      </c>
      <c r="H676">
        <v>37</v>
      </c>
      <c r="I676" s="1" t="s">
        <v>608</v>
      </c>
      <c r="J676">
        <f>cocina[[#This Row],[Precio Unitario]]*cocina[[#This Row],[Cantidad Ordenada]]-cocina[[#This Row],[Costo Unitario]]*cocina[[#This Row],[Cantidad Ordenada]]</f>
        <v>12</v>
      </c>
      <c r="K676">
        <f>cocina[[#This Row],[Precio Unitario]]*cocina[[#This Row],[Cantidad Ordenada]]</f>
        <v>30</v>
      </c>
      <c r="L676" s="5">
        <f>(SUMIF(A:A,cocina[[#This Row],[Número de Orden]],J:J))/SUMIF(A:A,cocina[[#This Row],[Número de Orden]],K:K)</f>
        <v>0.40109890109890112</v>
      </c>
      <c r="M676" s="1">
        <f>cocina[[#This Row],[Ganancia bruta]]-cocina[[#This Row],[Ganancia neta]]</f>
        <v>18</v>
      </c>
    </row>
    <row r="677" spans="1:13" x14ac:dyDescent="0.3">
      <c r="A677">
        <v>264</v>
      </c>
      <c r="B677">
        <v>2</v>
      </c>
      <c r="C677" s="1" t="s">
        <v>132</v>
      </c>
      <c r="D677" s="1" t="s">
        <v>631</v>
      </c>
      <c r="E677">
        <v>15</v>
      </c>
      <c r="F677">
        <v>25</v>
      </c>
      <c r="G677">
        <v>2</v>
      </c>
      <c r="H677">
        <v>14</v>
      </c>
      <c r="I677" s="1" t="s">
        <v>608</v>
      </c>
      <c r="J677">
        <f>cocina[[#This Row],[Precio Unitario]]*cocina[[#This Row],[Cantidad Ordenada]]-cocina[[#This Row],[Costo Unitario]]*cocina[[#This Row],[Cantidad Ordenada]]</f>
        <v>20</v>
      </c>
      <c r="K677">
        <f>cocina[[#This Row],[Precio Unitario]]*cocina[[#This Row],[Cantidad Ordenada]]</f>
        <v>50</v>
      </c>
      <c r="L677" s="5">
        <f>(SUMIF(A:A,cocina[[#This Row],[Número de Orden]],J:J))/SUMIF(A:A,cocina[[#This Row],[Número de Orden]],K:K)</f>
        <v>0.40109890109890112</v>
      </c>
      <c r="M677" s="1">
        <f>cocina[[#This Row],[Ganancia bruta]]-cocina[[#This Row],[Ganancia neta]]</f>
        <v>30</v>
      </c>
    </row>
    <row r="678" spans="1:13" x14ac:dyDescent="0.3">
      <c r="A678">
        <v>265</v>
      </c>
      <c r="B678">
        <v>6</v>
      </c>
      <c r="C678" s="1" t="s">
        <v>210</v>
      </c>
      <c r="D678" s="1" t="s">
        <v>627</v>
      </c>
      <c r="E678">
        <v>14</v>
      </c>
      <c r="F678">
        <v>23</v>
      </c>
      <c r="G678">
        <v>1</v>
      </c>
      <c r="H678">
        <v>12</v>
      </c>
      <c r="I678" s="1" t="s">
        <v>608</v>
      </c>
      <c r="J678">
        <f>cocina[[#This Row],[Precio Unitario]]*cocina[[#This Row],[Cantidad Ordenada]]-cocina[[#This Row],[Costo Unitario]]*cocina[[#This Row],[Cantidad Ordenada]]</f>
        <v>9</v>
      </c>
      <c r="K678">
        <f>cocina[[#This Row],[Precio Unitario]]*cocina[[#This Row],[Cantidad Ordenada]]</f>
        <v>23</v>
      </c>
      <c r="L678" s="5">
        <f>(SUMIF(A:A,cocina[[#This Row],[Número de Orden]],J:J))/SUMIF(A:A,cocina[[#This Row],[Número de Orden]],K:K)</f>
        <v>0.39766081871345027</v>
      </c>
      <c r="M678" s="1">
        <f>cocina[[#This Row],[Ganancia bruta]]-cocina[[#This Row],[Ganancia neta]]</f>
        <v>14</v>
      </c>
    </row>
    <row r="679" spans="1:13" x14ac:dyDescent="0.3">
      <c r="A679">
        <v>265</v>
      </c>
      <c r="B679">
        <v>6</v>
      </c>
      <c r="C679" s="1" t="s">
        <v>126</v>
      </c>
      <c r="D679" s="1" t="s">
        <v>614</v>
      </c>
      <c r="E679">
        <v>19</v>
      </c>
      <c r="F679">
        <v>31</v>
      </c>
      <c r="G679">
        <v>1</v>
      </c>
      <c r="H679">
        <v>17</v>
      </c>
      <c r="I679" s="1" t="s">
        <v>609</v>
      </c>
      <c r="J679">
        <f>cocina[[#This Row],[Precio Unitario]]*cocina[[#This Row],[Cantidad Ordenada]]-cocina[[#This Row],[Costo Unitario]]*cocina[[#This Row],[Cantidad Ordenada]]</f>
        <v>12</v>
      </c>
      <c r="K679">
        <f>cocina[[#This Row],[Precio Unitario]]*cocina[[#This Row],[Cantidad Ordenada]]</f>
        <v>31</v>
      </c>
      <c r="L679" s="5">
        <f>(SUMIF(A:A,cocina[[#This Row],[Número de Orden]],J:J))/SUMIF(A:A,cocina[[#This Row],[Número de Orden]],K:K)</f>
        <v>0.39766081871345027</v>
      </c>
      <c r="M679" s="1">
        <f>cocina[[#This Row],[Ganancia bruta]]-cocina[[#This Row],[Ganancia neta]]</f>
        <v>19</v>
      </c>
    </row>
    <row r="680" spans="1:13" x14ac:dyDescent="0.3">
      <c r="A680">
        <v>265</v>
      </c>
      <c r="B680">
        <v>6</v>
      </c>
      <c r="C680" s="1" t="s">
        <v>116</v>
      </c>
      <c r="D680" s="1" t="s">
        <v>615</v>
      </c>
      <c r="E680">
        <v>16</v>
      </c>
      <c r="F680">
        <v>27</v>
      </c>
      <c r="G680">
        <v>1</v>
      </c>
      <c r="H680">
        <v>56</v>
      </c>
      <c r="I680" s="1" t="s">
        <v>608</v>
      </c>
      <c r="J680">
        <f>cocina[[#This Row],[Precio Unitario]]*cocina[[#This Row],[Cantidad Ordenada]]-cocina[[#This Row],[Costo Unitario]]*cocina[[#This Row],[Cantidad Ordenada]]</f>
        <v>11</v>
      </c>
      <c r="K680">
        <f>cocina[[#This Row],[Precio Unitario]]*cocina[[#This Row],[Cantidad Ordenada]]</f>
        <v>27</v>
      </c>
      <c r="L680" s="5">
        <f>(SUMIF(A:A,cocina[[#This Row],[Número de Orden]],J:J))/SUMIF(A:A,cocina[[#This Row],[Número de Orden]],K:K)</f>
        <v>0.39766081871345027</v>
      </c>
      <c r="M680" s="1">
        <f>cocina[[#This Row],[Ganancia bruta]]-cocina[[#This Row],[Ganancia neta]]</f>
        <v>16</v>
      </c>
    </row>
    <row r="681" spans="1:13" x14ac:dyDescent="0.3">
      <c r="A681">
        <v>265</v>
      </c>
      <c r="B681">
        <v>6</v>
      </c>
      <c r="C681" s="1" t="s">
        <v>78</v>
      </c>
      <c r="D681" s="1" t="s">
        <v>613</v>
      </c>
      <c r="E681">
        <v>18</v>
      </c>
      <c r="F681">
        <v>30</v>
      </c>
      <c r="G681">
        <v>3</v>
      </c>
      <c r="H681">
        <v>50</v>
      </c>
      <c r="I681" s="1" t="s">
        <v>609</v>
      </c>
      <c r="J681">
        <f>cocina[[#This Row],[Precio Unitario]]*cocina[[#This Row],[Cantidad Ordenada]]-cocina[[#This Row],[Costo Unitario]]*cocina[[#This Row],[Cantidad Ordenada]]</f>
        <v>36</v>
      </c>
      <c r="K681">
        <f>cocina[[#This Row],[Precio Unitario]]*cocina[[#This Row],[Cantidad Ordenada]]</f>
        <v>90</v>
      </c>
      <c r="L681" s="5">
        <f>(SUMIF(A:A,cocina[[#This Row],[Número de Orden]],J:J))/SUMIF(A:A,cocina[[#This Row],[Número de Orden]],K:K)</f>
        <v>0.39766081871345027</v>
      </c>
      <c r="M681" s="1">
        <f>cocina[[#This Row],[Ganancia bruta]]-cocina[[#This Row],[Ganancia neta]]</f>
        <v>54</v>
      </c>
    </row>
    <row r="682" spans="1:13" x14ac:dyDescent="0.3">
      <c r="A682">
        <v>266</v>
      </c>
      <c r="B682">
        <v>4</v>
      </c>
      <c r="C682" s="1" t="s">
        <v>168</v>
      </c>
      <c r="D682" s="1" t="s">
        <v>612</v>
      </c>
      <c r="E682">
        <v>14</v>
      </c>
      <c r="F682">
        <v>24</v>
      </c>
      <c r="G682">
        <v>1</v>
      </c>
      <c r="H682">
        <v>53</v>
      </c>
      <c r="I682" s="1" t="s">
        <v>608</v>
      </c>
      <c r="J682">
        <f>cocina[[#This Row],[Precio Unitario]]*cocina[[#This Row],[Cantidad Ordenada]]-cocina[[#This Row],[Costo Unitario]]*cocina[[#This Row],[Cantidad Ordenada]]</f>
        <v>10</v>
      </c>
      <c r="K682">
        <f>cocina[[#This Row],[Precio Unitario]]*cocina[[#This Row],[Cantidad Ordenada]]</f>
        <v>24</v>
      </c>
      <c r="L682" s="5">
        <f>(SUMIF(A:A,cocina[[#This Row],[Número de Orden]],J:J))/SUMIF(A:A,cocina[[#This Row],[Número de Orden]],K:K)</f>
        <v>0.40404040404040403</v>
      </c>
      <c r="M682" s="1">
        <f>cocina[[#This Row],[Ganancia bruta]]-cocina[[#This Row],[Ganancia neta]]</f>
        <v>14</v>
      </c>
    </row>
    <row r="683" spans="1:13" x14ac:dyDescent="0.3">
      <c r="A683">
        <v>266</v>
      </c>
      <c r="B683">
        <v>4</v>
      </c>
      <c r="C683" s="1" t="s">
        <v>132</v>
      </c>
      <c r="D683" s="1" t="s">
        <v>631</v>
      </c>
      <c r="E683">
        <v>15</v>
      </c>
      <c r="F683">
        <v>25</v>
      </c>
      <c r="G683">
        <v>3</v>
      </c>
      <c r="H683">
        <v>53</v>
      </c>
      <c r="I683" s="1" t="s">
        <v>608</v>
      </c>
      <c r="J683">
        <f>cocina[[#This Row],[Precio Unitario]]*cocina[[#This Row],[Cantidad Ordenada]]-cocina[[#This Row],[Costo Unitario]]*cocina[[#This Row],[Cantidad Ordenada]]</f>
        <v>30</v>
      </c>
      <c r="K683">
        <f>cocina[[#This Row],[Precio Unitario]]*cocina[[#This Row],[Cantidad Ordenada]]</f>
        <v>75</v>
      </c>
      <c r="L683" s="5">
        <f>(SUMIF(A:A,cocina[[#This Row],[Número de Orden]],J:J))/SUMIF(A:A,cocina[[#This Row],[Número de Orden]],K:K)</f>
        <v>0.40404040404040403</v>
      </c>
      <c r="M683" s="1">
        <f>cocina[[#This Row],[Ganancia bruta]]-cocina[[#This Row],[Ganancia neta]]</f>
        <v>45</v>
      </c>
    </row>
    <row r="684" spans="1:13" x14ac:dyDescent="0.3">
      <c r="A684">
        <v>267</v>
      </c>
      <c r="B684">
        <v>7</v>
      </c>
      <c r="C684" s="1" t="s">
        <v>257</v>
      </c>
      <c r="D684" s="1" t="s">
        <v>623</v>
      </c>
      <c r="E684">
        <v>19</v>
      </c>
      <c r="F684">
        <v>32</v>
      </c>
      <c r="G684">
        <v>1</v>
      </c>
      <c r="H684">
        <v>45</v>
      </c>
      <c r="I684" s="1" t="s">
        <v>609</v>
      </c>
      <c r="J684">
        <f>cocina[[#This Row],[Precio Unitario]]*cocina[[#This Row],[Cantidad Ordenada]]-cocina[[#This Row],[Costo Unitario]]*cocina[[#This Row],[Cantidad Ordenada]]</f>
        <v>13</v>
      </c>
      <c r="K684">
        <f>cocina[[#This Row],[Precio Unitario]]*cocina[[#This Row],[Cantidad Ordenada]]</f>
        <v>32</v>
      </c>
      <c r="L684" s="5">
        <f>(SUMIF(A:A,cocina[[#This Row],[Número de Orden]],J:J))/SUMIF(A:A,cocina[[#This Row],[Número de Orden]],K:K)</f>
        <v>0.4152542372881356</v>
      </c>
      <c r="M684" s="1">
        <f>cocina[[#This Row],[Ganancia bruta]]-cocina[[#This Row],[Ganancia neta]]</f>
        <v>19</v>
      </c>
    </row>
    <row r="685" spans="1:13" x14ac:dyDescent="0.3">
      <c r="A685">
        <v>267</v>
      </c>
      <c r="B685">
        <v>7</v>
      </c>
      <c r="C685" s="1" t="s">
        <v>52</v>
      </c>
      <c r="D685" s="1" t="s">
        <v>620</v>
      </c>
      <c r="E685">
        <v>16</v>
      </c>
      <c r="F685">
        <v>28</v>
      </c>
      <c r="G685">
        <v>2</v>
      </c>
      <c r="H685">
        <v>23</v>
      </c>
      <c r="I685" s="1" t="s">
        <v>608</v>
      </c>
      <c r="J685">
        <f>cocina[[#This Row],[Precio Unitario]]*cocina[[#This Row],[Cantidad Ordenada]]-cocina[[#This Row],[Costo Unitario]]*cocina[[#This Row],[Cantidad Ordenada]]</f>
        <v>24</v>
      </c>
      <c r="K685">
        <f>cocina[[#This Row],[Precio Unitario]]*cocina[[#This Row],[Cantidad Ordenada]]</f>
        <v>56</v>
      </c>
      <c r="L685" s="5">
        <f>(SUMIF(A:A,cocina[[#This Row],[Número de Orden]],J:J))/SUMIF(A:A,cocina[[#This Row],[Número de Orden]],K:K)</f>
        <v>0.4152542372881356</v>
      </c>
      <c r="M685" s="1">
        <f>cocina[[#This Row],[Ganancia bruta]]-cocina[[#This Row],[Ganancia neta]]</f>
        <v>32</v>
      </c>
    </row>
    <row r="686" spans="1:13" x14ac:dyDescent="0.3">
      <c r="A686">
        <v>267</v>
      </c>
      <c r="B686">
        <v>7</v>
      </c>
      <c r="C686" s="1" t="s">
        <v>78</v>
      </c>
      <c r="D686" s="1" t="s">
        <v>613</v>
      </c>
      <c r="E686">
        <v>18</v>
      </c>
      <c r="F686">
        <v>30</v>
      </c>
      <c r="G686">
        <v>1</v>
      </c>
      <c r="H686">
        <v>28</v>
      </c>
      <c r="I686" s="1" t="s">
        <v>609</v>
      </c>
      <c r="J686">
        <f>cocina[[#This Row],[Precio Unitario]]*cocina[[#This Row],[Cantidad Ordenada]]-cocina[[#This Row],[Costo Unitario]]*cocina[[#This Row],[Cantidad Ordenada]]</f>
        <v>12</v>
      </c>
      <c r="K686">
        <f>cocina[[#This Row],[Precio Unitario]]*cocina[[#This Row],[Cantidad Ordenada]]</f>
        <v>30</v>
      </c>
      <c r="L686" s="5">
        <f>(SUMIF(A:A,cocina[[#This Row],[Número de Orden]],J:J))/SUMIF(A:A,cocina[[#This Row],[Número de Orden]],K:K)</f>
        <v>0.4152542372881356</v>
      </c>
      <c r="M686" s="1">
        <f>cocina[[#This Row],[Ganancia bruta]]-cocina[[#This Row],[Ganancia neta]]</f>
        <v>18</v>
      </c>
    </row>
    <row r="687" spans="1:13" x14ac:dyDescent="0.3">
      <c r="A687">
        <v>268</v>
      </c>
      <c r="B687">
        <v>14</v>
      </c>
      <c r="C687" s="1" t="s">
        <v>168</v>
      </c>
      <c r="D687" s="1" t="s">
        <v>612</v>
      </c>
      <c r="E687">
        <v>14</v>
      </c>
      <c r="F687">
        <v>24</v>
      </c>
      <c r="G687">
        <v>1</v>
      </c>
      <c r="H687">
        <v>39</v>
      </c>
      <c r="I687" s="1" t="s">
        <v>609</v>
      </c>
      <c r="J687">
        <f>cocina[[#This Row],[Precio Unitario]]*cocina[[#This Row],[Cantidad Ordenada]]-cocina[[#This Row],[Costo Unitario]]*cocina[[#This Row],[Cantidad Ordenada]]</f>
        <v>10</v>
      </c>
      <c r="K687">
        <f>cocina[[#This Row],[Precio Unitario]]*cocina[[#This Row],[Cantidad Ordenada]]</f>
        <v>24</v>
      </c>
      <c r="L687" s="5">
        <f>(SUMIF(A:A,cocina[[#This Row],[Número de Orden]],J:J))/SUMIF(A:A,cocina[[#This Row],[Número de Orden]],K:K)</f>
        <v>0.41176470588235292</v>
      </c>
      <c r="M687" s="1">
        <f>cocina[[#This Row],[Ganancia bruta]]-cocina[[#This Row],[Ganancia neta]]</f>
        <v>14</v>
      </c>
    </row>
    <row r="688" spans="1:13" x14ac:dyDescent="0.3">
      <c r="A688">
        <v>268</v>
      </c>
      <c r="B688">
        <v>14</v>
      </c>
      <c r="C688" s="1" t="s">
        <v>213</v>
      </c>
      <c r="D688" s="1" t="s">
        <v>624</v>
      </c>
      <c r="E688">
        <v>13</v>
      </c>
      <c r="F688">
        <v>22</v>
      </c>
      <c r="G688">
        <v>2</v>
      </c>
      <c r="H688">
        <v>44</v>
      </c>
      <c r="I688" s="1" t="s">
        <v>609</v>
      </c>
      <c r="J688">
        <f>cocina[[#This Row],[Precio Unitario]]*cocina[[#This Row],[Cantidad Ordenada]]-cocina[[#This Row],[Costo Unitario]]*cocina[[#This Row],[Cantidad Ordenada]]</f>
        <v>18</v>
      </c>
      <c r="K688">
        <f>cocina[[#This Row],[Precio Unitario]]*cocina[[#This Row],[Cantidad Ordenada]]</f>
        <v>44</v>
      </c>
      <c r="L688" s="5">
        <f>(SUMIF(A:A,cocina[[#This Row],[Número de Orden]],J:J))/SUMIF(A:A,cocina[[#This Row],[Número de Orden]],K:K)</f>
        <v>0.41176470588235292</v>
      </c>
      <c r="M688" s="1">
        <f>cocina[[#This Row],[Ganancia bruta]]-cocina[[#This Row],[Ganancia neta]]</f>
        <v>26</v>
      </c>
    </row>
    <row r="689" spans="1:13" x14ac:dyDescent="0.3">
      <c r="A689">
        <v>269</v>
      </c>
      <c r="B689">
        <v>11</v>
      </c>
      <c r="C689" s="1" t="s">
        <v>83</v>
      </c>
      <c r="D689" s="1" t="s">
        <v>617</v>
      </c>
      <c r="E689">
        <v>22</v>
      </c>
      <c r="F689">
        <v>36</v>
      </c>
      <c r="G689">
        <v>3</v>
      </c>
      <c r="H689">
        <v>13</v>
      </c>
      <c r="I689" s="1" t="s">
        <v>608</v>
      </c>
      <c r="J689">
        <f>cocina[[#This Row],[Precio Unitario]]*cocina[[#This Row],[Cantidad Ordenada]]-cocina[[#This Row],[Costo Unitario]]*cocina[[#This Row],[Cantidad Ordenada]]</f>
        <v>42</v>
      </c>
      <c r="K689">
        <f>cocina[[#This Row],[Precio Unitario]]*cocina[[#This Row],[Cantidad Ordenada]]</f>
        <v>108</v>
      </c>
      <c r="L689" s="5">
        <f>(SUMIF(A:A,cocina[[#This Row],[Número de Orden]],J:J))/SUMIF(A:A,cocina[[#This Row],[Número de Orden]],K:K)</f>
        <v>0.39600000000000002</v>
      </c>
      <c r="M689" s="1">
        <f>cocina[[#This Row],[Ganancia bruta]]-cocina[[#This Row],[Ganancia neta]]</f>
        <v>66</v>
      </c>
    </row>
    <row r="690" spans="1:13" x14ac:dyDescent="0.3">
      <c r="A690">
        <v>269</v>
      </c>
      <c r="B690">
        <v>11</v>
      </c>
      <c r="C690" s="1" t="s">
        <v>58</v>
      </c>
      <c r="D690" s="1" t="s">
        <v>616</v>
      </c>
      <c r="E690">
        <v>25</v>
      </c>
      <c r="F690">
        <v>40</v>
      </c>
      <c r="G690">
        <v>1</v>
      </c>
      <c r="H690">
        <v>58</v>
      </c>
      <c r="I690" s="1" t="s">
        <v>609</v>
      </c>
      <c r="J690">
        <f>cocina[[#This Row],[Precio Unitario]]*cocina[[#This Row],[Cantidad Ordenada]]-cocina[[#This Row],[Costo Unitario]]*cocina[[#This Row],[Cantidad Ordenada]]</f>
        <v>15</v>
      </c>
      <c r="K690">
        <f>cocina[[#This Row],[Precio Unitario]]*cocina[[#This Row],[Cantidad Ordenada]]</f>
        <v>40</v>
      </c>
      <c r="L690" s="5">
        <f>(SUMIF(A:A,cocina[[#This Row],[Número de Orden]],J:J))/SUMIF(A:A,cocina[[#This Row],[Número de Orden]],K:K)</f>
        <v>0.39600000000000002</v>
      </c>
      <c r="M690" s="1">
        <f>cocina[[#This Row],[Ganancia bruta]]-cocina[[#This Row],[Ganancia neta]]</f>
        <v>25</v>
      </c>
    </row>
    <row r="691" spans="1:13" x14ac:dyDescent="0.3">
      <c r="A691">
        <v>269</v>
      </c>
      <c r="B691">
        <v>11</v>
      </c>
      <c r="C691" s="1" t="s">
        <v>65</v>
      </c>
      <c r="D691" s="1" t="s">
        <v>625</v>
      </c>
      <c r="E691">
        <v>20</v>
      </c>
      <c r="F691">
        <v>34</v>
      </c>
      <c r="G691">
        <v>3</v>
      </c>
      <c r="H691">
        <v>30</v>
      </c>
      <c r="I691" s="1" t="s">
        <v>609</v>
      </c>
      <c r="J691">
        <f>cocina[[#This Row],[Precio Unitario]]*cocina[[#This Row],[Cantidad Ordenada]]-cocina[[#This Row],[Costo Unitario]]*cocina[[#This Row],[Cantidad Ordenada]]</f>
        <v>42</v>
      </c>
      <c r="K691">
        <f>cocina[[#This Row],[Precio Unitario]]*cocina[[#This Row],[Cantidad Ordenada]]</f>
        <v>102</v>
      </c>
      <c r="L691" s="5">
        <f>(SUMIF(A:A,cocina[[#This Row],[Número de Orden]],J:J))/SUMIF(A:A,cocina[[#This Row],[Número de Orden]],K:K)</f>
        <v>0.39600000000000002</v>
      </c>
      <c r="M691" s="1">
        <f>cocina[[#This Row],[Ganancia bruta]]-cocina[[#This Row],[Ganancia neta]]</f>
        <v>60</v>
      </c>
    </row>
    <row r="692" spans="1:13" x14ac:dyDescent="0.3">
      <c r="A692">
        <v>270</v>
      </c>
      <c r="B692">
        <v>10</v>
      </c>
      <c r="C692" s="1" t="s">
        <v>65</v>
      </c>
      <c r="D692" s="1" t="s">
        <v>625</v>
      </c>
      <c r="E692">
        <v>20</v>
      </c>
      <c r="F692">
        <v>34</v>
      </c>
      <c r="G692">
        <v>3</v>
      </c>
      <c r="H692">
        <v>26</v>
      </c>
      <c r="I692" s="1" t="s">
        <v>608</v>
      </c>
      <c r="J692">
        <f>cocina[[#This Row],[Precio Unitario]]*cocina[[#This Row],[Cantidad Ordenada]]-cocina[[#This Row],[Costo Unitario]]*cocina[[#This Row],[Cantidad Ordenada]]</f>
        <v>42</v>
      </c>
      <c r="K692">
        <f>cocina[[#This Row],[Precio Unitario]]*cocina[[#This Row],[Cantidad Ordenada]]</f>
        <v>102</v>
      </c>
      <c r="L692" s="5">
        <f>(SUMIF(A:A,cocina[[#This Row],[Número de Orden]],J:J))/SUMIF(A:A,cocina[[#This Row],[Número de Orden]],K:K)</f>
        <v>0.41176470588235292</v>
      </c>
      <c r="M692" s="1">
        <f>cocina[[#This Row],[Ganancia bruta]]-cocina[[#This Row],[Ganancia neta]]</f>
        <v>60</v>
      </c>
    </row>
    <row r="693" spans="1:13" x14ac:dyDescent="0.3">
      <c r="A693">
        <v>271</v>
      </c>
      <c r="B693">
        <v>3</v>
      </c>
      <c r="C693" s="1" t="s">
        <v>213</v>
      </c>
      <c r="D693" s="1" t="s">
        <v>624</v>
      </c>
      <c r="E693">
        <v>13</v>
      </c>
      <c r="F693">
        <v>22</v>
      </c>
      <c r="G693">
        <v>2</v>
      </c>
      <c r="H693">
        <v>55</v>
      </c>
      <c r="I693" s="1" t="s">
        <v>609</v>
      </c>
      <c r="J693">
        <f>cocina[[#This Row],[Precio Unitario]]*cocina[[#This Row],[Cantidad Ordenada]]-cocina[[#This Row],[Costo Unitario]]*cocina[[#This Row],[Cantidad Ordenada]]</f>
        <v>18</v>
      </c>
      <c r="K693">
        <f>cocina[[#This Row],[Precio Unitario]]*cocina[[#This Row],[Cantidad Ordenada]]</f>
        <v>44</v>
      </c>
      <c r="L693" s="5">
        <f>(SUMIF(A:A,cocina[[#This Row],[Número de Orden]],J:J))/SUMIF(A:A,cocina[[#This Row],[Número de Orden]],K:K)</f>
        <v>0.40909090909090912</v>
      </c>
      <c r="M693" s="1">
        <f>cocina[[#This Row],[Ganancia bruta]]-cocina[[#This Row],[Ganancia neta]]</f>
        <v>26</v>
      </c>
    </row>
    <row r="694" spans="1:13" x14ac:dyDescent="0.3">
      <c r="A694">
        <v>272</v>
      </c>
      <c r="B694">
        <v>7</v>
      </c>
      <c r="C694" s="1" t="s">
        <v>168</v>
      </c>
      <c r="D694" s="1" t="s">
        <v>612</v>
      </c>
      <c r="E694">
        <v>14</v>
      </c>
      <c r="F694">
        <v>24</v>
      </c>
      <c r="G694">
        <v>2</v>
      </c>
      <c r="H694">
        <v>36</v>
      </c>
      <c r="I694" s="1" t="s">
        <v>608</v>
      </c>
      <c r="J694">
        <f>cocina[[#This Row],[Precio Unitario]]*cocina[[#This Row],[Cantidad Ordenada]]-cocina[[#This Row],[Costo Unitario]]*cocina[[#This Row],[Cantidad Ordenada]]</f>
        <v>20</v>
      </c>
      <c r="K694">
        <f>cocina[[#This Row],[Precio Unitario]]*cocina[[#This Row],[Cantidad Ordenada]]</f>
        <v>48</v>
      </c>
      <c r="L694" s="5">
        <f>(SUMIF(A:A,cocina[[#This Row],[Número de Orden]],J:J))/SUMIF(A:A,cocina[[#This Row],[Número de Orden]],K:K)</f>
        <v>0.40963855421686746</v>
      </c>
      <c r="M694" s="1">
        <f>cocina[[#This Row],[Ganancia bruta]]-cocina[[#This Row],[Ganancia neta]]</f>
        <v>28</v>
      </c>
    </row>
    <row r="695" spans="1:13" x14ac:dyDescent="0.3">
      <c r="A695">
        <v>272</v>
      </c>
      <c r="B695">
        <v>7</v>
      </c>
      <c r="C695" s="1" t="s">
        <v>36</v>
      </c>
      <c r="D695" s="1" t="s">
        <v>622</v>
      </c>
      <c r="E695">
        <v>21</v>
      </c>
      <c r="F695">
        <v>35</v>
      </c>
      <c r="G695">
        <v>1</v>
      </c>
      <c r="H695">
        <v>47</v>
      </c>
      <c r="I695" s="1" t="s">
        <v>609</v>
      </c>
      <c r="J695">
        <f>cocina[[#This Row],[Precio Unitario]]*cocina[[#This Row],[Cantidad Ordenada]]-cocina[[#This Row],[Costo Unitario]]*cocina[[#This Row],[Cantidad Ordenada]]</f>
        <v>14</v>
      </c>
      <c r="K695">
        <f>cocina[[#This Row],[Precio Unitario]]*cocina[[#This Row],[Cantidad Ordenada]]</f>
        <v>35</v>
      </c>
      <c r="L695" s="5">
        <f>(SUMIF(A:A,cocina[[#This Row],[Número de Orden]],J:J))/SUMIF(A:A,cocina[[#This Row],[Número de Orden]],K:K)</f>
        <v>0.40963855421686746</v>
      </c>
      <c r="M695" s="1">
        <f>cocina[[#This Row],[Ganancia bruta]]-cocina[[#This Row],[Ganancia neta]]</f>
        <v>21</v>
      </c>
    </row>
    <row r="696" spans="1:13" x14ac:dyDescent="0.3">
      <c r="A696">
        <v>273</v>
      </c>
      <c r="B696">
        <v>20</v>
      </c>
      <c r="C696" s="1" t="s">
        <v>257</v>
      </c>
      <c r="D696" s="1" t="s">
        <v>623</v>
      </c>
      <c r="E696">
        <v>19</v>
      </c>
      <c r="F696">
        <v>32</v>
      </c>
      <c r="G696">
        <v>1</v>
      </c>
      <c r="H696">
        <v>22</v>
      </c>
      <c r="I696" s="1" t="s">
        <v>609</v>
      </c>
      <c r="J696">
        <f>cocina[[#This Row],[Precio Unitario]]*cocina[[#This Row],[Cantidad Ordenada]]-cocina[[#This Row],[Costo Unitario]]*cocina[[#This Row],[Cantidad Ordenada]]</f>
        <v>13</v>
      </c>
      <c r="K696">
        <f>cocina[[#This Row],[Precio Unitario]]*cocina[[#This Row],[Cantidad Ordenada]]</f>
        <v>32</v>
      </c>
      <c r="L696" s="5">
        <f>(SUMIF(A:A,cocina[[#This Row],[Número de Orden]],J:J))/SUMIF(A:A,cocina[[#This Row],[Número de Orden]],K:K)</f>
        <v>0.4065040650406504</v>
      </c>
      <c r="M696" s="1">
        <f>cocina[[#This Row],[Ganancia bruta]]-cocina[[#This Row],[Ganancia neta]]</f>
        <v>19</v>
      </c>
    </row>
    <row r="697" spans="1:13" x14ac:dyDescent="0.3">
      <c r="A697">
        <v>273</v>
      </c>
      <c r="B697">
        <v>20</v>
      </c>
      <c r="C697" s="1" t="s">
        <v>213</v>
      </c>
      <c r="D697" s="1" t="s">
        <v>624</v>
      </c>
      <c r="E697">
        <v>13</v>
      </c>
      <c r="F697">
        <v>22</v>
      </c>
      <c r="G697">
        <v>3</v>
      </c>
      <c r="H697">
        <v>40</v>
      </c>
      <c r="I697" s="1" t="s">
        <v>608</v>
      </c>
      <c r="J697">
        <f>cocina[[#This Row],[Precio Unitario]]*cocina[[#This Row],[Cantidad Ordenada]]-cocina[[#This Row],[Costo Unitario]]*cocina[[#This Row],[Cantidad Ordenada]]</f>
        <v>27</v>
      </c>
      <c r="K697">
        <f>cocina[[#This Row],[Precio Unitario]]*cocina[[#This Row],[Cantidad Ordenada]]</f>
        <v>66</v>
      </c>
      <c r="L697" s="5">
        <f>(SUMIF(A:A,cocina[[#This Row],[Número de Orden]],J:J))/SUMIF(A:A,cocina[[#This Row],[Número de Orden]],K:K)</f>
        <v>0.4065040650406504</v>
      </c>
      <c r="M697" s="1">
        <f>cocina[[#This Row],[Ganancia bruta]]-cocina[[#This Row],[Ganancia neta]]</f>
        <v>39</v>
      </c>
    </row>
    <row r="698" spans="1:13" x14ac:dyDescent="0.3">
      <c r="A698">
        <v>273</v>
      </c>
      <c r="B698">
        <v>20</v>
      </c>
      <c r="C698" s="1" t="s">
        <v>132</v>
      </c>
      <c r="D698" s="1" t="s">
        <v>631</v>
      </c>
      <c r="E698">
        <v>15</v>
      </c>
      <c r="F698">
        <v>25</v>
      </c>
      <c r="G698">
        <v>1</v>
      </c>
      <c r="H698">
        <v>5</v>
      </c>
      <c r="I698" s="1" t="s">
        <v>609</v>
      </c>
      <c r="J698">
        <f>cocina[[#This Row],[Precio Unitario]]*cocina[[#This Row],[Cantidad Ordenada]]-cocina[[#This Row],[Costo Unitario]]*cocina[[#This Row],[Cantidad Ordenada]]</f>
        <v>10</v>
      </c>
      <c r="K698">
        <f>cocina[[#This Row],[Precio Unitario]]*cocina[[#This Row],[Cantidad Ordenada]]</f>
        <v>25</v>
      </c>
      <c r="L698" s="5">
        <f>(SUMIF(A:A,cocina[[#This Row],[Número de Orden]],J:J))/SUMIF(A:A,cocina[[#This Row],[Número de Orden]],K:K)</f>
        <v>0.4065040650406504</v>
      </c>
      <c r="M698" s="1">
        <f>cocina[[#This Row],[Ganancia bruta]]-cocina[[#This Row],[Ganancia neta]]</f>
        <v>15</v>
      </c>
    </row>
    <row r="699" spans="1:13" x14ac:dyDescent="0.3">
      <c r="A699">
        <v>274</v>
      </c>
      <c r="B699">
        <v>7</v>
      </c>
      <c r="C699" s="1" t="s">
        <v>165</v>
      </c>
      <c r="D699" s="1" t="s">
        <v>630</v>
      </c>
      <c r="E699">
        <v>15</v>
      </c>
      <c r="F699">
        <v>26</v>
      </c>
      <c r="G699">
        <v>3</v>
      </c>
      <c r="H699">
        <v>33</v>
      </c>
      <c r="I699" s="1" t="s">
        <v>608</v>
      </c>
      <c r="J699">
        <f>cocina[[#This Row],[Precio Unitario]]*cocina[[#This Row],[Cantidad Ordenada]]-cocina[[#This Row],[Costo Unitario]]*cocina[[#This Row],[Cantidad Ordenada]]</f>
        <v>33</v>
      </c>
      <c r="K699">
        <f>cocina[[#This Row],[Precio Unitario]]*cocina[[#This Row],[Cantidad Ordenada]]</f>
        <v>78</v>
      </c>
      <c r="L699" s="5">
        <f>(SUMIF(A:A,cocina[[#This Row],[Número de Orden]],J:J))/SUMIF(A:A,cocina[[#This Row],[Número de Orden]],K:K)</f>
        <v>0.42241379310344829</v>
      </c>
      <c r="M699" s="1">
        <f>cocina[[#This Row],[Ganancia bruta]]-cocina[[#This Row],[Ganancia neta]]</f>
        <v>45</v>
      </c>
    </row>
    <row r="700" spans="1:13" x14ac:dyDescent="0.3">
      <c r="A700">
        <v>274</v>
      </c>
      <c r="B700">
        <v>7</v>
      </c>
      <c r="C700" s="1" t="s">
        <v>122</v>
      </c>
      <c r="D700" s="1" t="s">
        <v>621</v>
      </c>
      <c r="E700">
        <v>11</v>
      </c>
      <c r="F700">
        <v>19</v>
      </c>
      <c r="G700">
        <v>2</v>
      </c>
      <c r="H700">
        <v>42</v>
      </c>
      <c r="I700" s="1" t="s">
        <v>609</v>
      </c>
      <c r="J700">
        <f>cocina[[#This Row],[Precio Unitario]]*cocina[[#This Row],[Cantidad Ordenada]]-cocina[[#This Row],[Costo Unitario]]*cocina[[#This Row],[Cantidad Ordenada]]</f>
        <v>16</v>
      </c>
      <c r="K700">
        <f>cocina[[#This Row],[Precio Unitario]]*cocina[[#This Row],[Cantidad Ordenada]]</f>
        <v>38</v>
      </c>
      <c r="L700" s="5">
        <f>(SUMIF(A:A,cocina[[#This Row],[Número de Orden]],J:J))/SUMIF(A:A,cocina[[#This Row],[Número de Orden]],K:K)</f>
        <v>0.42241379310344829</v>
      </c>
      <c r="M700" s="1">
        <f>cocina[[#This Row],[Ganancia bruta]]-cocina[[#This Row],[Ganancia neta]]</f>
        <v>22</v>
      </c>
    </row>
    <row r="701" spans="1:13" x14ac:dyDescent="0.3">
      <c r="A701">
        <v>275</v>
      </c>
      <c r="B701">
        <v>5</v>
      </c>
      <c r="C701" s="1" t="s">
        <v>271</v>
      </c>
      <c r="D701" s="1" t="s">
        <v>619</v>
      </c>
      <c r="E701">
        <v>20</v>
      </c>
      <c r="F701">
        <v>33</v>
      </c>
      <c r="G701">
        <v>1</v>
      </c>
      <c r="H701">
        <v>32</v>
      </c>
      <c r="I701" s="1" t="s">
        <v>609</v>
      </c>
      <c r="J701">
        <f>cocina[[#This Row],[Precio Unitario]]*cocina[[#This Row],[Cantidad Ordenada]]-cocina[[#This Row],[Costo Unitario]]*cocina[[#This Row],[Cantidad Ordenada]]</f>
        <v>13</v>
      </c>
      <c r="K701">
        <f>cocina[[#This Row],[Precio Unitario]]*cocina[[#This Row],[Cantidad Ordenada]]</f>
        <v>33</v>
      </c>
      <c r="L701" s="5">
        <f>(SUMIF(A:A,cocina[[#This Row],[Número de Orden]],J:J))/SUMIF(A:A,cocina[[#This Row],[Número de Orden]],K:K)</f>
        <v>0.39669421487603307</v>
      </c>
      <c r="M701" s="1">
        <f>cocina[[#This Row],[Ganancia bruta]]-cocina[[#This Row],[Ganancia neta]]</f>
        <v>20</v>
      </c>
    </row>
    <row r="702" spans="1:13" x14ac:dyDescent="0.3">
      <c r="A702">
        <v>275</v>
      </c>
      <c r="B702">
        <v>5</v>
      </c>
      <c r="C702" s="1" t="s">
        <v>126</v>
      </c>
      <c r="D702" s="1" t="s">
        <v>614</v>
      </c>
      <c r="E702">
        <v>19</v>
      </c>
      <c r="F702">
        <v>31</v>
      </c>
      <c r="G702">
        <v>2</v>
      </c>
      <c r="H702">
        <v>32</v>
      </c>
      <c r="I702" s="1" t="s">
        <v>608</v>
      </c>
      <c r="J702">
        <f>cocina[[#This Row],[Precio Unitario]]*cocina[[#This Row],[Cantidad Ordenada]]-cocina[[#This Row],[Costo Unitario]]*cocina[[#This Row],[Cantidad Ordenada]]</f>
        <v>24</v>
      </c>
      <c r="K702">
        <f>cocina[[#This Row],[Precio Unitario]]*cocina[[#This Row],[Cantidad Ordenada]]</f>
        <v>62</v>
      </c>
      <c r="L702" s="5">
        <f>(SUMIF(A:A,cocina[[#This Row],[Número de Orden]],J:J))/SUMIF(A:A,cocina[[#This Row],[Número de Orden]],K:K)</f>
        <v>0.39669421487603307</v>
      </c>
      <c r="M702" s="1">
        <f>cocina[[#This Row],[Ganancia bruta]]-cocina[[#This Row],[Ganancia neta]]</f>
        <v>38</v>
      </c>
    </row>
    <row r="703" spans="1:13" x14ac:dyDescent="0.3">
      <c r="A703">
        <v>275</v>
      </c>
      <c r="B703">
        <v>5</v>
      </c>
      <c r="C703" s="1" t="s">
        <v>165</v>
      </c>
      <c r="D703" s="1" t="s">
        <v>630</v>
      </c>
      <c r="E703">
        <v>15</v>
      </c>
      <c r="F703">
        <v>26</v>
      </c>
      <c r="G703">
        <v>1</v>
      </c>
      <c r="H703">
        <v>58</v>
      </c>
      <c r="I703" s="1" t="s">
        <v>608</v>
      </c>
      <c r="J703">
        <f>cocina[[#This Row],[Precio Unitario]]*cocina[[#This Row],[Cantidad Ordenada]]-cocina[[#This Row],[Costo Unitario]]*cocina[[#This Row],[Cantidad Ordenada]]</f>
        <v>11</v>
      </c>
      <c r="K703">
        <f>cocina[[#This Row],[Precio Unitario]]*cocina[[#This Row],[Cantidad Ordenada]]</f>
        <v>26</v>
      </c>
      <c r="L703" s="5">
        <f>(SUMIF(A:A,cocina[[#This Row],[Número de Orden]],J:J))/SUMIF(A:A,cocina[[#This Row],[Número de Orden]],K:K)</f>
        <v>0.39669421487603307</v>
      </c>
      <c r="M703" s="1">
        <f>cocina[[#This Row],[Ganancia bruta]]-cocina[[#This Row],[Ganancia neta]]</f>
        <v>15</v>
      </c>
    </row>
    <row r="704" spans="1:13" x14ac:dyDescent="0.3">
      <c r="A704">
        <v>276</v>
      </c>
      <c r="B704">
        <v>15</v>
      </c>
      <c r="C704" s="1" t="s">
        <v>213</v>
      </c>
      <c r="D704" s="1" t="s">
        <v>624</v>
      </c>
      <c r="E704">
        <v>13</v>
      </c>
      <c r="F704">
        <v>22</v>
      </c>
      <c r="G704">
        <v>2</v>
      </c>
      <c r="H704">
        <v>49</v>
      </c>
      <c r="I704" s="1" t="s">
        <v>608</v>
      </c>
      <c r="J704">
        <f>cocina[[#This Row],[Precio Unitario]]*cocina[[#This Row],[Cantidad Ordenada]]-cocina[[#This Row],[Costo Unitario]]*cocina[[#This Row],[Cantidad Ordenada]]</f>
        <v>18</v>
      </c>
      <c r="K704">
        <f>cocina[[#This Row],[Precio Unitario]]*cocina[[#This Row],[Cantidad Ordenada]]</f>
        <v>44</v>
      </c>
      <c r="L704" s="5">
        <f>(SUMIF(A:A,cocina[[#This Row],[Número de Orden]],J:J))/SUMIF(A:A,cocina[[#This Row],[Número de Orden]],K:K)</f>
        <v>0.41428571428571431</v>
      </c>
      <c r="M704" s="1">
        <f>cocina[[#This Row],[Ganancia bruta]]-cocina[[#This Row],[Ganancia neta]]</f>
        <v>26</v>
      </c>
    </row>
    <row r="705" spans="1:13" x14ac:dyDescent="0.3">
      <c r="A705">
        <v>276</v>
      </c>
      <c r="B705">
        <v>15</v>
      </c>
      <c r="C705" s="1" t="s">
        <v>165</v>
      </c>
      <c r="D705" s="1" t="s">
        <v>630</v>
      </c>
      <c r="E705">
        <v>15</v>
      </c>
      <c r="F705">
        <v>26</v>
      </c>
      <c r="G705">
        <v>1</v>
      </c>
      <c r="H705">
        <v>36</v>
      </c>
      <c r="I705" s="1" t="s">
        <v>609</v>
      </c>
      <c r="J705">
        <f>cocina[[#This Row],[Precio Unitario]]*cocina[[#This Row],[Cantidad Ordenada]]-cocina[[#This Row],[Costo Unitario]]*cocina[[#This Row],[Cantidad Ordenada]]</f>
        <v>11</v>
      </c>
      <c r="K705">
        <f>cocina[[#This Row],[Precio Unitario]]*cocina[[#This Row],[Cantidad Ordenada]]</f>
        <v>26</v>
      </c>
      <c r="L705" s="5">
        <f>(SUMIF(A:A,cocina[[#This Row],[Número de Orden]],J:J))/SUMIF(A:A,cocina[[#This Row],[Número de Orden]],K:K)</f>
        <v>0.41428571428571431</v>
      </c>
      <c r="M705" s="1">
        <f>cocina[[#This Row],[Ganancia bruta]]-cocina[[#This Row],[Ganancia neta]]</f>
        <v>15</v>
      </c>
    </row>
    <row r="706" spans="1:13" x14ac:dyDescent="0.3">
      <c r="A706">
        <v>277</v>
      </c>
      <c r="B706">
        <v>4</v>
      </c>
      <c r="C706" s="1" t="s">
        <v>126</v>
      </c>
      <c r="D706" s="1" t="s">
        <v>614</v>
      </c>
      <c r="E706">
        <v>19</v>
      </c>
      <c r="F706">
        <v>31</v>
      </c>
      <c r="G706">
        <v>3</v>
      </c>
      <c r="H706">
        <v>29</v>
      </c>
      <c r="I706" s="1" t="s">
        <v>608</v>
      </c>
      <c r="J706">
        <f>cocina[[#This Row],[Precio Unitario]]*cocina[[#This Row],[Cantidad Ordenada]]-cocina[[#This Row],[Costo Unitario]]*cocina[[#This Row],[Cantidad Ordenada]]</f>
        <v>36</v>
      </c>
      <c r="K706">
        <f>cocina[[#This Row],[Precio Unitario]]*cocina[[#This Row],[Cantidad Ordenada]]</f>
        <v>93</v>
      </c>
      <c r="L706" s="5">
        <f>(SUMIF(A:A,cocina[[#This Row],[Número de Orden]],J:J))/SUMIF(A:A,cocina[[#This Row],[Número de Orden]],K:K)</f>
        <v>0.38709677419354838</v>
      </c>
      <c r="M706" s="1">
        <f>cocina[[#This Row],[Ganancia bruta]]-cocina[[#This Row],[Ganancia neta]]</f>
        <v>57</v>
      </c>
    </row>
    <row r="707" spans="1:13" x14ac:dyDescent="0.3">
      <c r="A707">
        <v>278</v>
      </c>
      <c r="B707">
        <v>5</v>
      </c>
      <c r="C707" s="1" t="s">
        <v>126</v>
      </c>
      <c r="D707" s="1" t="s">
        <v>614</v>
      </c>
      <c r="E707">
        <v>19</v>
      </c>
      <c r="F707">
        <v>31</v>
      </c>
      <c r="G707">
        <v>3</v>
      </c>
      <c r="H707">
        <v>33</v>
      </c>
      <c r="I707" s="1" t="s">
        <v>608</v>
      </c>
      <c r="J707">
        <f>cocina[[#This Row],[Precio Unitario]]*cocina[[#This Row],[Cantidad Ordenada]]-cocina[[#This Row],[Costo Unitario]]*cocina[[#This Row],[Cantidad Ordenada]]</f>
        <v>36</v>
      </c>
      <c r="K707">
        <f>cocina[[#This Row],[Precio Unitario]]*cocina[[#This Row],[Cantidad Ordenada]]</f>
        <v>93</v>
      </c>
      <c r="L707" s="5">
        <f>(SUMIF(A:A,cocina[[#This Row],[Número de Orden]],J:J))/SUMIF(A:A,cocina[[#This Row],[Número de Orden]],K:K)</f>
        <v>0.3971631205673759</v>
      </c>
      <c r="M707" s="1">
        <f>cocina[[#This Row],[Ganancia bruta]]-cocina[[#This Row],[Ganancia neta]]</f>
        <v>57</v>
      </c>
    </row>
    <row r="708" spans="1:13" x14ac:dyDescent="0.3">
      <c r="A708">
        <v>278</v>
      </c>
      <c r="B708">
        <v>5</v>
      </c>
      <c r="C708" s="1" t="s">
        <v>168</v>
      </c>
      <c r="D708" s="1" t="s">
        <v>612</v>
      </c>
      <c r="E708">
        <v>14</v>
      </c>
      <c r="F708">
        <v>24</v>
      </c>
      <c r="G708">
        <v>2</v>
      </c>
      <c r="H708">
        <v>28</v>
      </c>
      <c r="I708" s="1" t="s">
        <v>609</v>
      </c>
      <c r="J708">
        <f>cocina[[#This Row],[Precio Unitario]]*cocina[[#This Row],[Cantidad Ordenada]]-cocina[[#This Row],[Costo Unitario]]*cocina[[#This Row],[Cantidad Ordenada]]</f>
        <v>20</v>
      </c>
      <c r="K708">
        <f>cocina[[#This Row],[Precio Unitario]]*cocina[[#This Row],[Cantidad Ordenada]]</f>
        <v>48</v>
      </c>
      <c r="L708" s="5">
        <f>(SUMIF(A:A,cocina[[#This Row],[Número de Orden]],J:J))/SUMIF(A:A,cocina[[#This Row],[Número de Orden]],K:K)</f>
        <v>0.3971631205673759</v>
      </c>
      <c r="M708" s="1">
        <f>cocina[[#This Row],[Ganancia bruta]]-cocina[[#This Row],[Ganancia neta]]</f>
        <v>28</v>
      </c>
    </row>
    <row r="709" spans="1:13" x14ac:dyDescent="0.3">
      <c r="A709">
        <v>279</v>
      </c>
      <c r="B709">
        <v>11</v>
      </c>
      <c r="C709" s="1" t="s">
        <v>58</v>
      </c>
      <c r="D709" s="1" t="s">
        <v>616</v>
      </c>
      <c r="E709">
        <v>25</v>
      </c>
      <c r="F709">
        <v>40</v>
      </c>
      <c r="G709">
        <v>3</v>
      </c>
      <c r="H709">
        <v>48</v>
      </c>
      <c r="I709" s="1" t="s">
        <v>609</v>
      </c>
      <c r="J709">
        <f>cocina[[#This Row],[Precio Unitario]]*cocina[[#This Row],[Cantidad Ordenada]]-cocina[[#This Row],[Costo Unitario]]*cocina[[#This Row],[Cantidad Ordenada]]</f>
        <v>45</v>
      </c>
      <c r="K709">
        <f>cocina[[#This Row],[Precio Unitario]]*cocina[[#This Row],[Cantidad Ordenada]]</f>
        <v>120</v>
      </c>
      <c r="L709" s="5">
        <f>(SUMIF(A:A,cocina[[#This Row],[Número de Orden]],J:J))/SUMIF(A:A,cocina[[#This Row],[Número de Orden]],K:K)</f>
        <v>0.39303482587064675</v>
      </c>
      <c r="M709" s="1">
        <f>cocina[[#This Row],[Ganancia bruta]]-cocina[[#This Row],[Ganancia neta]]</f>
        <v>75</v>
      </c>
    </row>
    <row r="710" spans="1:13" x14ac:dyDescent="0.3">
      <c r="A710">
        <v>279</v>
      </c>
      <c r="B710">
        <v>11</v>
      </c>
      <c r="C710" s="1" t="s">
        <v>36</v>
      </c>
      <c r="D710" s="1" t="s">
        <v>622</v>
      </c>
      <c r="E710">
        <v>21</v>
      </c>
      <c r="F710">
        <v>35</v>
      </c>
      <c r="G710">
        <v>1</v>
      </c>
      <c r="H710">
        <v>28</v>
      </c>
      <c r="I710" s="1" t="s">
        <v>608</v>
      </c>
      <c r="J710">
        <f>cocina[[#This Row],[Precio Unitario]]*cocina[[#This Row],[Cantidad Ordenada]]-cocina[[#This Row],[Costo Unitario]]*cocina[[#This Row],[Cantidad Ordenada]]</f>
        <v>14</v>
      </c>
      <c r="K710">
        <f>cocina[[#This Row],[Precio Unitario]]*cocina[[#This Row],[Cantidad Ordenada]]</f>
        <v>35</v>
      </c>
      <c r="L710" s="5">
        <f>(SUMIF(A:A,cocina[[#This Row],[Número de Orden]],J:J))/SUMIF(A:A,cocina[[#This Row],[Número de Orden]],K:K)</f>
        <v>0.39303482587064675</v>
      </c>
      <c r="M710" s="1">
        <f>cocina[[#This Row],[Ganancia bruta]]-cocina[[#This Row],[Ganancia neta]]</f>
        <v>21</v>
      </c>
    </row>
    <row r="711" spans="1:13" x14ac:dyDescent="0.3">
      <c r="A711">
        <v>279</v>
      </c>
      <c r="B711">
        <v>11</v>
      </c>
      <c r="C711" s="1" t="s">
        <v>89</v>
      </c>
      <c r="D711" s="1" t="s">
        <v>629</v>
      </c>
      <c r="E711">
        <v>10</v>
      </c>
      <c r="F711">
        <v>18</v>
      </c>
      <c r="G711">
        <v>1</v>
      </c>
      <c r="H711">
        <v>58</v>
      </c>
      <c r="I711" s="1" t="s">
        <v>608</v>
      </c>
      <c r="J711">
        <f>cocina[[#This Row],[Precio Unitario]]*cocina[[#This Row],[Cantidad Ordenada]]-cocina[[#This Row],[Costo Unitario]]*cocina[[#This Row],[Cantidad Ordenada]]</f>
        <v>8</v>
      </c>
      <c r="K711">
        <f>cocina[[#This Row],[Precio Unitario]]*cocina[[#This Row],[Cantidad Ordenada]]</f>
        <v>18</v>
      </c>
      <c r="L711" s="5">
        <f>(SUMIF(A:A,cocina[[#This Row],[Número de Orden]],J:J))/SUMIF(A:A,cocina[[#This Row],[Número de Orden]],K:K)</f>
        <v>0.39303482587064675</v>
      </c>
      <c r="M711" s="1">
        <f>cocina[[#This Row],[Ganancia bruta]]-cocina[[#This Row],[Ganancia neta]]</f>
        <v>10</v>
      </c>
    </row>
    <row r="712" spans="1:13" x14ac:dyDescent="0.3">
      <c r="A712">
        <v>279</v>
      </c>
      <c r="B712">
        <v>11</v>
      </c>
      <c r="C712" s="1" t="s">
        <v>52</v>
      </c>
      <c r="D712" s="1" t="s">
        <v>620</v>
      </c>
      <c r="E712">
        <v>16</v>
      </c>
      <c r="F712">
        <v>28</v>
      </c>
      <c r="G712">
        <v>1</v>
      </c>
      <c r="H712">
        <v>8</v>
      </c>
      <c r="I712" s="1" t="s">
        <v>608</v>
      </c>
      <c r="J712">
        <f>cocina[[#This Row],[Precio Unitario]]*cocina[[#This Row],[Cantidad Ordenada]]-cocina[[#This Row],[Costo Unitario]]*cocina[[#This Row],[Cantidad Ordenada]]</f>
        <v>12</v>
      </c>
      <c r="K712">
        <f>cocina[[#This Row],[Precio Unitario]]*cocina[[#This Row],[Cantidad Ordenada]]</f>
        <v>28</v>
      </c>
      <c r="L712" s="5">
        <f>(SUMIF(A:A,cocina[[#This Row],[Número de Orden]],J:J))/SUMIF(A:A,cocina[[#This Row],[Número de Orden]],K:K)</f>
        <v>0.39303482587064675</v>
      </c>
      <c r="M712" s="1">
        <f>cocina[[#This Row],[Ganancia bruta]]-cocina[[#This Row],[Ganancia neta]]</f>
        <v>16</v>
      </c>
    </row>
    <row r="713" spans="1:13" x14ac:dyDescent="0.3">
      <c r="A713">
        <v>280</v>
      </c>
      <c r="B713">
        <v>14</v>
      </c>
      <c r="C713" s="1" t="s">
        <v>168</v>
      </c>
      <c r="D713" s="1" t="s">
        <v>612</v>
      </c>
      <c r="E713">
        <v>14</v>
      </c>
      <c r="F713">
        <v>24</v>
      </c>
      <c r="G713">
        <v>2</v>
      </c>
      <c r="H713">
        <v>52</v>
      </c>
      <c r="I713" s="1" t="s">
        <v>608</v>
      </c>
      <c r="J713">
        <f>cocina[[#This Row],[Precio Unitario]]*cocina[[#This Row],[Cantidad Ordenada]]-cocina[[#This Row],[Costo Unitario]]*cocina[[#This Row],[Cantidad Ordenada]]</f>
        <v>20</v>
      </c>
      <c r="K713">
        <f>cocina[[#This Row],[Precio Unitario]]*cocina[[#This Row],[Cantidad Ordenada]]</f>
        <v>48</v>
      </c>
      <c r="L713" s="5">
        <f>(SUMIF(A:A,cocina[[#This Row],[Número de Orden]],J:J))/SUMIF(A:A,cocina[[#This Row],[Número de Orden]],K:K)</f>
        <v>0.40170940170940173</v>
      </c>
      <c r="M713" s="1">
        <f>cocina[[#This Row],[Ganancia bruta]]-cocina[[#This Row],[Ganancia neta]]</f>
        <v>28</v>
      </c>
    </row>
    <row r="714" spans="1:13" x14ac:dyDescent="0.3">
      <c r="A714">
        <v>280</v>
      </c>
      <c r="B714">
        <v>14</v>
      </c>
      <c r="C714" s="1" t="s">
        <v>210</v>
      </c>
      <c r="D714" s="1" t="s">
        <v>627</v>
      </c>
      <c r="E714">
        <v>14</v>
      </c>
      <c r="F714">
        <v>23</v>
      </c>
      <c r="G714">
        <v>3</v>
      </c>
      <c r="H714">
        <v>34</v>
      </c>
      <c r="I714" s="1" t="s">
        <v>608</v>
      </c>
      <c r="J714">
        <f>cocina[[#This Row],[Precio Unitario]]*cocina[[#This Row],[Cantidad Ordenada]]-cocina[[#This Row],[Costo Unitario]]*cocina[[#This Row],[Cantidad Ordenada]]</f>
        <v>27</v>
      </c>
      <c r="K714">
        <f>cocina[[#This Row],[Precio Unitario]]*cocina[[#This Row],[Cantidad Ordenada]]</f>
        <v>69</v>
      </c>
      <c r="L714" s="5">
        <f>(SUMIF(A:A,cocina[[#This Row],[Número de Orden]],J:J))/SUMIF(A:A,cocina[[#This Row],[Número de Orden]],K:K)</f>
        <v>0.40170940170940173</v>
      </c>
      <c r="M714" s="1">
        <f>cocina[[#This Row],[Ganancia bruta]]-cocina[[#This Row],[Ganancia neta]]</f>
        <v>42</v>
      </c>
    </row>
    <row r="715" spans="1:13" x14ac:dyDescent="0.3">
      <c r="A715">
        <v>281</v>
      </c>
      <c r="B715">
        <v>18</v>
      </c>
      <c r="C715" s="1" t="s">
        <v>271</v>
      </c>
      <c r="D715" s="1" t="s">
        <v>619</v>
      </c>
      <c r="E715">
        <v>20</v>
      </c>
      <c r="F715">
        <v>33</v>
      </c>
      <c r="G715">
        <v>2</v>
      </c>
      <c r="H715">
        <v>9</v>
      </c>
      <c r="I715" s="1" t="s">
        <v>609</v>
      </c>
      <c r="J715">
        <f>cocina[[#This Row],[Precio Unitario]]*cocina[[#This Row],[Cantidad Ordenada]]-cocina[[#This Row],[Costo Unitario]]*cocina[[#This Row],[Cantidad Ordenada]]</f>
        <v>26</v>
      </c>
      <c r="K715">
        <f>cocina[[#This Row],[Precio Unitario]]*cocina[[#This Row],[Cantidad Ordenada]]</f>
        <v>66</v>
      </c>
      <c r="L715" s="5">
        <f>(SUMIF(A:A,cocina[[#This Row],[Número de Orden]],J:J))/SUMIF(A:A,cocina[[#This Row],[Número de Orden]],K:K)</f>
        <v>0.39393939393939392</v>
      </c>
      <c r="M715" s="1">
        <f>cocina[[#This Row],[Ganancia bruta]]-cocina[[#This Row],[Ganancia neta]]</f>
        <v>40</v>
      </c>
    </row>
    <row r="716" spans="1:13" x14ac:dyDescent="0.3">
      <c r="A716">
        <v>282</v>
      </c>
      <c r="B716">
        <v>6</v>
      </c>
      <c r="C716" s="1" t="s">
        <v>89</v>
      </c>
      <c r="D716" s="1" t="s">
        <v>629</v>
      </c>
      <c r="E716">
        <v>10</v>
      </c>
      <c r="F716">
        <v>18</v>
      </c>
      <c r="G716">
        <v>3</v>
      </c>
      <c r="H716">
        <v>57</v>
      </c>
      <c r="I716" s="1" t="s">
        <v>609</v>
      </c>
      <c r="J716">
        <f>cocina[[#This Row],[Precio Unitario]]*cocina[[#This Row],[Cantidad Ordenada]]-cocina[[#This Row],[Costo Unitario]]*cocina[[#This Row],[Cantidad Ordenada]]</f>
        <v>24</v>
      </c>
      <c r="K716">
        <f>cocina[[#This Row],[Precio Unitario]]*cocina[[#This Row],[Cantidad Ordenada]]</f>
        <v>54</v>
      </c>
      <c r="L716" s="5">
        <f>(SUMIF(A:A,cocina[[#This Row],[Número de Orden]],J:J))/SUMIF(A:A,cocina[[#This Row],[Número de Orden]],K:K)</f>
        <v>0.43243243243243246</v>
      </c>
      <c r="M716" s="1">
        <f>cocina[[#This Row],[Ganancia bruta]]-cocina[[#This Row],[Ganancia neta]]</f>
        <v>30</v>
      </c>
    </row>
    <row r="717" spans="1:13" x14ac:dyDescent="0.3">
      <c r="A717">
        <v>282</v>
      </c>
      <c r="B717">
        <v>6</v>
      </c>
      <c r="C717" s="1" t="s">
        <v>156</v>
      </c>
      <c r="D717" s="1" t="s">
        <v>626</v>
      </c>
      <c r="E717">
        <v>12</v>
      </c>
      <c r="F717">
        <v>20</v>
      </c>
      <c r="G717">
        <v>1</v>
      </c>
      <c r="H717">
        <v>57</v>
      </c>
      <c r="I717" s="1" t="s">
        <v>609</v>
      </c>
      <c r="J717">
        <f>cocina[[#This Row],[Precio Unitario]]*cocina[[#This Row],[Cantidad Ordenada]]-cocina[[#This Row],[Costo Unitario]]*cocina[[#This Row],[Cantidad Ordenada]]</f>
        <v>8</v>
      </c>
      <c r="K717">
        <f>cocina[[#This Row],[Precio Unitario]]*cocina[[#This Row],[Cantidad Ordenada]]</f>
        <v>20</v>
      </c>
      <c r="L717" s="5">
        <f>(SUMIF(A:A,cocina[[#This Row],[Número de Orden]],J:J))/SUMIF(A:A,cocina[[#This Row],[Número de Orden]],K:K)</f>
        <v>0.43243243243243246</v>
      </c>
      <c r="M717" s="1">
        <f>cocina[[#This Row],[Ganancia bruta]]-cocina[[#This Row],[Ganancia neta]]</f>
        <v>12</v>
      </c>
    </row>
    <row r="718" spans="1:13" x14ac:dyDescent="0.3">
      <c r="A718">
        <v>283</v>
      </c>
      <c r="B718">
        <v>19</v>
      </c>
      <c r="C718" s="1" t="s">
        <v>165</v>
      </c>
      <c r="D718" s="1" t="s">
        <v>630</v>
      </c>
      <c r="E718">
        <v>15</v>
      </c>
      <c r="F718">
        <v>26</v>
      </c>
      <c r="G718">
        <v>3</v>
      </c>
      <c r="H718">
        <v>6</v>
      </c>
      <c r="I718" s="1" t="s">
        <v>608</v>
      </c>
      <c r="J718">
        <f>cocina[[#This Row],[Precio Unitario]]*cocina[[#This Row],[Cantidad Ordenada]]-cocina[[#This Row],[Costo Unitario]]*cocina[[#This Row],[Cantidad Ordenada]]</f>
        <v>33</v>
      </c>
      <c r="K718">
        <f>cocina[[#This Row],[Precio Unitario]]*cocina[[#This Row],[Cantidad Ordenada]]</f>
        <v>78</v>
      </c>
      <c r="L718" s="5">
        <f>(SUMIF(A:A,cocina[[#This Row],[Número de Orden]],J:J))/SUMIF(A:A,cocina[[#This Row],[Número de Orden]],K:K)</f>
        <v>0.42307692307692307</v>
      </c>
      <c r="M718" s="1">
        <f>cocina[[#This Row],[Ganancia bruta]]-cocina[[#This Row],[Ganancia neta]]</f>
        <v>45</v>
      </c>
    </row>
    <row r="719" spans="1:13" x14ac:dyDescent="0.3">
      <c r="A719">
        <v>284</v>
      </c>
      <c r="B719">
        <v>11</v>
      </c>
      <c r="C719" s="1" t="s">
        <v>156</v>
      </c>
      <c r="D719" s="1" t="s">
        <v>626</v>
      </c>
      <c r="E719">
        <v>12</v>
      </c>
      <c r="F719">
        <v>20</v>
      </c>
      <c r="G719">
        <v>3</v>
      </c>
      <c r="H719">
        <v>45</v>
      </c>
      <c r="I719" s="1" t="s">
        <v>608</v>
      </c>
      <c r="J719">
        <f>cocina[[#This Row],[Precio Unitario]]*cocina[[#This Row],[Cantidad Ordenada]]-cocina[[#This Row],[Costo Unitario]]*cocina[[#This Row],[Cantidad Ordenada]]</f>
        <v>24</v>
      </c>
      <c r="K719">
        <f>cocina[[#This Row],[Precio Unitario]]*cocina[[#This Row],[Cantidad Ordenada]]</f>
        <v>60</v>
      </c>
      <c r="L719" s="5">
        <f>(SUMIF(A:A,cocina[[#This Row],[Número de Orden]],J:J))/SUMIF(A:A,cocina[[#This Row],[Número de Orden]],K:K)</f>
        <v>0.4050632911392405</v>
      </c>
      <c r="M719" s="1">
        <f>cocina[[#This Row],[Ganancia bruta]]-cocina[[#This Row],[Ganancia neta]]</f>
        <v>36</v>
      </c>
    </row>
    <row r="720" spans="1:13" x14ac:dyDescent="0.3">
      <c r="A720">
        <v>284</v>
      </c>
      <c r="B720">
        <v>11</v>
      </c>
      <c r="C720" s="1" t="s">
        <v>116</v>
      </c>
      <c r="D720" s="1" t="s">
        <v>615</v>
      </c>
      <c r="E720">
        <v>16</v>
      </c>
      <c r="F720">
        <v>27</v>
      </c>
      <c r="G720">
        <v>1</v>
      </c>
      <c r="H720">
        <v>59</v>
      </c>
      <c r="I720" s="1" t="s">
        <v>608</v>
      </c>
      <c r="J720">
        <f>cocina[[#This Row],[Precio Unitario]]*cocina[[#This Row],[Cantidad Ordenada]]-cocina[[#This Row],[Costo Unitario]]*cocina[[#This Row],[Cantidad Ordenada]]</f>
        <v>11</v>
      </c>
      <c r="K720">
        <f>cocina[[#This Row],[Precio Unitario]]*cocina[[#This Row],[Cantidad Ordenada]]</f>
        <v>27</v>
      </c>
      <c r="L720" s="5">
        <f>(SUMIF(A:A,cocina[[#This Row],[Número de Orden]],J:J))/SUMIF(A:A,cocina[[#This Row],[Número de Orden]],K:K)</f>
        <v>0.4050632911392405</v>
      </c>
      <c r="M720" s="1">
        <f>cocina[[#This Row],[Ganancia bruta]]-cocina[[#This Row],[Ganancia neta]]</f>
        <v>16</v>
      </c>
    </row>
    <row r="721" spans="1:13" x14ac:dyDescent="0.3">
      <c r="A721">
        <v>284</v>
      </c>
      <c r="B721">
        <v>11</v>
      </c>
      <c r="C721" s="1" t="s">
        <v>122</v>
      </c>
      <c r="D721" s="1" t="s">
        <v>621</v>
      </c>
      <c r="E721">
        <v>11</v>
      </c>
      <c r="F721">
        <v>19</v>
      </c>
      <c r="G721">
        <v>2</v>
      </c>
      <c r="H721">
        <v>41</v>
      </c>
      <c r="I721" s="1" t="s">
        <v>608</v>
      </c>
      <c r="J721">
        <f>cocina[[#This Row],[Precio Unitario]]*cocina[[#This Row],[Cantidad Ordenada]]-cocina[[#This Row],[Costo Unitario]]*cocina[[#This Row],[Cantidad Ordenada]]</f>
        <v>16</v>
      </c>
      <c r="K721">
        <f>cocina[[#This Row],[Precio Unitario]]*cocina[[#This Row],[Cantidad Ordenada]]</f>
        <v>38</v>
      </c>
      <c r="L721" s="5">
        <f>(SUMIF(A:A,cocina[[#This Row],[Número de Orden]],J:J))/SUMIF(A:A,cocina[[#This Row],[Número de Orden]],K:K)</f>
        <v>0.4050632911392405</v>
      </c>
      <c r="M721" s="1">
        <f>cocina[[#This Row],[Ganancia bruta]]-cocina[[#This Row],[Ganancia neta]]</f>
        <v>22</v>
      </c>
    </row>
    <row r="722" spans="1:13" x14ac:dyDescent="0.3">
      <c r="A722">
        <v>284</v>
      </c>
      <c r="B722">
        <v>11</v>
      </c>
      <c r="C722" s="1" t="s">
        <v>271</v>
      </c>
      <c r="D722" s="1" t="s">
        <v>619</v>
      </c>
      <c r="E722">
        <v>20</v>
      </c>
      <c r="F722">
        <v>33</v>
      </c>
      <c r="G722">
        <v>1</v>
      </c>
      <c r="H722">
        <v>50</v>
      </c>
      <c r="I722" s="1" t="s">
        <v>609</v>
      </c>
      <c r="J722">
        <f>cocina[[#This Row],[Precio Unitario]]*cocina[[#This Row],[Cantidad Ordenada]]-cocina[[#This Row],[Costo Unitario]]*cocina[[#This Row],[Cantidad Ordenada]]</f>
        <v>13</v>
      </c>
      <c r="K722">
        <f>cocina[[#This Row],[Precio Unitario]]*cocina[[#This Row],[Cantidad Ordenada]]</f>
        <v>33</v>
      </c>
      <c r="L722" s="5">
        <f>(SUMIF(A:A,cocina[[#This Row],[Número de Orden]],J:J))/SUMIF(A:A,cocina[[#This Row],[Número de Orden]],K:K)</f>
        <v>0.4050632911392405</v>
      </c>
      <c r="M722" s="1">
        <f>cocina[[#This Row],[Ganancia bruta]]-cocina[[#This Row],[Ganancia neta]]</f>
        <v>20</v>
      </c>
    </row>
    <row r="723" spans="1:13" x14ac:dyDescent="0.3">
      <c r="A723">
        <v>285</v>
      </c>
      <c r="B723">
        <v>18</v>
      </c>
      <c r="C723" s="1" t="s">
        <v>80</v>
      </c>
      <c r="D723" s="1" t="s">
        <v>628</v>
      </c>
      <c r="E723">
        <v>13</v>
      </c>
      <c r="F723">
        <v>21</v>
      </c>
      <c r="G723">
        <v>2</v>
      </c>
      <c r="H723">
        <v>12</v>
      </c>
      <c r="I723" s="1" t="s">
        <v>609</v>
      </c>
      <c r="J723">
        <f>cocina[[#This Row],[Precio Unitario]]*cocina[[#This Row],[Cantidad Ordenada]]-cocina[[#This Row],[Costo Unitario]]*cocina[[#This Row],[Cantidad Ordenada]]</f>
        <v>16</v>
      </c>
      <c r="K723">
        <f>cocina[[#This Row],[Precio Unitario]]*cocina[[#This Row],[Cantidad Ordenada]]</f>
        <v>42</v>
      </c>
      <c r="L723" s="5">
        <f>(SUMIF(A:A,cocina[[#This Row],[Número de Orden]],J:J))/SUMIF(A:A,cocina[[#This Row],[Número de Orden]],K:K)</f>
        <v>0.38095238095238093</v>
      </c>
      <c r="M723" s="1">
        <f>cocina[[#This Row],[Ganancia bruta]]-cocina[[#This Row],[Ganancia neta]]</f>
        <v>26</v>
      </c>
    </row>
    <row r="724" spans="1:13" x14ac:dyDescent="0.3">
      <c r="A724">
        <v>286</v>
      </c>
      <c r="B724">
        <v>15</v>
      </c>
      <c r="C724" s="1" t="s">
        <v>65</v>
      </c>
      <c r="D724" s="1" t="s">
        <v>625</v>
      </c>
      <c r="E724">
        <v>20</v>
      </c>
      <c r="F724">
        <v>34</v>
      </c>
      <c r="G724">
        <v>2</v>
      </c>
      <c r="H724">
        <v>25</v>
      </c>
      <c r="I724" s="1" t="s">
        <v>608</v>
      </c>
      <c r="J724">
        <f>cocina[[#This Row],[Precio Unitario]]*cocina[[#This Row],[Cantidad Ordenada]]-cocina[[#This Row],[Costo Unitario]]*cocina[[#This Row],[Cantidad Ordenada]]</f>
        <v>28</v>
      </c>
      <c r="K724">
        <f>cocina[[#This Row],[Precio Unitario]]*cocina[[#This Row],[Cantidad Ordenada]]</f>
        <v>68</v>
      </c>
      <c r="L724" s="5">
        <f>(SUMIF(A:A,cocina[[#This Row],[Número de Orden]],J:J))/SUMIF(A:A,cocina[[#This Row],[Número de Orden]],K:K)</f>
        <v>0.41176470588235292</v>
      </c>
      <c r="M724" s="1">
        <f>cocina[[#This Row],[Ganancia bruta]]-cocina[[#This Row],[Ganancia neta]]</f>
        <v>40</v>
      </c>
    </row>
    <row r="725" spans="1:13" x14ac:dyDescent="0.3">
      <c r="A725">
        <v>287</v>
      </c>
      <c r="B725">
        <v>20</v>
      </c>
      <c r="C725" s="1" t="s">
        <v>257</v>
      </c>
      <c r="D725" s="1" t="s">
        <v>623</v>
      </c>
      <c r="E725">
        <v>19</v>
      </c>
      <c r="F725">
        <v>32</v>
      </c>
      <c r="G725">
        <v>3</v>
      </c>
      <c r="H725">
        <v>46</v>
      </c>
      <c r="I725" s="1" t="s">
        <v>608</v>
      </c>
      <c r="J725">
        <f>cocina[[#This Row],[Precio Unitario]]*cocina[[#This Row],[Cantidad Ordenada]]-cocina[[#This Row],[Costo Unitario]]*cocina[[#This Row],[Cantidad Ordenada]]</f>
        <v>39</v>
      </c>
      <c r="K725">
        <f>cocina[[#This Row],[Precio Unitario]]*cocina[[#This Row],[Cantidad Ordenada]]</f>
        <v>96</v>
      </c>
      <c r="L725" s="5">
        <f>(SUMIF(A:A,cocina[[#This Row],[Número de Orden]],J:J))/SUMIF(A:A,cocina[[#This Row],[Número de Orden]],K:K)</f>
        <v>0.40099009900990101</v>
      </c>
      <c r="M725" s="1">
        <f>cocina[[#This Row],[Ganancia bruta]]-cocina[[#This Row],[Ganancia neta]]</f>
        <v>57</v>
      </c>
    </row>
    <row r="726" spans="1:13" x14ac:dyDescent="0.3">
      <c r="A726">
        <v>287</v>
      </c>
      <c r="B726">
        <v>20</v>
      </c>
      <c r="C726" s="1" t="s">
        <v>210</v>
      </c>
      <c r="D726" s="1" t="s">
        <v>627</v>
      </c>
      <c r="E726">
        <v>14</v>
      </c>
      <c r="F726">
        <v>23</v>
      </c>
      <c r="G726">
        <v>2</v>
      </c>
      <c r="H726">
        <v>58</v>
      </c>
      <c r="I726" s="1" t="s">
        <v>608</v>
      </c>
      <c r="J726">
        <f>cocina[[#This Row],[Precio Unitario]]*cocina[[#This Row],[Cantidad Ordenada]]-cocina[[#This Row],[Costo Unitario]]*cocina[[#This Row],[Cantidad Ordenada]]</f>
        <v>18</v>
      </c>
      <c r="K726">
        <f>cocina[[#This Row],[Precio Unitario]]*cocina[[#This Row],[Cantidad Ordenada]]</f>
        <v>46</v>
      </c>
      <c r="L726" s="5">
        <f>(SUMIF(A:A,cocina[[#This Row],[Número de Orden]],J:J))/SUMIF(A:A,cocina[[#This Row],[Número de Orden]],K:K)</f>
        <v>0.40099009900990101</v>
      </c>
      <c r="M726" s="1">
        <f>cocina[[#This Row],[Ganancia bruta]]-cocina[[#This Row],[Ganancia neta]]</f>
        <v>28</v>
      </c>
    </row>
    <row r="727" spans="1:13" x14ac:dyDescent="0.3">
      <c r="A727">
        <v>287</v>
      </c>
      <c r="B727">
        <v>20</v>
      </c>
      <c r="C727" s="1" t="s">
        <v>78</v>
      </c>
      <c r="D727" s="1" t="s">
        <v>613</v>
      </c>
      <c r="E727">
        <v>18</v>
      </c>
      <c r="F727">
        <v>30</v>
      </c>
      <c r="G727">
        <v>2</v>
      </c>
      <c r="H727">
        <v>17</v>
      </c>
      <c r="I727" s="1" t="s">
        <v>609</v>
      </c>
      <c r="J727">
        <f>cocina[[#This Row],[Precio Unitario]]*cocina[[#This Row],[Cantidad Ordenada]]-cocina[[#This Row],[Costo Unitario]]*cocina[[#This Row],[Cantidad Ordenada]]</f>
        <v>24</v>
      </c>
      <c r="K727">
        <f>cocina[[#This Row],[Precio Unitario]]*cocina[[#This Row],[Cantidad Ordenada]]</f>
        <v>60</v>
      </c>
      <c r="L727" s="5">
        <f>(SUMIF(A:A,cocina[[#This Row],[Número de Orden]],J:J))/SUMIF(A:A,cocina[[#This Row],[Número de Orden]],K:K)</f>
        <v>0.40099009900990101</v>
      </c>
      <c r="M727" s="1">
        <f>cocina[[#This Row],[Ganancia bruta]]-cocina[[#This Row],[Ganancia neta]]</f>
        <v>36</v>
      </c>
    </row>
    <row r="728" spans="1:13" x14ac:dyDescent="0.3">
      <c r="A728">
        <v>288</v>
      </c>
      <c r="B728">
        <v>15</v>
      </c>
      <c r="C728" s="1" t="s">
        <v>168</v>
      </c>
      <c r="D728" s="1" t="s">
        <v>612</v>
      </c>
      <c r="E728">
        <v>14</v>
      </c>
      <c r="F728">
        <v>24</v>
      </c>
      <c r="G728">
        <v>2</v>
      </c>
      <c r="H728">
        <v>6</v>
      </c>
      <c r="I728" s="1" t="s">
        <v>609</v>
      </c>
      <c r="J728">
        <f>cocina[[#This Row],[Precio Unitario]]*cocina[[#This Row],[Cantidad Ordenada]]-cocina[[#This Row],[Costo Unitario]]*cocina[[#This Row],[Cantidad Ordenada]]</f>
        <v>20</v>
      </c>
      <c r="K728">
        <f>cocina[[#This Row],[Precio Unitario]]*cocina[[#This Row],[Cantidad Ordenada]]</f>
        <v>48</v>
      </c>
      <c r="L728" s="5">
        <f>(SUMIF(A:A,cocina[[#This Row],[Número de Orden]],J:J))/SUMIF(A:A,cocina[[#This Row],[Número de Orden]],K:K)</f>
        <v>0.41860465116279072</v>
      </c>
      <c r="M728" s="1">
        <f>cocina[[#This Row],[Ganancia bruta]]-cocina[[#This Row],[Ganancia neta]]</f>
        <v>28</v>
      </c>
    </row>
    <row r="729" spans="1:13" x14ac:dyDescent="0.3">
      <c r="A729">
        <v>288</v>
      </c>
      <c r="B729">
        <v>15</v>
      </c>
      <c r="C729" s="1" t="s">
        <v>122</v>
      </c>
      <c r="D729" s="1" t="s">
        <v>621</v>
      </c>
      <c r="E729">
        <v>11</v>
      </c>
      <c r="F729">
        <v>19</v>
      </c>
      <c r="G729">
        <v>2</v>
      </c>
      <c r="H729">
        <v>32</v>
      </c>
      <c r="I729" s="1" t="s">
        <v>608</v>
      </c>
      <c r="J729">
        <f>cocina[[#This Row],[Precio Unitario]]*cocina[[#This Row],[Cantidad Ordenada]]-cocina[[#This Row],[Costo Unitario]]*cocina[[#This Row],[Cantidad Ordenada]]</f>
        <v>16</v>
      </c>
      <c r="K729">
        <f>cocina[[#This Row],[Precio Unitario]]*cocina[[#This Row],[Cantidad Ordenada]]</f>
        <v>38</v>
      </c>
      <c r="L729" s="5">
        <f>(SUMIF(A:A,cocina[[#This Row],[Número de Orden]],J:J))/SUMIF(A:A,cocina[[#This Row],[Número de Orden]],K:K)</f>
        <v>0.41860465116279072</v>
      </c>
      <c r="M729" s="1">
        <f>cocina[[#This Row],[Ganancia bruta]]-cocina[[#This Row],[Ganancia neta]]</f>
        <v>22</v>
      </c>
    </row>
    <row r="730" spans="1:13" x14ac:dyDescent="0.3">
      <c r="A730">
        <v>289</v>
      </c>
      <c r="B730">
        <v>15</v>
      </c>
      <c r="C730" s="1" t="s">
        <v>156</v>
      </c>
      <c r="D730" s="1" t="s">
        <v>626</v>
      </c>
      <c r="E730">
        <v>12</v>
      </c>
      <c r="F730">
        <v>20</v>
      </c>
      <c r="G730">
        <v>3</v>
      </c>
      <c r="H730">
        <v>20</v>
      </c>
      <c r="I730" s="1" t="s">
        <v>608</v>
      </c>
      <c r="J730">
        <f>cocina[[#This Row],[Precio Unitario]]*cocina[[#This Row],[Cantidad Ordenada]]-cocina[[#This Row],[Costo Unitario]]*cocina[[#This Row],[Cantidad Ordenada]]</f>
        <v>24</v>
      </c>
      <c r="K730">
        <f>cocina[[#This Row],[Precio Unitario]]*cocina[[#This Row],[Cantidad Ordenada]]</f>
        <v>60</v>
      </c>
      <c r="L730" s="5">
        <f>(SUMIF(A:A,cocina[[#This Row],[Número de Orden]],J:J))/SUMIF(A:A,cocina[[#This Row],[Número de Orden]],K:K)</f>
        <v>0.41304347826086957</v>
      </c>
      <c r="M730" s="1">
        <f>cocina[[#This Row],[Ganancia bruta]]-cocina[[#This Row],[Ganancia neta]]</f>
        <v>36</v>
      </c>
    </row>
    <row r="731" spans="1:13" x14ac:dyDescent="0.3">
      <c r="A731">
        <v>289</v>
      </c>
      <c r="B731">
        <v>15</v>
      </c>
      <c r="C731" s="1" t="s">
        <v>165</v>
      </c>
      <c r="D731" s="1" t="s">
        <v>630</v>
      </c>
      <c r="E731">
        <v>15</v>
      </c>
      <c r="F731">
        <v>26</v>
      </c>
      <c r="G731">
        <v>3</v>
      </c>
      <c r="H731">
        <v>48</v>
      </c>
      <c r="I731" s="1" t="s">
        <v>609</v>
      </c>
      <c r="J731">
        <f>cocina[[#This Row],[Precio Unitario]]*cocina[[#This Row],[Cantidad Ordenada]]-cocina[[#This Row],[Costo Unitario]]*cocina[[#This Row],[Cantidad Ordenada]]</f>
        <v>33</v>
      </c>
      <c r="K731">
        <f>cocina[[#This Row],[Precio Unitario]]*cocina[[#This Row],[Cantidad Ordenada]]</f>
        <v>78</v>
      </c>
      <c r="L731" s="5">
        <f>(SUMIF(A:A,cocina[[#This Row],[Número de Orden]],J:J))/SUMIF(A:A,cocina[[#This Row],[Número de Orden]],K:K)</f>
        <v>0.41304347826086957</v>
      </c>
      <c r="M731" s="1">
        <f>cocina[[#This Row],[Ganancia bruta]]-cocina[[#This Row],[Ganancia neta]]</f>
        <v>45</v>
      </c>
    </row>
    <row r="732" spans="1:13" x14ac:dyDescent="0.3">
      <c r="A732">
        <v>290</v>
      </c>
      <c r="B732">
        <v>19</v>
      </c>
      <c r="C732" s="1" t="s">
        <v>58</v>
      </c>
      <c r="D732" s="1" t="s">
        <v>616</v>
      </c>
      <c r="E732">
        <v>25</v>
      </c>
      <c r="F732">
        <v>40</v>
      </c>
      <c r="G732">
        <v>1</v>
      </c>
      <c r="H732">
        <v>57</v>
      </c>
      <c r="I732" s="1" t="s">
        <v>608</v>
      </c>
      <c r="J732">
        <f>cocina[[#This Row],[Precio Unitario]]*cocina[[#This Row],[Cantidad Ordenada]]-cocina[[#This Row],[Costo Unitario]]*cocina[[#This Row],[Cantidad Ordenada]]</f>
        <v>15</v>
      </c>
      <c r="K732">
        <f>cocina[[#This Row],[Precio Unitario]]*cocina[[#This Row],[Cantidad Ordenada]]</f>
        <v>40</v>
      </c>
      <c r="L732" s="5">
        <f>(SUMIF(A:A,cocina[[#This Row],[Número de Orden]],J:J))/SUMIF(A:A,cocina[[#This Row],[Número de Orden]],K:K)</f>
        <v>0.375</v>
      </c>
      <c r="M732" s="1">
        <f>cocina[[#This Row],[Ganancia bruta]]-cocina[[#This Row],[Ganancia neta]]</f>
        <v>25</v>
      </c>
    </row>
    <row r="733" spans="1:13" x14ac:dyDescent="0.3">
      <c r="A733">
        <v>291</v>
      </c>
      <c r="B733">
        <v>2</v>
      </c>
      <c r="C733" s="1" t="s">
        <v>65</v>
      </c>
      <c r="D733" s="1" t="s">
        <v>625</v>
      </c>
      <c r="E733">
        <v>20</v>
      </c>
      <c r="F733">
        <v>34</v>
      </c>
      <c r="G733">
        <v>2</v>
      </c>
      <c r="H733">
        <v>28</v>
      </c>
      <c r="I733" s="1" t="s">
        <v>609</v>
      </c>
      <c r="J733">
        <f>cocina[[#This Row],[Precio Unitario]]*cocina[[#This Row],[Cantidad Ordenada]]-cocina[[#This Row],[Costo Unitario]]*cocina[[#This Row],[Cantidad Ordenada]]</f>
        <v>28</v>
      </c>
      <c r="K733">
        <f>cocina[[#This Row],[Precio Unitario]]*cocina[[#This Row],[Cantidad Ordenada]]</f>
        <v>68</v>
      </c>
      <c r="L733" s="5">
        <f>(SUMIF(A:A,cocina[[#This Row],[Número de Orden]],J:J))/SUMIF(A:A,cocina[[#This Row],[Número de Orden]],K:K)</f>
        <v>0.4</v>
      </c>
      <c r="M733" s="1">
        <f>cocina[[#This Row],[Ganancia bruta]]-cocina[[#This Row],[Ganancia neta]]</f>
        <v>40</v>
      </c>
    </row>
    <row r="734" spans="1:13" x14ac:dyDescent="0.3">
      <c r="A734">
        <v>291</v>
      </c>
      <c r="B734">
        <v>2</v>
      </c>
      <c r="C734" s="1" t="s">
        <v>132</v>
      </c>
      <c r="D734" s="1" t="s">
        <v>631</v>
      </c>
      <c r="E734">
        <v>15</v>
      </c>
      <c r="F734">
        <v>25</v>
      </c>
      <c r="G734">
        <v>1</v>
      </c>
      <c r="H734">
        <v>41</v>
      </c>
      <c r="I734" s="1" t="s">
        <v>608</v>
      </c>
      <c r="J734">
        <f>cocina[[#This Row],[Precio Unitario]]*cocina[[#This Row],[Cantidad Ordenada]]-cocina[[#This Row],[Costo Unitario]]*cocina[[#This Row],[Cantidad Ordenada]]</f>
        <v>10</v>
      </c>
      <c r="K734">
        <f>cocina[[#This Row],[Precio Unitario]]*cocina[[#This Row],[Cantidad Ordenada]]</f>
        <v>25</v>
      </c>
      <c r="L734" s="5">
        <f>(SUMIF(A:A,cocina[[#This Row],[Número de Orden]],J:J))/SUMIF(A:A,cocina[[#This Row],[Número de Orden]],K:K)</f>
        <v>0.4</v>
      </c>
      <c r="M734" s="1">
        <f>cocina[[#This Row],[Ganancia bruta]]-cocina[[#This Row],[Ganancia neta]]</f>
        <v>15</v>
      </c>
    </row>
    <row r="735" spans="1:13" x14ac:dyDescent="0.3">
      <c r="A735">
        <v>291</v>
      </c>
      <c r="B735">
        <v>2</v>
      </c>
      <c r="C735" s="1" t="s">
        <v>36</v>
      </c>
      <c r="D735" s="1" t="s">
        <v>622</v>
      </c>
      <c r="E735">
        <v>21</v>
      </c>
      <c r="F735">
        <v>35</v>
      </c>
      <c r="G735">
        <v>3</v>
      </c>
      <c r="H735">
        <v>12</v>
      </c>
      <c r="I735" s="1" t="s">
        <v>609</v>
      </c>
      <c r="J735">
        <f>cocina[[#This Row],[Precio Unitario]]*cocina[[#This Row],[Cantidad Ordenada]]-cocina[[#This Row],[Costo Unitario]]*cocina[[#This Row],[Cantidad Ordenada]]</f>
        <v>42</v>
      </c>
      <c r="K735">
        <f>cocina[[#This Row],[Precio Unitario]]*cocina[[#This Row],[Cantidad Ordenada]]</f>
        <v>105</v>
      </c>
      <c r="L735" s="5">
        <f>(SUMIF(A:A,cocina[[#This Row],[Número de Orden]],J:J))/SUMIF(A:A,cocina[[#This Row],[Número de Orden]],K:K)</f>
        <v>0.4</v>
      </c>
      <c r="M735" s="1">
        <f>cocina[[#This Row],[Ganancia bruta]]-cocina[[#This Row],[Ganancia neta]]</f>
        <v>63</v>
      </c>
    </row>
    <row r="736" spans="1:13" x14ac:dyDescent="0.3">
      <c r="A736">
        <v>291</v>
      </c>
      <c r="B736">
        <v>2</v>
      </c>
      <c r="C736" s="1" t="s">
        <v>126</v>
      </c>
      <c r="D736" s="1" t="s">
        <v>614</v>
      </c>
      <c r="E736">
        <v>19</v>
      </c>
      <c r="F736">
        <v>31</v>
      </c>
      <c r="G736">
        <v>2</v>
      </c>
      <c r="H736">
        <v>14</v>
      </c>
      <c r="I736" s="1" t="s">
        <v>608</v>
      </c>
      <c r="J736">
        <f>cocina[[#This Row],[Precio Unitario]]*cocina[[#This Row],[Cantidad Ordenada]]-cocina[[#This Row],[Costo Unitario]]*cocina[[#This Row],[Cantidad Ordenada]]</f>
        <v>24</v>
      </c>
      <c r="K736">
        <f>cocina[[#This Row],[Precio Unitario]]*cocina[[#This Row],[Cantidad Ordenada]]</f>
        <v>62</v>
      </c>
      <c r="L736" s="5">
        <f>(SUMIF(A:A,cocina[[#This Row],[Número de Orden]],J:J))/SUMIF(A:A,cocina[[#This Row],[Número de Orden]],K:K)</f>
        <v>0.4</v>
      </c>
      <c r="M736" s="1">
        <f>cocina[[#This Row],[Ganancia bruta]]-cocina[[#This Row],[Ganancia neta]]</f>
        <v>38</v>
      </c>
    </row>
    <row r="737" spans="1:13" x14ac:dyDescent="0.3">
      <c r="A737">
        <v>292</v>
      </c>
      <c r="B737">
        <v>10</v>
      </c>
      <c r="C737" s="1" t="s">
        <v>52</v>
      </c>
      <c r="D737" s="1" t="s">
        <v>620</v>
      </c>
      <c r="E737">
        <v>16</v>
      </c>
      <c r="F737">
        <v>28</v>
      </c>
      <c r="G737">
        <v>3</v>
      </c>
      <c r="H737">
        <v>23</v>
      </c>
      <c r="I737" s="1" t="s">
        <v>609</v>
      </c>
      <c r="J737">
        <f>cocina[[#This Row],[Precio Unitario]]*cocina[[#This Row],[Cantidad Ordenada]]-cocina[[#This Row],[Costo Unitario]]*cocina[[#This Row],[Cantidad Ordenada]]</f>
        <v>36</v>
      </c>
      <c r="K737">
        <f>cocina[[#This Row],[Precio Unitario]]*cocina[[#This Row],[Cantidad Ordenada]]</f>
        <v>84</v>
      </c>
      <c r="L737" s="5">
        <f>(SUMIF(A:A,cocina[[#This Row],[Número de Orden]],J:J))/SUMIF(A:A,cocina[[#This Row],[Número de Orden]],K:K)</f>
        <v>0.42857142857142855</v>
      </c>
      <c r="M737" s="1">
        <f>cocina[[#This Row],[Ganancia bruta]]-cocina[[#This Row],[Ganancia neta]]</f>
        <v>48</v>
      </c>
    </row>
    <row r="738" spans="1:13" x14ac:dyDescent="0.3">
      <c r="A738">
        <v>293</v>
      </c>
      <c r="B738">
        <v>16</v>
      </c>
      <c r="C738" s="1" t="s">
        <v>52</v>
      </c>
      <c r="D738" s="1" t="s">
        <v>620</v>
      </c>
      <c r="E738">
        <v>16</v>
      </c>
      <c r="F738">
        <v>28</v>
      </c>
      <c r="G738">
        <v>3</v>
      </c>
      <c r="H738">
        <v>44</v>
      </c>
      <c r="I738" s="1" t="s">
        <v>608</v>
      </c>
      <c r="J738">
        <f>cocina[[#This Row],[Precio Unitario]]*cocina[[#This Row],[Cantidad Ordenada]]-cocina[[#This Row],[Costo Unitario]]*cocina[[#This Row],[Cantidad Ordenada]]</f>
        <v>36</v>
      </c>
      <c r="K738">
        <f>cocina[[#This Row],[Precio Unitario]]*cocina[[#This Row],[Cantidad Ordenada]]</f>
        <v>84</v>
      </c>
      <c r="L738" s="5">
        <f>(SUMIF(A:A,cocina[[#This Row],[Número de Orden]],J:J))/SUMIF(A:A,cocina[[#This Row],[Número de Orden]],K:K)</f>
        <v>0.40740740740740738</v>
      </c>
      <c r="M738" s="1">
        <f>cocina[[#This Row],[Ganancia bruta]]-cocina[[#This Row],[Ganancia neta]]</f>
        <v>48</v>
      </c>
    </row>
    <row r="739" spans="1:13" x14ac:dyDescent="0.3">
      <c r="A739">
        <v>293</v>
      </c>
      <c r="B739">
        <v>16</v>
      </c>
      <c r="C739" s="1" t="s">
        <v>78</v>
      </c>
      <c r="D739" s="1" t="s">
        <v>613</v>
      </c>
      <c r="E739">
        <v>18</v>
      </c>
      <c r="F739">
        <v>30</v>
      </c>
      <c r="G739">
        <v>2</v>
      </c>
      <c r="H739">
        <v>29</v>
      </c>
      <c r="I739" s="1" t="s">
        <v>608</v>
      </c>
      <c r="J739">
        <f>cocina[[#This Row],[Precio Unitario]]*cocina[[#This Row],[Cantidad Ordenada]]-cocina[[#This Row],[Costo Unitario]]*cocina[[#This Row],[Cantidad Ordenada]]</f>
        <v>24</v>
      </c>
      <c r="K739">
        <f>cocina[[#This Row],[Precio Unitario]]*cocina[[#This Row],[Cantidad Ordenada]]</f>
        <v>60</v>
      </c>
      <c r="L739" s="5">
        <f>(SUMIF(A:A,cocina[[#This Row],[Número de Orden]],J:J))/SUMIF(A:A,cocina[[#This Row],[Número de Orden]],K:K)</f>
        <v>0.40740740740740738</v>
      </c>
      <c r="M739" s="1">
        <f>cocina[[#This Row],[Ganancia bruta]]-cocina[[#This Row],[Ganancia neta]]</f>
        <v>36</v>
      </c>
    </row>
    <row r="740" spans="1:13" x14ac:dyDescent="0.3">
      <c r="A740">
        <v>293</v>
      </c>
      <c r="B740">
        <v>16</v>
      </c>
      <c r="C740" s="1" t="s">
        <v>83</v>
      </c>
      <c r="D740" s="1" t="s">
        <v>617</v>
      </c>
      <c r="E740">
        <v>22</v>
      </c>
      <c r="F740">
        <v>36</v>
      </c>
      <c r="G740">
        <v>2</v>
      </c>
      <c r="H740">
        <v>47</v>
      </c>
      <c r="I740" s="1" t="s">
        <v>608</v>
      </c>
      <c r="J740">
        <f>cocina[[#This Row],[Precio Unitario]]*cocina[[#This Row],[Cantidad Ordenada]]-cocina[[#This Row],[Costo Unitario]]*cocina[[#This Row],[Cantidad Ordenada]]</f>
        <v>28</v>
      </c>
      <c r="K740">
        <f>cocina[[#This Row],[Precio Unitario]]*cocina[[#This Row],[Cantidad Ordenada]]</f>
        <v>72</v>
      </c>
      <c r="L740" s="5">
        <f>(SUMIF(A:A,cocina[[#This Row],[Número de Orden]],J:J))/SUMIF(A:A,cocina[[#This Row],[Número de Orden]],K:K)</f>
        <v>0.40740740740740738</v>
      </c>
      <c r="M740" s="1">
        <f>cocina[[#This Row],[Ganancia bruta]]-cocina[[#This Row],[Ganancia neta]]</f>
        <v>44</v>
      </c>
    </row>
    <row r="741" spans="1:13" x14ac:dyDescent="0.3">
      <c r="A741">
        <v>294</v>
      </c>
      <c r="B741">
        <v>17</v>
      </c>
      <c r="C741" s="1" t="s">
        <v>126</v>
      </c>
      <c r="D741" s="1" t="s">
        <v>614</v>
      </c>
      <c r="E741">
        <v>19</v>
      </c>
      <c r="F741">
        <v>31</v>
      </c>
      <c r="G741">
        <v>2</v>
      </c>
      <c r="H741">
        <v>31</v>
      </c>
      <c r="I741" s="1" t="s">
        <v>609</v>
      </c>
      <c r="J741">
        <f>cocina[[#This Row],[Precio Unitario]]*cocina[[#This Row],[Cantidad Ordenada]]-cocina[[#This Row],[Costo Unitario]]*cocina[[#This Row],[Cantidad Ordenada]]</f>
        <v>24</v>
      </c>
      <c r="K741">
        <f>cocina[[#This Row],[Precio Unitario]]*cocina[[#This Row],[Cantidad Ordenada]]</f>
        <v>62</v>
      </c>
      <c r="L741" s="5">
        <f>(SUMIF(A:A,cocina[[#This Row],[Número de Orden]],J:J))/SUMIF(A:A,cocina[[#This Row],[Número de Orden]],K:K)</f>
        <v>0.40490797546012269</v>
      </c>
      <c r="M741" s="1">
        <f>cocina[[#This Row],[Ganancia bruta]]-cocina[[#This Row],[Ganancia neta]]</f>
        <v>38</v>
      </c>
    </row>
    <row r="742" spans="1:13" x14ac:dyDescent="0.3">
      <c r="A742">
        <v>294</v>
      </c>
      <c r="B742">
        <v>17</v>
      </c>
      <c r="C742" s="1" t="s">
        <v>83</v>
      </c>
      <c r="D742" s="1" t="s">
        <v>617</v>
      </c>
      <c r="E742">
        <v>22</v>
      </c>
      <c r="F742">
        <v>36</v>
      </c>
      <c r="G742">
        <v>3</v>
      </c>
      <c r="H742">
        <v>13</v>
      </c>
      <c r="I742" s="1" t="s">
        <v>608</v>
      </c>
      <c r="J742">
        <f>cocina[[#This Row],[Precio Unitario]]*cocina[[#This Row],[Cantidad Ordenada]]-cocina[[#This Row],[Costo Unitario]]*cocina[[#This Row],[Cantidad Ordenada]]</f>
        <v>42</v>
      </c>
      <c r="K742">
        <f>cocina[[#This Row],[Precio Unitario]]*cocina[[#This Row],[Cantidad Ordenada]]</f>
        <v>108</v>
      </c>
      <c r="L742" s="5">
        <f>(SUMIF(A:A,cocina[[#This Row],[Número de Orden]],J:J))/SUMIF(A:A,cocina[[#This Row],[Número de Orden]],K:K)</f>
        <v>0.40490797546012269</v>
      </c>
      <c r="M742" s="1">
        <f>cocina[[#This Row],[Ganancia bruta]]-cocina[[#This Row],[Ganancia neta]]</f>
        <v>66</v>
      </c>
    </row>
    <row r="743" spans="1:13" x14ac:dyDescent="0.3">
      <c r="A743">
        <v>294</v>
      </c>
      <c r="B743">
        <v>17</v>
      </c>
      <c r="C743" s="1" t="s">
        <v>89</v>
      </c>
      <c r="D743" s="1" t="s">
        <v>629</v>
      </c>
      <c r="E743">
        <v>10</v>
      </c>
      <c r="F743">
        <v>18</v>
      </c>
      <c r="G743">
        <v>3</v>
      </c>
      <c r="H743">
        <v>33</v>
      </c>
      <c r="I743" s="1" t="s">
        <v>608</v>
      </c>
      <c r="J743">
        <f>cocina[[#This Row],[Precio Unitario]]*cocina[[#This Row],[Cantidad Ordenada]]-cocina[[#This Row],[Costo Unitario]]*cocina[[#This Row],[Cantidad Ordenada]]</f>
        <v>24</v>
      </c>
      <c r="K743">
        <f>cocina[[#This Row],[Precio Unitario]]*cocina[[#This Row],[Cantidad Ordenada]]</f>
        <v>54</v>
      </c>
      <c r="L743" s="5">
        <f>(SUMIF(A:A,cocina[[#This Row],[Número de Orden]],J:J))/SUMIF(A:A,cocina[[#This Row],[Número de Orden]],K:K)</f>
        <v>0.40490797546012269</v>
      </c>
      <c r="M743" s="1">
        <f>cocina[[#This Row],[Ganancia bruta]]-cocina[[#This Row],[Ganancia neta]]</f>
        <v>30</v>
      </c>
    </row>
    <row r="744" spans="1:13" x14ac:dyDescent="0.3">
      <c r="A744">
        <v>294</v>
      </c>
      <c r="B744">
        <v>17</v>
      </c>
      <c r="C744" s="1" t="s">
        <v>65</v>
      </c>
      <c r="D744" s="1" t="s">
        <v>625</v>
      </c>
      <c r="E744">
        <v>20</v>
      </c>
      <c r="F744">
        <v>34</v>
      </c>
      <c r="G744">
        <v>3</v>
      </c>
      <c r="H744">
        <v>9</v>
      </c>
      <c r="I744" s="1" t="s">
        <v>609</v>
      </c>
      <c r="J744">
        <f>cocina[[#This Row],[Precio Unitario]]*cocina[[#This Row],[Cantidad Ordenada]]-cocina[[#This Row],[Costo Unitario]]*cocina[[#This Row],[Cantidad Ordenada]]</f>
        <v>42</v>
      </c>
      <c r="K744">
        <f>cocina[[#This Row],[Precio Unitario]]*cocina[[#This Row],[Cantidad Ordenada]]</f>
        <v>102</v>
      </c>
      <c r="L744" s="5">
        <f>(SUMIF(A:A,cocina[[#This Row],[Número de Orden]],J:J))/SUMIF(A:A,cocina[[#This Row],[Número de Orden]],K:K)</f>
        <v>0.40490797546012269</v>
      </c>
      <c r="M744" s="1">
        <f>cocina[[#This Row],[Ganancia bruta]]-cocina[[#This Row],[Ganancia neta]]</f>
        <v>60</v>
      </c>
    </row>
    <row r="745" spans="1:13" x14ac:dyDescent="0.3">
      <c r="A745">
        <v>295</v>
      </c>
      <c r="B745">
        <v>3</v>
      </c>
      <c r="C745" s="1" t="s">
        <v>257</v>
      </c>
      <c r="D745" s="1" t="s">
        <v>623</v>
      </c>
      <c r="E745">
        <v>19</v>
      </c>
      <c r="F745">
        <v>32</v>
      </c>
      <c r="G745">
        <v>1</v>
      </c>
      <c r="H745">
        <v>44</v>
      </c>
      <c r="I745" s="1" t="s">
        <v>609</v>
      </c>
      <c r="J745">
        <f>cocina[[#This Row],[Precio Unitario]]*cocina[[#This Row],[Cantidad Ordenada]]-cocina[[#This Row],[Costo Unitario]]*cocina[[#This Row],[Cantidad Ordenada]]</f>
        <v>13</v>
      </c>
      <c r="K745">
        <f>cocina[[#This Row],[Precio Unitario]]*cocina[[#This Row],[Cantidad Ordenada]]</f>
        <v>32</v>
      </c>
      <c r="L745" s="5">
        <f>(SUMIF(A:A,cocina[[#This Row],[Número de Orden]],J:J))/SUMIF(A:A,cocina[[#This Row],[Número de Orden]],K:K)</f>
        <v>0.39271255060728744</v>
      </c>
      <c r="M745" s="1">
        <f>cocina[[#This Row],[Ganancia bruta]]-cocina[[#This Row],[Ganancia neta]]</f>
        <v>19</v>
      </c>
    </row>
    <row r="746" spans="1:13" x14ac:dyDescent="0.3">
      <c r="A746">
        <v>295</v>
      </c>
      <c r="B746">
        <v>3</v>
      </c>
      <c r="C746" s="1" t="s">
        <v>78</v>
      </c>
      <c r="D746" s="1" t="s">
        <v>613</v>
      </c>
      <c r="E746">
        <v>18</v>
      </c>
      <c r="F746">
        <v>30</v>
      </c>
      <c r="G746">
        <v>3</v>
      </c>
      <c r="H746">
        <v>35</v>
      </c>
      <c r="I746" s="1" t="s">
        <v>608</v>
      </c>
      <c r="J746">
        <f>cocina[[#This Row],[Precio Unitario]]*cocina[[#This Row],[Cantidad Ordenada]]-cocina[[#This Row],[Costo Unitario]]*cocina[[#This Row],[Cantidad Ordenada]]</f>
        <v>36</v>
      </c>
      <c r="K746">
        <f>cocina[[#This Row],[Precio Unitario]]*cocina[[#This Row],[Cantidad Ordenada]]</f>
        <v>90</v>
      </c>
      <c r="L746" s="5">
        <f>(SUMIF(A:A,cocina[[#This Row],[Número de Orden]],J:J))/SUMIF(A:A,cocina[[#This Row],[Número de Orden]],K:K)</f>
        <v>0.39271255060728744</v>
      </c>
      <c r="M746" s="1">
        <f>cocina[[#This Row],[Ganancia bruta]]-cocina[[#This Row],[Ganancia neta]]</f>
        <v>54</v>
      </c>
    </row>
    <row r="747" spans="1:13" x14ac:dyDescent="0.3">
      <c r="A747">
        <v>295</v>
      </c>
      <c r="B747">
        <v>3</v>
      </c>
      <c r="C747" s="1" t="s">
        <v>126</v>
      </c>
      <c r="D747" s="1" t="s">
        <v>614</v>
      </c>
      <c r="E747">
        <v>19</v>
      </c>
      <c r="F747">
        <v>31</v>
      </c>
      <c r="G747">
        <v>2</v>
      </c>
      <c r="H747">
        <v>39</v>
      </c>
      <c r="I747" s="1" t="s">
        <v>609</v>
      </c>
      <c r="J747">
        <f>cocina[[#This Row],[Precio Unitario]]*cocina[[#This Row],[Cantidad Ordenada]]-cocina[[#This Row],[Costo Unitario]]*cocina[[#This Row],[Cantidad Ordenada]]</f>
        <v>24</v>
      </c>
      <c r="K747">
        <f>cocina[[#This Row],[Precio Unitario]]*cocina[[#This Row],[Cantidad Ordenada]]</f>
        <v>62</v>
      </c>
      <c r="L747" s="5">
        <f>(SUMIF(A:A,cocina[[#This Row],[Número de Orden]],J:J))/SUMIF(A:A,cocina[[#This Row],[Número de Orden]],K:K)</f>
        <v>0.39271255060728744</v>
      </c>
      <c r="M747" s="1">
        <f>cocina[[#This Row],[Ganancia bruta]]-cocina[[#This Row],[Ganancia neta]]</f>
        <v>38</v>
      </c>
    </row>
    <row r="748" spans="1:13" x14ac:dyDescent="0.3">
      <c r="A748">
        <v>295</v>
      </c>
      <c r="B748">
        <v>3</v>
      </c>
      <c r="C748" s="1" t="s">
        <v>80</v>
      </c>
      <c r="D748" s="1" t="s">
        <v>628</v>
      </c>
      <c r="E748">
        <v>13</v>
      </c>
      <c r="F748">
        <v>21</v>
      </c>
      <c r="G748">
        <v>3</v>
      </c>
      <c r="H748">
        <v>59</v>
      </c>
      <c r="I748" s="1" t="s">
        <v>608</v>
      </c>
      <c r="J748">
        <f>cocina[[#This Row],[Precio Unitario]]*cocina[[#This Row],[Cantidad Ordenada]]-cocina[[#This Row],[Costo Unitario]]*cocina[[#This Row],[Cantidad Ordenada]]</f>
        <v>24</v>
      </c>
      <c r="K748">
        <f>cocina[[#This Row],[Precio Unitario]]*cocina[[#This Row],[Cantidad Ordenada]]</f>
        <v>63</v>
      </c>
      <c r="L748" s="5">
        <f>(SUMIF(A:A,cocina[[#This Row],[Número de Orden]],J:J))/SUMIF(A:A,cocina[[#This Row],[Número de Orden]],K:K)</f>
        <v>0.39271255060728744</v>
      </c>
      <c r="M748" s="1">
        <f>cocina[[#This Row],[Ganancia bruta]]-cocina[[#This Row],[Ganancia neta]]</f>
        <v>39</v>
      </c>
    </row>
    <row r="749" spans="1:13" x14ac:dyDescent="0.3">
      <c r="A749">
        <v>296</v>
      </c>
      <c r="B749">
        <v>14</v>
      </c>
      <c r="C749" s="1" t="s">
        <v>210</v>
      </c>
      <c r="D749" s="1" t="s">
        <v>627</v>
      </c>
      <c r="E749">
        <v>14</v>
      </c>
      <c r="F749">
        <v>23</v>
      </c>
      <c r="G749">
        <v>1</v>
      </c>
      <c r="H749">
        <v>20</v>
      </c>
      <c r="I749" s="1" t="s">
        <v>608</v>
      </c>
      <c r="J749">
        <f>cocina[[#This Row],[Precio Unitario]]*cocina[[#This Row],[Cantidad Ordenada]]-cocina[[#This Row],[Costo Unitario]]*cocina[[#This Row],[Cantidad Ordenada]]</f>
        <v>9</v>
      </c>
      <c r="K749">
        <f>cocina[[#This Row],[Precio Unitario]]*cocina[[#This Row],[Cantidad Ordenada]]</f>
        <v>23</v>
      </c>
      <c r="L749" s="5">
        <f>(SUMIF(A:A,cocina[[#This Row],[Número de Orden]],J:J))/SUMIF(A:A,cocina[[#This Row],[Número de Orden]],K:K)</f>
        <v>0.38983050847457629</v>
      </c>
      <c r="M749" s="1">
        <f>cocina[[#This Row],[Ganancia bruta]]-cocina[[#This Row],[Ganancia neta]]</f>
        <v>14</v>
      </c>
    </row>
    <row r="750" spans="1:13" x14ac:dyDescent="0.3">
      <c r="A750">
        <v>296</v>
      </c>
      <c r="B750">
        <v>14</v>
      </c>
      <c r="C750" s="1" t="s">
        <v>83</v>
      </c>
      <c r="D750" s="1" t="s">
        <v>617</v>
      </c>
      <c r="E750">
        <v>22</v>
      </c>
      <c r="F750">
        <v>36</v>
      </c>
      <c r="G750">
        <v>1</v>
      </c>
      <c r="H750">
        <v>26</v>
      </c>
      <c r="I750" s="1" t="s">
        <v>609</v>
      </c>
      <c r="J750">
        <f>cocina[[#This Row],[Precio Unitario]]*cocina[[#This Row],[Cantidad Ordenada]]-cocina[[#This Row],[Costo Unitario]]*cocina[[#This Row],[Cantidad Ordenada]]</f>
        <v>14</v>
      </c>
      <c r="K750">
        <f>cocina[[#This Row],[Precio Unitario]]*cocina[[#This Row],[Cantidad Ordenada]]</f>
        <v>36</v>
      </c>
      <c r="L750" s="5">
        <f>(SUMIF(A:A,cocina[[#This Row],[Número de Orden]],J:J))/SUMIF(A:A,cocina[[#This Row],[Número de Orden]],K:K)</f>
        <v>0.38983050847457629</v>
      </c>
      <c r="M750" s="1">
        <f>cocina[[#This Row],[Ganancia bruta]]-cocina[[#This Row],[Ganancia neta]]</f>
        <v>22</v>
      </c>
    </row>
    <row r="751" spans="1:13" x14ac:dyDescent="0.3">
      <c r="A751">
        <v>297</v>
      </c>
      <c r="B751">
        <v>4</v>
      </c>
      <c r="C751" s="1" t="s">
        <v>48</v>
      </c>
      <c r="D751" s="1" t="s">
        <v>618</v>
      </c>
      <c r="E751">
        <v>17</v>
      </c>
      <c r="F751">
        <v>29</v>
      </c>
      <c r="G751">
        <v>2</v>
      </c>
      <c r="H751">
        <v>59</v>
      </c>
      <c r="I751" s="1" t="s">
        <v>609</v>
      </c>
      <c r="J751">
        <f>cocina[[#This Row],[Precio Unitario]]*cocina[[#This Row],[Cantidad Ordenada]]-cocina[[#This Row],[Costo Unitario]]*cocina[[#This Row],[Cantidad Ordenada]]</f>
        <v>24</v>
      </c>
      <c r="K751">
        <f>cocina[[#This Row],[Precio Unitario]]*cocina[[#This Row],[Cantidad Ordenada]]</f>
        <v>58</v>
      </c>
      <c r="L751" s="5">
        <f>(SUMIF(A:A,cocina[[#This Row],[Número de Orden]],J:J))/SUMIF(A:A,cocina[[#This Row],[Número de Orden]],K:K)</f>
        <v>0.41142857142857142</v>
      </c>
      <c r="M751" s="1">
        <f>cocina[[#This Row],[Ganancia bruta]]-cocina[[#This Row],[Ganancia neta]]</f>
        <v>34</v>
      </c>
    </row>
    <row r="752" spans="1:13" x14ac:dyDescent="0.3">
      <c r="A752">
        <v>297</v>
      </c>
      <c r="B752">
        <v>4</v>
      </c>
      <c r="C752" s="1" t="s">
        <v>89</v>
      </c>
      <c r="D752" s="1" t="s">
        <v>629</v>
      </c>
      <c r="E752">
        <v>10</v>
      </c>
      <c r="F752">
        <v>18</v>
      </c>
      <c r="G752">
        <v>3</v>
      </c>
      <c r="H752">
        <v>13</v>
      </c>
      <c r="I752" s="1" t="s">
        <v>609</v>
      </c>
      <c r="J752">
        <f>cocina[[#This Row],[Precio Unitario]]*cocina[[#This Row],[Cantidad Ordenada]]-cocina[[#This Row],[Costo Unitario]]*cocina[[#This Row],[Cantidad Ordenada]]</f>
        <v>24</v>
      </c>
      <c r="K752">
        <f>cocina[[#This Row],[Precio Unitario]]*cocina[[#This Row],[Cantidad Ordenada]]</f>
        <v>54</v>
      </c>
      <c r="L752" s="5">
        <f>(SUMIF(A:A,cocina[[#This Row],[Número de Orden]],J:J))/SUMIF(A:A,cocina[[#This Row],[Número de Orden]],K:K)</f>
        <v>0.41142857142857142</v>
      </c>
      <c r="M752" s="1">
        <f>cocina[[#This Row],[Ganancia bruta]]-cocina[[#This Row],[Ganancia neta]]</f>
        <v>30</v>
      </c>
    </row>
    <row r="753" spans="1:13" x14ac:dyDescent="0.3">
      <c r="A753">
        <v>297</v>
      </c>
      <c r="B753">
        <v>4</v>
      </c>
      <c r="C753" s="1" t="s">
        <v>80</v>
      </c>
      <c r="D753" s="1" t="s">
        <v>628</v>
      </c>
      <c r="E753">
        <v>13</v>
      </c>
      <c r="F753">
        <v>21</v>
      </c>
      <c r="G753">
        <v>3</v>
      </c>
      <c r="H753">
        <v>40</v>
      </c>
      <c r="I753" s="1" t="s">
        <v>609</v>
      </c>
      <c r="J753">
        <f>cocina[[#This Row],[Precio Unitario]]*cocina[[#This Row],[Cantidad Ordenada]]-cocina[[#This Row],[Costo Unitario]]*cocina[[#This Row],[Cantidad Ordenada]]</f>
        <v>24</v>
      </c>
      <c r="K753">
        <f>cocina[[#This Row],[Precio Unitario]]*cocina[[#This Row],[Cantidad Ordenada]]</f>
        <v>63</v>
      </c>
      <c r="L753" s="5">
        <f>(SUMIF(A:A,cocina[[#This Row],[Número de Orden]],J:J))/SUMIF(A:A,cocina[[#This Row],[Número de Orden]],K:K)</f>
        <v>0.41142857142857142</v>
      </c>
      <c r="M753" s="1">
        <f>cocina[[#This Row],[Ganancia bruta]]-cocina[[#This Row],[Ganancia neta]]</f>
        <v>39</v>
      </c>
    </row>
    <row r="754" spans="1:13" x14ac:dyDescent="0.3">
      <c r="A754">
        <v>298</v>
      </c>
      <c r="B754">
        <v>11</v>
      </c>
      <c r="C754" s="1" t="s">
        <v>116</v>
      </c>
      <c r="D754" s="1" t="s">
        <v>615</v>
      </c>
      <c r="E754">
        <v>16</v>
      </c>
      <c r="F754">
        <v>27</v>
      </c>
      <c r="G754">
        <v>3</v>
      </c>
      <c r="H754">
        <v>46</v>
      </c>
      <c r="I754" s="1" t="s">
        <v>608</v>
      </c>
      <c r="J754">
        <f>cocina[[#This Row],[Precio Unitario]]*cocina[[#This Row],[Cantidad Ordenada]]-cocina[[#This Row],[Costo Unitario]]*cocina[[#This Row],[Cantidad Ordenada]]</f>
        <v>33</v>
      </c>
      <c r="K754">
        <f>cocina[[#This Row],[Precio Unitario]]*cocina[[#This Row],[Cantidad Ordenada]]</f>
        <v>81</v>
      </c>
      <c r="L754" s="5">
        <f>(SUMIF(A:A,cocina[[#This Row],[Número de Orden]],J:J))/SUMIF(A:A,cocina[[#This Row],[Número de Orden]],K:K)</f>
        <v>0.4</v>
      </c>
      <c r="M754" s="1">
        <f>cocina[[#This Row],[Ganancia bruta]]-cocina[[#This Row],[Ganancia neta]]</f>
        <v>48</v>
      </c>
    </row>
    <row r="755" spans="1:13" x14ac:dyDescent="0.3">
      <c r="A755">
        <v>298</v>
      </c>
      <c r="B755">
        <v>11</v>
      </c>
      <c r="C755" s="1" t="s">
        <v>83</v>
      </c>
      <c r="D755" s="1" t="s">
        <v>617</v>
      </c>
      <c r="E755">
        <v>22</v>
      </c>
      <c r="F755">
        <v>36</v>
      </c>
      <c r="G755">
        <v>3</v>
      </c>
      <c r="H755">
        <v>49</v>
      </c>
      <c r="I755" s="1" t="s">
        <v>608</v>
      </c>
      <c r="J755">
        <f>cocina[[#This Row],[Precio Unitario]]*cocina[[#This Row],[Cantidad Ordenada]]-cocina[[#This Row],[Costo Unitario]]*cocina[[#This Row],[Cantidad Ordenada]]</f>
        <v>42</v>
      </c>
      <c r="K755">
        <f>cocina[[#This Row],[Precio Unitario]]*cocina[[#This Row],[Cantidad Ordenada]]</f>
        <v>108</v>
      </c>
      <c r="L755" s="5">
        <f>(SUMIF(A:A,cocina[[#This Row],[Número de Orden]],J:J))/SUMIF(A:A,cocina[[#This Row],[Número de Orden]],K:K)</f>
        <v>0.4</v>
      </c>
      <c r="M755" s="1">
        <f>cocina[[#This Row],[Ganancia bruta]]-cocina[[#This Row],[Ganancia neta]]</f>
        <v>66</v>
      </c>
    </row>
    <row r="756" spans="1:13" x14ac:dyDescent="0.3">
      <c r="A756">
        <v>298</v>
      </c>
      <c r="B756">
        <v>11</v>
      </c>
      <c r="C756" s="1" t="s">
        <v>213</v>
      </c>
      <c r="D756" s="1" t="s">
        <v>624</v>
      </c>
      <c r="E756">
        <v>13</v>
      </c>
      <c r="F756">
        <v>22</v>
      </c>
      <c r="G756">
        <v>3</v>
      </c>
      <c r="H756">
        <v>46</v>
      </c>
      <c r="I756" s="1" t="s">
        <v>609</v>
      </c>
      <c r="J756">
        <f>cocina[[#This Row],[Precio Unitario]]*cocina[[#This Row],[Cantidad Ordenada]]-cocina[[#This Row],[Costo Unitario]]*cocina[[#This Row],[Cantidad Ordenada]]</f>
        <v>27</v>
      </c>
      <c r="K756">
        <f>cocina[[#This Row],[Precio Unitario]]*cocina[[#This Row],[Cantidad Ordenada]]</f>
        <v>66</v>
      </c>
      <c r="L756" s="5">
        <f>(SUMIF(A:A,cocina[[#This Row],[Número de Orden]],J:J))/SUMIF(A:A,cocina[[#This Row],[Número de Orden]],K:K)</f>
        <v>0.4</v>
      </c>
      <c r="M756" s="1">
        <f>cocina[[#This Row],[Ganancia bruta]]-cocina[[#This Row],[Ganancia neta]]</f>
        <v>39</v>
      </c>
    </row>
    <row r="757" spans="1:13" x14ac:dyDescent="0.3">
      <c r="A757">
        <v>299</v>
      </c>
      <c r="B757">
        <v>6</v>
      </c>
      <c r="C757" s="1" t="s">
        <v>156</v>
      </c>
      <c r="D757" s="1" t="s">
        <v>626</v>
      </c>
      <c r="E757">
        <v>12</v>
      </c>
      <c r="F757">
        <v>20</v>
      </c>
      <c r="G757">
        <v>1</v>
      </c>
      <c r="H757">
        <v>17</v>
      </c>
      <c r="I757" s="1" t="s">
        <v>608</v>
      </c>
      <c r="J757">
        <f>cocina[[#This Row],[Precio Unitario]]*cocina[[#This Row],[Cantidad Ordenada]]-cocina[[#This Row],[Costo Unitario]]*cocina[[#This Row],[Cantidad Ordenada]]</f>
        <v>8</v>
      </c>
      <c r="K757">
        <f>cocina[[#This Row],[Precio Unitario]]*cocina[[#This Row],[Cantidad Ordenada]]</f>
        <v>20</v>
      </c>
      <c r="L757" s="5">
        <f>(SUMIF(A:A,cocina[[#This Row],[Número de Orden]],J:J))/SUMIF(A:A,cocina[[#This Row],[Número de Orden]],K:K)</f>
        <v>0.40659340659340659</v>
      </c>
      <c r="M757" s="1">
        <f>cocina[[#This Row],[Ganancia bruta]]-cocina[[#This Row],[Ganancia neta]]</f>
        <v>12</v>
      </c>
    </row>
    <row r="758" spans="1:13" x14ac:dyDescent="0.3">
      <c r="A758">
        <v>299</v>
      </c>
      <c r="B758">
        <v>6</v>
      </c>
      <c r="C758" s="1" t="s">
        <v>83</v>
      </c>
      <c r="D758" s="1" t="s">
        <v>617</v>
      </c>
      <c r="E758">
        <v>22</v>
      </c>
      <c r="F758">
        <v>36</v>
      </c>
      <c r="G758">
        <v>2</v>
      </c>
      <c r="H758">
        <v>55</v>
      </c>
      <c r="I758" s="1" t="s">
        <v>608</v>
      </c>
      <c r="J758">
        <f>cocina[[#This Row],[Precio Unitario]]*cocina[[#This Row],[Cantidad Ordenada]]-cocina[[#This Row],[Costo Unitario]]*cocina[[#This Row],[Cantidad Ordenada]]</f>
        <v>28</v>
      </c>
      <c r="K758">
        <f>cocina[[#This Row],[Precio Unitario]]*cocina[[#This Row],[Cantidad Ordenada]]</f>
        <v>72</v>
      </c>
      <c r="L758" s="5">
        <f>(SUMIF(A:A,cocina[[#This Row],[Número de Orden]],J:J))/SUMIF(A:A,cocina[[#This Row],[Número de Orden]],K:K)</f>
        <v>0.40659340659340659</v>
      </c>
      <c r="M758" s="1">
        <f>cocina[[#This Row],[Ganancia bruta]]-cocina[[#This Row],[Ganancia neta]]</f>
        <v>44</v>
      </c>
    </row>
    <row r="759" spans="1:13" x14ac:dyDescent="0.3">
      <c r="A759">
        <v>299</v>
      </c>
      <c r="B759">
        <v>6</v>
      </c>
      <c r="C759" s="1" t="s">
        <v>168</v>
      </c>
      <c r="D759" s="1" t="s">
        <v>612</v>
      </c>
      <c r="E759">
        <v>14</v>
      </c>
      <c r="F759">
        <v>24</v>
      </c>
      <c r="G759">
        <v>3</v>
      </c>
      <c r="H759">
        <v>15</v>
      </c>
      <c r="I759" s="1" t="s">
        <v>609</v>
      </c>
      <c r="J759">
        <f>cocina[[#This Row],[Precio Unitario]]*cocina[[#This Row],[Cantidad Ordenada]]-cocina[[#This Row],[Costo Unitario]]*cocina[[#This Row],[Cantidad Ordenada]]</f>
        <v>30</v>
      </c>
      <c r="K759">
        <f>cocina[[#This Row],[Precio Unitario]]*cocina[[#This Row],[Cantidad Ordenada]]</f>
        <v>72</v>
      </c>
      <c r="L759" s="5">
        <f>(SUMIF(A:A,cocina[[#This Row],[Número de Orden]],J:J))/SUMIF(A:A,cocina[[#This Row],[Número de Orden]],K:K)</f>
        <v>0.40659340659340659</v>
      </c>
      <c r="M759" s="1">
        <f>cocina[[#This Row],[Ganancia bruta]]-cocina[[#This Row],[Ganancia neta]]</f>
        <v>42</v>
      </c>
    </row>
    <row r="760" spans="1:13" x14ac:dyDescent="0.3">
      <c r="A760">
        <v>299</v>
      </c>
      <c r="B760">
        <v>6</v>
      </c>
      <c r="C760" s="1" t="s">
        <v>89</v>
      </c>
      <c r="D760" s="1" t="s">
        <v>629</v>
      </c>
      <c r="E760">
        <v>10</v>
      </c>
      <c r="F760">
        <v>18</v>
      </c>
      <c r="G760">
        <v>1</v>
      </c>
      <c r="H760">
        <v>26</v>
      </c>
      <c r="I760" s="1" t="s">
        <v>608</v>
      </c>
      <c r="J760">
        <f>cocina[[#This Row],[Precio Unitario]]*cocina[[#This Row],[Cantidad Ordenada]]-cocina[[#This Row],[Costo Unitario]]*cocina[[#This Row],[Cantidad Ordenada]]</f>
        <v>8</v>
      </c>
      <c r="K760">
        <f>cocina[[#This Row],[Precio Unitario]]*cocina[[#This Row],[Cantidad Ordenada]]</f>
        <v>18</v>
      </c>
      <c r="L760" s="5">
        <f>(SUMIF(A:A,cocina[[#This Row],[Número de Orden]],J:J))/SUMIF(A:A,cocina[[#This Row],[Número de Orden]],K:K)</f>
        <v>0.40659340659340659</v>
      </c>
      <c r="M760" s="1">
        <f>cocina[[#This Row],[Ganancia bruta]]-cocina[[#This Row],[Ganancia neta]]</f>
        <v>10</v>
      </c>
    </row>
    <row r="761" spans="1:13" x14ac:dyDescent="0.3">
      <c r="A761">
        <v>300</v>
      </c>
      <c r="B761">
        <v>18</v>
      </c>
      <c r="C761" s="1" t="s">
        <v>58</v>
      </c>
      <c r="D761" s="1" t="s">
        <v>616</v>
      </c>
      <c r="E761">
        <v>25</v>
      </c>
      <c r="F761">
        <v>40</v>
      </c>
      <c r="G761">
        <v>3</v>
      </c>
      <c r="H761">
        <v>54</v>
      </c>
      <c r="I761" s="1" t="s">
        <v>609</v>
      </c>
      <c r="J761">
        <f>cocina[[#This Row],[Precio Unitario]]*cocina[[#This Row],[Cantidad Ordenada]]-cocina[[#This Row],[Costo Unitario]]*cocina[[#This Row],[Cantidad Ordenada]]</f>
        <v>45</v>
      </c>
      <c r="K761">
        <f>cocina[[#This Row],[Precio Unitario]]*cocina[[#This Row],[Cantidad Ordenada]]</f>
        <v>120</v>
      </c>
      <c r="L761" s="5">
        <f>(SUMIF(A:A,cocina[[#This Row],[Número de Orden]],J:J))/SUMIF(A:A,cocina[[#This Row],[Número de Orden]],K:K)</f>
        <v>0.4</v>
      </c>
      <c r="M761" s="1">
        <f>cocina[[#This Row],[Ganancia bruta]]-cocina[[#This Row],[Ganancia neta]]</f>
        <v>75</v>
      </c>
    </row>
    <row r="762" spans="1:13" x14ac:dyDescent="0.3">
      <c r="A762">
        <v>300</v>
      </c>
      <c r="B762">
        <v>18</v>
      </c>
      <c r="C762" s="1" t="s">
        <v>89</v>
      </c>
      <c r="D762" s="1" t="s">
        <v>629</v>
      </c>
      <c r="E762">
        <v>10</v>
      </c>
      <c r="F762">
        <v>18</v>
      </c>
      <c r="G762">
        <v>3</v>
      </c>
      <c r="H762">
        <v>14</v>
      </c>
      <c r="I762" s="1" t="s">
        <v>608</v>
      </c>
      <c r="J762">
        <f>cocina[[#This Row],[Precio Unitario]]*cocina[[#This Row],[Cantidad Ordenada]]-cocina[[#This Row],[Costo Unitario]]*cocina[[#This Row],[Cantidad Ordenada]]</f>
        <v>24</v>
      </c>
      <c r="K762">
        <f>cocina[[#This Row],[Precio Unitario]]*cocina[[#This Row],[Cantidad Ordenada]]</f>
        <v>54</v>
      </c>
      <c r="L762" s="5">
        <f>(SUMIF(A:A,cocina[[#This Row],[Número de Orden]],J:J))/SUMIF(A:A,cocina[[#This Row],[Número de Orden]],K:K)</f>
        <v>0.4</v>
      </c>
      <c r="M762" s="1">
        <f>cocina[[#This Row],[Ganancia bruta]]-cocina[[#This Row],[Ganancia neta]]</f>
        <v>30</v>
      </c>
    </row>
    <row r="763" spans="1:13" x14ac:dyDescent="0.3">
      <c r="A763">
        <v>300</v>
      </c>
      <c r="B763">
        <v>18</v>
      </c>
      <c r="C763" s="1" t="s">
        <v>165</v>
      </c>
      <c r="D763" s="1" t="s">
        <v>630</v>
      </c>
      <c r="E763">
        <v>15</v>
      </c>
      <c r="F763">
        <v>26</v>
      </c>
      <c r="G763">
        <v>1</v>
      </c>
      <c r="H763">
        <v>22</v>
      </c>
      <c r="I763" s="1" t="s">
        <v>609</v>
      </c>
      <c r="J763">
        <f>cocina[[#This Row],[Precio Unitario]]*cocina[[#This Row],[Cantidad Ordenada]]-cocina[[#This Row],[Costo Unitario]]*cocina[[#This Row],[Cantidad Ordenada]]</f>
        <v>11</v>
      </c>
      <c r="K763">
        <f>cocina[[#This Row],[Precio Unitario]]*cocina[[#This Row],[Cantidad Ordenada]]</f>
        <v>26</v>
      </c>
      <c r="L763" s="5">
        <f>(SUMIF(A:A,cocina[[#This Row],[Número de Orden]],J:J))/SUMIF(A:A,cocina[[#This Row],[Número de Orden]],K:K)</f>
        <v>0.4</v>
      </c>
      <c r="M763" s="1">
        <f>cocina[[#This Row],[Ganancia bruta]]-cocina[[#This Row],[Ganancia neta]]</f>
        <v>15</v>
      </c>
    </row>
    <row r="764" spans="1:13" x14ac:dyDescent="0.3">
      <c r="A764">
        <v>300</v>
      </c>
      <c r="B764">
        <v>18</v>
      </c>
      <c r="C764" s="1" t="s">
        <v>78</v>
      </c>
      <c r="D764" s="1" t="s">
        <v>613</v>
      </c>
      <c r="E764">
        <v>18</v>
      </c>
      <c r="F764">
        <v>30</v>
      </c>
      <c r="G764">
        <v>3</v>
      </c>
      <c r="H764">
        <v>28</v>
      </c>
      <c r="I764" s="1" t="s">
        <v>608</v>
      </c>
      <c r="J764">
        <f>cocina[[#This Row],[Precio Unitario]]*cocina[[#This Row],[Cantidad Ordenada]]-cocina[[#This Row],[Costo Unitario]]*cocina[[#This Row],[Cantidad Ordenada]]</f>
        <v>36</v>
      </c>
      <c r="K764">
        <f>cocina[[#This Row],[Precio Unitario]]*cocina[[#This Row],[Cantidad Ordenada]]</f>
        <v>90</v>
      </c>
      <c r="L764" s="5">
        <f>(SUMIF(A:A,cocina[[#This Row],[Número de Orden]],J:J))/SUMIF(A:A,cocina[[#This Row],[Número de Orden]],K:K)</f>
        <v>0.4</v>
      </c>
      <c r="M764" s="1">
        <f>cocina[[#This Row],[Ganancia bruta]]-cocina[[#This Row],[Ganancia neta]]</f>
        <v>54</v>
      </c>
    </row>
    <row r="765" spans="1:13" x14ac:dyDescent="0.3">
      <c r="A765">
        <v>301</v>
      </c>
      <c r="B765">
        <v>8</v>
      </c>
      <c r="C765" s="1" t="s">
        <v>126</v>
      </c>
      <c r="D765" s="1" t="s">
        <v>614</v>
      </c>
      <c r="E765">
        <v>19</v>
      </c>
      <c r="F765">
        <v>31</v>
      </c>
      <c r="G765">
        <v>3</v>
      </c>
      <c r="H765">
        <v>23</v>
      </c>
      <c r="I765" s="1" t="s">
        <v>609</v>
      </c>
      <c r="J765">
        <f>cocina[[#This Row],[Precio Unitario]]*cocina[[#This Row],[Cantidad Ordenada]]-cocina[[#This Row],[Costo Unitario]]*cocina[[#This Row],[Cantidad Ordenada]]</f>
        <v>36</v>
      </c>
      <c r="K765">
        <f>cocina[[#This Row],[Precio Unitario]]*cocina[[#This Row],[Cantidad Ordenada]]</f>
        <v>93</v>
      </c>
      <c r="L765" s="5">
        <f>(SUMIF(A:A,cocina[[#This Row],[Número de Orden]],J:J))/SUMIF(A:A,cocina[[#This Row],[Número de Orden]],K:K)</f>
        <v>0.40358744394618834</v>
      </c>
      <c r="M765" s="1">
        <f>cocina[[#This Row],[Ganancia bruta]]-cocina[[#This Row],[Ganancia neta]]</f>
        <v>57</v>
      </c>
    </row>
    <row r="766" spans="1:13" x14ac:dyDescent="0.3">
      <c r="A766">
        <v>301</v>
      </c>
      <c r="B766">
        <v>8</v>
      </c>
      <c r="C766" s="1" t="s">
        <v>165</v>
      </c>
      <c r="D766" s="1" t="s">
        <v>630</v>
      </c>
      <c r="E766">
        <v>15</v>
      </c>
      <c r="F766">
        <v>26</v>
      </c>
      <c r="G766">
        <v>2</v>
      </c>
      <c r="H766">
        <v>57</v>
      </c>
      <c r="I766" s="1" t="s">
        <v>609</v>
      </c>
      <c r="J766">
        <f>cocina[[#This Row],[Precio Unitario]]*cocina[[#This Row],[Cantidad Ordenada]]-cocina[[#This Row],[Costo Unitario]]*cocina[[#This Row],[Cantidad Ordenada]]</f>
        <v>22</v>
      </c>
      <c r="K766">
        <f>cocina[[#This Row],[Precio Unitario]]*cocina[[#This Row],[Cantidad Ordenada]]</f>
        <v>52</v>
      </c>
      <c r="L766" s="5">
        <f>(SUMIF(A:A,cocina[[#This Row],[Número de Orden]],J:J))/SUMIF(A:A,cocina[[#This Row],[Número de Orden]],K:K)</f>
        <v>0.40358744394618834</v>
      </c>
      <c r="M766" s="1">
        <f>cocina[[#This Row],[Ganancia bruta]]-cocina[[#This Row],[Ganancia neta]]</f>
        <v>30</v>
      </c>
    </row>
    <row r="767" spans="1:13" x14ac:dyDescent="0.3">
      <c r="A767">
        <v>301</v>
      </c>
      <c r="B767">
        <v>8</v>
      </c>
      <c r="C767" s="1" t="s">
        <v>48</v>
      </c>
      <c r="D767" s="1" t="s">
        <v>618</v>
      </c>
      <c r="E767">
        <v>17</v>
      </c>
      <c r="F767">
        <v>29</v>
      </c>
      <c r="G767">
        <v>2</v>
      </c>
      <c r="H767">
        <v>49</v>
      </c>
      <c r="I767" s="1" t="s">
        <v>608</v>
      </c>
      <c r="J767">
        <f>cocina[[#This Row],[Precio Unitario]]*cocina[[#This Row],[Cantidad Ordenada]]-cocina[[#This Row],[Costo Unitario]]*cocina[[#This Row],[Cantidad Ordenada]]</f>
        <v>24</v>
      </c>
      <c r="K767">
        <f>cocina[[#This Row],[Precio Unitario]]*cocina[[#This Row],[Cantidad Ordenada]]</f>
        <v>58</v>
      </c>
      <c r="L767" s="5">
        <f>(SUMIF(A:A,cocina[[#This Row],[Número de Orden]],J:J))/SUMIF(A:A,cocina[[#This Row],[Número de Orden]],K:K)</f>
        <v>0.40358744394618834</v>
      </c>
      <c r="M767" s="1">
        <f>cocina[[#This Row],[Ganancia bruta]]-cocina[[#This Row],[Ganancia neta]]</f>
        <v>34</v>
      </c>
    </row>
    <row r="768" spans="1:13" x14ac:dyDescent="0.3">
      <c r="A768">
        <v>301</v>
      </c>
      <c r="B768">
        <v>8</v>
      </c>
      <c r="C768" s="1" t="s">
        <v>156</v>
      </c>
      <c r="D768" s="1" t="s">
        <v>626</v>
      </c>
      <c r="E768">
        <v>12</v>
      </c>
      <c r="F768">
        <v>20</v>
      </c>
      <c r="G768">
        <v>1</v>
      </c>
      <c r="H768">
        <v>54</v>
      </c>
      <c r="I768" s="1" t="s">
        <v>608</v>
      </c>
      <c r="J768">
        <f>cocina[[#This Row],[Precio Unitario]]*cocina[[#This Row],[Cantidad Ordenada]]-cocina[[#This Row],[Costo Unitario]]*cocina[[#This Row],[Cantidad Ordenada]]</f>
        <v>8</v>
      </c>
      <c r="K768">
        <f>cocina[[#This Row],[Precio Unitario]]*cocina[[#This Row],[Cantidad Ordenada]]</f>
        <v>20</v>
      </c>
      <c r="L768" s="5">
        <f>(SUMIF(A:A,cocina[[#This Row],[Número de Orden]],J:J))/SUMIF(A:A,cocina[[#This Row],[Número de Orden]],K:K)</f>
        <v>0.40358744394618834</v>
      </c>
      <c r="M768" s="1">
        <f>cocina[[#This Row],[Ganancia bruta]]-cocina[[#This Row],[Ganancia neta]]</f>
        <v>12</v>
      </c>
    </row>
    <row r="769" spans="1:13" x14ac:dyDescent="0.3">
      <c r="A769">
        <v>302</v>
      </c>
      <c r="B769">
        <v>5</v>
      </c>
      <c r="C769" s="1" t="s">
        <v>257</v>
      </c>
      <c r="D769" s="1" t="s">
        <v>623</v>
      </c>
      <c r="E769">
        <v>19</v>
      </c>
      <c r="F769">
        <v>32</v>
      </c>
      <c r="G769">
        <v>3</v>
      </c>
      <c r="H769">
        <v>15</v>
      </c>
      <c r="I769" s="1" t="s">
        <v>608</v>
      </c>
      <c r="J769">
        <f>cocina[[#This Row],[Precio Unitario]]*cocina[[#This Row],[Cantidad Ordenada]]-cocina[[#This Row],[Costo Unitario]]*cocina[[#This Row],[Cantidad Ordenada]]</f>
        <v>39</v>
      </c>
      <c r="K769">
        <f>cocina[[#This Row],[Precio Unitario]]*cocina[[#This Row],[Cantidad Ordenada]]</f>
        <v>96</v>
      </c>
      <c r="L769" s="5">
        <f>(SUMIF(A:A,cocina[[#This Row],[Número de Orden]],J:J))/SUMIF(A:A,cocina[[#This Row],[Número de Orden]],K:K)</f>
        <v>0.40625</v>
      </c>
      <c r="M769" s="1">
        <f>cocina[[#This Row],[Ganancia bruta]]-cocina[[#This Row],[Ganancia neta]]</f>
        <v>57</v>
      </c>
    </row>
    <row r="770" spans="1:13" x14ac:dyDescent="0.3">
      <c r="A770">
        <v>303</v>
      </c>
      <c r="B770">
        <v>14</v>
      </c>
      <c r="C770" s="1" t="s">
        <v>156</v>
      </c>
      <c r="D770" s="1" t="s">
        <v>626</v>
      </c>
      <c r="E770">
        <v>12</v>
      </c>
      <c r="F770">
        <v>20</v>
      </c>
      <c r="G770">
        <v>2</v>
      </c>
      <c r="H770">
        <v>13</v>
      </c>
      <c r="I770" s="1" t="s">
        <v>608</v>
      </c>
      <c r="J770">
        <f>cocina[[#This Row],[Precio Unitario]]*cocina[[#This Row],[Cantidad Ordenada]]-cocina[[#This Row],[Costo Unitario]]*cocina[[#This Row],[Cantidad Ordenada]]</f>
        <v>16</v>
      </c>
      <c r="K770">
        <f>cocina[[#This Row],[Precio Unitario]]*cocina[[#This Row],[Cantidad Ordenada]]</f>
        <v>40</v>
      </c>
      <c r="L770" s="5">
        <f>(SUMIF(A:A,cocina[[#This Row],[Número de Orden]],J:J))/SUMIF(A:A,cocina[[#This Row],[Número de Orden]],K:K)</f>
        <v>0.39047619047619048</v>
      </c>
      <c r="M770" s="1">
        <f>cocina[[#This Row],[Ganancia bruta]]-cocina[[#This Row],[Ganancia neta]]</f>
        <v>24</v>
      </c>
    </row>
    <row r="771" spans="1:13" x14ac:dyDescent="0.3">
      <c r="A771">
        <v>303</v>
      </c>
      <c r="B771">
        <v>14</v>
      </c>
      <c r="C771" s="1" t="s">
        <v>58</v>
      </c>
      <c r="D771" s="1" t="s">
        <v>616</v>
      </c>
      <c r="E771">
        <v>25</v>
      </c>
      <c r="F771">
        <v>40</v>
      </c>
      <c r="G771">
        <v>3</v>
      </c>
      <c r="H771">
        <v>16</v>
      </c>
      <c r="I771" s="1" t="s">
        <v>608</v>
      </c>
      <c r="J771">
        <f>cocina[[#This Row],[Precio Unitario]]*cocina[[#This Row],[Cantidad Ordenada]]-cocina[[#This Row],[Costo Unitario]]*cocina[[#This Row],[Cantidad Ordenada]]</f>
        <v>45</v>
      </c>
      <c r="K771">
        <f>cocina[[#This Row],[Precio Unitario]]*cocina[[#This Row],[Cantidad Ordenada]]</f>
        <v>120</v>
      </c>
      <c r="L771" s="5">
        <f>(SUMIF(A:A,cocina[[#This Row],[Número de Orden]],J:J))/SUMIF(A:A,cocina[[#This Row],[Número de Orden]],K:K)</f>
        <v>0.39047619047619048</v>
      </c>
      <c r="M771" s="1">
        <f>cocina[[#This Row],[Ganancia bruta]]-cocina[[#This Row],[Ganancia neta]]</f>
        <v>75</v>
      </c>
    </row>
    <row r="772" spans="1:13" x14ac:dyDescent="0.3">
      <c r="A772">
        <v>303</v>
      </c>
      <c r="B772">
        <v>14</v>
      </c>
      <c r="C772" s="1" t="s">
        <v>165</v>
      </c>
      <c r="D772" s="1" t="s">
        <v>630</v>
      </c>
      <c r="E772">
        <v>15</v>
      </c>
      <c r="F772">
        <v>26</v>
      </c>
      <c r="G772">
        <v>1</v>
      </c>
      <c r="H772">
        <v>56</v>
      </c>
      <c r="I772" s="1" t="s">
        <v>609</v>
      </c>
      <c r="J772">
        <f>cocina[[#This Row],[Precio Unitario]]*cocina[[#This Row],[Cantidad Ordenada]]-cocina[[#This Row],[Costo Unitario]]*cocina[[#This Row],[Cantidad Ordenada]]</f>
        <v>11</v>
      </c>
      <c r="K772">
        <f>cocina[[#This Row],[Precio Unitario]]*cocina[[#This Row],[Cantidad Ordenada]]</f>
        <v>26</v>
      </c>
      <c r="L772" s="5">
        <f>(SUMIF(A:A,cocina[[#This Row],[Número de Orden]],J:J))/SUMIF(A:A,cocina[[#This Row],[Número de Orden]],K:K)</f>
        <v>0.39047619047619048</v>
      </c>
      <c r="M772" s="1">
        <f>cocina[[#This Row],[Ganancia bruta]]-cocina[[#This Row],[Ganancia neta]]</f>
        <v>15</v>
      </c>
    </row>
    <row r="773" spans="1:13" x14ac:dyDescent="0.3">
      <c r="A773">
        <v>303</v>
      </c>
      <c r="B773">
        <v>14</v>
      </c>
      <c r="C773" s="1" t="s">
        <v>168</v>
      </c>
      <c r="D773" s="1" t="s">
        <v>612</v>
      </c>
      <c r="E773">
        <v>14</v>
      </c>
      <c r="F773">
        <v>24</v>
      </c>
      <c r="G773">
        <v>1</v>
      </c>
      <c r="H773">
        <v>7</v>
      </c>
      <c r="I773" s="1" t="s">
        <v>608</v>
      </c>
      <c r="J773">
        <f>cocina[[#This Row],[Precio Unitario]]*cocina[[#This Row],[Cantidad Ordenada]]-cocina[[#This Row],[Costo Unitario]]*cocina[[#This Row],[Cantidad Ordenada]]</f>
        <v>10</v>
      </c>
      <c r="K773">
        <f>cocina[[#This Row],[Precio Unitario]]*cocina[[#This Row],[Cantidad Ordenada]]</f>
        <v>24</v>
      </c>
      <c r="L773" s="5">
        <f>(SUMIF(A:A,cocina[[#This Row],[Número de Orden]],J:J))/SUMIF(A:A,cocina[[#This Row],[Número de Orden]],K:K)</f>
        <v>0.39047619047619048</v>
      </c>
      <c r="M773" s="1">
        <f>cocina[[#This Row],[Ganancia bruta]]-cocina[[#This Row],[Ganancia neta]]</f>
        <v>14</v>
      </c>
    </row>
    <row r="774" spans="1:13" x14ac:dyDescent="0.3">
      <c r="A774">
        <v>304</v>
      </c>
      <c r="B774">
        <v>6</v>
      </c>
      <c r="C774" s="1" t="s">
        <v>257</v>
      </c>
      <c r="D774" s="1" t="s">
        <v>623</v>
      </c>
      <c r="E774">
        <v>19</v>
      </c>
      <c r="F774">
        <v>32</v>
      </c>
      <c r="G774">
        <v>2</v>
      </c>
      <c r="H774">
        <v>9</v>
      </c>
      <c r="I774" s="1" t="s">
        <v>608</v>
      </c>
      <c r="J774">
        <f>cocina[[#This Row],[Precio Unitario]]*cocina[[#This Row],[Cantidad Ordenada]]-cocina[[#This Row],[Costo Unitario]]*cocina[[#This Row],[Cantidad Ordenada]]</f>
        <v>26</v>
      </c>
      <c r="K774">
        <f>cocina[[#This Row],[Precio Unitario]]*cocina[[#This Row],[Cantidad Ordenada]]</f>
        <v>64</v>
      </c>
      <c r="L774" s="5">
        <f>(SUMIF(A:A,cocina[[#This Row],[Número de Orden]],J:J))/SUMIF(A:A,cocina[[#This Row],[Número de Orden]],K:K)</f>
        <v>0.38709677419354838</v>
      </c>
      <c r="M774" s="1">
        <f>cocina[[#This Row],[Ganancia bruta]]-cocina[[#This Row],[Ganancia neta]]</f>
        <v>38</v>
      </c>
    </row>
    <row r="775" spans="1:13" x14ac:dyDescent="0.3">
      <c r="A775">
        <v>304</v>
      </c>
      <c r="B775">
        <v>6</v>
      </c>
      <c r="C775" s="1" t="s">
        <v>80</v>
      </c>
      <c r="D775" s="1" t="s">
        <v>628</v>
      </c>
      <c r="E775">
        <v>13</v>
      </c>
      <c r="F775">
        <v>21</v>
      </c>
      <c r="G775">
        <v>2</v>
      </c>
      <c r="H775">
        <v>7</v>
      </c>
      <c r="I775" s="1" t="s">
        <v>609</v>
      </c>
      <c r="J775">
        <f>cocina[[#This Row],[Precio Unitario]]*cocina[[#This Row],[Cantidad Ordenada]]-cocina[[#This Row],[Costo Unitario]]*cocina[[#This Row],[Cantidad Ordenada]]</f>
        <v>16</v>
      </c>
      <c r="K775">
        <f>cocina[[#This Row],[Precio Unitario]]*cocina[[#This Row],[Cantidad Ordenada]]</f>
        <v>42</v>
      </c>
      <c r="L775" s="5">
        <f>(SUMIF(A:A,cocina[[#This Row],[Número de Orden]],J:J))/SUMIF(A:A,cocina[[#This Row],[Número de Orden]],K:K)</f>
        <v>0.38709677419354838</v>
      </c>
      <c r="M775" s="1">
        <f>cocina[[#This Row],[Ganancia bruta]]-cocina[[#This Row],[Ganancia neta]]</f>
        <v>26</v>
      </c>
    </row>
    <row r="776" spans="1:13" x14ac:dyDescent="0.3">
      <c r="A776">
        <v>304</v>
      </c>
      <c r="B776">
        <v>6</v>
      </c>
      <c r="C776" s="1" t="s">
        <v>58</v>
      </c>
      <c r="D776" s="1" t="s">
        <v>616</v>
      </c>
      <c r="E776">
        <v>25</v>
      </c>
      <c r="F776">
        <v>40</v>
      </c>
      <c r="G776">
        <v>2</v>
      </c>
      <c r="H776">
        <v>48</v>
      </c>
      <c r="I776" s="1" t="s">
        <v>608</v>
      </c>
      <c r="J776">
        <f>cocina[[#This Row],[Precio Unitario]]*cocina[[#This Row],[Cantidad Ordenada]]-cocina[[#This Row],[Costo Unitario]]*cocina[[#This Row],[Cantidad Ordenada]]</f>
        <v>30</v>
      </c>
      <c r="K776">
        <f>cocina[[#This Row],[Precio Unitario]]*cocina[[#This Row],[Cantidad Ordenada]]</f>
        <v>80</v>
      </c>
      <c r="L776" s="5">
        <f>(SUMIF(A:A,cocina[[#This Row],[Número de Orden]],J:J))/SUMIF(A:A,cocina[[#This Row],[Número de Orden]],K:K)</f>
        <v>0.38709677419354838</v>
      </c>
      <c r="M776" s="1">
        <f>cocina[[#This Row],[Ganancia bruta]]-cocina[[#This Row],[Ganancia neta]]</f>
        <v>50</v>
      </c>
    </row>
    <row r="777" spans="1:13" x14ac:dyDescent="0.3">
      <c r="A777">
        <v>304</v>
      </c>
      <c r="B777">
        <v>6</v>
      </c>
      <c r="C777" s="1" t="s">
        <v>126</v>
      </c>
      <c r="D777" s="1" t="s">
        <v>614</v>
      </c>
      <c r="E777">
        <v>19</v>
      </c>
      <c r="F777">
        <v>31</v>
      </c>
      <c r="G777">
        <v>3</v>
      </c>
      <c r="H777">
        <v>21</v>
      </c>
      <c r="I777" s="1" t="s">
        <v>608</v>
      </c>
      <c r="J777">
        <f>cocina[[#This Row],[Precio Unitario]]*cocina[[#This Row],[Cantidad Ordenada]]-cocina[[#This Row],[Costo Unitario]]*cocina[[#This Row],[Cantidad Ordenada]]</f>
        <v>36</v>
      </c>
      <c r="K777">
        <f>cocina[[#This Row],[Precio Unitario]]*cocina[[#This Row],[Cantidad Ordenada]]</f>
        <v>93</v>
      </c>
      <c r="L777" s="5">
        <f>(SUMIF(A:A,cocina[[#This Row],[Número de Orden]],J:J))/SUMIF(A:A,cocina[[#This Row],[Número de Orden]],K:K)</f>
        <v>0.38709677419354838</v>
      </c>
      <c r="M777" s="1">
        <f>cocina[[#This Row],[Ganancia bruta]]-cocina[[#This Row],[Ganancia neta]]</f>
        <v>57</v>
      </c>
    </row>
    <row r="778" spans="1:13" x14ac:dyDescent="0.3">
      <c r="A778">
        <v>305</v>
      </c>
      <c r="B778">
        <v>1</v>
      </c>
      <c r="C778" s="1" t="s">
        <v>36</v>
      </c>
      <c r="D778" s="1" t="s">
        <v>622</v>
      </c>
      <c r="E778">
        <v>21</v>
      </c>
      <c r="F778">
        <v>35</v>
      </c>
      <c r="G778">
        <v>3</v>
      </c>
      <c r="H778">
        <v>17</v>
      </c>
      <c r="I778" s="1" t="s">
        <v>608</v>
      </c>
      <c r="J778">
        <f>cocina[[#This Row],[Precio Unitario]]*cocina[[#This Row],[Cantidad Ordenada]]-cocina[[#This Row],[Costo Unitario]]*cocina[[#This Row],[Cantidad Ordenada]]</f>
        <v>42</v>
      </c>
      <c r="K778">
        <f>cocina[[#This Row],[Precio Unitario]]*cocina[[#This Row],[Cantidad Ordenada]]</f>
        <v>105</v>
      </c>
      <c r="L778" s="5">
        <f>(SUMIF(A:A,cocina[[#This Row],[Número de Orden]],J:J))/SUMIF(A:A,cocina[[#This Row],[Número de Orden]],K:K)</f>
        <v>0.3984375</v>
      </c>
      <c r="M778" s="1">
        <f>cocina[[#This Row],[Ganancia bruta]]-cocina[[#This Row],[Ganancia neta]]</f>
        <v>63</v>
      </c>
    </row>
    <row r="779" spans="1:13" x14ac:dyDescent="0.3">
      <c r="A779">
        <v>305</v>
      </c>
      <c r="B779">
        <v>1</v>
      </c>
      <c r="C779" s="1" t="s">
        <v>210</v>
      </c>
      <c r="D779" s="1" t="s">
        <v>627</v>
      </c>
      <c r="E779">
        <v>14</v>
      </c>
      <c r="F779">
        <v>23</v>
      </c>
      <c r="G779">
        <v>1</v>
      </c>
      <c r="H779">
        <v>48</v>
      </c>
      <c r="I779" s="1" t="s">
        <v>608</v>
      </c>
      <c r="J779">
        <f>cocina[[#This Row],[Precio Unitario]]*cocina[[#This Row],[Cantidad Ordenada]]-cocina[[#This Row],[Costo Unitario]]*cocina[[#This Row],[Cantidad Ordenada]]</f>
        <v>9</v>
      </c>
      <c r="K779">
        <f>cocina[[#This Row],[Precio Unitario]]*cocina[[#This Row],[Cantidad Ordenada]]</f>
        <v>23</v>
      </c>
      <c r="L779" s="5">
        <f>(SUMIF(A:A,cocina[[#This Row],[Número de Orden]],J:J))/SUMIF(A:A,cocina[[#This Row],[Número de Orden]],K:K)</f>
        <v>0.3984375</v>
      </c>
      <c r="M779" s="1">
        <f>cocina[[#This Row],[Ganancia bruta]]-cocina[[#This Row],[Ganancia neta]]</f>
        <v>14</v>
      </c>
    </row>
    <row r="780" spans="1:13" x14ac:dyDescent="0.3">
      <c r="A780">
        <v>306</v>
      </c>
      <c r="B780">
        <v>7</v>
      </c>
      <c r="C780" s="1" t="s">
        <v>257</v>
      </c>
      <c r="D780" s="1" t="s">
        <v>623</v>
      </c>
      <c r="E780">
        <v>19</v>
      </c>
      <c r="F780">
        <v>32</v>
      </c>
      <c r="G780">
        <v>1</v>
      </c>
      <c r="H780">
        <v>21</v>
      </c>
      <c r="I780" s="1" t="s">
        <v>609</v>
      </c>
      <c r="J780">
        <f>cocina[[#This Row],[Precio Unitario]]*cocina[[#This Row],[Cantidad Ordenada]]-cocina[[#This Row],[Costo Unitario]]*cocina[[#This Row],[Cantidad Ordenada]]</f>
        <v>13</v>
      </c>
      <c r="K780">
        <f>cocina[[#This Row],[Precio Unitario]]*cocina[[#This Row],[Cantidad Ordenada]]</f>
        <v>32</v>
      </c>
      <c r="L780" s="5">
        <f>(SUMIF(A:A,cocina[[#This Row],[Número de Orden]],J:J))/SUMIF(A:A,cocina[[#This Row],[Número de Orden]],K:K)</f>
        <v>0.40625</v>
      </c>
      <c r="M780" s="1">
        <f>cocina[[#This Row],[Ganancia bruta]]-cocina[[#This Row],[Ganancia neta]]</f>
        <v>19</v>
      </c>
    </row>
    <row r="781" spans="1:13" x14ac:dyDescent="0.3">
      <c r="A781">
        <v>307</v>
      </c>
      <c r="B781">
        <v>20</v>
      </c>
      <c r="C781" s="1" t="s">
        <v>80</v>
      </c>
      <c r="D781" s="1" t="s">
        <v>628</v>
      </c>
      <c r="E781">
        <v>13</v>
      </c>
      <c r="F781">
        <v>21</v>
      </c>
      <c r="G781">
        <v>3</v>
      </c>
      <c r="H781">
        <v>39</v>
      </c>
      <c r="I781" s="1" t="s">
        <v>609</v>
      </c>
      <c r="J781">
        <f>cocina[[#This Row],[Precio Unitario]]*cocina[[#This Row],[Cantidad Ordenada]]-cocina[[#This Row],[Costo Unitario]]*cocina[[#This Row],[Cantidad Ordenada]]</f>
        <v>24</v>
      </c>
      <c r="K781">
        <f>cocina[[#This Row],[Precio Unitario]]*cocina[[#This Row],[Cantidad Ordenada]]</f>
        <v>63</v>
      </c>
      <c r="L781" s="5">
        <f>(SUMIF(A:A,cocina[[#This Row],[Número de Orden]],J:J))/SUMIF(A:A,cocina[[#This Row],[Número de Orden]],K:K)</f>
        <v>0.38095238095238093</v>
      </c>
      <c r="M781" s="1">
        <f>cocina[[#This Row],[Ganancia bruta]]-cocina[[#This Row],[Ganancia neta]]</f>
        <v>39</v>
      </c>
    </row>
    <row r="782" spans="1:13" x14ac:dyDescent="0.3">
      <c r="A782">
        <v>308</v>
      </c>
      <c r="B782">
        <v>14</v>
      </c>
      <c r="C782" s="1" t="s">
        <v>65</v>
      </c>
      <c r="D782" s="1" t="s">
        <v>625</v>
      </c>
      <c r="E782">
        <v>20</v>
      </c>
      <c r="F782">
        <v>34</v>
      </c>
      <c r="G782">
        <v>1</v>
      </c>
      <c r="H782">
        <v>44</v>
      </c>
      <c r="I782" s="1" t="s">
        <v>609</v>
      </c>
      <c r="J782">
        <f>cocina[[#This Row],[Precio Unitario]]*cocina[[#This Row],[Cantidad Ordenada]]-cocina[[#This Row],[Costo Unitario]]*cocina[[#This Row],[Cantidad Ordenada]]</f>
        <v>14</v>
      </c>
      <c r="K782">
        <f>cocina[[#This Row],[Precio Unitario]]*cocina[[#This Row],[Cantidad Ordenada]]</f>
        <v>34</v>
      </c>
      <c r="L782" s="5">
        <f>(SUMIF(A:A,cocina[[#This Row],[Número de Orden]],J:J))/SUMIF(A:A,cocina[[#This Row],[Número de Orden]],K:K)</f>
        <v>0.40540540540540543</v>
      </c>
      <c r="M782" s="1">
        <f>cocina[[#This Row],[Ganancia bruta]]-cocina[[#This Row],[Ganancia neta]]</f>
        <v>20</v>
      </c>
    </row>
    <row r="783" spans="1:13" x14ac:dyDescent="0.3">
      <c r="A783">
        <v>308</v>
      </c>
      <c r="B783">
        <v>14</v>
      </c>
      <c r="C783" s="1" t="s">
        <v>36</v>
      </c>
      <c r="D783" s="1" t="s">
        <v>622</v>
      </c>
      <c r="E783">
        <v>21</v>
      </c>
      <c r="F783">
        <v>35</v>
      </c>
      <c r="G783">
        <v>2</v>
      </c>
      <c r="H783">
        <v>41</v>
      </c>
      <c r="I783" s="1" t="s">
        <v>608</v>
      </c>
      <c r="J783">
        <f>cocina[[#This Row],[Precio Unitario]]*cocina[[#This Row],[Cantidad Ordenada]]-cocina[[#This Row],[Costo Unitario]]*cocina[[#This Row],[Cantidad Ordenada]]</f>
        <v>28</v>
      </c>
      <c r="K783">
        <f>cocina[[#This Row],[Precio Unitario]]*cocina[[#This Row],[Cantidad Ordenada]]</f>
        <v>70</v>
      </c>
      <c r="L783" s="5">
        <f>(SUMIF(A:A,cocina[[#This Row],[Número de Orden]],J:J))/SUMIF(A:A,cocina[[#This Row],[Número de Orden]],K:K)</f>
        <v>0.40540540540540543</v>
      </c>
      <c r="M783" s="1">
        <f>cocina[[#This Row],[Ganancia bruta]]-cocina[[#This Row],[Ganancia neta]]</f>
        <v>42</v>
      </c>
    </row>
    <row r="784" spans="1:13" x14ac:dyDescent="0.3">
      <c r="A784">
        <v>308</v>
      </c>
      <c r="B784">
        <v>14</v>
      </c>
      <c r="C784" s="1" t="s">
        <v>126</v>
      </c>
      <c r="D784" s="1" t="s">
        <v>614</v>
      </c>
      <c r="E784">
        <v>19</v>
      </c>
      <c r="F784">
        <v>31</v>
      </c>
      <c r="G784">
        <v>2</v>
      </c>
      <c r="H784">
        <v>42</v>
      </c>
      <c r="I784" s="1" t="s">
        <v>608</v>
      </c>
      <c r="J784">
        <f>cocina[[#This Row],[Precio Unitario]]*cocina[[#This Row],[Cantidad Ordenada]]-cocina[[#This Row],[Costo Unitario]]*cocina[[#This Row],[Cantidad Ordenada]]</f>
        <v>24</v>
      </c>
      <c r="K784">
        <f>cocina[[#This Row],[Precio Unitario]]*cocina[[#This Row],[Cantidad Ordenada]]</f>
        <v>62</v>
      </c>
      <c r="L784" s="5">
        <f>(SUMIF(A:A,cocina[[#This Row],[Número de Orden]],J:J))/SUMIF(A:A,cocina[[#This Row],[Número de Orden]],K:K)</f>
        <v>0.40540540540540543</v>
      </c>
      <c r="M784" s="1">
        <f>cocina[[#This Row],[Ganancia bruta]]-cocina[[#This Row],[Ganancia neta]]</f>
        <v>38</v>
      </c>
    </row>
    <row r="785" spans="1:13" x14ac:dyDescent="0.3">
      <c r="A785">
        <v>308</v>
      </c>
      <c r="B785">
        <v>14</v>
      </c>
      <c r="C785" s="1" t="s">
        <v>52</v>
      </c>
      <c r="D785" s="1" t="s">
        <v>620</v>
      </c>
      <c r="E785">
        <v>16</v>
      </c>
      <c r="F785">
        <v>28</v>
      </c>
      <c r="G785">
        <v>2</v>
      </c>
      <c r="H785">
        <v>59</v>
      </c>
      <c r="I785" s="1" t="s">
        <v>608</v>
      </c>
      <c r="J785">
        <f>cocina[[#This Row],[Precio Unitario]]*cocina[[#This Row],[Cantidad Ordenada]]-cocina[[#This Row],[Costo Unitario]]*cocina[[#This Row],[Cantidad Ordenada]]</f>
        <v>24</v>
      </c>
      <c r="K785">
        <f>cocina[[#This Row],[Precio Unitario]]*cocina[[#This Row],[Cantidad Ordenada]]</f>
        <v>56</v>
      </c>
      <c r="L785" s="5">
        <f>(SUMIF(A:A,cocina[[#This Row],[Número de Orden]],J:J))/SUMIF(A:A,cocina[[#This Row],[Número de Orden]],K:K)</f>
        <v>0.40540540540540543</v>
      </c>
      <c r="M785" s="1">
        <f>cocina[[#This Row],[Ganancia bruta]]-cocina[[#This Row],[Ganancia neta]]</f>
        <v>32</v>
      </c>
    </row>
    <row r="786" spans="1:13" x14ac:dyDescent="0.3">
      <c r="A786">
        <v>309</v>
      </c>
      <c r="B786">
        <v>9</v>
      </c>
      <c r="C786" s="1" t="s">
        <v>58</v>
      </c>
      <c r="D786" s="1" t="s">
        <v>616</v>
      </c>
      <c r="E786">
        <v>25</v>
      </c>
      <c r="F786">
        <v>40</v>
      </c>
      <c r="G786">
        <v>1</v>
      </c>
      <c r="H786">
        <v>29</v>
      </c>
      <c r="I786" s="1" t="s">
        <v>608</v>
      </c>
      <c r="J786">
        <f>cocina[[#This Row],[Precio Unitario]]*cocina[[#This Row],[Cantidad Ordenada]]-cocina[[#This Row],[Costo Unitario]]*cocina[[#This Row],[Cantidad Ordenada]]</f>
        <v>15</v>
      </c>
      <c r="K786">
        <f>cocina[[#This Row],[Precio Unitario]]*cocina[[#This Row],[Cantidad Ordenada]]</f>
        <v>40</v>
      </c>
      <c r="L786" s="5">
        <f>(SUMIF(A:A,cocina[[#This Row],[Número de Orden]],J:J))/SUMIF(A:A,cocina[[#This Row],[Número de Orden]],K:K)</f>
        <v>0.38953488372093026</v>
      </c>
      <c r="M786" s="1">
        <f>cocina[[#This Row],[Ganancia bruta]]-cocina[[#This Row],[Ganancia neta]]</f>
        <v>25</v>
      </c>
    </row>
    <row r="787" spans="1:13" x14ac:dyDescent="0.3">
      <c r="A787">
        <v>309</v>
      </c>
      <c r="B787">
        <v>9</v>
      </c>
      <c r="C787" s="1" t="s">
        <v>126</v>
      </c>
      <c r="D787" s="1" t="s">
        <v>614</v>
      </c>
      <c r="E787">
        <v>19</v>
      </c>
      <c r="F787">
        <v>31</v>
      </c>
      <c r="G787">
        <v>2</v>
      </c>
      <c r="H787">
        <v>43</v>
      </c>
      <c r="I787" s="1" t="s">
        <v>609</v>
      </c>
      <c r="J787">
        <f>cocina[[#This Row],[Precio Unitario]]*cocina[[#This Row],[Cantidad Ordenada]]-cocina[[#This Row],[Costo Unitario]]*cocina[[#This Row],[Cantidad Ordenada]]</f>
        <v>24</v>
      </c>
      <c r="K787">
        <f>cocina[[#This Row],[Precio Unitario]]*cocina[[#This Row],[Cantidad Ordenada]]</f>
        <v>62</v>
      </c>
      <c r="L787" s="5">
        <f>(SUMIF(A:A,cocina[[#This Row],[Número de Orden]],J:J))/SUMIF(A:A,cocina[[#This Row],[Número de Orden]],K:K)</f>
        <v>0.38953488372093026</v>
      </c>
      <c r="M787" s="1">
        <f>cocina[[#This Row],[Ganancia bruta]]-cocina[[#This Row],[Ganancia neta]]</f>
        <v>38</v>
      </c>
    </row>
    <row r="788" spans="1:13" x14ac:dyDescent="0.3">
      <c r="A788">
        <v>309</v>
      </c>
      <c r="B788">
        <v>9</v>
      </c>
      <c r="C788" s="1" t="s">
        <v>36</v>
      </c>
      <c r="D788" s="1" t="s">
        <v>622</v>
      </c>
      <c r="E788">
        <v>21</v>
      </c>
      <c r="F788">
        <v>35</v>
      </c>
      <c r="G788">
        <v>2</v>
      </c>
      <c r="H788">
        <v>51</v>
      </c>
      <c r="I788" s="1" t="s">
        <v>609</v>
      </c>
      <c r="J788">
        <f>cocina[[#This Row],[Precio Unitario]]*cocina[[#This Row],[Cantidad Ordenada]]-cocina[[#This Row],[Costo Unitario]]*cocina[[#This Row],[Cantidad Ordenada]]</f>
        <v>28</v>
      </c>
      <c r="K788">
        <f>cocina[[#This Row],[Precio Unitario]]*cocina[[#This Row],[Cantidad Ordenada]]</f>
        <v>70</v>
      </c>
      <c r="L788" s="5">
        <f>(SUMIF(A:A,cocina[[#This Row],[Número de Orden]],J:J))/SUMIF(A:A,cocina[[#This Row],[Número de Orden]],K:K)</f>
        <v>0.38953488372093026</v>
      </c>
      <c r="M788" s="1">
        <f>cocina[[#This Row],[Ganancia bruta]]-cocina[[#This Row],[Ganancia neta]]</f>
        <v>42</v>
      </c>
    </row>
    <row r="789" spans="1:13" x14ac:dyDescent="0.3">
      <c r="A789">
        <v>310</v>
      </c>
      <c r="B789">
        <v>17</v>
      </c>
      <c r="C789" s="1" t="s">
        <v>165</v>
      </c>
      <c r="D789" s="1" t="s">
        <v>630</v>
      </c>
      <c r="E789">
        <v>15</v>
      </c>
      <c r="F789">
        <v>26</v>
      </c>
      <c r="G789">
        <v>3</v>
      </c>
      <c r="H789">
        <v>43</v>
      </c>
      <c r="I789" s="1" t="s">
        <v>608</v>
      </c>
      <c r="J789">
        <f>cocina[[#This Row],[Precio Unitario]]*cocina[[#This Row],[Cantidad Ordenada]]-cocina[[#This Row],[Costo Unitario]]*cocina[[#This Row],[Cantidad Ordenada]]</f>
        <v>33</v>
      </c>
      <c r="K789">
        <f>cocina[[#This Row],[Precio Unitario]]*cocina[[#This Row],[Cantidad Ordenada]]</f>
        <v>78</v>
      </c>
      <c r="L789" s="5">
        <f>(SUMIF(A:A,cocina[[#This Row],[Número de Orden]],J:J))/SUMIF(A:A,cocina[[#This Row],[Número de Orden]],K:K)</f>
        <v>0.41304347826086957</v>
      </c>
      <c r="M789" s="1">
        <f>cocina[[#This Row],[Ganancia bruta]]-cocina[[#This Row],[Ganancia neta]]</f>
        <v>45</v>
      </c>
    </row>
    <row r="790" spans="1:13" x14ac:dyDescent="0.3">
      <c r="A790">
        <v>310</v>
      </c>
      <c r="B790">
        <v>17</v>
      </c>
      <c r="C790" s="1" t="s">
        <v>78</v>
      </c>
      <c r="D790" s="1" t="s">
        <v>613</v>
      </c>
      <c r="E790">
        <v>18</v>
      </c>
      <c r="F790">
        <v>30</v>
      </c>
      <c r="G790">
        <v>2</v>
      </c>
      <c r="H790">
        <v>54</v>
      </c>
      <c r="I790" s="1" t="s">
        <v>609</v>
      </c>
      <c r="J790">
        <f>cocina[[#This Row],[Precio Unitario]]*cocina[[#This Row],[Cantidad Ordenada]]-cocina[[#This Row],[Costo Unitario]]*cocina[[#This Row],[Cantidad Ordenada]]</f>
        <v>24</v>
      </c>
      <c r="K790">
        <f>cocina[[#This Row],[Precio Unitario]]*cocina[[#This Row],[Cantidad Ordenada]]</f>
        <v>60</v>
      </c>
      <c r="L790" s="5">
        <f>(SUMIF(A:A,cocina[[#This Row],[Número de Orden]],J:J))/SUMIF(A:A,cocina[[#This Row],[Número de Orden]],K:K)</f>
        <v>0.41304347826086957</v>
      </c>
      <c r="M790" s="1">
        <f>cocina[[#This Row],[Ganancia bruta]]-cocina[[#This Row],[Ganancia neta]]</f>
        <v>36</v>
      </c>
    </row>
    <row r="791" spans="1:13" x14ac:dyDescent="0.3">
      <c r="A791">
        <v>311</v>
      </c>
      <c r="B791">
        <v>6</v>
      </c>
      <c r="C791" s="1" t="s">
        <v>168</v>
      </c>
      <c r="D791" s="1" t="s">
        <v>612</v>
      </c>
      <c r="E791">
        <v>14</v>
      </c>
      <c r="F791">
        <v>24</v>
      </c>
      <c r="G791">
        <v>1</v>
      </c>
      <c r="H791">
        <v>46</v>
      </c>
      <c r="I791" s="1" t="s">
        <v>609</v>
      </c>
      <c r="J791">
        <f>cocina[[#This Row],[Precio Unitario]]*cocina[[#This Row],[Cantidad Ordenada]]-cocina[[#This Row],[Costo Unitario]]*cocina[[#This Row],[Cantidad Ordenada]]</f>
        <v>10</v>
      </c>
      <c r="K791">
        <f>cocina[[#This Row],[Precio Unitario]]*cocina[[#This Row],[Cantidad Ordenada]]</f>
        <v>24</v>
      </c>
      <c r="L791" s="5">
        <f>(SUMIF(A:A,cocina[[#This Row],[Número de Orden]],J:J))/SUMIF(A:A,cocina[[#This Row],[Número de Orden]],K:K)</f>
        <v>0.41509433962264153</v>
      </c>
      <c r="M791" s="1">
        <f>cocina[[#This Row],[Ganancia bruta]]-cocina[[#This Row],[Ganancia neta]]</f>
        <v>14</v>
      </c>
    </row>
    <row r="792" spans="1:13" x14ac:dyDescent="0.3">
      <c r="A792">
        <v>311</v>
      </c>
      <c r="B792">
        <v>6</v>
      </c>
      <c r="C792" s="1" t="s">
        <v>48</v>
      </c>
      <c r="D792" s="1" t="s">
        <v>618</v>
      </c>
      <c r="E792">
        <v>17</v>
      </c>
      <c r="F792">
        <v>29</v>
      </c>
      <c r="G792">
        <v>1</v>
      </c>
      <c r="H792">
        <v>28</v>
      </c>
      <c r="I792" s="1" t="s">
        <v>609</v>
      </c>
      <c r="J792">
        <f>cocina[[#This Row],[Precio Unitario]]*cocina[[#This Row],[Cantidad Ordenada]]-cocina[[#This Row],[Costo Unitario]]*cocina[[#This Row],[Cantidad Ordenada]]</f>
        <v>12</v>
      </c>
      <c r="K792">
        <f>cocina[[#This Row],[Precio Unitario]]*cocina[[#This Row],[Cantidad Ordenada]]</f>
        <v>29</v>
      </c>
      <c r="L792" s="5">
        <f>(SUMIF(A:A,cocina[[#This Row],[Número de Orden]],J:J))/SUMIF(A:A,cocina[[#This Row],[Número de Orden]],K:K)</f>
        <v>0.41509433962264153</v>
      </c>
      <c r="M792" s="1">
        <f>cocina[[#This Row],[Ganancia bruta]]-cocina[[#This Row],[Ganancia neta]]</f>
        <v>17</v>
      </c>
    </row>
    <row r="793" spans="1:13" x14ac:dyDescent="0.3">
      <c r="A793">
        <v>312</v>
      </c>
      <c r="B793">
        <v>2</v>
      </c>
      <c r="C793" s="1" t="s">
        <v>257</v>
      </c>
      <c r="D793" s="1" t="s">
        <v>623</v>
      </c>
      <c r="E793">
        <v>19</v>
      </c>
      <c r="F793">
        <v>32</v>
      </c>
      <c r="G793">
        <v>2</v>
      </c>
      <c r="H793">
        <v>45</v>
      </c>
      <c r="I793" s="1" t="s">
        <v>609</v>
      </c>
      <c r="J793">
        <f>cocina[[#This Row],[Precio Unitario]]*cocina[[#This Row],[Cantidad Ordenada]]-cocina[[#This Row],[Costo Unitario]]*cocina[[#This Row],[Cantidad Ordenada]]</f>
        <v>26</v>
      </c>
      <c r="K793">
        <f>cocina[[#This Row],[Precio Unitario]]*cocina[[#This Row],[Cantidad Ordenada]]</f>
        <v>64</v>
      </c>
      <c r="L793" s="5">
        <f>(SUMIF(A:A,cocina[[#This Row],[Número de Orden]],J:J))/SUMIF(A:A,cocina[[#This Row],[Número de Orden]],K:K)</f>
        <v>0.40298507462686567</v>
      </c>
      <c r="M793" s="1">
        <f>cocina[[#This Row],[Ganancia bruta]]-cocina[[#This Row],[Ganancia neta]]</f>
        <v>38</v>
      </c>
    </row>
    <row r="794" spans="1:13" x14ac:dyDescent="0.3">
      <c r="A794">
        <v>312</v>
      </c>
      <c r="B794">
        <v>2</v>
      </c>
      <c r="C794" s="1" t="s">
        <v>36</v>
      </c>
      <c r="D794" s="1" t="s">
        <v>622</v>
      </c>
      <c r="E794">
        <v>21</v>
      </c>
      <c r="F794">
        <v>35</v>
      </c>
      <c r="G794">
        <v>2</v>
      </c>
      <c r="H794">
        <v>10</v>
      </c>
      <c r="I794" s="1" t="s">
        <v>609</v>
      </c>
      <c r="J794">
        <f>cocina[[#This Row],[Precio Unitario]]*cocina[[#This Row],[Cantidad Ordenada]]-cocina[[#This Row],[Costo Unitario]]*cocina[[#This Row],[Cantidad Ordenada]]</f>
        <v>28</v>
      </c>
      <c r="K794">
        <f>cocina[[#This Row],[Precio Unitario]]*cocina[[#This Row],[Cantidad Ordenada]]</f>
        <v>70</v>
      </c>
      <c r="L794" s="5">
        <f>(SUMIF(A:A,cocina[[#This Row],[Número de Orden]],J:J))/SUMIF(A:A,cocina[[#This Row],[Número de Orden]],K:K)</f>
        <v>0.40298507462686567</v>
      </c>
      <c r="M794" s="1">
        <f>cocina[[#This Row],[Ganancia bruta]]-cocina[[#This Row],[Ganancia neta]]</f>
        <v>42</v>
      </c>
    </row>
    <row r="795" spans="1:13" x14ac:dyDescent="0.3">
      <c r="A795">
        <v>313</v>
      </c>
      <c r="B795">
        <v>10</v>
      </c>
      <c r="C795" s="1" t="s">
        <v>122</v>
      </c>
      <c r="D795" s="1" t="s">
        <v>621</v>
      </c>
      <c r="E795">
        <v>11</v>
      </c>
      <c r="F795">
        <v>19</v>
      </c>
      <c r="G795">
        <v>2</v>
      </c>
      <c r="H795">
        <v>27</v>
      </c>
      <c r="I795" s="1" t="s">
        <v>609</v>
      </c>
      <c r="J795">
        <f>cocina[[#This Row],[Precio Unitario]]*cocina[[#This Row],[Cantidad Ordenada]]-cocina[[#This Row],[Costo Unitario]]*cocina[[#This Row],[Cantidad Ordenada]]</f>
        <v>16</v>
      </c>
      <c r="K795">
        <f>cocina[[#This Row],[Precio Unitario]]*cocina[[#This Row],[Cantidad Ordenada]]</f>
        <v>38</v>
      </c>
      <c r="L795" s="5">
        <f>(SUMIF(A:A,cocina[[#This Row],[Número de Orden]],J:J))/SUMIF(A:A,cocina[[#This Row],[Número de Orden]],K:K)</f>
        <v>0.39655172413793105</v>
      </c>
      <c r="M795" s="1">
        <f>cocina[[#This Row],[Ganancia bruta]]-cocina[[#This Row],[Ganancia neta]]</f>
        <v>22</v>
      </c>
    </row>
    <row r="796" spans="1:13" x14ac:dyDescent="0.3">
      <c r="A796">
        <v>313</v>
      </c>
      <c r="B796">
        <v>10</v>
      </c>
      <c r="C796" s="1" t="s">
        <v>126</v>
      </c>
      <c r="D796" s="1" t="s">
        <v>614</v>
      </c>
      <c r="E796">
        <v>19</v>
      </c>
      <c r="F796">
        <v>31</v>
      </c>
      <c r="G796">
        <v>2</v>
      </c>
      <c r="H796">
        <v>38</v>
      </c>
      <c r="I796" s="1" t="s">
        <v>608</v>
      </c>
      <c r="J796">
        <f>cocina[[#This Row],[Precio Unitario]]*cocina[[#This Row],[Cantidad Ordenada]]-cocina[[#This Row],[Costo Unitario]]*cocina[[#This Row],[Cantidad Ordenada]]</f>
        <v>24</v>
      </c>
      <c r="K796">
        <f>cocina[[#This Row],[Precio Unitario]]*cocina[[#This Row],[Cantidad Ordenada]]</f>
        <v>62</v>
      </c>
      <c r="L796" s="5">
        <f>(SUMIF(A:A,cocina[[#This Row],[Número de Orden]],J:J))/SUMIF(A:A,cocina[[#This Row],[Número de Orden]],K:K)</f>
        <v>0.39655172413793105</v>
      </c>
      <c r="M796" s="1">
        <f>cocina[[#This Row],[Ganancia bruta]]-cocina[[#This Row],[Ganancia neta]]</f>
        <v>38</v>
      </c>
    </row>
    <row r="797" spans="1:13" x14ac:dyDescent="0.3">
      <c r="A797">
        <v>313</v>
      </c>
      <c r="B797">
        <v>10</v>
      </c>
      <c r="C797" s="1" t="s">
        <v>83</v>
      </c>
      <c r="D797" s="1" t="s">
        <v>617</v>
      </c>
      <c r="E797">
        <v>22</v>
      </c>
      <c r="F797">
        <v>36</v>
      </c>
      <c r="G797">
        <v>3</v>
      </c>
      <c r="H797">
        <v>26</v>
      </c>
      <c r="I797" s="1" t="s">
        <v>608</v>
      </c>
      <c r="J797">
        <f>cocina[[#This Row],[Precio Unitario]]*cocina[[#This Row],[Cantidad Ordenada]]-cocina[[#This Row],[Costo Unitario]]*cocina[[#This Row],[Cantidad Ordenada]]</f>
        <v>42</v>
      </c>
      <c r="K797">
        <f>cocina[[#This Row],[Precio Unitario]]*cocina[[#This Row],[Cantidad Ordenada]]</f>
        <v>108</v>
      </c>
      <c r="L797" s="5">
        <f>(SUMIF(A:A,cocina[[#This Row],[Número de Orden]],J:J))/SUMIF(A:A,cocina[[#This Row],[Número de Orden]],K:K)</f>
        <v>0.39655172413793105</v>
      </c>
      <c r="M797" s="1">
        <f>cocina[[#This Row],[Ganancia bruta]]-cocina[[#This Row],[Ganancia neta]]</f>
        <v>66</v>
      </c>
    </row>
    <row r="798" spans="1:13" x14ac:dyDescent="0.3">
      <c r="A798">
        <v>313</v>
      </c>
      <c r="B798">
        <v>10</v>
      </c>
      <c r="C798" s="1" t="s">
        <v>168</v>
      </c>
      <c r="D798" s="1" t="s">
        <v>612</v>
      </c>
      <c r="E798">
        <v>14</v>
      </c>
      <c r="F798">
        <v>24</v>
      </c>
      <c r="G798">
        <v>1</v>
      </c>
      <c r="H798">
        <v>15</v>
      </c>
      <c r="I798" s="1" t="s">
        <v>609</v>
      </c>
      <c r="J798">
        <f>cocina[[#This Row],[Precio Unitario]]*cocina[[#This Row],[Cantidad Ordenada]]-cocina[[#This Row],[Costo Unitario]]*cocina[[#This Row],[Cantidad Ordenada]]</f>
        <v>10</v>
      </c>
      <c r="K798">
        <f>cocina[[#This Row],[Precio Unitario]]*cocina[[#This Row],[Cantidad Ordenada]]</f>
        <v>24</v>
      </c>
      <c r="L798" s="5">
        <f>(SUMIF(A:A,cocina[[#This Row],[Número de Orden]],J:J))/SUMIF(A:A,cocina[[#This Row],[Número de Orden]],K:K)</f>
        <v>0.39655172413793105</v>
      </c>
      <c r="M798" s="1">
        <f>cocina[[#This Row],[Ganancia bruta]]-cocina[[#This Row],[Ganancia neta]]</f>
        <v>14</v>
      </c>
    </row>
    <row r="799" spans="1:13" x14ac:dyDescent="0.3">
      <c r="A799">
        <v>314</v>
      </c>
      <c r="B799">
        <v>20</v>
      </c>
      <c r="C799" s="1" t="s">
        <v>116</v>
      </c>
      <c r="D799" s="1" t="s">
        <v>615</v>
      </c>
      <c r="E799">
        <v>16</v>
      </c>
      <c r="F799">
        <v>27</v>
      </c>
      <c r="G799">
        <v>1</v>
      </c>
      <c r="H799">
        <v>5</v>
      </c>
      <c r="I799" s="1" t="s">
        <v>608</v>
      </c>
      <c r="J799">
        <f>cocina[[#This Row],[Precio Unitario]]*cocina[[#This Row],[Cantidad Ordenada]]-cocina[[#This Row],[Costo Unitario]]*cocina[[#This Row],[Cantidad Ordenada]]</f>
        <v>11</v>
      </c>
      <c r="K799">
        <f>cocina[[#This Row],[Precio Unitario]]*cocina[[#This Row],[Cantidad Ordenada]]</f>
        <v>27</v>
      </c>
      <c r="L799" s="5">
        <f>(SUMIF(A:A,cocina[[#This Row],[Número de Orden]],J:J))/SUMIF(A:A,cocina[[#This Row],[Número de Orden]],K:K)</f>
        <v>0.40740740740740738</v>
      </c>
      <c r="M799" s="1">
        <f>cocina[[#This Row],[Ganancia bruta]]-cocina[[#This Row],[Ganancia neta]]</f>
        <v>16</v>
      </c>
    </row>
    <row r="800" spans="1:13" x14ac:dyDescent="0.3">
      <c r="A800">
        <v>315</v>
      </c>
      <c r="B800">
        <v>14</v>
      </c>
      <c r="C800" s="1" t="s">
        <v>132</v>
      </c>
      <c r="D800" s="1" t="s">
        <v>631</v>
      </c>
      <c r="E800">
        <v>15</v>
      </c>
      <c r="F800">
        <v>25</v>
      </c>
      <c r="G800">
        <v>1</v>
      </c>
      <c r="H800">
        <v>16</v>
      </c>
      <c r="I800" s="1" t="s">
        <v>609</v>
      </c>
      <c r="J800">
        <f>cocina[[#This Row],[Precio Unitario]]*cocina[[#This Row],[Cantidad Ordenada]]-cocina[[#This Row],[Costo Unitario]]*cocina[[#This Row],[Cantidad Ordenada]]</f>
        <v>10</v>
      </c>
      <c r="K800">
        <f>cocina[[#This Row],[Precio Unitario]]*cocina[[#This Row],[Cantidad Ordenada]]</f>
        <v>25</v>
      </c>
      <c r="L800" s="5">
        <f>(SUMIF(A:A,cocina[[#This Row],[Número de Orden]],J:J))/SUMIF(A:A,cocina[[#This Row],[Número de Orden]],K:K)</f>
        <v>0.40993788819875776</v>
      </c>
      <c r="M800" s="1">
        <f>cocina[[#This Row],[Ganancia bruta]]-cocina[[#This Row],[Ganancia neta]]</f>
        <v>15</v>
      </c>
    </row>
    <row r="801" spans="1:13" x14ac:dyDescent="0.3">
      <c r="A801">
        <v>315</v>
      </c>
      <c r="B801">
        <v>14</v>
      </c>
      <c r="C801" s="1" t="s">
        <v>52</v>
      </c>
      <c r="D801" s="1" t="s">
        <v>620</v>
      </c>
      <c r="E801">
        <v>16</v>
      </c>
      <c r="F801">
        <v>28</v>
      </c>
      <c r="G801">
        <v>1</v>
      </c>
      <c r="H801">
        <v>7</v>
      </c>
      <c r="I801" s="1" t="s">
        <v>609</v>
      </c>
      <c r="J801">
        <f>cocina[[#This Row],[Precio Unitario]]*cocina[[#This Row],[Cantidad Ordenada]]-cocina[[#This Row],[Costo Unitario]]*cocina[[#This Row],[Cantidad Ordenada]]</f>
        <v>12</v>
      </c>
      <c r="K801">
        <f>cocina[[#This Row],[Precio Unitario]]*cocina[[#This Row],[Cantidad Ordenada]]</f>
        <v>28</v>
      </c>
      <c r="L801" s="5">
        <f>(SUMIF(A:A,cocina[[#This Row],[Número de Orden]],J:J))/SUMIF(A:A,cocina[[#This Row],[Número de Orden]],K:K)</f>
        <v>0.40993788819875776</v>
      </c>
      <c r="M801" s="1">
        <f>cocina[[#This Row],[Ganancia bruta]]-cocina[[#This Row],[Ganancia neta]]</f>
        <v>16</v>
      </c>
    </row>
    <row r="802" spans="1:13" x14ac:dyDescent="0.3">
      <c r="A802">
        <v>315</v>
      </c>
      <c r="B802">
        <v>14</v>
      </c>
      <c r="C802" s="1" t="s">
        <v>48</v>
      </c>
      <c r="D802" s="1" t="s">
        <v>618</v>
      </c>
      <c r="E802">
        <v>17</v>
      </c>
      <c r="F802">
        <v>29</v>
      </c>
      <c r="G802">
        <v>3</v>
      </c>
      <c r="H802">
        <v>52</v>
      </c>
      <c r="I802" s="1" t="s">
        <v>609</v>
      </c>
      <c r="J802">
        <f>cocina[[#This Row],[Precio Unitario]]*cocina[[#This Row],[Cantidad Ordenada]]-cocina[[#This Row],[Costo Unitario]]*cocina[[#This Row],[Cantidad Ordenada]]</f>
        <v>36</v>
      </c>
      <c r="K802">
        <f>cocina[[#This Row],[Precio Unitario]]*cocina[[#This Row],[Cantidad Ordenada]]</f>
        <v>87</v>
      </c>
      <c r="L802" s="5">
        <f>(SUMIF(A:A,cocina[[#This Row],[Número de Orden]],J:J))/SUMIF(A:A,cocina[[#This Row],[Número de Orden]],K:K)</f>
        <v>0.40993788819875776</v>
      </c>
      <c r="M802" s="1">
        <f>cocina[[#This Row],[Ganancia bruta]]-cocina[[#This Row],[Ganancia neta]]</f>
        <v>51</v>
      </c>
    </row>
    <row r="803" spans="1:13" x14ac:dyDescent="0.3">
      <c r="A803">
        <v>315</v>
      </c>
      <c r="B803">
        <v>14</v>
      </c>
      <c r="C803" s="1" t="s">
        <v>80</v>
      </c>
      <c r="D803" s="1" t="s">
        <v>628</v>
      </c>
      <c r="E803">
        <v>13</v>
      </c>
      <c r="F803">
        <v>21</v>
      </c>
      <c r="G803">
        <v>1</v>
      </c>
      <c r="H803">
        <v>51</v>
      </c>
      <c r="I803" s="1" t="s">
        <v>609</v>
      </c>
      <c r="J803">
        <f>cocina[[#This Row],[Precio Unitario]]*cocina[[#This Row],[Cantidad Ordenada]]-cocina[[#This Row],[Costo Unitario]]*cocina[[#This Row],[Cantidad Ordenada]]</f>
        <v>8</v>
      </c>
      <c r="K803">
        <f>cocina[[#This Row],[Precio Unitario]]*cocina[[#This Row],[Cantidad Ordenada]]</f>
        <v>21</v>
      </c>
      <c r="L803" s="5">
        <f>(SUMIF(A:A,cocina[[#This Row],[Número de Orden]],J:J))/SUMIF(A:A,cocina[[#This Row],[Número de Orden]],K:K)</f>
        <v>0.40993788819875776</v>
      </c>
      <c r="M803" s="1">
        <f>cocina[[#This Row],[Ganancia bruta]]-cocina[[#This Row],[Ganancia neta]]</f>
        <v>13</v>
      </c>
    </row>
    <row r="804" spans="1:13" x14ac:dyDescent="0.3">
      <c r="A804">
        <v>316</v>
      </c>
      <c r="B804">
        <v>2</v>
      </c>
      <c r="C804" s="1" t="s">
        <v>89</v>
      </c>
      <c r="D804" s="1" t="s">
        <v>629</v>
      </c>
      <c r="E804">
        <v>10</v>
      </c>
      <c r="F804">
        <v>18</v>
      </c>
      <c r="G804">
        <v>1</v>
      </c>
      <c r="H804">
        <v>30</v>
      </c>
      <c r="I804" s="1" t="s">
        <v>608</v>
      </c>
      <c r="J804">
        <f>cocina[[#This Row],[Precio Unitario]]*cocina[[#This Row],[Cantidad Ordenada]]-cocina[[#This Row],[Costo Unitario]]*cocina[[#This Row],[Cantidad Ordenada]]</f>
        <v>8</v>
      </c>
      <c r="K804">
        <f>cocina[[#This Row],[Precio Unitario]]*cocina[[#This Row],[Cantidad Ordenada]]</f>
        <v>18</v>
      </c>
      <c r="L804" s="5">
        <f>(SUMIF(A:A,cocina[[#This Row],[Número de Orden]],J:J))/SUMIF(A:A,cocina[[#This Row],[Número de Orden]],K:K)</f>
        <v>0.4</v>
      </c>
      <c r="M804" s="1">
        <f>cocina[[#This Row],[Ganancia bruta]]-cocina[[#This Row],[Ganancia neta]]</f>
        <v>10</v>
      </c>
    </row>
    <row r="805" spans="1:13" x14ac:dyDescent="0.3">
      <c r="A805">
        <v>316</v>
      </c>
      <c r="B805">
        <v>2</v>
      </c>
      <c r="C805" s="1" t="s">
        <v>80</v>
      </c>
      <c r="D805" s="1" t="s">
        <v>628</v>
      </c>
      <c r="E805">
        <v>13</v>
      </c>
      <c r="F805">
        <v>21</v>
      </c>
      <c r="G805">
        <v>1</v>
      </c>
      <c r="H805">
        <v>23</v>
      </c>
      <c r="I805" s="1" t="s">
        <v>608</v>
      </c>
      <c r="J805">
        <f>cocina[[#This Row],[Precio Unitario]]*cocina[[#This Row],[Cantidad Ordenada]]-cocina[[#This Row],[Costo Unitario]]*cocina[[#This Row],[Cantidad Ordenada]]</f>
        <v>8</v>
      </c>
      <c r="K805">
        <f>cocina[[#This Row],[Precio Unitario]]*cocina[[#This Row],[Cantidad Ordenada]]</f>
        <v>21</v>
      </c>
      <c r="L805" s="5">
        <f>(SUMIF(A:A,cocina[[#This Row],[Número de Orden]],J:J))/SUMIF(A:A,cocina[[#This Row],[Número de Orden]],K:K)</f>
        <v>0.4</v>
      </c>
      <c r="M805" s="1">
        <f>cocina[[#This Row],[Ganancia bruta]]-cocina[[#This Row],[Ganancia neta]]</f>
        <v>13</v>
      </c>
    </row>
    <row r="806" spans="1:13" x14ac:dyDescent="0.3">
      <c r="A806">
        <v>316</v>
      </c>
      <c r="B806">
        <v>2</v>
      </c>
      <c r="C806" s="1" t="s">
        <v>116</v>
      </c>
      <c r="D806" s="1" t="s">
        <v>615</v>
      </c>
      <c r="E806">
        <v>16</v>
      </c>
      <c r="F806">
        <v>27</v>
      </c>
      <c r="G806">
        <v>3</v>
      </c>
      <c r="H806">
        <v>53</v>
      </c>
      <c r="I806" s="1" t="s">
        <v>609</v>
      </c>
      <c r="J806">
        <f>cocina[[#This Row],[Precio Unitario]]*cocina[[#This Row],[Cantidad Ordenada]]-cocina[[#This Row],[Costo Unitario]]*cocina[[#This Row],[Cantidad Ordenada]]</f>
        <v>33</v>
      </c>
      <c r="K806">
        <f>cocina[[#This Row],[Precio Unitario]]*cocina[[#This Row],[Cantidad Ordenada]]</f>
        <v>81</v>
      </c>
      <c r="L806" s="5">
        <f>(SUMIF(A:A,cocina[[#This Row],[Número de Orden]],J:J))/SUMIF(A:A,cocina[[#This Row],[Número de Orden]],K:K)</f>
        <v>0.4</v>
      </c>
      <c r="M806" s="1">
        <f>cocina[[#This Row],[Ganancia bruta]]-cocina[[#This Row],[Ganancia neta]]</f>
        <v>48</v>
      </c>
    </row>
    <row r="807" spans="1:13" x14ac:dyDescent="0.3">
      <c r="A807">
        <v>316</v>
      </c>
      <c r="B807">
        <v>2</v>
      </c>
      <c r="C807" s="1" t="s">
        <v>58</v>
      </c>
      <c r="D807" s="1" t="s">
        <v>616</v>
      </c>
      <c r="E807">
        <v>25</v>
      </c>
      <c r="F807">
        <v>40</v>
      </c>
      <c r="G807">
        <v>1</v>
      </c>
      <c r="H807">
        <v>52</v>
      </c>
      <c r="I807" s="1" t="s">
        <v>609</v>
      </c>
      <c r="J807">
        <f>cocina[[#This Row],[Precio Unitario]]*cocina[[#This Row],[Cantidad Ordenada]]-cocina[[#This Row],[Costo Unitario]]*cocina[[#This Row],[Cantidad Ordenada]]</f>
        <v>15</v>
      </c>
      <c r="K807">
        <f>cocina[[#This Row],[Precio Unitario]]*cocina[[#This Row],[Cantidad Ordenada]]</f>
        <v>40</v>
      </c>
      <c r="L807" s="5">
        <f>(SUMIF(A:A,cocina[[#This Row],[Número de Orden]],J:J))/SUMIF(A:A,cocina[[#This Row],[Número de Orden]],K:K)</f>
        <v>0.4</v>
      </c>
      <c r="M807" s="1">
        <f>cocina[[#This Row],[Ganancia bruta]]-cocina[[#This Row],[Ganancia neta]]</f>
        <v>25</v>
      </c>
    </row>
    <row r="808" spans="1:13" x14ac:dyDescent="0.3">
      <c r="A808">
        <v>317</v>
      </c>
      <c r="B808">
        <v>17</v>
      </c>
      <c r="C808" s="1" t="s">
        <v>213</v>
      </c>
      <c r="D808" s="1" t="s">
        <v>624</v>
      </c>
      <c r="E808">
        <v>13</v>
      </c>
      <c r="F808">
        <v>22</v>
      </c>
      <c r="G808">
        <v>2</v>
      </c>
      <c r="H808">
        <v>20</v>
      </c>
      <c r="I808" s="1" t="s">
        <v>609</v>
      </c>
      <c r="J808">
        <f>cocina[[#This Row],[Precio Unitario]]*cocina[[#This Row],[Cantidad Ordenada]]-cocina[[#This Row],[Costo Unitario]]*cocina[[#This Row],[Cantidad Ordenada]]</f>
        <v>18</v>
      </c>
      <c r="K808">
        <f>cocina[[#This Row],[Precio Unitario]]*cocina[[#This Row],[Cantidad Ordenada]]</f>
        <v>44</v>
      </c>
      <c r="L808" s="5">
        <f>(SUMIF(A:A,cocina[[#This Row],[Número de Orden]],J:J))/SUMIF(A:A,cocina[[#This Row],[Número de Orden]],K:K)</f>
        <v>0.4101123595505618</v>
      </c>
      <c r="M808" s="1">
        <f>cocina[[#This Row],[Ganancia bruta]]-cocina[[#This Row],[Ganancia neta]]</f>
        <v>26</v>
      </c>
    </row>
    <row r="809" spans="1:13" x14ac:dyDescent="0.3">
      <c r="A809">
        <v>317</v>
      </c>
      <c r="B809">
        <v>17</v>
      </c>
      <c r="C809" s="1" t="s">
        <v>65</v>
      </c>
      <c r="D809" s="1" t="s">
        <v>625</v>
      </c>
      <c r="E809">
        <v>20</v>
      </c>
      <c r="F809">
        <v>34</v>
      </c>
      <c r="G809">
        <v>3</v>
      </c>
      <c r="H809">
        <v>37</v>
      </c>
      <c r="I809" s="1" t="s">
        <v>609</v>
      </c>
      <c r="J809">
        <f>cocina[[#This Row],[Precio Unitario]]*cocina[[#This Row],[Cantidad Ordenada]]-cocina[[#This Row],[Costo Unitario]]*cocina[[#This Row],[Cantidad Ordenada]]</f>
        <v>42</v>
      </c>
      <c r="K809">
        <f>cocina[[#This Row],[Precio Unitario]]*cocina[[#This Row],[Cantidad Ordenada]]</f>
        <v>102</v>
      </c>
      <c r="L809" s="5">
        <f>(SUMIF(A:A,cocina[[#This Row],[Número de Orden]],J:J))/SUMIF(A:A,cocina[[#This Row],[Número de Orden]],K:K)</f>
        <v>0.4101123595505618</v>
      </c>
      <c r="M809" s="1">
        <f>cocina[[#This Row],[Ganancia bruta]]-cocina[[#This Row],[Ganancia neta]]</f>
        <v>60</v>
      </c>
    </row>
    <row r="810" spans="1:13" x14ac:dyDescent="0.3">
      <c r="A810">
        <v>317</v>
      </c>
      <c r="B810">
        <v>17</v>
      </c>
      <c r="C810" s="1" t="s">
        <v>257</v>
      </c>
      <c r="D810" s="1" t="s">
        <v>623</v>
      </c>
      <c r="E810">
        <v>19</v>
      </c>
      <c r="F810">
        <v>32</v>
      </c>
      <c r="G810">
        <v>1</v>
      </c>
      <c r="H810">
        <v>31</v>
      </c>
      <c r="I810" s="1" t="s">
        <v>609</v>
      </c>
      <c r="J810">
        <f>cocina[[#This Row],[Precio Unitario]]*cocina[[#This Row],[Cantidad Ordenada]]-cocina[[#This Row],[Costo Unitario]]*cocina[[#This Row],[Cantidad Ordenada]]</f>
        <v>13</v>
      </c>
      <c r="K810">
        <f>cocina[[#This Row],[Precio Unitario]]*cocina[[#This Row],[Cantidad Ordenada]]</f>
        <v>32</v>
      </c>
      <c r="L810" s="5">
        <f>(SUMIF(A:A,cocina[[#This Row],[Número de Orden]],J:J))/SUMIF(A:A,cocina[[#This Row],[Número de Orden]],K:K)</f>
        <v>0.4101123595505618</v>
      </c>
      <c r="M810" s="1">
        <f>cocina[[#This Row],[Ganancia bruta]]-cocina[[#This Row],[Ganancia neta]]</f>
        <v>19</v>
      </c>
    </row>
    <row r="811" spans="1:13" x14ac:dyDescent="0.3">
      <c r="A811">
        <v>318</v>
      </c>
      <c r="B811">
        <v>13</v>
      </c>
      <c r="C811" s="1" t="s">
        <v>48</v>
      </c>
      <c r="D811" s="1" t="s">
        <v>618</v>
      </c>
      <c r="E811">
        <v>17</v>
      </c>
      <c r="F811">
        <v>29</v>
      </c>
      <c r="G811">
        <v>1</v>
      </c>
      <c r="H811">
        <v>39</v>
      </c>
      <c r="I811" s="1" t="s">
        <v>609</v>
      </c>
      <c r="J811">
        <f>cocina[[#This Row],[Precio Unitario]]*cocina[[#This Row],[Cantidad Ordenada]]-cocina[[#This Row],[Costo Unitario]]*cocina[[#This Row],[Cantidad Ordenada]]</f>
        <v>12</v>
      </c>
      <c r="K811">
        <f>cocina[[#This Row],[Precio Unitario]]*cocina[[#This Row],[Cantidad Ordenada]]</f>
        <v>29</v>
      </c>
      <c r="L811" s="5">
        <f>(SUMIF(A:A,cocina[[#This Row],[Número de Orden]],J:J))/SUMIF(A:A,cocina[[#This Row],[Número de Orden]],K:K)</f>
        <v>0.41379310344827586</v>
      </c>
      <c r="M811" s="1">
        <f>cocina[[#This Row],[Ganancia bruta]]-cocina[[#This Row],[Ganancia neta]]</f>
        <v>17</v>
      </c>
    </row>
    <row r="812" spans="1:13" x14ac:dyDescent="0.3">
      <c r="A812">
        <v>319</v>
      </c>
      <c r="B812">
        <v>1</v>
      </c>
      <c r="C812" s="1" t="s">
        <v>257</v>
      </c>
      <c r="D812" s="1" t="s">
        <v>623</v>
      </c>
      <c r="E812">
        <v>19</v>
      </c>
      <c r="F812">
        <v>32</v>
      </c>
      <c r="G812">
        <v>3</v>
      </c>
      <c r="H812">
        <v>16</v>
      </c>
      <c r="I812" s="1" t="s">
        <v>609</v>
      </c>
      <c r="J812">
        <f>cocina[[#This Row],[Precio Unitario]]*cocina[[#This Row],[Cantidad Ordenada]]-cocina[[#This Row],[Costo Unitario]]*cocina[[#This Row],[Cantidad Ordenada]]</f>
        <v>39</v>
      </c>
      <c r="K812">
        <f>cocina[[#This Row],[Precio Unitario]]*cocina[[#This Row],[Cantidad Ordenada]]</f>
        <v>96</v>
      </c>
      <c r="L812" s="5">
        <f>(SUMIF(A:A,cocina[[#This Row],[Número de Orden]],J:J))/SUMIF(A:A,cocina[[#This Row],[Número de Orden]],K:K)</f>
        <v>0.39552238805970147</v>
      </c>
      <c r="M812" s="1">
        <f>cocina[[#This Row],[Ganancia bruta]]-cocina[[#This Row],[Ganancia neta]]</f>
        <v>57</v>
      </c>
    </row>
    <row r="813" spans="1:13" x14ac:dyDescent="0.3">
      <c r="A813">
        <v>319</v>
      </c>
      <c r="B813">
        <v>1</v>
      </c>
      <c r="C813" s="1" t="s">
        <v>36</v>
      </c>
      <c r="D813" s="1" t="s">
        <v>622</v>
      </c>
      <c r="E813">
        <v>21</v>
      </c>
      <c r="F813">
        <v>35</v>
      </c>
      <c r="G813">
        <v>2</v>
      </c>
      <c r="H813">
        <v>17</v>
      </c>
      <c r="I813" s="1" t="s">
        <v>608</v>
      </c>
      <c r="J813">
        <f>cocina[[#This Row],[Precio Unitario]]*cocina[[#This Row],[Cantidad Ordenada]]-cocina[[#This Row],[Costo Unitario]]*cocina[[#This Row],[Cantidad Ordenada]]</f>
        <v>28</v>
      </c>
      <c r="K813">
        <f>cocina[[#This Row],[Precio Unitario]]*cocina[[#This Row],[Cantidad Ordenada]]</f>
        <v>70</v>
      </c>
      <c r="L813" s="5">
        <f>(SUMIF(A:A,cocina[[#This Row],[Número de Orden]],J:J))/SUMIF(A:A,cocina[[#This Row],[Número de Orden]],K:K)</f>
        <v>0.39552238805970147</v>
      </c>
      <c r="M813" s="1">
        <f>cocina[[#This Row],[Ganancia bruta]]-cocina[[#This Row],[Ganancia neta]]</f>
        <v>42</v>
      </c>
    </row>
    <row r="814" spans="1:13" x14ac:dyDescent="0.3">
      <c r="A814">
        <v>319</v>
      </c>
      <c r="B814">
        <v>1</v>
      </c>
      <c r="C814" s="1" t="s">
        <v>58</v>
      </c>
      <c r="D814" s="1" t="s">
        <v>616</v>
      </c>
      <c r="E814">
        <v>25</v>
      </c>
      <c r="F814">
        <v>40</v>
      </c>
      <c r="G814">
        <v>1</v>
      </c>
      <c r="H814">
        <v>38</v>
      </c>
      <c r="I814" s="1" t="s">
        <v>609</v>
      </c>
      <c r="J814">
        <f>cocina[[#This Row],[Precio Unitario]]*cocina[[#This Row],[Cantidad Ordenada]]-cocina[[#This Row],[Costo Unitario]]*cocina[[#This Row],[Cantidad Ordenada]]</f>
        <v>15</v>
      </c>
      <c r="K814">
        <f>cocina[[#This Row],[Precio Unitario]]*cocina[[#This Row],[Cantidad Ordenada]]</f>
        <v>40</v>
      </c>
      <c r="L814" s="5">
        <f>(SUMIF(A:A,cocina[[#This Row],[Número de Orden]],J:J))/SUMIF(A:A,cocina[[#This Row],[Número de Orden]],K:K)</f>
        <v>0.39552238805970147</v>
      </c>
      <c r="M814" s="1">
        <f>cocina[[#This Row],[Ganancia bruta]]-cocina[[#This Row],[Ganancia neta]]</f>
        <v>25</v>
      </c>
    </row>
    <row r="815" spans="1:13" x14ac:dyDescent="0.3">
      <c r="A815">
        <v>319</v>
      </c>
      <c r="B815">
        <v>1</v>
      </c>
      <c r="C815" s="1" t="s">
        <v>126</v>
      </c>
      <c r="D815" s="1" t="s">
        <v>614</v>
      </c>
      <c r="E815">
        <v>19</v>
      </c>
      <c r="F815">
        <v>31</v>
      </c>
      <c r="G815">
        <v>2</v>
      </c>
      <c r="H815">
        <v>55</v>
      </c>
      <c r="I815" s="1" t="s">
        <v>609</v>
      </c>
      <c r="J815">
        <f>cocina[[#This Row],[Precio Unitario]]*cocina[[#This Row],[Cantidad Ordenada]]-cocina[[#This Row],[Costo Unitario]]*cocina[[#This Row],[Cantidad Ordenada]]</f>
        <v>24</v>
      </c>
      <c r="K815">
        <f>cocina[[#This Row],[Precio Unitario]]*cocina[[#This Row],[Cantidad Ordenada]]</f>
        <v>62</v>
      </c>
      <c r="L815" s="5">
        <f>(SUMIF(A:A,cocina[[#This Row],[Número de Orden]],J:J))/SUMIF(A:A,cocina[[#This Row],[Número de Orden]],K:K)</f>
        <v>0.39552238805970147</v>
      </c>
      <c r="M815" s="1">
        <f>cocina[[#This Row],[Ganancia bruta]]-cocina[[#This Row],[Ganancia neta]]</f>
        <v>38</v>
      </c>
    </row>
    <row r="816" spans="1:13" x14ac:dyDescent="0.3">
      <c r="A816">
        <v>320</v>
      </c>
      <c r="B816">
        <v>9</v>
      </c>
      <c r="C816" s="1" t="s">
        <v>80</v>
      </c>
      <c r="D816" s="1" t="s">
        <v>628</v>
      </c>
      <c r="E816">
        <v>13</v>
      </c>
      <c r="F816">
        <v>21</v>
      </c>
      <c r="G816">
        <v>2</v>
      </c>
      <c r="H816">
        <v>44</v>
      </c>
      <c r="I816" s="1" t="s">
        <v>609</v>
      </c>
      <c r="J816">
        <f>cocina[[#This Row],[Precio Unitario]]*cocina[[#This Row],[Cantidad Ordenada]]-cocina[[#This Row],[Costo Unitario]]*cocina[[#This Row],[Cantidad Ordenada]]</f>
        <v>16</v>
      </c>
      <c r="K816">
        <f>cocina[[#This Row],[Precio Unitario]]*cocina[[#This Row],[Cantidad Ordenada]]</f>
        <v>42</v>
      </c>
      <c r="L816" s="5">
        <f>(SUMIF(A:A,cocina[[#This Row],[Número de Orden]],J:J))/SUMIF(A:A,cocina[[#This Row],[Número de Orden]],K:K)</f>
        <v>0.39795918367346939</v>
      </c>
      <c r="M816" s="1">
        <f>cocina[[#This Row],[Ganancia bruta]]-cocina[[#This Row],[Ganancia neta]]</f>
        <v>26</v>
      </c>
    </row>
    <row r="817" spans="1:13" x14ac:dyDescent="0.3">
      <c r="A817">
        <v>320</v>
      </c>
      <c r="B817">
        <v>9</v>
      </c>
      <c r="C817" s="1" t="s">
        <v>213</v>
      </c>
      <c r="D817" s="1" t="s">
        <v>624</v>
      </c>
      <c r="E817">
        <v>13</v>
      </c>
      <c r="F817">
        <v>22</v>
      </c>
      <c r="G817">
        <v>1</v>
      </c>
      <c r="H817">
        <v>44</v>
      </c>
      <c r="I817" s="1" t="s">
        <v>609</v>
      </c>
      <c r="J817">
        <f>cocina[[#This Row],[Precio Unitario]]*cocina[[#This Row],[Cantidad Ordenada]]-cocina[[#This Row],[Costo Unitario]]*cocina[[#This Row],[Cantidad Ordenada]]</f>
        <v>9</v>
      </c>
      <c r="K817">
        <f>cocina[[#This Row],[Precio Unitario]]*cocina[[#This Row],[Cantidad Ordenada]]</f>
        <v>22</v>
      </c>
      <c r="L817" s="5">
        <f>(SUMIF(A:A,cocina[[#This Row],[Número de Orden]],J:J))/SUMIF(A:A,cocina[[#This Row],[Número de Orden]],K:K)</f>
        <v>0.39795918367346939</v>
      </c>
      <c r="M817" s="1">
        <f>cocina[[#This Row],[Ganancia bruta]]-cocina[[#This Row],[Ganancia neta]]</f>
        <v>13</v>
      </c>
    </row>
    <row r="818" spans="1:13" x14ac:dyDescent="0.3">
      <c r="A818">
        <v>320</v>
      </c>
      <c r="B818">
        <v>9</v>
      </c>
      <c r="C818" s="1" t="s">
        <v>65</v>
      </c>
      <c r="D818" s="1" t="s">
        <v>625</v>
      </c>
      <c r="E818">
        <v>20</v>
      </c>
      <c r="F818">
        <v>34</v>
      </c>
      <c r="G818">
        <v>1</v>
      </c>
      <c r="H818">
        <v>42</v>
      </c>
      <c r="I818" s="1" t="s">
        <v>608</v>
      </c>
      <c r="J818">
        <f>cocina[[#This Row],[Precio Unitario]]*cocina[[#This Row],[Cantidad Ordenada]]-cocina[[#This Row],[Costo Unitario]]*cocina[[#This Row],[Cantidad Ordenada]]</f>
        <v>14</v>
      </c>
      <c r="K818">
        <f>cocina[[#This Row],[Precio Unitario]]*cocina[[#This Row],[Cantidad Ordenada]]</f>
        <v>34</v>
      </c>
      <c r="L818" s="5">
        <f>(SUMIF(A:A,cocina[[#This Row],[Número de Orden]],J:J))/SUMIF(A:A,cocina[[#This Row],[Número de Orden]],K:K)</f>
        <v>0.39795918367346939</v>
      </c>
      <c r="M818" s="1">
        <f>cocina[[#This Row],[Ganancia bruta]]-cocina[[#This Row],[Ganancia neta]]</f>
        <v>20</v>
      </c>
    </row>
    <row r="819" spans="1:13" x14ac:dyDescent="0.3">
      <c r="A819">
        <v>321</v>
      </c>
      <c r="B819">
        <v>18</v>
      </c>
      <c r="C819" s="1" t="s">
        <v>52</v>
      </c>
      <c r="D819" s="1" t="s">
        <v>620</v>
      </c>
      <c r="E819">
        <v>16</v>
      </c>
      <c r="F819">
        <v>28</v>
      </c>
      <c r="G819">
        <v>1</v>
      </c>
      <c r="H819">
        <v>34</v>
      </c>
      <c r="I819" s="1" t="s">
        <v>609</v>
      </c>
      <c r="J819">
        <f>cocina[[#This Row],[Precio Unitario]]*cocina[[#This Row],[Cantidad Ordenada]]-cocina[[#This Row],[Costo Unitario]]*cocina[[#This Row],[Cantidad Ordenada]]</f>
        <v>12</v>
      </c>
      <c r="K819">
        <f>cocina[[#This Row],[Precio Unitario]]*cocina[[#This Row],[Cantidad Ordenada]]</f>
        <v>28</v>
      </c>
      <c r="L819" s="5">
        <f>(SUMIF(A:A,cocina[[#This Row],[Número de Orden]],J:J))/SUMIF(A:A,cocina[[#This Row],[Número de Orden]],K:K)</f>
        <v>0.40425531914893614</v>
      </c>
      <c r="M819" s="1">
        <f>cocina[[#This Row],[Ganancia bruta]]-cocina[[#This Row],[Ganancia neta]]</f>
        <v>16</v>
      </c>
    </row>
    <row r="820" spans="1:13" x14ac:dyDescent="0.3">
      <c r="A820">
        <v>321</v>
      </c>
      <c r="B820">
        <v>18</v>
      </c>
      <c r="C820" s="1" t="s">
        <v>213</v>
      </c>
      <c r="D820" s="1" t="s">
        <v>624</v>
      </c>
      <c r="E820">
        <v>13</v>
      </c>
      <c r="F820">
        <v>22</v>
      </c>
      <c r="G820">
        <v>2</v>
      </c>
      <c r="H820">
        <v>22</v>
      </c>
      <c r="I820" s="1" t="s">
        <v>609</v>
      </c>
      <c r="J820">
        <f>cocina[[#This Row],[Precio Unitario]]*cocina[[#This Row],[Cantidad Ordenada]]-cocina[[#This Row],[Costo Unitario]]*cocina[[#This Row],[Cantidad Ordenada]]</f>
        <v>18</v>
      </c>
      <c r="K820">
        <f>cocina[[#This Row],[Precio Unitario]]*cocina[[#This Row],[Cantidad Ordenada]]</f>
        <v>44</v>
      </c>
      <c r="L820" s="5">
        <f>(SUMIF(A:A,cocina[[#This Row],[Número de Orden]],J:J))/SUMIF(A:A,cocina[[#This Row],[Número de Orden]],K:K)</f>
        <v>0.40425531914893614</v>
      </c>
      <c r="M820" s="1">
        <f>cocina[[#This Row],[Ganancia bruta]]-cocina[[#This Row],[Ganancia neta]]</f>
        <v>26</v>
      </c>
    </row>
    <row r="821" spans="1:13" x14ac:dyDescent="0.3">
      <c r="A821">
        <v>321</v>
      </c>
      <c r="B821">
        <v>18</v>
      </c>
      <c r="C821" s="1" t="s">
        <v>210</v>
      </c>
      <c r="D821" s="1" t="s">
        <v>627</v>
      </c>
      <c r="E821">
        <v>14</v>
      </c>
      <c r="F821">
        <v>23</v>
      </c>
      <c r="G821">
        <v>3</v>
      </c>
      <c r="H821">
        <v>39</v>
      </c>
      <c r="I821" s="1" t="s">
        <v>608</v>
      </c>
      <c r="J821">
        <f>cocina[[#This Row],[Precio Unitario]]*cocina[[#This Row],[Cantidad Ordenada]]-cocina[[#This Row],[Costo Unitario]]*cocina[[#This Row],[Cantidad Ordenada]]</f>
        <v>27</v>
      </c>
      <c r="K821">
        <f>cocina[[#This Row],[Precio Unitario]]*cocina[[#This Row],[Cantidad Ordenada]]</f>
        <v>69</v>
      </c>
      <c r="L821" s="5">
        <f>(SUMIF(A:A,cocina[[#This Row],[Número de Orden]],J:J))/SUMIF(A:A,cocina[[#This Row],[Número de Orden]],K:K)</f>
        <v>0.40425531914893614</v>
      </c>
      <c r="M821" s="1">
        <f>cocina[[#This Row],[Ganancia bruta]]-cocina[[#This Row],[Ganancia neta]]</f>
        <v>42</v>
      </c>
    </row>
    <row r="822" spans="1:13" x14ac:dyDescent="0.3">
      <c r="A822">
        <v>322</v>
      </c>
      <c r="B822">
        <v>12</v>
      </c>
      <c r="C822" s="1" t="s">
        <v>257</v>
      </c>
      <c r="D822" s="1" t="s">
        <v>623</v>
      </c>
      <c r="E822">
        <v>19</v>
      </c>
      <c r="F822">
        <v>32</v>
      </c>
      <c r="G822">
        <v>2</v>
      </c>
      <c r="H822">
        <v>8</v>
      </c>
      <c r="I822" s="1" t="s">
        <v>608</v>
      </c>
      <c r="J822">
        <f>cocina[[#This Row],[Precio Unitario]]*cocina[[#This Row],[Cantidad Ordenada]]-cocina[[#This Row],[Costo Unitario]]*cocina[[#This Row],[Cantidad Ordenada]]</f>
        <v>26</v>
      </c>
      <c r="K822">
        <f>cocina[[#This Row],[Precio Unitario]]*cocina[[#This Row],[Cantidad Ordenada]]</f>
        <v>64</v>
      </c>
      <c r="L822" s="5">
        <f>(SUMIF(A:A,cocina[[#This Row],[Número de Orden]],J:J))/SUMIF(A:A,cocina[[#This Row],[Número de Orden]],K:K)</f>
        <v>0.4</v>
      </c>
      <c r="M822" s="1">
        <f>cocina[[#This Row],[Ganancia bruta]]-cocina[[#This Row],[Ganancia neta]]</f>
        <v>38</v>
      </c>
    </row>
    <row r="823" spans="1:13" x14ac:dyDescent="0.3">
      <c r="A823">
        <v>322</v>
      </c>
      <c r="B823">
        <v>12</v>
      </c>
      <c r="C823" s="1" t="s">
        <v>80</v>
      </c>
      <c r="D823" s="1" t="s">
        <v>628</v>
      </c>
      <c r="E823">
        <v>13</v>
      </c>
      <c r="F823">
        <v>21</v>
      </c>
      <c r="G823">
        <v>1</v>
      </c>
      <c r="H823">
        <v>52</v>
      </c>
      <c r="I823" s="1" t="s">
        <v>609</v>
      </c>
      <c r="J823">
        <f>cocina[[#This Row],[Precio Unitario]]*cocina[[#This Row],[Cantidad Ordenada]]-cocina[[#This Row],[Costo Unitario]]*cocina[[#This Row],[Cantidad Ordenada]]</f>
        <v>8</v>
      </c>
      <c r="K823">
        <f>cocina[[#This Row],[Precio Unitario]]*cocina[[#This Row],[Cantidad Ordenada]]</f>
        <v>21</v>
      </c>
      <c r="L823" s="5">
        <f>(SUMIF(A:A,cocina[[#This Row],[Número de Orden]],J:J))/SUMIF(A:A,cocina[[#This Row],[Número de Orden]],K:K)</f>
        <v>0.4</v>
      </c>
      <c r="M823" s="1">
        <f>cocina[[#This Row],[Ganancia bruta]]-cocina[[#This Row],[Ganancia neta]]</f>
        <v>13</v>
      </c>
    </row>
    <row r="824" spans="1:13" x14ac:dyDescent="0.3">
      <c r="A824">
        <v>323</v>
      </c>
      <c r="B824">
        <v>8</v>
      </c>
      <c r="C824" s="1" t="s">
        <v>213</v>
      </c>
      <c r="D824" s="1" t="s">
        <v>624</v>
      </c>
      <c r="E824">
        <v>13</v>
      </c>
      <c r="F824">
        <v>22</v>
      </c>
      <c r="G824">
        <v>3</v>
      </c>
      <c r="H824">
        <v>37</v>
      </c>
      <c r="I824" s="1" t="s">
        <v>609</v>
      </c>
      <c r="J824">
        <f>cocina[[#This Row],[Precio Unitario]]*cocina[[#This Row],[Cantidad Ordenada]]-cocina[[#This Row],[Costo Unitario]]*cocina[[#This Row],[Cantidad Ordenada]]</f>
        <v>27</v>
      </c>
      <c r="K824">
        <f>cocina[[#This Row],[Precio Unitario]]*cocina[[#This Row],[Cantidad Ordenada]]</f>
        <v>66</v>
      </c>
      <c r="L824" s="5">
        <f>(SUMIF(A:A,cocina[[#This Row],[Número de Orden]],J:J))/SUMIF(A:A,cocina[[#This Row],[Número de Orden]],K:K)</f>
        <v>0.41826923076923078</v>
      </c>
      <c r="M824" s="1">
        <f>cocina[[#This Row],[Ganancia bruta]]-cocina[[#This Row],[Ganancia neta]]</f>
        <v>39</v>
      </c>
    </row>
    <row r="825" spans="1:13" x14ac:dyDescent="0.3">
      <c r="A825">
        <v>323</v>
      </c>
      <c r="B825">
        <v>8</v>
      </c>
      <c r="C825" s="1" t="s">
        <v>48</v>
      </c>
      <c r="D825" s="1" t="s">
        <v>618</v>
      </c>
      <c r="E825">
        <v>17</v>
      </c>
      <c r="F825">
        <v>29</v>
      </c>
      <c r="G825">
        <v>2</v>
      </c>
      <c r="H825">
        <v>33</v>
      </c>
      <c r="I825" s="1" t="s">
        <v>608</v>
      </c>
      <c r="J825">
        <f>cocina[[#This Row],[Precio Unitario]]*cocina[[#This Row],[Cantidad Ordenada]]-cocina[[#This Row],[Costo Unitario]]*cocina[[#This Row],[Cantidad Ordenada]]</f>
        <v>24</v>
      </c>
      <c r="K825">
        <f>cocina[[#This Row],[Precio Unitario]]*cocina[[#This Row],[Cantidad Ordenada]]</f>
        <v>58</v>
      </c>
      <c r="L825" s="5">
        <f>(SUMIF(A:A,cocina[[#This Row],[Número de Orden]],J:J))/SUMIF(A:A,cocina[[#This Row],[Número de Orden]],K:K)</f>
        <v>0.41826923076923078</v>
      </c>
      <c r="M825" s="1">
        <f>cocina[[#This Row],[Ganancia bruta]]-cocina[[#This Row],[Ganancia neta]]</f>
        <v>34</v>
      </c>
    </row>
    <row r="826" spans="1:13" x14ac:dyDescent="0.3">
      <c r="A826">
        <v>323</v>
      </c>
      <c r="B826">
        <v>8</v>
      </c>
      <c r="C826" s="1" t="s">
        <v>168</v>
      </c>
      <c r="D826" s="1" t="s">
        <v>612</v>
      </c>
      <c r="E826">
        <v>14</v>
      </c>
      <c r="F826">
        <v>24</v>
      </c>
      <c r="G826">
        <v>2</v>
      </c>
      <c r="H826">
        <v>30</v>
      </c>
      <c r="I826" s="1" t="s">
        <v>608</v>
      </c>
      <c r="J826">
        <f>cocina[[#This Row],[Precio Unitario]]*cocina[[#This Row],[Cantidad Ordenada]]-cocina[[#This Row],[Costo Unitario]]*cocina[[#This Row],[Cantidad Ordenada]]</f>
        <v>20</v>
      </c>
      <c r="K826">
        <f>cocina[[#This Row],[Precio Unitario]]*cocina[[#This Row],[Cantidad Ordenada]]</f>
        <v>48</v>
      </c>
      <c r="L826" s="5">
        <f>(SUMIF(A:A,cocina[[#This Row],[Número de Orden]],J:J))/SUMIF(A:A,cocina[[#This Row],[Número de Orden]],K:K)</f>
        <v>0.41826923076923078</v>
      </c>
      <c r="M826" s="1">
        <f>cocina[[#This Row],[Ganancia bruta]]-cocina[[#This Row],[Ganancia neta]]</f>
        <v>28</v>
      </c>
    </row>
    <row r="827" spans="1:13" x14ac:dyDescent="0.3">
      <c r="A827">
        <v>323</v>
      </c>
      <c r="B827">
        <v>8</v>
      </c>
      <c r="C827" s="1" t="s">
        <v>89</v>
      </c>
      <c r="D827" s="1" t="s">
        <v>629</v>
      </c>
      <c r="E827">
        <v>10</v>
      </c>
      <c r="F827">
        <v>18</v>
      </c>
      <c r="G827">
        <v>2</v>
      </c>
      <c r="H827">
        <v>22</v>
      </c>
      <c r="I827" s="1" t="s">
        <v>609</v>
      </c>
      <c r="J827">
        <f>cocina[[#This Row],[Precio Unitario]]*cocina[[#This Row],[Cantidad Ordenada]]-cocina[[#This Row],[Costo Unitario]]*cocina[[#This Row],[Cantidad Ordenada]]</f>
        <v>16</v>
      </c>
      <c r="K827">
        <f>cocina[[#This Row],[Precio Unitario]]*cocina[[#This Row],[Cantidad Ordenada]]</f>
        <v>36</v>
      </c>
      <c r="L827" s="5">
        <f>(SUMIF(A:A,cocina[[#This Row],[Número de Orden]],J:J))/SUMIF(A:A,cocina[[#This Row],[Número de Orden]],K:K)</f>
        <v>0.41826923076923078</v>
      </c>
      <c r="M827" s="1">
        <f>cocina[[#This Row],[Ganancia bruta]]-cocina[[#This Row],[Ganancia neta]]</f>
        <v>20</v>
      </c>
    </row>
    <row r="828" spans="1:13" x14ac:dyDescent="0.3">
      <c r="A828">
        <v>324</v>
      </c>
      <c r="B828">
        <v>9</v>
      </c>
      <c r="C828" s="1" t="s">
        <v>78</v>
      </c>
      <c r="D828" s="1" t="s">
        <v>613</v>
      </c>
      <c r="E828">
        <v>18</v>
      </c>
      <c r="F828">
        <v>30</v>
      </c>
      <c r="G828">
        <v>1</v>
      </c>
      <c r="H828">
        <v>15</v>
      </c>
      <c r="I828" s="1" t="s">
        <v>609</v>
      </c>
      <c r="J828">
        <f>cocina[[#This Row],[Precio Unitario]]*cocina[[#This Row],[Cantidad Ordenada]]-cocina[[#This Row],[Costo Unitario]]*cocina[[#This Row],[Cantidad Ordenada]]</f>
        <v>12</v>
      </c>
      <c r="K828">
        <f>cocina[[#This Row],[Precio Unitario]]*cocina[[#This Row],[Cantidad Ordenada]]</f>
        <v>30</v>
      </c>
      <c r="L828" s="5">
        <f>(SUMIF(A:A,cocina[[#This Row],[Número de Orden]],J:J))/SUMIF(A:A,cocina[[#This Row],[Número de Orden]],K:K)</f>
        <v>0.40875912408759124</v>
      </c>
      <c r="M828" s="1">
        <f>cocina[[#This Row],[Ganancia bruta]]-cocina[[#This Row],[Ganancia neta]]</f>
        <v>18</v>
      </c>
    </row>
    <row r="829" spans="1:13" x14ac:dyDescent="0.3">
      <c r="A829">
        <v>324</v>
      </c>
      <c r="B829">
        <v>9</v>
      </c>
      <c r="C829" s="1" t="s">
        <v>116</v>
      </c>
      <c r="D829" s="1" t="s">
        <v>615</v>
      </c>
      <c r="E829">
        <v>16</v>
      </c>
      <c r="F829">
        <v>27</v>
      </c>
      <c r="G829">
        <v>3</v>
      </c>
      <c r="H829">
        <v>58</v>
      </c>
      <c r="I829" s="1" t="s">
        <v>608</v>
      </c>
      <c r="J829">
        <f>cocina[[#This Row],[Precio Unitario]]*cocina[[#This Row],[Cantidad Ordenada]]-cocina[[#This Row],[Costo Unitario]]*cocina[[#This Row],[Cantidad Ordenada]]</f>
        <v>33</v>
      </c>
      <c r="K829">
        <f>cocina[[#This Row],[Precio Unitario]]*cocina[[#This Row],[Cantidad Ordenada]]</f>
        <v>81</v>
      </c>
      <c r="L829" s="5">
        <f>(SUMIF(A:A,cocina[[#This Row],[Número de Orden]],J:J))/SUMIF(A:A,cocina[[#This Row],[Número de Orden]],K:K)</f>
        <v>0.40875912408759124</v>
      </c>
      <c r="M829" s="1">
        <f>cocina[[#This Row],[Ganancia bruta]]-cocina[[#This Row],[Ganancia neta]]</f>
        <v>48</v>
      </c>
    </row>
    <row r="830" spans="1:13" x14ac:dyDescent="0.3">
      <c r="A830">
        <v>324</v>
      </c>
      <c r="B830">
        <v>9</v>
      </c>
      <c r="C830" s="1" t="s">
        <v>165</v>
      </c>
      <c r="D830" s="1" t="s">
        <v>630</v>
      </c>
      <c r="E830">
        <v>15</v>
      </c>
      <c r="F830">
        <v>26</v>
      </c>
      <c r="G830">
        <v>1</v>
      </c>
      <c r="H830">
        <v>17</v>
      </c>
      <c r="I830" s="1" t="s">
        <v>608</v>
      </c>
      <c r="J830">
        <f>cocina[[#This Row],[Precio Unitario]]*cocina[[#This Row],[Cantidad Ordenada]]-cocina[[#This Row],[Costo Unitario]]*cocina[[#This Row],[Cantidad Ordenada]]</f>
        <v>11</v>
      </c>
      <c r="K830">
        <f>cocina[[#This Row],[Precio Unitario]]*cocina[[#This Row],[Cantidad Ordenada]]</f>
        <v>26</v>
      </c>
      <c r="L830" s="5">
        <f>(SUMIF(A:A,cocina[[#This Row],[Número de Orden]],J:J))/SUMIF(A:A,cocina[[#This Row],[Número de Orden]],K:K)</f>
        <v>0.40875912408759124</v>
      </c>
      <c r="M830" s="1">
        <f>cocina[[#This Row],[Ganancia bruta]]-cocina[[#This Row],[Ganancia neta]]</f>
        <v>15</v>
      </c>
    </row>
    <row r="831" spans="1:13" x14ac:dyDescent="0.3">
      <c r="A831">
        <v>325</v>
      </c>
      <c r="B831">
        <v>18</v>
      </c>
      <c r="C831" s="1" t="s">
        <v>80</v>
      </c>
      <c r="D831" s="1" t="s">
        <v>628</v>
      </c>
      <c r="E831">
        <v>13</v>
      </c>
      <c r="F831">
        <v>21</v>
      </c>
      <c r="G831">
        <v>1</v>
      </c>
      <c r="H831">
        <v>26</v>
      </c>
      <c r="I831" s="1" t="s">
        <v>609</v>
      </c>
      <c r="J831">
        <f>cocina[[#This Row],[Precio Unitario]]*cocina[[#This Row],[Cantidad Ordenada]]-cocina[[#This Row],[Costo Unitario]]*cocina[[#This Row],[Cantidad Ordenada]]</f>
        <v>8</v>
      </c>
      <c r="K831">
        <f>cocina[[#This Row],[Precio Unitario]]*cocina[[#This Row],[Cantidad Ordenada]]</f>
        <v>21</v>
      </c>
      <c r="L831" s="5">
        <f>(SUMIF(A:A,cocina[[#This Row],[Número de Orden]],J:J))/SUMIF(A:A,cocina[[#This Row],[Número de Orden]],K:K)</f>
        <v>0.39610389610389612</v>
      </c>
      <c r="M831" s="1">
        <f>cocina[[#This Row],[Ganancia bruta]]-cocina[[#This Row],[Ganancia neta]]</f>
        <v>13</v>
      </c>
    </row>
    <row r="832" spans="1:13" x14ac:dyDescent="0.3">
      <c r="A832">
        <v>325</v>
      </c>
      <c r="B832">
        <v>18</v>
      </c>
      <c r="C832" s="1" t="s">
        <v>126</v>
      </c>
      <c r="D832" s="1" t="s">
        <v>614</v>
      </c>
      <c r="E832">
        <v>19</v>
      </c>
      <c r="F832">
        <v>31</v>
      </c>
      <c r="G832">
        <v>1</v>
      </c>
      <c r="H832">
        <v>5</v>
      </c>
      <c r="I832" s="1" t="s">
        <v>609</v>
      </c>
      <c r="J832">
        <f>cocina[[#This Row],[Precio Unitario]]*cocina[[#This Row],[Cantidad Ordenada]]-cocina[[#This Row],[Costo Unitario]]*cocina[[#This Row],[Cantidad Ordenada]]</f>
        <v>12</v>
      </c>
      <c r="K832">
        <f>cocina[[#This Row],[Precio Unitario]]*cocina[[#This Row],[Cantidad Ordenada]]</f>
        <v>31</v>
      </c>
      <c r="L832" s="5">
        <f>(SUMIF(A:A,cocina[[#This Row],[Número de Orden]],J:J))/SUMIF(A:A,cocina[[#This Row],[Número de Orden]],K:K)</f>
        <v>0.39610389610389612</v>
      </c>
      <c r="M832" s="1">
        <f>cocina[[#This Row],[Ganancia bruta]]-cocina[[#This Row],[Ganancia neta]]</f>
        <v>19</v>
      </c>
    </row>
    <row r="833" spans="1:13" x14ac:dyDescent="0.3">
      <c r="A833">
        <v>325</v>
      </c>
      <c r="B833">
        <v>18</v>
      </c>
      <c r="C833" s="1" t="s">
        <v>36</v>
      </c>
      <c r="D833" s="1" t="s">
        <v>622</v>
      </c>
      <c r="E833">
        <v>21</v>
      </c>
      <c r="F833">
        <v>35</v>
      </c>
      <c r="G833">
        <v>2</v>
      </c>
      <c r="H833">
        <v>13</v>
      </c>
      <c r="I833" s="1" t="s">
        <v>609</v>
      </c>
      <c r="J833">
        <f>cocina[[#This Row],[Precio Unitario]]*cocina[[#This Row],[Cantidad Ordenada]]-cocina[[#This Row],[Costo Unitario]]*cocina[[#This Row],[Cantidad Ordenada]]</f>
        <v>28</v>
      </c>
      <c r="K833">
        <f>cocina[[#This Row],[Precio Unitario]]*cocina[[#This Row],[Cantidad Ordenada]]</f>
        <v>70</v>
      </c>
      <c r="L833" s="5">
        <f>(SUMIF(A:A,cocina[[#This Row],[Número de Orden]],J:J))/SUMIF(A:A,cocina[[#This Row],[Número de Orden]],K:K)</f>
        <v>0.39610389610389612</v>
      </c>
      <c r="M833" s="1">
        <f>cocina[[#This Row],[Ganancia bruta]]-cocina[[#This Row],[Ganancia neta]]</f>
        <v>42</v>
      </c>
    </row>
    <row r="834" spans="1:13" x14ac:dyDescent="0.3">
      <c r="A834">
        <v>325</v>
      </c>
      <c r="B834">
        <v>18</v>
      </c>
      <c r="C834" s="1" t="s">
        <v>257</v>
      </c>
      <c r="D834" s="1" t="s">
        <v>623</v>
      </c>
      <c r="E834">
        <v>19</v>
      </c>
      <c r="F834">
        <v>32</v>
      </c>
      <c r="G834">
        <v>1</v>
      </c>
      <c r="H834">
        <v>27</v>
      </c>
      <c r="I834" s="1" t="s">
        <v>608</v>
      </c>
      <c r="J834">
        <f>cocina[[#This Row],[Precio Unitario]]*cocina[[#This Row],[Cantidad Ordenada]]-cocina[[#This Row],[Costo Unitario]]*cocina[[#This Row],[Cantidad Ordenada]]</f>
        <v>13</v>
      </c>
      <c r="K834">
        <f>cocina[[#This Row],[Precio Unitario]]*cocina[[#This Row],[Cantidad Ordenada]]</f>
        <v>32</v>
      </c>
      <c r="L834" s="5">
        <f>(SUMIF(A:A,cocina[[#This Row],[Número de Orden]],J:J))/SUMIF(A:A,cocina[[#This Row],[Número de Orden]],K:K)</f>
        <v>0.39610389610389612</v>
      </c>
      <c r="M834" s="1">
        <f>cocina[[#This Row],[Ganancia bruta]]-cocina[[#This Row],[Ganancia neta]]</f>
        <v>19</v>
      </c>
    </row>
    <row r="835" spans="1:13" x14ac:dyDescent="0.3">
      <c r="A835">
        <v>326</v>
      </c>
      <c r="B835">
        <v>14</v>
      </c>
      <c r="C835" s="1" t="s">
        <v>36</v>
      </c>
      <c r="D835" s="1" t="s">
        <v>622</v>
      </c>
      <c r="E835">
        <v>21</v>
      </c>
      <c r="F835">
        <v>35</v>
      </c>
      <c r="G835">
        <v>1</v>
      </c>
      <c r="H835">
        <v>14</v>
      </c>
      <c r="I835" s="1" t="s">
        <v>608</v>
      </c>
      <c r="J835">
        <f>cocina[[#This Row],[Precio Unitario]]*cocina[[#This Row],[Cantidad Ordenada]]-cocina[[#This Row],[Costo Unitario]]*cocina[[#This Row],[Cantidad Ordenada]]</f>
        <v>14</v>
      </c>
      <c r="K835">
        <f>cocina[[#This Row],[Precio Unitario]]*cocina[[#This Row],[Cantidad Ordenada]]</f>
        <v>35</v>
      </c>
      <c r="L835" s="5">
        <f>(SUMIF(A:A,cocina[[#This Row],[Número de Orden]],J:J))/SUMIF(A:A,cocina[[#This Row],[Número de Orden]],K:K)</f>
        <v>0.41975308641975306</v>
      </c>
      <c r="M835" s="1">
        <f>cocina[[#This Row],[Ganancia bruta]]-cocina[[#This Row],[Ganancia neta]]</f>
        <v>21</v>
      </c>
    </row>
    <row r="836" spans="1:13" x14ac:dyDescent="0.3">
      <c r="A836">
        <v>326</v>
      </c>
      <c r="B836">
        <v>14</v>
      </c>
      <c r="C836" s="1" t="s">
        <v>89</v>
      </c>
      <c r="D836" s="1" t="s">
        <v>629</v>
      </c>
      <c r="E836">
        <v>10</v>
      </c>
      <c r="F836">
        <v>18</v>
      </c>
      <c r="G836">
        <v>1</v>
      </c>
      <c r="H836">
        <v>28</v>
      </c>
      <c r="I836" s="1" t="s">
        <v>608</v>
      </c>
      <c r="J836">
        <f>cocina[[#This Row],[Precio Unitario]]*cocina[[#This Row],[Cantidad Ordenada]]-cocina[[#This Row],[Costo Unitario]]*cocina[[#This Row],[Cantidad Ordenada]]</f>
        <v>8</v>
      </c>
      <c r="K836">
        <f>cocina[[#This Row],[Precio Unitario]]*cocina[[#This Row],[Cantidad Ordenada]]</f>
        <v>18</v>
      </c>
      <c r="L836" s="5">
        <f>(SUMIF(A:A,cocina[[#This Row],[Número de Orden]],J:J))/SUMIF(A:A,cocina[[#This Row],[Número de Orden]],K:K)</f>
        <v>0.41975308641975306</v>
      </c>
      <c r="M836" s="1">
        <f>cocina[[#This Row],[Ganancia bruta]]-cocina[[#This Row],[Ganancia neta]]</f>
        <v>10</v>
      </c>
    </row>
    <row r="837" spans="1:13" x14ac:dyDescent="0.3">
      <c r="A837">
        <v>326</v>
      </c>
      <c r="B837">
        <v>14</v>
      </c>
      <c r="C837" s="1" t="s">
        <v>52</v>
      </c>
      <c r="D837" s="1" t="s">
        <v>620</v>
      </c>
      <c r="E837">
        <v>16</v>
      </c>
      <c r="F837">
        <v>28</v>
      </c>
      <c r="G837">
        <v>1</v>
      </c>
      <c r="H837">
        <v>49</v>
      </c>
      <c r="I837" s="1" t="s">
        <v>608</v>
      </c>
      <c r="J837">
        <f>cocina[[#This Row],[Precio Unitario]]*cocina[[#This Row],[Cantidad Ordenada]]-cocina[[#This Row],[Costo Unitario]]*cocina[[#This Row],[Cantidad Ordenada]]</f>
        <v>12</v>
      </c>
      <c r="K837">
        <f>cocina[[#This Row],[Precio Unitario]]*cocina[[#This Row],[Cantidad Ordenada]]</f>
        <v>28</v>
      </c>
      <c r="L837" s="5">
        <f>(SUMIF(A:A,cocina[[#This Row],[Número de Orden]],J:J))/SUMIF(A:A,cocina[[#This Row],[Número de Orden]],K:K)</f>
        <v>0.41975308641975306</v>
      </c>
      <c r="M837" s="1">
        <f>cocina[[#This Row],[Ganancia bruta]]-cocina[[#This Row],[Ganancia neta]]</f>
        <v>16</v>
      </c>
    </row>
    <row r="838" spans="1:13" x14ac:dyDescent="0.3">
      <c r="A838">
        <v>327</v>
      </c>
      <c r="B838">
        <v>12</v>
      </c>
      <c r="C838" s="1" t="s">
        <v>65</v>
      </c>
      <c r="D838" s="1" t="s">
        <v>625</v>
      </c>
      <c r="E838">
        <v>20</v>
      </c>
      <c r="F838">
        <v>34</v>
      </c>
      <c r="G838">
        <v>3</v>
      </c>
      <c r="H838">
        <v>33</v>
      </c>
      <c r="I838" s="1" t="s">
        <v>608</v>
      </c>
      <c r="J838">
        <f>cocina[[#This Row],[Precio Unitario]]*cocina[[#This Row],[Cantidad Ordenada]]-cocina[[#This Row],[Costo Unitario]]*cocina[[#This Row],[Cantidad Ordenada]]</f>
        <v>42</v>
      </c>
      <c r="K838">
        <f>cocina[[#This Row],[Precio Unitario]]*cocina[[#This Row],[Cantidad Ordenada]]</f>
        <v>102</v>
      </c>
      <c r="L838" s="5">
        <f>(SUMIF(A:A,cocina[[#This Row],[Número de Orden]],J:J))/SUMIF(A:A,cocina[[#This Row],[Número de Orden]],K:K)</f>
        <v>0.41496598639455784</v>
      </c>
      <c r="M838" s="1">
        <f>cocina[[#This Row],[Ganancia bruta]]-cocina[[#This Row],[Ganancia neta]]</f>
        <v>60</v>
      </c>
    </row>
    <row r="839" spans="1:13" x14ac:dyDescent="0.3">
      <c r="A839">
        <v>327</v>
      </c>
      <c r="B839">
        <v>12</v>
      </c>
      <c r="C839" s="1" t="s">
        <v>89</v>
      </c>
      <c r="D839" s="1" t="s">
        <v>629</v>
      </c>
      <c r="E839">
        <v>10</v>
      </c>
      <c r="F839">
        <v>18</v>
      </c>
      <c r="G839">
        <v>1</v>
      </c>
      <c r="H839">
        <v>7</v>
      </c>
      <c r="I839" s="1" t="s">
        <v>609</v>
      </c>
      <c r="J839">
        <f>cocina[[#This Row],[Precio Unitario]]*cocina[[#This Row],[Cantidad Ordenada]]-cocina[[#This Row],[Costo Unitario]]*cocina[[#This Row],[Cantidad Ordenada]]</f>
        <v>8</v>
      </c>
      <c r="K839">
        <f>cocina[[#This Row],[Precio Unitario]]*cocina[[#This Row],[Cantidad Ordenada]]</f>
        <v>18</v>
      </c>
      <c r="L839" s="5">
        <f>(SUMIF(A:A,cocina[[#This Row],[Número de Orden]],J:J))/SUMIF(A:A,cocina[[#This Row],[Número de Orden]],K:K)</f>
        <v>0.41496598639455784</v>
      </c>
      <c r="M839" s="1">
        <f>cocina[[#This Row],[Ganancia bruta]]-cocina[[#This Row],[Ganancia neta]]</f>
        <v>10</v>
      </c>
    </row>
    <row r="840" spans="1:13" x14ac:dyDescent="0.3">
      <c r="A840">
        <v>327</v>
      </c>
      <c r="B840">
        <v>12</v>
      </c>
      <c r="C840" s="1" t="s">
        <v>116</v>
      </c>
      <c r="D840" s="1" t="s">
        <v>615</v>
      </c>
      <c r="E840">
        <v>16</v>
      </c>
      <c r="F840">
        <v>27</v>
      </c>
      <c r="G840">
        <v>1</v>
      </c>
      <c r="H840">
        <v>34</v>
      </c>
      <c r="I840" s="1" t="s">
        <v>608</v>
      </c>
      <c r="J840">
        <f>cocina[[#This Row],[Precio Unitario]]*cocina[[#This Row],[Cantidad Ordenada]]-cocina[[#This Row],[Costo Unitario]]*cocina[[#This Row],[Cantidad Ordenada]]</f>
        <v>11</v>
      </c>
      <c r="K840">
        <f>cocina[[#This Row],[Precio Unitario]]*cocina[[#This Row],[Cantidad Ordenada]]</f>
        <v>27</v>
      </c>
      <c r="L840" s="5">
        <f>(SUMIF(A:A,cocina[[#This Row],[Número de Orden]],J:J))/SUMIF(A:A,cocina[[#This Row],[Número de Orden]],K:K)</f>
        <v>0.41496598639455784</v>
      </c>
      <c r="M840" s="1">
        <f>cocina[[#This Row],[Ganancia bruta]]-cocina[[#This Row],[Ganancia neta]]</f>
        <v>16</v>
      </c>
    </row>
    <row r="841" spans="1:13" x14ac:dyDescent="0.3">
      <c r="A841">
        <v>328</v>
      </c>
      <c r="B841">
        <v>4</v>
      </c>
      <c r="C841" s="1" t="s">
        <v>36</v>
      </c>
      <c r="D841" s="1" t="s">
        <v>622</v>
      </c>
      <c r="E841">
        <v>21</v>
      </c>
      <c r="F841">
        <v>35</v>
      </c>
      <c r="G841">
        <v>1</v>
      </c>
      <c r="H841">
        <v>21</v>
      </c>
      <c r="I841" s="1" t="s">
        <v>608</v>
      </c>
      <c r="J841">
        <f>cocina[[#This Row],[Precio Unitario]]*cocina[[#This Row],[Cantidad Ordenada]]-cocina[[#This Row],[Costo Unitario]]*cocina[[#This Row],[Cantidad Ordenada]]</f>
        <v>14</v>
      </c>
      <c r="K841">
        <f>cocina[[#This Row],[Precio Unitario]]*cocina[[#This Row],[Cantidad Ordenada]]</f>
        <v>35</v>
      </c>
      <c r="L841" s="5">
        <f>(SUMIF(A:A,cocina[[#This Row],[Número de Orden]],J:J))/SUMIF(A:A,cocina[[#This Row],[Número de Orden]],K:K)</f>
        <v>0.4</v>
      </c>
      <c r="M841" s="1">
        <f>cocina[[#This Row],[Ganancia bruta]]-cocina[[#This Row],[Ganancia neta]]</f>
        <v>21</v>
      </c>
    </row>
    <row r="842" spans="1:13" x14ac:dyDescent="0.3">
      <c r="A842">
        <v>329</v>
      </c>
      <c r="B842">
        <v>13</v>
      </c>
      <c r="C842" s="1" t="s">
        <v>80</v>
      </c>
      <c r="D842" s="1" t="s">
        <v>628</v>
      </c>
      <c r="E842">
        <v>13</v>
      </c>
      <c r="F842">
        <v>21</v>
      </c>
      <c r="G842">
        <v>2</v>
      </c>
      <c r="H842">
        <v>56</v>
      </c>
      <c r="I842" s="1" t="s">
        <v>608</v>
      </c>
      <c r="J842">
        <f>cocina[[#This Row],[Precio Unitario]]*cocina[[#This Row],[Cantidad Ordenada]]-cocina[[#This Row],[Costo Unitario]]*cocina[[#This Row],[Cantidad Ordenada]]</f>
        <v>16</v>
      </c>
      <c r="K842">
        <f>cocina[[#This Row],[Precio Unitario]]*cocina[[#This Row],[Cantidad Ordenada]]</f>
        <v>42</v>
      </c>
      <c r="L842" s="5">
        <f>(SUMIF(A:A,cocina[[#This Row],[Número de Orden]],J:J))/SUMIF(A:A,cocina[[#This Row],[Número de Orden]],K:K)</f>
        <v>0.38164251207729466</v>
      </c>
      <c r="M842" s="1">
        <f>cocina[[#This Row],[Ganancia bruta]]-cocina[[#This Row],[Ganancia neta]]</f>
        <v>26</v>
      </c>
    </row>
    <row r="843" spans="1:13" x14ac:dyDescent="0.3">
      <c r="A843">
        <v>329</v>
      </c>
      <c r="B843">
        <v>13</v>
      </c>
      <c r="C843" s="1" t="s">
        <v>58</v>
      </c>
      <c r="D843" s="1" t="s">
        <v>616</v>
      </c>
      <c r="E843">
        <v>25</v>
      </c>
      <c r="F843">
        <v>40</v>
      </c>
      <c r="G843">
        <v>2</v>
      </c>
      <c r="H843">
        <v>17</v>
      </c>
      <c r="I843" s="1" t="s">
        <v>608</v>
      </c>
      <c r="J843">
        <f>cocina[[#This Row],[Precio Unitario]]*cocina[[#This Row],[Cantidad Ordenada]]-cocina[[#This Row],[Costo Unitario]]*cocina[[#This Row],[Cantidad Ordenada]]</f>
        <v>30</v>
      </c>
      <c r="K843">
        <f>cocina[[#This Row],[Precio Unitario]]*cocina[[#This Row],[Cantidad Ordenada]]</f>
        <v>80</v>
      </c>
      <c r="L843" s="5">
        <f>(SUMIF(A:A,cocina[[#This Row],[Número de Orden]],J:J))/SUMIF(A:A,cocina[[#This Row],[Número de Orden]],K:K)</f>
        <v>0.38164251207729466</v>
      </c>
      <c r="M843" s="1">
        <f>cocina[[#This Row],[Ganancia bruta]]-cocina[[#This Row],[Ganancia neta]]</f>
        <v>50</v>
      </c>
    </row>
    <row r="844" spans="1:13" x14ac:dyDescent="0.3">
      <c r="A844">
        <v>329</v>
      </c>
      <c r="B844">
        <v>13</v>
      </c>
      <c r="C844" s="1" t="s">
        <v>126</v>
      </c>
      <c r="D844" s="1" t="s">
        <v>614</v>
      </c>
      <c r="E844">
        <v>19</v>
      </c>
      <c r="F844">
        <v>31</v>
      </c>
      <c r="G844">
        <v>2</v>
      </c>
      <c r="H844">
        <v>58</v>
      </c>
      <c r="I844" s="1" t="s">
        <v>608</v>
      </c>
      <c r="J844">
        <f>cocina[[#This Row],[Precio Unitario]]*cocina[[#This Row],[Cantidad Ordenada]]-cocina[[#This Row],[Costo Unitario]]*cocina[[#This Row],[Cantidad Ordenada]]</f>
        <v>24</v>
      </c>
      <c r="K844">
        <f>cocina[[#This Row],[Precio Unitario]]*cocina[[#This Row],[Cantidad Ordenada]]</f>
        <v>62</v>
      </c>
      <c r="L844" s="5">
        <f>(SUMIF(A:A,cocina[[#This Row],[Número de Orden]],J:J))/SUMIF(A:A,cocina[[#This Row],[Número de Orden]],K:K)</f>
        <v>0.38164251207729466</v>
      </c>
      <c r="M844" s="1">
        <f>cocina[[#This Row],[Ganancia bruta]]-cocina[[#This Row],[Ganancia neta]]</f>
        <v>38</v>
      </c>
    </row>
    <row r="845" spans="1:13" x14ac:dyDescent="0.3">
      <c r="A845">
        <v>329</v>
      </c>
      <c r="B845">
        <v>13</v>
      </c>
      <c r="C845" s="1" t="s">
        <v>210</v>
      </c>
      <c r="D845" s="1" t="s">
        <v>627</v>
      </c>
      <c r="E845">
        <v>14</v>
      </c>
      <c r="F845">
        <v>23</v>
      </c>
      <c r="G845">
        <v>1</v>
      </c>
      <c r="H845">
        <v>8</v>
      </c>
      <c r="I845" s="1" t="s">
        <v>608</v>
      </c>
      <c r="J845">
        <f>cocina[[#This Row],[Precio Unitario]]*cocina[[#This Row],[Cantidad Ordenada]]-cocina[[#This Row],[Costo Unitario]]*cocina[[#This Row],[Cantidad Ordenada]]</f>
        <v>9</v>
      </c>
      <c r="K845">
        <f>cocina[[#This Row],[Precio Unitario]]*cocina[[#This Row],[Cantidad Ordenada]]</f>
        <v>23</v>
      </c>
      <c r="L845" s="5">
        <f>(SUMIF(A:A,cocina[[#This Row],[Número de Orden]],J:J))/SUMIF(A:A,cocina[[#This Row],[Número de Orden]],K:K)</f>
        <v>0.38164251207729466</v>
      </c>
      <c r="M845" s="1">
        <f>cocina[[#This Row],[Ganancia bruta]]-cocina[[#This Row],[Ganancia neta]]</f>
        <v>14</v>
      </c>
    </row>
    <row r="846" spans="1:13" x14ac:dyDescent="0.3">
      <c r="A846">
        <v>330</v>
      </c>
      <c r="B846">
        <v>10</v>
      </c>
      <c r="C846" s="1" t="s">
        <v>132</v>
      </c>
      <c r="D846" s="1" t="s">
        <v>631</v>
      </c>
      <c r="E846">
        <v>15</v>
      </c>
      <c r="F846">
        <v>25</v>
      </c>
      <c r="G846">
        <v>2</v>
      </c>
      <c r="H846">
        <v>25</v>
      </c>
      <c r="I846" s="1" t="s">
        <v>609</v>
      </c>
      <c r="J846">
        <f>cocina[[#This Row],[Precio Unitario]]*cocina[[#This Row],[Cantidad Ordenada]]-cocina[[#This Row],[Costo Unitario]]*cocina[[#This Row],[Cantidad Ordenada]]</f>
        <v>20</v>
      </c>
      <c r="K846">
        <f>cocina[[#This Row],[Precio Unitario]]*cocina[[#This Row],[Cantidad Ordenada]]</f>
        <v>50</v>
      </c>
      <c r="L846" s="5">
        <f>(SUMIF(A:A,cocina[[#This Row],[Número de Orden]],J:J))/SUMIF(A:A,cocina[[#This Row],[Número de Orden]],K:K)</f>
        <v>0.4009216589861751</v>
      </c>
      <c r="M846" s="1">
        <f>cocina[[#This Row],[Ganancia bruta]]-cocina[[#This Row],[Ganancia neta]]</f>
        <v>30</v>
      </c>
    </row>
    <row r="847" spans="1:13" x14ac:dyDescent="0.3">
      <c r="A847">
        <v>330</v>
      </c>
      <c r="B847">
        <v>10</v>
      </c>
      <c r="C847" s="1" t="s">
        <v>52</v>
      </c>
      <c r="D847" s="1" t="s">
        <v>620</v>
      </c>
      <c r="E847">
        <v>16</v>
      </c>
      <c r="F847">
        <v>28</v>
      </c>
      <c r="G847">
        <v>2</v>
      </c>
      <c r="H847">
        <v>43</v>
      </c>
      <c r="I847" s="1" t="s">
        <v>608</v>
      </c>
      <c r="J847">
        <f>cocina[[#This Row],[Precio Unitario]]*cocina[[#This Row],[Cantidad Ordenada]]-cocina[[#This Row],[Costo Unitario]]*cocina[[#This Row],[Cantidad Ordenada]]</f>
        <v>24</v>
      </c>
      <c r="K847">
        <f>cocina[[#This Row],[Precio Unitario]]*cocina[[#This Row],[Cantidad Ordenada]]</f>
        <v>56</v>
      </c>
      <c r="L847" s="5">
        <f>(SUMIF(A:A,cocina[[#This Row],[Número de Orden]],J:J))/SUMIF(A:A,cocina[[#This Row],[Número de Orden]],K:K)</f>
        <v>0.4009216589861751</v>
      </c>
      <c r="M847" s="1">
        <f>cocina[[#This Row],[Ganancia bruta]]-cocina[[#This Row],[Ganancia neta]]</f>
        <v>32</v>
      </c>
    </row>
    <row r="848" spans="1:13" x14ac:dyDescent="0.3">
      <c r="A848">
        <v>330</v>
      </c>
      <c r="B848">
        <v>10</v>
      </c>
      <c r="C848" s="1" t="s">
        <v>210</v>
      </c>
      <c r="D848" s="1" t="s">
        <v>627</v>
      </c>
      <c r="E848">
        <v>14</v>
      </c>
      <c r="F848">
        <v>23</v>
      </c>
      <c r="G848">
        <v>3</v>
      </c>
      <c r="H848">
        <v>21</v>
      </c>
      <c r="I848" s="1" t="s">
        <v>608</v>
      </c>
      <c r="J848">
        <f>cocina[[#This Row],[Precio Unitario]]*cocina[[#This Row],[Cantidad Ordenada]]-cocina[[#This Row],[Costo Unitario]]*cocina[[#This Row],[Cantidad Ordenada]]</f>
        <v>27</v>
      </c>
      <c r="K848">
        <f>cocina[[#This Row],[Precio Unitario]]*cocina[[#This Row],[Cantidad Ordenada]]</f>
        <v>69</v>
      </c>
      <c r="L848" s="5">
        <f>(SUMIF(A:A,cocina[[#This Row],[Número de Orden]],J:J))/SUMIF(A:A,cocina[[#This Row],[Número de Orden]],K:K)</f>
        <v>0.4009216589861751</v>
      </c>
      <c r="M848" s="1">
        <f>cocina[[#This Row],[Ganancia bruta]]-cocina[[#This Row],[Ganancia neta]]</f>
        <v>42</v>
      </c>
    </row>
    <row r="849" spans="1:13" x14ac:dyDescent="0.3">
      <c r="A849">
        <v>330</v>
      </c>
      <c r="B849">
        <v>10</v>
      </c>
      <c r="C849" s="1" t="s">
        <v>80</v>
      </c>
      <c r="D849" s="1" t="s">
        <v>628</v>
      </c>
      <c r="E849">
        <v>13</v>
      </c>
      <c r="F849">
        <v>21</v>
      </c>
      <c r="G849">
        <v>2</v>
      </c>
      <c r="H849">
        <v>51</v>
      </c>
      <c r="I849" s="1" t="s">
        <v>609</v>
      </c>
      <c r="J849">
        <f>cocina[[#This Row],[Precio Unitario]]*cocina[[#This Row],[Cantidad Ordenada]]-cocina[[#This Row],[Costo Unitario]]*cocina[[#This Row],[Cantidad Ordenada]]</f>
        <v>16</v>
      </c>
      <c r="K849">
        <f>cocina[[#This Row],[Precio Unitario]]*cocina[[#This Row],[Cantidad Ordenada]]</f>
        <v>42</v>
      </c>
      <c r="L849" s="5">
        <f>(SUMIF(A:A,cocina[[#This Row],[Número de Orden]],J:J))/SUMIF(A:A,cocina[[#This Row],[Número de Orden]],K:K)</f>
        <v>0.4009216589861751</v>
      </c>
      <c r="M849" s="1">
        <f>cocina[[#This Row],[Ganancia bruta]]-cocina[[#This Row],[Ganancia neta]]</f>
        <v>26</v>
      </c>
    </row>
    <row r="850" spans="1:13" x14ac:dyDescent="0.3">
      <c r="A850">
        <v>331</v>
      </c>
      <c r="B850">
        <v>20</v>
      </c>
      <c r="C850" s="1" t="s">
        <v>122</v>
      </c>
      <c r="D850" s="1" t="s">
        <v>621</v>
      </c>
      <c r="E850">
        <v>11</v>
      </c>
      <c r="F850">
        <v>19</v>
      </c>
      <c r="G850">
        <v>1</v>
      </c>
      <c r="H850">
        <v>5</v>
      </c>
      <c r="I850" s="1" t="s">
        <v>608</v>
      </c>
      <c r="J850">
        <f>cocina[[#This Row],[Precio Unitario]]*cocina[[#This Row],[Cantidad Ordenada]]-cocina[[#This Row],[Costo Unitario]]*cocina[[#This Row],[Cantidad Ordenada]]</f>
        <v>8</v>
      </c>
      <c r="K850">
        <f>cocina[[#This Row],[Precio Unitario]]*cocina[[#This Row],[Cantidad Ordenada]]</f>
        <v>19</v>
      </c>
      <c r="L850" s="5">
        <f>(SUMIF(A:A,cocina[[#This Row],[Número de Orden]],J:J))/SUMIF(A:A,cocina[[#This Row],[Número de Orden]],K:K)</f>
        <v>0.40462427745664742</v>
      </c>
      <c r="M850" s="1">
        <f>cocina[[#This Row],[Ganancia bruta]]-cocina[[#This Row],[Ganancia neta]]</f>
        <v>11</v>
      </c>
    </row>
    <row r="851" spans="1:13" x14ac:dyDescent="0.3">
      <c r="A851">
        <v>331</v>
      </c>
      <c r="B851">
        <v>20</v>
      </c>
      <c r="C851" s="1" t="s">
        <v>36</v>
      </c>
      <c r="D851" s="1" t="s">
        <v>622</v>
      </c>
      <c r="E851">
        <v>21</v>
      </c>
      <c r="F851">
        <v>35</v>
      </c>
      <c r="G851">
        <v>3</v>
      </c>
      <c r="H851">
        <v>26</v>
      </c>
      <c r="I851" s="1" t="s">
        <v>609</v>
      </c>
      <c r="J851">
        <f>cocina[[#This Row],[Precio Unitario]]*cocina[[#This Row],[Cantidad Ordenada]]-cocina[[#This Row],[Costo Unitario]]*cocina[[#This Row],[Cantidad Ordenada]]</f>
        <v>42</v>
      </c>
      <c r="K851">
        <f>cocina[[#This Row],[Precio Unitario]]*cocina[[#This Row],[Cantidad Ordenada]]</f>
        <v>105</v>
      </c>
      <c r="L851" s="5">
        <f>(SUMIF(A:A,cocina[[#This Row],[Número de Orden]],J:J))/SUMIF(A:A,cocina[[#This Row],[Número de Orden]],K:K)</f>
        <v>0.40462427745664742</v>
      </c>
      <c r="M851" s="1">
        <f>cocina[[#This Row],[Ganancia bruta]]-cocina[[#This Row],[Ganancia neta]]</f>
        <v>63</v>
      </c>
    </row>
    <row r="852" spans="1:13" x14ac:dyDescent="0.3">
      <c r="A852">
        <v>331</v>
      </c>
      <c r="B852">
        <v>20</v>
      </c>
      <c r="C852" s="1" t="s">
        <v>168</v>
      </c>
      <c r="D852" s="1" t="s">
        <v>612</v>
      </c>
      <c r="E852">
        <v>14</v>
      </c>
      <c r="F852">
        <v>24</v>
      </c>
      <c r="G852">
        <v>1</v>
      </c>
      <c r="H852">
        <v>55</v>
      </c>
      <c r="I852" s="1" t="s">
        <v>608</v>
      </c>
      <c r="J852">
        <f>cocina[[#This Row],[Precio Unitario]]*cocina[[#This Row],[Cantidad Ordenada]]-cocina[[#This Row],[Costo Unitario]]*cocina[[#This Row],[Cantidad Ordenada]]</f>
        <v>10</v>
      </c>
      <c r="K852">
        <f>cocina[[#This Row],[Precio Unitario]]*cocina[[#This Row],[Cantidad Ordenada]]</f>
        <v>24</v>
      </c>
      <c r="L852" s="5">
        <f>(SUMIF(A:A,cocina[[#This Row],[Número de Orden]],J:J))/SUMIF(A:A,cocina[[#This Row],[Número de Orden]],K:K)</f>
        <v>0.40462427745664742</v>
      </c>
      <c r="M852" s="1">
        <f>cocina[[#This Row],[Ganancia bruta]]-cocina[[#This Row],[Ganancia neta]]</f>
        <v>14</v>
      </c>
    </row>
    <row r="853" spans="1:13" x14ac:dyDescent="0.3">
      <c r="A853">
        <v>331</v>
      </c>
      <c r="B853">
        <v>20</v>
      </c>
      <c r="C853" s="1" t="s">
        <v>132</v>
      </c>
      <c r="D853" s="1" t="s">
        <v>631</v>
      </c>
      <c r="E853">
        <v>15</v>
      </c>
      <c r="F853">
        <v>25</v>
      </c>
      <c r="G853">
        <v>1</v>
      </c>
      <c r="H853">
        <v>35</v>
      </c>
      <c r="I853" s="1" t="s">
        <v>608</v>
      </c>
      <c r="J853">
        <f>cocina[[#This Row],[Precio Unitario]]*cocina[[#This Row],[Cantidad Ordenada]]-cocina[[#This Row],[Costo Unitario]]*cocina[[#This Row],[Cantidad Ordenada]]</f>
        <v>10</v>
      </c>
      <c r="K853">
        <f>cocina[[#This Row],[Precio Unitario]]*cocina[[#This Row],[Cantidad Ordenada]]</f>
        <v>25</v>
      </c>
      <c r="L853" s="5">
        <f>(SUMIF(A:A,cocina[[#This Row],[Número de Orden]],J:J))/SUMIF(A:A,cocina[[#This Row],[Número de Orden]],K:K)</f>
        <v>0.40462427745664742</v>
      </c>
      <c r="M853" s="1">
        <f>cocina[[#This Row],[Ganancia bruta]]-cocina[[#This Row],[Ganancia neta]]</f>
        <v>15</v>
      </c>
    </row>
    <row r="854" spans="1:13" x14ac:dyDescent="0.3">
      <c r="A854">
        <v>332</v>
      </c>
      <c r="B854">
        <v>6</v>
      </c>
      <c r="C854" s="1" t="s">
        <v>58</v>
      </c>
      <c r="D854" s="1" t="s">
        <v>616</v>
      </c>
      <c r="E854">
        <v>25</v>
      </c>
      <c r="F854">
        <v>40</v>
      </c>
      <c r="G854">
        <v>3</v>
      </c>
      <c r="H854">
        <v>17</v>
      </c>
      <c r="I854" s="1" t="s">
        <v>608</v>
      </c>
      <c r="J854">
        <f>cocina[[#This Row],[Precio Unitario]]*cocina[[#This Row],[Cantidad Ordenada]]-cocina[[#This Row],[Costo Unitario]]*cocina[[#This Row],[Cantidad Ordenada]]</f>
        <v>45</v>
      </c>
      <c r="K854">
        <f>cocina[[#This Row],[Precio Unitario]]*cocina[[#This Row],[Cantidad Ordenada]]</f>
        <v>120</v>
      </c>
      <c r="L854" s="5">
        <f>(SUMIF(A:A,cocina[[#This Row],[Número de Orden]],J:J))/SUMIF(A:A,cocina[[#This Row],[Número de Orden]],K:K)</f>
        <v>0.375</v>
      </c>
      <c r="M854" s="1">
        <f>cocina[[#This Row],[Ganancia bruta]]-cocina[[#This Row],[Ganancia neta]]</f>
        <v>75</v>
      </c>
    </row>
    <row r="855" spans="1:13" x14ac:dyDescent="0.3">
      <c r="A855">
        <v>333</v>
      </c>
      <c r="B855">
        <v>6</v>
      </c>
      <c r="C855" s="1" t="s">
        <v>83</v>
      </c>
      <c r="D855" s="1" t="s">
        <v>617</v>
      </c>
      <c r="E855">
        <v>22</v>
      </c>
      <c r="F855">
        <v>36</v>
      </c>
      <c r="G855">
        <v>1</v>
      </c>
      <c r="H855">
        <v>38</v>
      </c>
      <c r="I855" s="1" t="s">
        <v>609</v>
      </c>
      <c r="J855">
        <f>cocina[[#This Row],[Precio Unitario]]*cocina[[#This Row],[Cantidad Ordenada]]-cocina[[#This Row],[Costo Unitario]]*cocina[[#This Row],[Cantidad Ordenada]]</f>
        <v>14</v>
      </c>
      <c r="K855">
        <f>cocina[[#This Row],[Precio Unitario]]*cocina[[#This Row],[Cantidad Ordenada]]</f>
        <v>36</v>
      </c>
      <c r="L855" s="5">
        <f>(SUMIF(A:A,cocina[[#This Row],[Número de Orden]],J:J))/SUMIF(A:A,cocina[[#This Row],[Número de Orden]],K:K)</f>
        <v>0.41666666666666669</v>
      </c>
      <c r="M855" s="1">
        <f>cocina[[#This Row],[Ganancia bruta]]-cocina[[#This Row],[Ganancia neta]]</f>
        <v>22</v>
      </c>
    </row>
    <row r="856" spans="1:13" x14ac:dyDescent="0.3">
      <c r="A856">
        <v>333</v>
      </c>
      <c r="B856">
        <v>6</v>
      </c>
      <c r="C856" s="1" t="s">
        <v>89</v>
      </c>
      <c r="D856" s="1" t="s">
        <v>629</v>
      </c>
      <c r="E856">
        <v>10</v>
      </c>
      <c r="F856">
        <v>18</v>
      </c>
      <c r="G856">
        <v>2</v>
      </c>
      <c r="H856">
        <v>23</v>
      </c>
      <c r="I856" s="1" t="s">
        <v>609</v>
      </c>
      <c r="J856">
        <f>cocina[[#This Row],[Precio Unitario]]*cocina[[#This Row],[Cantidad Ordenada]]-cocina[[#This Row],[Costo Unitario]]*cocina[[#This Row],[Cantidad Ordenada]]</f>
        <v>16</v>
      </c>
      <c r="K856">
        <f>cocina[[#This Row],[Precio Unitario]]*cocina[[#This Row],[Cantidad Ordenada]]</f>
        <v>36</v>
      </c>
      <c r="L856" s="5">
        <f>(SUMIF(A:A,cocina[[#This Row],[Número de Orden]],J:J))/SUMIF(A:A,cocina[[#This Row],[Número de Orden]],K:K)</f>
        <v>0.41666666666666669</v>
      </c>
      <c r="M856" s="1">
        <f>cocina[[#This Row],[Ganancia bruta]]-cocina[[#This Row],[Ganancia neta]]</f>
        <v>20</v>
      </c>
    </row>
    <row r="857" spans="1:13" x14ac:dyDescent="0.3">
      <c r="A857">
        <v>334</v>
      </c>
      <c r="B857">
        <v>12</v>
      </c>
      <c r="C857" s="1" t="s">
        <v>80</v>
      </c>
      <c r="D857" s="1" t="s">
        <v>628</v>
      </c>
      <c r="E857">
        <v>13</v>
      </c>
      <c r="F857">
        <v>21</v>
      </c>
      <c r="G857">
        <v>2</v>
      </c>
      <c r="H857">
        <v>36</v>
      </c>
      <c r="I857" s="1" t="s">
        <v>609</v>
      </c>
      <c r="J857">
        <f>cocina[[#This Row],[Precio Unitario]]*cocina[[#This Row],[Cantidad Ordenada]]-cocina[[#This Row],[Costo Unitario]]*cocina[[#This Row],[Cantidad Ordenada]]</f>
        <v>16</v>
      </c>
      <c r="K857">
        <f>cocina[[#This Row],[Precio Unitario]]*cocina[[#This Row],[Cantidad Ordenada]]</f>
        <v>42</v>
      </c>
      <c r="L857" s="5">
        <f>(SUMIF(A:A,cocina[[#This Row],[Número de Orden]],J:J))/SUMIF(A:A,cocina[[#This Row],[Número de Orden]],K:K)</f>
        <v>0.39884393063583817</v>
      </c>
      <c r="M857" s="1">
        <f>cocina[[#This Row],[Ganancia bruta]]-cocina[[#This Row],[Ganancia neta]]</f>
        <v>26</v>
      </c>
    </row>
    <row r="858" spans="1:13" x14ac:dyDescent="0.3">
      <c r="A858">
        <v>334</v>
      </c>
      <c r="B858">
        <v>12</v>
      </c>
      <c r="C858" s="1" t="s">
        <v>210</v>
      </c>
      <c r="D858" s="1" t="s">
        <v>627</v>
      </c>
      <c r="E858">
        <v>14</v>
      </c>
      <c r="F858">
        <v>23</v>
      </c>
      <c r="G858">
        <v>1</v>
      </c>
      <c r="H858">
        <v>58</v>
      </c>
      <c r="I858" s="1" t="s">
        <v>608</v>
      </c>
      <c r="J858">
        <f>cocina[[#This Row],[Precio Unitario]]*cocina[[#This Row],[Cantidad Ordenada]]-cocina[[#This Row],[Costo Unitario]]*cocina[[#This Row],[Cantidad Ordenada]]</f>
        <v>9</v>
      </c>
      <c r="K858">
        <f>cocina[[#This Row],[Precio Unitario]]*cocina[[#This Row],[Cantidad Ordenada]]</f>
        <v>23</v>
      </c>
      <c r="L858" s="5">
        <f>(SUMIF(A:A,cocina[[#This Row],[Número de Orden]],J:J))/SUMIF(A:A,cocina[[#This Row],[Número de Orden]],K:K)</f>
        <v>0.39884393063583817</v>
      </c>
      <c r="M858" s="1">
        <f>cocina[[#This Row],[Ganancia bruta]]-cocina[[#This Row],[Ganancia neta]]</f>
        <v>14</v>
      </c>
    </row>
    <row r="859" spans="1:13" x14ac:dyDescent="0.3">
      <c r="A859">
        <v>334</v>
      </c>
      <c r="B859">
        <v>12</v>
      </c>
      <c r="C859" s="1" t="s">
        <v>168</v>
      </c>
      <c r="D859" s="1" t="s">
        <v>612</v>
      </c>
      <c r="E859">
        <v>14</v>
      </c>
      <c r="F859">
        <v>24</v>
      </c>
      <c r="G859">
        <v>2</v>
      </c>
      <c r="H859">
        <v>31</v>
      </c>
      <c r="I859" s="1" t="s">
        <v>608</v>
      </c>
      <c r="J859">
        <f>cocina[[#This Row],[Precio Unitario]]*cocina[[#This Row],[Cantidad Ordenada]]-cocina[[#This Row],[Costo Unitario]]*cocina[[#This Row],[Cantidad Ordenada]]</f>
        <v>20</v>
      </c>
      <c r="K859">
        <f>cocina[[#This Row],[Precio Unitario]]*cocina[[#This Row],[Cantidad Ordenada]]</f>
        <v>48</v>
      </c>
      <c r="L859" s="5">
        <f>(SUMIF(A:A,cocina[[#This Row],[Número de Orden]],J:J))/SUMIF(A:A,cocina[[#This Row],[Número de Orden]],K:K)</f>
        <v>0.39884393063583817</v>
      </c>
      <c r="M859" s="1">
        <f>cocina[[#This Row],[Ganancia bruta]]-cocina[[#This Row],[Ganancia neta]]</f>
        <v>28</v>
      </c>
    </row>
    <row r="860" spans="1:13" x14ac:dyDescent="0.3">
      <c r="A860">
        <v>334</v>
      </c>
      <c r="B860">
        <v>12</v>
      </c>
      <c r="C860" s="1" t="s">
        <v>78</v>
      </c>
      <c r="D860" s="1" t="s">
        <v>613</v>
      </c>
      <c r="E860">
        <v>18</v>
      </c>
      <c r="F860">
        <v>30</v>
      </c>
      <c r="G860">
        <v>2</v>
      </c>
      <c r="H860">
        <v>31</v>
      </c>
      <c r="I860" s="1" t="s">
        <v>608</v>
      </c>
      <c r="J860">
        <f>cocina[[#This Row],[Precio Unitario]]*cocina[[#This Row],[Cantidad Ordenada]]-cocina[[#This Row],[Costo Unitario]]*cocina[[#This Row],[Cantidad Ordenada]]</f>
        <v>24</v>
      </c>
      <c r="K860">
        <f>cocina[[#This Row],[Precio Unitario]]*cocina[[#This Row],[Cantidad Ordenada]]</f>
        <v>60</v>
      </c>
      <c r="L860" s="5">
        <f>(SUMIF(A:A,cocina[[#This Row],[Número de Orden]],J:J))/SUMIF(A:A,cocina[[#This Row],[Número de Orden]],K:K)</f>
        <v>0.39884393063583817</v>
      </c>
      <c r="M860" s="1">
        <f>cocina[[#This Row],[Ganancia bruta]]-cocina[[#This Row],[Ganancia neta]]</f>
        <v>36</v>
      </c>
    </row>
    <row r="861" spans="1:13" x14ac:dyDescent="0.3">
      <c r="A861">
        <v>335</v>
      </c>
      <c r="B861">
        <v>14</v>
      </c>
      <c r="C861" s="1" t="s">
        <v>78</v>
      </c>
      <c r="D861" s="1" t="s">
        <v>613</v>
      </c>
      <c r="E861">
        <v>18</v>
      </c>
      <c r="F861">
        <v>30</v>
      </c>
      <c r="G861">
        <v>1</v>
      </c>
      <c r="H861">
        <v>33</v>
      </c>
      <c r="I861" s="1" t="s">
        <v>609</v>
      </c>
      <c r="J861">
        <f>cocina[[#This Row],[Precio Unitario]]*cocina[[#This Row],[Cantidad Ordenada]]-cocina[[#This Row],[Costo Unitario]]*cocina[[#This Row],[Cantidad Ordenada]]</f>
        <v>12</v>
      </c>
      <c r="K861">
        <f>cocina[[#This Row],[Precio Unitario]]*cocina[[#This Row],[Cantidad Ordenada]]</f>
        <v>30</v>
      </c>
      <c r="L861" s="5">
        <f>(SUMIF(A:A,cocina[[#This Row],[Número de Orden]],J:J))/SUMIF(A:A,cocina[[#This Row],[Número de Orden]],K:K)</f>
        <v>0.42105263157894735</v>
      </c>
      <c r="M861" s="1">
        <f>cocina[[#This Row],[Ganancia bruta]]-cocina[[#This Row],[Ganancia neta]]</f>
        <v>18</v>
      </c>
    </row>
    <row r="862" spans="1:13" x14ac:dyDescent="0.3">
      <c r="A862">
        <v>335</v>
      </c>
      <c r="B862">
        <v>14</v>
      </c>
      <c r="C862" s="1" t="s">
        <v>52</v>
      </c>
      <c r="D862" s="1" t="s">
        <v>620</v>
      </c>
      <c r="E862">
        <v>16</v>
      </c>
      <c r="F862">
        <v>28</v>
      </c>
      <c r="G862">
        <v>3</v>
      </c>
      <c r="H862">
        <v>36</v>
      </c>
      <c r="I862" s="1" t="s">
        <v>609</v>
      </c>
      <c r="J862">
        <f>cocina[[#This Row],[Precio Unitario]]*cocina[[#This Row],[Cantidad Ordenada]]-cocina[[#This Row],[Costo Unitario]]*cocina[[#This Row],[Cantidad Ordenada]]</f>
        <v>36</v>
      </c>
      <c r="K862">
        <f>cocina[[#This Row],[Precio Unitario]]*cocina[[#This Row],[Cantidad Ordenada]]</f>
        <v>84</v>
      </c>
      <c r="L862" s="5">
        <f>(SUMIF(A:A,cocina[[#This Row],[Número de Orden]],J:J))/SUMIF(A:A,cocina[[#This Row],[Número de Orden]],K:K)</f>
        <v>0.42105263157894735</v>
      </c>
      <c r="M862" s="1">
        <f>cocina[[#This Row],[Ganancia bruta]]-cocina[[#This Row],[Ganancia neta]]</f>
        <v>48</v>
      </c>
    </row>
    <row r="863" spans="1:13" x14ac:dyDescent="0.3">
      <c r="A863">
        <v>336</v>
      </c>
      <c r="B863">
        <v>4</v>
      </c>
      <c r="C863" s="1" t="s">
        <v>80</v>
      </c>
      <c r="D863" s="1" t="s">
        <v>628</v>
      </c>
      <c r="E863">
        <v>13</v>
      </c>
      <c r="F863">
        <v>21</v>
      </c>
      <c r="G863">
        <v>2</v>
      </c>
      <c r="H863">
        <v>12</v>
      </c>
      <c r="I863" s="1" t="s">
        <v>609</v>
      </c>
      <c r="J863">
        <f>cocina[[#This Row],[Precio Unitario]]*cocina[[#This Row],[Cantidad Ordenada]]-cocina[[#This Row],[Costo Unitario]]*cocina[[#This Row],[Cantidad Ordenada]]</f>
        <v>16</v>
      </c>
      <c r="K863">
        <f>cocina[[#This Row],[Precio Unitario]]*cocina[[#This Row],[Cantidad Ordenada]]</f>
        <v>42</v>
      </c>
      <c r="L863" s="5">
        <f>(SUMIF(A:A,cocina[[#This Row],[Número de Orden]],J:J))/SUMIF(A:A,cocina[[#This Row],[Número de Orden]],K:K)</f>
        <v>0.41139240506329117</v>
      </c>
      <c r="M863" s="1">
        <f>cocina[[#This Row],[Ganancia bruta]]-cocina[[#This Row],[Ganancia neta]]</f>
        <v>26</v>
      </c>
    </row>
    <row r="864" spans="1:13" x14ac:dyDescent="0.3">
      <c r="A864">
        <v>336</v>
      </c>
      <c r="B864">
        <v>4</v>
      </c>
      <c r="C864" s="1" t="s">
        <v>122</v>
      </c>
      <c r="D864" s="1" t="s">
        <v>621</v>
      </c>
      <c r="E864">
        <v>11</v>
      </c>
      <c r="F864">
        <v>19</v>
      </c>
      <c r="G864">
        <v>2</v>
      </c>
      <c r="H864">
        <v>33</v>
      </c>
      <c r="I864" s="1" t="s">
        <v>609</v>
      </c>
      <c r="J864">
        <f>cocina[[#This Row],[Precio Unitario]]*cocina[[#This Row],[Cantidad Ordenada]]-cocina[[#This Row],[Costo Unitario]]*cocina[[#This Row],[Cantidad Ordenada]]</f>
        <v>16</v>
      </c>
      <c r="K864">
        <f>cocina[[#This Row],[Precio Unitario]]*cocina[[#This Row],[Cantidad Ordenada]]</f>
        <v>38</v>
      </c>
      <c r="L864" s="5">
        <f>(SUMIF(A:A,cocina[[#This Row],[Número de Orden]],J:J))/SUMIF(A:A,cocina[[#This Row],[Número de Orden]],K:K)</f>
        <v>0.41139240506329117</v>
      </c>
      <c r="M864" s="1">
        <f>cocina[[#This Row],[Ganancia bruta]]-cocina[[#This Row],[Ganancia neta]]</f>
        <v>22</v>
      </c>
    </row>
    <row r="865" spans="1:13" x14ac:dyDescent="0.3">
      <c r="A865">
        <v>336</v>
      </c>
      <c r="B865">
        <v>4</v>
      </c>
      <c r="C865" s="1" t="s">
        <v>165</v>
      </c>
      <c r="D865" s="1" t="s">
        <v>630</v>
      </c>
      <c r="E865">
        <v>15</v>
      </c>
      <c r="F865">
        <v>26</v>
      </c>
      <c r="G865">
        <v>3</v>
      </c>
      <c r="H865">
        <v>20</v>
      </c>
      <c r="I865" s="1" t="s">
        <v>609</v>
      </c>
      <c r="J865">
        <f>cocina[[#This Row],[Precio Unitario]]*cocina[[#This Row],[Cantidad Ordenada]]-cocina[[#This Row],[Costo Unitario]]*cocina[[#This Row],[Cantidad Ordenada]]</f>
        <v>33</v>
      </c>
      <c r="K865">
        <f>cocina[[#This Row],[Precio Unitario]]*cocina[[#This Row],[Cantidad Ordenada]]</f>
        <v>78</v>
      </c>
      <c r="L865" s="5">
        <f>(SUMIF(A:A,cocina[[#This Row],[Número de Orden]],J:J))/SUMIF(A:A,cocina[[#This Row],[Número de Orden]],K:K)</f>
        <v>0.41139240506329117</v>
      </c>
      <c r="M865" s="1">
        <f>cocina[[#This Row],[Ganancia bruta]]-cocina[[#This Row],[Ganancia neta]]</f>
        <v>45</v>
      </c>
    </row>
    <row r="866" spans="1:13" x14ac:dyDescent="0.3">
      <c r="A866">
        <v>337</v>
      </c>
      <c r="B866">
        <v>11</v>
      </c>
      <c r="C866" s="1" t="s">
        <v>168</v>
      </c>
      <c r="D866" s="1" t="s">
        <v>612</v>
      </c>
      <c r="E866">
        <v>14</v>
      </c>
      <c r="F866">
        <v>24</v>
      </c>
      <c r="G866">
        <v>3</v>
      </c>
      <c r="H866">
        <v>53</v>
      </c>
      <c r="I866" s="1" t="s">
        <v>608</v>
      </c>
      <c r="J866">
        <f>cocina[[#This Row],[Precio Unitario]]*cocina[[#This Row],[Cantidad Ordenada]]-cocina[[#This Row],[Costo Unitario]]*cocina[[#This Row],[Cantidad Ordenada]]</f>
        <v>30</v>
      </c>
      <c r="K866">
        <f>cocina[[#This Row],[Precio Unitario]]*cocina[[#This Row],[Cantidad Ordenada]]</f>
        <v>72</v>
      </c>
      <c r="L866" s="5">
        <f>(SUMIF(A:A,cocina[[#This Row],[Número de Orden]],J:J))/SUMIF(A:A,cocina[[#This Row],[Número de Orden]],K:K)</f>
        <v>0.42</v>
      </c>
      <c r="M866" s="1">
        <f>cocina[[#This Row],[Ganancia bruta]]-cocina[[#This Row],[Ganancia neta]]</f>
        <v>42</v>
      </c>
    </row>
    <row r="867" spans="1:13" x14ac:dyDescent="0.3">
      <c r="A867">
        <v>337</v>
      </c>
      <c r="B867">
        <v>11</v>
      </c>
      <c r="C867" s="1" t="s">
        <v>52</v>
      </c>
      <c r="D867" s="1" t="s">
        <v>620</v>
      </c>
      <c r="E867">
        <v>16</v>
      </c>
      <c r="F867">
        <v>28</v>
      </c>
      <c r="G867">
        <v>1</v>
      </c>
      <c r="H867">
        <v>5</v>
      </c>
      <c r="I867" s="1" t="s">
        <v>609</v>
      </c>
      <c r="J867">
        <f>cocina[[#This Row],[Precio Unitario]]*cocina[[#This Row],[Cantidad Ordenada]]-cocina[[#This Row],[Costo Unitario]]*cocina[[#This Row],[Cantidad Ordenada]]</f>
        <v>12</v>
      </c>
      <c r="K867">
        <f>cocina[[#This Row],[Precio Unitario]]*cocina[[#This Row],[Cantidad Ordenada]]</f>
        <v>28</v>
      </c>
      <c r="L867" s="5">
        <f>(SUMIF(A:A,cocina[[#This Row],[Número de Orden]],J:J))/SUMIF(A:A,cocina[[#This Row],[Número de Orden]],K:K)</f>
        <v>0.42</v>
      </c>
      <c r="M867" s="1">
        <f>cocina[[#This Row],[Ganancia bruta]]-cocina[[#This Row],[Ganancia neta]]</f>
        <v>16</v>
      </c>
    </row>
    <row r="868" spans="1:13" x14ac:dyDescent="0.3">
      <c r="A868">
        <v>338</v>
      </c>
      <c r="B868">
        <v>18</v>
      </c>
      <c r="C868" s="1" t="s">
        <v>65</v>
      </c>
      <c r="D868" s="1" t="s">
        <v>625</v>
      </c>
      <c r="E868">
        <v>20</v>
      </c>
      <c r="F868">
        <v>34</v>
      </c>
      <c r="G868">
        <v>3</v>
      </c>
      <c r="H868">
        <v>44</v>
      </c>
      <c r="I868" s="1" t="s">
        <v>608</v>
      </c>
      <c r="J868">
        <f>cocina[[#This Row],[Precio Unitario]]*cocina[[#This Row],[Cantidad Ordenada]]-cocina[[#This Row],[Costo Unitario]]*cocina[[#This Row],[Cantidad Ordenada]]</f>
        <v>42</v>
      </c>
      <c r="K868">
        <f>cocina[[#This Row],[Precio Unitario]]*cocina[[#This Row],[Cantidad Ordenada]]</f>
        <v>102</v>
      </c>
      <c r="L868" s="5">
        <f>(SUMIF(A:A,cocina[[#This Row],[Número de Orden]],J:J))/SUMIF(A:A,cocina[[#This Row],[Número de Orden]],K:K)</f>
        <v>0.4050179211469534</v>
      </c>
      <c r="M868" s="1">
        <f>cocina[[#This Row],[Ganancia bruta]]-cocina[[#This Row],[Ganancia neta]]</f>
        <v>60</v>
      </c>
    </row>
    <row r="869" spans="1:13" x14ac:dyDescent="0.3">
      <c r="A869">
        <v>338</v>
      </c>
      <c r="B869">
        <v>18</v>
      </c>
      <c r="C869" s="1" t="s">
        <v>80</v>
      </c>
      <c r="D869" s="1" t="s">
        <v>628</v>
      </c>
      <c r="E869">
        <v>13</v>
      </c>
      <c r="F869">
        <v>21</v>
      </c>
      <c r="G869">
        <v>1</v>
      </c>
      <c r="H869">
        <v>10</v>
      </c>
      <c r="I869" s="1" t="s">
        <v>609</v>
      </c>
      <c r="J869">
        <f>cocina[[#This Row],[Precio Unitario]]*cocina[[#This Row],[Cantidad Ordenada]]-cocina[[#This Row],[Costo Unitario]]*cocina[[#This Row],[Cantidad Ordenada]]</f>
        <v>8</v>
      </c>
      <c r="K869">
        <f>cocina[[#This Row],[Precio Unitario]]*cocina[[#This Row],[Cantidad Ordenada]]</f>
        <v>21</v>
      </c>
      <c r="L869" s="5">
        <f>(SUMIF(A:A,cocina[[#This Row],[Número de Orden]],J:J))/SUMIF(A:A,cocina[[#This Row],[Número de Orden]],K:K)</f>
        <v>0.4050179211469534</v>
      </c>
      <c r="M869" s="1">
        <f>cocina[[#This Row],[Ganancia bruta]]-cocina[[#This Row],[Ganancia neta]]</f>
        <v>13</v>
      </c>
    </row>
    <row r="870" spans="1:13" x14ac:dyDescent="0.3">
      <c r="A870">
        <v>338</v>
      </c>
      <c r="B870">
        <v>18</v>
      </c>
      <c r="C870" s="1" t="s">
        <v>257</v>
      </c>
      <c r="D870" s="1" t="s">
        <v>623</v>
      </c>
      <c r="E870">
        <v>19</v>
      </c>
      <c r="F870">
        <v>32</v>
      </c>
      <c r="G870">
        <v>3</v>
      </c>
      <c r="H870">
        <v>30</v>
      </c>
      <c r="I870" s="1" t="s">
        <v>609</v>
      </c>
      <c r="J870">
        <f>cocina[[#This Row],[Precio Unitario]]*cocina[[#This Row],[Cantidad Ordenada]]-cocina[[#This Row],[Costo Unitario]]*cocina[[#This Row],[Cantidad Ordenada]]</f>
        <v>39</v>
      </c>
      <c r="K870">
        <f>cocina[[#This Row],[Precio Unitario]]*cocina[[#This Row],[Cantidad Ordenada]]</f>
        <v>96</v>
      </c>
      <c r="L870" s="5">
        <f>(SUMIF(A:A,cocina[[#This Row],[Número de Orden]],J:J))/SUMIF(A:A,cocina[[#This Row],[Número de Orden]],K:K)</f>
        <v>0.4050179211469534</v>
      </c>
      <c r="M870" s="1">
        <f>cocina[[#This Row],[Ganancia bruta]]-cocina[[#This Row],[Ganancia neta]]</f>
        <v>57</v>
      </c>
    </row>
    <row r="871" spans="1:13" x14ac:dyDescent="0.3">
      <c r="A871">
        <v>338</v>
      </c>
      <c r="B871">
        <v>18</v>
      </c>
      <c r="C871" s="1" t="s">
        <v>156</v>
      </c>
      <c r="D871" s="1" t="s">
        <v>626</v>
      </c>
      <c r="E871">
        <v>12</v>
      </c>
      <c r="F871">
        <v>20</v>
      </c>
      <c r="G871">
        <v>3</v>
      </c>
      <c r="H871">
        <v>59</v>
      </c>
      <c r="I871" s="1" t="s">
        <v>608</v>
      </c>
      <c r="J871">
        <f>cocina[[#This Row],[Precio Unitario]]*cocina[[#This Row],[Cantidad Ordenada]]-cocina[[#This Row],[Costo Unitario]]*cocina[[#This Row],[Cantidad Ordenada]]</f>
        <v>24</v>
      </c>
      <c r="K871">
        <f>cocina[[#This Row],[Precio Unitario]]*cocina[[#This Row],[Cantidad Ordenada]]</f>
        <v>60</v>
      </c>
      <c r="L871" s="5">
        <f>(SUMIF(A:A,cocina[[#This Row],[Número de Orden]],J:J))/SUMIF(A:A,cocina[[#This Row],[Número de Orden]],K:K)</f>
        <v>0.4050179211469534</v>
      </c>
      <c r="M871" s="1">
        <f>cocina[[#This Row],[Ganancia bruta]]-cocina[[#This Row],[Ganancia neta]]</f>
        <v>36</v>
      </c>
    </row>
    <row r="872" spans="1:13" x14ac:dyDescent="0.3">
      <c r="A872">
        <v>339</v>
      </c>
      <c r="B872">
        <v>13</v>
      </c>
      <c r="C872" s="1" t="s">
        <v>48</v>
      </c>
      <c r="D872" s="1" t="s">
        <v>618</v>
      </c>
      <c r="E872">
        <v>17</v>
      </c>
      <c r="F872">
        <v>29</v>
      </c>
      <c r="G872">
        <v>2</v>
      </c>
      <c r="H872">
        <v>6</v>
      </c>
      <c r="I872" s="1" t="s">
        <v>609</v>
      </c>
      <c r="J872">
        <f>cocina[[#This Row],[Precio Unitario]]*cocina[[#This Row],[Cantidad Ordenada]]-cocina[[#This Row],[Costo Unitario]]*cocina[[#This Row],[Cantidad Ordenada]]</f>
        <v>24</v>
      </c>
      <c r="K872">
        <f>cocina[[#This Row],[Precio Unitario]]*cocina[[#This Row],[Cantidad Ordenada]]</f>
        <v>58</v>
      </c>
      <c r="L872" s="5">
        <f>(SUMIF(A:A,cocina[[#This Row],[Número de Orden]],J:J))/SUMIF(A:A,cocina[[#This Row],[Número de Orden]],K:K)</f>
        <v>0.40384615384615385</v>
      </c>
      <c r="M872" s="1">
        <f>cocina[[#This Row],[Ganancia bruta]]-cocina[[#This Row],[Ganancia neta]]</f>
        <v>34</v>
      </c>
    </row>
    <row r="873" spans="1:13" x14ac:dyDescent="0.3">
      <c r="A873">
        <v>339</v>
      </c>
      <c r="B873">
        <v>13</v>
      </c>
      <c r="C873" s="1" t="s">
        <v>210</v>
      </c>
      <c r="D873" s="1" t="s">
        <v>627</v>
      </c>
      <c r="E873">
        <v>14</v>
      </c>
      <c r="F873">
        <v>23</v>
      </c>
      <c r="G873">
        <v>2</v>
      </c>
      <c r="H873">
        <v>40</v>
      </c>
      <c r="I873" s="1" t="s">
        <v>608</v>
      </c>
      <c r="J873">
        <f>cocina[[#This Row],[Precio Unitario]]*cocina[[#This Row],[Cantidad Ordenada]]-cocina[[#This Row],[Costo Unitario]]*cocina[[#This Row],[Cantidad Ordenada]]</f>
        <v>18</v>
      </c>
      <c r="K873">
        <f>cocina[[#This Row],[Precio Unitario]]*cocina[[#This Row],[Cantidad Ordenada]]</f>
        <v>46</v>
      </c>
      <c r="L873" s="5">
        <f>(SUMIF(A:A,cocina[[#This Row],[Número de Orden]],J:J))/SUMIF(A:A,cocina[[#This Row],[Número de Orden]],K:K)</f>
        <v>0.40384615384615385</v>
      </c>
      <c r="M873" s="1">
        <f>cocina[[#This Row],[Ganancia bruta]]-cocina[[#This Row],[Ganancia neta]]</f>
        <v>28</v>
      </c>
    </row>
    <row r="874" spans="1:13" x14ac:dyDescent="0.3">
      <c r="A874">
        <v>340</v>
      </c>
      <c r="B874">
        <v>15</v>
      </c>
      <c r="C874" s="1" t="s">
        <v>58</v>
      </c>
      <c r="D874" s="1" t="s">
        <v>616</v>
      </c>
      <c r="E874">
        <v>25</v>
      </c>
      <c r="F874">
        <v>40</v>
      </c>
      <c r="G874">
        <v>2</v>
      </c>
      <c r="H874">
        <v>35</v>
      </c>
      <c r="I874" s="1" t="s">
        <v>609</v>
      </c>
      <c r="J874">
        <f>cocina[[#This Row],[Precio Unitario]]*cocina[[#This Row],[Cantidad Ordenada]]-cocina[[#This Row],[Costo Unitario]]*cocina[[#This Row],[Cantidad Ordenada]]</f>
        <v>30</v>
      </c>
      <c r="K874">
        <f>cocina[[#This Row],[Precio Unitario]]*cocina[[#This Row],[Cantidad Ordenada]]</f>
        <v>80</v>
      </c>
      <c r="L874" s="5">
        <f>(SUMIF(A:A,cocina[[#This Row],[Número de Orden]],J:J))/SUMIF(A:A,cocina[[#This Row],[Número de Orden]],K:K)</f>
        <v>0.40243902439024393</v>
      </c>
      <c r="M874" s="1">
        <f>cocina[[#This Row],[Ganancia bruta]]-cocina[[#This Row],[Ganancia neta]]</f>
        <v>50</v>
      </c>
    </row>
    <row r="875" spans="1:13" x14ac:dyDescent="0.3">
      <c r="A875">
        <v>340</v>
      </c>
      <c r="B875">
        <v>15</v>
      </c>
      <c r="C875" s="1" t="s">
        <v>52</v>
      </c>
      <c r="D875" s="1" t="s">
        <v>620</v>
      </c>
      <c r="E875">
        <v>16</v>
      </c>
      <c r="F875">
        <v>28</v>
      </c>
      <c r="G875">
        <v>3</v>
      </c>
      <c r="H875">
        <v>56</v>
      </c>
      <c r="I875" s="1" t="s">
        <v>608</v>
      </c>
      <c r="J875">
        <f>cocina[[#This Row],[Precio Unitario]]*cocina[[#This Row],[Cantidad Ordenada]]-cocina[[#This Row],[Costo Unitario]]*cocina[[#This Row],[Cantidad Ordenada]]</f>
        <v>36</v>
      </c>
      <c r="K875">
        <f>cocina[[#This Row],[Precio Unitario]]*cocina[[#This Row],[Cantidad Ordenada]]</f>
        <v>84</v>
      </c>
      <c r="L875" s="5">
        <f>(SUMIF(A:A,cocina[[#This Row],[Número de Orden]],J:J))/SUMIF(A:A,cocina[[#This Row],[Número de Orden]],K:K)</f>
        <v>0.40243902439024393</v>
      </c>
      <c r="M875" s="1">
        <f>cocina[[#This Row],[Ganancia bruta]]-cocina[[#This Row],[Ganancia neta]]</f>
        <v>48</v>
      </c>
    </row>
    <row r="876" spans="1:13" x14ac:dyDescent="0.3">
      <c r="A876">
        <v>341</v>
      </c>
      <c r="B876">
        <v>14</v>
      </c>
      <c r="C876" s="1" t="s">
        <v>52</v>
      </c>
      <c r="D876" s="1" t="s">
        <v>620</v>
      </c>
      <c r="E876">
        <v>16</v>
      </c>
      <c r="F876">
        <v>28</v>
      </c>
      <c r="G876">
        <v>1</v>
      </c>
      <c r="H876">
        <v>46</v>
      </c>
      <c r="I876" s="1" t="s">
        <v>608</v>
      </c>
      <c r="J876">
        <f>cocina[[#This Row],[Precio Unitario]]*cocina[[#This Row],[Cantidad Ordenada]]-cocina[[#This Row],[Costo Unitario]]*cocina[[#This Row],[Cantidad Ordenada]]</f>
        <v>12</v>
      </c>
      <c r="K876">
        <f>cocina[[#This Row],[Precio Unitario]]*cocina[[#This Row],[Cantidad Ordenada]]</f>
        <v>28</v>
      </c>
      <c r="L876" s="5">
        <f>(SUMIF(A:A,cocina[[#This Row],[Número de Orden]],J:J))/SUMIF(A:A,cocina[[#This Row],[Número de Orden]],K:K)</f>
        <v>0.40677966101694918</v>
      </c>
      <c r="M876" s="1">
        <f>cocina[[#This Row],[Ganancia bruta]]-cocina[[#This Row],[Ganancia neta]]</f>
        <v>16</v>
      </c>
    </row>
    <row r="877" spans="1:13" x14ac:dyDescent="0.3">
      <c r="A877">
        <v>341</v>
      </c>
      <c r="B877">
        <v>14</v>
      </c>
      <c r="C877" s="1" t="s">
        <v>213</v>
      </c>
      <c r="D877" s="1" t="s">
        <v>624</v>
      </c>
      <c r="E877">
        <v>13</v>
      </c>
      <c r="F877">
        <v>22</v>
      </c>
      <c r="G877">
        <v>2</v>
      </c>
      <c r="H877">
        <v>34</v>
      </c>
      <c r="I877" s="1" t="s">
        <v>609</v>
      </c>
      <c r="J877">
        <f>cocina[[#This Row],[Precio Unitario]]*cocina[[#This Row],[Cantidad Ordenada]]-cocina[[#This Row],[Costo Unitario]]*cocina[[#This Row],[Cantidad Ordenada]]</f>
        <v>18</v>
      </c>
      <c r="K877">
        <f>cocina[[#This Row],[Precio Unitario]]*cocina[[#This Row],[Cantidad Ordenada]]</f>
        <v>44</v>
      </c>
      <c r="L877" s="5">
        <f>(SUMIF(A:A,cocina[[#This Row],[Número de Orden]],J:J))/SUMIF(A:A,cocina[[#This Row],[Número de Orden]],K:K)</f>
        <v>0.40677966101694918</v>
      </c>
      <c r="M877" s="1">
        <f>cocina[[#This Row],[Ganancia bruta]]-cocina[[#This Row],[Ganancia neta]]</f>
        <v>26</v>
      </c>
    </row>
    <row r="878" spans="1:13" x14ac:dyDescent="0.3">
      <c r="A878">
        <v>341</v>
      </c>
      <c r="B878">
        <v>14</v>
      </c>
      <c r="C878" s="1" t="s">
        <v>36</v>
      </c>
      <c r="D878" s="1" t="s">
        <v>622</v>
      </c>
      <c r="E878">
        <v>21</v>
      </c>
      <c r="F878">
        <v>35</v>
      </c>
      <c r="G878">
        <v>3</v>
      </c>
      <c r="H878">
        <v>8</v>
      </c>
      <c r="I878" s="1" t="s">
        <v>609</v>
      </c>
      <c r="J878">
        <f>cocina[[#This Row],[Precio Unitario]]*cocina[[#This Row],[Cantidad Ordenada]]-cocina[[#This Row],[Costo Unitario]]*cocina[[#This Row],[Cantidad Ordenada]]</f>
        <v>42</v>
      </c>
      <c r="K878">
        <f>cocina[[#This Row],[Precio Unitario]]*cocina[[#This Row],[Cantidad Ordenada]]</f>
        <v>105</v>
      </c>
      <c r="L878" s="5">
        <f>(SUMIF(A:A,cocina[[#This Row],[Número de Orden]],J:J))/SUMIF(A:A,cocina[[#This Row],[Número de Orden]],K:K)</f>
        <v>0.40677966101694918</v>
      </c>
      <c r="M878" s="1">
        <f>cocina[[#This Row],[Ganancia bruta]]-cocina[[#This Row],[Ganancia neta]]</f>
        <v>63</v>
      </c>
    </row>
    <row r="879" spans="1:13" x14ac:dyDescent="0.3">
      <c r="A879">
        <v>342</v>
      </c>
      <c r="B879">
        <v>19</v>
      </c>
      <c r="C879" s="1" t="s">
        <v>210</v>
      </c>
      <c r="D879" s="1" t="s">
        <v>627</v>
      </c>
      <c r="E879">
        <v>14</v>
      </c>
      <c r="F879">
        <v>23</v>
      </c>
      <c r="G879">
        <v>2</v>
      </c>
      <c r="H879">
        <v>23</v>
      </c>
      <c r="I879" s="1" t="s">
        <v>609</v>
      </c>
      <c r="J879">
        <f>cocina[[#This Row],[Precio Unitario]]*cocina[[#This Row],[Cantidad Ordenada]]-cocina[[#This Row],[Costo Unitario]]*cocina[[#This Row],[Cantidad Ordenada]]</f>
        <v>18</v>
      </c>
      <c r="K879">
        <f>cocina[[#This Row],[Precio Unitario]]*cocina[[#This Row],[Cantidad Ordenada]]</f>
        <v>46</v>
      </c>
      <c r="L879" s="5">
        <f>(SUMIF(A:A,cocina[[#This Row],[Número de Orden]],J:J))/SUMIF(A:A,cocina[[#This Row],[Número de Orden]],K:K)</f>
        <v>0.41176470588235292</v>
      </c>
      <c r="M879" s="1">
        <f>cocina[[#This Row],[Ganancia bruta]]-cocina[[#This Row],[Ganancia neta]]</f>
        <v>28</v>
      </c>
    </row>
    <row r="880" spans="1:13" x14ac:dyDescent="0.3">
      <c r="A880">
        <v>342</v>
      </c>
      <c r="B880">
        <v>19</v>
      </c>
      <c r="C880" s="1" t="s">
        <v>52</v>
      </c>
      <c r="D880" s="1" t="s">
        <v>620</v>
      </c>
      <c r="E880">
        <v>16</v>
      </c>
      <c r="F880">
        <v>28</v>
      </c>
      <c r="G880">
        <v>2</v>
      </c>
      <c r="H880">
        <v>31</v>
      </c>
      <c r="I880" s="1" t="s">
        <v>609</v>
      </c>
      <c r="J880">
        <f>cocina[[#This Row],[Precio Unitario]]*cocina[[#This Row],[Cantidad Ordenada]]-cocina[[#This Row],[Costo Unitario]]*cocina[[#This Row],[Cantidad Ordenada]]</f>
        <v>24</v>
      </c>
      <c r="K880">
        <f>cocina[[#This Row],[Precio Unitario]]*cocina[[#This Row],[Cantidad Ordenada]]</f>
        <v>56</v>
      </c>
      <c r="L880" s="5">
        <f>(SUMIF(A:A,cocina[[#This Row],[Número de Orden]],J:J))/SUMIF(A:A,cocina[[#This Row],[Número de Orden]],K:K)</f>
        <v>0.41176470588235292</v>
      </c>
      <c r="M880" s="1">
        <f>cocina[[#This Row],[Ganancia bruta]]-cocina[[#This Row],[Ganancia neta]]</f>
        <v>32</v>
      </c>
    </row>
    <row r="881" spans="1:13" x14ac:dyDescent="0.3">
      <c r="A881">
        <v>343</v>
      </c>
      <c r="B881">
        <v>12</v>
      </c>
      <c r="C881" s="1" t="s">
        <v>65</v>
      </c>
      <c r="D881" s="1" t="s">
        <v>625</v>
      </c>
      <c r="E881">
        <v>20</v>
      </c>
      <c r="F881">
        <v>34</v>
      </c>
      <c r="G881">
        <v>2</v>
      </c>
      <c r="H881">
        <v>58</v>
      </c>
      <c r="I881" s="1" t="s">
        <v>609</v>
      </c>
      <c r="J881">
        <f>cocina[[#This Row],[Precio Unitario]]*cocina[[#This Row],[Cantidad Ordenada]]-cocina[[#This Row],[Costo Unitario]]*cocina[[#This Row],[Cantidad Ordenada]]</f>
        <v>28</v>
      </c>
      <c r="K881">
        <f>cocina[[#This Row],[Precio Unitario]]*cocina[[#This Row],[Cantidad Ordenada]]</f>
        <v>68</v>
      </c>
      <c r="L881" s="5">
        <f>(SUMIF(A:A,cocina[[#This Row],[Número de Orden]],J:J))/SUMIF(A:A,cocina[[#This Row],[Número de Orden]],K:K)</f>
        <v>0.40145985401459855</v>
      </c>
      <c r="M881" s="1">
        <f>cocina[[#This Row],[Ganancia bruta]]-cocina[[#This Row],[Ganancia neta]]</f>
        <v>40</v>
      </c>
    </row>
    <row r="882" spans="1:13" x14ac:dyDescent="0.3">
      <c r="A882">
        <v>343</v>
      </c>
      <c r="B882">
        <v>12</v>
      </c>
      <c r="C882" s="1" t="s">
        <v>210</v>
      </c>
      <c r="D882" s="1" t="s">
        <v>627</v>
      </c>
      <c r="E882">
        <v>14</v>
      </c>
      <c r="F882">
        <v>23</v>
      </c>
      <c r="G882">
        <v>3</v>
      </c>
      <c r="H882">
        <v>43</v>
      </c>
      <c r="I882" s="1" t="s">
        <v>608</v>
      </c>
      <c r="J882">
        <f>cocina[[#This Row],[Precio Unitario]]*cocina[[#This Row],[Cantidad Ordenada]]-cocina[[#This Row],[Costo Unitario]]*cocina[[#This Row],[Cantidad Ordenada]]</f>
        <v>27</v>
      </c>
      <c r="K882">
        <f>cocina[[#This Row],[Precio Unitario]]*cocina[[#This Row],[Cantidad Ordenada]]</f>
        <v>69</v>
      </c>
      <c r="L882" s="5">
        <f>(SUMIF(A:A,cocina[[#This Row],[Número de Orden]],J:J))/SUMIF(A:A,cocina[[#This Row],[Número de Orden]],K:K)</f>
        <v>0.40145985401459855</v>
      </c>
      <c r="M882" s="1">
        <f>cocina[[#This Row],[Ganancia bruta]]-cocina[[#This Row],[Ganancia neta]]</f>
        <v>42</v>
      </c>
    </row>
    <row r="883" spans="1:13" x14ac:dyDescent="0.3">
      <c r="A883">
        <v>344</v>
      </c>
      <c r="B883">
        <v>15</v>
      </c>
      <c r="C883" s="1" t="s">
        <v>36</v>
      </c>
      <c r="D883" s="1" t="s">
        <v>622</v>
      </c>
      <c r="E883">
        <v>21</v>
      </c>
      <c r="F883">
        <v>35</v>
      </c>
      <c r="G883">
        <v>1</v>
      </c>
      <c r="H883">
        <v>11</v>
      </c>
      <c r="I883" s="1" t="s">
        <v>609</v>
      </c>
      <c r="J883">
        <f>cocina[[#This Row],[Precio Unitario]]*cocina[[#This Row],[Cantidad Ordenada]]-cocina[[#This Row],[Costo Unitario]]*cocina[[#This Row],[Cantidad Ordenada]]</f>
        <v>14</v>
      </c>
      <c r="K883">
        <f>cocina[[#This Row],[Precio Unitario]]*cocina[[#This Row],[Cantidad Ordenada]]</f>
        <v>35</v>
      </c>
      <c r="L883" s="5">
        <f>(SUMIF(A:A,cocina[[#This Row],[Número de Orden]],J:J))/SUMIF(A:A,cocina[[#This Row],[Número de Orden]],K:K)</f>
        <v>0.39890710382513661</v>
      </c>
      <c r="M883" s="1">
        <f>cocina[[#This Row],[Ganancia bruta]]-cocina[[#This Row],[Ganancia neta]]</f>
        <v>21</v>
      </c>
    </row>
    <row r="884" spans="1:13" x14ac:dyDescent="0.3">
      <c r="A884">
        <v>344</v>
      </c>
      <c r="B884">
        <v>15</v>
      </c>
      <c r="C884" s="1" t="s">
        <v>126</v>
      </c>
      <c r="D884" s="1" t="s">
        <v>614</v>
      </c>
      <c r="E884">
        <v>19</v>
      </c>
      <c r="F884">
        <v>31</v>
      </c>
      <c r="G884">
        <v>2</v>
      </c>
      <c r="H884">
        <v>28</v>
      </c>
      <c r="I884" s="1" t="s">
        <v>609</v>
      </c>
      <c r="J884">
        <f>cocina[[#This Row],[Precio Unitario]]*cocina[[#This Row],[Cantidad Ordenada]]-cocina[[#This Row],[Costo Unitario]]*cocina[[#This Row],[Cantidad Ordenada]]</f>
        <v>24</v>
      </c>
      <c r="K884">
        <f>cocina[[#This Row],[Precio Unitario]]*cocina[[#This Row],[Cantidad Ordenada]]</f>
        <v>62</v>
      </c>
      <c r="L884" s="5">
        <f>(SUMIF(A:A,cocina[[#This Row],[Número de Orden]],J:J))/SUMIF(A:A,cocina[[#This Row],[Número de Orden]],K:K)</f>
        <v>0.39890710382513661</v>
      </c>
      <c r="M884" s="1">
        <f>cocina[[#This Row],[Ganancia bruta]]-cocina[[#This Row],[Ganancia neta]]</f>
        <v>38</v>
      </c>
    </row>
    <row r="885" spans="1:13" x14ac:dyDescent="0.3">
      <c r="A885">
        <v>344</v>
      </c>
      <c r="B885">
        <v>15</v>
      </c>
      <c r="C885" s="1" t="s">
        <v>257</v>
      </c>
      <c r="D885" s="1" t="s">
        <v>623</v>
      </c>
      <c r="E885">
        <v>19</v>
      </c>
      <c r="F885">
        <v>32</v>
      </c>
      <c r="G885">
        <v>2</v>
      </c>
      <c r="H885">
        <v>19</v>
      </c>
      <c r="I885" s="1" t="s">
        <v>609</v>
      </c>
      <c r="J885">
        <f>cocina[[#This Row],[Precio Unitario]]*cocina[[#This Row],[Cantidad Ordenada]]-cocina[[#This Row],[Costo Unitario]]*cocina[[#This Row],[Cantidad Ordenada]]</f>
        <v>26</v>
      </c>
      <c r="K885">
        <f>cocina[[#This Row],[Precio Unitario]]*cocina[[#This Row],[Cantidad Ordenada]]</f>
        <v>64</v>
      </c>
      <c r="L885" s="5">
        <f>(SUMIF(A:A,cocina[[#This Row],[Número de Orden]],J:J))/SUMIF(A:A,cocina[[#This Row],[Número de Orden]],K:K)</f>
        <v>0.39890710382513661</v>
      </c>
      <c r="M885" s="1">
        <f>cocina[[#This Row],[Ganancia bruta]]-cocina[[#This Row],[Ganancia neta]]</f>
        <v>38</v>
      </c>
    </row>
    <row r="886" spans="1:13" x14ac:dyDescent="0.3">
      <c r="A886">
        <v>344</v>
      </c>
      <c r="B886">
        <v>15</v>
      </c>
      <c r="C886" s="1" t="s">
        <v>213</v>
      </c>
      <c r="D886" s="1" t="s">
        <v>624</v>
      </c>
      <c r="E886">
        <v>13</v>
      </c>
      <c r="F886">
        <v>22</v>
      </c>
      <c r="G886">
        <v>1</v>
      </c>
      <c r="H886">
        <v>28</v>
      </c>
      <c r="I886" s="1" t="s">
        <v>608</v>
      </c>
      <c r="J886">
        <f>cocina[[#This Row],[Precio Unitario]]*cocina[[#This Row],[Cantidad Ordenada]]-cocina[[#This Row],[Costo Unitario]]*cocina[[#This Row],[Cantidad Ordenada]]</f>
        <v>9</v>
      </c>
      <c r="K886">
        <f>cocina[[#This Row],[Precio Unitario]]*cocina[[#This Row],[Cantidad Ordenada]]</f>
        <v>22</v>
      </c>
      <c r="L886" s="5">
        <f>(SUMIF(A:A,cocina[[#This Row],[Número de Orden]],J:J))/SUMIF(A:A,cocina[[#This Row],[Número de Orden]],K:K)</f>
        <v>0.39890710382513661</v>
      </c>
      <c r="M886" s="1">
        <f>cocina[[#This Row],[Ganancia bruta]]-cocina[[#This Row],[Ganancia neta]]</f>
        <v>13</v>
      </c>
    </row>
    <row r="887" spans="1:13" x14ac:dyDescent="0.3">
      <c r="A887">
        <v>345</v>
      </c>
      <c r="B887">
        <v>16</v>
      </c>
      <c r="C887" s="1" t="s">
        <v>122</v>
      </c>
      <c r="D887" s="1" t="s">
        <v>621</v>
      </c>
      <c r="E887">
        <v>11</v>
      </c>
      <c r="F887">
        <v>19</v>
      </c>
      <c r="G887">
        <v>2</v>
      </c>
      <c r="H887">
        <v>18</v>
      </c>
      <c r="I887" s="1" t="s">
        <v>608</v>
      </c>
      <c r="J887">
        <f>cocina[[#This Row],[Precio Unitario]]*cocina[[#This Row],[Cantidad Ordenada]]-cocina[[#This Row],[Costo Unitario]]*cocina[[#This Row],[Cantidad Ordenada]]</f>
        <v>16</v>
      </c>
      <c r="K887">
        <f>cocina[[#This Row],[Precio Unitario]]*cocina[[#This Row],[Cantidad Ordenada]]</f>
        <v>38</v>
      </c>
      <c r="L887" s="5">
        <f>(SUMIF(A:A,cocina[[#This Row],[Número de Orden]],J:J))/SUMIF(A:A,cocina[[#This Row],[Número de Orden]],K:K)</f>
        <v>0.42105263157894735</v>
      </c>
      <c r="M887" s="1">
        <f>cocina[[#This Row],[Ganancia bruta]]-cocina[[#This Row],[Ganancia neta]]</f>
        <v>22</v>
      </c>
    </row>
    <row r="888" spans="1:13" x14ac:dyDescent="0.3">
      <c r="A888">
        <v>346</v>
      </c>
      <c r="B888">
        <v>1</v>
      </c>
      <c r="C888" s="1" t="s">
        <v>83</v>
      </c>
      <c r="D888" s="1" t="s">
        <v>617</v>
      </c>
      <c r="E888">
        <v>22</v>
      </c>
      <c r="F888">
        <v>36</v>
      </c>
      <c r="G888">
        <v>2</v>
      </c>
      <c r="H888">
        <v>22</v>
      </c>
      <c r="I888" s="1" t="s">
        <v>609</v>
      </c>
      <c r="J888">
        <f>cocina[[#This Row],[Precio Unitario]]*cocina[[#This Row],[Cantidad Ordenada]]-cocina[[#This Row],[Costo Unitario]]*cocina[[#This Row],[Cantidad Ordenada]]</f>
        <v>28</v>
      </c>
      <c r="K888">
        <f>cocina[[#This Row],[Precio Unitario]]*cocina[[#This Row],[Cantidad Ordenada]]</f>
        <v>72</v>
      </c>
      <c r="L888" s="5">
        <f>(SUMIF(A:A,cocina[[#This Row],[Número de Orden]],J:J))/SUMIF(A:A,cocina[[#This Row],[Número de Orden]],K:K)</f>
        <v>0.3888888888888889</v>
      </c>
      <c r="M888" s="1">
        <f>cocina[[#This Row],[Ganancia bruta]]-cocina[[#This Row],[Ganancia neta]]</f>
        <v>44</v>
      </c>
    </row>
    <row r="889" spans="1:13" x14ac:dyDescent="0.3">
      <c r="A889">
        <v>347</v>
      </c>
      <c r="B889">
        <v>7</v>
      </c>
      <c r="C889" s="1" t="s">
        <v>36</v>
      </c>
      <c r="D889" s="1" t="s">
        <v>622</v>
      </c>
      <c r="E889">
        <v>21</v>
      </c>
      <c r="F889">
        <v>35</v>
      </c>
      <c r="G889">
        <v>2</v>
      </c>
      <c r="H889">
        <v>44</v>
      </c>
      <c r="I889" s="1" t="s">
        <v>608</v>
      </c>
      <c r="J889">
        <f>cocina[[#This Row],[Precio Unitario]]*cocina[[#This Row],[Cantidad Ordenada]]-cocina[[#This Row],[Costo Unitario]]*cocina[[#This Row],[Cantidad Ordenada]]</f>
        <v>28</v>
      </c>
      <c r="K889">
        <f>cocina[[#This Row],[Precio Unitario]]*cocina[[#This Row],[Cantidad Ordenada]]</f>
        <v>70</v>
      </c>
      <c r="L889" s="5">
        <f>(SUMIF(A:A,cocina[[#This Row],[Número de Orden]],J:J))/SUMIF(A:A,cocina[[#This Row],[Número de Orden]],K:K)</f>
        <v>0.4</v>
      </c>
      <c r="M889" s="1">
        <f>cocina[[#This Row],[Ganancia bruta]]-cocina[[#This Row],[Ganancia neta]]</f>
        <v>42</v>
      </c>
    </row>
    <row r="890" spans="1:13" x14ac:dyDescent="0.3">
      <c r="A890">
        <v>348</v>
      </c>
      <c r="B890">
        <v>16</v>
      </c>
      <c r="C890" s="1" t="s">
        <v>165</v>
      </c>
      <c r="D890" s="1" t="s">
        <v>630</v>
      </c>
      <c r="E890">
        <v>15</v>
      </c>
      <c r="F890">
        <v>26</v>
      </c>
      <c r="G890">
        <v>1</v>
      </c>
      <c r="H890">
        <v>31</v>
      </c>
      <c r="I890" s="1" t="s">
        <v>609</v>
      </c>
      <c r="J890">
        <f>cocina[[#This Row],[Precio Unitario]]*cocina[[#This Row],[Cantidad Ordenada]]-cocina[[#This Row],[Costo Unitario]]*cocina[[#This Row],[Cantidad Ordenada]]</f>
        <v>11</v>
      </c>
      <c r="K890">
        <f>cocina[[#This Row],[Precio Unitario]]*cocina[[#This Row],[Cantidad Ordenada]]</f>
        <v>26</v>
      </c>
      <c r="L890" s="5">
        <f>(SUMIF(A:A,cocina[[#This Row],[Número de Orden]],J:J))/SUMIF(A:A,cocina[[#This Row],[Número de Orden]],K:K)</f>
        <v>0.40697674418604651</v>
      </c>
      <c r="M890" s="1">
        <f>cocina[[#This Row],[Ganancia bruta]]-cocina[[#This Row],[Ganancia neta]]</f>
        <v>15</v>
      </c>
    </row>
    <row r="891" spans="1:13" x14ac:dyDescent="0.3">
      <c r="A891">
        <v>348</v>
      </c>
      <c r="B891">
        <v>16</v>
      </c>
      <c r="C891" s="1" t="s">
        <v>156</v>
      </c>
      <c r="D891" s="1" t="s">
        <v>626</v>
      </c>
      <c r="E891">
        <v>12</v>
      </c>
      <c r="F891">
        <v>20</v>
      </c>
      <c r="G891">
        <v>3</v>
      </c>
      <c r="H891">
        <v>57</v>
      </c>
      <c r="I891" s="1" t="s">
        <v>608</v>
      </c>
      <c r="J891">
        <f>cocina[[#This Row],[Precio Unitario]]*cocina[[#This Row],[Cantidad Ordenada]]-cocina[[#This Row],[Costo Unitario]]*cocina[[#This Row],[Cantidad Ordenada]]</f>
        <v>24</v>
      </c>
      <c r="K891">
        <f>cocina[[#This Row],[Precio Unitario]]*cocina[[#This Row],[Cantidad Ordenada]]</f>
        <v>60</v>
      </c>
      <c r="L891" s="5">
        <f>(SUMIF(A:A,cocina[[#This Row],[Número de Orden]],J:J))/SUMIF(A:A,cocina[[#This Row],[Número de Orden]],K:K)</f>
        <v>0.40697674418604651</v>
      </c>
      <c r="M891" s="1">
        <f>cocina[[#This Row],[Ganancia bruta]]-cocina[[#This Row],[Ganancia neta]]</f>
        <v>36</v>
      </c>
    </row>
    <row r="892" spans="1:13" x14ac:dyDescent="0.3">
      <c r="A892">
        <v>349</v>
      </c>
      <c r="B892">
        <v>13</v>
      </c>
      <c r="C892" s="1" t="s">
        <v>78</v>
      </c>
      <c r="D892" s="1" t="s">
        <v>613</v>
      </c>
      <c r="E892">
        <v>18</v>
      </c>
      <c r="F892">
        <v>30</v>
      </c>
      <c r="G892">
        <v>2</v>
      </c>
      <c r="H892">
        <v>25</v>
      </c>
      <c r="I892" s="1" t="s">
        <v>609</v>
      </c>
      <c r="J892">
        <f>cocina[[#This Row],[Precio Unitario]]*cocina[[#This Row],[Cantidad Ordenada]]-cocina[[#This Row],[Costo Unitario]]*cocina[[#This Row],[Cantidad Ordenada]]</f>
        <v>24</v>
      </c>
      <c r="K892">
        <f>cocina[[#This Row],[Precio Unitario]]*cocina[[#This Row],[Cantidad Ordenada]]</f>
        <v>60</v>
      </c>
      <c r="L892" s="5">
        <f>(SUMIF(A:A,cocina[[#This Row],[Número de Orden]],J:J))/SUMIF(A:A,cocina[[#This Row],[Número de Orden]],K:K)</f>
        <v>0.40789473684210525</v>
      </c>
      <c r="M892" s="1">
        <f>cocina[[#This Row],[Ganancia bruta]]-cocina[[#This Row],[Ganancia neta]]</f>
        <v>36</v>
      </c>
    </row>
    <row r="893" spans="1:13" x14ac:dyDescent="0.3">
      <c r="A893">
        <v>349</v>
      </c>
      <c r="B893">
        <v>13</v>
      </c>
      <c r="C893" s="1" t="s">
        <v>122</v>
      </c>
      <c r="D893" s="1" t="s">
        <v>621</v>
      </c>
      <c r="E893">
        <v>11</v>
      </c>
      <c r="F893">
        <v>19</v>
      </c>
      <c r="G893">
        <v>3</v>
      </c>
      <c r="H893">
        <v>7</v>
      </c>
      <c r="I893" s="1" t="s">
        <v>608</v>
      </c>
      <c r="J893">
        <f>cocina[[#This Row],[Precio Unitario]]*cocina[[#This Row],[Cantidad Ordenada]]-cocina[[#This Row],[Costo Unitario]]*cocina[[#This Row],[Cantidad Ordenada]]</f>
        <v>24</v>
      </c>
      <c r="K893">
        <f>cocina[[#This Row],[Precio Unitario]]*cocina[[#This Row],[Cantidad Ordenada]]</f>
        <v>57</v>
      </c>
      <c r="L893" s="5">
        <f>(SUMIF(A:A,cocina[[#This Row],[Número de Orden]],J:J))/SUMIF(A:A,cocina[[#This Row],[Número de Orden]],K:K)</f>
        <v>0.40789473684210525</v>
      </c>
      <c r="M893" s="1">
        <f>cocina[[#This Row],[Ganancia bruta]]-cocina[[#This Row],[Ganancia neta]]</f>
        <v>33</v>
      </c>
    </row>
    <row r="894" spans="1:13" x14ac:dyDescent="0.3">
      <c r="A894">
        <v>349</v>
      </c>
      <c r="B894">
        <v>13</v>
      </c>
      <c r="C894" s="1" t="s">
        <v>36</v>
      </c>
      <c r="D894" s="1" t="s">
        <v>622</v>
      </c>
      <c r="E894">
        <v>21</v>
      </c>
      <c r="F894">
        <v>35</v>
      </c>
      <c r="G894">
        <v>1</v>
      </c>
      <c r="H894">
        <v>53</v>
      </c>
      <c r="I894" s="1" t="s">
        <v>608</v>
      </c>
      <c r="J894">
        <f>cocina[[#This Row],[Precio Unitario]]*cocina[[#This Row],[Cantidad Ordenada]]-cocina[[#This Row],[Costo Unitario]]*cocina[[#This Row],[Cantidad Ordenada]]</f>
        <v>14</v>
      </c>
      <c r="K894">
        <f>cocina[[#This Row],[Precio Unitario]]*cocina[[#This Row],[Cantidad Ordenada]]</f>
        <v>35</v>
      </c>
      <c r="L894" s="5">
        <f>(SUMIF(A:A,cocina[[#This Row],[Número de Orden]],J:J))/SUMIF(A:A,cocina[[#This Row],[Número de Orden]],K:K)</f>
        <v>0.40789473684210525</v>
      </c>
      <c r="M894" s="1">
        <f>cocina[[#This Row],[Ganancia bruta]]-cocina[[#This Row],[Ganancia neta]]</f>
        <v>21</v>
      </c>
    </row>
    <row r="895" spans="1:13" x14ac:dyDescent="0.3">
      <c r="A895">
        <v>350</v>
      </c>
      <c r="B895">
        <v>2</v>
      </c>
      <c r="C895" s="1" t="s">
        <v>126</v>
      </c>
      <c r="D895" s="1" t="s">
        <v>614</v>
      </c>
      <c r="E895">
        <v>19</v>
      </c>
      <c r="F895">
        <v>31</v>
      </c>
      <c r="G895">
        <v>2</v>
      </c>
      <c r="H895">
        <v>52</v>
      </c>
      <c r="I895" s="1" t="s">
        <v>609</v>
      </c>
      <c r="J895">
        <f>cocina[[#This Row],[Precio Unitario]]*cocina[[#This Row],[Cantidad Ordenada]]-cocina[[#This Row],[Costo Unitario]]*cocina[[#This Row],[Cantidad Ordenada]]</f>
        <v>24</v>
      </c>
      <c r="K895">
        <f>cocina[[#This Row],[Precio Unitario]]*cocina[[#This Row],[Cantidad Ordenada]]</f>
        <v>62</v>
      </c>
      <c r="L895" s="5">
        <f>(SUMIF(A:A,cocina[[#This Row],[Número de Orden]],J:J))/SUMIF(A:A,cocina[[#This Row],[Número de Orden]],K:K)</f>
        <v>0.39860139860139859</v>
      </c>
      <c r="M895" s="1">
        <f>cocina[[#This Row],[Ganancia bruta]]-cocina[[#This Row],[Ganancia neta]]</f>
        <v>38</v>
      </c>
    </row>
    <row r="896" spans="1:13" x14ac:dyDescent="0.3">
      <c r="A896">
        <v>350</v>
      </c>
      <c r="B896">
        <v>2</v>
      </c>
      <c r="C896" s="1" t="s">
        <v>116</v>
      </c>
      <c r="D896" s="1" t="s">
        <v>615</v>
      </c>
      <c r="E896">
        <v>16</v>
      </c>
      <c r="F896">
        <v>27</v>
      </c>
      <c r="G896">
        <v>3</v>
      </c>
      <c r="H896">
        <v>57</v>
      </c>
      <c r="I896" s="1" t="s">
        <v>609</v>
      </c>
      <c r="J896">
        <f>cocina[[#This Row],[Precio Unitario]]*cocina[[#This Row],[Cantidad Ordenada]]-cocina[[#This Row],[Costo Unitario]]*cocina[[#This Row],[Cantidad Ordenada]]</f>
        <v>33</v>
      </c>
      <c r="K896">
        <f>cocina[[#This Row],[Precio Unitario]]*cocina[[#This Row],[Cantidad Ordenada]]</f>
        <v>81</v>
      </c>
      <c r="L896" s="5">
        <f>(SUMIF(A:A,cocina[[#This Row],[Número de Orden]],J:J))/SUMIF(A:A,cocina[[#This Row],[Número de Orden]],K:K)</f>
        <v>0.39860139860139859</v>
      </c>
      <c r="M896" s="1">
        <f>cocina[[#This Row],[Ganancia bruta]]-cocina[[#This Row],[Ganancia neta]]</f>
        <v>48</v>
      </c>
    </row>
    <row r="897" spans="1:13" x14ac:dyDescent="0.3">
      <c r="A897">
        <v>351</v>
      </c>
      <c r="B897">
        <v>1</v>
      </c>
      <c r="C897" s="1" t="s">
        <v>257</v>
      </c>
      <c r="D897" s="1" t="s">
        <v>623</v>
      </c>
      <c r="E897">
        <v>19</v>
      </c>
      <c r="F897">
        <v>32</v>
      </c>
      <c r="G897">
        <v>3</v>
      </c>
      <c r="H897">
        <v>18</v>
      </c>
      <c r="I897" s="1" t="s">
        <v>609</v>
      </c>
      <c r="J897">
        <f>cocina[[#This Row],[Precio Unitario]]*cocina[[#This Row],[Cantidad Ordenada]]-cocina[[#This Row],[Costo Unitario]]*cocina[[#This Row],[Cantidad Ordenada]]</f>
        <v>39</v>
      </c>
      <c r="K897">
        <f>cocina[[#This Row],[Precio Unitario]]*cocina[[#This Row],[Cantidad Ordenada]]</f>
        <v>96</v>
      </c>
      <c r="L897" s="5">
        <f>(SUMIF(A:A,cocina[[#This Row],[Número de Orden]],J:J))/SUMIF(A:A,cocina[[#This Row],[Número de Orden]],K:K)</f>
        <v>0.40298507462686567</v>
      </c>
      <c r="M897" s="1">
        <f>cocina[[#This Row],[Ganancia bruta]]-cocina[[#This Row],[Ganancia neta]]</f>
        <v>57</v>
      </c>
    </row>
    <row r="898" spans="1:13" x14ac:dyDescent="0.3">
      <c r="A898">
        <v>351</v>
      </c>
      <c r="B898">
        <v>1</v>
      </c>
      <c r="C898" s="1" t="s">
        <v>36</v>
      </c>
      <c r="D898" s="1" t="s">
        <v>622</v>
      </c>
      <c r="E898">
        <v>21</v>
      </c>
      <c r="F898">
        <v>35</v>
      </c>
      <c r="G898">
        <v>3</v>
      </c>
      <c r="H898">
        <v>7</v>
      </c>
      <c r="I898" s="1" t="s">
        <v>609</v>
      </c>
      <c r="J898">
        <f>cocina[[#This Row],[Precio Unitario]]*cocina[[#This Row],[Cantidad Ordenada]]-cocina[[#This Row],[Costo Unitario]]*cocina[[#This Row],[Cantidad Ordenada]]</f>
        <v>42</v>
      </c>
      <c r="K898">
        <f>cocina[[#This Row],[Precio Unitario]]*cocina[[#This Row],[Cantidad Ordenada]]</f>
        <v>105</v>
      </c>
      <c r="L898" s="5">
        <f>(SUMIF(A:A,cocina[[#This Row],[Número de Orden]],J:J))/SUMIF(A:A,cocina[[#This Row],[Número de Orden]],K:K)</f>
        <v>0.40298507462686567</v>
      </c>
      <c r="M898" s="1">
        <f>cocina[[#This Row],[Ganancia bruta]]-cocina[[#This Row],[Ganancia neta]]</f>
        <v>63</v>
      </c>
    </row>
    <row r="899" spans="1:13" x14ac:dyDescent="0.3">
      <c r="A899">
        <v>352</v>
      </c>
      <c r="B899">
        <v>1</v>
      </c>
      <c r="C899" s="1" t="s">
        <v>271</v>
      </c>
      <c r="D899" s="1" t="s">
        <v>619</v>
      </c>
      <c r="E899">
        <v>20</v>
      </c>
      <c r="F899">
        <v>33</v>
      </c>
      <c r="G899">
        <v>3</v>
      </c>
      <c r="H899">
        <v>7</v>
      </c>
      <c r="I899" s="1" t="s">
        <v>609</v>
      </c>
      <c r="J899">
        <f>cocina[[#This Row],[Precio Unitario]]*cocina[[#This Row],[Cantidad Ordenada]]-cocina[[#This Row],[Costo Unitario]]*cocina[[#This Row],[Cantidad Ordenada]]</f>
        <v>39</v>
      </c>
      <c r="K899">
        <f>cocina[[#This Row],[Precio Unitario]]*cocina[[#This Row],[Cantidad Ordenada]]</f>
        <v>99</v>
      </c>
      <c r="L899" s="5">
        <f>(SUMIF(A:A,cocina[[#This Row],[Número de Orden]],J:J))/SUMIF(A:A,cocina[[#This Row],[Número de Orden]],K:K)</f>
        <v>0.39393939393939392</v>
      </c>
      <c r="M899" s="1">
        <f>cocina[[#This Row],[Ganancia bruta]]-cocina[[#This Row],[Ganancia neta]]</f>
        <v>60</v>
      </c>
    </row>
    <row r="900" spans="1:13" x14ac:dyDescent="0.3">
      <c r="A900">
        <v>353</v>
      </c>
      <c r="B900">
        <v>7</v>
      </c>
      <c r="C900" s="1" t="s">
        <v>213</v>
      </c>
      <c r="D900" s="1" t="s">
        <v>624</v>
      </c>
      <c r="E900">
        <v>13</v>
      </c>
      <c r="F900">
        <v>22</v>
      </c>
      <c r="G900">
        <v>2</v>
      </c>
      <c r="H900">
        <v>50</v>
      </c>
      <c r="I900" s="1" t="s">
        <v>609</v>
      </c>
      <c r="J900">
        <f>cocina[[#This Row],[Precio Unitario]]*cocina[[#This Row],[Cantidad Ordenada]]-cocina[[#This Row],[Costo Unitario]]*cocina[[#This Row],[Cantidad Ordenada]]</f>
        <v>18</v>
      </c>
      <c r="K900">
        <f>cocina[[#This Row],[Precio Unitario]]*cocina[[#This Row],[Cantidad Ordenada]]</f>
        <v>44</v>
      </c>
      <c r="L900" s="5">
        <f>(SUMIF(A:A,cocina[[#This Row],[Número de Orden]],J:J))/SUMIF(A:A,cocina[[#This Row],[Número de Orden]],K:K)</f>
        <v>0.40566037735849059</v>
      </c>
      <c r="M900" s="1">
        <f>cocina[[#This Row],[Ganancia bruta]]-cocina[[#This Row],[Ganancia neta]]</f>
        <v>26</v>
      </c>
    </row>
    <row r="901" spans="1:13" x14ac:dyDescent="0.3">
      <c r="A901">
        <v>353</v>
      </c>
      <c r="B901">
        <v>7</v>
      </c>
      <c r="C901" s="1" t="s">
        <v>78</v>
      </c>
      <c r="D901" s="1" t="s">
        <v>613</v>
      </c>
      <c r="E901">
        <v>18</v>
      </c>
      <c r="F901">
        <v>30</v>
      </c>
      <c r="G901">
        <v>1</v>
      </c>
      <c r="H901">
        <v>16</v>
      </c>
      <c r="I901" s="1" t="s">
        <v>608</v>
      </c>
      <c r="J901">
        <f>cocina[[#This Row],[Precio Unitario]]*cocina[[#This Row],[Cantidad Ordenada]]-cocina[[#This Row],[Costo Unitario]]*cocina[[#This Row],[Cantidad Ordenada]]</f>
        <v>12</v>
      </c>
      <c r="K901">
        <f>cocina[[#This Row],[Precio Unitario]]*cocina[[#This Row],[Cantidad Ordenada]]</f>
        <v>30</v>
      </c>
      <c r="L901" s="5">
        <f>(SUMIF(A:A,cocina[[#This Row],[Número de Orden]],J:J))/SUMIF(A:A,cocina[[#This Row],[Número de Orden]],K:K)</f>
        <v>0.40566037735849059</v>
      </c>
      <c r="M901" s="1">
        <f>cocina[[#This Row],[Ganancia bruta]]-cocina[[#This Row],[Ganancia neta]]</f>
        <v>18</v>
      </c>
    </row>
    <row r="902" spans="1:13" x14ac:dyDescent="0.3">
      <c r="A902">
        <v>353</v>
      </c>
      <c r="B902">
        <v>7</v>
      </c>
      <c r="C902" s="1" t="s">
        <v>36</v>
      </c>
      <c r="D902" s="1" t="s">
        <v>622</v>
      </c>
      <c r="E902">
        <v>21</v>
      </c>
      <c r="F902">
        <v>35</v>
      </c>
      <c r="G902">
        <v>2</v>
      </c>
      <c r="H902">
        <v>37</v>
      </c>
      <c r="I902" s="1" t="s">
        <v>608</v>
      </c>
      <c r="J902">
        <f>cocina[[#This Row],[Precio Unitario]]*cocina[[#This Row],[Cantidad Ordenada]]-cocina[[#This Row],[Costo Unitario]]*cocina[[#This Row],[Cantidad Ordenada]]</f>
        <v>28</v>
      </c>
      <c r="K902">
        <f>cocina[[#This Row],[Precio Unitario]]*cocina[[#This Row],[Cantidad Ordenada]]</f>
        <v>70</v>
      </c>
      <c r="L902" s="5">
        <f>(SUMIF(A:A,cocina[[#This Row],[Número de Orden]],J:J))/SUMIF(A:A,cocina[[#This Row],[Número de Orden]],K:K)</f>
        <v>0.40566037735849059</v>
      </c>
      <c r="M902" s="1">
        <f>cocina[[#This Row],[Ganancia bruta]]-cocina[[#This Row],[Ganancia neta]]</f>
        <v>42</v>
      </c>
    </row>
    <row r="903" spans="1:13" x14ac:dyDescent="0.3">
      <c r="A903">
        <v>353</v>
      </c>
      <c r="B903">
        <v>7</v>
      </c>
      <c r="C903" s="1" t="s">
        <v>65</v>
      </c>
      <c r="D903" s="1" t="s">
        <v>625</v>
      </c>
      <c r="E903">
        <v>20</v>
      </c>
      <c r="F903">
        <v>34</v>
      </c>
      <c r="G903">
        <v>2</v>
      </c>
      <c r="H903">
        <v>25</v>
      </c>
      <c r="I903" s="1" t="s">
        <v>609</v>
      </c>
      <c r="J903">
        <f>cocina[[#This Row],[Precio Unitario]]*cocina[[#This Row],[Cantidad Ordenada]]-cocina[[#This Row],[Costo Unitario]]*cocina[[#This Row],[Cantidad Ordenada]]</f>
        <v>28</v>
      </c>
      <c r="K903">
        <f>cocina[[#This Row],[Precio Unitario]]*cocina[[#This Row],[Cantidad Ordenada]]</f>
        <v>68</v>
      </c>
      <c r="L903" s="5">
        <f>(SUMIF(A:A,cocina[[#This Row],[Número de Orden]],J:J))/SUMIF(A:A,cocina[[#This Row],[Número de Orden]],K:K)</f>
        <v>0.40566037735849059</v>
      </c>
      <c r="M903" s="1">
        <f>cocina[[#This Row],[Ganancia bruta]]-cocina[[#This Row],[Ganancia neta]]</f>
        <v>40</v>
      </c>
    </row>
    <row r="904" spans="1:13" x14ac:dyDescent="0.3">
      <c r="A904">
        <v>354</v>
      </c>
      <c r="B904">
        <v>12</v>
      </c>
      <c r="C904" s="1" t="s">
        <v>122</v>
      </c>
      <c r="D904" s="1" t="s">
        <v>621</v>
      </c>
      <c r="E904">
        <v>11</v>
      </c>
      <c r="F904">
        <v>19</v>
      </c>
      <c r="G904">
        <v>3</v>
      </c>
      <c r="H904">
        <v>32</v>
      </c>
      <c r="I904" s="1" t="s">
        <v>609</v>
      </c>
      <c r="J904">
        <f>cocina[[#This Row],[Precio Unitario]]*cocina[[#This Row],[Cantidad Ordenada]]-cocina[[#This Row],[Costo Unitario]]*cocina[[#This Row],[Cantidad Ordenada]]</f>
        <v>24</v>
      </c>
      <c r="K904">
        <f>cocina[[#This Row],[Precio Unitario]]*cocina[[#This Row],[Cantidad Ordenada]]</f>
        <v>57</v>
      </c>
      <c r="L904" s="5">
        <f>(SUMIF(A:A,cocina[[#This Row],[Número de Orden]],J:J))/SUMIF(A:A,cocina[[#This Row],[Número de Orden]],K:K)</f>
        <v>0.41988950276243092</v>
      </c>
      <c r="M904" s="1">
        <f>cocina[[#This Row],[Ganancia bruta]]-cocina[[#This Row],[Ganancia neta]]</f>
        <v>33</v>
      </c>
    </row>
    <row r="905" spans="1:13" x14ac:dyDescent="0.3">
      <c r="A905">
        <v>354</v>
      </c>
      <c r="B905">
        <v>12</v>
      </c>
      <c r="C905" s="1" t="s">
        <v>257</v>
      </c>
      <c r="D905" s="1" t="s">
        <v>623</v>
      </c>
      <c r="E905">
        <v>19</v>
      </c>
      <c r="F905">
        <v>32</v>
      </c>
      <c r="G905">
        <v>2</v>
      </c>
      <c r="H905">
        <v>49</v>
      </c>
      <c r="I905" s="1" t="s">
        <v>609</v>
      </c>
      <c r="J905">
        <f>cocina[[#This Row],[Precio Unitario]]*cocina[[#This Row],[Cantidad Ordenada]]-cocina[[#This Row],[Costo Unitario]]*cocina[[#This Row],[Cantidad Ordenada]]</f>
        <v>26</v>
      </c>
      <c r="K905">
        <f>cocina[[#This Row],[Precio Unitario]]*cocina[[#This Row],[Cantidad Ordenada]]</f>
        <v>64</v>
      </c>
      <c r="L905" s="5">
        <f>(SUMIF(A:A,cocina[[#This Row],[Número de Orden]],J:J))/SUMIF(A:A,cocina[[#This Row],[Número de Orden]],K:K)</f>
        <v>0.41988950276243092</v>
      </c>
      <c r="M905" s="1">
        <f>cocina[[#This Row],[Ganancia bruta]]-cocina[[#This Row],[Ganancia neta]]</f>
        <v>38</v>
      </c>
    </row>
    <row r="906" spans="1:13" x14ac:dyDescent="0.3">
      <c r="A906">
        <v>354</v>
      </c>
      <c r="B906">
        <v>12</v>
      </c>
      <c r="C906" s="1" t="s">
        <v>89</v>
      </c>
      <c r="D906" s="1" t="s">
        <v>629</v>
      </c>
      <c r="E906">
        <v>10</v>
      </c>
      <c r="F906">
        <v>18</v>
      </c>
      <c r="G906">
        <v>2</v>
      </c>
      <c r="H906">
        <v>7</v>
      </c>
      <c r="I906" s="1" t="s">
        <v>609</v>
      </c>
      <c r="J906">
        <f>cocina[[#This Row],[Precio Unitario]]*cocina[[#This Row],[Cantidad Ordenada]]-cocina[[#This Row],[Costo Unitario]]*cocina[[#This Row],[Cantidad Ordenada]]</f>
        <v>16</v>
      </c>
      <c r="K906">
        <f>cocina[[#This Row],[Precio Unitario]]*cocina[[#This Row],[Cantidad Ordenada]]</f>
        <v>36</v>
      </c>
      <c r="L906" s="5">
        <f>(SUMIF(A:A,cocina[[#This Row],[Número de Orden]],J:J))/SUMIF(A:A,cocina[[#This Row],[Número de Orden]],K:K)</f>
        <v>0.41988950276243092</v>
      </c>
      <c r="M906" s="1">
        <f>cocina[[#This Row],[Ganancia bruta]]-cocina[[#This Row],[Ganancia neta]]</f>
        <v>20</v>
      </c>
    </row>
    <row r="907" spans="1:13" x14ac:dyDescent="0.3">
      <c r="A907">
        <v>354</v>
      </c>
      <c r="B907">
        <v>12</v>
      </c>
      <c r="C907" s="1" t="s">
        <v>168</v>
      </c>
      <c r="D907" s="1" t="s">
        <v>612</v>
      </c>
      <c r="E907">
        <v>14</v>
      </c>
      <c r="F907">
        <v>24</v>
      </c>
      <c r="G907">
        <v>1</v>
      </c>
      <c r="H907">
        <v>49</v>
      </c>
      <c r="I907" s="1" t="s">
        <v>609</v>
      </c>
      <c r="J907">
        <f>cocina[[#This Row],[Precio Unitario]]*cocina[[#This Row],[Cantidad Ordenada]]-cocina[[#This Row],[Costo Unitario]]*cocina[[#This Row],[Cantidad Ordenada]]</f>
        <v>10</v>
      </c>
      <c r="K907">
        <f>cocina[[#This Row],[Precio Unitario]]*cocina[[#This Row],[Cantidad Ordenada]]</f>
        <v>24</v>
      </c>
      <c r="L907" s="5">
        <f>(SUMIF(A:A,cocina[[#This Row],[Número de Orden]],J:J))/SUMIF(A:A,cocina[[#This Row],[Número de Orden]],K:K)</f>
        <v>0.41988950276243092</v>
      </c>
      <c r="M907" s="1">
        <f>cocina[[#This Row],[Ganancia bruta]]-cocina[[#This Row],[Ganancia neta]]</f>
        <v>14</v>
      </c>
    </row>
    <row r="908" spans="1:13" x14ac:dyDescent="0.3">
      <c r="A908">
        <v>355</v>
      </c>
      <c r="B908">
        <v>4</v>
      </c>
      <c r="C908" s="1" t="s">
        <v>165</v>
      </c>
      <c r="D908" s="1" t="s">
        <v>630</v>
      </c>
      <c r="E908">
        <v>15</v>
      </c>
      <c r="F908">
        <v>26</v>
      </c>
      <c r="G908">
        <v>1</v>
      </c>
      <c r="H908">
        <v>7</v>
      </c>
      <c r="I908" s="1" t="s">
        <v>609</v>
      </c>
      <c r="J908">
        <f>cocina[[#This Row],[Precio Unitario]]*cocina[[#This Row],[Cantidad Ordenada]]-cocina[[#This Row],[Costo Unitario]]*cocina[[#This Row],[Cantidad Ordenada]]</f>
        <v>11</v>
      </c>
      <c r="K908">
        <f>cocina[[#This Row],[Precio Unitario]]*cocina[[#This Row],[Cantidad Ordenada]]</f>
        <v>26</v>
      </c>
      <c r="L908" s="5">
        <f>(SUMIF(A:A,cocina[[#This Row],[Número de Orden]],J:J))/SUMIF(A:A,cocina[[#This Row],[Número de Orden]],K:K)</f>
        <v>0.42307692307692307</v>
      </c>
      <c r="M908" s="1">
        <f>cocina[[#This Row],[Ganancia bruta]]-cocina[[#This Row],[Ganancia neta]]</f>
        <v>15</v>
      </c>
    </row>
    <row r="909" spans="1:13" x14ac:dyDescent="0.3">
      <c r="A909">
        <v>356</v>
      </c>
      <c r="B909">
        <v>1</v>
      </c>
      <c r="C909" s="1" t="s">
        <v>89</v>
      </c>
      <c r="D909" s="1" t="s">
        <v>629</v>
      </c>
      <c r="E909">
        <v>10</v>
      </c>
      <c r="F909">
        <v>18</v>
      </c>
      <c r="G909">
        <v>2</v>
      </c>
      <c r="H909">
        <v>7</v>
      </c>
      <c r="I909" s="1" t="s">
        <v>608</v>
      </c>
      <c r="J909">
        <f>cocina[[#This Row],[Precio Unitario]]*cocina[[#This Row],[Cantidad Ordenada]]-cocina[[#This Row],[Costo Unitario]]*cocina[[#This Row],[Cantidad Ordenada]]</f>
        <v>16</v>
      </c>
      <c r="K909">
        <f>cocina[[#This Row],[Precio Unitario]]*cocina[[#This Row],[Cantidad Ordenada]]</f>
        <v>36</v>
      </c>
      <c r="L909" s="5">
        <f>(SUMIF(A:A,cocina[[#This Row],[Número de Orden]],J:J))/SUMIF(A:A,cocina[[#This Row],[Número de Orden]],K:K)</f>
        <v>0.44444444444444442</v>
      </c>
      <c r="M909" s="1">
        <f>cocina[[#This Row],[Ganancia bruta]]-cocina[[#This Row],[Ganancia neta]]</f>
        <v>20</v>
      </c>
    </row>
    <row r="910" spans="1:13" x14ac:dyDescent="0.3">
      <c r="A910">
        <v>357</v>
      </c>
      <c r="B910">
        <v>17</v>
      </c>
      <c r="C910" s="1" t="s">
        <v>132</v>
      </c>
      <c r="D910" s="1" t="s">
        <v>631</v>
      </c>
      <c r="E910">
        <v>15</v>
      </c>
      <c r="F910">
        <v>25</v>
      </c>
      <c r="G910">
        <v>1</v>
      </c>
      <c r="H910">
        <v>12</v>
      </c>
      <c r="I910" s="1" t="s">
        <v>608</v>
      </c>
      <c r="J910">
        <f>cocina[[#This Row],[Precio Unitario]]*cocina[[#This Row],[Cantidad Ordenada]]-cocina[[#This Row],[Costo Unitario]]*cocina[[#This Row],[Cantidad Ordenada]]</f>
        <v>10</v>
      </c>
      <c r="K910">
        <f>cocina[[#This Row],[Precio Unitario]]*cocina[[#This Row],[Cantidad Ordenada]]</f>
        <v>25</v>
      </c>
      <c r="L910" s="5">
        <f>(SUMIF(A:A,cocina[[#This Row],[Número de Orden]],J:J))/SUMIF(A:A,cocina[[#This Row],[Número de Orden]],K:K)</f>
        <v>0.40476190476190477</v>
      </c>
      <c r="M910" s="1">
        <f>cocina[[#This Row],[Ganancia bruta]]-cocina[[#This Row],[Ganancia neta]]</f>
        <v>15</v>
      </c>
    </row>
    <row r="911" spans="1:13" x14ac:dyDescent="0.3">
      <c r="A911">
        <v>357</v>
      </c>
      <c r="B911">
        <v>17</v>
      </c>
      <c r="C911" s="1" t="s">
        <v>156</v>
      </c>
      <c r="D911" s="1" t="s">
        <v>626</v>
      </c>
      <c r="E911">
        <v>12</v>
      </c>
      <c r="F911">
        <v>20</v>
      </c>
      <c r="G911">
        <v>2</v>
      </c>
      <c r="H911">
        <v>5</v>
      </c>
      <c r="I911" s="1" t="s">
        <v>609</v>
      </c>
      <c r="J911">
        <f>cocina[[#This Row],[Precio Unitario]]*cocina[[#This Row],[Cantidad Ordenada]]-cocina[[#This Row],[Costo Unitario]]*cocina[[#This Row],[Cantidad Ordenada]]</f>
        <v>16</v>
      </c>
      <c r="K911">
        <f>cocina[[#This Row],[Precio Unitario]]*cocina[[#This Row],[Cantidad Ordenada]]</f>
        <v>40</v>
      </c>
      <c r="L911" s="5">
        <f>(SUMIF(A:A,cocina[[#This Row],[Número de Orden]],J:J))/SUMIF(A:A,cocina[[#This Row],[Número de Orden]],K:K)</f>
        <v>0.40476190476190477</v>
      </c>
      <c r="M911" s="1">
        <f>cocina[[#This Row],[Ganancia bruta]]-cocina[[#This Row],[Ganancia neta]]</f>
        <v>24</v>
      </c>
    </row>
    <row r="912" spans="1:13" x14ac:dyDescent="0.3">
      <c r="A912">
        <v>357</v>
      </c>
      <c r="B912">
        <v>17</v>
      </c>
      <c r="C912" s="1" t="s">
        <v>116</v>
      </c>
      <c r="D912" s="1" t="s">
        <v>615</v>
      </c>
      <c r="E912">
        <v>16</v>
      </c>
      <c r="F912">
        <v>27</v>
      </c>
      <c r="G912">
        <v>3</v>
      </c>
      <c r="H912">
        <v>31</v>
      </c>
      <c r="I912" s="1" t="s">
        <v>609</v>
      </c>
      <c r="J912">
        <f>cocina[[#This Row],[Precio Unitario]]*cocina[[#This Row],[Cantidad Ordenada]]-cocina[[#This Row],[Costo Unitario]]*cocina[[#This Row],[Cantidad Ordenada]]</f>
        <v>33</v>
      </c>
      <c r="K912">
        <f>cocina[[#This Row],[Precio Unitario]]*cocina[[#This Row],[Cantidad Ordenada]]</f>
        <v>81</v>
      </c>
      <c r="L912" s="5">
        <f>(SUMIF(A:A,cocina[[#This Row],[Número de Orden]],J:J))/SUMIF(A:A,cocina[[#This Row],[Número de Orden]],K:K)</f>
        <v>0.40476190476190477</v>
      </c>
      <c r="M912" s="1">
        <f>cocina[[#This Row],[Ganancia bruta]]-cocina[[#This Row],[Ganancia neta]]</f>
        <v>48</v>
      </c>
    </row>
    <row r="913" spans="1:13" x14ac:dyDescent="0.3">
      <c r="A913">
        <v>357</v>
      </c>
      <c r="B913">
        <v>17</v>
      </c>
      <c r="C913" s="1" t="s">
        <v>213</v>
      </c>
      <c r="D913" s="1" t="s">
        <v>624</v>
      </c>
      <c r="E913">
        <v>13</v>
      </c>
      <c r="F913">
        <v>22</v>
      </c>
      <c r="G913">
        <v>1</v>
      </c>
      <c r="H913">
        <v>48</v>
      </c>
      <c r="I913" s="1" t="s">
        <v>608</v>
      </c>
      <c r="J913">
        <f>cocina[[#This Row],[Precio Unitario]]*cocina[[#This Row],[Cantidad Ordenada]]-cocina[[#This Row],[Costo Unitario]]*cocina[[#This Row],[Cantidad Ordenada]]</f>
        <v>9</v>
      </c>
      <c r="K913">
        <f>cocina[[#This Row],[Precio Unitario]]*cocina[[#This Row],[Cantidad Ordenada]]</f>
        <v>22</v>
      </c>
      <c r="L913" s="5">
        <f>(SUMIF(A:A,cocina[[#This Row],[Número de Orden]],J:J))/SUMIF(A:A,cocina[[#This Row],[Número de Orden]],K:K)</f>
        <v>0.40476190476190477</v>
      </c>
      <c r="M913" s="1">
        <f>cocina[[#This Row],[Ganancia bruta]]-cocina[[#This Row],[Ganancia neta]]</f>
        <v>13</v>
      </c>
    </row>
    <row r="914" spans="1:13" x14ac:dyDescent="0.3">
      <c r="A914">
        <v>358</v>
      </c>
      <c r="B914">
        <v>13</v>
      </c>
      <c r="C914" s="1" t="s">
        <v>165</v>
      </c>
      <c r="D914" s="1" t="s">
        <v>630</v>
      </c>
      <c r="E914">
        <v>15</v>
      </c>
      <c r="F914">
        <v>26</v>
      </c>
      <c r="G914">
        <v>2</v>
      </c>
      <c r="H914">
        <v>50</v>
      </c>
      <c r="I914" s="1" t="s">
        <v>608</v>
      </c>
      <c r="J914">
        <f>cocina[[#This Row],[Precio Unitario]]*cocina[[#This Row],[Cantidad Ordenada]]-cocina[[#This Row],[Costo Unitario]]*cocina[[#This Row],[Cantidad Ordenada]]</f>
        <v>22</v>
      </c>
      <c r="K914">
        <f>cocina[[#This Row],[Precio Unitario]]*cocina[[#This Row],[Cantidad Ordenada]]</f>
        <v>52</v>
      </c>
      <c r="L914" s="5">
        <f>(SUMIF(A:A,cocina[[#This Row],[Número de Orden]],J:J))/SUMIF(A:A,cocina[[#This Row],[Número de Orden]],K:K)</f>
        <v>0.42168674698795183</v>
      </c>
      <c r="M914" s="1">
        <f>cocina[[#This Row],[Ganancia bruta]]-cocina[[#This Row],[Ganancia neta]]</f>
        <v>30</v>
      </c>
    </row>
    <row r="915" spans="1:13" x14ac:dyDescent="0.3">
      <c r="A915">
        <v>358</v>
      </c>
      <c r="B915">
        <v>13</v>
      </c>
      <c r="C915" s="1" t="s">
        <v>89</v>
      </c>
      <c r="D915" s="1" t="s">
        <v>629</v>
      </c>
      <c r="E915">
        <v>10</v>
      </c>
      <c r="F915">
        <v>18</v>
      </c>
      <c r="G915">
        <v>3</v>
      </c>
      <c r="H915">
        <v>50</v>
      </c>
      <c r="I915" s="1" t="s">
        <v>609</v>
      </c>
      <c r="J915">
        <f>cocina[[#This Row],[Precio Unitario]]*cocina[[#This Row],[Cantidad Ordenada]]-cocina[[#This Row],[Costo Unitario]]*cocina[[#This Row],[Cantidad Ordenada]]</f>
        <v>24</v>
      </c>
      <c r="K915">
        <f>cocina[[#This Row],[Precio Unitario]]*cocina[[#This Row],[Cantidad Ordenada]]</f>
        <v>54</v>
      </c>
      <c r="L915" s="5">
        <f>(SUMIF(A:A,cocina[[#This Row],[Número de Orden]],J:J))/SUMIF(A:A,cocina[[#This Row],[Número de Orden]],K:K)</f>
        <v>0.42168674698795183</v>
      </c>
      <c r="M915" s="1">
        <f>cocina[[#This Row],[Ganancia bruta]]-cocina[[#This Row],[Ganancia neta]]</f>
        <v>30</v>
      </c>
    </row>
    <row r="916" spans="1:13" x14ac:dyDescent="0.3">
      <c r="A916">
        <v>358</v>
      </c>
      <c r="B916">
        <v>13</v>
      </c>
      <c r="C916" s="1" t="s">
        <v>156</v>
      </c>
      <c r="D916" s="1" t="s">
        <v>626</v>
      </c>
      <c r="E916">
        <v>12</v>
      </c>
      <c r="F916">
        <v>20</v>
      </c>
      <c r="G916">
        <v>3</v>
      </c>
      <c r="H916">
        <v>52</v>
      </c>
      <c r="I916" s="1" t="s">
        <v>608</v>
      </c>
      <c r="J916">
        <f>cocina[[#This Row],[Precio Unitario]]*cocina[[#This Row],[Cantidad Ordenada]]-cocina[[#This Row],[Costo Unitario]]*cocina[[#This Row],[Cantidad Ordenada]]</f>
        <v>24</v>
      </c>
      <c r="K916">
        <f>cocina[[#This Row],[Precio Unitario]]*cocina[[#This Row],[Cantidad Ordenada]]</f>
        <v>60</v>
      </c>
      <c r="L916" s="5">
        <f>(SUMIF(A:A,cocina[[#This Row],[Número de Orden]],J:J))/SUMIF(A:A,cocina[[#This Row],[Número de Orden]],K:K)</f>
        <v>0.42168674698795183</v>
      </c>
      <c r="M916" s="1">
        <f>cocina[[#This Row],[Ganancia bruta]]-cocina[[#This Row],[Ganancia neta]]</f>
        <v>36</v>
      </c>
    </row>
    <row r="917" spans="1:13" x14ac:dyDescent="0.3">
      <c r="A917">
        <v>359</v>
      </c>
      <c r="B917">
        <v>11</v>
      </c>
      <c r="C917" s="1" t="s">
        <v>213</v>
      </c>
      <c r="D917" s="1" t="s">
        <v>624</v>
      </c>
      <c r="E917">
        <v>13</v>
      </c>
      <c r="F917">
        <v>22</v>
      </c>
      <c r="G917">
        <v>1</v>
      </c>
      <c r="H917">
        <v>26</v>
      </c>
      <c r="I917" s="1" t="s">
        <v>609</v>
      </c>
      <c r="J917">
        <f>cocina[[#This Row],[Precio Unitario]]*cocina[[#This Row],[Cantidad Ordenada]]-cocina[[#This Row],[Costo Unitario]]*cocina[[#This Row],[Cantidad Ordenada]]</f>
        <v>9</v>
      </c>
      <c r="K917">
        <f>cocina[[#This Row],[Precio Unitario]]*cocina[[#This Row],[Cantidad Ordenada]]</f>
        <v>22</v>
      </c>
      <c r="L917" s="5">
        <f>(SUMIF(A:A,cocina[[#This Row],[Número de Orden]],J:J))/SUMIF(A:A,cocina[[#This Row],[Número de Orden]],K:K)</f>
        <v>0.42105263157894735</v>
      </c>
      <c r="M917" s="1">
        <f>cocina[[#This Row],[Ganancia bruta]]-cocina[[#This Row],[Ganancia neta]]</f>
        <v>13</v>
      </c>
    </row>
    <row r="918" spans="1:13" x14ac:dyDescent="0.3">
      <c r="A918">
        <v>359</v>
      </c>
      <c r="B918">
        <v>11</v>
      </c>
      <c r="C918" s="1" t="s">
        <v>52</v>
      </c>
      <c r="D918" s="1" t="s">
        <v>620</v>
      </c>
      <c r="E918">
        <v>16</v>
      </c>
      <c r="F918">
        <v>28</v>
      </c>
      <c r="G918">
        <v>3</v>
      </c>
      <c r="H918">
        <v>57</v>
      </c>
      <c r="I918" s="1" t="s">
        <v>609</v>
      </c>
      <c r="J918">
        <f>cocina[[#This Row],[Precio Unitario]]*cocina[[#This Row],[Cantidad Ordenada]]-cocina[[#This Row],[Costo Unitario]]*cocina[[#This Row],[Cantidad Ordenada]]</f>
        <v>36</v>
      </c>
      <c r="K918">
        <f>cocina[[#This Row],[Precio Unitario]]*cocina[[#This Row],[Cantidad Ordenada]]</f>
        <v>84</v>
      </c>
      <c r="L918" s="5">
        <f>(SUMIF(A:A,cocina[[#This Row],[Número de Orden]],J:J))/SUMIF(A:A,cocina[[#This Row],[Número de Orden]],K:K)</f>
        <v>0.42105263157894735</v>
      </c>
      <c r="M918" s="1">
        <f>cocina[[#This Row],[Ganancia bruta]]-cocina[[#This Row],[Ganancia neta]]</f>
        <v>48</v>
      </c>
    </row>
    <row r="919" spans="1:13" x14ac:dyDescent="0.3">
      <c r="A919">
        <v>359</v>
      </c>
      <c r="B919">
        <v>11</v>
      </c>
      <c r="C919" s="1" t="s">
        <v>48</v>
      </c>
      <c r="D919" s="1" t="s">
        <v>618</v>
      </c>
      <c r="E919">
        <v>17</v>
      </c>
      <c r="F919">
        <v>29</v>
      </c>
      <c r="G919">
        <v>2</v>
      </c>
      <c r="H919">
        <v>12</v>
      </c>
      <c r="I919" s="1" t="s">
        <v>609</v>
      </c>
      <c r="J919">
        <f>cocina[[#This Row],[Precio Unitario]]*cocina[[#This Row],[Cantidad Ordenada]]-cocina[[#This Row],[Costo Unitario]]*cocina[[#This Row],[Cantidad Ordenada]]</f>
        <v>24</v>
      </c>
      <c r="K919">
        <f>cocina[[#This Row],[Precio Unitario]]*cocina[[#This Row],[Cantidad Ordenada]]</f>
        <v>58</v>
      </c>
      <c r="L919" s="5">
        <f>(SUMIF(A:A,cocina[[#This Row],[Número de Orden]],J:J))/SUMIF(A:A,cocina[[#This Row],[Número de Orden]],K:K)</f>
        <v>0.42105263157894735</v>
      </c>
      <c r="M919" s="1">
        <f>cocina[[#This Row],[Ganancia bruta]]-cocina[[#This Row],[Ganancia neta]]</f>
        <v>34</v>
      </c>
    </row>
    <row r="920" spans="1:13" x14ac:dyDescent="0.3">
      <c r="A920">
        <v>359</v>
      </c>
      <c r="B920">
        <v>11</v>
      </c>
      <c r="C920" s="1" t="s">
        <v>165</v>
      </c>
      <c r="D920" s="1" t="s">
        <v>630</v>
      </c>
      <c r="E920">
        <v>15</v>
      </c>
      <c r="F920">
        <v>26</v>
      </c>
      <c r="G920">
        <v>1</v>
      </c>
      <c r="H920">
        <v>50</v>
      </c>
      <c r="I920" s="1" t="s">
        <v>609</v>
      </c>
      <c r="J920">
        <f>cocina[[#This Row],[Precio Unitario]]*cocina[[#This Row],[Cantidad Ordenada]]-cocina[[#This Row],[Costo Unitario]]*cocina[[#This Row],[Cantidad Ordenada]]</f>
        <v>11</v>
      </c>
      <c r="K920">
        <f>cocina[[#This Row],[Precio Unitario]]*cocina[[#This Row],[Cantidad Ordenada]]</f>
        <v>26</v>
      </c>
      <c r="L920" s="5">
        <f>(SUMIF(A:A,cocina[[#This Row],[Número de Orden]],J:J))/SUMIF(A:A,cocina[[#This Row],[Número de Orden]],K:K)</f>
        <v>0.42105263157894735</v>
      </c>
      <c r="M920" s="1">
        <f>cocina[[#This Row],[Ganancia bruta]]-cocina[[#This Row],[Ganancia neta]]</f>
        <v>15</v>
      </c>
    </row>
    <row r="921" spans="1:13" x14ac:dyDescent="0.3">
      <c r="A921">
        <v>360</v>
      </c>
      <c r="B921">
        <v>16</v>
      </c>
      <c r="C921" s="1" t="s">
        <v>80</v>
      </c>
      <c r="D921" s="1" t="s">
        <v>628</v>
      </c>
      <c r="E921">
        <v>13</v>
      </c>
      <c r="F921">
        <v>21</v>
      </c>
      <c r="G921">
        <v>1</v>
      </c>
      <c r="H921">
        <v>42</v>
      </c>
      <c r="I921" s="1" t="s">
        <v>608</v>
      </c>
      <c r="J921">
        <f>cocina[[#This Row],[Precio Unitario]]*cocina[[#This Row],[Cantidad Ordenada]]-cocina[[#This Row],[Costo Unitario]]*cocina[[#This Row],[Cantidad Ordenada]]</f>
        <v>8</v>
      </c>
      <c r="K921">
        <f>cocina[[#This Row],[Precio Unitario]]*cocina[[#This Row],[Cantidad Ordenada]]</f>
        <v>21</v>
      </c>
      <c r="L921" s="5">
        <f>(SUMIF(A:A,cocina[[#This Row],[Número de Orden]],J:J))/SUMIF(A:A,cocina[[#This Row],[Número de Orden]],K:K)</f>
        <v>0.40343347639484978</v>
      </c>
      <c r="M921" s="1">
        <f>cocina[[#This Row],[Ganancia bruta]]-cocina[[#This Row],[Ganancia neta]]</f>
        <v>13</v>
      </c>
    </row>
    <row r="922" spans="1:13" x14ac:dyDescent="0.3">
      <c r="A922">
        <v>360</v>
      </c>
      <c r="B922">
        <v>16</v>
      </c>
      <c r="C922" s="1" t="s">
        <v>78</v>
      </c>
      <c r="D922" s="1" t="s">
        <v>613</v>
      </c>
      <c r="E922">
        <v>18</v>
      </c>
      <c r="F922">
        <v>30</v>
      </c>
      <c r="G922">
        <v>3</v>
      </c>
      <c r="H922">
        <v>36</v>
      </c>
      <c r="I922" s="1" t="s">
        <v>609</v>
      </c>
      <c r="J922">
        <f>cocina[[#This Row],[Precio Unitario]]*cocina[[#This Row],[Cantidad Ordenada]]-cocina[[#This Row],[Costo Unitario]]*cocina[[#This Row],[Cantidad Ordenada]]</f>
        <v>36</v>
      </c>
      <c r="K922">
        <f>cocina[[#This Row],[Precio Unitario]]*cocina[[#This Row],[Cantidad Ordenada]]</f>
        <v>90</v>
      </c>
      <c r="L922" s="5">
        <f>(SUMIF(A:A,cocina[[#This Row],[Número de Orden]],J:J))/SUMIF(A:A,cocina[[#This Row],[Número de Orden]],K:K)</f>
        <v>0.40343347639484978</v>
      </c>
      <c r="M922" s="1">
        <f>cocina[[#This Row],[Ganancia bruta]]-cocina[[#This Row],[Ganancia neta]]</f>
        <v>54</v>
      </c>
    </row>
    <row r="923" spans="1:13" x14ac:dyDescent="0.3">
      <c r="A923">
        <v>360</v>
      </c>
      <c r="B923">
        <v>16</v>
      </c>
      <c r="C923" s="1" t="s">
        <v>165</v>
      </c>
      <c r="D923" s="1" t="s">
        <v>630</v>
      </c>
      <c r="E923">
        <v>15</v>
      </c>
      <c r="F923">
        <v>26</v>
      </c>
      <c r="G923">
        <v>1</v>
      </c>
      <c r="H923">
        <v>51</v>
      </c>
      <c r="I923" s="1" t="s">
        <v>609</v>
      </c>
      <c r="J923">
        <f>cocina[[#This Row],[Precio Unitario]]*cocina[[#This Row],[Cantidad Ordenada]]-cocina[[#This Row],[Costo Unitario]]*cocina[[#This Row],[Cantidad Ordenada]]</f>
        <v>11</v>
      </c>
      <c r="K923">
        <f>cocina[[#This Row],[Precio Unitario]]*cocina[[#This Row],[Cantidad Ordenada]]</f>
        <v>26</v>
      </c>
      <c r="L923" s="5">
        <f>(SUMIF(A:A,cocina[[#This Row],[Número de Orden]],J:J))/SUMIF(A:A,cocina[[#This Row],[Número de Orden]],K:K)</f>
        <v>0.40343347639484978</v>
      </c>
      <c r="M923" s="1">
        <f>cocina[[#This Row],[Ganancia bruta]]-cocina[[#This Row],[Ganancia neta]]</f>
        <v>15</v>
      </c>
    </row>
    <row r="924" spans="1:13" x14ac:dyDescent="0.3">
      <c r="A924">
        <v>360</v>
      </c>
      <c r="B924">
        <v>16</v>
      </c>
      <c r="C924" s="1" t="s">
        <v>257</v>
      </c>
      <c r="D924" s="1" t="s">
        <v>623</v>
      </c>
      <c r="E924">
        <v>19</v>
      </c>
      <c r="F924">
        <v>32</v>
      </c>
      <c r="G924">
        <v>3</v>
      </c>
      <c r="H924">
        <v>30</v>
      </c>
      <c r="I924" s="1" t="s">
        <v>609</v>
      </c>
      <c r="J924">
        <f>cocina[[#This Row],[Precio Unitario]]*cocina[[#This Row],[Cantidad Ordenada]]-cocina[[#This Row],[Costo Unitario]]*cocina[[#This Row],[Cantidad Ordenada]]</f>
        <v>39</v>
      </c>
      <c r="K924">
        <f>cocina[[#This Row],[Precio Unitario]]*cocina[[#This Row],[Cantidad Ordenada]]</f>
        <v>96</v>
      </c>
      <c r="L924" s="5">
        <f>(SUMIF(A:A,cocina[[#This Row],[Número de Orden]],J:J))/SUMIF(A:A,cocina[[#This Row],[Número de Orden]],K:K)</f>
        <v>0.40343347639484978</v>
      </c>
      <c r="M924" s="1">
        <f>cocina[[#This Row],[Ganancia bruta]]-cocina[[#This Row],[Ganancia neta]]</f>
        <v>57</v>
      </c>
    </row>
    <row r="925" spans="1:13" x14ac:dyDescent="0.3">
      <c r="A925">
        <v>361</v>
      </c>
      <c r="B925">
        <v>16</v>
      </c>
      <c r="C925" s="1" t="s">
        <v>48</v>
      </c>
      <c r="D925" s="1" t="s">
        <v>618</v>
      </c>
      <c r="E925">
        <v>17</v>
      </c>
      <c r="F925">
        <v>29</v>
      </c>
      <c r="G925">
        <v>1</v>
      </c>
      <c r="H925">
        <v>58</v>
      </c>
      <c r="I925" s="1" t="s">
        <v>608</v>
      </c>
      <c r="J925">
        <f>cocina[[#This Row],[Precio Unitario]]*cocina[[#This Row],[Cantidad Ordenada]]-cocina[[#This Row],[Costo Unitario]]*cocina[[#This Row],[Cantidad Ordenada]]</f>
        <v>12</v>
      </c>
      <c r="K925">
        <f>cocina[[#This Row],[Precio Unitario]]*cocina[[#This Row],[Cantidad Ordenada]]</f>
        <v>29</v>
      </c>
      <c r="L925" s="5">
        <f>(SUMIF(A:A,cocina[[#This Row],[Número de Orden]],J:J))/SUMIF(A:A,cocina[[#This Row],[Número de Orden]],K:K)</f>
        <v>0.41584158415841582</v>
      </c>
      <c r="M925" s="1">
        <f>cocina[[#This Row],[Ganancia bruta]]-cocina[[#This Row],[Ganancia neta]]</f>
        <v>17</v>
      </c>
    </row>
    <row r="926" spans="1:13" x14ac:dyDescent="0.3">
      <c r="A926">
        <v>361</v>
      </c>
      <c r="B926">
        <v>16</v>
      </c>
      <c r="C926" s="1" t="s">
        <v>168</v>
      </c>
      <c r="D926" s="1" t="s">
        <v>612</v>
      </c>
      <c r="E926">
        <v>14</v>
      </c>
      <c r="F926">
        <v>24</v>
      </c>
      <c r="G926">
        <v>3</v>
      </c>
      <c r="H926">
        <v>54</v>
      </c>
      <c r="I926" s="1" t="s">
        <v>609</v>
      </c>
      <c r="J926">
        <f>cocina[[#This Row],[Precio Unitario]]*cocina[[#This Row],[Cantidad Ordenada]]-cocina[[#This Row],[Costo Unitario]]*cocina[[#This Row],[Cantidad Ordenada]]</f>
        <v>30</v>
      </c>
      <c r="K926">
        <f>cocina[[#This Row],[Precio Unitario]]*cocina[[#This Row],[Cantidad Ordenada]]</f>
        <v>72</v>
      </c>
      <c r="L926" s="5">
        <f>(SUMIF(A:A,cocina[[#This Row],[Número de Orden]],J:J))/SUMIF(A:A,cocina[[#This Row],[Número de Orden]],K:K)</f>
        <v>0.41584158415841582</v>
      </c>
      <c r="M926" s="1">
        <f>cocina[[#This Row],[Ganancia bruta]]-cocina[[#This Row],[Ganancia neta]]</f>
        <v>42</v>
      </c>
    </row>
    <row r="927" spans="1:13" x14ac:dyDescent="0.3">
      <c r="A927">
        <v>362</v>
      </c>
      <c r="B927">
        <v>15</v>
      </c>
      <c r="C927" s="1" t="s">
        <v>156</v>
      </c>
      <c r="D927" s="1" t="s">
        <v>626</v>
      </c>
      <c r="E927">
        <v>12</v>
      </c>
      <c r="F927">
        <v>20</v>
      </c>
      <c r="G927">
        <v>1</v>
      </c>
      <c r="H927">
        <v>41</v>
      </c>
      <c r="I927" s="1" t="s">
        <v>608</v>
      </c>
      <c r="J927">
        <f>cocina[[#This Row],[Precio Unitario]]*cocina[[#This Row],[Cantidad Ordenada]]-cocina[[#This Row],[Costo Unitario]]*cocina[[#This Row],[Cantidad Ordenada]]</f>
        <v>8</v>
      </c>
      <c r="K927">
        <f>cocina[[#This Row],[Precio Unitario]]*cocina[[#This Row],[Cantidad Ordenada]]</f>
        <v>20</v>
      </c>
      <c r="L927" s="5">
        <f>(SUMIF(A:A,cocina[[#This Row],[Número de Orden]],J:J))/SUMIF(A:A,cocina[[#This Row],[Número de Orden]],K:K)</f>
        <v>0.41935483870967744</v>
      </c>
      <c r="M927" s="1">
        <f>cocina[[#This Row],[Ganancia bruta]]-cocina[[#This Row],[Ganancia neta]]</f>
        <v>12</v>
      </c>
    </row>
    <row r="928" spans="1:13" x14ac:dyDescent="0.3">
      <c r="A928">
        <v>362</v>
      </c>
      <c r="B928">
        <v>15</v>
      </c>
      <c r="C928" s="1" t="s">
        <v>168</v>
      </c>
      <c r="D928" s="1" t="s">
        <v>612</v>
      </c>
      <c r="E928">
        <v>14</v>
      </c>
      <c r="F928">
        <v>24</v>
      </c>
      <c r="G928">
        <v>1</v>
      </c>
      <c r="H928">
        <v>58</v>
      </c>
      <c r="I928" s="1" t="s">
        <v>608</v>
      </c>
      <c r="J928">
        <f>cocina[[#This Row],[Precio Unitario]]*cocina[[#This Row],[Cantidad Ordenada]]-cocina[[#This Row],[Costo Unitario]]*cocina[[#This Row],[Cantidad Ordenada]]</f>
        <v>10</v>
      </c>
      <c r="K928">
        <f>cocina[[#This Row],[Precio Unitario]]*cocina[[#This Row],[Cantidad Ordenada]]</f>
        <v>24</v>
      </c>
      <c r="L928" s="5">
        <f>(SUMIF(A:A,cocina[[#This Row],[Número de Orden]],J:J))/SUMIF(A:A,cocina[[#This Row],[Número de Orden]],K:K)</f>
        <v>0.41935483870967744</v>
      </c>
      <c r="M928" s="1">
        <f>cocina[[#This Row],[Ganancia bruta]]-cocina[[#This Row],[Ganancia neta]]</f>
        <v>14</v>
      </c>
    </row>
    <row r="929" spans="1:13" x14ac:dyDescent="0.3">
      <c r="A929">
        <v>362</v>
      </c>
      <c r="B929">
        <v>15</v>
      </c>
      <c r="C929" s="1" t="s">
        <v>89</v>
      </c>
      <c r="D929" s="1" t="s">
        <v>629</v>
      </c>
      <c r="E929">
        <v>10</v>
      </c>
      <c r="F929">
        <v>18</v>
      </c>
      <c r="G929">
        <v>1</v>
      </c>
      <c r="H929">
        <v>24</v>
      </c>
      <c r="I929" s="1" t="s">
        <v>608</v>
      </c>
      <c r="J929">
        <f>cocina[[#This Row],[Precio Unitario]]*cocina[[#This Row],[Cantidad Ordenada]]-cocina[[#This Row],[Costo Unitario]]*cocina[[#This Row],[Cantidad Ordenada]]</f>
        <v>8</v>
      </c>
      <c r="K929">
        <f>cocina[[#This Row],[Precio Unitario]]*cocina[[#This Row],[Cantidad Ordenada]]</f>
        <v>18</v>
      </c>
      <c r="L929" s="5">
        <f>(SUMIF(A:A,cocina[[#This Row],[Número de Orden]],J:J))/SUMIF(A:A,cocina[[#This Row],[Número de Orden]],K:K)</f>
        <v>0.41935483870967744</v>
      </c>
      <c r="M929" s="1">
        <f>cocina[[#This Row],[Ganancia bruta]]-cocina[[#This Row],[Ganancia neta]]</f>
        <v>10</v>
      </c>
    </row>
    <row r="930" spans="1:13" x14ac:dyDescent="0.3">
      <c r="A930">
        <v>363</v>
      </c>
      <c r="B930">
        <v>5</v>
      </c>
      <c r="C930" s="1" t="s">
        <v>78</v>
      </c>
      <c r="D930" s="1" t="s">
        <v>613</v>
      </c>
      <c r="E930">
        <v>18</v>
      </c>
      <c r="F930">
        <v>30</v>
      </c>
      <c r="G930">
        <v>1</v>
      </c>
      <c r="H930">
        <v>48</v>
      </c>
      <c r="I930" s="1" t="s">
        <v>608</v>
      </c>
      <c r="J930">
        <f>cocina[[#This Row],[Precio Unitario]]*cocina[[#This Row],[Cantidad Ordenada]]-cocina[[#This Row],[Costo Unitario]]*cocina[[#This Row],[Cantidad Ordenada]]</f>
        <v>12</v>
      </c>
      <c r="K930">
        <f>cocina[[#This Row],[Precio Unitario]]*cocina[[#This Row],[Cantidad Ordenada]]</f>
        <v>30</v>
      </c>
      <c r="L930" s="5">
        <f>(SUMIF(A:A,cocina[[#This Row],[Número de Orden]],J:J))/SUMIF(A:A,cocina[[#This Row],[Número de Orden]],K:K)</f>
        <v>0.4</v>
      </c>
      <c r="M930" s="1">
        <f>cocina[[#This Row],[Ganancia bruta]]-cocina[[#This Row],[Ganancia neta]]</f>
        <v>18</v>
      </c>
    </row>
    <row r="931" spans="1:13" x14ac:dyDescent="0.3">
      <c r="A931">
        <v>363</v>
      </c>
      <c r="B931">
        <v>5</v>
      </c>
      <c r="C931" s="1" t="s">
        <v>168</v>
      </c>
      <c r="D931" s="1" t="s">
        <v>612</v>
      </c>
      <c r="E931">
        <v>14</v>
      </c>
      <c r="F931">
        <v>24</v>
      </c>
      <c r="G931">
        <v>3</v>
      </c>
      <c r="H931">
        <v>41</v>
      </c>
      <c r="I931" s="1" t="s">
        <v>609</v>
      </c>
      <c r="J931">
        <f>cocina[[#This Row],[Precio Unitario]]*cocina[[#This Row],[Cantidad Ordenada]]-cocina[[#This Row],[Costo Unitario]]*cocina[[#This Row],[Cantidad Ordenada]]</f>
        <v>30</v>
      </c>
      <c r="K931">
        <f>cocina[[#This Row],[Precio Unitario]]*cocina[[#This Row],[Cantidad Ordenada]]</f>
        <v>72</v>
      </c>
      <c r="L931" s="5">
        <f>(SUMIF(A:A,cocina[[#This Row],[Número de Orden]],J:J))/SUMIF(A:A,cocina[[#This Row],[Número de Orden]],K:K)</f>
        <v>0.4</v>
      </c>
      <c r="M931" s="1">
        <f>cocina[[#This Row],[Ganancia bruta]]-cocina[[#This Row],[Ganancia neta]]</f>
        <v>42</v>
      </c>
    </row>
    <row r="932" spans="1:13" x14ac:dyDescent="0.3">
      <c r="A932">
        <v>363</v>
      </c>
      <c r="B932">
        <v>5</v>
      </c>
      <c r="C932" s="1" t="s">
        <v>83</v>
      </c>
      <c r="D932" s="1" t="s">
        <v>617</v>
      </c>
      <c r="E932">
        <v>22</v>
      </c>
      <c r="F932">
        <v>36</v>
      </c>
      <c r="G932">
        <v>2</v>
      </c>
      <c r="H932">
        <v>42</v>
      </c>
      <c r="I932" s="1" t="s">
        <v>608</v>
      </c>
      <c r="J932">
        <f>cocina[[#This Row],[Precio Unitario]]*cocina[[#This Row],[Cantidad Ordenada]]-cocina[[#This Row],[Costo Unitario]]*cocina[[#This Row],[Cantidad Ordenada]]</f>
        <v>28</v>
      </c>
      <c r="K932">
        <f>cocina[[#This Row],[Precio Unitario]]*cocina[[#This Row],[Cantidad Ordenada]]</f>
        <v>72</v>
      </c>
      <c r="L932" s="5">
        <f>(SUMIF(A:A,cocina[[#This Row],[Número de Orden]],J:J))/SUMIF(A:A,cocina[[#This Row],[Número de Orden]],K:K)</f>
        <v>0.4</v>
      </c>
      <c r="M932" s="1">
        <f>cocina[[#This Row],[Ganancia bruta]]-cocina[[#This Row],[Ganancia neta]]</f>
        <v>44</v>
      </c>
    </row>
    <row r="933" spans="1:13" x14ac:dyDescent="0.3">
      <c r="A933">
        <v>363</v>
      </c>
      <c r="B933">
        <v>5</v>
      </c>
      <c r="C933" s="1" t="s">
        <v>271</v>
      </c>
      <c r="D933" s="1" t="s">
        <v>619</v>
      </c>
      <c r="E933">
        <v>20</v>
      </c>
      <c r="F933">
        <v>33</v>
      </c>
      <c r="G933">
        <v>2</v>
      </c>
      <c r="H933">
        <v>18</v>
      </c>
      <c r="I933" s="1" t="s">
        <v>608</v>
      </c>
      <c r="J933">
        <f>cocina[[#This Row],[Precio Unitario]]*cocina[[#This Row],[Cantidad Ordenada]]-cocina[[#This Row],[Costo Unitario]]*cocina[[#This Row],[Cantidad Ordenada]]</f>
        <v>26</v>
      </c>
      <c r="K933">
        <f>cocina[[#This Row],[Precio Unitario]]*cocina[[#This Row],[Cantidad Ordenada]]</f>
        <v>66</v>
      </c>
      <c r="L933" s="5">
        <f>(SUMIF(A:A,cocina[[#This Row],[Número de Orden]],J:J))/SUMIF(A:A,cocina[[#This Row],[Número de Orden]],K:K)</f>
        <v>0.4</v>
      </c>
      <c r="M933" s="1">
        <f>cocina[[#This Row],[Ganancia bruta]]-cocina[[#This Row],[Ganancia neta]]</f>
        <v>40</v>
      </c>
    </row>
    <row r="934" spans="1:13" x14ac:dyDescent="0.3">
      <c r="A934">
        <v>364</v>
      </c>
      <c r="B934">
        <v>15</v>
      </c>
      <c r="C934" s="1" t="s">
        <v>52</v>
      </c>
      <c r="D934" s="1" t="s">
        <v>620</v>
      </c>
      <c r="E934">
        <v>16</v>
      </c>
      <c r="F934">
        <v>28</v>
      </c>
      <c r="G934">
        <v>2</v>
      </c>
      <c r="H934">
        <v>52</v>
      </c>
      <c r="I934" s="1" t="s">
        <v>608</v>
      </c>
      <c r="J934">
        <f>cocina[[#This Row],[Precio Unitario]]*cocina[[#This Row],[Cantidad Ordenada]]-cocina[[#This Row],[Costo Unitario]]*cocina[[#This Row],[Cantidad Ordenada]]</f>
        <v>24</v>
      </c>
      <c r="K934">
        <f>cocina[[#This Row],[Precio Unitario]]*cocina[[#This Row],[Cantidad Ordenada]]</f>
        <v>56</v>
      </c>
      <c r="L934" s="5">
        <f>(SUMIF(A:A,cocina[[#This Row],[Número de Orden]],J:J))/SUMIF(A:A,cocina[[#This Row],[Número de Orden]],K:K)</f>
        <v>0.4140127388535032</v>
      </c>
      <c r="M934" s="1">
        <f>cocina[[#This Row],[Ganancia bruta]]-cocina[[#This Row],[Ganancia neta]]</f>
        <v>32</v>
      </c>
    </row>
    <row r="935" spans="1:13" x14ac:dyDescent="0.3">
      <c r="A935">
        <v>364</v>
      </c>
      <c r="B935">
        <v>15</v>
      </c>
      <c r="C935" s="1" t="s">
        <v>213</v>
      </c>
      <c r="D935" s="1" t="s">
        <v>624</v>
      </c>
      <c r="E935">
        <v>13</v>
      </c>
      <c r="F935">
        <v>22</v>
      </c>
      <c r="G935">
        <v>1</v>
      </c>
      <c r="H935">
        <v>20</v>
      </c>
      <c r="I935" s="1" t="s">
        <v>608</v>
      </c>
      <c r="J935">
        <f>cocina[[#This Row],[Precio Unitario]]*cocina[[#This Row],[Cantidad Ordenada]]-cocina[[#This Row],[Costo Unitario]]*cocina[[#This Row],[Cantidad Ordenada]]</f>
        <v>9</v>
      </c>
      <c r="K935">
        <f>cocina[[#This Row],[Precio Unitario]]*cocina[[#This Row],[Cantidad Ordenada]]</f>
        <v>22</v>
      </c>
      <c r="L935" s="5">
        <f>(SUMIF(A:A,cocina[[#This Row],[Número de Orden]],J:J))/SUMIF(A:A,cocina[[#This Row],[Número de Orden]],K:K)</f>
        <v>0.4140127388535032</v>
      </c>
      <c r="M935" s="1">
        <f>cocina[[#This Row],[Ganancia bruta]]-cocina[[#This Row],[Ganancia neta]]</f>
        <v>13</v>
      </c>
    </row>
    <row r="936" spans="1:13" x14ac:dyDescent="0.3">
      <c r="A936">
        <v>364</v>
      </c>
      <c r="B936">
        <v>15</v>
      </c>
      <c r="C936" s="1" t="s">
        <v>132</v>
      </c>
      <c r="D936" s="1" t="s">
        <v>631</v>
      </c>
      <c r="E936">
        <v>15</v>
      </c>
      <c r="F936">
        <v>25</v>
      </c>
      <c r="G936">
        <v>2</v>
      </c>
      <c r="H936">
        <v>14</v>
      </c>
      <c r="I936" s="1" t="s">
        <v>608</v>
      </c>
      <c r="J936">
        <f>cocina[[#This Row],[Precio Unitario]]*cocina[[#This Row],[Cantidad Ordenada]]-cocina[[#This Row],[Costo Unitario]]*cocina[[#This Row],[Cantidad Ordenada]]</f>
        <v>20</v>
      </c>
      <c r="K936">
        <f>cocina[[#This Row],[Precio Unitario]]*cocina[[#This Row],[Cantidad Ordenada]]</f>
        <v>50</v>
      </c>
      <c r="L936" s="5">
        <f>(SUMIF(A:A,cocina[[#This Row],[Número de Orden]],J:J))/SUMIF(A:A,cocina[[#This Row],[Número de Orden]],K:K)</f>
        <v>0.4140127388535032</v>
      </c>
      <c r="M936" s="1">
        <f>cocina[[#This Row],[Ganancia bruta]]-cocina[[#This Row],[Ganancia neta]]</f>
        <v>30</v>
      </c>
    </row>
    <row r="937" spans="1:13" x14ac:dyDescent="0.3">
      <c r="A937">
        <v>364</v>
      </c>
      <c r="B937">
        <v>15</v>
      </c>
      <c r="C937" s="1" t="s">
        <v>48</v>
      </c>
      <c r="D937" s="1" t="s">
        <v>618</v>
      </c>
      <c r="E937">
        <v>17</v>
      </c>
      <c r="F937">
        <v>29</v>
      </c>
      <c r="G937">
        <v>1</v>
      </c>
      <c r="H937">
        <v>26</v>
      </c>
      <c r="I937" s="1" t="s">
        <v>608</v>
      </c>
      <c r="J937">
        <f>cocina[[#This Row],[Precio Unitario]]*cocina[[#This Row],[Cantidad Ordenada]]-cocina[[#This Row],[Costo Unitario]]*cocina[[#This Row],[Cantidad Ordenada]]</f>
        <v>12</v>
      </c>
      <c r="K937">
        <f>cocina[[#This Row],[Precio Unitario]]*cocina[[#This Row],[Cantidad Ordenada]]</f>
        <v>29</v>
      </c>
      <c r="L937" s="5">
        <f>(SUMIF(A:A,cocina[[#This Row],[Número de Orden]],J:J))/SUMIF(A:A,cocina[[#This Row],[Número de Orden]],K:K)</f>
        <v>0.4140127388535032</v>
      </c>
      <c r="M937" s="1">
        <f>cocina[[#This Row],[Ganancia bruta]]-cocina[[#This Row],[Ganancia neta]]</f>
        <v>17</v>
      </c>
    </row>
    <row r="938" spans="1:13" x14ac:dyDescent="0.3">
      <c r="A938">
        <v>365</v>
      </c>
      <c r="B938">
        <v>4</v>
      </c>
      <c r="C938" s="1" t="s">
        <v>83</v>
      </c>
      <c r="D938" s="1" t="s">
        <v>617</v>
      </c>
      <c r="E938">
        <v>22</v>
      </c>
      <c r="F938">
        <v>36</v>
      </c>
      <c r="G938">
        <v>3</v>
      </c>
      <c r="H938">
        <v>25</v>
      </c>
      <c r="I938" s="1" t="s">
        <v>609</v>
      </c>
      <c r="J938">
        <f>cocina[[#This Row],[Precio Unitario]]*cocina[[#This Row],[Cantidad Ordenada]]-cocina[[#This Row],[Costo Unitario]]*cocina[[#This Row],[Cantidad Ordenada]]</f>
        <v>42</v>
      </c>
      <c r="K938">
        <f>cocina[[#This Row],[Precio Unitario]]*cocina[[#This Row],[Cantidad Ordenada]]</f>
        <v>108</v>
      </c>
      <c r="L938" s="5">
        <f>(SUMIF(A:A,cocina[[#This Row],[Número de Orden]],J:J))/SUMIF(A:A,cocina[[#This Row],[Número de Orden]],K:K)</f>
        <v>0.3888888888888889</v>
      </c>
      <c r="M938" s="1">
        <f>cocina[[#This Row],[Ganancia bruta]]-cocina[[#This Row],[Ganancia neta]]</f>
        <v>66</v>
      </c>
    </row>
    <row r="939" spans="1:13" x14ac:dyDescent="0.3">
      <c r="A939">
        <v>366</v>
      </c>
      <c r="B939">
        <v>17</v>
      </c>
      <c r="C939" s="1" t="s">
        <v>116</v>
      </c>
      <c r="D939" s="1" t="s">
        <v>615</v>
      </c>
      <c r="E939">
        <v>16</v>
      </c>
      <c r="F939">
        <v>27</v>
      </c>
      <c r="G939">
        <v>2</v>
      </c>
      <c r="H939">
        <v>30</v>
      </c>
      <c r="I939" s="1" t="s">
        <v>608</v>
      </c>
      <c r="J939">
        <f>cocina[[#This Row],[Precio Unitario]]*cocina[[#This Row],[Cantidad Ordenada]]-cocina[[#This Row],[Costo Unitario]]*cocina[[#This Row],[Cantidad Ordenada]]</f>
        <v>22</v>
      </c>
      <c r="K939">
        <f>cocina[[#This Row],[Precio Unitario]]*cocina[[#This Row],[Cantidad Ordenada]]</f>
        <v>54</v>
      </c>
      <c r="L939" s="5">
        <f>(SUMIF(A:A,cocina[[#This Row],[Número de Orden]],J:J))/SUMIF(A:A,cocina[[#This Row],[Número de Orden]],K:K)</f>
        <v>0.39330543933054396</v>
      </c>
      <c r="M939" s="1">
        <f>cocina[[#This Row],[Ganancia bruta]]-cocina[[#This Row],[Ganancia neta]]</f>
        <v>32</v>
      </c>
    </row>
    <row r="940" spans="1:13" x14ac:dyDescent="0.3">
      <c r="A940">
        <v>366</v>
      </c>
      <c r="B940">
        <v>17</v>
      </c>
      <c r="C940" s="1" t="s">
        <v>36</v>
      </c>
      <c r="D940" s="1" t="s">
        <v>622</v>
      </c>
      <c r="E940">
        <v>21</v>
      </c>
      <c r="F940">
        <v>35</v>
      </c>
      <c r="G940">
        <v>3</v>
      </c>
      <c r="H940">
        <v>51</v>
      </c>
      <c r="I940" s="1" t="s">
        <v>609</v>
      </c>
      <c r="J940">
        <f>cocina[[#This Row],[Precio Unitario]]*cocina[[#This Row],[Cantidad Ordenada]]-cocina[[#This Row],[Costo Unitario]]*cocina[[#This Row],[Cantidad Ordenada]]</f>
        <v>42</v>
      </c>
      <c r="K940">
        <f>cocina[[#This Row],[Precio Unitario]]*cocina[[#This Row],[Cantidad Ordenada]]</f>
        <v>105</v>
      </c>
      <c r="L940" s="5">
        <f>(SUMIF(A:A,cocina[[#This Row],[Número de Orden]],J:J))/SUMIF(A:A,cocina[[#This Row],[Número de Orden]],K:K)</f>
        <v>0.39330543933054396</v>
      </c>
      <c r="M940" s="1">
        <f>cocina[[#This Row],[Ganancia bruta]]-cocina[[#This Row],[Ganancia neta]]</f>
        <v>63</v>
      </c>
    </row>
    <row r="941" spans="1:13" x14ac:dyDescent="0.3">
      <c r="A941">
        <v>366</v>
      </c>
      <c r="B941">
        <v>17</v>
      </c>
      <c r="C941" s="1" t="s">
        <v>58</v>
      </c>
      <c r="D941" s="1" t="s">
        <v>616</v>
      </c>
      <c r="E941">
        <v>25</v>
      </c>
      <c r="F941">
        <v>40</v>
      </c>
      <c r="G941">
        <v>2</v>
      </c>
      <c r="H941">
        <v>9</v>
      </c>
      <c r="I941" s="1" t="s">
        <v>608</v>
      </c>
      <c r="J941">
        <f>cocina[[#This Row],[Precio Unitario]]*cocina[[#This Row],[Cantidad Ordenada]]-cocina[[#This Row],[Costo Unitario]]*cocina[[#This Row],[Cantidad Ordenada]]</f>
        <v>30</v>
      </c>
      <c r="K941">
        <f>cocina[[#This Row],[Precio Unitario]]*cocina[[#This Row],[Cantidad Ordenada]]</f>
        <v>80</v>
      </c>
      <c r="L941" s="5">
        <f>(SUMIF(A:A,cocina[[#This Row],[Número de Orden]],J:J))/SUMIF(A:A,cocina[[#This Row],[Número de Orden]],K:K)</f>
        <v>0.39330543933054396</v>
      </c>
      <c r="M941" s="1">
        <f>cocina[[#This Row],[Ganancia bruta]]-cocina[[#This Row],[Ganancia neta]]</f>
        <v>50</v>
      </c>
    </row>
    <row r="942" spans="1:13" x14ac:dyDescent="0.3">
      <c r="A942">
        <v>367</v>
      </c>
      <c r="B942">
        <v>12</v>
      </c>
      <c r="C942" s="1" t="s">
        <v>165</v>
      </c>
      <c r="D942" s="1" t="s">
        <v>630</v>
      </c>
      <c r="E942">
        <v>15</v>
      </c>
      <c r="F942">
        <v>26</v>
      </c>
      <c r="G942">
        <v>2</v>
      </c>
      <c r="H942">
        <v>34</v>
      </c>
      <c r="I942" s="1" t="s">
        <v>609</v>
      </c>
      <c r="J942">
        <f>cocina[[#This Row],[Precio Unitario]]*cocina[[#This Row],[Cantidad Ordenada]]-cocina[[#This Row],[Costo Unitario]]*cocina[[#This Row],[Cantidad Ordenada]]</f>
        <v>22</v>
      </c>
      <c r="K942">
        <f>cocina[[#This Row],[Precio Unitario]]*cocina[[#This Row],[Cantidad Ordenada]]</f>
        <v>52</v>
      </c>
      <c r="L942" s="5">
        <f>(SUMIF(A:A,cocina[[#This Row],[Número de Orden]],J:J))/SUMIF(A:A,cocina[[#This Row],[Número de Orden]],K:K)</f>
        <v>0.41584158415841582</v>
      </c>
      <c r="M942" s="1">
        <f>cocina[[#This Row],[Ganancia bruta]]-cocina[[#This Row],[Ganancia neta]]</f>
        <v>30</v>
      </c>
    </row>
    <row r="943" spans="1:13" x14ac:dyDescent="0.3">
      <c r="A943">
        <v>367</v>
      </c>
      <c r="B943">
        <v>12</v>
      </c>
      <c r="C943" s="1" t="s">
        <v>48</v>
      </c>
      <c r="D943" s="1" t="s">
        <v>618</v>
      </c>
      <c r="E943">
        <v>17</v>
      </c>
      <c r="F943">
        <v>29</v>
      </c>
      <c r="G943">
        <v>1</v>
      </c>
      <c r="H943">
        <v>26</v>
      </c>
      <c r="I943" s="1" t="s">
        <v>609</v>
      </c>
      <c r="J943">
        <f>cocina[[#This Row],[Precio Unitario]]*cocina[[#This Row],[Cantidad Ordenada]]-cocina[[#This Row],[Costo Unitario]]*cocina[[#This Row],[Cantidad Ordenada]]</f>
        <v>12</v>
      </c>
      <c r="K943">
        <f>cocina[[#This Row],[Precio Unitario]]*cocina[[#This Row],[Cantidad Ordenada]]</f>
        <v>29</v>
      </c>
      <c r="L943" s="5">
        <f>(SUMIF(A:A,cocina[[#This Row],[Número de Orden]],J:J))/SUMIF(A:A,cocina[[#This Row],[Número de Orden]],K:K)</f>
        <v>0.41584158415841582</v>
      </c>
      <c r="M943" s="1">
        <f>cocina[[#This Row],[Ganancia bruta]]-cocina[[#This Row],[Ganancia neta]]</f>
        <v>17</v>
      </c>
    </row>
    <row r="944" spans="1:13" x14ac:dyDescent="0.3">
      <c r="A944">
        <v>367</v>
      </c>
      <c r="B944">
        <v>12</v>
      </c>
      <c r="C944" s="1" t="s">
        <v>156</v>
      </c>
      <c r="D944" s="1" t="s">
        <v>626</v>
      </c>
      <c r="E944">
        <v>12</v>
      </c>
      <c r="F944">
        <v>20</v>
      </c>
      <c r="G944">
        <v>1</v>
      </c>
      <c r="H944">
        <v>13</v>
      </c>
      <c r="I944" s="1" t="s">
        <v>609</v>
      </c>
      <c r="J944">
        <f>cocina[[#This Row],[Precio Unitario]]*cocina[[#This Row],[Cantidad Ordenada]]-cocina[[#This Row],[Costo Unitario]]*cocina[[#This Row],[Cantidad Ordenada]]</f>
        <v>8</v>
      </c>
      <c r="K944">
        <f>cocina[[#This Row],[Precio Unitario]]*cocina[[#This Row],[Cantidad Ordenada]]</f>
        <v>20</v>
      </c>
      <c r="L944" s="5">
        <f>(SUMIF(A:A,cocina[[#This Row],[Número de Orden]],J:J))/SUMIF(A:A,cocina[[#This Row],[Número de Orden]],K:K)</f>
        <v>0.41584158415841582</v>
      </c>
      <c r="M944" s="1">
        <f>cocina[[#This Row],[Ganancia bruta]]-cocina[[#This Row],[Ganancia neta]]</f>
        <v>12</v>
      </c>
    </row>
    <row r="945" spans="1:13" x14ac:dyDescent="0.3">
      <c r="A945">
        <v>368</v>
      </c>
      <c r="B945">
        <v>13</v>
      </c>
      <c r="C945" s="1" t="s">
        <v>271</v>
      </c>
      <c r="D945" s="1" t="s">
        <v>619</v>
      </c>
      <c r="E945">
        <v>20</v>
      </c>
      <c r="F945">
        <v>33</v>
      </c>
      <c r="G945">
        <v>3</v>
      </c>
      <c r="H945">
        <v>45</v>
      </c>
      <c r="I945" s="1" t="s">
        <v>608</v>
      </c>
      <c r="J945">
        <f>cocina[[#This Row],[Precio Unitario]]*cocina[[#This Row],[Cantidad Ordenada]]-cocina[[#This Row],[Costo Unitario]]*cocina[[#This Row],[Cantidad Ordenada]]</f>
        <v>39</v>
      </c>
      <c r="K945">
        <f>cocina[[#This Row],[Precio Unitario]]*cocina[[#This Row],[Cantidad Ordenada]]</f>
        <v>99</v>
      </c>
      <c r="L945" s="5">
        <f>(SUMIF(A:A,cocina[[#This Row],[Número de Orden]],J:J))/SUMIF(A:A,cocina[[#This Row],[Número de Orden]],K:K)</f>
        <v>0.3983739837398374</v>
      </c>
      <c r="M945" s="1">
        <f>cocina[[#This Row],[Ganancia bruta]]-cocina[[#This Row],[Ganancia neta]]</f>
        <v>60</v>
      </c>
    </row>
    <row r="946" spans="1:13" x14ac:dyDescent="0.3">
      <c r="A946">
        <v>368</v>
      </c>
      <c r="B946">
        <v>13</v>
      </c>
      <c r="C946" s="1" t="s">
        <v>168</v>
      </c>
      <c r="D946" s="1" t="s">
        <v>612</v>
      </c>
      <c r="E946">
        <v>14</v>
      </c>
      <c r="F946">
        <v>24</v>
      </c>
      <c r="G946">
        <v>1</v>
      </c>
      <c r="H946">
        <v>40</v>
      </c>
      <c r="I946" s="1" t="s">
        <v>609</v>
      </c>
      <c r="J946">
        <f>cocina[[#This Row],[Precio Unitario]]*cocina[[#This Row],[Cantidad Ordenada]]-cocina[[#This Row],[Costo Unitario]]*cocina[[#This Row],[Cantidad Ordenada]]</f>
        <v>10</v>
      </c>
      <c r="K946">
        <f>cocina[[#This Row],[Precio Unitario]]*cocina[[#This Row],[Cantidad Ordenada]]</f>
        <v>24</v>
      </c>
      <c r="L946" s="5">
        <f>(SUMIF(A:A,cocina[[#This Row],[Número de Orden]],J:J))/SUMIF(A:A,cocina[[#This Row],[Número de Orden]],K:K)</f>
        <v>0.3983739837398374</v>
      </c>
      <c r="M946" s="1">
        <f>cocina[[#This Row],[Ganancia bruta]]-cocina[[#This Row],[Ganancia neta]]</f>
        <v>14</v>
      </c>
    </row>
    <row r="947" spans="1:13" x14ac:dyDescent="0.3">
      <c r="A947">
        <v>369</v>
      </c>
      <c r="B947">
        <v>20</v>
      </c>
      <c r="C947" s="1" t="s">
        <v>126</v>
      </c>
      <c r="D947" s="1" t="s">
        <v>614</v>
      </c>
      <c r="E947">
        <v>19</v>
      </c>
      <c r="F947">
        <v>31</v>
      </c>
      <c r="G947">
        <v>2</v>
      </c>
      <c r="H947">
        <v>7</v>
      </c>
      <c r="I947" s="1" t="s">
        <v>609</v>
      </c>
      <c r="J947">
        <f>cocina[[#This Row],[Precio Unitario]]*cocina[[#This Row],[Cantidad Ordenada]]-cocina[[#This Row],[Costo Unitario]]*cocina[[#This Row],[Cantidad Ordenada]]</f>
        <v>24</v>
      </c>
      <c r="K947">
        <f>cocina[[#This Row],[Precio Unitario]]*cocina[[#This Row],[Cantidad Ordenada]]</f>
        <v>62</v>
      </c>
      <c r="L947" s="5">
        <f>(SUMIF(A:A,cocina[[#This Row],[Número de Orden]],J:J))/SUMIF(A:A,cocina[[#This Row],[Número de Orden]],K:K)</f>
        <v>0.40909090909090912</v>
      </c>
      <c r="M947" s="1">
        <f>cocina[[#This Row],[Ganancia bruta]]-cocina[[#This Row],[Ganancia neta]]</f>
        <v>38</v>
      </c>
    </row>
    <row r="948" spans="1:13" x14ac:dyDescent="0.3">
      <c r="A948">
        <v>369</v>
      </c>
      <c r="B948">
        <v>20</v>
      </c>
      <c r="C948" s="1" t="s">
        <v>210</v>
      </c>
      <c r="D948" s="1" t="s">
        <v>627</v>
      </c>
      <c r="E948">
        <v>14</v>
      </c>
      <c r="F948">
        <v>23</v>
      </c>
      <c r="G948">
        <v>2</v>
      </c>
      <c r="H948">
        <v>7</v>
      </c>
      <c r="I948" s="1" t="s">
        <v>609</v>
      </c>
      <c r="J948">
        <f>cocina[[#This Row],[Precio Unitario]]*cocina[[#This Row],[Cantidad Ordenada]]-cocina[[#This Row],[Costo Unitario]]*cocina[[#This Row],[Cantidad Ordenada]]</f>
        <v>18</v>
      </c>
      <c r="K948">
        <f>cocina[[#This Row],[Precio Unitario]]*cocina[[#This Row],[Cantidad Ordenada]]</f>
        <v>46</v>
      </c>
      <c r="L948" s="5">
        <f>(SUMIF(A:A,cocina[[#This Row],[Número de Orden]],J:J))/SUMIF(A:A,cocina[[#This Row],[Número de Orden]],K:K)</f>
        <v>0.40909090909090912</v>
      </c>
      <c r="M948" s="1">
        <f>cocina[[#This Row],[Ganancia bruta]]-cocina[[#This Row],[Ganancia neta]]</f>
        <v>28</v>
      </c>
    </row>
    <row r="949" spans="1:13" x14ac:dyDescent="0.3">
      <c r="A949">
        <v>369</v>
      </c>
      <c r="B949">
        <v>20</v>
      </c>
      <c r="C949" s="1" t="s">
        <v>52</v>
      </c>
      <c r="D949" s="1" t="s">
        <v>620</v>
      </c>
      <c r="E949">
        <v>16</v>
      </c>
      <c r="F949">
        <v>28</v>
      </c>
      <c r="G949">
        <v>2</v>
      </c>
      <c r="H949">
        <v>8</v>
      </c>
      <c r="I949" s="1" t="s">
        <v>609</v>
      </c>
      <c r="J949">
        <f>cocina[[#This Row],[Precio Unitario]]*cocina[[#This Row],[Cantidad Ordenada]]-cocina[[#This Row],[Costo Unitario]]*cocina[[#This Row],[Cantidad Ordenada]]</f>
        <v>24</v>
      </c>
      <c r="K949">
        <f>cocina[[#This Row],[Precio Unitario]]*cocina[[#This Row],[Cantidad Ordenada]]</f>
        <v>56</v>
      </c>
      <c r="L949" s="5">
        <f>(SUMIF(A:A,cocina[[#This Row],[Número de Orden]],J:J))/SUMIF(A:A,cocina[[#This Row],[Número de Orden]],K:K)</f>
        <v>0.40909090909090912</v>
      </c>
      <c r="M949" s="1">
        <f>cocina[[#This Row],[Ganancia bruta]]-cocina[[#This Row],[Ganancia neta]]</f>
        <v>32</v>
      </c>
    </row>
    <row r="950" spans="1:13" x14ac:dyDescent="0.3">
      <c r="A950">
        <v>369</v>
      </c>
      <c r="B950">
        <v>20</v>
      </c>
      <c r="C950" s="1" t="s">
        <v>165</v>
      </c>
      <c r="D950" s="1" t="s">
        <v>630</v>
      </c>
      <c r="E950">
        <v>15</v>
      </c>
      <c r="F950">
        <v>26</v>
      </c>
      <c r="G950">
        <v>3</v>
      </c>
      <c r="H950">
        <v>20</v>
      </c>
      <c r="I950" s="1" t="s">
        <v>609</v>
      </c>
      <c r="J950">
        <f>cocina[[#This Row],[Precio Unitario]]*cocina[[#This Row],[Cantidad Ordenada]]-cocina[[#This Row],[Costo Unitario]]*cocina[[#This Row],[Cantidad Ordenada]]</f>
        <v>33</v>
      </c>
      <c r="K950">
        <f>cocina[[#This Row],[Precio Unitario]]*cocina[[#This Row],[Cantidad Ordenada]]</f>
        <v>78</v>
      </c>
      <c r="L950" s="5">
        <f>(SUMIF(A:A,cocina[[#This Row],[Número de Orden]],J:J))/SUMIF(A:A,cocina[[#This Row],[Número de Orden]],K:K)</f>
        <v>0.40909090909090912</v>
      </c>
      <c r="M950" s="1">
        <f>cocina[[#This Row],[Ganancia bruta]]-cocina[[#This Row],[Ganancia neta]]</f>
        <v>45</v>
      </c>
    </row>
    <row r="951" spans="1:13" x14ac:dyDescent="0.3">
      <c r="A951">
        <v>370</v>
      </c>
      <c r="B951">
        <v>13</v>
      </c>
      <c r="C951" s="1" t="s">
        <v>83</v>
      </c>
      <c r="D951" s="1" t="s">
        <v>617</v>
      </c>
      <c r="E951">
        <v>22</v>
      </c>
      <c r="F951">
        <v>36</v>
      </c>
      <c r="G951">
        <v>2</v>
      </c>
      <c r="H951">
        <v>33</v>
      </c>
      <c r="I951" s="1" t="s">
        <v>609</v>
      </c>
      <c r="J951">
        <f>cocina[[#This Row],[Precio Unitario]]*cocina[[#This Row],[Cantidad Ordenada]]-cocina[[#This Row],[Costo Unitario]]*cocina[[#This Row],[Cantidad Ordenada]]</f>
        <v>28</v>
      </c>
      <c r="K951">
        <f>cocina[[#This Row],[Precio Unitario]]*cocina[[#This Row],[Cantidad Ordenada]]</f>
        <v>72</v>
      </c>
      <c r="L951" s="5">
        <f>(SUMIF(A:A,cocina[[#This Row],[Número de Orden]],J:J))/SUMIF(A:A,cocina[[#This Row],[Número de Orden]],K:K)</f>
        <v>0.3888888888888889</v>
      </c>
      <c r="M951" s="1">
        <f>cocina[[#This Row],[Ganancia bruta]]-cocina[[#This Row],[Ganancia neta]]</f>
        <v>44</v>
      </c>
    </row>
    <row r="952" spans="1:13" x14ac:dyDescent="0.3">
      <c r="A952">
        <v>371</v>
      </c>
      <c r="B952">
        <v>4</v>
      </c>
      <c r="C952" s="1" t="s">
        <v>126</v>
      </c>
      <c r="D952" s="1" t="s">
        <v>614</v>
      </c>
      <c r="E952">
        <v>19</v>
      </c>
      <c r="F952">
        <v>31</v>
      </c>
      <c r="G952">
        <v>2</v>
      </c>
      <c r="H952">
        <v>11</v>
      </c>
      <c r="I952" s="1" t="s">
        <v>609</v>
      </c>
      <c r="J952">
        <f>cocina[[#This Row],[Precio Unitario]]*cocina[[#This Row],[Cantidad Ordenada]]-cocina[[#This Row],[Costo Unitario]]*cocina[[#This Row],[Cantidad Ordenada]]</f>
        <v>24</v>
      </c>
      <c r="K952">
        <f>cocina[[#This Row],[Precio Unitario]]*cocina[[#This Row],[Cantidad Ordenada]]</f>
        <v>62</v>
      </c>
      <c r="L952" s="5">
        <f>(SUMIF(A:A,cocina[[#This Row],[Número de Orden]],J:J))/SUMIF(A:A,cocina[[#This Row],[Número de Orden]],K:K)</f>
        <v>0.4</v>
      </c>
      <c r="M952" s="1">
        <f>cocina[[#This Row],[Ganancia bruta]]-cocina[[#This Row],[Ganancia neta]]</f>
        <v>38</v>
      </c>
    </row>
    <row r="953" spans="1:13" x14ac:dyDescent="0.3">
      <c r="A953">
        <v>371</v>
      </c>
      <c r="B953">
        <v>4</v>
      </c>
      <c r="C953" s="1" t="s">
        <v>83</v>
      </c>
      <c r="D953" s="1" t="s">
        <v>617</v>
      </c>
      <c r="E953">
        <v>22</v>
      </c>
      <c r="F953">
        <v>36</v>
      </c>
      <c r="G953">
        <v>1</v>
      </c>
      <c r="H953">
        <v>13</v>
      </c>
      <c r="I953" s="1" t="s">
        <v>608</v>
      </c>
      <c r="J953">
        <f>cocina[[#This Row],[Precio Unitario]]*cocina[[#This Row],[Cantidad Ordenada]]-cocina[[#This Row],[Costo Unitario]]*cocina[[#This Row],[Cantidad Ordenada]]</f>
        <v>14</v>
      </c>
      <c r="K953">
        <f>cocina[[#This Row],[Precio Unitario]]*cocina[[#This Row],[Cantidad Ordenada]]</f>
        <v>36</v>
      </c>
      <c r="L953" s="5">
        <f>(SUMIF(A:A,cocina[[#This Row],[Número de Orden]],J:J))/SUMIF(A:A,cocina[[#This Row],[Número de Orden]],K:K)</f>
        <v>0.4</v>
      </c>
      <c r="M953" s="1">
        <f>cocina[[#This Row],[Ganancia bruta]]-cocina[[#This Row],[Ganancia neta]]</f>
        <v>22</v>
      </c>
    </row>
    <row r="954" spans="1:13" x14ac:dyDescent="0.3">
      <c r="A954">
        <v>371</v>
      </c>
      <c r="B954">
        <v>4</v>
      </c>
      <c r="C954" s="1" t="s">
        <v>52</v>
      </c>
      <c r="D954" s="1" t="s">
        <v>620</v>
      </c>
      <c r="E954">
        <v>16</v>
      </c>
      <c r="F954">
        <v>28</v>
      </c>
      <c r="G954">
        <v>2</v>
      </c>
      <c r="H954">
        <v>11</v>
      </c>
      <c r="I954" s="1" t="s">
        <v>608</v>
      </c>
      <c r="J954">
        <f>cocina[[#This Row],[Precio Unitario]]*cocina[[#This Row],[Cantidad Ordenada]]-cocina[[#This Row],[Costo Unitario]]*cocina[[#This Row],[Cantidad Ordenada]]</f>
        <v>24</v>
      </c>
      <c r="K954">
        <f>cocina[[#This Row],[Precio Unitario]]*cocina[[#This Row],[Cantidad Ordenada]]</f>
        <v>56</v>
      </c>
      <c r="L954" s="5">
        <f>(SUMIF(A:A,cocina[[#This Row],[Número de Orden]],J:J))/SUMIF(A:A,cocina[[#This Row],[Número de Orden]],K:K)</f>
        <v>0.4</v>
      </c>
      <c r="M954" s="1">
        <f>cocina[[#This Row],[Ganancia bruta]]-cocina[[#This Row],[Ganancia neta]]</f>
        <v>32</v>
      </c>
    </row>
    <row r="955" spans="1:13" x14ac:dyDescent="0.3">
      <c r="A955">
        <v>371</v>
      </c>
      <c r="B955">
        <v>4</v>
      </c>
      <c r="C955" s="1" t="s">
        <v>210</v>
      </c>
      <c r="D955" s="1" t="s">
        <v>627</v>
      </c>
      <c r="E955">
        <v>14</v>
      </c>
      <c r="F955">
        <v>23</v>
      </c>
      <c r="G955">
        <v>2</v>
      </c>
      <c r="H955">
        <v>14</v>
      </c>
      <c r="I955" s="1" t="s">
        <v>609</v>
      </c>
      <c r="J955">
        <f>cocina[[#This Row],[Precio Unitario]]*cocina[[#This Row],[Cantidad Ordenada]]-cocina[[#This Row],[Costo Unitario]]*cocina[[#This Row],[Cantidad Ordenada]]</f>
        <v>18</v>
      </c>
      <c r="K955">
        <f>cocina[[#This Row],[Precio Unitario]]*cocina[[#This Row],[Cantidad Ordenada]]</f>
        <v>46</v>
      </c>
      <c r="L955" s="5">
        <f>(SUMIF(A:A,cocina[[#This Row],[Número de Orden]],J:J))/SUMIF(A:A,cocina[[#This Row],[Número de Orden]],K:K)</f>
        <v>0.4</v>
      </c>
      <c r="M955" s="1">
        <f>cocina[[#This Row],[Ganancia bruta]]-cocina[[#This Row],[Ganancia neta]]</f>
        <v>28</v>
      </c>
    </row>
    <row r="956" spans="1:13" x14ac:dyDescent="0.3">
      <c r="A956">
        <v>372</v>
      </c>
      <c r="B956">
        <v>14</v>
      </c>
      <c r="C956" s="1" t="s">
        <v>89</v>
      </c>
      <c r="D956" s="1" t="s">
        <v>629</v>
      </c>
      <c r="E956">
        <v>10</v>
      </c>
      <c r="F956">
        <v>18</v>
      </c>
      <c r="G956">
        <v>2</v>
      </c>
      <c r="H956">
        <v>22</v>
      </c>
      <c r="I956" s="1" t="s">
        <v>608</v>
      </c>
      <c r="J956">
        <f>cocina[[#This Row],[Precio Unitario]]*cocina[[#This Row],[Cantidad Ordenada]]-cocina[[#This Row],[Costo Unitario]]*cocina[[#This Row],[Cantidad Ordenada]]</f>
        <v>16</v>
      </c>
      <c r="K956">
        <f>cocina[[#This Row],[Precio Unitario]]*cocina[[#This Row],[Cantidad Ordenada]]</f>
        <v>36</v>
      </c>
      <c r="L956" s="5">
        <f>(SUMIF(A:A,cocina[[#This Row],[Número de Orden]],J:J))/SUMIF(A:A,cocina[[#This Row],[Número de Orden]],K:K)</f>
        <v>0.44444444444444442</v>
      </c>
      <c r="M956" s="1">
        <f>cocina[[#This Row],[Ganancia bruta]]-cocina[[#This Row],[Ganancia neta]]</f>
        <v>20</v>
      </c>
    </row>
    <row r="957" spans="1:13" x14ac:dyDescent="0.3">
      <c r="A957">
        <v>373</v>
      </c>
      <c r="B957">
        <v>19</v>
      </c>
      <c r="C957" s="1" t="s">
        <v>80</v>
      </c>
      <c r="D957" s="1" t="s">
        <v>628</v>
      </c>
      <c r="E957">
        <v>13</v>
      </c>
      <c r="F957">
        <v>21</v>
      </c>
      <c r="G957">
        <v>1</v>
      </c>
      <c r="H957">
        <v>41</v>
      </c>
      <c r="I957" s="1" t="s">
        <v>609</v>
      </c>
      <c r="J957">
        <f>cocina[[#This Row],[Precio Unitario]]*cocina[[#This Row],[Cantidad Ordenada]]-cocina[[#This Row],[Costo Unitario]]*cocina[[#This Row],[Cantidad Ordenada]]</f>
        <v>8</v>
      </c>
      <c r="K957">
        <f>cocina[[#This Row],[Precio Unitario]]*cocina[[#This Row],[Cantidad Ordenada]]</f>
        <v>21</v>
      </c>
      <c r="L957" s="5">
        <f>(SUMIF(A:A,cocina[[#This Row],[Número de Orden]],J:J))/SUMIF(A:A,cocina[[#This Row],[Número de Orden]],K:K)</f>
        <v>0.4</v>
      </c>
      <c r="M957" s="1">
        <f>cocina[[#This Row],[Ganancia bruta]]-cocina[[#This Row],[Ganancia neta]]</f>
        <v>13</v>
      </c>
    </row>
    <row r="958" spans="1:13" x14ac:dyDescent="0.3">
      <c r="A958">
        <v>373</v>
      </c>
      <c r="B958">
        <v>19</v>
      </c>
      <c r="C958" s="1" t="s">
        <v>36</v>
      </c>
      <c r="D958" s="1" t="s">
        <v>622</v>
      </c>
      <c r="E958">
        <v>21</v>
      </c>
      <c r="F958">
        <v>35</v>
      </c>
      <c r="G958">
        <v>1</v>
      </c>
      <c r="H958">
        <v>49</v>
      </c>
      <c r="I958" s="1" t="s">
        <v>608</v>
      </c>
      <c r="J958">
        <f>cocina[[#This Row],[Precio Unitario]]*cocina[[#This Row],[Cantidad Ordenada]]-cocina[[#This Row],[Costo Unitario]]*cocina[[#This Row],[Cantidad Ordenada]]</f>
        <v>14</v>
      </c>
      <c r="K958">
        <f>cocina[[#This Row],[Precio Unitario]]*cocina[[#This Row],[Cantidad Ordenada]]</f>
        <v>35</v>
      </c>
      <c r="L958" s="5">
        <f>(SUMIF(A:A,cocina[[#This Row],[Número de Orden]],J:J))/SUMIF(A:A,cocina[[#This Row],[Número de Orden]],K:K)</f>
        <v>0.4</v>
      </c>
      <c r="M958" s="1">
        <f>cocina[[#This Row],[Ganancia bruta]]-cocina[[#This Row],[Ganancia neta]]</f>
        <v>21</v>
      </c>
    </row>
    <row r="959" spans="1:13" x14ac:dyDescent="0.3">
      <c r="A959">
        <v>373</v>
      </c>
      <c r="B959">
        <v>19</v>
      </c>
      <c r="C959" s="1" t="s">
        <v>213</v>
      </c>
      <c r="D959" s="1" t="s">
        <v>624</v>
      </c>
      <c r="E959">
        <v>13</v>
      </c>
      <c r="F959">
        <v>22</v>
      </c>
      <c r="G959">
        <v>2</v>
      </c>
      <c r="H959">
        <v>17</v>
      </c>
      <c r="I959" s="1" t="s">
        <v>609</v>
      </c>
      <c r="J959">
        <f>cocina[[#This Row],[Precio Unitario]]*cocina[[#This Row],[Cantidad Ordenada]]-cocina[[#This Row],[Costo Unitario]]*cocina[[#This Row],[Cantidad Ordenada]]</f>
        <v>18</v>
      </c>
      <c r="K959">
        <f>cocina[[#This Row],[Precio Unitario]]*cocina[[#This Row],[Cantidad Ordenada]]</f>
        <v>44</v>
      </c>
      <c r="L959" s="5">
        <f>(SUMIF(A:A,cocina[[#This Row],[Número de Orden]],J:J))/SUMIF(A:A,cocina[[#This Row],[Número de Orden]],K:K)</f>
        <v>0.4</v>
      </c>
      <c r="M959" s="1">
        <f>cocina[[#This Row],[Ganancia bruta]]-cocina[[#This Row],[Ganancia neta]]</f>
        <v>26</v>
      </c>
    </row>
    <row r="960" spans="1:13" x14ac:dyDescent="0.3">
      <c r="A960">
        <v>373</v>
      </c>
      <c r="B960">
        <v>19</v>
      </c>
      <c r="C960" s="1" t="s">
        <v>156</v>
      </c>
      <c r="D960" s="1" t="s">
        <v>626</v>
      </c>
      <c r="E960">
        <v>12</v>
      </c>
      <c r="F960">
        <v>20</v>
      </c>
      <c r="G960">
        <v>3</v>
      </c>
      <c r="H960">
        <v>9</v>
      </c>
      <c r="I960" s="1" t="s">
        <v>609</v>
      </c>
      <c r="J960">
        <f>cocina[[#This Row],[Precio Unitario]]*cocina[[#This Row],[Cantidad Ordenada]]-cocina[[#This Row],[Costo Unitario]]*cocina[[#This Row],[Cantidad Ordenada]]</f>
        <v>24</v>
      </c>
      <c r="K960">
        <f>cocina[[#This Row],[Precio Unitario]]*cocina[[#This Row],[Cantidad Ordenada]]</f>
        <v>60</v>
      </c>
      <c r="L960" s="5">
        <f>(SUMIF(A:A,cocina[[#This Row],[Número de Orden]],J:J))/SUMIF(A:A,cocina[[#This Row],[Número de Orden]],K:K)</f>
        <v>0.4</v>
      </c>
      <c r="M960" s="1">
        <f>cocina[[#This Row],[Ganancia bruta]]-cocina[[#This Row],[Ganancia neta]]</f>
        <v>36</v>
      </c>
    </row>
    <row r="961" spans="1:13" x14ac:dyDescent="0.3">
      <c r="A961">
        <v>374</v>
      </c>
      <c r="B961">
        <v>18</v>
      </c>
      <c r="C961" s="1" t="s">
        <v>36</v>
      </c>
      <c r="D961" s="1" t="s">
        <v>622</v>
      </c>
      <c r="E961">
        <v>21</v>
      </c>
      <c r="F961">
        <v>35</v>
      </c>
      <c r="G961">
        <v>1</v>
      </c>
      <c r="H961">
        <v>9</v>
      </c>
      <c r="I961" s="1" t="s">
        <v>609</v>
      </c>
      <c r="J961">
        <f>cocina[[#This Row],[Precio Unitario]]*cocina[[#This Row],[Cantidad Ordenada]]-cocina[[#This Row],[Costo Unitario]]*cocina[[#This Row],[Cantidad Ordenada]]</f>
        <v>14</v>
      </c>
      <c r="K961">
        <f>cocina[[#This Row],[Precio Unitario]]*cocina[[#This Row],[Cantidad Ordenada]]</f>
        <v>35</v>
      </c>
      <c r="L961" s="5">
        <f>(SUMIF(A:A,cocina[[#This Row],[Número de Orden]],J:J))/SUMIF(A:A,cocina[[#This Row],[Número de Orden]],K:K)</f>
        <v>0.4</v>
      </c>
      <c r="M961" s="1">
        <f>cocina[[#This Row],[Ganancia bruta]]-cocina[[#This Row],[Ganancia neta]]</f>
        <v>21</v>
      </c>
    </row>
    <row r="962" spans="1:13" x14ac:dyDescent="0.3">
      <c r="A962">
        <v>375</v>
      </c>
      <c r="B962">
        <v>18</v>
      </c>
      <c r="C962" s="1" t="s">
        <v>126</v>
      </c>
      <c r="D962" s="1" t="s">
        <v>614</v>
      </c>
      <c r="E962">
        <v>19</v>
      </c>
      <c r="F962">
        <v>31</v>
      </c>
      <c r="G962">
        <v>3</v>
      </c>
      <c r="H962">
        <v>27</v>
      </c>
      <c r="I962" s="1" t="s">
        <v>608</v>
      </c>
      <c r="J962">
        <f>cocina[[#This Row],[Precio Unitario]]*cocina[[#This Row],[Cantidad Ordenada]]-cocina[[#This Row],[Costo Unitario]]*cocina[[#This Row],[Cantidad Ordenada]]</f>
        <v>36</v>
      </c>
      <c r="K962">
        <f>cocina[[#This Row],[Precio Unitario]]*cocina[[#This Row],[Cantidad Ordenada]]</f>
        <v>93</v>
      </c>
      <c r="L962" s="5">
        <f>(SUMIF(A:A,cocina[[#This Row],[Número de Orden]],J:J))/SUMIF(A:A,cocina[[#This Row],[Número de Orden]],K:K)</f>
        <v>0.38709677419354838</v>
      </c>
      <c r="M962" s="1">
        <f>cocina[[#This Row],[Ganancia bruta]]-cocina[[#This Row],[Ganancia neta]]</f>
        <v>57</v>
      </c>
    </row>
    <row r="963" spans="1:13" x14ac:dyDescent="0.3">
      <c r="A963">
        <v>376</v>
      </c>
      <c r="B963">
        <v>16</v>
      </c>
      <c r="C963" s="1" t="s">
        <v>210</v>
      </c>
      <c r="D963" s="1" t="s">
        <v>627</v>
      </c>
      <c r="E963">
        <v>14</v>
      </c>
      <c r="F963">
        <v>23</v>
      </c>
      <c r="G963">
        <v>2</v>
      </c>
      <c r="H963">
        <v>5</v>
      </c>
      <c r="I963" s="1" t="s">
        <v>609</v>
      </c>
      <c r="J963">
        <f>cocina[[#This Row],[Precio Unitario]]*cocina[[#This Row],[Cantidad Ordenada]]-cocina[[#This Row],[Costo Unitario]]*cocina[[#This Row],[Cantidad Ordenada]]</f>
        <v>18</v>
      </c>
      <c r="K963">
        <f>cocina[[#This Row],[Precio Unitario]]*cocina[[#This Row],[Cantidad Ordenada]]</f>
        <v>46</v>
      </c>
      <c r="L963" s="5">
        <f>(SUMIF(A:A,cocina[[#This Row],[Número de Orden]],J:J))/SUMIF(A:A,cocina[[#This Row],[Número de Orden]],K:K)</f>
        <v>0.39130434782608697</v>
      </c>
      <c r="M963" s="1">
        <f>cocina[[#This Row],[Ganancia bruta]]-cocina[[#This Row],[Ganancia neta]]</f>
        <v>28</v>
      </c>
    </row>
    <row r="964" spans="1:13" x14ac:dyDescent="0.3">
      <c r="A964">
        <v>377</v>
      </c>
      <c r="B964">
        <v>5</v>
      </c>
      <c r="C964" s="1" t="s">
        <v>65</v>
      </c>
      <c r="D964" s="1" t="s">
        <v>625</v>
      </c>
      <c r="E964">
        <v>20</v>
      </c>
      <c r="F964">
        <v>34</v>
      </c>
      <c r="G964">
        <v>2</v>
      </c>
      <c r="H964">
        <v>13</v>
      </c>
      <c r="I964" s="1" t="s">
        <v>608</v>
      </c>
      <c r="J964">
        <f>cocina[[#This Row],[Precio Unitario]]*cocina[[#This Row],[Cantidad Ordenada]]-cocina[[#This Row],[Costo Unitario]]*cocina[[#This Row],[Cantidad Ordenada]]</f>
        <v>28</v>
      </c>
      <c r="K964">
        <f>cocina[[#This Row],[Precio Unitario]]*cocina[[#This Row],[Cantidad Ordenada]]</f>
        <v>68</v>
      </c>
      <c r="L964" s="5">
        <f>(SUMIF(A:A,cocina[[#This Row],[Número de Orden]],J:J))/SUMIF(A:A,cocina[[#This Row],[Número de Orden]],K:K)</f>
        <v>0.41</v>
      </c>
      <c r="M964" s="1">
        <f>cocina[[#This Row],[Ganancia bruta]]-cocina[[#This Row],[Ganancia neta]]</f>
        <v>40</v>
      </c>
    </row>
    <row r="965" spans="1:13" x14ac:dyDescent="0.3">
      <c r="A965">
        <v>377</v>
      </c>
      <c r="B965">
        <v>5</v>
      </c>
      <c r="C965" s="1" t="s">
        <v>257</v>
      </c>
      <c r="D965" s="1" t="s">
        <v>623</v>
      </c>
      <c r="E965">
        <v>19</v>
      </c>
      <c r="F965">
        <v>32</v>
      </c>
      <c r="G965">
        <v>1</v>
      </c>
      <c r="H965">
        <v>33</v>
      </c>
      <c r="I965" s="1" t="s">
        <v>608</v>
      </c>
      <c r="J965">
        <f>cocina[[#This Row],[Precio Unitario]]*cocina[[#This Row],[Cantidad Ordenada]]-cocina[[#This Row],[Costo Unitario]]*cocina[[#This Row],[Cantidad Ordenada]]</f>
        <v>13</v>
      </c>
      <c r="K965">
        <f>cocina[[#This Row],[Precio Unitario]]*cocina[[#This Row],[Cantidad Ordenada]]</f>
        <v>32</v>
      </c>
      <c r="L965" s="5">
        <f>(SUMIF(A:A,cocina[[#This Row],[Número de Orden]],J:J))/SUMIF(A:A,cocina[[#This Row],[Número de Orden]],K:K)</f>
        <v>0.41</v>
      </c>
      <c r="M965" s="1">
        <f>cocina[[#This Row],[Ganancia bruta]]-cocina[[#This Row],[Ganancia neta]]</f>
        <v>19</v>
      </c>
    </row>
    <row r="966" spans="1:13" x14ac:dyDescent="0.3">
      <c r="A966">
        <v>378</v>
      </c>
      <c r="B966">
        <v>3</v>
      </c>
      <c r="C966" s="1" t="s">
        <v>78</v>
      </c>
      <c r="D966" s="1" t="s">
        <v>613</v>
      </c>
      <c r="E966">
        <v>18</v>
      </c>
      <c r="F966">
        <v>30</v>
      </c>
      <c r="G966">
        <v>1</v>
      </c>
      <c r="H966">
        <v>14</v>
      </c>
      <c r="I966" s="1" t="s">
        <v>609</v>
      </c>
      <c r="J966">
        <f>cocina[[#This Row],[Precio Unitario]]*cocina[[#This Row],[Cantidad Ordenada]]-cocina[[#This Row],[Costo Unitario]]*cocina[[#This Row],[Cantidad Ordenada]]</f>
        <v>12</v>
      </c>
      <c r="K966">
        <f>cocina[[#This Row],[Precio Unitario]]*cocina[[#This Row],[Cantidad Ordenada]]</f>
        <v>30</v>
      </c>
      <c r="L966" s="5">
        <f>(SUMIF(A:A,cocina[[#This Row],[Número de Orden]],J:J))/SUMIF(A:A,cocina[[#This Row],[Número de Orden]],K:K)</f>
        <v>0.40816326530612246</v>
      </c>
      <c r="M966" s="1">
        <f>cocina[[#This Row],[Ganancia bruta]]-cocina[[#This Row],[Ganancia neta]]</f>
        <v>18</v>
      </c>
    </row>
    <row r="967" spans="1:13" x14ac:dyDescent="0.3">
      <c r="A967">
        <v>378</v>
      </c>
      <c r="B967">
        <v>3</v>
      </c>
      <c r="C967" s="1" t="s">
        <v>122</v>
      </c>
      <c r="D967" s="1" t="s">
        <v>621</v>
      </c>
      <c r="E967">
        <v>11</v>
      </c>
      <c r="F967">
        <v>19</v>
      </c>
      <c r="G967">
        <v>1</v>
      </c>
      <c r="H967">
        <v>7</v>
      </c>
      <c r="I967" s="1" t="s">
        <v>609</v>
      </c>
      <c r="J967">
        <f>cocina[[#This Row],[Precio Unitario]]*cocina[[#This Row],[Cantidad Ordenada]]-cocina[[#This Row],[Costo Unitario]]*cocina[[#This Row],[Cantidad Ordenada]]</f>
        <v>8</v>
      </c>
      <c r="K967">
        <f>cocina[[#This Row],[Precio Unitario]]*cocina[[#This Row],[Cantidad Ordenada]]</f>
        <v>19</v>
      </c>
      <c r="L967" s="5">
        <f>(SUMIF(A:A,cocina[[#This Row],[Número de Orden]],J:J))/SUMIF(A:A,cocina[[#This Row],[Número de Orden]],K:K)</f>
        <v>0.40816326530612246</v>
      </c>
      <c r="M967" s="1">
        <f>cocina[[#This Row],[Ganancia bruta]]-cocina[[#This Row],[Ganancia neta]]</f>
        <v>11</v>
      </c>
    </row>
    <row r="968" spans="1:13" x14ac:dyDescent="0.3">
      <c r="A968">
        <v>379</v>
      </c>
      <c r="B968">
        <v>4</v>
      </c>
      <c r="C968" s="1" t="s">
        <v>36</v>
      </c>
      <c r="D968" s="1" t="s">
        <v>622</v>
      </c>
      <c r="E968">
        <v>21</v>
      </c>
      <c r="F968">
        <v>35</v>
      </c>
      <c r="G968">
        <v>2</v>
      </c>
      <c r="H968">
        <v>6</v>
      </c>
      <c r="I968" s="1" t="s">
        <v>608</v>
      </c>
      <c r="J968">
        <f>cocina[[#This Row],[Precio Unitario]]*cocina[[#This Row],[Cantidad Ordenada]]-cocina[[#This Row],[Costo Unitario]]*cocina[[#This Row],[Cantidad Ordenada]]</f>
        <v>28</v>
      </c>
      <c r="K968">
        <f>cocina[[#This Row],[Precio Unitario]]*cocina[[#This Row],[Cantidad Ordenada]]</f>
        <v>70</v>
      </c>
      <c r="L968" s="5">
        <f>(SUMIF(A:A,cocina[[#This Row],[Número de Orden]],J:J))/SUMIF(A:A,cocina[[#This Row],[Número de Orden]],K:K)</f>
        <v>0.4</v>
      </c>
      <c r="M968" s="1">
        <f>cocina[[#This Row],[Ganancia bruta]]-cocina[[#This Row],[Ganancia neta]]</f>
        <v>42</v>
      </c>
    </row>
    <row r="969" spans="1:13" x14ac:dyDescent="0.3">
      <c r="A969">
        <v>380</v>
      </c>
      <c r="B969">
        <v>5</v>
      </c>
      <c r="C969" s="1" t="s">
        <v>271</v>
      </c>
      <c r="D969" s="1" t="s">
        <v>619</v>
      </c>
      <c r="E969">
        <v>20</v>
      </c>
      <c r="F969">
        <v>33</v>
      </c>
      <c r="G969">
        <v>3</v>
      </c>
      <c r="H969">
        <v>58</v>
      </c>
      <c r="I969" s="1" t="s">
        <v>608</v>
      </c>
      <c r="J969">
        <f>cocina[[#This Row],[Precio Unitario]]*cocina[[#This Row],[Cantidad Ordenada]]-cocina[[#This Row],[Costo Unitario]]*cocina[[#This Row],[Cantidad Ordenada]]</f>
        <v>39</v>
      </c>
      <c r="K969">
        <f>cocina[[#This Row],[Precio Unitario]]*cocina[[#This Row],[Cantidad Ordenada]]</f>
        <v>99</v>
      </c>
      <c r="L969" s="5">
        <f>(SUMIF(A:A,cocina[[#This Row],[Número de Orden]],J:J))/SUMIF(A:A,cocina[[#This Row],[Número de Orden]],K:K)</f>
        <v>0.40145985401459855</v>
      </c>
      <c r="M969" s="1">
        <f>cocina[[#This Row],[Ganancia bruta]]-cocina[[#This Row],[Ganancia neta]]</f>
        <v>60</v>
      </c>
    </row>
    <row r="970" spans="1:13" x14ac:dyDescent="0.3">
      <c r="A970">
        <v>380</v>
      </c>
      <c r="B970">
        <v>5</v>
      </c>
      <c r="C970" s="1" t="s">
        <v>122</v>
      </c>
      <c r="D970" s="1" t="s">
        <v>621</v>
      </c>
      <c r="E970">
        <v>11</v>
      </c>
      <c r="F970">
        <v>19</v>
      </c>
      <c r="G970">
        <v>2</v>
      </c>
      <c r="H970">
        <v>35</v>
      </c>
      <c r="I970" s="1" t="s">
        <v>608</v>
      </c>
      <c r="J970">
        <f>cocina[[#This Row],[Precio Unitario]]*cocina[[#This Row],[Cantidad Ordenada]]-cocina[[#This Row],[Costo Unitario]]*cocina[[#This Row],[Cantidad Ordenada]]</f>
        <v>16</v>
      </c>
      <c r="K970">
        <f>cocina[[#This Row],[Precio Unitario]]*cocina[[#This Row],[Cantidad Ordenada]]</f>
        <v>38</v>
      </c>
      <c r="L970" s="5">
        <f>(SUMIF(A:A,cocina[[#This Row],[Número de Orden]],J:J))/SUMIF(A:A,cocina[[#This Row],[Número de Orden]],K:K)</f>
        <v>0.40145985401459855</v>
      </c>
      <c r="M970" s="1">
        <f>cocina[[#This Row],[Ganancia bruta]]-cocina[[#This Row],[Ganancia neta]]</f>
        <v>22</v>
      </c>
    </row>
    <row r="971" spans="1:13" x14ac:dyDescent="0.3">
      <c r="A971">
        <v>381</v>
      </c>
      <c r="B971">
        <v>4</v>
      </c>
      <c r="C971" s="1" t="s">
        <v>165</v>
      </c>
      <c r="D971" s="1" t="s">
        <v>630</v>
      </c>
      <c r="E971">
        <v>15</v>
      </c>
      <c r="F971">
        <v>26</v>
      </c>
      <c r="G971">
        <v>3</v>
      </c>
      <c r="H971">
        <v>35</v>
      </c>
      <c r="I971" s="1" t="s">
        <v>608</v>
      </c>
      <c r="J971">
        <f>cocina[[#This Row],[Precio Unitario]]*cocina[[#This Row],[Cantidad Ordenada]]-cocina[[#This Row],[Costo Unitario]]*cocina[[#This Row],[Cantidad Ordenada]]</f>
        <v>33</v>
      </c>
      <c r="K971">
        <f>cocina[[#This Row],[Precio Unitario]]*cocina[[#This Row],[Cantidad Ordenada]]</f>
        <v>78</v>
      </c>
      <c r="L971" s="5">
        <f>(SUMIF(A:A,cocina[[#This Row],[Número de Orden]],J:J))/SUMIF(A:A,cocina[[#This Row],[Número de Orden]],K:K)</f>
        <v>0.40972222222222221</v>
      </c>
      <c r="M971" s="1">
        <f>cocina[[#This Row],[Ganancia bruta]]-cocina[[#This Row],[Ganancia neta]]</f>
        <v>45</v>
      </c>
    </row>
    <row r="972" spans="1:13" x14ac:dyDescent="0.3">
      <c r="A972">
        <v>381</v>
      </c>
      <c r="B972">
        <v>4</v>
      </c>
      <c r="C972" s="1" t="s">
        <v>271</v>
      </c>
      <c r="D972" s="1" t="s">
        <v>619</v>
      </c>
      <c r="E972">
        <v>20</v>
      </c>
      <c r="F972">
        <v>33</v>
      </c>
      <c r="G972">
        <v>2</v>
      </c>
      <c r="H972">
        <v>12</v>
      </c>
      <c r="I972" s="1" t="s">
        <v>608</v>
      </c>
      <c r="J972">
        <f>cocina[[#This Row],[Precio Unitario]]*cocina[[#This Row],[Cantidad Ordenada]]-cocina[[#This Row],[Costo Unitario]]*cocina[[#This Row],[Cantidad Ordenada]]</f>
        <v>26</v>
      </c>
      <c r="K972">
        <f>cocina[[#This Row],[Precio Unitario]]*cocina[[#This Row],[Cantidad Ordenada]]</f>
        <v>66</v>
      </c>
      <c r="L972" s="5">
        <f>(SUMIF(A:A,cocina[[#This Row],[Número de Orden]],J:J))/SUMIF(A:A,cocina[[#This Row],[Número de Orden]],K:K)</f>
        <v>0.40972222222222221</v>
      </c>
      <c r="M972" s="1">
        <f>cocina[[#This Row],[Ganancia bruta]]-cocina[[#This Row],[Ganancia neta]]</f>
        <v>40</v>
      </c>
    </row>
    <row r="973" spans="1:13" x14ac:dyDescent="0.3">
      <c r="A973">
        <v>382</v>
      </c>
      <c r="B973">
        <v>20</v>
      </c>
      <c r="C973" s="1" t="s">
        <v>48</v>
      </c>
      <c r="D973" s="1" t="s">
        <v>618</v>
      </c>
      <c r="E973">
        <v>17</v>
      </c>
      <c r="F973">
        <v>29</v>
      </c>
      <c r="G973">
        <v>3</v>
      </c>
      <c r="H973">
        <v>54</v>
      </c>
      <c r="I973" s="1" t="s">
        <v>609</v>
      </c>
      <c r="J973">
        <f>cocina[[#This Row],[Precio Unitario]]*cocina[[#This Row],[Cantidad Ordenada]]-cocina[[#This Row],[Costo Unitario]]*cocina[[#This Row],[Cantidad Ordenada]]</f>
        <v>36</v>
      </c>
      <c r="K973">
        <f>cocina[[#This Row],[Precio Unitario]]*cocina[[#This Row],[Cantidad Ordenada]]</f>
        <v>87</v>
      </c>
      <c r="L973" s="5">
        <f>(SUMIF(A:A,cocina[[#This Row],[Número de Orden]],J:J))/SUMIF(A:A,cocina[[#This Row],[Número de Orden]],K:K)</f>
        <v>0.41379310344827586</v>
      </c>
      <c r="M973" s="1">
        <f>cocina[[#This Row],[Ganancia bruta]]-cocina[[#This Row],[Ganancia neta]]</f>
        <v>51</v>
      </c>
    </row>
    <row r="974" spans="1:13" x14ac:dyDescent="0.3">
      <c r="A974">
        <v>383</v>
      </c>
      <c r="B974">
        <v>6</v>
      </c>
      <c r="C974" s="1" t="s">
        <v>83</v>
      </c>
      <c r="D974" s="1" t="s">
        <v>617</v>
      </c>
      <c r="E974">
        <v>22</v>
      </c>
      <c r="F974">
        <v>36</v>
      </c>
      <c r="G974">
        <v>3</v>
      </c>
      <c r="H974">
        <v>9</v>
      </c>
      <c r="I974" s="1" t="s">
        <v>609</v>
      </c>
      <c r="J974">
        <f>cocina[[#This Row],[Precio Unitario]]*cocina[[#This Row],[Cantidad Ordenada]]-cocina[[#This Row],[Costo Unitario]]*cocina[[#This Row],[Cantidad Ordenada]]</f>
        <v>42</v>
      </c>
      <c r="K974">
        <f>cocina[[#This Row],[Precio Unitario]]*cocina[[#This Row],[Cantidad Ordenada]]</f>
        <v>108</v>
      </c>
      <c r="L974" s="5">
        <f>(SUMIF(A:A,cocina[[#This Row],[Número de Orden]],J:J))/SUMIF(A:A,cocina[[#This Row],[Número de Orden]],K:K)</f>
        <v>0.3888888888888889</v>
      </c>
      <c r="M974" s="1">
        <f>cocina[[#This Row],[Ganancia bruta]]-cocina[[#This Row],[Ganancia neta]]</f>
        <v>66</v>
      </c>
    </row>
    <row r="975" spans="1:13" x14ac:dyDescent="0.3">
      <c r="A975">
        <v>384</v>
      </c>
      <c r="B975">
        <v>1</v>
      </c>
      <c r="C975" s="1" t="s">
        <v>89</v>
      </c>
      <c r="D975" s="1" t="s">
        <v>629</v>
      </c>
      <c r="E975">
        <v>10</v>
      </c>
      <c r="F975">
        <v>18</v>
      </c>
      <c r="G975">
        <v>2</v>
      </c>
      <c r="H975">
        <v>26</v>
      </c>
      <c r="I975" s="1" t="s">
        <v>608</v>
      </c>
      <c r="J975">
        <f>cocina[[#This Row],[Precio Unitario]]*cocina[[#This Row],[Cantidad Ordenada]]-cocina[[#This Row],[Costo Unitario]]*cocina[[#This Row],[Cantidad Ordenada]]</f>
        <v>16</v>
      </c>
      <c r="K975">
        <f>cocina[[#This Row],[Precio Unitario]]*cocina[[#This Row],[Cantidad Ordenada]]</f>
        <v>36</v>
      </c>
      <c r="L975" s="5">
        <f>(SUMIF(A:A,cocina[[#This Row],[Número de Orden]],J:J))/SUMIF(A:A,cocina[[#This Row],[Número de Orden]],K:K)</f>
        <v>0.42499999999999999</v>
      </c>
      <c r="M975" s="1">
        <f>cocina[[#This Row],[Ganancia bruta]]-cocina[[#This Row],[Ganancia neta]]</f>
        <v>20</v>
      </c>
    </row>
    <row r="976" spans="1:13" x14ac:dyDescent="0.3">
      <c r="A976">
        <v>384</v>
      </c>
      <c r="B976">
        <v>1</v>
      </c>
      <c r="C976" s="1" t="s">
        <v>122</v>
      </c>
      <c r="D976" s="1" t="s">
        <v>621</v>
      </c>
      <c r="E976">
        <v>11</v>
      </c>
      <c r="F976">
        <v>19</v>
      </c>
      <c r="G976">
        <v>3</v>
      </c>
      <c r="H976">
        <v>35</v>
      </c>
      <c r="I976" s="1" t="s">
        <v>609</v>
      </c>
      <c r="J976">
        <f>cocina[[#This Row],[Precio Unitario]]*cocina[[#This Row],[Cantidad Ordenada]]-cocina[[#This Row],[Costo Unitario]]*cocina[[#This Row],[Cantidad Ordenada]]</f>
        <v>24</v>
      </c>
      <c r="K976">
        <f>cocina[[#This Row],[Precio Unitario]]*cocina[[#This Row],[Cantidad Ordenada]]</f>
        <v>57</v>
      </c>
      <c r="L976" s="5">
        <f>(SUMIF(A:A,cocina[[#This Row],[Número de Orden]],J:J))/SUMIF(A:A,cocina[[#This Row],[Número de Orden]],K:K)</f>
        <v>0.42499999999999999</v>
      </c>
      <c r="M976" s="1">
        <f>cocina[[#This Row],[Ganancia bruta]]-cocina[[#This Row],[Ganancia neta]]</f>
        <v>33</v>
      </c>
    </row>
    <row r="977" spans="1:13" x14ac:dyDescent="0.3">
      <c r="A977">
        <v>384</v>
      </c>
      <c r="B977">
        <v>1</v>
      </c>
      <c r="C977" s="1" t="s">
        <v>116</v>
      </c>
      <c r="D977" s="1" t="s">
        <v>615</v>
      </c>
      <c r="E977">
        <v>16</v>
      </c>
      <c r="F977">
        <v>27</v>
      </c>
      <c r="G977">
        <v>1</v>
      </c>
      <c r="H977">
        <v>49</v>
      </c>
      <c r="I977" s="1" t="s">
        <v>609</v>
      </c>
      <c r="J977">
        <f>cocina[[#This Row],[Precio Unitario]]*cocina[[#This Row],[Cantidad Ordenada]]-cocina[[#This Row],[Costo Unitario]]*cocina[[#This Row],[Cantidad Ordenada]]</f>
        <v>11</v>
      </c>
      <c r="K977">
        <f>cocina[[#This Row],[Precio Unitario]]*cocina[[#This Row],[Cantidad Ordenada]]</f>
        <v>27</v>
      </c>
      <c r="L977" s="5">
        <f>(SUMIF(A:A,cocina[[#This Row],[Número de Orden]],J:J))/SUMIF(A:A,cocina[[#This Row],[Número de Orden]],K:K)</f>
        <v>0.42499999999999999</v>
      </c>
      <c r="M977" s="1">
        <f>cocina[[#This Row],[Ganancia bruta]]-cocina[[#This Row],[Ganancia neta]]</f>
        <v>16</v>
      </c>
    </row>
    <row r="978" spans="1:13" x14ac:dyDescent="0.3">
      <c r="A978">
        <v>385</v>
      </c>
      <c r="B978">
        <v>6</v>
      </c>
      <c r="C978" s="1" t="s">
        <v>78</v>
      </c>
      <c r="D978" s="1" t="s">
        <v>613</v>
      </c>
      <c r="E978">
        <v>18</v>
      </c>
      <c r="F978">
        <v>30</v>
      </c>
      <c r="G978">
        <v>2</v>
      </c>
      <c r="H978">
        <v>22</v>
      </c>
      <c r="I978" s="1" t="s">
        <v>608</v>
      </c>
      <c r="J978">
        <f>cocina[[#This Row],[Precio Unitario]]*cocina[[#This Row],[Cantidad Ordenada]]-cocina[[#This Row],[Costo Unitario]]*cocina[[#This Row],[Cantidad Ordenada]]</f>
        <v>24</v>
      </c>
      <c r="K978">
        <f>cocina[[#This Row],[Precio Unitario]]*cocina[[#This Row],[Cantidad Ordenada]]</f>
        <v>60</v>
      </c>
      <c r="L978" s="5">
        <f>(SUMIF(A:A,cocina[[#This Row],[Número de Orden]],J:J))/SUMIF(A:A,cocina[[#This Row],[Número de Orden]],K:K)</f>
        <v>0.4</v>
      </c>
      <c r="M978" s="1">
        <f>cocina[[#This Row],[Ganancia bruta]]-cocina[[#This Row],[Ganancia neta]]</f>
        <v>36</v>
      </c>
    </row>
    <row r="979" spans="1:13" x14ac:dyDescent="0.3">
      <c r="A979">
        <v>386</v>
      </c>
      <c r="B979">
        <v>5</v>
      </c>
      <c r="C979" s="1" t="s">
        <v>271</v>
      </c>
      <c r="D979" s="1" t="s">
        <v>619</v>
      </c>
      <c r="E979">
        <v>20</v>
      </c>
      <c r="F979">
        <v>33</v>
      </c>
      <c r="G979">
        <v>3</v>
      </c>
      <c r="H979">
        <v>40</v>
      </c>
      <c r="I979" s="1" t="s">
        <v>609</v>
      </c>
      <c r="J979">
        <f>cocina[[#This Row],[Precio Unitario]]*cocina[[#This Row],[Cantidad Ordenada]]-cocina[[#This Row],[Costo Unitario]]*cocina[[#This Row],[Cantidad Ordenada]]</f>
        <v>39</v>
      </c>
      <c r="K979">
        <f>cocina[[#This Row],[Precio Unitario]]*cocina[[#This Row],[Cantidad Ordenada]]</f>
        <v>99</v>
      </c>
      <c r="L979" s="5">
        <f>(SUMIF(A:A,cocina[[#This Row],[Número de Orden]],J:J))/SUMIF(A:A,cocina[[#This Row],[Número de Orden]],K:K)</f>
        <v>0.39393939393939392</v>
      </c>
      <c r="M979" s="1">
        <f>cocina[[#This Row],[Ganancia bruta]]-cocina[[#This Row],[Ganancia neta]]</f>
        <v>60</v>
      </c>
    </row>
    <row r="980" spans="1:13" x14ac:dyDescent="0.3">
      <c r="A980">
        <v>387</v>
      </c>
      <c r="B980">
        <v>6</v>
      </c>
      <c r="C980" s="1" t="s">
        <v>126</v>
      </c>
      <c r="D980" s="1" t="s">
        <v>614</v>
      </c>
      <c r="E980">
        <v>19</v>
      </c>
      <c r="F980">
        <v>31</v>
      </c>
      <c r="G980">
        <v>3</v>
      </c>
      <c r="H980">
        <v>18</v>
      </c>
      <c r="I980" s="1" t="s">
        <v>609</v>
      </c>
      <c r="J980">
        <f>cocina[[#This Row],[Precio Unitario]]*cocina[[#This Row],[Cantidad Ordenada]]-cocina[[#This Row],[Costo Unitario]]*cocina[[#This Row],[Cantidad Ordenada]]</f>
        <v>36</v>
      </c>
      <c r="K980">
        <f>cocina[[#This Row],[Precio Unitario]]*cocina[[#This Row],[Cantidad Ordenada]]</f>
        <v>93</v>
      </c>
      <c r="L980" s="5">
        <f>(SUMIF(A:A,cocina[[#This Row],[Número de Orden]],J:J))/SUMIF(A:A,cocina[[#This Row],[Número de Orden]],K:K)</f>
        <v>0.38709677419354838</v>
      </c>
      <c r="M980" s="1">
        <f>cocina[[#This Row],[Ganancia bruta]]-cocina[[#This Row],[Ganancia neta]]</f>
        <v>57</v>
      </c>
    </row>
    <row r="981" spans="1:13" x14ac:dyDescent="0.3">
      <c r="A981">
        <v>388</v>
      </c>
      <c r="B981">
        <v>18</v>
      </c>
      <c r="C981" s="1" t="s">
        <v>126</v>
      </c>
      <c r="D981" s="1" t="s">
        <v>614</v>
      </c>
      <c r="E981">
        <v>19</v>
      </c>
      <c r="F981">
        <v>31</v>
      </c>
      <c r="G981">
        <v>2</v>
      </c>
      <c r="H981">
        <v>52</v>
      </c>
      <c r="I981" s="1" t="s">
        <v>609</v>
      </c>
      <c r="J981">
        <f>cocina[[#This Row],[Precio Unitario]]*cocina[[#This Row],[Cantidad Ordenada]]-cocina[[#This Row],[Costo Unitario]]*cocina[[#This Row],[Cantidad Ordenada]]</f>
        <v>24</v>
      </c>
      <c r="K981">
        <f>cocina[[#This Row],[Precio Unitario]]*cocina[[#This Row],[Cantidad Ordenada]]</f>
        <v>62</v>
      </c>
      <c r="L981" s="5">
        <f>(SUMIF(A:A,cocina[[#This Row],[Número de Orden]],J:J))/SUMIF(A:A,cocina[[#This Row],[Número de Orden]],K:K)</f>
        <v>0.3951890034364261</v>
      </c>
      <c r="M981" s="1">
        <f>cocina[[#This Row],[Ganancia bruta]]-cocina[[#This Row],[Ganancia neta]]</f>
        <v>38</v>
      </c>
    </row>
    <row r="982" spans="1:13" x14ac:dyDescent="0.3">
      <c r="A982">
        <v>388</v>
      </c>
      <c r="B982">
        <v>18</v>
      </c>
      <c r="C982" s="1" t="s">
        <v>83</v>
      </c>
      <c r="D982" s="1" t="s">
        <v>617</v>
      </c>
      <c r="E982">
        <v>22</v>
      </c>
      <c r="F982">
        <v>36</v>
      </c>
      <c r="G982">
        <v>2</v>
      </c>
      <c r="H982">
        <v>37</v>
      </c>
      <c r="I982" s="1" t="s">
        <v>608</v>
      </c>
      <c r="J982">
        <f>cocina[[#This Row],[Precio Unitario]]*cocina[[#This Row],[Cantidad Ordenada]]-cocina[[#This Row],[Costo Unitario]]*cocina[[#This Row],[Cantidad Ordenada]]</f>
        <v>28</v>
      </c>
      <c r="K982">
        <f>cocina[[#This Row],[Precio Unitario]]*cocina[[#This Row],[Cantidad Ordenada]]</f>
        <v>72</v>
      </c>
      <c r="L982" s="5">
        <f>(SUMIF(A:A,cocina[[#This Row],[Número de Orden]],J:J))/SUMIF(A:A,cocina[[#This Row],[Número de Orden]],K:K)</f>
        <v>0.3951890034364261</v>
      </c>
      <c r="M982" s="1">
        <f>cocina[[#This Row],[Ganancia bruta]]-cocina[[#This Row],[Ganancia neta]]</f>
        <v>44</v>
      </c>
    </row>
    <row r="983" spans="1:13" x14ac:dyDescent="0.3">
      <c r="A983">
        <v>388</v>
      </c>
      <c r="B983">
        <v>18</v>
      </c>
      <c r="C983" s="1" t="s">
        <v>48</v>
      </c>
      <c r="D983" s="1" t="s">
        <v>618</v>
      </c>
      <c r="E983">
        <v>17</v>
      </c>
      <c r="F983">
        <v>29</v>
      </c>
      <c r="G983">
        <v>2</v>
      </c>
      <c r="H983">
        <v>31</v>
      </c>
      <c r="I983" s="1" t="s">
        <v>609</v>
      </c>
      <c r="J983">
        <f>cocina[[#This Row],[Precio Unitario]]*cocina[[#This Row],[Cantidad Ordenada]]-cocina[[#This Row],[Costo Unitario]]*cocina[[#This Row],[Cantidad Ordenada]]</f>
        <v>24</v>
      </c>
      <c r="K983">
        <f>cocina[[#This Row],[Precio Unitario]]*cocina[[#This Row],[Cantidad Ordenada]]</f>
        <v>58</v>
      </c>
      <c r="L983" s="5">
        <f>(SUMIF(A:A,cocina[[#This Row],[Número de Orden]],J:J))/SUMIF(A:A,cocina[[#This Row],[Número de Orden]],K:K)</f>
        <v>0.3951890034364261</v>
      </c>
      <c r="M983" s="1">
        <f>cocina[[#This Row],[Ganancia bruta]]-cocina[[#This Row],[Ganancia neta]]</f>
        <v>34</v>
      </c>
    </row>
    <row r="984" spans="1:13" x14ac:dyDescent="0.3">
      <c r="A984">
        <v>388</v>
      </c>
      <c r="B984">
        <v>18</v>
      </c>
      <c r="C984" s="1" t="s">
        <v>271</v>
      </c>
      <c r="D984" s="1" t="s">
        <v>619</v>
      </c>
      <c r="E984">
        <v>20</v>
      </c>
      <c r="F984">
        <v>33</v>
      </c>
      <c r="G984">
        <v>3</v>
      </c>
      <c r="H984">
        <v>51</v>
      </c>
      <c r="I984" s="1" t="s">
        <v>609</v>
      </c>
      <c r="J984">
        <f>cocina[[#This Row],[Precio Unitario]]*cocina[[#This Row],[Cantidad Ordenada]]-cocina[[#This Row],[Costo Unitario]]*cocina[[#This Row],[Cantidad Ordenada]]</f>
        <v>39</v>
      </c>
      <c r="K984">
        <f>cocina[[#This Row],[Precio Unitario]]*cocina[[#This Row],[Cantidad Ordenada]]</f>
        <v>99</v>
      </c>
      <c r="L984" s="5">
        <f>(SUMIF(A:A,cocina[[#This Row],[Número de Orden]],J:J))/SUMIF(A:A,cocina[[#This Row],[Número de Orden]],K:K)</f>
        <v>0.3951890034364261</v>
      </c>
      <c r="M984" s="1">
        <f>cocina[[#This Row],[Ganancia bruta]]-cocina[[#This Row],[Ganancia neta]]</f>
        <v>60</v>
      </c>
    </row>
    <row r="985" spans="1:13" x14ac:dyDescent="0.3">
      <c r="A985">
        <v>389</v>
      </c>
      <c r="B985">
        <v>19</v>
      </c>
      <c r="C985" s="1" t="s">
        <v>271</v>
      </c>
      <c r="D985" s="1" t="s">
        <v>619</v>
      </c>
      <c r="E985">
        <v>20</v>
      </c>
      <c r="F985">
        <v>33</v>
      </c>
      <c r="G985">
        <v>1</v>
      </c>
      <c r="H985">
        <v>24</v>
      </c>
      <c r="I985" s="1" t="s">
        <v>608</v>
      </c>
      <c r="J985">
        <f>cocina[[#This Row],[Precio Unitario]]*cocina[[#This Row],[Cantidad Ordenada]]-cocina[[#This Row],[Costo Unitario]]*cocina[[#This Row],[Cantidad Ordenada]]</f>
        <v>13</v>
      </c>
      <c r="K985">
        <f>cocina[[#This Row],[Precio Unitario]]*cocina[[#This Row],[Cantidad Ordenada]]</f>
        <v>33</v>
      </c>
      <c r="L985" s="5">
        <f>(SUMIF(A:A,cocina[[#This Row],[Número de Orden]],J:J))/SUMIF(A:A,cocina[[#This Row],[Número de Orden]],K:K)</f>
        <v>0.39393939393939392</v>
      </c>
      <c r="M985" s="1">
        <f>cocina[[#This Row],[Ganancia bruta]]-cocina[[#This Row],[Ganancia neta]]</f>
        <v>20</v>
      </c>
    </row>
    <row r="986" spans="1:13" x14ac:dyDescent="0.3">
      <c r="A986">
        <v>390</v>
      </c>
      <c r="B986">
        <v>9</v>
      </c>
      <c r="C986" s="1" t="s">
        <v>213</v>
      </c>
      <c r="D986" s="1" t="s">
        <v>624</v>
      </c>
      <c r="E986">
        <v>13</v>
      </c>
      <c r="F986">
        <v>22</v>
      </c>
      <c r="G986">
        <v>2</v>
      </c>
      <c r="H986">
        <v>52</v>
      </c>
      <c r="I986" s="1" t="s">
        <v>609</v>
      </c>
      <c r="J986">
        <f>cocina[[#This Row],[Precio Unitario]]*cocina[[#This Row],[Cantidad Ordenada]]-cocina[[#This Row],[Costo Unitario]]*cocina[[#This Row],[Cantidad Ordenada]]</f>
        <v>18</v>
      </c>
      <c r="K986">
        <f>cocina[[#This Row],[Precio Unitario]]*cocina[[#This Row],[Cantidad Ordenada]]</f>
        <v>44</v>
      </c>
      <c r="L986" s="5">
        <f>(SUMIF(A:A,cocina[[#This Row],[Número de Orden]],J:J))/SUMIF(A:A,cocina[[#This Row],[Número de Orden]],K:K)</f>
        <v>0.41258741258741261</v>
      </c>
      <c r="M986" s="1">
        <f>cocina[[#This Row],[Ganancia bruta]]-cocina[[#This Row],[Ganancia neta]]</f>
        <v>26</v>
      </c>
    </row>
    <row r="987" spans="1:13" x14ac:dyDescent="0.3">
      <c r="A987">
        <v>390</v>
      </c>
      <c r="B987">
        <v>9</v>
      </c>
      <c r="C987" s="1" t="s">
        <v>165</v>
      </c>
      <c r="D987" s="1" t="s">
        <v>630</v>
      </c>
      <c r="E987">
        <v>15</v>
      </c>
      <c r="F987">
        <v>26</v>
      </c>
      <c r="G987">
        <v>3</v>
      </c>
      <c r="H987">
        <v>13</v>
      </c>
      <c r="I987" s="1" t="s">
        <v>609</v>
      </c>
      <c r="J987">
        <f>cocina[[#This Row],[Precio Unitario]]*cocina[[#This Row],[Cantidad Ordenada]]-cocina[[#This Row],[Costo Unitario]]*cocina[[#This Row],[Cantidad Ordenada]]</f>
        <v>33</v>
      </c>
      <c r="K987">
        <f>cocina[[#This Row],[Precio Unitario]]*cocina[[#This Row],[Cantidad Ordenada]]</f>
        <v>78</v>
      </c>
      <c r="L987" s="5">
        <f>(SUMIF(A:A,cocina[[#This Row],[Número de Orden]],J:J))/SUMIF(A:A,cocina[[#This Row],[Número de Orden]],K:K)</f>
        <v>0.41258741258741261</v>
      </c>
      <c r="M987" s="1">
        <f>cocina[[#This Row],[Ganancia bruta]]-cocina[[#This Row],[Ganancia neta]]</f>
        <v>45</v>
      </c>
    </row>
    <row r="988" spans="1:13" x14ac:dyDescent="0.3">
      <c r="A988">
        <v>390</v>
      </c>
      <c r="B988">
        <v>9</v>
      </c>
      <c r="C988" s="1" t="s">
        <v>80</v>
      </c>
      <c r="D988" s="1" t="s">
        <v>628</v>
      </c>
      <c r="E988">
        <v>13</v>
      </c>
      <c r="F988">
        <v>21</v>
      </c>
      <c r="G988">
        <v>1</v>
      </c>
      <c r="H988">
        <v>28</v>
      </c>
      <c r="I988" s="1" t="s">
        <v>609</v>
      </c>
      <c r="J988">
        <f>cocina[[#This Row],[Precio Unitario]]*cocina[[#This Row],[Cantidad Ordenada]]-cocina[[#This Row],[Costo Unitario]]*cocina[[#This Row],[Cantidad Ordenada]]</f>
        <v>8</v>
      </c>
      <c r="K988">
        <f>cocina[[#This Row],[Precio Unitario]]*cocina[[#This Row],[Cantidad Ordenada]]</f>
        <v>21</v>
      </c>
      <c r="L988" s="5">
        <f>(SUMIF(A:A,cocina[[#This Row],[Número de Orden]],J:J))/SUMIF(A:A,cocina[[#This Row],[Número de Orden]],K:K)</f>
        <v>0.41258741258741261</v>
      </c>
      <c r="M988" s="1">
        <f>cocina[[#This Row],[Ganancia bruta]]-cocina[[#This Row],[Ganancia neta]]</f>
        <v>13</v>
      </c>
    </row>
    <row r="989" spans="1:13" x14ac:dyDescent="0.3">
      <c r="A989">
        <v>391</v>
      </c>
      <c r="B989">
        <v>15</v>
      </c>
      <c r="C989" s="1" t="s">
        <v>213</v>
      </c>
      <c r="D989" s="1" t="s">
        <v>624</v>
      </c>
      <c r="E989">
        <v>13</v>
      </c>
      <c r="F989">
        <v>22</v>
      </c>
      <c r="G989">
        <v>1</v>
      </c>
      <c r="H989">
        <v>35</v>
      </c>
      <c r="I989" s="1" t="s">
        <v>608</v>
      </c>
      <c r="J989">
        <f>cocina[[#This Row],[Precio Unitario]]*cocina[[#This Row],[Cantidad Ordenada]]-cocina[[#This Row],[Costo Unitario]]*cocina[[#This Row],[Cantidad Ordenada]]</f>
        <v>9</v>
      </c>
      <c r="K989">
        <f>cocina[[#This Row],[Precio Unitario]]*cocina[[#This Row],[Cantidad Ordenada]]</f>
        <v>22</v>
      </c>
      <c r="L989" s="5">
        <f>(SUMIF(A:A,cocina[[#This Row],[Número de Orden]],J:J))/SUMIF(A:A,cocina[[#This Row],[Número de Orden]],K:K)</f>
        <v>0.40909090909090912</v>
      </c>
      <c r="M989" s="1">
        <f>cocina[[#This Row],[Ganancia bruta]]-cocina[[#This Row],[Ganancia neta]]</f>
        <v>13</v>
      </c>
    </row>
    <row r="990" spans="1:13" x14ac:dyDescent="0.3">
      <c r="A990">
        <v>392</v>
      </c>
      <c r="B990">
        <v>14</v>
      </c>
      <c r="C990" s="1" t="s">
        <v>257</v>
      </c>
      <c r="D990" s="1" t="s">
        <v>623</v>
      </c>
      <c r="E990">
        <v>19</v>
      </c>
      <c r="F990">
        <v>32</v>
      </c>
      <c r="G990">
        <v>3</v>
      </c>
      <c r="H990">
        <v>17</v>
      </c>
      <c r="I990" s="1" t="s">
        <v>608</v>
      </c>
      <c r="J990">
        <f>cocina[[#This Row],[Precio Unitario]]*cocina[[#This Row],[Cantidad Ordenada]]-cocina[[#This Row],[Costo Unitario]]*cocina[[#This Row],[Cantidad Ordenada]]</f>
        <v>39</v>
      </c>
      <c r="K990">
        <f>cocina[[#This Row],[Precio Unitario]]*cocina[[#This Row],[Cantidad Ordenada]]</f>
        <v>96</v>
      </c>
      <c r="L990" s="5">
        <f>(SUMIF(A:A,cocina[[#This Row],[Número de Orden]],J:J))/SUMIF(A:A,cocina[[#This Row],[Número de Orden]],K:K)</f>
        <v>0.40833333333333333</v>
      </c>
      <c r="M990" s="1">
        <f>cocina[[#This Row],[Ganancia bruta]]-cocina[[#This Row],[Ganancia neta]]</f>
        <v>57</v>
      </c>
    </row>
    <row r="991" spans="1:13" x14ac:dyDescent="0.3">
      <c r="A991">
        <v>392</v>
      </c>
      <c r="B991">
        <v>14</v>
      </c>
      <c r="C991" s="1" t="s">
        <v>168</v>
      </c>
      <c r="D991" s="1" t="s">
        <v>612</v>
      </c>
      <c r="E991">
        <v>14</v>
      </c>
      <c r="F991">
        <v>24</v>
      </c>
      <c r="G991">
        <v>1</v>
      </c>
      <c r="H991">
        <v>37</v>
      </c>
      <c r="I991" s="1" t="s">
        <v>609</v>
      </c>
      <c r="J991">
        <f>cocina[[#This Row],[Precio Unitario]]*cocina[[#This Row],[Cantidad Ordenada]]-cocina[[#This Row],[Costo Unitario]]*cocina[[#This Row],[Cantidad Ordenada]]</f>
        <v>10</v>
      </c>
      <c r="K991">
        <f>cocina[[#This Row],[Precio Unitario]]*cocina[[#This Row],[Cantidad Ordenada]]</f>
        <v>24</v>
      </c>
      <c r="L991" s="5">
        <f>(SUMIF(A:A,cocina[[#This Row],[Número de Orden]],J:J))/SUMIF(A:A,cocina[[#This Row],[Número de Orden]],K:K)</f>
        <v>0.40833333333333333</v>
      </c>
      <c r="M991" s="1">
        <f>cocina[[#This Row],[Ganancia bruta]]-cocina[[#This Row],[Ganancia neta]]</f>
        <v>14</v>
      </c>
    </row>
    <row r="992" spans="1:13" x14ac:dyDescent="0.3">
      <c r="A992">
        <v>393</v>
      </c>
      <c r="B992">
        <v>13</v>
      </c>
      <c r="C992" s="1" t="s">
        <v>122</v>
      </c>
      <c r="D992" s="1" t="s">
        <v>621</v>
      </c>
      <c r="E992">
        <v>11</v>
      </c>
      <c r="F992">
        <v>19</v>
      </c>
      <c r="G992">
        <v>2</v>
      </c>
      <c r="H992">
        <v>40</v>
      </c>
      <c r="I992" s="1" t="s">
        <v>608</v>
      </c>
      <c r="J992">
        <f>cocina[[#This Row],[Precio Unitario]]*cocina[[#This Row],[Cantidad Ordenada]]-cocina[[#This Row],[Costo Unitario]]*cocina[[#This Row],[Cantidad Ordenada]]</f>
        <v>16</v>
      </c>
      <c r="K992">
        <f>cocina[[#This Row],[Precio Unitario]]*cocina[[#This Row],[Cantidad Ordenada]]</f>
        <v>38</v>
      </c>
      <c r="L992" s="5">
        <f>(SUMIF(A:A,cocina[[#This Row],[Número de Orden]],J:J))/SUMIF(A:A,cocina[[#This Row],[Número de Orden]],K:K)</f>
        <v>0.40384615384615385</v>
      </c>
      <c r="M992" s="1">
        <f>cocina[[#This Row],[Ganancia bruta]]-cocina[[#This Row],[Ganancia neta]]</f>
        <v>22</v>
      </c>
    </row>
    <row r="993" spans="1:13" x14ac:dyDescent="0.3">
      <c r="A993">
        <v>393</v>
      </c>
      <c r="B993">
        <v>13</v>
      </c>
      <c r="C993" s="1" t="s">
        <v>36</v>
      </c>
      <c r="D993" s="1" t="s">
        <v>622</v>
      </c>
      <c r="E993">
        <v>21</v>
      </c>
      <c r="F993">
        <v>35</v>
      </c>
      <c r="G993">
        <v>3</v>
      </c>
      <c r="H993">
        <v>23</v>
      </c>
      <c r="I993" s="1" t="s">
        <v>608</v>
      </c>
      <c r="J993">
        <f>cocina[[#This Row],[Precio Unitario]]*cocina[[#This Row],[Cantidad Ordenada]]-cocina[[#This Row],[Costo Unitario]]*cocina[[#This Row],[Cantidad Ordenada]]</f>
        <v>42</v>
      </c>
      <c r="K993">
        <f>cocina[[#This Row],[Precio Unitario]]*cocina[[#This Row],[Cantidad Ordenada]]</f>
        <v>105</v>
      </c>
      <c r="L993" s="5">
        <f>(SUMIF(A:A,cocina[[#This Row],[Número de Orden]],J:J))/SUMIF(A:A,cocina[[#This Row],[Número de Orden]],K:K)</f>
        <v>0.40384615384615385</v>
      </c>
      <c r="M993" s="1">
        <f>cocina[[#This Row],[Ganancia bruta]]-cocina[[#This Row],[Ganancia neta]]</f>
        <v>63</v>
      </c>
    </row>
    <row r="994" spans="1:13" x14ac:dyDescent="0.3">
      <c r="A994">
        <v>393</v>
      </c>
      <c r="B994">
        <v>13</v>
      </c>
      <c r="C994" s="1" t="s">
        <v>80</v>
      </c>
      <c r="D994" s="1" t="s">
        <v>628</v>
      </c>
      <c r="E994">
        <v>13</v>
      </c>
      <c r="F994">
        <v>21</v>
      </c>
      <c r="G994">
        <v>1</v>
      </c>
      <c r="H994">
        <v>20</v>
      </c>
      <c r="I994" s="1" t="s">
        <v>609</v>
      </c>
      <c r="J994">
        <f>cocina[[#This Row],[Precio Unitario]]*cocina[[#This Row],[Cantidad Ordenada]]-cocina[[#This Row],[Costo Unitario]]*cocina[[#This Row],[Cantidad Ordenada]]</f>
        <v>8</v>
      </c>
      <c r="K994">
        <f>cocina[[#This Row],[Precio Unitario]]*cocina[[#This Row],[Cantidad Ordenada]]</f>
        <v>21</v>
      </c>
      <c r="L994" s="5">
        <f>(SUMIF(A:A,cocina[[#This Row],[Número de Orden]],J:J))/SUMIF(A:A,cocina[[#This Row],[Número de Orden]],K:K)</f>
        <v>0.40384615384615385</v>
      </c>
      <c r="M994" s="1">
        <f>cocina[[#This Row],[Ganancia bruta]]-cocina[[#This Row],[Ganancia neta]]</f>
        <v>13</v>
      </c>
    </row>
    <row r="995" spans="1:13" x14ac:dyDescent="0.3">
      <c r="A995">
        <v>393</v>
      </c>
      <c r="B995">
        <v>13</v>
      </c>
      <c r="C995" s="1" t="s">
        <v>213</v>
      </c>
      <c r="D995" s="1" t="s">
        <v>624</v>
      </c>
      <c r="E995">
        <v>13</v>
      </c>
      <c r="F995">
        <v>22</v>
      </c>
      <c r="G995">
        <v>2</v>
      </c>
      <c r="H995">
        <v>26</v>
      </c>
      <c r="I995" s="1" t="s">
        <v>609</v>
      </c>
      <c r="J995">
        <f>cocina[[#This Row],[Precio Unitario]]*cocina[[#This Row],[Cantidad Ordenada]]-cocina[[#This Row],[Costo Unitario]]*cocina[[#This Row],[Cantidad Ordenada]]</f>
        <v>18</v>
      </c>
      <c r="K995">
        <f>cocina[[#This Row],[Precio Unitario]]*cocina[[#This Row],[Cantidad Ordenada]]</f>
        <v>44</v>
      </c>
      <c r="L995" s="5">
        <f>(SUMIF(A:A,cocina[[#This Row],[Número de Orden]],J:J))/SUMIF(A:A,cocina[[#This Row],[Número de Orden]],K:K)</f>
        <v>0.40384615384615385</v>
      </c>
      <c r="M995" s="1">
        <f>cocina[[#This Row],[Ganancia bruta]]-cocina[[#This Row],[Ganancia neta]]</f>
        <v>26</v>
      </c>
    </row>
    <row r="996" spans="1:13" x14ac:dyDescent="0.3">
      <c r="A996">
        <v>394</v>
      </c>
      <c r="B996">
        <v>17</v>
      </c>
      <c r="C996" s="1" t="s">
        <v>168</v>
      </c>
      <c r="D996" s="1" t="s">
        <v>612</v>
      </c>
      <c r="E996">
        <v>14</v>
      </c>
      <c r="F996">
        <v>24</v>
      </c>
      <c r="G996">
        <v>2</v>
      </c>
      <c r="H996">
        <v>5</v>
      </c>
      <c r="I996" s="1" t="s">
        <v>608</v>
      </c>
      <c r="J996">
        <f>cocina[[#This Row],[Precio Unitario]]*cocina[[#This Row],[Cantidad Ordenada]]-cocina[[#This Row],[Costo Unitario]]*cocina[[#This Row],[Cantidad Ordenada]]</f>
        <v>20</v>
      </c>
      <c r="K996">
        <f>cocina[[#This Row],[Precio Unitario]]*cocina[[#This Row],[Cantidad Ordenada]]</f>
        <v>48</v>
      </c>
      <c r="L996" s="5">
        <f>(SUMIF(A:A,cocina[[#This Row],[Número de Orden]],J:J))/SUMIF(A:A,cocina[[#This Row],[Número de Orden]],K:K)</f>
        <v>0.41558441558441561</v>
      </c>
      <c r="M996" s="1">
        <f>cocina[[#This Row],[Ganancia bruta]]-cocina[[#This Row],[Ganancia neta]]</f>
        <v>28</v>
      </c>
    </row>
    <row r="997" spans="1:13" x14ac:dyDescent="0.3">
      <c r="A997">
        <v>394</v>
      </c>
      <c r="B997">
        <v>17</v>
      </c>
      <c r="C997" s="1" t="s">
        <v>48</v>
      </c>
      <c r="D997" s="1" t="s">
        <v>618</v>
      </c>
      <c r="E997">
        <v>17</v>
      </c>
      <c r="F997">
        <v>29</v>
      </c>
      <c r="G997">
        <v>1</v>
      </c>
      <c r="H997">
        <v>42</v>
      </c>
      <c r="I997" s="1" t="s">
        <v>609</v>
      </c>
      <c r="J997">
        <f>cocina[[#This Row],[Precio Unitario]]*cocina[[#This Row],[Cantidad Ordenada]]-cocina[[#This Row],[Costo Unitario]]*cocina[[#This Row],[Cantidad Ordenada]]</f>
        <v>12</v>
      </c>
      <c r="K997">
        <f>cocina[[#This Row],[Precio Unitario]]*cocina[[#This Row],[Cantidad Ordenada]]</f>
        <v>29</v>
      </c>
      <c r="L997" s="5">
        <f>(SUMIF(A:A,cocina[[#This Row],[Número de Orden]],J:J))/SUMIF(A:A,cocina[[#This Row],[Número de Orden]],K:K)</f>
        <v>0.41558441558441561</v>
      </c>
      <c r="M997" s="1">
        <f>cocina[[#This Row],[Ganancia bruta]]-cocina[[#This Row],[Ganancia neta]]</f>
        <v>17</v>
      </c>
    </row>
    <row r="998" spans="1:13" x14ac:dyDescent="0.3">
      <c r="A998">
        <v>395</v>
      </c>
      <c r="B998">
        <v>2</v>
      </c>
      <c r="C998" s="1" t="s">
        <v>122</v>
      </c>
      <c r="D998" s="1" t="s">
        <v>621</v>
      </c>
      <c r="E998">
        <v>11</v>
      </c>
      <c r="F998">
        <v>19</v>
      </c>
      <c r="G998">
        <v>2</v>
      </c>
      <c r="H998">
        <v>8</v>
      </c>
      <c r="I998" s="1" t="s">
        <v>608</v>
      </c>
      <c r="J998">
        <f>cocina[[#This Row],[Precio Unitario]]*cocina[[#This Row],[Cantidad Ordenada]]-cocina[[#This Row],[Costo Unitario]]*cocina[[#This Row],[Cantidad Ordenada]]</f>
        <v>16</v>
      </c>
      <c r="K998">
        <f>cocina[[#This Row],[Precio Unitario]]*cocina[[#This Row],[Cantidad Ordenada]]</f>
        <v>38</v>
      </c>
      <c r="L998" s="5">
        <f>(SUMIF(A:A,cocina[[#This Row],[Número de Orden]],J:J))/SUMIF(A:A,cocina[[#This Row],[Número de Orden]],K:K)</f>
        <v>0.42105263157894735</v>
      </c>
      <c r="M998" s="1">
        <f>cocina[[#This Row],[Ganancia bruta]]-cocina[[#This Row],[Ganancia neta]]</f>
        <v>22</v>
      </c>
    </row>
    <row r="999" spans="1:13" x14ac:dyDescent="0.3">
      <c r="A999">
        <v>396</v>
      </c>
      <c r="B999">
        <v>11</v>
      </c>
      <c r="C999" s="1" t="s">
        <v>156</v>
      </c>
      <c r="D999" s="1" t="s">
        <v>626</v>
      </c>
      <c r="E999">
        <v>12</v>
      </c>
      <c r="F999">
        <v>20</v>
      </c>
      <c r="G999">
        <v>1</v>
      </c>
      <c r="H999">
        <v>31</v>
      </c>
      <c r="I999" s="1" t="s">
        <v>609</v>
      </c>
      <c r="J999">
        <f>cocina[[#This Row],[Precio Unitario]]*cocina[[#This Row],[Cantidad Ordenada]]-cocina[[#This Row],[Costo Unitario]]*cocina[[#This Row],[Cantidad Ordenada]]</f>
        <v>8</v>
      </c>
      <c r="K999">
        <f>cocina[[#This Row],[Precio Unitario]]*cocina[[#This Row],[Cantidad Ordenada]]</f>
        <v>20</v>
      </c>
      <c r="L999" s="5">
        <f>(SUMIF(A:A,cocina[[#This Row],[Número de Orden]],J:J))/SUMIF(A:A,cocina[[#This Row],[Número de Orden]],K:K)</f>
        <v>0.38554216867469882</v>
      </c>
      <c r="M999" s="1">
        <f>cocina[[#This Row],[Ganancia bruta]]-cocina[[#This Row],[Ganancia neta]]</f>
        <v>12</v>
      </c>
    </row>
    <row r="1000" spans="1:13" x14ac:dyDescent="0.3">
      <c r="A1000">
        <v>396</v>
      </c>
      <c r="B1000">
        <v>11</v>
      </c>
      <c r="C1000" s="1" t="s">
        <v>80</v>
      </c>
      <c r="D1000" s="1" t="s">
        <v>628</v>
      </c>
      <c r="E1000">
        <v>13</v>
      </c>
      <c r="F1000">
        <v>21</v>
      </c>
      <c r="G1000">
        <v>3</v>
      </c>
      <c r="H1000">
        <v>26</v>
      </c>
      <c r="I1000" s="1" t="s">
        <v>609</v>
      </c>
      <c r="J1000">
        <f>cocina[[#This Row],[Precio Unitario]]*cocina[[#This Row],[Cantidad Ordenada]]-cocina[[#This Row],[Costo Unitario]]*cocina[[#This Row],[Cantidad Ordenada]]</f>
        <v>24</v>
      </c>
      <c r="K1000">
        <f>cocina[[#This Row],[Precio Unitario]]*cocina[[#This Row],[Cantidad Ordenada]]</f>
        <v>63</v>
      </c>
      <c r="L1000" s="5">
        <f>(SUMIF(A:A,cocina[[#This Row],[Número de Orden]],J:J))/SUMIF(A:A,cocina[[#This Row],[Número de Orden]],K:K)</f>
        <v>0.38554216867469882</v>
      </c>
      <c r="M1000" s="1">
        <f>cocina[[#This Row],[Ganancia bruta]]-cocina[[#This Row],[Ganancia neta]]</f>
        <v>39</v>
      </c>
    </row>
    <row r="1001" spans="1:13" x14ac:dyDescent="0.3">
      <c r="A1001">
        <v>397</v>
      </c>
      <c r="B1001">
        <v>4</v>
      </c>
      <c r="C1001" s="1" t="s">
        <v>116</v>
      </c>
      <c r="D1001" s="1" t="s">
        <v>615</v>
      </c>
      <c r="E1001">
        <v>16</v>
      </c>
      <c r="F1001">
        <v>27</v>
      </c>
      <c r="G1001">
        <v>2</v>
      </c>
      <c r="H1001">
        <v>10</v>
      </c>
      <c r="I1001" s="1" t="s">
        <v>609</v>
      </c>
      <c r="J1001">
        <f>cocina[[#This Row],[Precio Unitario]]*cocina[[#This Row],[Cantidad Ordenada]]-cocina[[#This Row],[Costo Unitario]]*cocina[[#This Row],[Cantidad Ordenada]]</f>
        <v>22</v>
      </c>
      <c r="K1001">
        <f>cocina[[#This Row],[Precio Unitario]]*cocina[[#This Row],[Cantidad Ordenada]]</f>
        <v>54</v>
      </c>
      <c r="L1001" s="5">
        <f>(SUMIF(A:A,cocina[[#This Row],[Número de Orden]],J:J))/SUMIF(A:A,cocina[[#This Row],[Número de Orden]],K:K)</f>
        <v>0.39455782312925169</v>
      </c>
      <c r="M1001" s="1">
        <f>cocina[[#This Row],[Ganancia bruta]]-cocina[[#This Row],[Ganancia neta]]</f>
        <v>32</v>
      </c>
    </row>
    <row r="1002" spans="1:13" x14ac:dyDescent="0.3">
      <c r="A1002">
        <v>397</v>
      </c>
      <c r="B1002">
        <v>4</v>
      </c>
      <c r="C1002" s="1" t="s">
        <v>126</v>
      </c>
      <c r="D1002" s="1" t="s">
        <v>614</v>
      </c>
      <c r="E1002">
        <v>19</v>
      </c>
      <c r="F1002">
        <v>31</v>
      </c>
      <c r="G1002">
        <v>3</v>
      </c>
      <c r="H1002">
        <v>59</v>
      </c>
      <c r="I1002" s="1" t="s">
        <v>609</v>
      </c>
      <c r="J1002">
        <f>cocina[[#This Row],[Precio Unitario]]*cocina[[#This Row],[Cantidad Ordenada]]-cocina[[#This Row],[Costo Unitario]]*cocina[[#This Row],[Cantidad Ordenada]]</f>
        <v>36</v>
      </c>
      <c r="K1002">
        <f>cocina[[#This Row],[Precio Unitario]]*cocina[[#This Row],[Cantidad Ordenada]]</f>
        <v>93</v>
      </c>
      <c r="L1002" s="5">
        <f>(SUMIF(A:A,cocina[[#This Row],[Número de Orden]],J:J))/SUMIF(A:A,cocina[[#This Row],[Número de Orden]],K:K)</f>
        <v>0.39455782312925169</v>
      </c>
      <c r="M1002" s="1">
        <f>cocina[[#This Row],[Ganancia bruta]]-cocina[[#This Row],[Ganancia neta]]</f>
        <v>57</v>
      </c>
    </row>
    <row r="1003" spans="1:13" x14ac:dyDescent="0.3">
      <c r="A1003">
        <v>398</v>
      </c>
      <c r="B1003">
        <v>9</v>
      </c>
      <c r="C1003" s="1" t="s">
        <v>52</v>
      </c>
      <c r="D1003" s="1" t="s">
        <v>620</v>
      </c>
      <c r="E1003">
        <v>16</v>
      </c>
      <c r="F1003">
        <v>28</v>
      </c>
      <c r="G1003">
        <v>2</v>
      </c>
      <c r="H1003">
        <v>50</v>
      </c>
      <c r="I1003" s="1" t="s">
        <v>608</v>
      </c>
      <c r="J1003">
        <f>cocina[[#This Row],[Precio Unitario]]*cocina[[#This Row],[Cantidad Ordenada]]-cocina[[#This Row],[Costo Unitario]]*cocina[[#This Row],[Cantidad Ordenada]]</f>
        <v>24</v>
      </c>
      <c r="K1003">
        <f>cocina[[#This Row],[Precio Unitario]]*cocina[[#This Row],[Cantidad Ordenada]]</f>
        <v>56</v>
      </c>
      <c r="L1003" s="5">
        <f>(SUMIF(A:A,cocina[[#This Row],[Número de Orden]],J:J))/SUMIF(A:A,cocina[[#This Row],[Número de Orden]],K:K)</f>
        <v>0.4098360655737705</v>
      </c>
      <c r="M1003" s="1">
        <f>cocina[[#This Row],[Ganancia bruta]]-cocina[[#This Row],[Ganancia neta]]</f>
        <v>32</v>
      </c>
    </row>
    <row r="1004" spans="1:13" x14ac:dyDescent="0.3">
      <c r="A1004">
        <v>398</v>
      </c>
      <c r="B1004">
        <v>9</v>
      </c>
      <c r="C1004" s="1" t="s">
        <v>271</v>
      </c>
      <c r="D1004" s="1" t="s">
        <v>619</v>
      </c>
      <c r="E1004">
        <v>20</v>
      </c>
      <c r="F1004">
        <v>33</v>
      </c>
      <c r="G1004">
        <v>2</v>
      </c>
      <c r="H1004">
        <v>21</v>
      </c>
      <c r="I1004" s="1" t="s">
        <v>609</v>
      </c>
      <c r="J1004">
        <f>cocina[[#This Row],[Precio Unitario]]*cocina[[#This Row],[Cantidad Ordenada]]-cocina[[#This Row],[Costo Unitario]]*cocina[[#This Row],[Cantidad Ordenada]]</f>
        <v>26</v>
      </c>
      <c r="K1004">
        <f>cocina[[#This Row],[Precio Unitario]]*cocina[[#This Row],[Cantidad Ordenada]]</f>
        <v>66</v>
      </c>
      <c r="L1004" s="5">
        <f>(SUMIF(A:A,cocina[[#This Row],[Número de Orden]],J:J))/SUMIF(A:A,cocina[[#This Row],[Número de Orden]],K:K)</f>
        <v>0.4098360655737705</v>
      </c>
      <c r="M1004" s="1">
        <f>cocina[[#This Row],[Ganancia bruta]]-cocina[[#This Row],[Ganancia neta]]</f>
        <v>40</v>
      </c>
    </row>
    <row r="1005" spans="1:13" x14ac:dyDescent="0.3">
      <c r="A1005">
        <v>399</v>
      </c>
      <c r="B1005">
        <v>7</v>
      </c>
      <c r="C1005" s="1" t="s">
        <v>271</v>
      </c>
      <c r="D1005" s="1" t="s">
        <v>619</v>
      </c>
      <c r="E1005">
        <v>20</v>
      </c>
      <c r="F1005">
        <v>33</v>
      </c>
      <c r="G1005">
        <v>3</v>
      </c>
      <c r="H1005">
        <v>45</v>
      </c>
      <c r="I1005" s="1" t="s">
        <v>608</v>
      </c>
      <c r="J1005">
        <f>cocina[[#This Row],[Precio Unitario]]*cocina[[#This Row],[Cantidad Ordenada]]-cocina[[#This Row],[Costo Unitario]]*cocina[[#This Row],[Cantidad Ordenada]]</f>
        <v>39</v>
      </c>
      <c r="K1005">
        <f>cocina[[#This Row],[Precio Unitario]]*cocina[[#This Row],[Cantidad Ordenada]]</f>
        <v>99</v>
      </c>
      <c r="L1005" s="5">
        <f>(SUMIF(A:A,cocina[[#This Row],[Número de Orden]],J:J))/SUMIF(A:A,cocina[[#This Row],[Número de Orden]],K:K)</f>
        <v>0.39130434782608697</v>
      </c>
      <c r="M1005" s="1">
        <f>cocina[[#This Row],[Ganancia bruta]]-cocina[[#This Row],[Ganancia neta]]</f>
        <v>60</v>
      </c>
    </row>
    <row r="1006" spans="1:13" x14ac:dyDescent="0.3">
      <c r="A1006">
        <v>399</v>
      </c>
      <c r="B1006">
        <v>7</v>
      </c>
      <c r="C1006" s="1" t="s">
        <v>83</v>
      </c>
      <c r="D1006" s="1" t="s">
        <v>617</v>
      </c>
      <c r="E1006">
        <v>22</v>
      </c>
      <c r="F1006">
        <v>36</v>
      </c>
      <c r="G1006">
        <v>3</v>
      </c>
      <c r="H1006">
        <v>46</v>
      </c>
      <c r="I1006" s="1" t="s">
        <v>609</v>
      </c>
      <c r="J1006">
        <f>cocina[[#This Row],[Precio Unitario]]*cocina[[#This Row],[Cantidad Ordenada]]-cocina[[#This Row],[Costo Unitario]]*cocina[[#This Row],[Cantidad Ordenada]]</f>
        <v>42</v>
      </c>
      <c r="K1006">
        <f>cocina[[#This Row],[Precio Unitario]]*cocina[[#This Row],[Cantidad Ordenada]]</f>
        <v>108</v>
      </c>
      <c r="L1006" s="5">
        <f>(SUMIF(A:A,cocina[[#This Row],[Número de Orden]],J:J))/SUMIF(A:A,cocina[[#This Row],[Número de Orden]],K:K)</f>
        <v>0.39130434782608697</v>
      </c>
      <c r="M1006" s="1">
        <f>cocina[[#This Row],[Ganancia bruta]]-cocina[[#This Row],[Ganancia neta]]</f>
        <v>66</v>
      </c>
    </row>
    <row r="1007" spans="1:13" x14ac:dyDescent="0.3">
      <c r="A1007">
        <v>400</v>
      </c>
      <c r="B1007">
        <v>9</v>
      </c>
      <c r="C1007" s="1" t="s">
        <v>58</v>
      </c>
      <c r="D1007" s="1" t="s">
        <v>616</v>
      </c>
      <c r="E1007">
        <v>25</v>
      </c>
      <c r="F1007">
        <v>40</v>
      </c>
      <c r="G1007">
        <v>2</v>
      </c>
      <c r="H1007">
        <v>28</v>
      </c>
      <c r="I1007" s="1" t="s">
        <v>608</v>
      </c>
      <c r="J1007">
        <f>cocina[[#This Row],[Precio Unitario]]*cocina[[#This Row],[Cantidad Ordenada]]-cocina[[#This Row],[Costo Unitario]]*cocina[[#This Row],[Cantidad Ordenada]]</f>
        <v>30</v>
      </c>
      <c r="K1007">
        <f>cocina[[#This Row],[Precio Unitario]]*cocina[[#This Row],[Cantidad Ordenada]]</f>
        <v>80</v>
      </c>
      <c r="L1007" s="5">
        <f>(SUMIF(A:A,cocina[[#This Row],[Número de Orden]],J:J))/SUMIF(A:A,cocina[[#This Row],[Número de Orden]],K:K)</f>
        <v>0.39393939393939392</v>
      </c>
      <c r="M1007" s="1">
        <f>cocina[[#This Row],[Ganancia bruta]]-cocina[[#This Row],[Ganancia neta]]</f>
        <v>50</v>
      </c>
    </row>
    <row r="1008" spans="1:13" x14ac:dyDescent="0.3">
      <c r="A1008">
        <v>400</v>
      </c>
      <c r="B1008">
        <v>9</v>
      </c>
      <c r="C1008" s="1" t="s">
        <v>52</v>
      </c>
      <c r="D1008" s="1" t="s">
        <v>620</v>
      </c>
      <c r="E1008">
        <v>16</v>
      </c>
      <c r="F1008">
        <v>28</v>
      </c>
      <c r="G1008">
        <v>2</v>
      </c>
      <c r="H1008">
        <v>13</v>
      </c>
      <c r="I1008" s="1" t="s">
        <v>608</v>
      </c>
      <c r="J1008">
        <f>cocina[[#This Row],[Precio Unitario]]*cocina[[#This Row],[Cantidad Ordenada]]-cocina[[#This Row],[Costo Unitario]]*cocina[[#This Row],[Cantidad Ordenada]]</f>
        <v>24</v>
      </c>
      <c r="K1008">
        <f>cocina[[#This Row],[Precio Unitario]]*cocina[[#This Row],[Cantidad Ordenada]]</f>
        <v>56</v>
      </c>
      <c r="L1008" s="5">
        <f>(SUMIF(A:A,cocina[[#This Row],[Número de Orden]],J:J))/SUMIF(A:A,cocina[[#This Row],[Número de Orden]],K:K)</f>
        <v>0.39393939393939392</v>
      </c>
      <c r="M1008" s="1">
        <f>cocina[[#This Row],[Ganancia bruta]]-cocina[[#This Row],[Ganancia neta]]</f>
        <v>32</v>
      </c>
    </row>
    <row r="1009" spans="1:13" x14ac:dyDescent="0.3">
      <c r="A1009">
        <v>400</v>
      </c>
      <c r="B1009">
        <v>9</v>
      </c>
      <c r="C1009" s="1" t="s">
        <v>126</v>
      </c>
      <c r="D1009" s="1" t="s">
        <v>614</v>
      </c>
      <c r="E1009">
        <v>19</v>
      </c>
      <c r="F1009">
        <v>31</v>
      </c>
      <c r="G1009">
        <v>2</v>
      </c>
      <c r="H1009">
        <v>38</v>
      </c>
      <c r="I1009" s="1" t="s">
        <v>609</v>
      </c>
      <c r="J1009">
        <f>cocina[[#This Row],[Precio Unitario]]*cocina[[#This Row],[Cantidad Ordenada]]-cocina[[#This Row],[Costo Unitario]]*cocina[[#This Row],[Cantidad Ordenada]]</f>
        <v>24</v>
      </c>
      <c r="K1009">
        <f>cocina[[#This Row],[Precio Unitario]]*cocina[[#This Row],[Cantidad Ordenada]]</f>
        <v>62</v>
      </c>
      <c r="L1009" s="5">
        <f>(SUMIF(A:A,cocina[[#This Row],[Número de Orden]],J:J))/SUMIF(A:A,cocina[[#This Row],[Número de Orden]],K:K)</f>
        <v>0.39393939393939392</v>
      </c>
      <c r="M1009" s="1">
        <f>cocina[[#This Row],[Ganancia bruta]]-cocina[[#This Row],[Ganancia neta]]</f>
        <v>38</v>
      </c>
    </row>
    <row r="1010" spans="1:13" x14ac:dyDescent="0.3">
      <c r="A1010">
        <v>401</v>
      </c>
      <c r="B1010">
        <v>16</v>
      </c>
      <c r="C1010" s="1" t="s">
        <v>80</v>
      </c>
      <c r="D1010" s="1" t="s">
        <v>628</v>
      </c>
      <c r="E1010">
        <v>13</v>
      </c>
      <c r="F1010">
        <v>21</v>
      </c>
      <c r="G1010">
        <v>2</v>
      </c>
      <c r="H1010">
        <v>20</v>
      </c>
      <c r="I1010" s="1" t="s">
        <v>608</v>
      </c>
      <c r="J1010">
        <f>cocina[[#This Row],[Precio Unitario]]*cocina[[#This Row],[Cantidad Ordenada]]-cocina[[#This Row],[Costo Unitario]]*cocina[[#This Row],[Cantidad Ordenada]]</f>
        <v>16</v>
      </c>
      <c r="K1010">
        <f>cocina[[#This Row],[Precio Unitario]]*cocina[[#This Row],[Cantidad Ordenada]]</f>
        <v>42</v>
      </c>
      <c r="L1010" s="5">
        <f>(SUMIF(A:A,cocina[[#This Row],[Número de Orden]],J:J))/SUMIF(A:A,cocina[[#This Row],[Número de Orden]],K:K)</f>
        <v>0.38095238095238093</v>
      </c>
      <c r="M1010" s="1">
        <f>cocina[[#This Row],[Ganancia bruta]]-cocina[[#This Row],[Ganancia neta]]</f>
        <v>26</v>
      </c>
    </row>
    <row r="1011" spans="1:13" x14ac:dyDescent="0.3">
      <c r="A1011">
        <v>402</v>
      </c>
      <c r="B1011">
        <v>18</v>
      </c>
      <c r="C1011" s="1" t="s">
        <v>132</v>
      </c>
      <c r="D1011" s="1" t="s">
        <v>631</v>
      </c>
      <c r="E1011">
        <v>15</v>
      </c>
      <c r="F1011">
        <v>25</v>
      </c>
      <c r="G1011">
        <v>2</v>
      </c>
      <c r="H1011">
        <v>16</v>
      </c>
      <c r="I1011" s="1" t="s">
        <v>609</v>
      </c>
      <c r="J1011">
        <f>cocina[[#This Row],[Precio Unitario]]*cocina[[#This Row],[Cantidad Ordenada]]-cocina[[#This Row],[Costo Unitario]]*cocina[[#This Row],[Cantidad Ordenada]]</f>
        <v>20</v>
      </c>
      <c r="K1011">
        <f>cocina[[#This Row],[Precio Unitario]]*cocina[[#This Row],[Cantidad Ordenada]]</f>
        <v>50</v>
      </c>
      <c r="L1011" s="5">
        <f>(SUMIF(A:A,cocina[[#This Row],[Número de Orden]],J:J))/SUMIF(A:A,cocina[[#This Row],[Número de Orden]],K:K)</f>
        <v>0.41059602649006621</v>
      </c>
      <c r="M1011" s="1">
        <f>cocina[[#This Row],[Ganancia bruta]]-cocina[[#This Row],[Ganancia neta]]</f>
        <v>30</v>
      </c>
    </row>
    <row r="1012" spans="1:13" x14ac:dyDescent="0.3">
      <c r="A1012">
        <v>402</v>
      </c>
      <c r="B1012">
        <v>18</v>
      </c>
      <c r="C1012" s="1" t="s">
        <v>122</v>
      </c>
      <c r="D1012" s="1" t="s">
        <v>621</v>
      </c>
      <c r="E1012">
        <v>11</v>
      </c>
      <c r="F1012">
        <v>19</v>
      </c>
      <c r="G1012">
        <v>3</v>
      </c>
      <c r="H1012">
        <v>29</v>
      </c>
      <c r="I1012" s="1" t="s">
        <v>609</v>
      </c>
      <c r="J1012">
        <f>cocina[[#This Row],[Precio Unitario]]*cocina[[#This Row],[Cantidad Ordenada]]-cocina[[#This Row],[Costo Unitario]]*cocina[[#This Row],[Cantidad Ordenada]]</f>
        <v>24</v>
      </c>
      <c r="K1012">
        <f>cocina[[#This Row],[Precio Unitario]]*cocina[[#This Row],[Cantidad Ordenada]]</f>
        <v>57</v>
      </c>
      <c r="L1012" s="5">
        <f>(SUMIF(A:A,cocina[[#This Row],[Número de Orden]],J:J))/SUMIF(A:A,cocina[[#This Row],[Número de Orden]],K:K)</f>
        <v>0.41059602649006621</v>
      </c>
      <c r="M1012" s="1">
        <f>cocina[[#This Row],[Ganancia bruta]]-cocina[[#This Row],[Ganancia neta]]</f>
        <v>33</v>
      </c>
    </row>
    <row r="1013" spans="1:13" x14ac:dyDescent="0.3">
      <c r="A1013">
        <v>402</v>
      </c>
      <c r="B1013">
        <v>18</v>
      </c>
      <c r="C1013" s="1" t="s">
        <v>213</v>
      </c>
      <c r="D1013" s="1" t="s">
        <v>624</v>
      </c>
      <c r="E1013">
        <v>13</v>
      </c>
      <c r="F1013">
        <v>22</v>
      </c>
      <c r="G1013">
        <v>2</v>
      </c>
      <c r="H1013">
        <v>21</v>
      </c>
      <c r="I1013" s="1" t="s">
        <v>608</v>
      </c>
      <c r="J1013">
        <f>cocina[[#This Row],[Precio Unitario]]*cocina[[#This Row],[Cantidad Ordenada]]-cocina[[#This Row],[Costo Unitario]]*cocina[[#This Row],[Cantidad Ordenada]]</f>
        <v>18</v>
      </c>
      <c r="K1013">
        <f>cocina[[#This Row],[Precio Unitario]]*cocina[[#This Row],[Cantidad Ordenada]]</f>
        <v>44</v>
      </c>
      <c r="L1013" s="5">
        <f>(SUMIF(A:A,cocina[[#This Row],[Número de Orden]],J:J))/SUMIF(A:A,cocina[[#This Row],[Número de Orden]],K:K)</f>
        <v>0.41059602649006621</v>
      </c>
      <c r="M1013" s="1">
        <f>cocina[[#This Row],[Ganancia bruta]]-cocina[[#This Row],[Ganancia neta]]</f>
        <v>26</v>
      </c>
    </row>
    <row r="1014" spans="1:13" x14ac:dyDescent="0.3">
      <c r="A1014">
        <v>403</v>
      </c>
      <c r="B1014">
        <v>14</v>
      </c>
      <c r="C1014" s="1" t="s">
        <v>213</v>
      </c>
      <c r="D1014" s="1" t="s">
        <v>624</v>
      </c>
      <c r="E1014">
        <v>13</v>
      </c>
      <c r="F1014">
        <v>22</v>
      </c>
      <c r="G1014">
        <v>3</v>
      </c>
      <c r="H1014">
        <v>17</v>
      </c>
      <c r="I1014" s="1" t="s">
        <v>608</v>
      </c>
      <c r="J1014">
        <f>cocina[[#This Row],[Precio Unitario]]*cocina[[#This Row],[Cantidad Ordenada]]-cocina[[#This Row],[Costo Unitario]]*cocina[[#This Row],[Cantidad Ordenada]]</f>
        <v>27</v>
      </c>
      <c r="K1014">
        <f>cocina[[#This Row],[Precio Unitario]]*cocina[[#This Row],[Cantidad Ordenada]]</f>
        <v>66</v>
      </c>
      <c r="L1014" s="5">
        <f>(SUMIF(A:A,cocina[[#This Row],[Número de Orden]],J:J))/SUMIF(A:A,cocina[[#This Row],[Número de Orden]],K:K)</f>
        <v>0.41578947368421054</v>
      </c>
      <c r="M1014" s="1">
        <f>cocina[[#This Row],[Ganancia bruta]]-cocina[[#This Row],[Ganancia neta]]</f>
        <v>39</v>
      </c>
    </row>
    <row r="1015" spans="1:13" x14ac:dyDescent="0.3">
      <c r="A1015">
        <v>403</v>
      </c>
      <c r="B1015">
        <v>14</v>
      </c>
      <c r="C1015" s="1" t="s">
        <v>89</v>
      </c>
      <c r="D1015" s="1" t="s">
        <v>629</v>
      </c>
      <c r="E1015">
        <v>10</v>
      </c>
      <c r="F1015">
        <v>18</v>
      </c>
      <c r="G1015">
        <v>2</v>
      </c>
      <c r="H1015">
        <v>5</v>
      </c>
      <c r="I1015" s="1" t="s">
        <v>609</v>
      </c>
      <c r="J1015">
        <f>cocina[[#This Row],[Precio Unitario]]*cocina[[#This Row],[Cantidad Ordenada]]-cocina[[#This Row],[Costo Unitario]]*cocina[[#This Row],[Cantidad Ordenada]]</f>
        <v>16</v>
      </c>
      <c r="K1015">
        <f>cocina[[#This Row],[Precio Unitario]]*cocina[[#This Row],[Cantidad Ordenada]]</f>
        <v>36</v>
      </c>
      <c r="L1015" s="5">
        <f>(SUMIF(A:A,cocina[[#This Row],[Número de Orden]],J:J))/SUMIF(A:A,cocina[[#This Row],[Número de Orden]],K:K)</f>
        <v>0.41578947368421054</v>
      </c>
      <c r="M1015" s="1">
        <f>cocina[[#This Row],[Ganancia bruta]]-cocina[[#This Row],[Ganancia neta]]</f>
        <v>20</v>
      </c>
    </row>
    <row r="1016" spans="1:13" x14ac:dyDescent="0.3">
      <c r="A1016">
        <v>403</v>
      </c>
      <c r="B1016">
        <v>14</v>
      </c>
      <c r="C1016" s="1" t="s">
        <v>257</v>
      </c>
      <c r="D1016" s="1" t="s">
        <v>623</v>
      </c>
      <c r="E1016">
        <v>19</v>
      </c>
      <c r="F1016">
        <v>32</v>
      </c>
      <c r="G1016">
        <v>2</v>
      </c>
      <c r="H1016">
        <v>8</v>
      </c>
      <c r="I1016" s="1" t="s">
        <v>609</v>
      </c>
      <c r="J1016">
        <f>cocina[[#This Row],[Precio Unitario]]*cocina[[#This Row],[Cantidad Ordenada]]-cocina[[#This Row],[Costo Unitario]]*cocina[[#This Row],[Cantidad Ordenada]]</f>
        <v>26</v>
      </c>
      <c r="K1016">
        <f>cocina[[#This Row],[Precio Unitario]]*cocina[[#This Row],[Cantidad Ordenada]]</f>
        <v>64</v>
      </c>
      <c r="L1016" s="5">
        <f>(SUMIF(A:A,cocina[[#This Row],[Número de Orden]],J:J))/SUMIF(A:A,cocina[[#This Row],[Número de Orden]],K:K)</f>
        <v>0.41578947368421054</v>
      </c>
      <c r="M1016" s="1">
        <f>cocina[[#This Row],[Ganancia bruta]]-cocina[[#This Row],[Ganancia neta]]</f>
        <v>38</v>
      </c>
    </row>
    <row r="1017" spans="1:13" x14ac:dyDescent="0.3">
      <c r="A1017">
        <v>403</v>
      </c>
      <c r="B1017">
        <v>14</v>
      </c>
      <c r="C1017" s="1" t="s">
        <v>168</v>
      </c>
      <c r="D1017" s="1" t="s">
        <v>612</v>
      </c>
      <c r="E1017">
        <v>14</v>
      </c>
      <c r="F1017">
        <v>24</v>
      </c>
      <c r="G1017">
        <v>1</v>
      </c>
      <c r="H1017">
        <v>55</v>
      </c>
      <c r="I1017" s="1" t="s">
        <v>609</v>
      </c>
      <c r="J1017">
        <f>cocina[[#This Row],[Precio Unitario]]*cocina[[#This Row],[Cantidad Ordenada]]-cocina[[#This Row],[Costo Unitario]]*cocina[[#This Row],[Cantidad Ordenada]]</f>
        <v>10</v>
      </c>
      <c r="K1017">
        <f>cocina[[#This Row],[Precio Unitario]]*cocina[[#This Row],[Cantidad Ordenada]]</f>
        <v>24</v>
      </c>
      <c r="L1017" s="5">
        <f>(SUMIF(A:A,cocina[[#This Row],[Número de Orden]],J:J))/SUMIF(A:A,cocina[[#This Row],[Número de Orden]],K:K)</f>
        <v>0.41578947368421054</v>
      </c>
      <c r="M1017" s="1">
        <f>cocina[[#This Row],[Ganancia bruta]]-cocina[[#This Row],[Ganancia neta]]</f>
        <v>14</v>
      </c>
    </row>
    <row r="1018" spans="1:13" x14ac:dyDescent="0.3">
      <c r="A1018">
        <v>404</v>
      </c>
      <c r="B1018">
        <v>17</v>
      </c>
      <c r="C1018" s="1" t="s">
        <v>80</v>
      </c>
      <c r="D1018" s="1" t="s">
        <v>628</v>
      </c>
      <c r="E1018">
        <v>13</v>
      </c>
      <c r="F1018">
        <v>21</v>
      </c>
      <c r="G1018">
        <v>2</v>
      </c>
      <c r="H1018">
        <v>20</v>
      </c>
      <c r="I1018" s="1" t="s">
        <v>608</v>
      </c>
      <c r="J1018">
        <f>cocina[[#This Row],[Precio Unitario]]*cocina[[#This Row],[Cantidad Ordenada]]-cocina[[#This Row],[Costo Unitario]]*cocina[[#This Row],[Cantidad Ordenada]]</f>
        <v>16</v>
      </c>
      <c r="K1018">
        <f>cocina[[#This Row],[Precio Unitario]]*cocina[[#This Row],[Cantidad Ordenada]]</f>
        <v>42</v>
      </c>
      <c r="L1018" s="5">
        <f>(SUMIF(A:A,cocina[[#This Row],[Número de Orden]],J:J))/SUMIF(A:A,cocina[[#This Row],[Número de Orden]],K:K)</f>
        <v>0.37912087912087911</v>
      </c>
      <c r="M1018" s="1">
        <f>cocina[[#This Row],[Ganancia bruta]]-cocina[[#This Row],[Ganancia neta]]</f>
        <v>26</v>
      </c>
    </row>
    <row r="1019" spans="1:13" x14ac:dyDescent="0.3">
      <c r="A1019">
        <v>404</v>
      </c>
      <c r="B1019">
        <v>17</v>
      </c>
      <c r="C1019" s="1" t="s">
        <v>156</v>
      </c>
      <c r="D1019" s="1" t="s">
        <v>626</v>
      </c>
      <c r="E1019">
        <v>12</v>
      </c>
      <c r="F1019">
        <v>20</v>
      </c>
      <c r="G1019">
        <v>1</v>
      </c>
      <c r="H1019">
        <v>53</v>
      </c>
      <c r="I1019" s="1" t="s">
        <v>609</v>
      </c>
      <c r="J1019">
        <f>cocina[[#This Row],[Precio Unitario]]*cocina[[#This Row],[Cantidad Ordenada]]-cocina[[#This Row],[Costo Unitario]]*cocina[[#This Row],[Cantidad Ordenada]]</f>
        <v>8</v>
      </c>
      <c r="K1019">
        <f>cocina[[#This Row],[Precio Unitario]]*cocina[[#This Row],[Cantidad Ordenada]]</f>
        <v>20</v>
      </c>
      <c r="L1019" s="5">
        <f>(SUMIF(A:A,cocina[[#This Row],[Número de Orden]],J:J))/SUMIF(A:A,cocina[[#This Row],[Número de Orden]],K:K)</f>
        <v>0.37912087912087911</v>
      </c>
      <c r="M1019" s="1">
        <f>cocina[[#This Row],[Ganancia bruta]]-cocina[[#This Row],[Ganancia neta]]</f>
        <v>12</v>
      </c>
    </row>
    <row r="1020" spans="1:13" x14ac:dyDescent="0.3">
      <c r="A1020">
        <v>404</v>
      </c>
      <c r="B1020">
        <v>17</v>
      </c>
      <c r="C1020" s="1" t="s">
        <v>58</v>
      </c>
      <c r="D1020" s="1" t="s">
        <v>616</v>
      </c>
      <c r="E1020">
        <v>25</v>
      </c>
      <c r="F1020">
        <v>40</v>
      </c>
      <c r="G1020">
        <v>3</v>
      </c>
      <c r="H1020">
        <v>29</v>
      </c>
      <c r="I1020" s="1" t="s">
        <v>609</v>
      </c>
      <c r="J1020">
        <f>cocina[[#This Row],[Precio Unitario]]*cocina[[#This Row],[Cantidad Ordenada]]-cocina[[#This Row],[Costo Unitario]]*cocina[[#This Row],[Cantidad Ordenada]]</f>
        <v>45</v>
      </c>
      <c r="K1020">
        <f>cocina[[#This Row],[Precio Unitario]]*cocina[[#This Row],[Cantidad Ordenada]]</f>
        <v>120</v>
      </c>
      <c r="L1020" s="5">
        <f>(SUMIF(A:A,cocina[[#This Row],[Número de Orden]],J:J))/SUMIF(A:A,cocina[[#This Row],[Número de Orden]],K:K)</f>
        <v>0.37912087912087911</v>
      </c>
      <c r="M1020" s="1">
        <f>cocina[[#This Row],[Ganancia bruta]]-cocina[[#This Row],[Ganancia neta]]</f>
        <v>75</v>
      </c>
    </row>
    <row r="1021" spans="1:13" x14ac:dyDescent="0.3">
      <c r="A1021">
        <v>405</v>
      </c>
      <c r="B1021">
        <v>5</v>
      </c>
      <c r="C1021" s="1" t="s">
        <v>165</v>
      </c>
      <c r="D1021" s="1" t="s">
        <v>630</v>
      </c>
      <c r="E1021">
        <v>15</v>
      </c>
      <c r="F1021">
        <v>26</v>
      </c>
      <c r="G1021">
        <v>1</v>
      </c>
      <c r="H1021">
        <v>41</v>
      </c>
      <c r="I1021" s="1" t="s">
        <v>609</v>
      </c>
      <c r="J1021">
        <f>cocina[[#This Row],[Precio Unitario]]*cocina[[#This Row],[Cantidad Ordenada]]-cocina[[#This Row],[Costo Unitario]]*cocina[[#This Row],[Cantidad Ordenada]]</f>
        <v>11</v>
      </c>
      <c r="K1021">
        <f>cocina[[#This Row],[Precio Unitario]]*cocina[[#This Row],[Cantidad Ordenada]]</f>
        <v>26</v>
      </c>
      <c r="L1021" s="5">
        <f>(SUMIF(A:A,cocina[[#This Row],[Número de Orden]],J:J))/SUMIF(A:A,cocina[[#This Row],[Número de Orden]],K:K)</f>
        <v>0.39622641509433965</v>
      </c>
      <c r="M1021" s="1">
        <f>cocina[[#This Row],[Ganancia bruta]]-cocina[[#This Row],[Ganancia neta]]</f>
        <v>15</v>
      </c>
    </row>
    <row r="1022" spans="1:13" x14ac:dyDescent="0.3">
      <c r="A1022">
        <v>405</v>
      </c>
      <c r="B1022">
        <v>5</v>
      </c>
      <c r="C1022" s="1" t="s">
        <v>58</v>
      </c>
      <c r="D1022" s="1" t="s">
        <v>616</v>
      </c>
      <c r="E1022">
        <v>25</v>
      </c>
      <c r="F1022">
        <v>40</v>
      </c>
      <c r="G1022">
        <v>1</v>
      </c>
      <c r="H1022">
        <v>44</v>
      </c>
      <c r="I1022" s="1" t="s">
        <v>608</v>
      </c>
      <c r="J1022">
        <f>cocina[[#This Row],[Precio Unitario]]*cocina[[#This Row],[Cantidad Ordenada]]-cocina[[#This Row],[Costo Unitario]]*cocina[[#This Row],[Cantidad Ordenada]]</f>
        <v>15</v>
      </c>
      <c r="K1022">
        <f>cocina[[#This Row],[Precio Unitario]]*cocina[[#This Row],[Cantidad Ordenada]]</f>
        <v>40</v>
      </c>
      <c r="L1022" s="5">
        <f>(SUMIF(A:A,cocina[[#This Row],[Número de Orden]],J:J))/SUMIF(A:A,cocina[[#This Row],[Número de Orden]],K:K)</f>
        <v>0.39622641509433965</v>
      </c>
      <c r="M1022" s="1">
        <f>cocina[[#This Row],[Ganancia bruta]]-cocina[[#This Row],[Ganancia neta]]</f>
        <v>25</v>
      </c>
    </row>
    <row r="1023" spans="1:13" x14ac:dyDescent="0.3">
      <c r="A1023">
        <v>405</v>
      </c>
      <c r="B1023">
        <v>5</v>
      </c>
      <c r="C1023" s="1" t="s">
        <v>156</v>
      </c>
      <c r="D1023" s="1" t="s">
        <v>626</v>
      </c>
      <c r="E1023">
        <v>12</v>
      </c>
      <c r="F1023">
        <v>20</v>
      </c>
      <c r="G1023">
        <v>2</v>
      </c>
      <c r="H1023">
        <v>13</v>
      </c>
      <c r="I1023" s="1" t="s">
        <v>609</v>
      </c>
      <c r="J1023">
        <f>cocina[[#This Row],[Precio Unitario]]*cocina[[#This Row],[Cantidad Ordenada]]-cocina[[#This Row],[Costo Unitario]]*cocina[[#This Row],[Cantidad Ordenada]]</f>
        <v>16</v>
      </c>
      <c r="K1023">
        <f>cocina[[#This Row],[Precio Unitario]]*cocina[[#This Row],[Cantidad Ordenada]]</f>
        <v>40</v>
      </c>
      <c r="L1023" s="5">
        <f>(SUMIF(A:A,cocina[[#This Row],[Número de Orden]],J:J))/SUMIF(A:A,cocina[[#This Row],[Número de Orden]],K:K)</f>
        <v>0.39622641509433965</v>
      </c>
      <c r="M1023" s="1">
        <f>cocina[[#This Row],[Ganancia bruta]]-cocina[[#This Row],[Ganancia neta]]</f>
        <v>24</v>
      </c>
    </row>
    <row r="1024" spans="1:13" x14ac:dyDescent="0.3">
      <c r="A1024">
        <v>406</v>
      </c>
      <c r="B1024">
        <v>14</v>
      </c>
      <c r="C1024" s="1" t="s">
        <v>156</v>
      </c>
      <c r="D1024" s="1" t="s">
        <v>626</v>
      </c>
      <c r="E1024">
        <v>12</v>
      </c>
      <c r="F1024">
        <v>20</v>
      </c>
      <c r="G1024">
        <v>3</v>
      </c>
      <c r="H1024">
        <v>6</v>
      </c>
      <c r="I1024" s="1" t="s">
        <v>608</v>
      </c>
      <c r="J1024">
        <f>cocina[[#This Row],[Precio Unitario]]*cocina[[#This Row],[Cantidad Ordenada]]-cocina[[#This Row],[Costo Unitario]]*cocina[[#This Row],[Cantidad Ordenada]]</f>
        <v>24</v>
      </c>
      <c r="K1024">
        <f>cocina[[#This Row],[Precio Unitario]]*cocina[[#This Row],[Cantidad Ordenada]]</f>
        <v>60</v>
      </c>
      <c r="L1024" s="5">
        <f>(SUMIF(A:A,cocina[[#This Row],[Número de Orden]],J:J))/SUMIF(A:A,cocina[[#This Row],[Número de Orden]],K:K)</f>
        <v>0.4</v>
      </c>
      <c r="M1024" s="1">
        <f>cocina[[#This Row],[Ganancia bruta]]-cocina[[#This Row],[Ganancia neta]]</f>
        <v>36</v>
      </c>
    </row>
    <row r="1025" spans="1:13" x14ac:dyDescent="0.3">
      <c r="A1025">
        <v>406</v>
      </c>
      <c r="B1025">
        <v>14</v>
      </c>
      <c r="C1025" s="1" t="s">
        <v>36</v>
      </c>
      <c r="D1025" s="1" t="s">
        <v>622</v>
      </c>
      <c r="E1025">
        <v>21</v>
      </c>
      <c r="F1025">
        <v>35</v>
      </c>
      <c r="G1025">
        <v>2</v>
      </c>
      <c r="H1025">
        <v>56</v>
      </c>
      <c r="I1025" s="1" t="s">
        <v>608</v>
      </c>
      <c r="J1025">
        <f>cocina[[#This Row],[Precio Unitario]]*cocina[[#This Row],[Cantidad Ordenada]]-cocina[[#This Row],[Costo Unitario]]*cocina[[#This Row],[Cantidad Ordenada]]</f>
        <v>28</v>
      </c>
      <c r="K1025">
        <f>cocina[[#This Row],[Precio Unitario]]*cocina[[#This Row],[Cantidad Ordenada]]</f>
        <v>70</v>
      </c>
      <c r="L1025" s="5">
        <f>(SUMIF(A:A,cocina[[#This Row],[Número de Orden]],J:J))/SUMIF(A:A,cocina[[#This Row],[Número de Orden]],K:K)</f>
        <v>0.4</v>
      </c>
      <c r="M1025" s="1">
        <f>cocina[[#This Row],[Ganancia bruta]]-cocina[[#This Row],[Ganancia neta]]</f>
        <v>42</v>
      </c>
    </row>
    <row r="1026" spans="1:13" x14ac:dyDescent="0.3">
      <c r="A1026">
        <v>406</v>
      </c>
      <c r="B1026">
        <v>14</v>
      </c>
      <c r="C1026" s="1" t="s">
        <v>132</v>
      </c>
      <c r="D1026" s="1" t="s">
        <v>631</v>
      </c>
      <c r="E1026">
        <v>15</v>
      </c>
      <c r="F1026">
        <v>25</v>
      </c>
      <c r="G1026">
        <v>1</v>
      </c>
      <c r="H1026">
        <v>55</v>
      </c>
      <c r="I1026" s="1" t="s">
        <v>609</v>
      </c>
      <c r="J1026">
        <f>cocina[[#This Row],[Precio Unitario]]*cocina[[#This Row],[Cantidad Ordenada]]-cocina[[#This Row],[Costo Unitario]]*cocina[[#This Row],[Cantidad Ordenada]]</f>
        <v>10</v>
      </c>
      <c r="K1026">
        <f>cocina[[#This Row],[Precio Unitario]]*cocina[[#This Row],[Cantidad Ordenada]]</f>
        <v>25</v>
      </c>
      <c r="L1026" s="5">
        <f>(SUMIF(A:A,cocina[[#This Row],[Número de Orden]],J:J))/SUMIF(A:A,cocina[[#This Row],[Número de Orden]],K:K)</f>
        <v>0.4</v>
      </c>
      <c r="M1026" s="1">
        <f>cocina[[#This Row],[Ganancia bruta]]-cocina[[#This Row],[Ganancia neta]]</f>
        <v>15</v>
      </c>
    </row>
    <row r="1027" spans="1:13" x14ac:dyDescent="0.3">
      <c r="A1027">
        <v>407</v>
      </c>
      <c r="B1027">
        <v>4</v>
      </c>
      <c r="C1027" s="1" t="s">
        <v>156</v>
      </c>
      <c r="D1027" s="1" t="s">
        <v>626</v>
      </c>
      <c r="E1027">
        <v>12</v>
      </c>
      <c r="F1027">
        <v>20</v>
      </c>
      <c r="G1027">
        <v>3</v>
      </c>
      <c r="H1027">
        <v>32</v>
      </c>
      <c r="I1027" s="1" t="s">
        <v>608</v>
      </c>
      <c r="J1027">
        <f>cocina[[#This Row],[Precio Unitario]]*cocina[[#This Row],[Cantidad Ordenada]]-cocina[[#This Row],[Costo Unitario]]*cocina[[#This Row],[Cantidad Ordenada]]</f>
        <v>24</v>
      </c>
      <c r="K1027">
        <f>cocina[[#This Row],[Precio Unitario]]*cocina[[#This Row],[Cantidad Ordenada]]</f>
        <v>60</v>
      </c>
      <c r="L1027" s="5">
        <f>(SUMIF(A:A,cocina[[#This Row],[Número de Orden]],J:J))/SUMIF(A:A,cocina[[#This Row],[Número de Orden]],K:K)</f>
        <v>0.4</v>
      </c>
      <c r="M1027" s="1">
        <f>cocina[[#This Row],[Ganancia bruta]]-cocina[[#This Row],[Ganancia neta]]</f>
        <v>36</v>
      </c>
    </row>
    <row r="1028" spans="1:13" x14ac:dyDescent="0.3">
      <c r="A1028">
        <v>407</v>
      </c>
      <c r="B1028">
        <v>4</v>
      </c>
      <c r="C1028" s="1" t="s">
        <v>36</v>
      </c>
      <c r="D1028" s="1" t="s">
        <v>622</v>
      </c>
      <c r="E1028">
        <v>21</v>
      </c>
      <c r="F1028">
        <v>35</v>
      </c>
      <c r="G1028">
        <v>1</v>
      </c>
      <c r="H1028">
        <v>18</v>
      </c>
      <c r="I1028" s="1" t="s">
        <v>609</v>
      </c>
      <c r="J1028">
        <f>cocina[[#This Row],[Precio Unitario]]*cocina[[#This Row],[Cantidad Ordenada]]-cocina[[#This Row],[Costo Unitario]]*cocina[[#This Row],[Cantidad Ordenada]]</f>
        <v>14</v>
      </c>
      <c r="K1028">
        <f>cocina[[#This Row],[Precio Unitario]]*cocina[[#This Row],[Cantidad Ordenada]]</f>
        <v>35</v>
      </c>
      <c r="L1028" s="5">
        <f>(SUMIF(A:A,cocina[[#This Row],[Número de Orden]],J:J))/SUMIF(A:A,cocina[[#This Row],[Número de Orden]],K:K)</f>
        <v>0.4</v>
      </c>
      <c r="M1028" s="1">
        <f>cocina[[#This Row],[Ganancia bruta]]-cocina[[#This Row],[Ganancia neta]]</f>
        <v>21</v>
      </c>
    </row>
    <row r="1029" spans="1:13" x14ac:dyDescent="0.3">
      <c r="A1029">
        <v>408</v>
      </c>
      <c r="B1029">
        <v>17</v>
      </c>
      <c r="C1029" s="1" t="s">
        <v>132</v>
      </c>
      <c r="D1029" s="1" t="s">
        <v>631</v>
      </c>
      <c r="E1029">
        <v>15</v>
      </c>
      <c r="F1029">
        <v>25</v>
      </c>
      <c r="G1029">
        <v>1</v>
      </c>
      <c r="H1029">
        <v>58</v>
      </c>
      <c r="I1029" s="1" t="s">
        <v>609</v>
      </c>
      <c r="J1029">
        <f>cocina[[#This Row],[Precio Unitario]]*cocina[[#This Row],[Cantidad Ordenada]]-cocina[[#This Row],[Costo Unitario]]*cocina[[#This Row],[Cantidad Ordenada]]</f>
        <v>10</v>
      </c>
      <c r="K1029">
        <f>cocina[[#This Row],[Precio Unitario]]*cocina[[#This Row],[Cantidad Ordenada]]</f>
        <v>25</v>
      </c>
      <c r="L1029" s="5">
        <f>(SUMIF(A:A,cocina[[#This Row],[Número de Orden]],J:J))/SUMIF(A:A,cocina[[#This Row],[Número de Orden]],K:K)</f>
        <v>0.41221374045801529</v>
      </c>
      <c r="M1029" s="1">
        <f>cocina[[#This Row],[Ganancia bruta]]-cocina[[#This Row],[Ganancia neta]]</f>
        <v>15</v>
      </c>
    </row>
    <row r="1030" spans="1:13" x14ac:dyDescent="0.3">
      <c r="A1030">
        <v>408</v>
      </c>
      <c r="B1030">
        <v>17</v>
      </c>
      <c r="C1030" s="1" t="s">
        <v>168</v>
      </c>
      <c r="D1030" s="1" t="s">
        <v>612</v>
      </c>
      <c r="E1030">
        <v>14</v>
      </c>
      <c r="F1030">
        <v>24</v>
      </c>
      <c r="G1030">
        <v>3</v>
      </c>
      <c r="H1030">
        <v>11</v>
      </c>
      <c r="I1030" s="1" t="s">
        <v>608</v>
      </c>
      <c r="J1030">
        <f>cocina[[#This Row],[Precio Unitario]]*cocina[[#This Row],[Cantidad Ordenada]]-cocina[[#This Row],[Costo Unitario]]*cocina[[#This Row],[Cantidad Ordenada]]</f>
        <v>30</v>
      </c>
      <c r="K1030">
        <f>cocina[[#This Row],[Precio Unitario]]*cocina[[#This Row],[Cantidad Ordenada]]</f>
        <v>72</v>
      </c>
      <c r="L1030" s="5">
        <f>(SUMIF(A:A,cocina[[#This Row],[Número de Orden]],J:J))/SUMIF(A:A,cocina[[#This Row],[Número de Orden]],K:K)</f>
        <v>0.41221374045801529</v>
      </c>
      <c r="M1030" s="1">
        <f>cocina[[#This Row],[Ganancia bruta]]-cocina[[#This Row],[Ganancia neta]]</f>
        <v>42</v>
      </c>
    </row>
    <row r="1031" spans="1:13" x14ac:dyDescent="0.3">
      <c r="A1031">
        <v>408</v>
      </c>
      <c r="B1031">
        <v>17</v>
      </c>
      <c r="C1031" s="1" t="s">
        <v>65</v>
      </c>
      <c r="D1031" s="1" t="s">
        <v>625</v>
      </c>
      <c r="E1031">
        <v>20</v>
      </c>
      <c r="F1031">
        <v>34</v>
      </c>
      <c r="G1031">
        <v>1</v>
      </c>
      <c r="H1031">
        <v>37</v>
      </c>
      <c r="I1031" s="1" t="s">
        <v>609</v>
      </c>
      <c r="J1031">
        <f>cocina[[#This Row],[Precio Unitario]]*cocina[[#This Row],[Cantidad Ordenada]]-cocina[[#This Row],[Costo Unitario]]*cocina[[#This Row],[Cantidad Ordenada]]</f>
        <v>14</v>
      </c>
      <c r="K1031">
        <f>cocina[[#This Row],[Precio Unitario]]*cocina[[#This Row],[Cantidad Ordenada]]</f>
        <v>34</v>
      </c>
      <c r="L1031" s="5">
        <f>(SUMIF(A:A,cocina[[#This Row],[Número de Orden]],J:J))/SUMIF(A:A,cocina[[#This Row],[Número de Orden]],K:K)</f>
        <v>0.41221374045801529</v>
      </c>
      <c r="M1031" s="1">
        <f>cocina[[#This Row],[Ganancia bruta]]-cocina[[#This Row],[Ganancia neta]]</f>
        <v>20</v>
      </c>
    </row>
    <row r="1032" spans="1:13" x14ac:dyDescent="0.3">
      <c r="A1032">
        <v>409</v>
      </c>
      <c r="B1032">
        <v>15</v>
      </c>
      <c r="C1032" s="1" t="s">
        <v>80</v>
      </c>
      <c r="D1032" s="1" t="s">
        <v>628</v>
      </c>
      <c r="E1032">
        <v>13</v>
      </c>
      <c r="F1032">
        <v>21</v>
      </c>
      <c r="G1032">
        <v>3</v>
      </c>
      <c r="H1032">
        <v>44</v>
      </c>
      <c r="I1032" s="1" t="s">
        <v>609</v>
      </c>
      <c r="J1032">
        <f>cocina[[#This Row],[Precio Unitario]]*cocina[[#This Row],[Cantidad Ordenada]]-cocina[[#This Row],[Costo Unitario]]*cocina[[#This Row],[Cantidad Ordenada]]</f>
        <v>24</v>
      </c>
      <c r="K1032">
        <f>cocina[[#This Row],[Precio Unitario]]*cocina[[#This Row],[Cantidad Ordenada]]</f>
        <v>63</v>
      </c>
      <c r="L1032" s="5">
        <f>(SUMIF(A:A,cocina[[#This Row],[Número de Orden]],J:J))/SUMIF(A:A,cocina[[#This Row],[Número de Orden]],K:K)</f>
        <v>0.39901477832512317</v>
      </c>
      <c r="M1032" s="1">
        <f>cocina[[#This Row],[Ganancia bruta]]-cocina[[#This Row],[Ganancia neta]]</f>
        <v>39</v>
      </c>
    </row>
    <row r="1033" spans="1:13" x14ac:dyDescent="0.3">
      <c r="A1033">
        <v>409</v>
      </c>
      <c r="B1033">
        <v>15</v>
      </c>
      <c r="C1033" s="1" t="s">
        <v>58</v>
      </c>
      <c r="D1033" s="1" t="s">
        <v>616</v>
      </c>
      <c r="E1033">
        <v>25</v>
      </c>
      <c r="F1033">
        <v>40</v>
      </c>
      <c r="G1033">
        <v>1</v>
      </c>
      <c r="H1033">
        <v>43</v>
      </c>
      <c r="I1033" s="1" t="s">
        <v>608</v>
      </c>
      <c r="J1033">
        <f>cocina[[#This Row],[Precio Unitario]]*cocina[[#This Row],[Cantidad Ordenada]]-cocina[[#This Row],[Costo Unitario]]*cocina[[#This Row],[Cantidad Ordenada]]</f>
        <v>15</v>
      </c>
      <c r="K1033">
        <f>cocina[[#This Row],[Precio Unitario]]*cocina[[#This Row],[Cantidad Ordenada]]</f>
        <v>40</v>
      </c>
      <c r="L1033" s="5">
        <f>(SUMIF(A:A,cocina[[#This Row],[Número de Orden]],J:J))/SUMIF(A:A,cocina[[#This Row],[Número de Orden]],K:K)</f>
        <v>0.39901477832512317</v>
      </c>
      <c r="M1033" s="1">
        <f>cocina[[#This Row],[Ganancia bruta]]-cocina[[#This Row],[Ganancia neta]]</f>
        <v>25</v>
      </c>
    </row>
    <row r="1034" spans="1:13" x14ac:dyDescent="0.3">
      <c r="A1034">
        <v>409</v>
      </c>
      <c r="B1034">
        <v>15</v>
      </c>
      <c r="C1034" s="1" t="s">
        <v>52</v>
      </c>
      <c r="D1034" s="1" t="s">
        <v>620</v>
      </c>
      <c r="E1034">
        <v>16</v>
      </c>
      <c r="F1034">
        <v>28</v>
      </c>
      <c r="G1034">
        <v>1</v>
      </c>
      <c r="H1034">
        <v>47</v>
      </c>
      <c r="I1034" s="1" t="s">
        <v>608</v>
      </c>
      <c r="J1034">
        <f>cocina[[#This Row],[Precio Unitario]]*cocina[[#This Row],[Cantidad Ordenada]]-cocina[[#This Row],[Costo Unitario]]*cocina[[#This Row],[Cantidad Ordenada]]</f>
        <v>12</v>
      </c>
      <c r="K1034">
        <f>cocina[[#This Row],[Precio Unitario]]*cocina[[#This Row],[Cantidad Ordenada]]</f>
        <v>28</v>
      </c>
      <c r="L1034" s="5">
        <f>(SUMIF(A:A,cocina[[#This Row],[Número de Orden]],J:J))/SUMIF(A:A,cocina[[#This Row],[Número de Orden]],K:K)</f>
        <v>0.39901477832512317</v>
      </c>
      <c r="M1034" s="1">
        <f>cocina[[#This Row],[Ganancia bruta]]-cocina[[#This Row],[Ganancia neta]]</f>
        <v>16</v>
      </c>
    </row>
    <row r="1035" spans="1:13" x14ac:dyDescent="0.3">
      <c r="A1035">
        <v>409</v>
      </c>
      <c r="B1035">
        <v>15</v>
      </c>
      <c r="C1035" s="1" t="s">
        <v>168</v>
      </c>
      <c r="D1035" s="1" t="s">
        <v>612</v>
      </c>
      <c r="E1035">
        <v>14</v>
      </c>
      <c r="F1035">
        <v>24</v>
      </c>
      <c r="G1035">
        <v>3</v>
      </c>
      <c r="H1035">
        <v>29</v>
      </c>
      <c r="I1035" s="1" t="s">
        <v>608</v>
      </c>
      <c r="J1035">
        <f>cocina[[#This Row],[Precio Unitario]]*cocina[[#This Row],[Cantidad Ordenada]]-cocina[[#This Row],[Costo Unitario]]*cocina[[#This Row],[Cantidad Ordenada]]</f>
        <v>30</v>
      </c>
      <c r="K1035">
        <f>cocina[[#This Row],[Precio Unitario]]*cocina[[#This Row],[Cantidad Ordenada]]</f>
        <v>72</v>
      </c>
      <c r="L1035" s="5">
        <f>(SUMIF(A:A,cocina[[#This Row],[Número de Orden]],J:J))/SUMIF(A:A,cocina[[#This Row],[Número de Orden]],K:K)</f>
        <v>0.39901477832512317</v>
      </c>
      <c r="M1035" s="1">
        <f>cocina[[#This Row],[Ganancia bruta]]-cocina[[#This Row],[Ganancia neta]]</f>
        <v>42</v>
      </c>
    </row>
    <row r="1036" spans="1:13" x14ac:dyDescent="0.3">
      <c r="A1036">
        <v>410</v>
      </c>
      <c r="B1036">
        <v>1</v>
      </c>
      <c r="C1036" s="1" t="s">
        <v>156</v>
      </c>
      <c r="D1036" s="1" t="s">
        <v>626</v>
      </c>
      <c r="E1036">
        <v>12</v>
      </c>
      <c r="F1036">
        <v>20</v>
      </c>
      <c r="G1036">
        <v>1</v>
      </c>
      <c r="H1036">
        <v>50</v>
      </c>
      <c r="I1036" s="1" t="s">
        <v>609</v>
      </c>
      <c r="J1036">
        <f>cocina[[#This Row],[Precio Unitario]]*cocina[[#This Row],[Cantidad Ordenada]]-cocina[[#This Row],[Costo Unitario]]*cocina[[#This Row],[Cantidad Ordenada]]</f>
        <v>8</v>
      </c>
      <c r="K1036">
        <f>cocina[[#This Row],[Precio Unitario]]*cocina[[#This Row],[Cantidad Ordenada]]</f>
        <v>20</v>
      </c>
      <c r="L1036" s="5">
        <f>(SUMIF(A:A,cocina[[#This Row],[Número de Orden]],J:J))/SUMIF(A:A,cocina[[#This Row],[Número de Orden]],K:K)</f>
        <v>0.39285714285714285</v>
      </c>
      <c r="M1036" s="1">
        <f>cocina[[#This Row],[Ganancia bruta]]-cocina[[#This Row],[Ganancia neta]]</f>
        <v>12</v>
      </c>
    </row>
    <row r="1037" spans="1:13" x14ac:dyDescent="0.3">
      <c r="A1037">
        <v>410</v>
      </c>
      <c r="B1037">
        <v>1</v>
      </c>
      <c r="C1037" s="1" t="s">
        <v>83</v>
      </c>
      <c r="D1037" s="1" t="s">
        <v>617</v>
      </c>
      <c r="E1037">
        <v>22</v>
      </c>
      <c r="F1037">
        <v>36</v>
      </c>
      <c r="G1037">
        <v>1</v>
      </c>
      <c r="H1037">
        <v>41</v>
      </c>
      <c r="I1037" s="1" t="s">
        <v>608</v>
      </c>
      <c r="J1037">
        <f>cocina[[#This Row],[Precio Unitario]]*cocina[[#This Row],[Cantidad Ordenada]]-cocina[[#This Row],[Costo Unitario]]*cocina[[#This Row],[Cantidad Ordenada]]</f>
        <v>14</v>
      </c>
      <c r="K1037">
        <f>cocina[[#This Row],[Precio Unitario]]*cocina[[#This Row],[Cantidad Ordenada]]</f>
        <v>36</v>
      </c>
      <c r="L1037" s="5">
        <f>(SUMIF(A:A,cocina[[#This Row],[Número de Orden]],J:J))/SUMIF(A:A,cocina[[#This Row],[Número de Orden]],K:K)</f>
        <v>0.39285714285714285</v>
      </c>
      <c r="M1037" s="1">
        <f>cocina[[#This Row],[Ganancia bruta]]-cocina[[#This Row],[Ganancia neta]]</f>
        <v>22</v>
      </c>
    </row>
    <row r="1038" spans="1:13" x14ac:dyDescent="0.3">
      <c r="A1038">
        <v>411</v>
      </c>
      <c r="B1038">
        <v>3</v>
      </c>
      <c r="C1038" s="1" t="s">
        <v>58</v>
      </c>
      <c r="D1038" s="1" t="s">
        <v>616</v>
      </c>
      <c r="E1038">
        <v>25</v>
      </c>
      <c r="F1038">
        <v>40</v>
      </c>
      <c r="G1038">
        <v>3</v>
      </c>
      <c r="H1038">
        <v>36</v>
      </c>
      <c r="I1038" s="1" t="s">
        <v>609</v>
      </c>
      <c r="J1038">
        <f>cocina[[#This Row],[Precio Unitario]]*cocina[[#This Row],[Cantidad Ordenada]]-cocina[[#This Row],[Costo Unitario]]*cocina[[#This Row],[Cantidad Ordenada]]</f>
        <v>45</v>
      </c>
      <c r="K1038">
        <f>cocina[[#This Row],[Precio Unitario]]*cocina[[#This Row],[Cantidad Ordenada]]</f>
        <v>120</v>
      </c>
      <c r="L1038" s="5">
        <f>(SUMIF(A:A,cocina[[#This Row],[Número de Orden]],J:J))/SUMIF(A:A,cocina[[#This Row],[Número de Orden]],K:K)</f>
        <v>0.39269406392694062</v>
      </c>
      <c r="M1038" s="1">
        <f>cocina[[#This Row],[Ganancia bruta]]-cocina[[#This Row],[Ganancia neta]]</f>
        <v>75</v>
      </c>
    </row>
    <row r="1039" spans="1:13" x14ac:dyDescent="0.3">
      <c r="A1039">
        <v>411</v>
      </c>
      <c r="B1039">
        <v>3</v>
      </c>
      <c r="C1039" s="1" t="s">
        <v>89</v>
      </c>
      <c r="D1039" s="1" t="s">
        <v>629</v>
      </c>
      <c r="E1039">
        <v>10</v>
      </c>
      <c r="F1039">
        <v>18</v>
      </c>
      <c r="G1039">
        <v>1</v>
      </c>
      <c r="H1039">
        <v>33</v>
      </c>
      <c r="I1039" s="1" t="s">
        <v>608</v>
      </c>
      <c r="J1039">
        <f>cocina[[#This Row],[Precio Unitario]]*cocina[[#This Row],[Cantidad Ordenada]]-cocina[[#This Row],[Costo Unitario]]*cocina[[#This Row],[Cantidad Ordenada]]</f>
        <v>8</v>
      </c>
      <c r="K1039">
        <f>cocina[[#This Row],[Precio Unitario]]*cocina[[#This Row],[Cantidad Ordenada]]</f>
        <v>18</v>
      </c>
      <c r="L1039" s="5">
        <f>(SUMIF(A:A,cocina[[#This Row],[Número de Orden]],J:J))/SUMIF(A:A,cocina[[#This Row],[Número de Orden]],K:K)</f>
        <v>0.39269406392694062</v>
      </c>
      <c r="M1039" s="1">
        <f>cocina[[#This Row],[Ganancia bruta]]-cocina[[#This Row],[Ganancia neta]]</f>
        <v>10</v>
      </c>
    </row>
    <row r="1040" spans="1:13" x14ac:dyDescent="0.3">
      <c r="A1040">
        <v>411</v>
      </c>
      <c r="B1040">
        <v>3</v>
      </c>
      <c r="C1040" s="1" t="s">
        <v>116</v>
      </c>
      <c r="D1040" s="1" t="s">
        <v>615</v>
      </c>
      <c r="E1040">
        <v>16</v>
      </c>
      <c r="F1040">
        <v>27</v>
      </c>
      <c r="G1040">
        <v>3</v>
      </c>
      <c r="H1040">
        <v>9</v>
      </c>
      <c r="I1040" s="1" t="s">
        <v>608</v>
      </c>
      <c r="J1040">
        <f>cocina[[#This Row],[Precio Unitario]]*cocina[[#This Row],[Cantidad Ordenada]]-cocina[[#This Row],[Costo Unitario]]*cocina[[#This Row],[Cantidad Ordenada]]</f>
        <v>33</v>
      </c>
      <c r="K1040">
        <f>cocina[[#This Row],[Precio Unitario]]*cocina[[#This Row],[Cantidad Ordenada]]</f>
        <v>81</v>
      </c>
      <c r="L1040" s="5">
        <f>(SUMIF(A:A,cocina[[#This Row],[Número de Orden]],J:J))/SUMIF(A:A,cocina[[#This Row],[Número de Orden]],K:K)</f>
        <v>0.39269406392694062</v>
      </c>
      <c r="M1040" s="1">
        <f>cocina[[#This Row],[Ganancia bruta]]-cocina[[#This Row],[Ganancia neta]]</f>
        <v>48</v>
      </c>
    </row>
    <row r="1041" spans="1:13" x14ac:dyDescent="0.3">
      <c r="A1041">
        <v>412</v>
      </c>
      <c r="B1041">
        <v>11</v>
      </c>
      <c r="C1041" s="1" t="s">
        <v>126</v>
      </c>
      <c r="D1041" s="1" t="s">
        <v>614</v>
      </c>
      <c r="E1041">
        <v>19</v>
      </c>
      <c r="F1041">
        <v>31</v>
      </c>
      <c r="G1041">
        <v>3</v>
      </c>
      <c r="H1041">
        <v>57</v>
      </c>
      <c r="I1041" s="1" t="s">
        <v>609</v>
      </c>
      <c r="J1041">
        <f>cocina[[#This Row],[Precio Unitario]]*cocina[[#This Row],[Cantidad Ordenada]]-cocina[[#This Row],[Costo Unitario]]*cocina[[#This Row],[Cantidad Ordenada]]</f>
        <v>36</v>
      </c>
      <c r="K1041">
        <f>cocina[[#This Row],[Precio Unitario]]*cocina[[#This Row],[Cantidad Ordenada]]</f>
        <v>93</v>
      </c>
      <c r="L1041" s="5">
        <f>(SUMIF(A:A,cocina[[#This Row],[Número de Orden]],J:J))/SUMIF(A:A,cocina[[#This Row],[Número de Orden]],K:K)</f>
        <v>0.38709677419354838</v>
      </c>
      <c r="M1041" s="1">
        <f>cocina[[#This Row],[Ganancia bruta]]-cocina[[#This Row],[Ganancia neta]]</f>
        <v>57</v>
      </c>
    </row>
    <row r="1042" spans="1:13" x14ac:dyDescent="0.3">
      <c r="A1042">
        <v>413</v>
      </c>
      <c r="B1042">
        <v>13</v>
      </c>
      <c r="C1042" s="1" t="s">
        <v>36</v>
      </c>
      <c r="D1042" s="1" t="s">
        <v>622</v>
      </c>
      <c r="E1042">
        <v>21</v>
      </c>
      <c r="F1042">
        <v>35</v>
      </c>
      <c r="G1042">
        <v>1</v>
      </c>
      <c r="H1042">
        <v>12</v>
      </c>
      <c r="I1042" s="1" t="s">
        <v>609</v>
      </c>
      <c r="J1042">
        <f>cocina[[#This Row],[Precio Unitario]]*cocina[[#This Row],[Cantidad Ordenada]]-cocina[[#This Row],[Costo Unitario]]*cocina[[#This Row],[Cantidad Ordenada]]</f>
        <v>14</v>
      </c>
      <c r="K1042">
        <f>cocina[[#This Row],[Precio Unitario]]*cocina[[#This Row],[Cantidad Ordenada]]</f>
        <v>35</v>
      </c>
      <c r="L1042" s="5">
        <f>(SUMIF(A:A,cocina[[#This Row],[Número de Orden]],J:J))/SUMIF(A:A,cocina[[#This Row],[Número de Orden]],K:K)</f>
        <v>0.4</v>
      </c>
      <c r="M1042" s="1">
        <f>cocina[[#This Row],[Ganancia bruta]]-cocina[[#This Row],[Ganancia neta]]</f>
        <v>21</v>
      </c>
    </row>
    <row r="1043" spans="1:13" x14ac:dyDescent="0.3">
      <c r="A1043">
        <v>414</v>
      </c>
      <c r="B1043">
        <v>14</v>
      </c>
      <c r="C1043" s="1" t="s">
        <v>271</v>
      </c>
      <c r="D1043" s="1" t="s">
        <v>619</v>
      </c>
      <c r="E1043">
        <v>20</v>
      </c>
      <c r="F1043">
        <v>33</v>
      </c>
      <c r="G1043">
        <v>1</v>
      </c>
      <c r="H1043">
        <v>38</v>
      </c>
      <c r="I1043" s="1" t="s">
        <v>608</v>
      </c>
      <c r="J1043">
        <f>cocina[[#This Row],[Precio Unitario]]*cocina[[#This Row],[Cantidad Ordenada]]-cocina[[#This Row],[Costo Unitario]]*cocina[[#This Row],[Cantidad Ordenada]]</f>
        <v>13</v>
      </c>
      <c r="K1043">
        <f>cocina[[#This Row],[Precio Unitario]]*cocina[[#This Row],[Cantidad Ordenada]]</f>
        <v>33</v>
      </c>
      <c r="L1043" s="5">
        <f>(SUMIF(A:A,cocina[[#This Row],[Número de Orden]],J:J))/SUMIF(A:A,cocina[[#This Row],[Número de Orden]],K:K)</f>
        <v>0.39393939393939392</v>
      </c>
      <c r="M1043" s="1">
        <f>cocina[[#This Row],[Ganancia bruta]]-cocina[[#This Row],[Ganancia neta]]</f>
        <v>20</v>
      </c>
    </row>
    <row r="1044" spans="1:13" x14ac:dyDescent="0.3">
      <c r="A1044">
        <v>415</v>
      </c>
      <c r="B1044">
        <v>14</v>
      </c>
      <c r="C1044" s="1" t="s">
        <v>116</v>
      </c>
      <c r="D1044" s="1" t="s">
        <v>615</v>
      </c>
      <c r="E1044">
        <v>16</v>
      </c>
      <c r="F1044">
        <v>27</v>
      </c>
      <c r="G1044">
        <v>2</v>
      </c>
      <c r="H1044">
        <v>32</v>
      </c>
      <c r="I1044" s="1" t="s">
        <v>608</v>
      </c>
      <c r="J1044">
        <f>cocina[[#This Row],[Precio Unitario]]*cocina[[#This Row],[Cantidad Ordenada]]-cocina[[#This Row],[Costo Unitario]]*cocina[[#This Row],[Cantidad Ordenada]]</f>
        <v>22</v>
      </c>
      <c r="K1044">
        <f>cocina[[#This Row],[Precio Unitario]]*cocina[[#This Row],[Cantidad Ordenada]]</f>
        <v>54</v>
      </c>
      <c r="L1044" s="5">
        <f>(SUMIF(A:A,cocina[[#This Row],[Número de Orden]],J:J))/SUMIF(A:A,cocina[[#This Row],[Número de Orden]],K:K)</f>
        <v>0.4050632911392405</v>
      </c>
      <c r="M1044" s="1">
        <f>cocina[[#This Row],[Ganancia bruta]]-cocina[[#This Row],[Ganancia neta]]</f>
        <v>32</v>
      </c>
    </row>
    <row r="1045" spans="1:13" x14ac:dyDescent="0.3">
      <c r="A1045">
        <v>415</v>
      </c>
      <c r="B1045">
        <v>14</v>
      </c>
      <c r="C1045" s="1" t="s">
        <v>65</v>
      </c>
      <c r="D1045" s="1" t="s">
        <v>625</v>
      </c>
      <c r="E1045">
        <v>20</v>
      </c>
      <c r="F1045">
        <v>34</v>
      </c>
      <c r="G1045">
        <v>2</v>
      </c>
      <c r="H1045">
        <v>16</v>
      </c>
      <c r="I1045" s="1" t="s">
        <v>609</v>
      </c>
      <c r="J1045">
        <f>cocina[[#This Row],[Precio Unitario]]*cocina[[#This Row],[Cantidad Ordenada]]-cocina[[#This Row],[Costo Unitario]]*cocina[[#This Row],[Cantidad Ordenada]]</f>
        <v>28</v>
      </c>
      <c r="K1045">
        <f>cocina[[#This Row],[Precio Unitario]]*cocina[[#This Row],[Cantidad Ordenada]]</f>
        <v>68</v>
      </c>
      <c r="L1045" s="5">
        <f>(SUMIF(A:A,cocina[[#This Row],[Número de Orden]],J:J))/SUMIF(A:A,cocina[[#This Row],[Número de Orden]],K:K)</f>
        <v>0.4050632911392405</v>
      </c>
      <c r="M1045" s="1">
        <f>cocina[[#This Row],[Ganancia bruta]]-cocina[[#This Row],[Ganancia neta]]</f>
        <v>40</v>
      </c>
    </row>
    <row r="1046" spans="1:13" x14ac:dyDescent="0.3">
      <c r="A1046">
        <v>415</v>
      </c>
      <c r="B1046">
        <v>14</v>
      </c>
      <c r="C1046" s="1" t="s">
        <v>83</v>
      </c>
      <c r="D1046" s="1" t="s">
        <v>617</v>
      </c>
      <c r="E1046">
        <v>22</v>
      </c>
      <c r="F1046">
        <v>36</v>
      </c>
      <c r="G1046">
        <v>1</v>
      </c>
      <c r="H1046">
        <v>39</v>
      </c>
      <c r="I1046" s="1" t="s">
        <v>608</v>
      </c>
      <c r="J1046">
        <f>cocina[[#This Row],[Precio Unitario]]*cocina[[#This Row],[Cantidad Ordenada]]-cocina[[#This Row],[Costo Unitario]]*cocina[[#This Row],[Cantidad Ordenada]]</f>
        <v>14</v>
      </c>
      <c r="K1046">
        <f>cocina[[#This Row],[Precio Unitario]]*cocina[[#This Row],[Cantidad Ordenada]]</f>
        <v>36</v>
      </c>
      <c r="L1046" s="5">
        <f>(SUMIF(A:A,cocina[[#This Row],[Número de Orden]],J:J))/SUMIF(A:A,cocina[[#This Row],[Número de Orden]],K:K)</f>
        <v>0.4050632911392405</v>
      </c>
      <c r="M1046" s="1">
        <f>cocina[[#This Row],[Ganancia bruta]]-cocina[[#This Row],[Ganancia neta]]</f>
        <v>22</v>
      </c>
    </row>
    <row r="1047" spans="1:13" x14ac:dyDescent="0.3">
      <c r="A1047">
        <v>416</v>
      </c>
      <c r="B1047">
        <v>20</v>
      </c>
      <c r="C1047" s="1" t="s">
        <v>132</v>
      </c>
      <c r="D1047" s="1" t="s">
        <v>631</v>
      </c>
      <c r="E1047">
        <v>15</v>
      </c>
      <c r="F1047">
        <v>25</v>
      </c>
      <c r="G1047">
        <v>1</v>
      </c>
      <c r="H1047">
        <v>9</v>
      </c>
      <c r="I1047" s="1" t="s">
        <v>609</v>
      </c>
      <c r="J1047">
        <f>cocina[[#This Row],[Precio Unitario]]*cocina[[#This Row],[Cantidad Ordenada]]-cocina[[#This Row],[Costo Unitario]]*cocina[[#This Row],[Cantidad Ordenada]]</f>
        <v>10</v>
      </c>
      <c r="K1047">
        <f>cocina[[#This Row],[Precio Unitario]]*cocina[[#This Row],[Cantidad Ordenada]]</f>
        <v>25</v>
      </c>
      <c r="L1047" s="5">
        <f>(SUMIF(A:A,cocina[[#This Row],[Número de Orden]],J:J))/SUMIF(A:A,cocina[[#This Row],[Número de Orden]],K:K)</f>
        <v>0.4</v>
      </c>
      <c r="M1047" s="1">
        <f>cocina[[#This Row],[Ganancia bruta]]-cocina[[#This Row],[Ganancia neta]]</f>
        <v>15</v>
      </c>
    </row>
    <row r="1048" spans="1:13" x14ac:dyDescent="0.3">
      <c r="A1048">
        <v>417</v>
      </c>
      <c r="B1048">
        <v>7</v>
      </c>
      <c r="C1048" s="1" t="s">
        <v>48</v>
      </c>
      <c r="D1048" s="1" t="s">
        <v>618</v>
      </c>
      <c r="E1048">
        <v>17</v>
      </c>
      <c r="F1048">
        <v>29</v>
      </c>
      <c r="G1048">
        <v>1</v>
      </c>
      <c r="H1048">
        <v>23</v>
      </c>
      <c r="I1048" s="1" t="s">
        <v>608</v>
      </c>
      <c r="J1048">
        <f>cocina[[#This Row],[Precio Unitario]]*cocina[[#This Row],[Cantidad Ordenada]]-cocina[[#This Row],[Costo Unitario]]*cocina[[#This Row],[Cantidad Ordenada]]</f>
        <v>12</v>
      </c>
      <c r="K1048">
        <f>cocina[[#This Row],[Precio Unitario]]*cocina[[#This Row],[Cantidad Ordenada]]</f>
        <v>29</v>
      </c>
      <c r="L1048" s="5">
        <f>(SUMIF(A:A,cocina[[#This Row],[Número de Orden]],J:J))/SUMIF(A:A,cocina[[#This Row],[Número de Orden]],K:K)</f>
        <v>0.40140845070422537</v>
      </c>
      <c r="M1048" s="1">
        <f>cocina[[#This Row],[Ganancia bruta]]-cocina[[#This Row],[Ganancia neta]]</f>
        <v>17</v>
      </c>
    </row>
    <row r="1049" spans="1:13" x14ac:dyDescent="0.3">
      <c r="A1049">
        <v>417</v>
      </c>
      <c r="B1049">
        <v>7</v>
      </c>
      <c r="C1049" s="1" t="s">
        <v>58</v>
      </c>
      <c r="D1049" s="1" t="s">
        <v>616</v>
      </c>
      <c r="E1049">
        <v>25</v>
      </c>
      <c r="F1049">
        <v>40</v>
      </c>
      <c r="G1049">
        <v>1</v>
      </c>
      <c r="H1049">
        <v>17</v>
      </c>
      <c r="I1049" s="1" t="s">
        <v>608</v>
      </c>
      <c r="J1049">
        <f>cocina[[#This Row],[Precio Unitario]]*cocina[[#This Row],[Cantidad Ordenada]]-cocina[[#This Row],[Costo Unitario]]*cocina[[#This Row],[Cantidad Ordenada]]</f>
        <v>15</v>
      </c>
      <c r="K1049">
        <f>cocina[[#This Row],[Precio Unitario]]*cocina[[#This Row],[Cantidad Ordenada]]</f>
        <v>40</v>
      </c>
      <c r="L1049" s="5">
        <f>(SUMIF(A:A,cocina[[#This Row],[Número de Orden]],J:J))/SUMIF(A:A,cocina[[#This Row],[Número de Orden]],K:K)</f>
        <v>0.40140845070422537</v>
      </c>
      <c r="M1049" s="1">
        <f>cocina[[#This Row],[Ganancia bruta]]-cocina[[#This Row],[Ganancia neta]]</f>
        <v>25</v>
      </c>
    </row>
    <row r="1050" spans="1:13" x14ac:dyDescent="0.3">
      <c r="A1050">
        <v>417</v>
      </c>
      <c r="B1050">
        <v>7</v>
      </c>
      <c r="C1050" s="1" t="s">
        <v>122</v>
      </c>
      <c r="D1050" s="1" t="s">
        <v>621</v>
      </c>
      <c r="E1050">
        <v>11</v>
      </c>
      <c r="F1050">
        <v>19</v>
      </c>
      <c r="G1050">
        <v>1</v>
      </c>
      <c r="H1050">
        <v>16</v>
      </c>
      <c r="I1050" s="1" t="s">
        <v>609</v>
      </c>
      <c r="J1050">
        <f>cocina[[#This Row],[Precio Unitario]]*cocina[[#This Row],[Cantidad Ordenada]]-cocina[[#This Row],[Costo Unitario]]*cocina[[#This Row],[Cantidad Ordenada]]</f>
        <v>8</v>
      </c>
      <c r="K1050">
        <f>cocina[[#This Row],[Precio Unitario]]*cocina[[#This Row],[Cantidad Ordenada]]</f>
        <v>19</v>
      </c>
      <c r="L1050" s="5">
        <f>(SUMIF(A:A,cocina[[#This Row],[Número de Orden]],J:J))/SUMIF(A:A,cocina[[#This Row],[Número de Orden]],K:K)</f>
        <v>0.40140845070422537</v>
      </c>
      <c r="M1050" s="1">
        <f>cocina[[#This Row],[Ganancia bruta]]-cocina[[#This Row],[Ganancia neta]]</f>
        <v>11</v>
      </c>
    </row>
    <row r="1051" spans="1:13" x14ac:dyDescent="0.3">
      <c r="A1051">
        <v>417</v>
      </c>
      <c r="B1051">
        <v>7</v>
      </c>
      <c r="C1051" s="1" t="s">
        <v>116</v>
      </c>
      <c r="D1051" s="1" t="s">
        <v>615</v>
      </c>
      <c r="E1051">
        <v>16</v>
      </c>
      <c r="F1051">
        <v>27</v>
      </c>
      <c r="G1051">
        <v>2</v>
      </c>
      <c r="H1051">
        <v>34</v>
      </c>
      <c r="I1051" s="1" t="s">
        <v>609</v>
      </c>
      <c r="J1051">
        <f>cocina[[#This Row],[Precio Unitario]]*cocina[[#This Row],[Cantidad Ordenada]]-cocina[[#This Row],[Costo Unitario]]*cocina[[#This Row],[Cantidad Ordenada]]</f>
        <v>22</v>
      </c>
      <c r="K1051">
        <f>cocina[[#This Row],[Precio Unitario]]*cocina[[#This Row],[Cantidad Ordenada]]</f>
        <v>54</v>
      </c>
      <c r="L1051" s="5">
        <f>(SUMIF(A:A,cocina[[#This Row],[Número de Orden]],J:J))/SUMIF(A:A,cocina[[#This Row],[Número de Orden]],K:K)</f>
        <v>0.40140845070422537</v>
      </c>
      <c r="M1051" s="1">
        <f>cocina[[#This Row],[Ganancia bruta]]-cocina[[#This Row],[Ganancia neta]]</f>
        <v>32</v>
      </c>
    </row>
    <row r="1052" spans="1:13" x14ac:dyDescent="0.3">
      <c r="A1052">
        <v>418</v>
      </c>
      <c r="B1052">
        <v>17</v>
      </c>
      <c r="C1052" s="1" t="s">
        <v>132</v>
      </c>
      <c r="D1052" s="1" t="s">
        <v>631</v>
      </c>
      <c r="E1052">
        <v>15</v>
      </c>
      <c r="F1052">
        <v>25</v>
      </c>
      <c r="G1052">
        <v>1</v>
      </c>
      <c r="H1052">
        <v>45</v>
      </c>
      <c r="I1052" s="1" t="s">
        <v>608</v>
      </c>
      <c r="J1052">
        <f>cocina[[#This Row],[Precio Unitario]]*cocina[[#This Row],[Cantidad Ordenada]]-cocina[[#This Row],[Costo Unitario]]*cocina[[#This Row],[Cantidad Ordenada]]</f>
        <v>10</v>
      </c>
      <c r="K1052">
        <f>cocina[[#This Row],[Precio Unitario]]*cocina[[#This Row],[Cantidad Ordenada]]</f>
        <v>25</v>
      </c>
      <c r="L1052" s="5">
        <f>(SUMIF(A:A,cocina[[#This Row],[Número de Orden]],J:J))/SUMIF(A:A,cocina[[#This Row],[Número de Orden]],K:K)</f>
        <v>0.38983050847457629</v>
      </c>
      <c r="M1052" s="1">
        <f>cocina[[#This Row],[Ganancia bruta]]-cocina[[#This Row],[Ganancia neta]]</f>
        <v>15</v>
      </c>
    </row>
    <row r="1053" spans="1:13" x14ac:dyDescent="0.3">
      <c r="A1053">
        <v>418</v>
      </c>
      <c r="B1053">
        <v>17</v>
      </c>
      <c r="C1053" s="1" t="s">
        <v>126</v>
      </c>
      <c r="D1053" s="1" t="s">
        <v>614</v>
      </c>
      <c r="E1053">
        <v>19</v>
      </c>
      <c r="F1053">
        <v>31</v>
      </c>
      <c r="G1053">
        <v>3</v>
      </c>
      <c r="H1053">
        <v>55</v>
      </c>
      <c r="I1053" s="1" t="s">
        <v>609</v>
      </c>
      <c r="J1053">
        <f>cocina[[#This Row],[Precio Unitario]]*cocina[[#This Row],[Cantidad Ordenada]]-cocina[[#This Row],[Costo Unitario]]*cocina[[#This Row],[Cantidad Ordenada]]</f>
        <v>36</v>
      </c>
      <c r="K1053">
        <f>cocina[[#This Row],[Precio Unitario]]*cocina[[#This Row],[Cantidad Ordenada]]</f>
        <v>93</v>
      </c>
      <c r="L1053" s="5">
        <f>(SUMIF(A:A,cocina[[#This Row],[Número de Orden]],J:J))/SUMIF(A:A,cocina[[#This Row],[Número de Orden]],K:K)</f>
        <v>0.38983050847457629</v>
      </c>
      <c r="M1053" s="1">
        <f>cocina[[#This Row],[Ganancia bruta]]-cocina[[#This Row],[Ganancia neta]]</f>
        <v>57</v>
      </c>
    </row>
    <row r="1054" spans="1:13" x14ac:dyDescent="0.3">
      <c r="A1054">
        <v>419</v>
      </c>
      <c r="B1054">
        <v>11</v>
      </c>
      <c r="C1054" s="1" t="s">
        <v>65</v>
      </c>
      <c r="D1054" s="1" t="s">
        <v>625</v>
      </c>
      <c r="E1054">
        <v>20</v>
      </c>
      <c r="F1054">
        <v>34</v>
      </c>
      <c r="G1054">
        <v>1</v>
      </c>
      <c r="H1054">
        <v>7</v>
      </c>
      <c r="I1054" s="1" t="s">
        <v>609</v>
      </c>
      <c r="J1054">
        <f>cocina[[#This Row],[Precio Unitario]]*cocina[[#This Row],[Cantidad Ordenada]]-cocina[[#This Row],[Costo Unitario]]*cocina[[#This Row],[Cantidad Ordenada]]</f>
        <v>14</v>
      </c>
      <c r="K1054">
        <f>cocina[[#This Row],[Precio Unitario]]*cocina[[#This Row],[Cantidad Ordenada]]</f>
        <v>34</v>
      </c>
      <c r="L1054" s="5">
        <f>(SUMIF(A:A,cocina[[#This Row],[Número de Orden]],J:J))/SUMIF(A:A,cocina[[#This Row],[Número de Orden]],K:K)</f>
        <v>0.40298507462686567</v>
      </c>
      <c r="M1054" s="1">
        <f>cocina[[#This Row],[Ganancia bruta]]-cocina[[#This Row],[Ganancia neta]]</f>
        <v>20</v>
      </c>
    </row>
    <row r="1055" spans="1:13" x14ac:dyDescent="0.3">
      <c r="A1055">
        <v>419</v>
      </c>
      <c r="B1055">
        <v>11</v>
      </c>
      <c r="C1055" s="1" t="s">
        <v>271</v>
      </c>
      <c r="D1055" s="1" t="s">
        <v>619</v>
      </c>
      <c r="E1055">
        <v>20</v>
      </c>
      <c r="F1055">
        <v>33</v>
      </c>
      <c r="G1055">
        <v>1</v>
      </c>
      <c r="H1055">
        <v>57</v>
      </c>
      <c r="I1055" s="1" t="s">
        <v>608</v>
      </c>
      <c r="J1055">
        <f>cocina[[#This Row],[Precio Unitario]]*cocina[[#This Row],[Cantidad Ordenada]]-cocina[[#This Row],[Costo Unitario]]*cocina[[#This Row],[Cantidad Ordenada]]</f>
        <v>13</v>
      </c>
      <c r="K1055">
        <f>cocina[[#This Row],[Precio Unitario]]*cocina[[#This Row],[Cantidad Ordenada]]</f>
        <v>33</v>
      </c>
      <c r="L1055" s="5">
        <f>(SUMIF(A:A,cocina[[#This Row],[Número de Orden]],J:J))/SUMIF(A:A,cocina[[#This Row],[Número de Orden]],K:K)</f>
        <v>0.40298507462686567</v>
      </c>
      <c r="M1055" s="1">
        <f>cocina[[#This Row],[Ganancia bruta]]-cocina[[#This Row],[Ganancia neta]]</f>
        <v>20</v>
      </c>
    </row>
    <row r="1056" spans="1:13" x14ac:dyDescent="0.3">
      <c r="A1056">
        <v>420</v>
      </c>
      <c r="B1056">
        <v>18</v>
      </c>
      <c r="C1056" s="1" t="s">
        <v>65</v>
      </c>
      <c r="D1056" s="1" t="s">
        <v>625</v>
      </c>
      <c r="E1056">
        <v>20</v>
      </c>
      <c r="F1056">
        <v>34</v>
      </c>
      <c r="G1056">
        <v>2</v>
      </c>
      <c r="H1056">
        <v>33</v>
      </c>
      <c r="I1056" s="1" t="s">
        <v>608</v>
      </c>
      <c r="J1056">
        <f>cocina[[#This Row],[Precio Unitario]]*cocina[[#This Row],[Cantidad Ordenada]]-cocina[[#This Row],[Costo Unitario]]*cocina[[#This Row],[Cantidad Ordenada]]</f>
        <v>28</v>
      </c>
      <c r="K1056">
        <f>cocina[[#This Row],[Precio Unitario]]*cocina[[#This Row],[Cantidad Ordenada]]</f>
        <v>68</v>
      </c>
      <c r="L1056" s="5">
        <f>(SUMIF(A:A,cocina[[#This Row],[Número de Orden]],J:J))/SUMIF(A:A,cocina[[#This Row],[Número de Orden]],K:K)</f>
        <v>0.4049586776859504</v>
      </c>
      <c r="M1056" s="1">
        <f>cocina[[#This Row],[Ganancia bruta]]-cocina[[#This Row],[Ganancia neta]]</f>
        <v>40</v>
      </c>
    </row>
    <row r="1057" spans="1:13" x14ac:dyDescent="0.3">
      <c r="A1057">
        <v>420</v>
      </c>
      <c r="B1057">
        <v>18</v>
      </c>
      <c r="C1057" s="1" t="s">
        <v>156</v>
      </c>
      <c r="D1057" s="1" t="s">
        <v>626</v>
      </c>
      <c r="E1057">
        <v>12</v>
      </c>
      <c r="F1057">
        <v>20</v>
      </c>
      <c r="G1057">
        <v>3</v>
      </c>
      <c r="H1057">
        <v>10</v>
      </c>
      <c r="I1057" s="1" t="s">
        <v>608</v>
      </c>
      <c r="J1057">
        <f>cocina[[#This Row],[Precio Unitario]]*cocina[[#This Row],[Cantidad Ordenada]]-cocina[[#This Row],[Costo Unitario]]*cocina[[#This Row],[Cantidad Ordenada]]</f>
        <v>24</v>
      </c>
      <c r="K1057">
        <f>cocina[[#This Row],[Precio Unitario]]*cocina[[#This Row],[Cantidad Ordenada]]</f>
        <v>60</v>
      </c>
      <c r="L1057" s="5">
        <f>(SUMIF(A:A,cocina[[#This Row],[Número de Orden]],J:J))/SUMIF(A:A,cocina[[#This Row],[Número de Orden]],K:K)</f>
        <v>0.4049586776859504</v>
      </c>
      <c r="M1057" s="1">
        <f>cocina[[#This Row],[Ganancia bruta]]-cocina[[#This Row],[Ganancia neta]]</f>
        <v>36</v>
      </c>
    </row>
    <row r="1058" spans="1:13" x14ac:dyDescent="0.3">
      <c r="A1058">
        <v>420</v>
      </c>
      <c r="B1058">
        <v>18</v>
      </c>
      <c r="C1058" s="1" t="s">
        <v>132</v>
      </c>
      <c r="D1058" s="1" t="s">
        <v>631</v>
      </c>
      <c r="E1058">
        <v>15</v>
      </c>
      <c r="F1058">
        <v>25</v>
      </c>
      <c r="G1058">
        <v>2</v>
      </c>
      <c r="H1058">
        <v>28</v>
      </c>
      <c r="I1058" s="1" t="s">
        <v>608</v>
      </c>
      <c r="J1058">
        <f>cocina[[#This Row],[Precio Unitario]]*cocina[[#This Row],[Cantidad Ordenada]]-cocina[[#This Row],[Costo Unitario]]*cocina[[#This Row],[Cantidad Ordenada]]</f>
        <v>20</v>
      </c>
      <c r="K1058">
        <f>cocina[[#This Row],[Precio Unitario]]*cocina[[#This Row],[Cantidad Ordenada]]</f>
        <v>50</v>
      </c>
      <c r="L1058" s="5">
        <f>(SUMIF(A:A,cocina[[#This Row],[Número de Orden]],J:J))/SUMIF(A:A,cocina[[#This Row],[Número de Orden]],K:K)</f>
        <v>0.4049586776859504</v>
      </c>
      <c r="M1058" s="1">
        <f>cocina[[#This Row],[Ganancia bruta]]-cocina[[#This Row],[Ganancia neta]]</f>
        <v>30</v>
      </c>
    </row>
    <row r="1059" spans="1:13" x14ac:dyDescent="0.3">
      <c r="A1059">
        <v>420</v>
      </c>
      <c r="B1059">
        <v>18</v>
      </c>
      <c r="C1059" s="1" t="s">
        <v>257</v>
      </c>
      <c r="D1059" s="1" t="s">
        <v>623</v>
      </c>
      <c r="E1059">
        <v>19</v>
      </c>
      <c r="F1059">
        <v>32</v>
      </c>
      <c r="G1059">
        <v>2</v>
      </c>
      <c r="H1059">
        <v>34</v>
      </c>
      <c r="I1059" s="1" t="s">
        <v>608</v>
      </c>
      <c r="J1059">
        <f>cocina[[#This Row],[Precio Unitario]]*cocina[[#This Row],[Cantidad Ordenada]]-cocina[[#This Row],[Costo Unitario]]*cocina[[#This Row],[Cantidad Ordenada]]</f>
        <v>26</v>
      </c>
      <c r="K1059">
        <f>cocina[[#This Row],[Precio Unitario]]*cocina[[#This Row],[Cantidad Ordenada]]</f>
        <v>64</v>
      </c>
      <c r="L1059" s="5">
        <f>(SUMIF(A:A,cocina[[#This Row],[Número de Orden]],J:J))/SUMIF(A:A,cocina[[#This Row],[Número de Orden]],K:K)</f>
        <v>0.4049586776859504</v>
      </c>
      <c r="M1059" s="1">
        <f>cocina[[#This Row],[Ganancia bruta]]-cocina[[#This Row],[Ganancia neta]]</f>
        <v>38</v>
      </c>
    </row>
    <row r="1060" spans="1:13" x14ac:dyDescent="0.3">
      <c r="A1060">
        <v>421</v>
      </c>
      <c r="B1060">
        <v>10</v>
      </c>
      <c r="C1060" s="1" t="s">
        <v>126</v>
      </c>
      <c r="D1060" s="1" t="s">
        <v>614</v>
      </c>
      <c r="E1060">
        <v>19</v>
      </c>
      <c r="F1060">
        <v>31</v>
      </c>
      <c r="G1060">
        <v>1</v>
      </c>
      <c r="H1060">
        <v>18</v>
      </c>
      <c r="I1060" s="1" t="s">
        <v>609</v>
      </c>
      <c r="J1060">
        <f>cocina[[#This Row],[Precio Unitario]]*cocina[[#This Row],[Cantidad Ordenada]]-cocina[[#This Row],[Costo Unitario]]*cocina[[#This Row],[Cantidad Ordenada]]</f>
        <v>12</v>
      </c>
      <c r="K1060">
        <f>cocina[[#This Row],[Precio Unitario]]*cocina[[#This Row],[Cantidad Ordenada]]</f>
        <v>31</v>
      </c>
      <c r="L1060" s="5">
        <f>(SUMIF(A:A,cocina[[#This Row],[Número de Orden]],J:J))/SUMIF(A:A,cocina[[#This Row],[Número de Orden]],K:K)</f>
        <v>0.42352941176470588</v>
      </c>
      <c r="M1060" s="1">
        <f>cocina[[#This Row],[Ganancia bruta]]-cocina[[#This Row],[Ganancia neta]]</f>
        <v>19</v>
      </c>
    </row>
    <row r="1061" spans="1:13" x14ac:dyDescent="0.3">
      <c r="A1061">
        <v>421</v>
      </c>
      <c r="B1061">
        <v>10</v>
      </c>
      <c r="C1061" s="1" t="s">
        <v>89</v>
      </c>
      <c r="D1061" s="1" t="s">
        <v>629</v>
      </c>
      <c r="E1061">
        <v>10</v>
      </c>
      <c r="F1061">
        <v>18</v>
      </c>
      <c r="G1061">
        <v>3</v>
      </c>
      <c r="H1061">
        <v>53</v>
      </c>
      <c r="I1061" s="1" t="s">
        <v>609</v>
      </c>
      <c r="J1061">
        <f>cocina[[#This Row],[Precio Unitario]]*cocina[[#This Row],[Cantidad Ordenada]]-cocina[[#This Row],[Costo Unitario]]*cocina[[#This Row],[Cantidad Ordenada]]</f>
        <v>24</v>
      </c>
      <c r="K1061">
        <f>cocina[[#This Row],[Precio Unitario]]*cocina[[#This Row],[Cantidad Ordenada]]</f>
        <v>54</v>
      </c>
      <c r="L1061" s="5">
        <f>(SUMIF(A:A,cocina[[#This Row],[Número de Orden]],J:J))/SUMIF(A:A,cocina[[#This Row],[Número de Orden]],K:K)</f>
        <v>0.42352941176470588</v>
      </c>
      <c r="M1061" s="1">
        <f>cocina[[#This Row],[Ganancia bruta]]-cocina[[#This Row],[Ganancia neta]]</f>
        <v>30</v>
      </c>
    </row>
    <row r="1062" spans="1:13" x14ac:dyDescent="0.3">
      <c r="A1062">
        <v>422</v>
      </c>
      <c r="B1062">
        <v>12</v>
      </c>
      <c r="C1062" s="1" t="s">
        <v>165</v>
      </c>
      <c r="D1062" s="1" t="s">
        <v>630</v>
      </c>
      <c r="E1062">
        <v>15</v>
      </c>
      <c r="F1062">
        <v>26</v>
      </c>
      <c r="G1062">
        <v>2</v>
      </c>
      <c r="H1062">
        <v>7</v>
      </c>
      <c r="I1062" s="1" t="s">
        <v>609</v>
      </c>
      <c r="J1062">
        <f>cocina[[#This Row],[Precio Unitario]]*cocina[[#This Row],[Cantidad Ordenada]]-cocina[[#This Row],[Costo Unitario]]*cocina[[#This Row],[Cantidad Ordenada]]</f>
        <v>22</v>
      </c>
      <c r="K1062">
        <f>cocina[[#This Row],[Precio Unitario]]*cocina[[#This Row],[Cantidad Ordenada]]</f>
        <v>52</v>
      </c>
      <c r="L1062" s="5">
        <f>(SUMIF(A:A,cocina[[#This Row],[Número de Orden]],J:J))/SUMIF(A:A,cocina[[#This Row],[Número de Orden]],K:K)</f>
        <v>0.40909090909090912</v>
      </c>
      <c r="M1062" s="1">
        <f>cocina[[#This Row],[Ganancia bruta]]-cocina[[#This Row],[Ganancia neta]]</f>
        <v>30</v>
      </c>
    </row>
    <row r="1063" spans="1:13" x14ac:dyDescent="0.3">
      <c r="A1063">
        <v>422</v>
      </c>
      <c r="B1063">
        <v>12</v>
      </c>
      <c r="C1063" s="1" t="s">
        <v>83</v>
      </c>
      <c r="D1063" s="1" t="s">
        <v>617</v>
      </c>
      <c r="E1063">
        <v>22</v>
      </c>
      <c r="F1063">
        <v>36</v>
      </c>
      <c r="G1063">
        <v>1</v>
      </c>
      <c r="H1063">
        <v>27</v>
      </c>
      <c r="I1063" s="1" t="s">
        <v>608</v>
      </c>
      <c r="J1063">
        <f>cocina[[#This Row],[Precio Unitario]]*cocina[[#This Row],[Cantidad Ordenada]]-cocina[[#This Row],[Costo Unitario]]*cocina[[#This Row],[Cantidad Ordenada]]</f>
        <v>14</v>
      </c>
      <c r="K1063">
        <f>cocina[[#This Row],[Precio Unitario]]*cocina[[#This Row],[Cantidad Ordenada]]</f>
        <v>36</v>
      </c>
      <c r="L1063" s="5">
        <f>(SUMIF(A:A,cocina[[#This Row],[Número de Orden]],J:J))/SUMIF(A:A,cocina[[#This Row],[Número de Orden]],K:K)</f>
        <v>0.40909090909090912</v>
      </c>
      <c r="M1063" s="1">
        <f>cocina[[#This Row],[Ganancia bruta]]-cocina[[#This Row],[Ganancia neta]]</f>
        <v>22</v>
      </c>
    </row>
    <row r="1064" spans="1:13" x14ac:dyDescent="0.3">
      <c r="A1064">
        <v>423</v>
      </c>
      <c r="B1064">
        <v>4</v>
      </c>
      <c r="C1064" s="1" t="s">
        <v>52</v>
      </c>
      <c r="D1064" s="1" t="s">
        <v>620</v>
      </c>
      <c r="E1064">
        <v>16</v>
      </c>
      <c r="F1064">
        <v>28</v>
      </c>
      <c r="G1064">
        <v>2</v>
      </c>
      <c r="H1064">
        <v>24</v>
      </c>
      <c r="I1064" s="1" t="s">
        <v>608</v>
      </c>
      <c r="J1064">
        <f>cocina[[#This Row],[Precio Unitario]]*cocina[[#This Row],[Cantidad Ordenada]]-cocina[[#This Row],[Costo Unitario]]*cocina[[#This Row],[Cantidad Ordenada]]</f>
        <v>24</v>
      </c>
      <c r="K1064">
        <f>cocina[[#This Row],[Precio Unitario]]*cocina[[#This Row],[Cantidad Ordenada]]</f>
        <v>56</v>
      </c>
      <c r="L1064" s="5">
        <f>(SUMIF(A:A,cocina[[#This Row],[Número de Orden]],J:J))/SUMIF(A:A,cocina[[#This Row],[Número de Orden]],K:K)</f>
        <v>0.41447368421052633</v>
      </c>
      <c r="M1064" s="1">
        <f>cocina[[#This Row],[Ganancia bruta]]-cocina[[#This Row],[Ganancia neta]]</f>
        <v>32</v>
      </c>
    </row>
    <row r="1065" spans="1:13" x14ac:dyDescent="0.3">
      <c r="A1065">
        <v>423</v>
      </c>
      <c r="B1065">
        <v>4</v>
      </c>
      <c r="C1065" s="1" t="s">
        <v>257</v>
      </c>
      <c r="D1065" s="1" t="s">
        <v>623</v>
      </c>
      <c r="E1065">
        <v>19</v>
      </c>
      <c r="F1065">
        <v>32</v>
      </c>
      <c r="G1065">
        <v>3</v>
      </c>
      <c r="H1065">
        <v>7</v>
      </c>
      <c r="I1065" s="1" t="s">
        <v>609</v>
      </c>
      <c r="J1065">
        <f>cocina[[#This Row],[Precio Unitario]]*cocina[[#This Row],[Cantidad Ordenada]]-cocina[[#This Row],[Costo Unitario]]*cocina[[#This Row],[Cantidad Ordenada]]</f>
        <v>39</v>
      </c>
      <c r="K1065">
        <f>cocina[[#This Row],[Precio Unitario]]*cocina[[#This Row],[Cantidad Ordenada]]</f>
        <v>96</v>
      </c>
      <c r="L1065" s="5">
        <f>(SUMIF(A:A,cocina[[#This Row],[Número de Orden]],J:J))/SUMIF(A:A,cocina[[#This Row],[Número de Orden]],K:K)</f>
        <v>0.41447368421052633</v>
      </c>
      <c r="M1065" s="1">
        <f>cocina[[#This Row],[Ganancia bruta]]-cocina[[#This Row],[Ganancia neta]]</f>
        <v>57</v>
      </c>
    </row>
    <row r="1066" spans="1:13" x14ac:dyDescent="0.3">
      <c r="A1066">
        <v>424</v>
      </c>
      <c r="B1066">
        <v>13</v>
      </c>
      <c r="C1066" s="1" t="s">
        <v>213</v>
      </c>
      <c r="D1066" s="1" t="s">
        <v>624</v>
      </c>
      <c r="E1066">
        <v>13</v>
      </c>
      <c r="F1066">
        <v>22</v>
      </c>
      <c r="G1066">
        <v>3</v>
      </c>
      <c r="H1066">
        <v>43</v>
      </c>
      <c r="I1066" s="1" t="s">
        <v>608</v>
      </c>
      <c r="J1066">
        <f>cocina[[#This Row],[Precio Unitario]]*cocina[[#This Row],[Cantidad Ordenada]]-cocina[[#This Row],[Costo Unitario]]*cocina[[#This Row],[Cantidad Ordenada]]</f>
        <v>27</v>
      </c>
      <c r="K1066">
        <f>cocina[[#This Row],[Precio Unitario]]*cocina[[#This Row],[Cantidad Ordenada]]</f>
        <v>66</v>
      </c>
      <c r="L1066" s="5">
        <f>(SUMIF(A:A,cocina[[#This Row],[Número de Orden]],J:J))/SUMIF(A:A,cocina[[#This Row],[Número de Orden]],K:K)</f>
        <v>0.40816326530612246</v>
      </c>
      <c r="M1066" s="1">
        <f>cocina[[#This Row],[Ganancia bruta]]-cocina[[#This Row],[Ganancia neta]]</f>
        <v>39</v>
      </c>
    </row>
    <row r="1067" spans="1:13" x14ac:dyDescent="0.3">
      <c r="A1067">
        <v>424</v>
      </c>
      <c r="B1067">
        <v>13</v>
      </c>
      <c r="C1067" s="1" t="s">
        <v>116</v>
      </c>
      <c r="D1067" s="1" t="s">
        <v>615</v>
      </c>
      <c r="E1067">
        <v>16</v>
      </c>
      <c r="F1067">
        <v>27</v>
      </c>
      <c r="G1067">
        <v>3</v>
      </c>
      <c r="H1067">
        <v>45</v>
      </c>
      <c r="I1067" s="1" t="s">
        <v>609</v>
      </c>
      <c r="J1067">
        <f>cocina[[#This Row],[Precio Unitario]]*cocina[[#This Row],[Cantidad Ordenada]]-cocina[[#This Row],[Costo Unitario]]*cocina[[#This Row],[Cantidad Ordenada]]</f>
        <v>33</v>
      </c>
      <c r="K1067">
        <f>cocina[[#This Row],[Precio Unitario]]*cocina[[#This Row],[Cantidad Ordenada]]</f>
        <v>81</v>
      </c>
      <c r="L1067" s="5">
        <f>(SUMIF(A:A,cocina[[#This Row],[Número de Orden]],J:J))/SUMIF(A:A,cocina[[#This Row],[Número de Orden]],K:K)</f>
        <v>0.40816326530612246</v>
      </c>
      <c r="M1067" s="1">
        <f>cocina[[#This Row],[Ganancia bruta]]-cocina[[#This Row],[Ganancia neta]]</f>
        <v>48</v>
      </c>
    </row>
    <row r="1068" spans="1:13" x14ac:dyDescent="0.3">
      <c r="A1068">
        <v>425</v>
      </c>
      <c r="B1068">
        <v>18</v>
      </c>
      <c r="C1068" s="1" t="s">
        <v>122</v>
      </c>
      <c r="D1068" s="1" t="s">
        <v>621</v>
      </c>
      <c r="E1068">
        <v>11</v>
      </c>
      <c r="F1068">
        <v>19</v>
      </c>
      <c r="G1068">
        <v>1</v>
      </c>
      <c r="H1068">
        <v>28</v>
      </c>
      <c r="I1068" s="1" t="s">
        <v>609</v>
      </c>
      <c r="J1068">
        <f>cocina[[#This Row],[Precio Unitario]]*cocina[[#This Row],[Cantidad Ordenada]]-cocina[[#This Row],[Costo Unitario]]*cocina[[#This Row],[Cantidad Ordenada]]</f>
        <v>8</v>
      </c>
      <c r="K1068">
        <f>cocina[[#This Row],[Precio Unitario]]*cocina[[#This Row],[Cantidad Ordenada]]</f>
        <v>19</v>
      </c>
      <c r="L1068" s="5">
        <f>(SUMIF(A:A,cocina[[#This Row],[Número de Orden]],J:J))/SUMIF(A:A,cocina[[#This Row],[Número de Orden]],K:K)</f>
        <v>0.42105263157894735</v>
      </c>
      <c r="M1068" s="1">
        <f>cocina[[#This Row],[Ganancia bruta]]-cocina[[#This Row],[Ganancia neta]]</f>
        <v>11</v>
      </c>
    </row>
    <row r="1069" spans="1:13" x14ac:dyDescent="0.3">
      <c r="A1069">
        <v>426</v>
      </c>
      <c r="B1069">
        <v>5</v>
      </c>
      <c r="C1069" s="1" t="s">
        <v>271</v>
      </c>
      <c r="D1069" s="1" t="s">
        <v>619</v>
      </c>
      <c r="E1069">
        <v>20</v>
      </c>
      <c r="F1069">
        <v>33</v>
      </c>
      <c r="G1069">
        <v>1</v>
      </c>
      <c r="H1069">
        <v>8</v>
      </c>
      <c r="I1069" s="1" t="s">
        <v>609</v>
      </c>
      <c r="J1069">
        <f>cocina[[#This Row],[Precio Unitario]]*cocina[[#This Row],[Cantidad Ordenada]]-cocina[[#This Row],[Costo Unitario]]*cocina[[#This Row],[Cantidad Ordenada]]</f>
        <v>13</v>
      </c>
      <c r="K1069">
        <f>cocina[[#This Row],[Precio Unitario]]*cocina[[#This Row],[Cantidad Ordenada]]</f>
        <v>33</v>
      </c>
      <c r="L1069" s="5">
        <f>(SUMIF(A:A,cocina[[#This Row],[Número de Orden]],J:J))/SUMIF(A:A,cocina[[#This Row],[Número de Orden]],K:K)</f>
        <v>0.40080971659919029</v>
      </c>
      <c r="M1069" s="1">
        <f>cocina[[#This Row],[Ganancia bruta]]-cocina[[#This Row],[Ganancia neta]]</f>
        <v>20</v>
      </c>
    </row>
    <row r="1070" spans="1:13" x14ac:dyDescent="0.3">
      <c r="A1070">
        <v>426</v>
      </c>
      <c r="B1070">
        <v>5</v>
      </c>
      <c r="C1070" s="1" t="s">
        <v>52</v>
      </c>
      <c r="D1070" s="1" t="s">
        <v>620</v>
      </c>
      <c r="E1070">
        <v>16</v>
      </c>
      <c r="F1070">
        <v>28</v>
      </c>
      <c r="G1070">
        <v>2</v>
      </c>
      <c r="H1070">
        <v>38</v>
      </c>
      <c r="I1070" s="1" t="s">
        <v>609</v>
      </c>
      <c r="J1070">
        <f>cocina[[#This Row],[Precio Unitario]]*cocina[[#This Row],[Cantidad Ordenada]]-cocina[[#This Row],[Costo Unitario]]*cocina[[#This Row],[Cantidad Ordenada]]</f>
        <v>24</v>
      </c>
      <c r="K1070">
        <f>cocina[[#This Row],[Precio Unitario]]*cocina[[#This Row],[Cantidad Ordenada]]</f>
        <v>56</v>
      </c>
      <c r="L1070" s="5">
        <f>(SUMIF(A:A,cocina[[#This Row],[Número de Orden]],J:J))/SUMIF(A:A,cocina[[#This Row],[Número de Orden]],K:K)</f>
        <v>0.40080971659919029</v>
      </c>
      <c r="M1070" s="1">
        <f>cocina[[#This Row],[Ganancia bruta]]-cocina[[#This Row],[Ganancia neta]]</f>
        <v>32</v>
      </c>
    </row>
    <row r="1071" spans="1:13" x14ac:dyDescent="0.3">
      <c r="A1071">
        <v>426</v>
      </c>
      <c r="B1071">
        <v>5</v>
      </c>
      <c r="C1071" s="1" t="s">
        <v>132</v>
      </c>
      <c r="D1071" s="1" t="s">
        <v>631</v>
      </c>
      <c r="E1071">
        <v>15</v>
      </c>
      <c r="F1071">
        <v>25</v>
      </c>
      <c r="G1071">
        <v>2</v>
      </c>
      <c r="H1071">
        <v>23</v>
      </c>
      <c r="I1071" s="1" t="s">
        <v>608</v>
      </c>
      <c r="J1071">
        <f>cocina[[#This Row],[Precio Unitario]]*cocina[[#This Row],[Cantidad Ordenada]]-cocina[[#This Row],[Costo Unitario]]*cocina[[#This Row],[Cantidad Ordenada]]</f>
        <v>20</v>
      </c>
      <c r="K1071">
        <f>cocina[[#This Row],[Precio Unitario]]*cocina[[#This Row],[Cantidad Ordenada]]</f>
        <v>50</v>
      </c>
      <c r="L1071" s="5">
        <f>(SUMIF(A:A,cocina[[#This Row],[Número de Orden]],J:J))/SUMIF(A:A,cocina[[#This Row],[Número de Orden]],K:K)</f>
        <v>0.40080971659919029</v>
      </c>
      <c r="M1071" s="1">
        <f>cocina[[#This Row],[Ganancia bruta]]-cocina[[#This Row],[Ganancia neta]]</f>
        <v>30</v>
      </c>
    </row>
    <row r="1072" spans="1:13" x14ac:dyDescent="0.3">
      <c r="A1072">
        <v>426</v>
      </c>
      <c r="B1072">
        <v>5</v>
      </c>
      <c r="C1072" s="1" t="s">
        <v>83</v>
      </c>
      <c r="D1072" s="1" t="s">
        <v>617</v>
      </c>
      <c r="E1072">
        <v>22</v>
      </c>
      <c r="F1072">
        <v>36</v>
      </c>
      <c r="G1072">
        <v>3</v>
      </c>
      <c r="H1072">
        <v>47</v>
      </c>
      <c r="I1072" s="1" t="s">
        <v>609</v>
      </c>
      <c r="J1072">
        <f>cocina[[#This Row],[Precio Unitario]]*cocina[[#This Row],[Cantidad Ordenada]]-cocina[[#This Row],[Costo Unitario]]*cocina[[#This Row],[Cantidad Ordenada]]</f>
        <v>42</v>
      </c>
      <c r="K1072">
        <f>cocina[[#This Row],[Precio Unitario]]*cocina[[#This Row],[Cantidad Ordenada]]</f>
        <v>108</v>
      </c>
      <c r="L1072" s="5">
        <f>(SUMIF(A:A,cocina[[#This Row],[Número de Orden]],J:J))/SUMIF(A:A,cocina[[#This Row],[Número de Orden]],K:K)</f>
        <v>0.40080971659919029</v>
      </c>
      <c r="M1072" s="1">
        <f>cocina[[#This Row],[Ganancia bruta]]-cocina[[#This Row],[Ganancia neta]]</f>
        <v>66</v>
      </c>
    </row>
    <row r="1073" spans="1:13" x14ac:dyDescent="0.3">
      <c r="A1073">
        <v>427</v>
      </c>
      <c r="B1073">
        <v>2</v>
      </c>
      <c r="C1073" s="1" t="s">
        <v>132</v>
      </c>
      <c r="D1073" s="1" t="s">
        <v>631</v>
      </c>
      <c r="E1073">
        <v>15</v>
      </c>
      <c r="F1073">
        <v>25</v>
      </c>
      <c r="G1073">
        <v>3</v>
      </c>
      <c r="H1073">
        <v>34</v>
      </c>
      <c r="I1073" s="1" t="s">
        <v>609</v>
      </c>
      <c r="J1073">
        <f>cocina[[#This Row],[Precio Unitario]]*cocina[[#This Row],[Cantidad Ordenada]]-cocina[[#This Row],[Costo Unitario]]*cocina[[#This Row],[Cantidad Ordenada]]</f>
        <v>30</v>
      </c>
      <c r="K1073">
        <f>cocina[[#This Row],[Precio Unitario]]*cocina[[#This Row],[Cantidad Ordenada]]</f>
        <v>75</v>
      </c>
      <c r="L1073" s="5">
        <f>(SUMIF(A:A,cocina[[#This Row],[Número de Orden]],J:J))/SUMIF(A:A,cocina[[#This Row],[Número de Orden]],K:K)</f>
        <v>0.40291262135922329</v>
      </c>
      <c r="M1073" s="1">
        <f>cocina[[#This Row],[Ganancia bruta]]-cocina[[#This Row],[Ganancia neta]]</f>
        <v>45</v>
      </c>
    </row>
    <row r="1074" spans="1:13" x14ac:dyDescent="0.3">
      <c r="A1074">
        <v>427</v>
      </c>
      <c r="B1074">
        <v>2</v>
      </c>
      <c r="C1074" s="1" t="s">
        <v>36</v>
      </c>
      <c r="D1074" s="1" t="s">
        <v>622</v>
      </c>
      <c r="E1074">
        <v>21</v>
      </c>
      <c r="F1074">
        <v>35</v>
      </c>
      <c r="G1074">
        <v>2</v>
      </c>
      <c r="H1074">
        <v>52</v>
      </c>
      <c r="I1074" s="1" t="s">
        <v>608</v>
      </c>
      <c r="J1074">
        <f>cocina[[#This Row],[Precio Unitario]]*cocina[[#This Row],[Cantidad Ordenada]]-cocina[[#This Row],[Costo Unitario]]*cocina[[#This Row],[Cantidad Ordenada]]</f>
        <v>28</v>
      </c>
      <c r="K1074">
        <f>cocina[[#This Row],[Precio Unitario]]*cocina[[#This Row],[Cantidad Ordenada]]</f>
        <v>70</v>
      </c>
      <c r="L1074" s="5">
        <f>(SUMIF(A:A,cocina[[#This Row],[Número de Orden]],J:J))/SUMIF(A:A,cocina[[#This Row],[Número de Orden]],K:K)</f>
        <v>0.40291262135922329</v>
      </c>
      <c r="M1074" s="1">
        <f>cocina[[#This Row],[Ganancia bruta]]-cocina[[#This Row],[Ganancia neta]]</f>
        <v>42</v>
      </c>
    </row>
    <row r="1075" spans="1:13" x14ac:dyDescent="0.3">
      <c r="A1075">
        <v>427</v>
      </c>
      <c r="B1075">
        <v>2</v>
      </c>
      <c r="C1075" s="1" t="s">
        <v>210</v>
      </c>
      <c r="D1075" s="1" t="s">
        <v>627</v>
      </c>
      <c r="E1075">
        <v>14</v>
      </c>
      <c r="F1075">
        <v>23</v>
      </c>
      <c r="G1075">
        <v>1</v>
      </c>
      <c r="H1075">
        <v>24</v>
      </c>
      <c r="I1075" s="1" t="s">
        <v>609</v>
      </c>
      <c r="J1075">
        <f>cocina[[#This Row],[Precio Unitario]]*cocina[[#This Row],[Cantidad Ordenada]]-cocina[[#This Row],[Costo Unitario]]*cocina[[#This Row],[Cantidad Ordenada]]</f>
        <v>9</v>
      </c>
      <c r="K1075">
        <f>cocina[[#This Row],[Precio Unitario]]*cocina[[#This Row],[Cantidad Ordenada]]</f>
        <v>23</v>
      </c>
      <c r="L1075" s="5">
        <f>(SUMIF(A:A,cocina[[#This Row],[Número de Orden]],J:J))/SUMIF(A:A,cocina[[#This Row],[Número de Orden]],K:K)</f>
        <v>0.40291262135922329</v>
      </c>
      <c r="M1075" s="1">
        <f>cocina[[#This Row],[Ganancia bruta]]-cocina[[#This Row],[Ganancia neta]]</f>
        <v>14</v>
      </c>
    </row>
    <row r="1076" spans="1:13" x14ac:dyDescent="0.3">
      <c r="A1076">
        <v>427</v>
      </c>
      <c r="B1076">
        <v>2</v>
      </c>
      <c r="C1076" s="1" t="s">
        <v>122</v>
      </c>
      <c r="D1076" s="1" t="s">
        <v>621</v>
      </c>
      <c r="E1076">
        <v>11</v>
      </c>
      <c r="F1076">
        <v>19</v>
      </c>
      <c r="G1076">
        <v>2</v>
      </c>
      <c r="H1076">
        <v>56</v>
      </c>
      <c r="I1076" s="1" t="s">
        <v>608</v>
      </c>
      <c r="J1076">
        <f>cocina[[#This Row],[Precio Unitario]]*cocina[[#This Row],[Cantidad Ordenada]]-cocina[[#This Row],[Costo Unitario]]*cocina[[#This Row],[Cantidad Ordenada]]</f>
        <v>16</v>
      </c>
      <c r="K1076">
        <f>cocina[[#This Row],[Precio Unitario]]*cocina[[#This Row],[Cantidad Ordenada]]</f>
        <v>38</v>
      </c>
      <c r="L1076" s="5">
        <f>(SUMIF(A:A,cocina[[#This Row],[Número de Orden]],J:J))/SUMIF(A:A,cocina[[#This Row],[Número de Orden]],K:K)</f>
        <v>0.40291262135922329</v>
      </c>
      <c r="M1076" s="1">
        <f>cocina[[#This Row],[Ganancia bruta]]-cocina[[#This Row],[Ganancia neta]]</f>
        <v>22</v>
      </c>
    </row>
    <row r="1077" spans="1:13" x14ac:dyDescent="0.3">
      <c r="A1077">
        <v>428</v>
      </c>
      <c r="B1077">
        <v>7</v>
      </c>
      <c r="C1077" s="1" t="s">
        <v>58</v>
      </c>
      <c r="D1077" s="1" t="s">
        <v>616</v>
      </c>
      <c r="E1077">
        <v>25</v>
      </c>
      <c r="F1077">
        <v>40</v>
      </c>
      <c r="G1077">
        <v>1</v>
      </c>
      <c r="H1077">
        <v>38</v>
      </c>
      <c r="I1077" s="1" t="s">
        <v>608</v>
      </c>
      <c r="J1077">
        <f>cocina[[#This Row],[Precio Unitario]]*cocina[[#This Row],[Cantidad Ordenada]]-cocina[[#This Row],[Costo Unitario]]*cocina[[#This Row],[Cantidad Ordenada]]</f>
        <v>15</v>
      </c>
      <c r="K1077">
        <f>cocina[[#This Row],[Precio Unitario]]*cocina[[#This Row],[Cantidad Ordenada]]</f>
        <v>40</v>
      </c>
      <c r="L1077" s="5">
        <f>(SUMIF(A:A,cocina[[#This Row],[Número de Orden]],J:J))/SUMIF(A:A,cocina[[#This Row],[Número de Orden]],K:K)</f>
        <v>0.38857142857142857</v>
      </c>
      <c r="M1077" s="1">
        <f>cocina[[#This Row],[Ganancia bruta]]-cocina[[#This Row],[Ganancia neta]]</f>
        <v>25</v>
      </c>
    </row>
    <row r="1078" spans="1:13" x14ac:dyDescent="0.3">
      <c r="A1078">
        <v>428</v>
      </c>
      <c r="B1078">
        <v>7</v>
      </c>
      <c r="C1078" s="1" t="s">
        <v>210</v>
      </c>
      <c r="D1078" s="1" t="s">
        <v>627</v>
      </c>
      <c r="E1078">
        <v>14</v>
      </c>
      <c r="F1078">
        <v>23</v>
      </c>
      <c r="G1078">
        <v>1</v>
      </c>
      <c r="H1078">
        <v>46</v>
      </c>
      <c r="I1078" s="1" t="s">
        <v>608</v>
      </c>
      <c r="J1078">
        <f>cocina[[#This Row],[Precio Unitario]]*cocina[[#This Row],[Cantidad Ordenada]]-cocina[[#This Row],[Costo Unitario]]*cocina[[#This Row],[Cantidad Ordenada]]</f>
        <v>9</v>
      </c>
      <c r="K1078">
        <f>cocina[[#This Row],[Precio Unitario]]*cocina[[#This Row],[Cantidad Ordenada]]</f>
        <v>23</v>
      </c>
      <c r="L1078" s="5">
        <f>(SUMIF(A:A,cocina[[#This Row],[Número de Orden]],J:J))/SUMIF(A:A,cocina[[#This Row],[Número de Orden]],K:K)</f>
        <v>0.38857142857142857</v>
      </c>
      <c r="M1078" s="1">
        <f>cocina[[#This Row],[Ganancia bruta]]-cocina[[#This Row],[Ganancia neta]]</f>
        <v>14</v>
      </c>
    </row>
    <row r="1079" spans="1:13" x14ac:dyDescent="0.3">
      <c r="A1079">
        <v>428</v>
      </c>
      <c r="B1079">
        <v>7</v>
      </c>
      <c r="C1079" s="1" t="s">
        <v>132</v>
      </c>
      <c r="D1079" s="1" t="s">
        <v>631</v>
      </c>
      <c r="E1079">
        <v>15</v>
      </c>
      <c r="F1079">
        <v>25</v>
      </c>
      <c r="G1079">
        <v>2</v>
      </c>
      <c r="H1079">
        <v>48</v>
      </c>
      <c r="I1079" s="1" t="s">
        <v>608</v>
      </c>
      <c r="J1079">
        <f>cocina[[#This Row],[Precio Unitario]]*cocina[[#This Row],[Cantidad Ordenada]]-cocina[[#This Row],[Costo Unitario]]*cocina[[#This Row],[Cantidad Ordenada]]</f>
        <v>20</v>
      </c>
      <c r="K1079">
        <f>cocina[[#This Row],[Precio Unitario]]*cocina[[#This Row],[Cantidad Ordenada]]</f>
        <v>50</v>
      </c>
      <c r="L1079" s="5">
        <f>(SUMIF(A:A,cocina[[#This Row],[Número de Orden]],J:J))/SUMIF(A:A,cocina[[#This Row],[Número de Orden]],K:K)</f>
        <v>0.38857142857142857</v>
      </c>
      <c r="M1079" s="1">
        <f>cocina[[#This Row],[Ganancia bruta]]-cocina[[#This Row],[Ganancia neta]]</f>
        <v>30</v>
      </c>
    </row>
    <row r="1080" spans="1:13" x14ac:dyDescent="0.3">
      <c r="A1080">
        <v>428</v>
      </c>
      <c r="B1080">
        <v>7</v>
      </c>
      <c r="C1080" s="1" t="s">
        <v>126</v>
      </c>
      <c r="D1080" s="1" t="s">
        <v>614</v>
      </c>
      <c r="E1080">
        <v>19</v>
      </c>
      <c r="F1080">
        <v>31</v>
      </c>
      <c r="G1080">
        <v>2</v>
      </c>
      <c r="H1080">
        <v>47</v>
      </c>
      <c r="I1080" s="1" t="s">
        <v>608</v>
      </c>
      <c r="J1080">
        <f>cocina[[#This Row],[Precio Unitario]]*cocina[[#This Row],[Cantidad Ordenada]]-cocina[[#This Row],[Costo Unitario]]*cocina[[#This Row],[Cantidad Ordenada]]</f>
        <v>24</v>
      </c>
      <c r="K1080">
        <f>cocina[[#This Row],[Precio Unitario]]*cocina[[#This Row],[Cantidad Ordenada]]</f>
        <v>62</v>
      </c>
      <c r="L1080" s="5">
        <f>(SUMIF(A:A,cocina[[#This Row],[Número de Orden]],J:J))/SUMIF(A:A,cocina[[#This Row],[Número de Orden]],K:K)</f>
        <v>0.38857142857142857</v>
      </c>
      <c r="M1080" s="1">
        <f>cocina[[#This Row],[Ganancia bruta]]-cocina[[#This Row],[Ganancia neta]]</f>
        <v>38</v>
      </c>
    </row>
    <row r="1081" spans="1:13" x14ac:dyDescent="0.3">
      <c r="A1081">
        <v>429</v>
      </c>
      <c r="B1081">
        <v>8</v>
      </c>
      <c r="C1081" s="1" t="s">
        <v>165</v>
      </c>
      <c r="D1081" s="1" t="s">
        <v>630</v>
      </c>
      <c r="E1081">
        <v>15</v>
      </c>
      <c r="F1081">
        <v>26</v>
      </c>
      <c r="G1081">
        <v>3</v>
      </c>
      <c r="H1081">
        <v>27</v>
      </c>
      <c r="I1081" s="1" t="s">
        <v>608</v>
      </c>
      <c r="J1081">
        <f>cocina[[#This Row],[Precio Unitario]]*cocina[[#This Row],[Cantidad Ordenada]]-cocina[[#This Row],[Costo Unitario]]*cocina[[#This Row],[Cantidad Ordenada]]</f>
        <v>33</v>
      </c>
      <c r="K1081">
        <f>cocina[[#This Row],[Precio Unitario]]*cocina[[#This Row],[Cantidad Ordenada]]</f>
        <v>78</v>
      </c>
      <c r="L1081" s="5">
        <f>(SUMIF(A:A,cocina[[#This Row],[Número de Orden]],J:J))/SUMIF(A:A,cocina[[#This Row],[Número de Orden]],K:K)</f>
        <v>0.42307692307692307</v>
      </c>
      <c r="M1081" s="1">
        <f>cocina[[#This Row],[Ganancia bruta]]-cocina[[#This Row],[Ganancia neta]]</f>
        <v>45</v>
      </c>
    </row>
    <row r="1082" spans="1:13" x14ac:dyDescent="0.3">
      <c r="A1082">
        <v>430</v>
      </c>
      <c r="B1082">
        <v>7</v>
      </c>
      <c r="C1082" s="1" t="s">
        <v>132</v>
      </c>
      <c r="D1082" s="1" t="s">
        <v>631</v>
      </c>
      <c r="E1082">
        <v>15</v>
      </c>
      <c r="F1082">
        <v>25</v>
      </c>
      <c r="G1082">
        <v>1</v>
      </c>
      <c r="H1082">
        <v>49</v>
      </c>
      <c r="I1082" s="1" t="s">
        <v>608</v>
      </c>
      <c r="J1082">
        <f>cocina[[#This Row],[Precio Unitario]]*cocina[[#This Row],[Cantidad Ordenada]]-cocina[[#This Row],[Costo Unitario]]*cocina[[#This Row],[Cantidad Ordenada]]</f>
        <v>10</v>
      </c>
      <c r="K1082">
        <f>cocina[[#This Row],[Precio Unitario]]*cocina[[#This Row],[Cantidad Ordenada]]</f>
        <v>25</v>
      </c>
      <c r="L1082" s="5">
        <f>(SUMIF(A:A,cocina[[#This Row],[Número de Orden]],J:J))/SUMIF(A:A,cocina[[#This Row],[Número de Orden]],K:K)</f>
        <v>0.4</v>
      </c>
      <c r="M1082" s="1">
        <f>cocina[[#This Row],[Ganancia bruta]]-cocina[[#This Row],[Ganancia neta]]</f>
        <v>15</v>
      </c>
    </row>
    <row r="1083" spans="1:13" x14ac:dyDescent="0.3">
      <c r="A1083">
        <v>431</v>
      </c>
      <c r="B1083">
        <v>15</v>
      </c>
      <c r="C1083" s="1" t="s">
        <v>78</v>
      </c>
      <c r="D1083" s="1" t="s">
        <v>613</v>
      </c>
      <c r="E1083">
        <v>18</v>
      </c>
      <c r="F1083">
        <v>30</v>
      </c>
      <c r="G1083">
        <v>2</v>
      </c>
      <c r="H1083">
        <v>20</v>
      </c>
      <c r="I1083" s="1" t="s">
        <v>608</v>
      </c>
      <c r="J1083">
        <f>cocina[[#This Row],[Precio Unitario]]*cocina[[#This Row],[Cantidad Ordenada]]-cocina[[#This Row],[Costo Unitario]]*cocina[[#This Row],[Cantidad Ordenada]]</f>
        <v>24</v>
      </c>
      <c r="K1083">
        <f>cocina[[#This Row],[Precio Unitario]]*cocina[[#This Row],[Cantidad Ordenada]]</f>
        <v>60</v>
      </c>
      <c r="L1083" s="5">
        <f>(SUMIF(A:A,cocina[[#This Row],[Número de Orden]],J:J))/SUMIF(A:A,cocina[[#This Row],[Número de Orden]],K:K)</f>
        <v>0.4</v>
      </c>
      <c r="M1083" s="1">
        <f>cocina[[#This Row],[Ganancia bruta]]-cocina[[#This Row],[Ganancia neta]]</f>
        <v>36</v>
      </c>
    </row>
    <row r="1084" spans="1:13" x14ac:dyDescent="0.3">
      <c r="A1084">
        <v>432</v>
      </c>
      <c r="B1084">
        <v>10</v>
      </c>
      <c r="C1084" s="1" t="s">
        <v>156</v>
      </c>
      <c r="D1084" s="1" t="s">
        <v>626</v>
      </c>
      <c r="E1084">
        <v>12</v>
      </c>
      <c r="F1084">
        <v>20</v>
      </c>
      <c r="G1084">
        <v>3</v>
      </c>
      <c r="H1084">
        <v>16</v>
      </c>
      <c r="I1084" s="1" t="s">
        <v>609</v>
      </c>
      <c r="J1084">
        <f>cocina[[#This Row],[Precio Unitario]]*cocina[[#This Row],[Cantidad Ordenada]]-cocina[[#This Row],[Costo Unitario]]*cocina[[#This Row],[Cantidad Ordenada]]</f>
        <v>24</v>
      </c>
      <c r="K1084">
        <f>cocina[[#This Row],[Precio Unitario]]*cocina[[#This Row],[Cantidad Ordenada]]</f>
        <v>60</v>
      </c>
      <c r="L1084" s="5">
        <f>(SUMIF(A:A,cocina[[#This Row],[Número de Orden]],J:J))/SUMIF(A:A,cocina[[#This Row],[Número de Orden]],K:K)</f>
        <v>0.40366972477064222</v>
      </c>
      <c r="M1084" s="1">
        <f>cocina[[#This Row],[Ganancia bruta]]-cocina[[#This Row],[Ganancia neta]]</f>
        <v>36</v>
      </c>
    </row>
    <row r="1085" spans="1:13" x14ac:dyDescent="0.3">
      <c r="A1085">
        <v>432</v>
      </c>
      <c r="B1085">
        <v>10</v>
      </c>
      <c r="C1085" s="1" t="s">
        <v>80</v>
      </c>
      <c r="D1085" s="1" t="s">
        <v>628</v>
      </c>
      <c r="E1085">
        <v>13</v>
      </c>
      <c r="F1085">
        <v>21</v>
      </c>
      <c r="G1085">
        <v>1</v>
      </c>
      <c r="H1085">
        <v>27</v>
      </c>
      <c r="I1085" s="1" t="s">
        <v>608</v>
      </c>
      <c r="J1085">
        <f>cocina[[#This Row],[Precio Unitario]]*cocina[[#This Row],[Cantidad Ordenada]]-cocina[[#This Row],[Costo Unitario]]*cocina[[#This Row],[Cantidad Ordenada]]</f>
        <v>8</v>
      </c>
      <c r="K1085">
        <f>cocina[[#This Row],[Precio Unitario]]*cocina[[#This Row],[Cantidad Ordenada]]</f>
        <v>21</v>
      </c>
      <c r="L1085" s="5">
        <f>(SUMIF(A:A,cocina[[#This Row],[Número de Orden]],J:J))/SUMIF(A:A,cocina[[#This Row],[Número de Orden]],K:K)</f>
        <v>0.40366972477064222</v>
      </c>
      <c r="M1085" s="1">
        <f>cocina[[#This Row],[Ganancia bruta]]-cocina[[#This Row],[Ganancia neta]]</f>
        <v>13</v>
      </c>
    </row>
    <row r="1086" spans="1:13" x14ac:dyDescent="0.3">
      <c r="A1086">
        <v>432</v>
      </c>
      <c r="B1086">
        <v>10</v>
      </c>
      <c r="C1086" s="1" t="s">
        <v>52</v>
      </c>
      <c r="D1086" s="1" t="s">
        <v>620</v>
      </c>
      <c r="E1086">
        <v>16</v>
      </c>
      <c r="F1086">
        <v>28</v>
      </c>
      <c r="G1086">
        <v>1</v>
      </c>
      <c r="H1086">
        <v>31</v>
      </c>
      <c r="I1086" s="1" t="s">
        <v>608</v>
      </c>
      <c r="J1086">
        <f>cocina[[#This Row],[Precio Unitario]]*cocina[[#This Row],[Cantidad Ordenada]]-cocina[[#This Row],[Costo Unitario]]*cocina[[#This Row],[Cantidad Ordenada]]</f>
        <v>12</v>
      </c>
      <c r="K1086">
        <f>cocina[[#This Row],[Precio Unitario]]*cocina[[#This Row],[Cantidad Ordenada]]</f>
        <v>28</v>
      </c>
      <c r="L1086" s="5">
        <f>(SUMIF(A:A,cocina[[#This Row],[Número de Orden]],J:J))/SUMIF(A:A,cocina[[#This Row],[Número de Orden]],K:K)</f>
        <v>0.40366972477064222</v>
      </c>
      <c r="M1086" s="1">
        <f>cocina[[#This Row],[Ganancia bruta]]-cocina[[#This Row],[Ganancia neta]]</f>
        <v>16</v>
      </c>
    </row>
    <row r="1087" spans="1:13" x14ac:dyDescent="0.3">
      <c r="A1087">
        <v>433</v>
      </c>
      <c r="B1087">
        <v>10</v>
      </c>
      <c r="C1087" s="1" t="s">
        <v>78</v>
      </c>
      <c r="D1087" s="1" t="s">
        <v>613</v>
      </c>
      <c r="E1087">
        <v>18</v>
      </c>
      <c r="F1087">
        <v>30</v>
      </c>
      <c r="G1087">
        <v>1</v>
      </c>
      <c r="H1087">
        <v>56</v>
      </c>
      <c r="I1087" s="1" t="s">
        <v>609</v>
      </c>
      <c r="J1087">
        <f>cocina[[#This Row],[Precio Unitario]]*cocina[[#This Row],[Cantidad Ordenada]]-cocina[[#This Row],[Costo Unitario]]*cocina[[#This Row],[Cantidad Ordenada]]</f>
        <v>12</v>
      </c>
      <c r="K1087">
        <f>cocina[[#This Row],[Precio Unitario]]*cocina[[#This Row],[Cantidad Ordenada]]</f>
        <v>30</v>
      </c>
      <c r="L1087" s="5">
        <f>(SUMIF(A:A,cocina[[#This Row],[Número de Orden]],J:J))/SUMIF(A:A,cocina[[#This Row],[Número de Orden]],K:K)</f>
        <v>0.41176470588235292</v>
      </c>
      <c r="M1087" s="1">
        <f>cocina[[#This Row],[Ganancia bruta]]-cocina[[#This Row],[Ganancia neta]]</f>
        <v>18</v>
      </c>
    </row>
    <row r="1088" spans="1:13" x14ac:dyDescent="0.3">
      <c r="A1088">
        <v>433</v>
      </c>
      <c r="B1088">
        <v>10</v>
      </c>
      <c r="C1088" s="1" t="s">
        <v>168</v>
      </c>
      <c r="D1088" s="1" t="s">
        <v>612</v>
      </c>
      <c r="E1088">
        <v>14</v>
      </c>
      <c r="F1088">
        <v>24</v>
      </c>
      <c r="G1088">
        <v>3</v>
      </c>
      <c r="H1088">
        <v>18</v>
      </c>
      <c r="I1088" s="1" t="s">
        <v>608</v>
      </c>
      <c r="J1088">
        <f>cocina[[#This Row],[Precio Unitario]]*cocina[[#This Row],[Cantidad Ordenada]]-cocina[[#This Row],[Costo Unitario]]*cocina[[#This Row],[Cantidad Ordenada]]</f>
        <v>30</v>
      </c>
      <c r="K1088">
        <f>cocina[[#This Row],[Precio Unitario]]*cocina[[#This Row],[Cantidad Ordenada]]</f>
        <v>72</v>
      </c>
      <c r="L1088" s="5">
        <f>(SUMIF(A:A,cocina[[#This Row],[Número de Orden]],J:J))/SUMIF(A:A,cocina[[#This Row],[Número de Orden]],K:K)</f>
        <v>0.41176470588235292</v>
      </c>
      <c r="M1088" s="1">
        <f>cocina[[#This Row],[Ganancia bruta]]-cocina[[#This Row],[Ganancia neta]]</f>
        <v>42</v>
      </c>
    </row>
    <row r="1089" spans="1:13" x14ac:dyDescent="0.3">
      <c r="A1089">
        <v>434</v>
      </c>
      <c r="B1089">
        <v>15</v>
      </c>
      <c r="C1089" s="1" t="s">
        <v>165</v>
      </c>
      <c r="D1089" s="1" t="s">
        <v>630</v>
      </c>
      <c r="E1089">
        <v>15</v>
      </c>
      <c r="F1089">
        <v>26</v>
      </c>
      <c r="G1089">
        <v>2</v>
      </c>
      <c r="H1089">
        <v>26</v>
      </c>
      <c r="I1089" s="1" t="s">
        <v>608</v>
      </c>
      <c r="J1089">
        <f>cocina[[#This Row],[Precio Unitario]]*cocina[[#This Row],[Cantidad Ordenada]]-cocina[[#This Row],[Costo Unitario]]*cocina[[#This Row],[Cantidad Ordenada]]</f>
        <v>22</v>
      </c>
      <c r="K1089">
        <f>cocina[[#This Row],[Precio Unitario]]*cocina[[#This Row],[Cantidad Ordenada]]</f>
        <v>52</v>
      </c>
      <c r="L1089" s="5">
        <f>(SUMIF(A:A,cocina[[#This Row],[Número de Orden]],J:J))/SUMIF(A:A,cocina[[#This Row],[Número de Orden]],K:K)</f>
        <v>0.41666666666666669</v>
      </c>
      <c r="M1089" s="1">
        <f>cocina[[#This Row],[Ganancia bruta]]-cocina[[#This Row],[Ganancia neta]]</f>
        <v>30</v>
      </c>
    </row>
    <row r="1090" spans="1:13" x14ac:dyDescent="0.3">
      <c r="A1090">
        <v>434</v>
      </c>
      <c r="B1090">
        <v>15</v>
      </c>
      <c r="C1090" s="1" t="s">
        <v>213</v>
      </c>
      <c r="D1090" s="1" t="s">
        <v>624</v>
      </c>
      <c r="E1090">
        <v>13</v>
      </c>
      <c r="F1090">
        <v>22</v>
      </c>
      <c r="G1090">
        <v>2</v>
      </c>
      <c r="H1090">
        <v>32</v>
      </c>
      <c r="I1090" s="1" t="s">
        <v>609</v>
      </c>
      <c r="J1090">
        <f>cocina[[#This Row],[Precio Unitario]]*cocina[[#This Row],[Cantidad Ordenada]]-cocina[[#This Row],[Costo Unitario]]*cocina[[#This Row],[Cantidad Ordenada]]</f>
        <v>18</v>
      </c>
      <c r="K1090">
        <f>cocina[[#This Row],[Precio Unitario]]*cocina[[#This Row],[Cantidad Ordenada]]</f>
        <v>44</v>
      </c>
      <c r="L1090" s="5">
        <f>(SUMIF(A:A,cocina[[#This Row],[Número de Orden]],J:J))/SUMIF(A:A,cocina[[#This Row],[Número de Orden]],K:K)</f>
        <v>0.41666666666666669</v>
      </c>
      <c r="M1090" s="1">
        <f>cocina[[#This Row],[Ganancia bruta]]-cocina[[#This Row],[Ganancia neta]]</f>
        <v>26</v>
      </c>
    </row>
    <row r="1091" spans="1:13" x14ac:dyDescent="0.3">
      <c r="A1091">
        <v>435</v>
      </c>
      <c r="B1091">
        <v>17</v>
      </c>
      <c r="C1091" s="1" t="s">
        <v>165</v>
      </c>
      <c r="D1091" s="1" t="s">
        <v>630</v>
      </c>
      <c r="E1091">
        <v>15</v>
      </c>
      <c r="F1091">
        <v>26</v>
      </c>
      <c r="G1091">
        <v>2</v>
      </c>
      <c r="H1091">
        <v>14</v>
      </c>
      <c r="I1091" s="1" t="s">
        <v>608</v>
      </c>
      <c r="J1091">
        <f>cocina[[#This Row],[Precio Unitario]]*cocina[[#This Row],[Cantidad Ordenada]]-cocina[[#This Row],[Costo Unitario]]*cocina[[#This Row],[Cantidad Ordenada]]</f>
        <v>22</v>
      </c>
      <c r="K1091">
        <f>cocina[[#This Row],[Precio Unitario]]*cocina[[#This Row],[Cantidad Ordenada]]</f>
        <v>52</v>
      </c>
      <c r="L1091" s="5">
        <f>(SUMIF(A:A,cocina[[#This Row],[Número de Orden]],J:J))/SUMIF(A:A,cocina[[#This Row],[Número de Orden]],K:K)</f>
        <v>0.40259740259740262</v>
      </c>
      <c r="M1091" s="1">
        <f>cocina[[#This Row],[Ganancia bruta]]-cocina[[#This Row],[Ganancia neta]]</f>
        <v>30</v>
      </c>
    </row>
    <row r="1092" spans="1:13" x14ac:dyDescent="0.3">
      <c r="A1092">
        <v>435</v>
      </c>
      <c r="B1092">
        <v>17</v>
      </c>
      <c r="C1092" s="1" t="s">
        <v>80</v>
      </c>
      <c r="D1092" s="1" t="s">
        <v>628</v>
      </c>
      <c r="E1092">
        <v>13</v>
      </c>
      <c r="F1092">
        <v>21</v>
      </c>
      <c r="G1092">
        <v>2</v>
      </c>
      <c r="H1092">
        <v>42</v>
      </c>
      <c r="I1092" s="1" t="s">
        <v>608</v>
      </c>
      <c r="J1092">
        <f>cocina[[#This Row],[Precio Unitario]]*cocina[[#This Row],[Cantidad Ordenada]]-cocina[[#This Row],[Costo Unitario]]*cocina[[#This Row],[Cantidad Ordenada]]</f>
        <v>16</v>
      </c>
      <c r="K1092">
        <f>cocina[[#This Row],[Precio Unitario]]*cocina[[#This Row],[Cantidad Ordenada]]</f>
        <v>42</v>
      </c>
      <c r="L1092" s="5">
        <f>(SUMIF(A:A,cocina[[#This Row],[Número de Orden]],J:J))/SUMIF(A:A,cocina[[#This Row],[Número de Orden]],K:K)</f>
        <v>0.40259740259740262</v>
      </c>
      <c r="M1092" s="1">
        <f>cocina[[#This Row],[Ganancia bruta]]-cocina[[#This Row],[Ganancia neta]]</f>
        <v>26</v>
      </c>
    </row>
    <row r="1093" spans="1:13" x14ac:dyDescent="0.3">
      <c r="A1093">
        <v>435</v>
      </c>
      <c r="B1093">
        <v>17</v>
      </c>
      <c r="C1093" s="1" t="s">
        <v>78</v>
      </c>
      <c r="D1093" s="1" t="s">
        <v>613</v>
      </c>
      <c r="E1093">
        <v>18</v>
      </c>
      <c r="F1093">
        <v>30</v>
      </c>
      <c r="G1093">
        <v>2</v>
      </c>
      <c r="H1093">
        <v>55</v>
      </c>
      <c r="I1093" s="1" t="s">
        <v>609</v>
      </c>
      <c r="J1093">
        <f>cocina[[#This Row],[Precio Unitario]]*cocina[[#This Row],[Cantidad Ordenada]]-cocina[[#This Row],[Costo Unitario]]*cocina[[#This Row],[Cantidad Ordenada]]</f>
        <v>24</v>
      </c>
      <c r="K1093">
        <f>cocina[[#This Row],[Precio Unitario]]*cocina[[#This Row],[Cantidad Ordenada]]</f>
        <v>60</v>
      </c>
      <c r="L1093" s="5">
        <f>(SUMIF(A:A,cocina[[#This Row],[Número de Orden]],J:J))/SUMIF(A:A,cocina[[#This Row],[Número de Orden]],K:K)</f>
        <v>0.40259740259740262</v>
      </c>
      <c r="M1093" s="1">
        <f>cocina[[#This Row],[Ganancia bruta]]-cocina[[#This Row],[Ganancia neta]]</f>
        <v>36</v>
      </c>
    </row>
    <row r="1094" spans="1:13" x14ac:dyDescent="0.3">
      <c r="A1094">
        <v>436</v>
      </c>
      <c r="B1094">
        <v>10</v>
      </c>
      <c r="C1094" s="1" t="s">
        <v>52</v>
      </c>
      <c r="D1094" s="1" t="s">
        <v>620</v>
      </c>
      <c r="E1094">
        <v>16</v>
      </c>
      <c r="F1094">
        <v>28</v>
      </c>
      <c r="G1094">
        <v>2</v>
      </c>
      <c r="H1094">
        <v>45</v>
      </c>
      <c r="I1094" s="1" t="s">
        <v>609</v>
      </c>
      <c r="J1094">
        <f>cocina[[#This Row],[Precio Unitario]]*cocina[[#This Row],[Cantidad Ordenada]]-cocina[[#This Row],[Costo Unitario]]*cocina[[#This Row],[Cantidad Ordenada]]</f>
        <v>24</v>
      </c>
      <c r="K1094">
        <f>cocina[[#This Row],[Precio Unitario]]*cocina[[#This Row],[Cantidad Ordenada]]</f>
        <v>56</v>
      </c>
      <c r="L1094" s="5">
        <f>(SUMIF(A:A,cocina[[#This Row],[Número de Orden]],J:J))/SUMIF(A:A,cocina[[#This Row],[Número de Orden]],K:K)</f>
        <v>0.42857142857142855</v>
      </c>
      <c r="M1094" s="1">
        <f>cocina[[#This Row],[Ganancia bruta]]-cocina[[#This Row],[Ganancia neta]]</f>
        <v>32</v>
      </c>
    </row>
    <row r="1095" spans="1:13" x14ac:dyDescent="0.3">
      <c r="A1095">
        <v>437</v>
      </c>
      <c r="B1095">
        <v>16</v>
      </c>
      <c r="C1095" s="1" t="s">
        <v>36</v>
      </c>
      <c r="D1095" s="1" t="s">
        <v>622</v>
      </c>
      <c r="E1095">
        <v>21</v>
      </c>
      <c r="F1095">
        <v>35</v>
      </c>
      <c r="G1095">
        <v>2</v>
      </c>
      <c r="H1095">
        <v>51</v>
      </c>
      <c r="I1095" s="1" t="s">
        <v>609</v>
      </c>
      <c r="J1095">
        <f>cocina[[#This Row],[Precio Unitario]]*cocina[[#This Row],[Cantidad Ordenada]]-cocina[[#This Row],[Costo Unitario]]*cocina[[#This Row],[Cantidad Ordenada]]</f>
        <v>28</v>
      </c>
      <c r="K1095">
        <f>cocina[[#This Row],[Precio Unitario]]*cocina[[#This Row],[Cantidad Ordenada]]</f>
        <v>70</v>
      </c>
      <c r="L1095" s="5">
        <f>(SUMIF(A:A,cocina[[#This Row],[Número de Orden]],J:J))/SUMIF(A:A,cocina[[#This Row],[Número de Orden]],K:K)</f>
        <v>0.4</v>
      </c>
      <c r="M1095" s="1">
        <f>cocina[[#This Row],[Ganancia bruta]]-cocina[[#This Row],[Ganancia neta]]</f>
        <v>42</v>
      </c>
    </row>
    <row r="1096" spans="1:13" x14ac:dyDescent="0.3">
      <c r="A1096">
        <v>438</v>
      </c>
      <c r="B1096">
        <v>2</v>
      </c>
      <c r="C1096" s="1" t="s">
        <v>271</v>
      </c>
      <c r="D1096" s="1" t="s">
        <v>619</v>
      </c>
      <c r="E1096">
        <v>20</v>
      </c>
      <c r="F1096">
        <v>33</v>
      </c>
      <c r="G1096">
        <v>1</v>
      </c>
      <c r="H1096">
        <v>51</v>
      </c>
      <c r="I1096" s="1" t="s">
        <v>609</v>
      </c>
      <c r="J1096">
        <f>cocina[[#This Row],[Precio Unitario]]*cocina[[#This Row],[Cantidad Ordenada]]-cocina[[#This Row],[Costo Unitario]]*cocina[[#This Row],[Cantidad Ordenada]]</f>
        <v>13</v>
      </c>
      <c r="K1096">
        <f>cocina[[#This Row],[Precio Unitario]]*cocina[[#This Row],[Cantidad Ordenada]]</f>
        <v>33</v>
      </c>
      <c r="L1096" s="5">
        <f>(SUMIF(A:A,cocina[[#This Row],[Número de Orden]],J:J))/SUMIF(A:A,cocina[[#This Row],[Número de Orden]],K:K)</f>
        <v>0.39393939393939392</v>
      </c>
      <c r="M1096" s="1">
        <f>cocina[[#This Row],[Ganancia bruta]]-cocina[[#This Row],[Ganancia neta]]</f>
        <v>20</v>
      </c>
    </row>
    <row r="1097" spans="1:13" x14ac:dyDescent="0.3">
      <c r="A1097">
        <v>439</v>
      </c>
      <c r="B1097">
        <v>15</v>
      </c>
      <c r="C1097" s="1" t="s">
        <v>271</v>
      </c>
      <c r="D1097" s="1" t="s">
        <v>619</v>
      </c>
      <c r="E1097">
        <v>20</v>
      </c>
      <c r="F1097">
        <v>33</v>
      </c>
      <c r="G1097">
        <v>3</v>
      </c>
      <c r="H1097">
        <v>35</v>
      </c>
      <c r="I1097" s="1" t="s">
        <v>608</v>
      </c>
      <c r="J1097">
        <f>cocina[[#This Row],[Precio Unitario]]*cocina[[#This Row],[Cantidad Ordenada]]-cocina[[#This Row],[Costo Unitario]]*cocina[[#This Row],[Cantidad Ordenada]]</f>
        <v>39</v>
      </c>
      <c r="K1097">
        <f>cocina[[#This Row],[Precio Unitario]]*cocina[[#This Row],[Cantidad Ordenada]]</f>
        <v>99</v>
      </c>
      <c r="L1097" s="5">
        <f>(SUMIF(A:A,cocina[[#This Row],[Número de Orden]],J:J))/SUMIF(A:A,cocina[[#This Row],[Número de Orden]],K:K)</f>
        <v>0.40677966101694918</v>
      </c>
      <c r="M1097" s="1">
        <f>cocina[[#This Row],[Ganancia bruta]]-cocina[[#This Row],[Ganancia neta]]</f>
        <v>60</v>
      </c>
    </row>
    <row r="1098" spans="1:13" x14ac:dyDescent="0.3">
      <c r="A1098">
        <v>439</v>
      </c>
      <c r="B1098">
        <v>15</v>
      </c>
      <c r="C1098" s="1" t="s">
        <v>165</v>
      </c>
      <c r="D1098" s="1" t="s">
        <v>630</v>
      </c>
      <c r="E1098">
        <v>15</v>
      </c>
      <c r="F1098">
        <v>26</v>
      </c>
      <c r="G1098">
        <v>3</v>
      </c>
      <c r="H1098">
        <v>29</v>
      </c>
      <c r="I1098" s="1" t="s">
        <v>609</v>
      </c>
      <c r="J1098">
        <f>cocina[[#This Row],[Precio Unitario]]*cocina[[#This Row],[Cantidad Ordenada]]-cocina[[#This Row],[Costo Unitario]]*cocina[[#This Row],[Cantidad Ordenada]]</f>
        <v>33</v>
      </c>
      <c r="K1098">
        <f>cocina[[#This Row],[Precio Unitario]]*cocina[[#This Row],[Cantidad Ordenada]]</f>
        <v>78</v>
      </c>
      <c r="L1098" s="5">
        <f>(SUMIF(A:A,cocina[[#This Row],[Número de Orden]],J:J))/SUMIF(A:A,cocina[[#This Row],[Número de Orden]],K:K)</f>
        <v>0.40677966101694918</v>
      </c>
      <c r="M1098" s="1">
        <f>cocina[[#This Row],[Ganancia bruta]]-cocina[[#This Row],[Ganancia neta]]</f>
        <v>45</v>
      </c>
    </row>
    <row r="1099" spans="1:13" x14ac:dyDescent="0.3">
      <c r="A1099">
        <v>440</v>
      </c>
      <c r="B1099">
        <v>13</v>
      </c>
      <c r="C1099" s="1" t="s">
        <v>210</v>
      </c>
      <c r="D1099" s="1" t="s">
        <v>627</v>
      </c>
      <c r="E1099">
        <v>14</v>
      </c>
      <c r="F1099">
        <v>23</v>
      </c>
      <c r="G1099">
        <v>2</v>
      </c>
      <c r="H1099">
        <v>36</v>
      </c>
      <c r="I1099" s="1" t="s">
        <v>608</v>
      </c>
      <c r="J1099">
        <f>cocina[[#This Row],[Precio Unitario]]*cocina[[#This Row],[Cantidad Ordenada]]-cocina[[#This Row],[Costo Unitario]]*cocina[[#This Row],[Cantidad Ordenada]]</f>
        <v>18</v>
      </c>
      <c r="K1099">
        <f>cocina[[#This Row],[Precio Unitario]]*cocina[[#This Row],[Cantidad Ordenada]]</f>
        <v>46</v>
      </c>
      <c r="L1099" s="5">
        <f>(SUMIF(A:A,cocina[[#This Row],[Número de Orden]],J:J))/SUMIF(A:A,cocina[[#This Row],[Número de Orden]],K:K)</f>
        <v>0.40476190476190477</v>
      </c>
      <c r="M1099" s="1">
        <f>cocina[[#This Row],[Ganancia bruta]]-cocina[[#This Row],[Ganancia neta]]</f>
        <v>28</v>
      </c>
    </row>
    <row r="1100" spans="1:13" x14ac:dyDescent="0.3">
      <c r="A1100">
        <v>440</v>
      </c>
      <c r="B1100">
        <v>13</v>
      </c>
      <c r="C1100" s="1" t="s">
        <v>122</v>
      </c>
      <c r="D1100" s="1" t="s">
        <v>621</v>
      </c>
      <c r="E1100">
        <v>11</v>
      </c>
      <c r="F1100">
        <v>19</v>
      </c>
      <c r="G1100">
        <v>2</v>
      </c>
      <c r="H1100">
        <v>9</v>
      </c>
      <c r="I1100" s="1" t="s">
        <v>608</v>
      </c>
      <c r="J1100">
        <f>cocina[[#This Row],[Precio Unitario]]*cocina[[#This Row],[Cantidad Ordenada]]-cocina[[#This Row],[Costo Unitario]]*cocina[[#This Row],[Cantidad Ordenada]]</f>
        <v>16</v>
      </c>
      <c r="K1100">
        <f>cocina[[#This Row],[Precio Unitario]]*cocina[[#This Row],[Cantidad Ordenada]]</f>
        <v>38</v>
      </c>
      <c r="L1100" s="5">
        <f>(SUMIF(A:A,cocina[[#This Row],[Número de Orden]],J:J))/SUMIF(A:A,cocina[[#This Row],[Número de Orden]],K:K)</f>
        <v>0.40476190476190477</v>
      </c>
      <c r="M1100" s="1">
        <f>cocina[[#This Row],[Ganancia bruta]]-cocina[[#This Row],[Ganancia neta]]</f>
        <v>22</v>
      </c>
    </row>
    <row r="1101" spans="1:13" x14ac:dyDescent="0.3">
      <c r="A1101">
        <v>441</v>
      </c>
      <c r="B1101">
        <v>13</v>
      </c>
      <c r="C1101" s="1" t="s">
        <v>36</v>
      </c>
      <c r="D1101" s="1" t="s">
        <v>622</v>
      </c>
      <c r="E1101">
        <v>21</v>
      </c>
      <c r="F1101">
        <v>35</v>
      </c>
      <c r="G1101">
        <v>3</v>
      </c>
      <c r="H1101">
        <v>54</v>
      </c>
      <c r="I1101" s="1" t="s">
        <v>608</v>
      </c>
      <c r="J1101">
        <f>cocina[[#This Row],[Precio Unitario]]*cocina[[#This Row],[Cantidad Ordenada]]-cocina[[#This Row],[Costo Unitario]]*cocina[[#This Row],[Cantidad Ordenada]]</f>
        <v>42</v>
      </c>
      <c r="K1101">
        <f>cocina[[#This Row],[Precio Unitario]]*cocina[[#This Row],[Cantidad Ordenada]]</f>
        <v>105</v>
      </c>
      <c r="L1101" s="5">
        <f>(SUMIF(A:A,cocina[[#This Row],[Número de Orden]],J:J))/SUMIF(A:A,cocina[[#This Row],[Número de Orden]],K:K)</f>
        <v>0.4098360655737705</v>
      </c>
      <c r="M1101" s="1">
        <f>cocina[[#This Row],[Ganancia bruta]]-cocina[[#This Row],[Ganancia neta]]</f>
        <v>63</v>
      </c>
    </row>
    <row r="1102" spans="1:13" x14ac:dyDescent="0.3">
      <c r="A1102">
        <v>441</v>
      </c>
      <c r="B1102">
        <v>13</v>
      </c>
      <c r="C1102" s="1" t="s">
        <v>165</v>
      </c>
      <c r="D1102" s="1" t="s">
        <v>630</v>
      </c>
      <c r="E1102">
        <v>15</v>
      </c>
      <c r="F1102">
        <v>26</v>
      </c>
      <c r="G1102">
        <v>3</v>
      </c>
      <c r="H1102">
        <v>36</v>
      </c>
      <c r="I1102" s="1" t="s">
        <v>609</v>
      </c>
      <c r="J1102">
        <f>cocina[[#This Row],[Precio Unitario]]*cocina[[#This Row],[Cantidad Ordenada]]-cocina[[#This Row],[Costo Unitario]]*cocina[[#This Row],[Cantidad Ordenada]]</f>
        <v>33</v>
      </c>
      <c r="K1102">
        <f>cocina[[#This Row],[Precio Unitario]]*cocina[[#This Row],[Cantidad Ordenada]]</f>
        <v>78</v>
      </c>
      <c r="L1102" s="5">
        <f>(SUMIF(A:A,cocina[[#This Row],[Número de Orden]],J:J))/SUMIF(A:A,cocina[[#This Row],[Número de Orden]],K:K)</f>
        <v>0.4098360655737705</v>
      </c>
      <c r="M1102" s="1">
        <f>cocina[[#This Row],[Ganancia bruta]]-cocina[[#This Row],[Ganancia neta]]</f>
        <v>45</v>
      </c>
    </row>
    <row r="1103" spans="1:13" x14ac:dyDescent="0.3">
      <c r="A1103">
        <v>442</v>
      </c>
      <c r="B1103">
        <v>15</v>
      </c>
      <c r="C1103" s="1" t="s">
        <v>65</v>
      </c>
      <c r="D1103" s="1" t="s">
        <v>625</v>
      </c>
      <c r="E1103">
        <v>20</v>
      </c>
      <c r="F1103">
        <v>34</v>
      </c>
      <c r="G1103">
        <v>3</v>
      </c>
      <c r="H1103">
        <v>29</v>
      </c>
      <c r="I1103" s="1" t="s">
        <v>609</v>
      </c>
      <c r="J1103">
        <f>cocina[[#This Row],[Precio Unitario]]*cocina[[#This Row],[Cantidad Ordenada]]-cocina[[#This Row],[Costo Unitario]]*cocina[[#This Row],[Cantidad Ordenada]]</f>
        <v>42</v>
      </c>
      <c r="K1103">
        <f>cocina[[#This Row],[Precio Unitario]]*cocina[[#This Row],[Cantidad Ordenada]]</f>
        <v>102</v>
      </c>
      <c r="L1103" s="5">
        <f>(SUMIF(A:A,cocina[[#This Row],[Número de Orden]],J:J))/SUMIF(A:A,cocina[[#This Row],[Número de Orden]],K:K)</f>
        <v>0.4</v>
      </c>
      <c r="M1103" s="1">
        <f>cocina[[#This Row],[Ganancia bruta]]-cocina[[#This Row],[Ganancia neta]]</f>
        <v>60</v>
      </c>
    </row>
    <row r="1104" spans="1:13" x14ac:dyDescent="0.3">
      <c r="A1104">
        <v>442</v>
      </c>
      <c r="B1104">
        <v>15</v>
      </c>
      <c r="C1104" s="1" t="s">
        <v>132</v>
      </c>
      <c r="D1104" s="1" t="s">
        <v>631</v>
      </c>
      <c r="E1104">
        <v>15</v>
      </c>
      <c r="F1104">
        <v>25</v>
      </c>
      <c r="G1104">
        <v>1</v>
      </c>
      <c r="H1104">
        <v>57</v>
      </c>
      <c r="I1104" s="1" t="s">
        <v>608</v>
      </c>
      <c r="J1104">
        <f>cocina[[#This Row],[Precio Unitario]]*cocina[[#This Row],[Cantidad Ordenada]]-cocina[[#This Row],[Costo Unitario]]*cocina[[#This Row],[Cantidad Ordenada]]</f>
        <v>10</v>
      </c>
      <c r="K1104">
        <f>cocina[[#This Row],[Precio Unitario]]*cocina[[#This Row],[Cantidad Ordenada]]</f>
        <v>25</v>
      </c>
      <c r="L1104" s="5">
        <f>(SUMIF(A:A,cocina[[#This Row],[Número de Orden]],J:J))/SUMIF(A:A,cocina[[#This Row],[Número de Orden]],K:K)</f>
        <v>0.4</v>
      </c>
      <c r="M1104" s="1">
        <f>cocina[[#This Row],[Ganancia bruta]]-cocina[[#This Row],[Ganancia neta]]</f>
        <v>15</v>
      </c>
    </row>
    <row r="1105" spans="1:13" x14ac:dyDescent="0.3">
      <c r="A1105">
        <v>442</v>
      </c>
      <c r="B1105">
        <v>15</v>
      </c>
      <c r="C1105" s="1" t="s">
        <v>83</v>
      </c>
      <c r="D1105" s="1" t="s">
        <v>617</v>
      </c>
      <c r="E1105">
        <v>22</v>
      </c>
      <c r="F1105">
        <v>36</v>
      </c>
      <c r="G1105">
        <v>3</v>
      </c>
      <c r="H1105">
        <v>45</v>
      </c>
      <c r="I1105" s="1" t="s">
        <v>608</v>
      </c>
      <c r="J1105">
        <f>cocina[[#This Row],[Precio Unitario]]*cocina[[#This Row],[Cantidad Ordenada]]-cocina[[#This Row],[Costo Unitario]]*cocina[[#This Row],[Cantidad Ordenada]]</f>
        <v>42</v>
      </c>
      <c r="K1105">
        <f>cocina[[#This Row],[Precio Unitario]]*cocina[[#This Row],[Cantidad Ordenada]]</f>
        <v>108</v>
      </c>
      <c r="L1105" s="5">
        <f>(SUMIF(A:A,cocina[[#This Row],[Número de Orden]],J:J))/SUMIF(A:A,cocina[[#This Row],[Número de Orden]],K:K)</f>
        <v>0.4</v>
      </c>
      <c r="M1105" s="1">
        <f>cocina[[#This Row],[Ganancia bruta]]-cocina[[#This Row],[Ganancia neta]]</f>
        <v>66</v>
      </c>
    </row>
    <row r="1106" spans="1:13" x14ac:dyDescent="0.3">
      <c r="A1106">
        <v>443</v>
      </c>
      <c r="B1106">
        <v>4</v>
      </c>
      <c r="C1106" s="1" t="s">
        <v>210</v>
      </c>
      <c r="D1106" s="1" t="s">
        <v>627</v>
      </c>
      <c r="E1106">
        <v>14</v>
      </c>
      <c r="F1106">
        <v>23</v>
      </c>
      <c r="G1106">
        <v>1</v>
      </c>
      <c r="H1106">
        <v>30</v>
      </c>
      <c r="I1106" s="1" t="s">
        <v>608</v>
      </c>
      <c r="J1106">
        <f>cocina[[#This Row],[Precio Unitario]]*cocina[[#This Row],[Cantidad Ordenada]]-cocina[[#This Row],[Costo Unitario]]*cocina[[#This Row],[Cantidad Ordenada]]</f>
        <v>9</v>
      </c>
      <c r="K1106">
        <f>cocina[[#This Row],[Precio Unitario]]*cocina[[#This Row],[Cantidad Ordenada]]</f>
        <v>23</v>
      </c>
      <c r="L1106" s="5">
        <f>(SUMIF(A:A,cocina[[#This Row],[Número de Orden]],J:J))/SUMIF(A:A,cocina[[#This Row],[Número de Orden]],K:K)</f>
        <v>0.41935483870967744</v>
      </c>
      <c r="M1106" s="1">
        <f>cocina[[#This Row],[Ganancia bruta]]-cocina[[#This Row],[Ganancia neta]]</f>
        <v>14</v>
      </c>
    </row>
    <row r="1107" spans="1:13" x14ac:dyDescent="0.3">
      <c r="A1107">
        <v>443</v>
      </c>
      <c r="B1107">
        <v>4</v>
      </c>
      <c r="C1107" s="1" t="s">
        <v>257</v>
      </c>
      <c r="D1107" s="1" t="s">
        <v>623</v>
      </c>
      <c r="E1107">
        <v>19</v>
      </c>
      <c r="F1107">
        <v>32</v>
      </c>
      <c r="G1107">
        <v>1</v>
      </c>
      <c r="H1107">
        <v>52</v>
      </c>
      <c r="I1107" s="1" t="s">
        <v>608</v>
      </c>
      <c r="J1107">
        <f>cocina[[#This Row],[Precio Unitario]]*cocina[[#This Row],[Cantidad Ordenada]]-cocina[[#This Row],[Costo Unitario]]*cocina[[#This Row],[Cantidad Ordenada]]</f>
        <v>13</v>
      </c>
      <c r="K1107">
        <f>cocina[[#This Row],[Precio Unitario]]*cocina[[#This Row],[Cantidad Ordenada]]</f>
        <v>32</v>
      </c>
      <c r="L1107" s="5">
        <f>(SUMIF(A:A,cocina[[#This Row],[Número de Orden]],J:J))/SUMIF(A:A,cocina[[#This Row],[Número de Orden]],K:K)</f>
        <v>0.41935483870967744</v>
      </c>
      <c r="M1107" s="1">
        <f>cocina[[#This Row],[Ganancia bruta]]-cocina[[#This Row],[Ganancia neta]]</f>
        <v>19</v>
      </c>
    </row>
    <row r="1108" spans="1:13" x14ac:dyDescent="0.3">
      <c r="A1108">
        <v>443</v>
      </c>
      <c r="B1108">
        <v>4</v>
      </c>
      <c r="C1108" s="1" t="s">
        <v>165</v>
      </c>
      <c r="D1108" s="1" t="s">
        <v>630</v>
      </c>
      <c r="E1108">
        <v>15</v>
      </c>
      <c r="F1108">
        <v>26</v>
      </c>
      <c r="G1108">
        <v>3</v>
      </c>
      <c r="H1108">
        <v>55</v>
      </c>
      <c r="I1108" s="1" t="s">
        <v>608</v>
      </c>
      <c r="J1108">
        <f>cocina[[#This Row],[Precio Unitario]]*cocina[[#This Row],[Cantidad Ordenada]]-cocina[[#This Row],[Costo Unitario]]*cocina[[#This Row],[Cantidad Ordenada]]</f>
        <v>33</v>
      </c>
      <c r="K1108">
        <f>cocina[[#This Row],[Precio Unitario]]*cocina[[#This Row],[Cantidad Ordenada]]</f>
        <v>78</v>
      </c>
      <c r="L1108" s="5">
        <f>(SUMIF(A:A,cocina[[#This Row],[Número de Orden]],J:J))/SUMIF(A:A,cocina[[#This Row],[Número de Orden]],K:K)</f>
        <v>0.41935483870967744</v>
      </c>
      <c r="M1108" s="1">
        <f>cocina[[#This Row],[Ganancia bruta]]-cocina[[#This Row],[Ganancia neta]]</f>
        <v>45</v>
      </c>
    </row>
    <row r="1109" spans="1:13" x14ac:dyDescent="0.3">
      <c r="A1109">
        <v>443</v>
      </c>
      <c r="B1109">
        <v>4</v>
      </c>
      <c r="C1109" s="1" t="s">
        <v>52</v>
      </c>
      <c r="D1109" s="1" t="s">
        <v>620</v>
      </c>
      <c r="E1109">
        <v>16</v>
      </c>
      <c r="F1109">
        <v>28</v>
      </c>
      <c r="G1109">
        <v>3</v>
      </c>
      <c r="H1109">
        <v>18</v>
      </c>
      <c r="I1109" s="1" t="s">
        <v>608</v>
      </c>
      <c r="J1109">
        <f>cocina[[#This Row],[Precio Unitario]]*cocina[[#This Row],[Cantidad Ordenada]]-cocina[[#This Row],[Costo Unitario]]*cocina[[#This Row],[Cantidad Ordenada]]</f>
        <v>36</v>
      </c>
      <c r="K1109">
        <f>cocina[[#This Row],[Precio Unitario]]*cocina[[#This Row],[Cantidad Ordenada]]</f>
        <v>84</v>
      </c>
      <c r="L1109" s="5">
        <f>(SUMIF(A:A,cocina[[#This Row],[Número de Orden]],J:J))/SUMIF(A:A,cocina[[#This Row],[Número de Orden]],K:K)</f>
        <v>0.41935483870967744</v>
      </c>
      <c r="M1109" s="1">
        <f>cocina[[#This Row],[Ganancia bruta]]-cocina[[#This Row],[Ganancia neta]]</f>
        <v>48</v>
      </c>
    </row>
    <row r="1110" spans="1:13" x14ac:dyDescent="0.3">
      <c r="A1110">
        <v>444</v>
      </c>
      <c r="B1110">
        <v>8</v>
      </c>
      <c r="C1110" s="1" t="s">
        <v>210</v>
      </c>
      <c r="D1110" s="1" t="s">
        <v>627</v>
      </c>
      <c r="E1110">
        <v>14</v>
      </c>
      <c r="F1110">
        <v>23</v>
      </c>
      <c r="G1110">
        <v>1</v>
      </c>
      <c r="H1110">
        <v>32</v>
      </c>
      <c r="I1110" s="1" t="s">
        <v>609</v>
      </c>
      <c r="J1110">
        <f>cocina[[#This Row],[Precio Unitario]]*cocina[[#This Row],[Cantidad Ordenada]]-cocina[[#This Row],[Costo Unitario]]*cocina[[#This Row],[Cantidad Ordenada]]</f>
        <v>9</v>
      </c>
      <c r="K1110">
        <f>cocina[[#This Row],[Precio Unitario]]*cocina[[#This Row],[Cantidad Ordenada]]</f>
        <v>23</v>
      </c>
      <c r="L1110" s="5">
        <f>(SUMIF(A:A,cocina[[#This Row],[Número de Orden]],J:J))/SUMIF(A:A,cocina[[#This Row],[Número de Orden]],K:K)</f>
        <v>0.41052631578947368</v>
      </c>
      <c r="M1110" s="1">
        <f>cocina[[#This Row],[Ganancia bruta]]-cocina[[#This Row],[Ganancia neta]]</f>
        <v>14</v>
      </c>
    </row>
    <row r="1111" spans="1:13" x14ac:dyDescent="0.3">
      <c r="A1111">
        <v>444</v>
      </c>
      <c r="B1111">
        <v>8</v>
      </c>
      <c r="C1111" s="1" t="s">
        <v>168</v>
      </c>
      <c r="D1111" s="1" t="s">
        <v>612</v>
      </c>
      <c r="E1111">
        <v>14</v>
      </c>
      <c r="F1111">
        <v>24</v>
      </c>
      <c r="G1111">
        <v>3</v>
      </c>
      <c r="H1111">
        <v>49</v>
      </c>
      <c r="I1111" s="1" t="s">
        <v>609</v>
      </c>
      <c r="J1111">
        <f>cocina[[#This Row],[Precio Unitario]]*cocina[[#This Row],[Cantidad Ordenada]]-cocina[[#This Row],[Costo Unitario]]*cocina[[#This Row],[Cantidad Ordenada]]</f>
        <v>30</v>
      </c>
      <c r="K1111">
        <f>cocina[[#This Row],[Precio Unitario]]*cocina[[#This Row],[Cantidad Ordenada]]</f>
        <v>72</v>
      </c>
      <c r="L1111" s="5">
        <f>(SUMIF(A:A,cocina[[#This Row],[Número de Orden]],J:J))/SUMIF(A:A,cocina[[#This Row],[Número de Orden]],K:K)</f>
        <v>0.41052631578947368</v>
      </c>
      <c r="M1111" s="1">
        <f>cocina[[#This Row],[Ganancia bruta]]-cocina[[#This Row],[Ganancia neta]]</f>
        <v>42</v>
      </c>
    </row>
    <row r="1112" spans="1:13" x14ac:dyDescent="0.3">
      <c r="A1112">
        <v>445</v>
      </c>
      <c r="B1112">
        <v>6</v>
      </c>
      <c r="C1112" s="1" t="s">
        <v>116</v>
      </c>
      <c r="D1112" s="1" t="s">
        <v>615</v>
      </c>
      <c r="E1112">
        <v>16</v>
      </c>
      <c r="F1112">
        <v>27</v>
      </c>
      <c r="G1112">
        <v>3</v>
      </c>
      <c r="H1112">
        <v>26</v>
      </c>
      <c r="I1112" s="1" t="s">
        <v>608</v>
      </c>
      <c r="J1112">
        <f>cocina[[#This Row],[Precio Unitario]]*cocina[[#This Row],[Cantidad Ordenada]]-cocina[[#This Row],[Costo Unitario]]*cocina[[#This Row],[Cantidad Ordenada]]</f>
        <v>33</v>
      </c>
      <c r="K1112">
        <f>cocina[[#This Row],[Precio Unitario]]*cocina[[#This Row],[Cantidad Ordenada]]</f>
        <v>81</v>
      </c>
      <c r="L1112" s="5">
        <f>(SUMIF(A:A,cocina[[#This Row],[Número de Orden]],J:J))/SUMIF(A:A,cocina[[#This Row],[Número de Orden]],K:K)</f>
        <v>0.40740740740740738</v>
      </c>
      <c r="M1112" s="1">
        <f>cocina[[#This Row],[Ganancia bruta]]-cocina[[#This Row],[Ganancia neta]]</f>
        <v>48</v>
      </c>
    </row>
    <row r="1113" spans="1:13" x14ac:dyDescent="0.3">
      <c r="A1113">
        <v>446</v>
      </c>
      <c r="B1113">
        <v>12</v>
      </c>
      <c r="C1113" s="1" t="s">
        <v>80</v>
      </c>
      <c r="D1113" s="1" t="s">
        <v>628</v>
      </c>
      <c r="E1113">
        <v>13</v>
      </c>
      <c r="F1113">
        <v>21</v>
      </c>
      <c r="G1113">
        <v>1</v>
      </c>
      <c r="H1113">
        <v>8</v>
      </c>
      <c r="I1113" s="1" t="s">
        <v>609</v>
      </c>
      <c r="J1113">
        <f>cocina[[#This Row],[Precio Unitario]]*cocina[[#This Row],[Cantidad Ordenada]]-cocina[[#This Row],[Costo Unitario]]*cocina[[#This Row],[Cantidad Ordenada]]</f>
        <v>8</v>
      </c>
      <c r="K1113">
        <f>cocina[[#This Row],[Precio Unitario]]*cocina[[#This Row],[Cantidad Ordenada]]</f>
        <v>21</v>
      </c>
      <c r="L1113" s="5">
        <f>(SUMIF(A:A,cocina[[#This Row],[Número de Orden]],J:J))/SUMIF(A:A,cocina[[#This Row],[Número de Orden]],K:K)</f>
        <v>0.38095238095238093</v>
      </c>
      <c r="M1113" s="1">
        <f>cocina[[#This Row],[Ganancia bruta]]-cocina[[#This Row],[Ganancia neta]]</f>
        <v>13</v>
      </c>
    </row>
    <row r="1114" spans="1:13" x14ac:dyDescent="0.3">
      <c r="A1114">
        <v>447</v>
      </c>
      <c r="B1114">
        <v>8</v>
      </c>
      <c r="C1114" s="1" t="s">
        <v>156</v>
      </c>
      <c r="D1114" s="1" t="s">
        <v>626</v>
      </c>
      <c r="E1114">
        <v>12</v>
      </c>
      <c r="F1114">
        <v>20</v>
      </c>
      <c r="G1114">
        <v>2</v>
      </c>
      <c r="H1114">
        <v>29</v>
      </c>
      <c r="I1114" s="1" t="s">
        <v>609</v>
      </c>
      <c r="J1114">
        <f>cocina[[#This Row],[Precio Unitario]]*cocina[[#This Row],[Cantidad Ordenada]]-cocina[[#This Row],[Costo Unitario]]*cocina[[#This Row],[Cantidad Ordenada]]</f>
        <v>16</v>
      </c>
      <c r="K1114">
        <f>cocina[[#This Row],[Precio Unitario]]*cocina[[#This Row],[Cantidad Ordenada]]</f>
        <v>40</v>
      </c>
      <c r="L1114" s="5">
        <f>(SUMIF(A:A,cocina[[#This Row],[Número de Orden]],J:J))/SUMIF(A:A,cocina[[#This Row],[Número de Orden]],K:K)</f>
        <v>0.41988950276243092</v>
      </c>
      <c r="M1114" s="1">
        <f>cocina[[#This Row],[Ganancia bruta]]-cocina[[#This Row],[Ganancia neta]]</f>
        <v>24</v>
      </c>
    </row>
    <row r="1115" spans="1:13" x14ac:dyDescent="0.3">
      <c r="A1115">
        <v>447</v>
      </c>
      <c r="B1115">
        <v>8</v>
      </c>
      <c r="C1115" s="1" t="s">
        <v>122</v>
      </c>
      <c r="D1115" s="1" t="s">
        <v>621</v>
      </c>
      <c r="E1115">
        <v>11</v>
      </c>
      <c r="F1115">
        <v>19</v>
      </c>
      <c r="G1115">
        <v>3</v>
      </c>
      <c r="H1115">
        <v>50</v>
      </c>
      <c r="I1115" s="1" t="s">
        <v>609</v>
      </c>
      <c r="J1115">
        <f>cocina[[#This Row],[Precio Unitario]]*cocina[[#This Row],[Cantidad Ordenada]]-cocina[[#This Row],[Costo Unitario]]*cocina[[#This Row],[Cantidad Ordenada]]</f>
        <v>24</v>
      </c>
      <c r="K1115">
        <f>cocina[[#This Row],[Precio Unitario]]*cocina[[#This Row],[Cantidad Ordenada]]</f>
        <v>57</v>
      </c>
      <c r="L1115" s="5">
        <f>(SUMIF(A:A,cocina[[#This Row],[Número de Orden]],J:J))/SUMIF(A:A,cocina[[#This Row],[Número de Orden]],K:K)</f>
        <v>0.41988950276243092</v>
      </c>
      <c r="M1115" s="1">
        <f>cocina[[#This Row],[Ganancia bruta]]-cocina[[#This Row],[Ganancia neta]]</f>
        <v>33</v>
      </c>
    </row>
    <row r="1116" spans="1:13" x14ac:dyDescent="0.3">
      <c r="A1116">
        <v>447</v>
      </c>
      <c r="B1116">
        <v>8</v>
      </c>
      <c r="C1116" s="1" t="s">
        <v>52</v>
      </c>
      <c r="D1116" s="1" t="s">
        <v>620</v>
      </c>
      <c r="E1116">
        <v>16</v>
      </c>
      <c r="F1116">
        <v>28</v>
      </c>
      <c r="G1116">
        <v>3</v>
      </c>
      <c r="H1116">
        <v>7</v>
      </c>
      <c r="I1116" s="1" t="s">
        <v>608</v>
      </c>
      <c r="J1116">
        <f>cocina[[#This Row],[Precio Unitario]]*cocina[[#This Row],[Cantidad Ordenada]]-cocina[[#This Row],[Costo Unitario]]*cocina[[#This Row],[Cantidad Ordenada]]</f>
        <v>36</v>
      </c>
      <c r="K1116">
        <f>cocina[[#This Row],[Precio Unitario]]*cocina[[#This Row],[Cantidad Ordenada]]</f>
        <v>84</v>
      </c>
      <c r="L1116" s="5">
        <f>(SUMIF(A:A,cocina[[#This Row],[Número de Orden]],J:J))/SUMIF(A:A,cocina[[#This Row],[Número de Orden]],K:K)</f>
        <v>0.41988950276243092</v>
      </c>
      <c r="M1116" s="1">
        <f>cocina[[#This Row],[Ganancia bruta]]-cocina[[#This Row],[Ganancia neta]]</f>
        <v>48</v>
      </c>
    </row>
    <row r="1117" spans="1:13" x14ac:dyDescent="0.3">
      <c r="A1117">
        <v>448</v>
      </c>
      <c r="B1117">
        <v>4</v>
      </c>
      <c r="C1117" s="1" t="s">
        <v>122</v>
      </c>
      <c r="D1117" s="1" t="s">
        <v>621</v>
      </c>
      <c r="E1117">
        <v>11</v>
      </c>
      <c r="F1117">
        <v>19</v>
      </c>
      <c r="G1117">
        <v>2</v>
      </c>
      <c r="H1117">
        <v>26</v>
      </c>
      <c r="I1117" s="1" t="s">
        <v>609</v>
      </c>
      <c r="J1117">
        <f>cocina[[#This Row],[Precio Unitario]]*cocina[[#This Row],[Cantidad Ordenada]]-cocina[[#This Row],[Costo Unitario]]*cocina[[#This Row],[Cantidad Ordenada]]</f>
        <v>16</v>
      </c>
      <c r="K1117">
        <f>cocina[[#This Row],[Precio Unitario]]*cocina[[#This Row],[Cantidad Ordenada]]</f>
        <v>38</v>
      </c>
      <c r="L1117" s="5">
        <f>(SUMIF(A:A,cocina[[#This Row],[Número de Orden]],J:J))/SUMIF(A:A,cocina[[#This Row],[Número de Orden]],K:K)</f>
        <v>0.40145985401459855</v>
      </c>
      <c r="M1117" s="1">
        <f>cocina[[#This Row],[Ganancia bruta]]-cocina[[#This Row],[Ganancia neta]]</f>
        <v>22</v>
      </c>
    </row>
    <row r="1118" spans="1:13" x14ac:dyDescent="0.3">
      <c r="A1118">
        <v>448</v>
      </c>
      <c r="B1118">
        <v>4</v>
      </c>
      <c r="C1118" s="1" t="s">
        <v>271</v>
      </c>
      <c r="D1118" s="1" t="s">
        <v>619</v>
      </c>
      <c r="E1118">
        <v>20</v>
      </c>
      <c r="F1118">
        <v>33</v>
      </c>
      <c r="G1118">
        <v>3</v>
      </c>
      <c r="H1118">
        <v>40</v>
      </c>
      <c r="I1118" s="1" t="s">
        <v>609</v>
      </c>
      <c r="J1118">
        <f>cocina[[#This Row],[Precio Unitario]]*cocina[[#This Row],[Cantidad Ordenada]]-cocina[[#This Row],[Costo Unitario]]*cocina[[#This Row],[Cantidad Ordenada]]</f>
        <v>39</v>
      </c>
      <c r="K1118">
        <f>cocina[[#This Row],[Precio Unitario]]*cocina[[#This Row],[Cantidad Ordenada]]</f>
        <v>99</v>
      </c>
      <c r="L1118" s="5">
        <f>(SUMIF(A:A,cocina[[#This Row],[Número de Orden]],J:J))/SUMIF(A:A,cocina[[#This Row],[Número de Orden]],K:K)</f>
        <v>0.40145985401459855</v>
      </c>
      <c r="M1118" s="1">
        <f>cocina[[#This Row],[Ganancia bruta]]-cocina[[#This Row],[Ganancia neta]]</f>
        <v>60</v>
      </c>
    </row>
    <row r="1119" spans="1:13" x14ac:dyDescent="0.3">
      <c r="A1119">
        <v>449</v>
      </c>
      <c r="B1119">
        <v>3</v>
      </c>
      <c r="C1119" s="1" t="s">
        <v>257</v>
      </c>
      <c r="D1119" s="1" t="s">
        <v>623</v>
      </c>
      <c r="E1119">
        <v>19</v>
      </c>
      <c r="F1119">
        <v>32</v>
      </c>
      <c r="G1119">
        <v>2</v>
      </c>
      <c r="H1119">
        <v>33</v>
      </c>
      <c r="I1119" s="1" t="s">
        <v>609</v>
      </c>
      <c r="J1119">
        <f>cocina[[#This Row],[Precio Unitario]]*cocina[[#This Row],[Cantidad Ordenada]]-cocina[[#This Row],[Costo Unitario]]*cocina[[#This Row],[Cantidad Ordenada]]</f>
        <v>26</v>
      </c>
      <c r="K1119">
        <f>cocina[[#This Row],[Precio Unitario]]*cocina[[#This Row],[Cantidad Ordenada]]</f>
        <v>64</v>
      </c>
      <c r="L1119" s="5">
        <f>(SUMIF(A:A,cocina[[#This Row],[Número de Orden]],J:J))/SUMIF(A:A,cocina[[#This Row],[Número de Orden]],K:K)</f>
        <v>0.40625</v>
      </c>
      <c r="M1119" s="1">
        <f>cocina[[#This Row],[Ganancia bruta]]-cocina[[#This Row],[Ganancia neta]]</f>
        <v>38</v>
      </c>
    </row>
    <row r="1120" spans="1:13" x14ac:dyDescent="0.3">
      <c r="A1120">
        <v>450</v>
      </c>
      <c r="B1120">
        <v>9</v>
      </c>
      <c r="C1120" s="1" t="s">
        <v>89</v>
      </c>
      <c r="D1120" s="1" t="s">
        <v>629</v>
      </c>
      <c r="E1120">
        <v>10</v>
      </c>
      <c r="F1120">
        <v>18</v>
      </c>
      <c r="G1120">
        <v>2</v>
      </c>
      <c r="H1120">
        <v>13</v>
      </c>
      <c r="I1120" s="1" t="s">
        <v>609</v>
      </c>
      <c r="J1120">
        <f>cocina[[#This Row],[Precio Unitario]]*cocina[[#This Row],[Cantidad Ordenada]]-cocina[[#This Row],[Costo Unitario]]*cocina[[#This Row],[Cantidad Ordenada]]</f>
        <v>16</v>
      </c>
      <c r="K1120">
        <f>cocina[[#This Row],[Precio Unitario]]*cocina[[#This Row],[Cantidad Ordenada]]</f>
        <v>36</v>
      </c>
      <c r="L1120" s="5">
        <f>(SUMIF(A:A,cocina[[#This Row],[Número de Orden]],J:J))/SUMIF(A:A,cocina[[#This Row],[Número de Orden]],K:K)</f>
        <v>0.41666666666666669</v>
      </c>
      <c r="M1120" s="1">
        <f>cocina[[#This Row],[Ganancia bruta]]-cocina[[#This Row],[Ganancia neta]]</f>
        <v>20</v>
      </c>
    </row>
    <row r="1121" spans="1:13" x14ac:dyDescent="0.3">
      <c r="A1121">
        <v>450</v>
      </c>
      <c r="B1121">
        <v>9</v>
      </c>
      <c r="C1121" s="1" t="s">
        <v>83</v>
      </c>
      <c r="D1121" s="1" t="s">
        <v>617</v>
      </c>
      <c r="E1121">
        <v>22</v>
      </c>
      <c r="F1121">
        <v>36</v>
      </c>
      <c r="G1121">
        <v>1</v>
      </c>
      <c r="H1121">
        <v>21</v>
      </c>
      <c r="I1121" s="1" t="s">
        <v>608</v>
      </c>
      <c r="J1121">
        <f>cocina[[#This Row],[Precio Unitario]]*cocina[[#This Row],[Cantidad Ordenada]]-cocina[[#This Row],[Costo Unitario]]*cocina[[#This Row],[Cantidad Ordenada]]</f>
        <v>14</v>
      </c>
      <c r="K1121">
        <f>cocina[[#This Row],[Precio Unitario]]*cocina[[#This Row],[Cantidad Ordenada]]</f>
        <v>36</v>
      </c>
      <c r="L1121" s="5">
        <f>(SUMIF(A:A,cocina[[#This Row],[Número de Orden]],J:J))/SUMIF(A:A,cocina[[#This Row],[Número de Orden]],K:K)</f>
        <v>0.41666666666666669</v>
      </c>
      <c r="M1121" s="1">
        <f>cocina[[#This Row],[Ganancia bruta]]-cocina[[#This Row],[Ganancia neta]]</f>
        <v>22</v>
      </c>
    </row>
    <row r="1122" spans="1:13" x14ac:dyDescent="0.3">
      <c r="A1122">
        <v>451</v>
      </c>
      <c r="B1122">
        <v>3</v>
      </c>
      <c r="C1122" s="1" t="s">
        <v>36</v>
      </c>
      <c r="D1122" s="1" t="s">
        <v>622</v>
      </c>
      <c r="E1122">
        <v>21</v>
      </c>
      <c r="F1122">
        <v>35</v>
      </c>
      <c r="G1122">
        <v>1</v>
      </c>
      <c r="H1122">
        <v>23</v>
      </c>
      <c r="I1122" s="1" t="s">
        <v>609</v>
      </c>
      <c r="J1122">
        <f>cocina[[#This Row],[Precio Unitario]]*cocina[[#This Row],[Cantidad Ordenada]]-cocina[[#This Row],[Costo Unitario]]*cocina[[#This Row],[Cantidad Ordenada]]</f>
        <v>14</v>
      </c>
      <c r="K1122">
        <f>cocina[[#This Row],[Precio Unitario]]*cocina[[#This Row],[Cantidad Ordenada]]</f>
        <v>35</v>
      </c>
      <c r="L1122" s="5">
        <f>(SUMIF(A:A,cocina[[#This Row],[Número de Orden]],J:J))/SUMIF(A:A,cocina[[#This Row],[Número de Orden]],K:K)</f>
        <v>0.40217391304347827</v>
      </c>
      <c r="M1122" s="1">
        <f>cocina[[#This Row],[Ganancia bruta]]-cocina[[#This Row],[Ganancia neta]]</f>
        <v>21</v>
      </c>
    </row>
    <row r="1123" spans="1:13" x14ac:dyDescent="0.3">
      <c r="A1123">
        <v>451</v>
      </c>
      <c r="B1123">
        <v>3</v>
      </c>
      <c r="C1123" s="1" t="s">
        <v>210</v>
      </c>
      <c r="D1123" s="1" t="s">
        <v>627</v>
      </c>
      <c r="E1123">
        <v>14</v>
      </c>
      <c r="F1123">
        <v>23</v>
      </c>
      <c r="G1123">
        <v>1</v>
      </c>
      <c r="H1123">
        <v>41</v>
      </c>
      <c r="I1123" s="1" t="s">
        <v>609</v>
      </c>
      <c r="J1123">
        <f>cocina[[#This Row],[Precio Unitario]]*cocina[[#This Row],[Cantidad Ordenada]]-cocina[[#This Row],[Costo Unitario]]*cocina[[#This Row],[Cantidad Ordenada]]</f>
        <v>9</v>
      </c>
      <c r="K1123">
        <f>cocina[[#This Row],[Precio Unitario]]*cocina[[#This Row],[Cantidad Ordenada]]</f>
        <v>23</v>
      </c>
      <c r="L1123" s="5">
        <f>(SUMIF(A:A,cocina[[#This Row],[Número de Orden]],J:J))/SUMIF(A:A,cocina[[#This Row],[Número de Orden]],K:K)</f>
        <v>0.40217391304347827</v>
      </c>
      <c r="M1123" s="1">
        <f>cocina[[#This Row],[Ganancia bruta]]-cocina[[#This Row],[Ganancia neta]]</f>
        <v>14</v>
      </c>
    </row>
    <row r="1124" spans="1:13" x14ac:dyDescent="0.3">
      <c r="A1124">
        <v>451</v>
      </c>
      <c r="B1124">
        <v>3</v>
      </c>
      <c r="C1124" s="1" t="s">
        <v>65</v>
      </c>
      <c r="D1124" s="1" t="s">
        <v>625</v>
      </c>
      <c r="E1124">
        <v>20</v>
      </c>
      <c r="F1124">
        <v>34</v>
      </c>
      <c r="G1124">
        <v>1</v>
      </c>
      <c r="H1124">
        <v>39</v>
      </c>
      <c r="I1124" s="1" t="s">
        <v>608</v>
      </c>
      <c r="J1124">
        <f>cocina[[#This Row],[Precio Unitario]]*cocina[[#This Row],[Cantidad Ordenada]]-cocina[[#This Row],[Costo Unitario]]*cocina[[#This Row],[Cantidad Ordenada]]</f>
        <v>14</v>
      </c>
      <c r="K1124">
        <f>cocina[[#This Row],[Precio Unitario]]*cocina[[#This Row],[Cantidad Ordenada]]</f>
        <v>34</v>
      </c>
      <c r="L1124" s="5">
        <f>(SUMIF(A:A,cocina[[#This Row],[Número de Orden]],J:J))/SUMIF(A:A,cocina[[#This Row],[Número de Orden]],K:K)</f>
        <v>0.40217391304347827</v>
      </c>
      <c r="M1124" s="1">
        <f>cocina[[#This Row],[Ganancia bruta]]-cocina[[#This Row],[Ganancia neta]]</f>
        <v>20</v>
      </c>
    </row>
    <row r="1125" spans="1:13" x14ac:dyDescent="0.3">
      <c r="A1125">
        <v>452</v>
      </c>
      <c r="B1125">
        <v>9</v>
      </c>
      <c r="C1125" s="1" t="s">
        <v>126</v>
      </c>
      <c r="D1125" s="1" t="s">
        <v>614</v>
      </c>
      <c r="E1125">
        <v>19</v>
      </c>
      <c r="F1125">
        <v>31</v>
      </c>
      <c r="G1125">
        <v>3</v>
      </c>
      <c r="H1125">
        <v>53</v>
      </c>
      <c r="I1125" s="1" t="s">
        <v>608</v>
      </c>
      <c r="J1125">
        <f>cocina[[#This Row],[Precio Unitario]]*cocina[[#This Row],[Cantidad Ordenada]]-cocina[[#This Row],[Costo Unitario]]*cocina[[#This Row],[Cantidad Ordenada]]</f>
        <v>36</v>
      </c>
      <c r="K1125">
        <f>cocina[[#This Row],[Precio Unitario]]*cocina[[#This Row],[Cantidad Ordenada]]</f>
        <v>93</v>
      </c>
      <c r="L1125" s="5">
        <f>(SUMIF(A:A,cocina[[#This Row],[Número de Orden]],J:J))/SUMIF(A:A,cocina[[#This Row],[Número de Orden]],K:K)</f>
        <v>0.39240506329113922</v>
      </c>
      <c r="M1125" s="1">
        <f>cocina[[#This Row],[Ganancia bruta]]-cocina[[#This Row],[Ganancia neta]]</f>
        <v>57</v>
      </c>
    </row>
    <row r="1126" spans="1:13" x14ac:dyDescent="0.3">
      <c r="A1126">
        <v>452</v>
      </c>
      <c r="B1126">
        <v>9</v>
      </c>
      <c r="C1126" s="1" t="s">
        <v>213</v>
      </c>
      <c r="D1126" s="1" t="s">
        <v>624</v>
      </c>
      <c r="E1126">
        <v>13</v>
      </c>
      <c r="F1126">
        <v>22</v>
      </c>
      <c r="G1126">
        <v>2</v>
      </c>
      <c r="H1126">
        <v>28</v>
      </c>
      <c r="I1126" s="1" t="s">
        <v>608</v>
      </c>
      <c r="J1126">
        <f>cocina[[#This Row],[Precio Unitario]]*cocina[[#This Row],[Cantidad Ordenada]]-cocina[[#This Row],[Costo Unitario]]*cocina[[#This Row],[Cantidad Ordenada]]</f>
        <v>18</v>
      </c>
      <c r="K1126">
        <f>cocina[[#This Row],[Precio Unitario]]*cocina[[#This Row],[Cantidad Ordenada]]</f>
        <v>44</v>
      </c>
      <c r="L1126" s="5">
        <f>(SUMIF(A:A,cocina[[#This Row],[Número de Orden]],J:J))/SUMIF(A:A,cocina[[#This Row],[Número de Orden]],K:K)</f>
        <v>0.39240506329113922</v>
      </c>
      <c r="M1126" s="1">
        <f>cocina[[#This Row],[Ganancia bruta]]-cocina[[#This Row],[Ganancia neta]]</f>
        <v>26</v>
      </c>
    </row>
    <row r="1127" spans="1:13" x14ac:dyDescent="0.3">
      <c r="A1127">
        <v>452</v>
      </c>
      <c r="B1127">
        <v>9</v>
      </c>
      <c r="C1127" s="1" t="s">
        <v>80</v>
      </c>
      <c r="D1127" s="1" t="s">
        <v>628</v>
      </c>
      <c r="E1127">
        <v>13</v>
      </c>
      <c r="F1127">
        <v>21</v>
      </c>
      <c r="G1127">
        <v>1</v>
      </c>
      <c r="H1127">
        <v>42</v>
      </c>
      <c r="I1127" s="1" t="s">
        <v>609</v>
      </c>
      <c r="J1127">
        <f>cocina[[#This Row],[Precio Unitario]]*cocina[[#This Row],[Cantidad Ordenada]]-cocina[[#This Row],[Costo Unitario]]*cocina[[#This Row],[Cantidad Ordenada]]</f>
        <v>8</v>
      </c>
      <c r="K1127">
        <f>cocina[[#This Row],[Precio Unitario]]*cocina[[#This Row],[Cantidad Ordenada]]</f>
        <v>21</v>
      </c>
      <c r="L1127" s="5">
        <f>(SUMIF(A:A,cocina[[#This Row],[Número de Orden]],J:J))/SUMIF(A:A,cocina[[#This Row],[Número de Orden]],K:K)</f>
        <v>0.39240506329113922</v>
      </c>
      <c r="M1127" s="1">
        <f>cocina[[#This Row],[Ganancia bruta]]-cocina[[#This Row],[Ganancia neta]]</f>
        <v>13</v>
      </c>
    </row>
    <row r="1128" spans="1:13" x14ac:dyDescent="0.3">
      <c r="A1128">
        <v>453</v>
      </c>
      <c r="B1128">
        <v>6</v>
      </c>
      <c r="C1128" s="1" t="s">
        <v>65</v>
      </c>
      <c r="D1128" s="1" t="s">
        <v>625</v>
      </c>
      <c r="E1128">
        <v>20</v>
      </c>
      <c r="F1128">
        <v>34</v>
      </c>
      <c r="G1128">
        <v>1</v>
      </c>
      <c r="H1128">
        <v>42</v>
      </c>
      <c r="I1128" s="1" t="s">
        <v>608</v>
      </c>
      <c r="J1128">
        <f>cocina[[#This Row],[Precio Unitario]]*cocina[[#This Row],[Cantidad Ordenada]]-cocina[[#This Row],[Costo Unitario]]*cocina[[#This Row],[Cantidad Ordenada]]</f>
        <v>14</v>
      </c>
      <c r="K1128">
        <f>cocina[[#This Row],[Precio Unitario]]*cocina[[#This Row],[Cantidad Ordenada]]</f>
        <v>34</v>
      </c>
      <c r="L1128" s="5">
        <f>(SUMIF(A:A,cocina[[#This Row],[Número de Orden]],J:J))/SUMIF(A:A,cocina[[#This Row],[Número de Orden]],K:K)</f>
        <v>0.40769230769230769</v>
      </c>
      <c r="M1128" s="1">
        <f>cocina[[#This Row],[Ganancia bruta]]-cocina[[#This Row],[Ganancia neta]]</f>
        <v>20</v>
      </c>
    </row>
    <row r="1129" spans="1:13" x14ac:dyDescent="0.3">
      <c r="A1129">
        <v>453</v>
      </c>
      <c r="B1129">
        <v>6</v>
      </c>
      <c r="C1129" s="1" t="s">
        <v>257</v>
      </c>
      <c r="D1129" s="1" t="s">
        <v>623</v>
      </c>
      <c r="E1129">
        <v>19</v>
      </c>
      <c r="F1129">
        <v>32</v>
      </c>
      <c r="G1129">
        <v>3</v>
      </c>
      <c r="H1129">
        <v>58</v>
      </c>
      <c r="I1129" s="1" t="s">
        <v>608</v>
      </c>
      <c r="J1129">
        <f>cocina[[#This Row],[Precio Unitario]]*cocina[[#This Row],[Cantidad Ordenada]]-cocina[[#This Row],[Costo Unitario]]*cocina[[#This Row],[Cantidad Ordenada]]</f>
        <v>39</v>
      </c>
      <c r="K1129">
        <f>cocina[[#This Row],[Precio Unitario]]*cocina[[#This Row],[Cantidad Ordenada]]</f>
        <v>96</v>
      </c>
      <c r="L1129" s="5">
        <f>(SUMIF(A:A,cocina[[#This Row],[Número de Orden]],J:J))/SUMIF(A:A,cocina[[#This Row],[Número de Orden]],K:K)</f>
        <v>0.40769230769230769</v>
      </c>
      <c r="M1129" s="1">
        <f>cocina[[#This Row],[Ganancia bruta]]-cocina[[#This Row],[Ganancia neta]]</f>
        <v>57</v>
      </c>
    </row>
    <row r="1130" spans="1:13" x14ac:dyDescent="0.3">
      <c r="A1130">
        <v>454</v>
      </c>
      <c r="B1130">
        <v>1</v>
      </c>
      <c r="C1130" s="1" t="s">
        <v>116</v>
      </c>
      <c r="D1130" s="1" t="s">
        <v>615</v>
      </c>
      <c r="E1130">
        <v>16</v>
      </c>
      <c r="F1130">
        <v>27</v>
      </c>
      <c r="G1130">
        <v>2</v>
      </c>
      <c r="H1130">
        <v>49</v>
      </c>
      <c r="I1130" s="1" t="s">
        <v>608</v>
      </c>
      <c r="J1130">
        <f>cocina[[#This Row],[Precio Unitario]]*cocina[[#This Row],[Cantidad Ordenada]]-cocina[[#This Row],[Costo Unitario]]*cocina[[#This Row],[Cantidad Ordenada]]</f>
        <v>22</v>
      </c>
      <c r="K1130">
        <f>cocina[[#This Row],[Precio Unitario]]*cocina[[#This Row],[Cantidad Ordenada]]</f>
        <v>54</v>
      </c>
      <c r="L1130" s="5">
        <f>(SUMIF(A:A,cocina[[#This Row],[Número de Orden]],J:J))/SUMIF(A:A,cocina[[#This Row],[Número de Orden]],K:K)</f>
        <v>0.40343347639484978</v>
      </c>
      <c r="M1130" s="1">
        <f>cocina[[#This Row],[Ganancia bruta]]-cocina[[#This Row],[Ganancia neta]]</f>
        <v>32</v>
      </c>
    </row>
    <row r="1131" spans="1:13" x14ac:dyDescent="0.3">
      <c r="A1131">
        <v>454</v>
      </c>
      <c r="B1131">
        <v>1</v>
      </c>
      <c r="C1131" s="1" t="s">
        <v>122</v>
      </c>
      <c r="D1131" s="1" t="s">
        <v>621</v>
      </c>
      <c r="E1131">
        <v>11</v>
      </c>
      <c r="F1131">
        <v>19</v>
      </c>
      <c r="G1131">
        <v>3</v>
      </c>
      <c r="H1131">
        <v>18</v>
      </c>
      <c r="I1131" s="1" t="s">
        <v>609</v>
      </c>
      <c r="J1131">
        <f>cocina[[#This Row],[Precio Unitario]]*cocina[[#This Row],[Cantidad Ordenada]]-cocina[[#This Row],[Costo Unitario]]*cocina[[#This Row],[Cantidad Ordenada]]</f>
        <v>24</v>
      </c>
      <c r="K1131">
        <f>cocina[[#This Row],[Precio Unitario]]*cocina[[#This Row],[Cantidad Ordenada]]</f>
        <v>57</v>
      </c>
      <c r="L1131" s="5">
        <f>(SUMIF(A:A,cocina[[#This Row],[Número de Orden]],J:J))/SUMIF(A:A,cocina[[#This Row],[Número de Orden]],K:K)</f>
        <v>0.40343347639484978</v>
      </c>
      <c r="M1131" s="1">
        <f>cocina[[#This Row],[Ganancia bruta]]-cocina[[#This Row],[Ganancia neta]]</f>
        <v>33</v>
      </c>
    </row>
    <row r="1132" spans="1:13" x14ac:dyDescent="0.3">
      <c r="A1132">
        <v>454</v>
      </c>
      <c r="B1132">
        <v>1</v>
      </c>
      <c r="C1132" s="1" t="s">
        <v>83</v>
      </c>
      <c r="D1132" s="1" t="s">
        <v>617</v>
      </c>
      <c r="E1132">
        <v>22</v>
      </c>
      <c r="F1132">
        <v>36</v>
      </c>
      <c r="G1132">
        <v>2</v>
      </c>
      <c r="H1132">
        <v>42</v>
      </c>
      <c r="I1132" s="1" t="s">
        <v>609</v>
      </c>
      <c r="J1132">
        <f>cocina[[#This Row],[Precio Unitario]]*cocina[[#This Row],[Cantidad Ordenada]]-cocina[[#This Row],[Costo Unitario]]*cocina[[#This Row],[Cantidad Ordenada]]</f>
        <v>28</v>
      </c>
      <c r="K1132">
        <f>cocina[[#This Row],[Precio Unitario]]*cocina[[#This Row],[Cantidad Ordenada]]</f>
        <v>72</v>
      </c>
      <c r="L1132" s="5">
        <f>(SUMIF(A:A,cocina[[#This Row],[Número de Orden]],J:J))/SUMIF(A:A,cocina[[#This Row],[Número de Orden]],K:K)</f>
        <v>0.40343347639484978</v>
      </c>
      <c r="M1132" s="1">
        <f>cocina[[#This Row],[Ganancia bruta]]-cocina[[#This Row],[Ganancia neta]]</f>
        <v>44</v>
      </c>
    </row>
    <row r="1133" spans="1:13" x14ac:dyDescent="0.3">
      <c r="A1133">
        <v>454</v>
      </c>
      <c r="B1133">
        <v>1</v>
      </c>
      <c r="C1133" s="1" t="s">
        <v>132</v>
      </c>
      <c r="D1133" s="1" t="s">
        <v>631</v>
      </c>
      <c r="E1133">
        <v>15</v>
      </c>
      <c r="F1133">
        <v>25</v>
      </c>
      <c r="G1133">
        <v>2</v>
      </c>
      <c r="H1133">
        <v>44</v>
      </c>
      <c r="I1133" s="1" t="s">
        <v>608</v>
      </c>
      <c r="J1133">
        <f>cocina[[#This Row],[Precio Unitario]]*cocina[[#This Row],[Cantidad Ordenada]]-cocina[[#This Row],[Costo Unitario]]*cocina[[#This Row],[Cantidad Ordenada]]</f>
        <v>20</v>
      </c>
      <c r="K1133">
        <f>cocina[[#This Row],[Precio Unitario]]*cocina[[#This Row],[Cantidad Ordenada]]</f>
        <v>50</v>
      </c>
      <c r="L1133" s="5">
        <f>(SUMIF(A:A,cocina[[#This Row],[Número de Orden]],J:J))/SUMIF(A:A,cocina[[#This Row],[Número de Orden]],K:K)</f>
        <v>0.40343347639484978</v>
      </c>
      <c r="M1133" s="1">
        <f>cocina[[#This Row],[Ganancia bruta]]-cocina[[#This Row],[Ganancia neta]]</f>
        <v>30</v>
      </c>
    </row>
    <row r="1134" spans="1:13" x14ac:dyDescent="0.3">
      <c r="A1134">
        <v>455</v>
      </c>
      <c r="B1134">
        <v>12</v>
      </c>
      <c r="C1134" s="1" t="s">
        <v>168</v>
      </c>
      <c r="D1134" s="1" t="s">
        <v>612</v>
      </c>
      <c r="E1134">
        <v>14</v>
      </c>
      <c r="F1134">
        <v>24</v>
      </c>
      <c r="G1134">
        <v>2</v>
      </c>
      <c r="H1134">
        <v>11</v>
      </c>
      <c r="I1134" s="1" t="s">
        <v>608</v>
      </c>
      <c r="J1134">
        <f>cocina[[#This Row],[Precio Unitario]]*cocina[[#This Row],[Cantidad Ordenada]]-cocina[[#This Row],[Costo Unitario]]*cocina[[#This Row],[Cantidad Ordenada]]</f>
        <v>20</v>
      </c>
      <c r="K1134">
        <f>cocina[[#This Row],[Precio Unitario]]*cocina[[#This Row],[Cantidad Ordenada]]</f>
        <v>48</v>
      </c>
      <c r="L1134" s="5">
        <f>(SUMIF(A:A,cocina[[#This Row],[Número de Orden]],J:J))/SUMIF(A:A,cocina[[#This Row],[Número de Orden]],K:K)</f>
        <v>0.41666666666666669</v>
      </c>
      <c r="M1134" s="1">
        <f>cocina[[#This Row],[Ganancia bruta]]-cocina[[#This Row],[Ganancia neta]]</f>
        <v>28</v>
      </c>
    </row>
    <row r="1135" spans="1:13" x14ac:dyDescent="0.3">
      <c r="A1135">
        <v>456</v>
      </c>
      <c r="B1135">
        <v>13</v>
      </c>
      <c r="C1135" s="1" t="s">
        <v>58</v>
      </c>
      <c r="D1135" s="1" t="s">
        <v>616</v>
      </c>
      <c r="E1135">
        <v>25</v>
      </c>
      <c r="F1135">
        <v>40</v>
      </c>
      <c r="G1135">
        <v>2</v>
      </c>
      <c r="H1135">
        <v>47</v>
      </c>
      <c r="I1135" s="1" t="s">
        <v>609</v>
      </c>
      <c r="J1135">
        <f>cocina[[#This Row],[Precio Unitario]]*cocina[[#This Row],[Cantidad Ordenada]]-cocina[[#This Row],[Costo Unitario]]*cocina[[#This Row],[Cantidad Ordenada]]</f>
        <v>30</v>
      </c>
      <c r="K1135">
        <f>cocina[[#This Row],[Precio Unitario]]*cocina[[#This Row],[Cantidad Ordenada]]</f>
        <v>80</v>
      </c>
      <c r="L1135" s="5">
        <f>(SUMIF(A:A,cocina[[#This Row],[Número de Orden]],J:J))/SUMIF(A:A,cocina[[#This Row],[Número de Orden]],K:K)</f>
        <v>0.39189189189189189</v>
      </c>
      <c r="M1135" s="1">
        <f>cocina[[#This Row],[Ganancia bruta]]-cocina[[#This Row],[Ganancia neta]]</f>
        <v>50</v>
      </c>
    </row>
    <row r="1136" spans="1:13" x14ac:dyDescent="0.3">
      <c r="A1136">
        <v>456</v>
      </c>
      <c r="B1136">
        <v>13</v>
      </c>
      <c r="C1136" s="1" t="s">
        <v>65</v>
      </c>
      <c r="D1136" s="1" t="s">
        <v>625</v>
      </c>
      <c r="E1136">
        <v>20</v>
      </c>
      <c r="F1136">
        <v>34</v>
      </c>
      <c r="G1136">
        <v>2</v>
      </c>
      <c r="H1136">
        <v>24</v>
      </c>
      <c r="I1136" s="1" t="s">
        <v>608</v>
      </c>
      <c r="J1136">
        <f>cocina[[#This Row],[Precio Unitario]]*cocina[[#This Row],[Cantidad Ordenada]]-cocina[[#This Row],[Costo Unitario]]*cocina[[#This Row],[Cantidad Ordenada]]</f>
        <v>28</v>
      </c>
      <c r="K1136">
        <f>cocina[[#This Row],[Precio Unitario]]*cocina[[#This Row],[Cantidad Ordenada]]</f>
        <v>68</v>
      </c>
      <c r="L1136" s="5">
        <f>(SUMIF(A:A,cocina[[#This Row],[Número de Orden]],J:J))/SUMIF(A:A,cocina[[#This Row],[Número de Orden]],K:K)</f>
        <v>0.39189189189189189</v>
      </c>
      <c r="M1136" s="1">
        <f>cocina[[#This Row],[Ganancia bruta]]-cocina[[#This Row],[Ganancia neta]]</f>
        <v>40</v>
      </c>
    </row>
    <row r="1137" spans="1:13" x14ac:dyDescent="0.3">
      <c r="A1137">
        <v>457</v>
      </c>
      <c r="B1137">
        <v>18</v>
      </c>
      <c r="C1137" s="1" t="s">
        <v>271</v>
      </c>
      <c r="D1137" s="1" t="s">
        <v>619</v>
      </c>
      <c r="E1137">
        <v>20</v>
      </c>
      <c r="F1137">
        <v>33</v>
      </c>
      <c r="G1137">
        <v>3</v>
      </c>
      <c r="H1137">
        <v>43</v>
      </c>
      <c r="I1137" s="1" t="s">
        <v>609</v>
      </c>
      <c r="J1137">
        <f>cocina[[#This Row],[Precio Unitario]]*cocina[[#This Row],[Cantidad Ordenada]]-cocina[[#This Row],[Costo Unitario]]*cocina[[#This Row],[Cantidad Ordenada]]</f>
        <v>39</v>
      </c>
      <c r="K1137">
        <f>cocina[[#This Row],[Precio Unitario]]*cocina[[#This Row],[Cantidad Ordenada]]</f>
        <v>99</v>
      </c>
      <c r="L1137" s="5">
        <f>(SUMIF(A:A,cocina[[#This Row],[Número de Orden]],J:J))/SUMIF(A:A,cocina[[#This Row],[Número de Orden]],K:K)</f>
        <v>0.40145985401459855</v>
      </c>
      <c r="M1137" s="1">
        <f>cocina[[#This Row],[Ganancia bruta]]-cocina[[#This Row],[Ganancia neta]]</f>
        <v>60</v>
      </c>
    </row>
    <row r="1138" spans="1:13" x14ac:dyDescent="0.3">
      <c r="A1138">
        <v>457</v>
      </c>
      <c r="B1138">
        <v>18</v>
      </c>
      <c r="C1138" s="1" t="s">
        <v>122</v>
      </c>
      <c r="D1138" s="1" t="s">
        <v>621</v>
      </c>
      <c r="E1138">
        <v>11</v>
      </c>
      <c r="F1138">
        <v>19</v>
      </c>
      <c r="G1138">
        <v>2</v>
      </c>
      <c r="H1138">
        <v>15</v>
      </c>
      <c r="I1138" s="1" t="s">
        <v>609</v>
      </c>
      <c r="J1138">
        <f>cocina[[#This Row],[Precio Unitario]]*cocina[[#This Row],[Cantidad Ordenada]]-cocina[[#This Row],[Costo Unitario]]*cocina[[#This Row],[Cantidad Ordenada]]</f>
        <v>16</v>
      </c>
      <c r="K1138">
        <f>cocina[[#This Row],[Precio Unitario]]*cocina[[#This Row],[Cantidad Ordenada]]</f>
        <v>38</v>
      </c>
      <c r="L1138" s="5">
        <f>(SUMIF(A:A,cocina[[#This Row],[Número de Orden]],J:J))/SUMIF(A:A,cocina[[#This Row],[Número de Orden]],K:K)</f>
        <v>0.40145985401459855</v>
      </c>
      <c r="M1138" s="1">
        <f>cocina[[#This Row],[Ganancia bruta]]-cocina[[#This Row],[Ganancia neta]]</f>
        <v>22</v>
      </c>
    </row>
    <row r="1139" spans="1:13" x14ac:dyDescent="0.3">
      <c r="A1139">
        <v>458</v>
      </c>
      <c r="B1139">
        <v>4</v>
      </c>
      <c r="C1139" s="1" t="s">
        <v>52</v>
      </c>
      <c r="D1139" s="1" t="s">
        <v>620</v>
      </c>
      <c r="E1139">
        <v>16</v>
      </c>
      <c r="F1139">
        <v>28</v>
      </c>
      <c r="G1139">
        <v>2</v>
      </c>
      <c r="H1139">
        <v>11</v>
      </c>
      <c r="I1139" s="1" t="s">
        <v>609</v>
      </c>
      <c r="J1139">
        <f>cocina[[#This Row],[Precio Unitario]]*cocina[[#This Row],[Cantidad Ordenada]]-cocina[[#This Row],[Costo Unitario]]*cocina[[#This Row],[Cantidad Ordenada]]</f>
        <v>24</v>
      </c>
      <c r="K1139">
        <f>cocina[[#This Row],[Precio Unitario]]*cocina[[#This Row],[Cantidad Ordenada]]</f>
        <v>56</v>
      </c>
      <c r="L1139" s="5">
        <f>(SUMIF(A:A,cocina[[#This Row],[Número de Orden]],J:J))/SUMIF(A:A,cocina[[#This Row],[Número de Orden]],K:K)</f>
        <v>0.41044776119402987</v>
      </c>
      <c r="M1139" s="1">
        <f>cocina[[#This Row],[Ganancia bruta]]-cocina[[#This Row],[Ganancia neta]]</f>
        <v>32</v>
      </c>
    </row>
    <row r="1140" spans="1:13" x14ac:dyDescent="0.3">
      <c r="A1140">
        <v>458</v>
      </c>
      <c r="B1140">
        <v>4</v>
      </c>
      <c r="C1140" s="1" t="s">
        <v>65</v>
      </c>
      <c r="D1140" s="1" t="s">
        <v>625</v>
      </c>
      <c r="E1140">
        <v>20</v>
      </c>
      <c r="F1140">
        <v>34</v>
      </c>
      <c r="G1140">
        <v>3</v>
      </c>
      <c r="H1140">
        <v>28</v>
      </c>
      <c r="I1140" s="1" t="s">
        <v>608</v>
      </c>
      <c r="J1140">
        <f>cocina[[#This Row],[Precio Unitario]]*cocina[[#This Row],[Cantidad Ordenada]]-cocina[[#This Row],[Costo Unitario]]*cocina[[#This Row],[Cantidad Ordenada]]</f>
        <v>42</v>
      </c>
      <c r="K1140">
        <f>cocina[[#This Row],[Precio Unitario]]*cocina[[#This Row],[Cantidad Ordenada]]</f>
        <v>102</v>
      </c>
      <c r="L1140" s="5">
        <f>(SUMIF(A:A,cocina[[#This Row],[Número de Orden]],J:J))/SUMIF(A:A,cocina[[#This Row],[Número de Orden]],K:K)</f>
        <v>0.41044776119402987</v>
      </c>
      <c r="M1140" s="1">
        <f>cocina[[#This Row],[Ganancia bruta]]-cocina[[#This Row],[Ganancia neta]]</f>
        <v>60</v>
      </c>
    </row>
    <row r="1141" spans="1:13" x14ac:dyDescent="0.3">
      <c r="A1141">
        <v>458</v>
      </c>
      <c r="B1141">
        <v>4</v>
      </c>
      <c r="C1141" s="1" t="s">
        <v>271</v>
      </c>
      <c r="D1141" s="1" t="s">
        <v>619</v>
      </c>
      <c r="E1141">
        <v>20</v>
      </c>
      <c r="F1141">
        <v>33</v>
      </c>
      <c r="G1141">
        <v>2</v>
      </c>
      <c r="H1141">
        <v>6</v>
      </c>
      <c r="I1141" s="1" t="s">
        <v>608</v>
      </c>
      <c r="J1141">
        <f>cocina[[#This Row],[Precio Unitario]]*cocina[[#This Row],[Cantidad Ordenada]]-cocina[[#This Row],[Costo Unitario]]*cocina[[#This Row],[Cantidad Ordenada]]</f>
        <v>26</v>
      </c>
      <c r="K1141">
        <f>cocina[[#This Row],[Precio Unitario]]*cocina[[#This Row],[Cantidad Ordenada]]</f>
        <v>66</v>
      </c>
      <c r="L1141" s="5">
        <f>(SUMIF(A:A,cocina[[#This Row],[Número de Orden]],J:J))/SUMIF(A:A,cocina[[#This Row],[Número de Orden]],K:K)</f>
        <v>0.41044776119402987</v>
      </c>
      <c r="M1141" s="1">
        <f>cocina[[#This Row],[Ganancia bruta]]-cocina[[#This Row],[Ganancia neta]]</f>
        <v>40</v>
      </c>
    </row>
    <row r="1142" spans="1:13" x14ac:dyDescent="0.3">
      <c r="A1142">
        <v>458</v>
      </c>
      <c r="B1142">
        <v>4</v>
      </c>
      <c r="C1142" s="1" t="s">
        <v>213</v>
      </c>
      <c r="D1142" s="1" t="s">
        <v>624</v>
      </c>
      <c r="E1142">
        <v>13</v>
      </c>
      <c r="F1142">
        <v>22</v>
      </c>
      <c r="G1142">
        <v>2</v>
      </c>
      <c r="H1142">
        <v>44</v>
      </c>
      <c r="I1142" s="1" t="s">
        <v>608</v>
      </c>
      <c r="J1142">
        <f>cocina[[#This Row],[Precio Unitario]]*cocina[[#This Row],[Cantidad Ordenada]]-cocina[[#This Row],[Costo Unitario]]*cocina[[#This Row],[Cantidad Ordenada]]</f>
        <v>18</v>
      </c>
      <c r="K1142">
        <f>cocina[[#This Row],[Precio Unitario]]*cocina[[#This Row],[Cantidad Ordenada]]</f>
        <v>44</v>
      </c>
      <c r="L1142" s="5">
        <f>(SUMIF(A:A,cocina[[#This Row],[Número de Orden]],J:J))/SUMIF(A:A,cocina[[#This Row],[Número de Orden]],K:K)</f>
        <v>0.41044776119402987</v>
      </c>
      <c r="M1142" s="1">
        <f>cocina[[#This Row],[Ganancia bruta]]-cocina[[#This Row],[Ganancia neta]]</f>
        <v>26</v>
      </c>
    </row>
    <row r="1143" spans="1:13" x14ac:dyDescent="0.3">
      <c r="A1143">
        <v>459</v>
      </c>
      <c r="B1143">
        <v>20</v>
      </c>
      <c r="C1143" s="1" t="s">
        <v>52</v>
      </c>
      <c r="D1143" s="1" t="s">
        <v>620</v>
      </c>
      <c r="E1143">
        <v>16</v>
      </c>
      <c r="F1143">
        <v>28</v>
      </c>
      <c r="G1143">
        <v>3</v>
      </c>
      <c r="H1143">
        <v>30</v>
      </c>
      <c r="I1143" s="1" t="s">
        <v>608</v>
      </c>
      <c r="J1143">
        <f>cocina[[#This Row],[Precio Unitario]]*cocina[[#This Row],[Cantidad Ordenada]]-cocina[[#This Row],[Costo Unitario]]*cocina[[#This Row],[Cantidad Ordenada]]</f>
        <v>36</v>
      </c>
      <c r="K1143">
        <f>cocina[[#This Row],[Precio Unitario]]*cocina[[#This Row],[Cantidad Ordenada]]</f>
        <v>84</v>
      </c>
      <c r="L1143" s="5">
        <f>(SUMIF(A:A,cocina[[#This Row],[Número de Orden]],J:J))/SUMIF(A:A,cocina[[#This Row],[Número de Orden]],K:K)</f>
        <v>0.42857142857142855</v>
      </c>
      <c r="M1143" s="1">
        <f>cocina[[#This Row],[Ganancia bruta]]-cocina[[#This Row],[Ganancia neta]]</f>
        <v>48</v>
      </c>
    </row>
    <row r="1144" spans="1:13" x14ac:dyDescent="0.3">
      <c r="A1144">
        <v>460</v>
      </c>
      <c r="B1144">
        <v>19</v>
      </c>
      <c r="C1144" s="1" t="s">
        <v>52</v>
      </c>
      <c r="D1144" s="1" t="s">
        <v>620</v>
      </c>
      <c r="E1144">
        <v>16</v>
      </c>
      <c r="F1144">
        <v>28</v>
      </c>
      <c r="G1144">
        <v>1</v>
      </c>
      <c r="H1144">
        <v>40</v>
      </c>
      <c r="I1144" s="1" t="s">
        <v>609</v>
      </c>
      <c r="J1144">
        <f>cocina[[#This Row],[Precio Unitario]]*cocina[[#This Row],[Cantidad Ordenada]]-cocina[[#This Row],[Costo Unitario]]*cocina[[#This Row],[Cantidad Ordenada]]</f>
        <v>12</v>
      </c>
      <c r="K1144">
        <f>cocina[[#This Row],[Precio Unitario]]*cocina[[#This Row],[Cantidad Ordenada]]</f>
        <v>28</v>
      </c>
      <c r="L1144" s="5">
        <f>(SUMIF(A:A,cocina[[#This Row],[Número de Orden]],J:J))/SUMIF(A:A,cocina[[#This Row],[Número de Orden]],K:K)</f>
        <v>0.41477272727272729</v>
      </c>
      <c r="M1144" s="1">
        <f>cocina[[#This Row],[Ganancia bruta]]-cocina[[#This Row],[Ganancia neta]]</f>
        <v>16</v>
      </c>
    </row>
    <row r="1145" spans="1:13" x14ac:dyDescent="0.3">
      <c r="A1145">
        <v>460</v>
      </c>
      <c r="B1145">
        <v>19</v>
      </c>
      <c r="C1145" s="1" t="s">
        <v>165</v>
      </c>
      <c r="D1145" s="1" t="s">
        <v>630</v>
      </c>
      <c r="E1145">
        <v>15</v>
      </c>
      <c r="F1145">
        <v>26</v>
      </c>
      <c r="G1145">
        <v>1</v>
      </c>
      <c r="H1145">
        <v>8</v>
      </c>
      <c r="I1145" s="1" t="s">
        <v>609</v>
      </c>
      <c r="J1145">
        <f>cocina[[#This Row],[Precio Unitario]]*cocina[[#This Row],[Cantidad Ordenada]]-cocina[[#This Row],[Costo Unitario]]*cocina[[#This Row],[Cantidad Ordenada]]</f>
        <v>11</v>
      </c>
      <c r="K1145">
        <f>cocina[[#This Row],[Precio Unitario]]*cocina[[#This Row],[Cantidad Ordenada]]</f>
        <v>26</v>
      </c>
      <c r="L1145" s="5">
        <f>(SUMIF(A:A,cocina[[#This Row],[Número de Orden]],J:J))/SUMIF(A:A,cocina[[#This Row],[Número de Orden]],K:K)</f>
        <v>0.41477272727272729</v>
      </c>
      <c r="M1145" s="1">
        <f>cocina[[#This Row],[Ganancia bruta]]-cocina[[#This Row],[Ganancia neta]]</f>
        <v>15</v>
      </c>
    </row>
    <row r="1146" spans="1:13" x14ac:dyDescent="0.3">
      <c r="A1146">
        <v>460</v>
      </c>
      <c r="B1146">
        <v>19</v>
      </c>
      <c r="C1146" s="1" t="s">
        <v>132</v>
      </c>
      <c r="D1146" s="1" t="s">
        <v>631</v>
      </c>
      <c r="E1146">
        <v>15</v>
      </c>
      <c r="F1146">
        <v>25</v>
      </c>
      <c r="G1146">
        <v>2</v>
      </c>
      <c r="H1146">
        <v>43</v>
      </c>
      <c r="I1146" s="1" t="s">
        <v>608</v>
      </c>
      <c r="J1146">
        <f>cocina[[#This Row],[Precio Unitario]]*cocina[[#This Row],[Cantidad Ordenada]]-cocina[[#This Row],[Costo Unitario]]*cocina[[#This Row],[Cantidad Ordenada]]</f>
        <v>20</v>
      </c>
      <c r="K1146">
        <f>cocina[[#This Row],[Precio Unitario]]*cocina[[#This Row],[Cantidad Ordenada]]</f>
        <v>50</v>
      </c>
      <c r="L1146" s="5">
        <f>(SUMIF(A:A,cocina[[#This Row],[Número de Orden]],J:J))/SUMIF(A:A,cocina[[#This Row],[Número de Orden]],K:K)</f>
        <v>0.41477272727272729</v>
      </c>
      <c r="M1146" s="1">
        <f>cocina[[#This Row],[Ganancia bruta]]-cocina[[#This Row],[Ganancia neta]]</f>
        <v>30</v>
      </c>
    </row>
    <row r="1147" spans="1:13" x14ac:dyDescent="0.3">
      <c r="A1147">
        <v>460</v>
      </c>
      <c r="B1147">
        <v>19</v>
      </c>
      <c r="C1147" s="1" t="s">
        <v>168</v>
      </c>
      <c r="D1147" s="1" t="s">
        <v>612</v>
      </c>
      <c r="E1147">
        <v>14</v>
      </c>
      <c r="F1147">
        <v>24</v>
      </c>
      <c r="G1147">
        <v>3</v>
      </c>
      <c r="H1147">
        <v>33</v>
      </c>
      <c r="I1147" s="1" t="s">
        <v>608</v>
      </c>
      <c r="J1147">
        <f>cocina[[#This Row],[Precio Unitario]]*cocina[[#This Row],[Cantidad Ordenada]]-cocina[[#This Row],[Costo Unitario]]*cocina[[#This Row],[Cantidad Ordenada]]</f>
        <v>30</v>
      </c>
      <c r="K1147">
        <f>cocina[[#This Row],[Precio Unitario]]*cocina[[#This Row],[Cantidad Ordenada]]</f>
        <v>72</v>
      </c>
      <c r="L1147" s="5">
        <f>(SUMIF(A:A,cocina[[#This Row],[Número de Orden]],J:J))/SUMIF(A:A,cocina[[#This Row],[Número de Orden]],K:K)</f>
        <v>0.41477272727272729</v>
      </c>
      <c r="M1147" s="1">
        <f>cocina[[#This Row],[Ganancia bruta]]-cocina[[#This Row],[Ganancia neta]]</f>
        <v>42</v>
      </c>
    </row>
    <row r="1148" spans="1:13" x14ac:dyDescent="0.3">
      <c r="A1148">
        <v>461</v>
      </c>
      <c r="B1148">
        <v>4</v>
      </c>
      <c r="C1148" s="1" t="s">
        <v>36</v>
      </c>
      <c r="D1148" s="1" t="s">
        <v>622</v>
      </c>
      <c r="E1148">
        <v>21</v>
      </c>
      <c r="F1148">
        <v>35</v>
      </c>
      <c r="G1148">
        <v>2</v>
      </c>
      <c r="H1148">
        <v>38</v>
      </c>
      <c r="I1148" s="1" t="s">
        <v>609</v>
      </c>
      <c r="J1148">
        <f>cocina[[#This Row],[Precio Unitario]]*cocina[[#This Row],[Cantidad Ordenada]]-cocina[[#This Row],[Costo Unitario]]*cocina[[#This Row],[Cantidad Ordenada]]</f>
        <v>28</v>
      </c>
      <c r="K1148">
        <f>cocina[[#This Row],[Precio Unitario]]*cocina[[#This Row],[Cantidad Ordenada]]</f>
        <v>70</v>
      </c>
      <c r="L1148" s="5">
        <f>(SUMIF(A:A,cocina[[#This Row],[Número de Orden]],J:J))/SUMIF(A:A,cocina[[#This Row],[Número de Orden]],K:K)</f>
        <v>0.40404040404040403</v>
      </c>
      <c r="M1148" s="1">
        <f>cocina[[#This Row],[Ganancia bruta]]-cocina[[#This Row],[Ganancia neta]]</f>
        <v>42</v>
      </c>
    </row>
    <row r="1149" spans="1:13" x14ac:dyDescent="0.3">
      <c r="A1149">
        <v>461</v>
      </c>
      <c r="B1149">
        <v>4</v>
      </c>
      <c r="C1149" s="1" t="s">
        <v>48</v>
      </c>
      <c r="D1149" s="1" t="s">
        <v>618</v>
      </c>
      <c r="E1149">
        <v>17</v>
      </c>
      <c r="F1149">
        <v>29</v>
      </c>
      <c r="G1149">
        <v>1</v>
      </c>
      <c r="H1149">
        <v>28</v>
      </c>
      <c r="I1149" s="1" t="s">
        <v>608</v>
      </c>
      <c r="J1149">
        <f>cocina[[#This Row],[Precio Unitario]]*cocina[[#This Row],[Cantidad Ordenada]]-cocina[[#This Row],[Costo Unitario]]*cocina[[#This Row],[Cantidad Ordenada]]</f>
        <v>12</v>
      </c>
      <c r="K1149">
        <f>cocina[[#This Row],[Precio Unitario]]*cocina[[#This Row],[Cantidad Ordenada]]</f>
        <v>29</v>
      </c>
      <c r="L1149" s="5">
        <f>(SUMIF(A:A,cocina[[#This Row],[Número de Orden]],J:J))/SUMIF(A:A,cocina[[#This Row],[Número de Orden]],K:K)</f>
        <v>0.40404040404040403</v>
      </c>
      <c r="M1149" s="1">
        <f>cocina[[#This Row],[Ganancia bruta]]-cocina[[#This Row],[Ganancia neta]]</f>
        <v>17</v>
      </c>
    </row>
    <row r="1150" spans="1:13" x14ac:dyDescent="0.3">
      <c r="A1150">
        <v>462</v>
      </c>
      <c r="B1150">
        <v>9</v>
      </c>
      <c r="C1150" s="1" t="s">
        <v>271</v>
      </c>
      <c r="D1150" s="1" t="s">
        <v>619</v>
      </c>
      <c r="E1150">
        <v>20</v>
      </c>
      <c r="F1150">
        <v>33</v>
      </c>
      <c r="G1150">
        <v>3</v>
      </c>
      <c r="H1150">
        <v>11</v>
      </c>
      <c r="I1150" s="1" t="s">
        <v>608</v>
      </c>
      <c r="J1150">
        <f>cocina[[#This Row],[Precio Unitario]]*cocina[[#This Row],[Cantidad Ordenada]]-cocina[[#This Row],[Costo Unitario]]*cocina[[#This Row],[Cantidad Ordenada]]</f>
        <v>39</v>
      </c>
      <c r="K1150">
        <f>cocina[[#This Row],[Precio Unitario]]*cocina[[#This Row],[Cantidad Ordenada]]</f>
        <v>99</v>
      </c>
      <c r="L1150" s="5">
        <f>(SUMIF(A:A,cocina[[#This Row],[Número de Orden]],J:J))/SUMIF(A:A,cocina[[#This Row],[Número de Orden]],K:K)</f>
        <v>0.39393939393939392</v>
      </c>
      <c r="M1150" s="1">
        <f>cocina[[#This Row],[Ganancia bruta]]-cocina[[#This Row],[Ganancia neta]]</f>
        <v>60</v>
      </c>
    </row>
    <row r="1151" spans="1:13" x14ac:dyDescent="0.3">
      <c r="A1151">
        <v>463</v>
      </c>
      <c r="B1151">
        <v>7</v>
      </c>
      <c r="C1151" s="1" t="s">
        <v>126</v>
      </c>
      <c r="D1151" s="1" t="s">
        <v>614</v>
      </c>
      <c r="E1151">
        <v>19</v>
      </c>
      <c r="F1151">
        <v>31</v>
      </c>
      <c r="G1151">
        <v>3</v>
      </c>
      <c r="H1151">
        <v>14</v>
      </c>
      <c r="I1151" s="1" t="s">
        <v>609</v>
      </c>
      <c r="J1151">
        <f>cocina[[#This Row],[Precio Unitario]]*cocina[[#This Row],[Cantidad Ordenada]]-cocina[[#This Row],[Costo Unitario]]*cocina[[#This Row],[Cantidad Ordenada]]</f>
        <v>36</v>
      </c>
      <c r="K1151">
        <f>cocina[[#This Row],[Precio Unitario]]*cocina[[#This Row],[Cantidad Ordenada]]</f>
        <v>93</v>
      </c>
      <c r="L1151" s="5">
        <f>(SUMIF(A:A,cocina[[#This Row],[Número de Orden]],J:J))/SUMIF(A:A,cocina[[#This Row],[Número de Orden]],K:K)</f>
        <v>0.38709677419354838</v>
      </c>
      <c r="M1151" s="1">
        <f>cocina[[#This Row],[Ganancia bruta]]-cocina[[#This Row],[Ganancia neta]]</f>
        <v>57</v>
      </c>
    </row>
    <row r="1152" spans="1:13" x14ac:dyDescent="0.3">
      <c r="A1152">
        <v>464</v>
      </c>
      <c r="B1152">
        <v>16</v>
      </c>
      <c r="C1152" s="1" t="s">
        <v>165</v>
      </c>
      <c r="D1152" s="1" t="s">
        <v>630</v>
      </c>
      <c r="E1152">
        <v>15</v>
      </c>
      <c r="F1152">
        <v>26</v>
      </c>
      <c r="G1152">
        <v>3</v>
      </c>
      <c r="H1152">
        <v>50</v>
      </c>
      <c r="I1152" s="1" t="s">
        <v>609</v>
      </c>
      <c r="J1152">
        <f>cocina[[#This Row],[Precio Unitario]]*cocina[[#This Row],[Cantidad Ordenada]]-cocina[[#This Row],[Costo Unitario]]*cocina[[#This Row],[Cantidad Ordenada]]</f>
        <v>33</v>
      </c>
      <c r="K1152">
        <f>cocina[[#This Row],[Precio Unitario]]*cocina[[#This Row],[Cantidad Ordenada]]</f>
        <v>78</v>
      </c>
      <c r="L1152" s="5">
        <f>(SUMIF(A:A,cocina[[#This Row],[Número de Orden]],J:J))/SUMIF(A:A,cocina[[#This Row],[Número de Orden]],K:K)</f>
        <v>0.41558441558441561</v>
      </c>
      <c r="M1152" s="1">
        <f>cocina[[#This Row],[Ganancia bruta]]-cocina[[#This Row],[Ganancia neta]]</f>
        <v>45</v>
      </c>
    </row>
    <row r="1153" spans="1:13" x14ac:dyDescent="0.3">
      <c r="A1153">
        <v>464</v>
      </c>
      <c r="B1153">
        <v>16</v>
      </c>
      <c r="C1153" s="1" t="s">
        <v>116</v>
      </c>
      <c r="D1153" s="1" t="s">
        <v>615</v>
      </c>
      <c r="E1153">
        <v>16</v>
      </c>
      <c r="F1153">
        <v>27</v>
      </c>
      <c r="G1153">
        <v>2</v>
      </c>
      <c r="H1153">
        <v>24</v>
      </c>
      <c r="I1153" s="1" t="s">
        <v>608</v>
      </c>
      <c r="J1153">
        <f>cocina[[#This Row],[Precio Unitario]]*cocina[[#This Row],[Cantidad Ordenada]]-cocina[[#This Row],[Costo Unitario]]*cocina[[#This Row],[Cantidad Ordenada]]</f>
        <v>22</v>
      </c>
      <c r="K1153">
        <f>cocina[[#This Row],[Precio Unitario]]*cocina[[#This Row],[Cantidad Ordenada]]</f>
        <v>54</v>
      </c>
      <c r="L1153" s="5">
        <f>(SUMIF(A:A,cocina[[#This Row],[Número de Orden]],J:J))/SUMIF(A:A,cocina[[#This Row],[Número de Orden]],K:K)</f>
        <v>0.41558441558441561</v>
      </c>
      <c r="M1153" s="1">
        <f>cocina[[#This Row],[Ganancia bruta]]-cocina[[#This Row],[Ganancia neta]]</f>
        <v>32</v>
      </c>
    </row>
    <row r="1154" spans="1:13" x14ac:dyDescent="0.3">
      <c r="A1154">
        <v>464</v>
      </c>
      <c r="B1154">
        <v>16</v>
      </c>
      <c r="C1154" s="1" t="s">
        <v>213</v>
      </c>
      <c r="D1154" s="1" t="s">
        <v>624</v>
      </c>
      <c r="E1154">
        <v>13</v>
      </c>
      <c r="F1154">
        <v>22</v>
      </c>
      <c r="G1154">
        <v>1</v>
      </c>
      <c r="H1154">
        <v>10</v>
      </c>
      <c r="I1154" s="1" t="s">
        <v>608</v>
      </c>
      <c r="J1154">
        <f>cocina[[#This Row],[Precio Unitario]]*cocina[[#This Row],[Cantidad Ordenada]]-cocina[[#This Row],[Costo Unitario]]*cocina[[#This Row],[Cantidad Ordenada]]</f>
        <v>9</v>
      </c>
      <c r="K1154">
        <f>cocina[[#This Row],[Precio Unitario]]*cocina[[#This Row],[Cantidad Ordenada]]</f>
        <v>22</v>
      </c>
      <c r="L1154" s="5">
        <f>(SUMIF(A:A,cocina[[#This Row],[Número de Orden]],J:J))/SUMIF(A:A,cocina[[#This Row],[Número de Orden]],K:K)</f>
        <v>0.41558441558441561</v>
      </c>
      <c r="M1154" s="1">
        <f>cocina[[#This Row],[Ganancia bruta]]-cocina[[#This Row],[Ganancia neta]]</f>
        <v>13</v>
      </c>
    </row>
    <row r="1155" spans="1:13" x14ac:dyDescent="0.3">
      <c r="A1155">
        <v>465</v>
      </c>
      <c r="B1155">
        <v>4</v>
      </c>
      <c r="C1155" s="1" t="s">
        <v>132</v>
      </c>
      <c r="D1155" s="1" t="s">
        <v>631</v>
      </c>
      <c r="E1155">
        <v>15</v>
      </c>
      <c r="F1155">
        <v>25</v>
      </c>
      <c r="G1155">
        <v>3</v>
      </c>
      <c r="H1155">
        <v>37</v>
      </c>
      <c r="I1155" s="1" t="s">
        <v>608</v>
      </c>
      <c r="J1155">
        <f>cocina[[#This Row],[Precio Unitario]]*cocina[[#This Row],[Cantidad Ordenada]]-cocina[[#This Row],[Costo Unitario]]*cocina[[#This Row],[Cantidad Ordenada]]</f>
        <v>30</v>
      </c>
      <c r="K1155">
        <f>cocina[[#This Row],[Precio Unitario]]*cocina[[#This Row],[Cantidad Ordenada]]</f>
        <v>75</v>
      </c>
      <c r="L1155" s="5">
        <f>(SUMIF(A:A,cocina[[#This Row],[Número de Orden]],J:J))/SUMIF(A:A,cocina[[#This Row],[Número de Orden]],K:K)</f>
        <v>0.39669421487603307</v>
      </c>
      <c r="M1155" s="1">
        <f>cocina[[#This Row],[Ganancia bruta]]-cocina[[#This Row],[Ganancia neta]]</f>
        <v>45</v>
      </c>
    </row>
    <row r="1156" spans="1:13" x14ac:dyDescent="0.3">
      <c r="A1156">
        <v>465</v>
      </c>
      <c r="B1156">
        <v>4</v>
      </c>
      <c r="C1156" s="1" t="s">
        <v>210</v>
      </c>
      <c r="D1156" s="1" t="s">
        <v>627</v>
      </c>
      <c r="E1156">
        <v>14</v>
      </c>
      <c r="F1156">
        <v>23</v>
      </c>
      <c r="G1156">
        <v>2</v>
      </c>
      <c r="H1156">
        <v>23</v>
      </c>
      <c r="I1156" s="1" t="s">
        <v>609</v>
      </c>
      <c r="J1156">
        <f>cocina[[#This Row],[Precio Unitario]]*cocina[[#This Row],[Cantidad Ordenada]]-cocina[[#This Row],[Costo Unitario]]*cocina[[#This Row],[Cantidad Ordenada]]</f>
        <v>18</v>
      </c>
      <c r="K1156">
        <f>cocina[[#This Row],[Precio Unitario]]*cocina[[#This Row],[Cantidad Ordenada]]</f>
        <v>46</v>
      </c>
      <c r="L1156" s="5">
        <f>(SUMIF(A:A,cocina[[#This Row],[Número de Orden]],J:J))/SUMIF(A:A,cocina[[#This Row],[Número de Orden]],K:K)</f>
        <v>0.39669421487603307</v>
      </c>
      <c r="M1156" s="1">
        <f>cocina[[#This Row],[Ganancia bruta]]-cocina[[#This Row],[Ganancia neta]]</f>
        <v>28</v>
      </c>
    </row>
    <row r="1157" spans="1:13" x14ac:dyDescent="0.3">
      <c r="A1157">
        <v>466</v>
      </c>
      <c r="B1157">
        <v>4</v>
      </c>
      <c r="C1157" s="1" t="s">
        <v>213</v>
      </c>
      <c r="D1157" s="1" t="s">
        <v>624</v>
      </c>
      <c r="E1157">
        <v>13</v>
      </c>
      <c r="F1157">
        <v>22</v>
      </c>
      <c r="G1157">
        <v>1</v>
      </c>
      <c r="H1157">
        <v>50</v>
      </c>
      <c r="I1157" s="1" t="s">
        <v>609</v>
      </c>
      <c r="J1157">
        <f>cocina[[#This Row],[Precio Unitario]]*cocina[[#This Row],[Cantidad Ordenada]]-cocina[[#This Row],[Costo Unitario]]*cocina[[#This Row],[Cantidad Ordenada]]</f>
        <v>9</v>
      </c>
      <c r="K1157">
        <f>cocina[[#This Row],[Precio Unitario]]*cocina[[#This Row],[Cantidad Ordenada]]</f>
        <v>22</v>
      </c>
      <c r="L1157" s="5">
        <f>(SUMIF(A:A,cocina[[#This Row],[Número de Orden]],J:J))/SUMIF(A:A,cocina[[#This Row],[Número de Orden]],K:K)</f>
        <v>0.40714285714285714</v>
      </c>
      <c r="M1157" s="1">
        <f>cocina[[#This Row],[Ganancia bruta]]-cocina[[#This Row],[Ganancia neta]]</f>
        <v>13</v>
      </c>
    </row>
    <row r="1158" spans="1:13" x14ac:dyDescent="0.3">
      <c r="A1158">
        <v>466</v>
      </c>
      <c r="B1158">
        <v>4</v>
      </c>
      <c r="C1158" s="1" t="s">
        <v>78</v>
      </c>
      <c r="D1158" s="1" t="s">
        <v>613</v>
      </c>
      <c r="E1158">
        <v>18</v>
      </c>
      <c r="F1158">
        <v>30</v>
      </c>
      <c r="G1158">
        <v>3</v>
      </c>
      <c r="H1158">
        <v>52</v>
      </c>
      <c r="I1158" s="1" t="s">
        <v>608</v>
      </c>
      <c r="J1158">
        <f>cocina[[#This Row],[Precio Unitario]]*cocina[[#This Row],[Cantidad Ordenada]]-cocina[[#This Row],[Costo Unitario]]*cocina[[#This Row],[Cantidad Ordenada]]</f>
        <v>36</v>
      </c>
      <c r="K1158">
        <f>cocina[[#This Row],[Precio Unitario]]*cocina[[#This Row],[Cantidad Ordenada]]</f>
        <v>90</v>
      </c>
      <c r="L1158" s="5">
        <f>(SUMIF(A:A,cocina[[#This Row],[Número de Orden]],J:J))/SUMIF(A:A,cocina[[#This Row],[Número de Orden]],K:K)</f>
        <v>0.40714285714285714</v>
      </c>
      <c r="M1158" s="1">
        <f>cocina[[#This Row],[Ganancia bruta]]-cocina[[#This Row],[Ganancia neta]]</f>
        <v>54</v>
      </c>
    </row>
    <row r="1159" spans="1:13" x14ac:dyDescent="0.3">
      <c r="A1159">
        <v>466</v>
      </c>
      <c r="B1159">
        <v>4</v>
      </c>
      <c r="C1159" s="1" t="s">
        <v>52</v>
      </c>
      <c r="D1159" s="1" t="s">
        <v>620</v>
      </c>
      <c r="E1159">
        <v>16</v>
      </c>
      <c r="F1159">
        <v>28</v>
      </c>
      <c r="G1159">
        <v>1</v>
      </c>
      <c r="H1159">
        <v>43</v>
      </c>
      <c r="I1159" s="1" t="s">
        <v>608</v>
      </c>
      <c r="J1159">
        <f>cocina[[#This Row],[Precio Unitario]]*cocina[[#This Row],[Cantidad Ordenada]]-cocina[[#This Row],[Costo Unitario]]*cocina[[#This Row],[Cantidad Ordenada]]</f>
        <v>12</v>
      </c>
      <c r="K1159">
        <f>cocina[[#This Row],[Precio Unitario]]*cocina[[#This Row],[Cantidad Ordenada]]</f>
        <v>28</v>
      </c>
      <c r="L1159" s="5">
        <f>(SUMIF(A:A,cocina[[#This Row],[Número de Orden]],J:J))/SUMIF(A:A,cocina[[#This Row],[Número de Orden]],K:K)</f>
        <v>0.40714285714285714</v>
      </c>
      <c r="M1159" s="1">
        <f>cocina[[#This Row],[Ganancia bruta]]-cocina[[#This Row],[Ganancia neta]]</f>
        <v>16</v>
      </c>
    </row>
    <row r="1160" spans="1:13" x14ac:dyDescent="0.3">
      <c r="A1160">
        <v>467</v>
      </c>
      <c r="B1160">
        <v>15</v>
      </c>
      <c r="C1160" s="1" t="s">
        <v>271</v>
      </c>
      <c r="D1160" s="1" t="s">
        <v>619</v>
      </c>
      <c r="E1160">
        <v>20</v>
      </c>
      <c r="F1160">
        <v>33</v>
      </c>
      <c r="G1160">
        <v>3</v>
      </c>
      <c r="H1160">
        <v>13</v>
      </c>
      <c r="I1160" s="1" t="s">
        <v>608</v>
      </c>
      <c r="J1160">
        <f>cocina[[#This Row],[Precio Unitario]]*cocina[[#This Row],[Cantidad Ordenada]]-cocina[[#This Row],[Costo Unitario]]*cocina[[#This Row],[Cantidad Ordenada]]</f>
        <v>39</v>
      </c>
      <c r="K1160">
        <f>cocina[[#This Row],[Precio Unitario]]*cocina[[#This Row],[Cantidad Ordenada]]</f>
        <v>99</v>
      </c>
      <c r="L1160" s="5">
        <f>(SUMIF(A:A,cocina[[#This Row],[Número de Orden]],J:J))/SUMIF(A:A,cocina[[#This Row],[Número de Orden]],K:K)</f>
        <v>0.39860139860139859</v>
      </c>
      <c r="M1160" s="1">
        <f>cocina[[#This Row],[Ganancia bruta]]-cocina[[#This Row],[Ganancia neta]]</f>
        <v>60</v>
      </c>
    </row>
    <row r="1161" spans="1:13" x14ac:dyDescent="0.3">
      <c r="A1161">
        <v>467</v>
      </c>
      <c r="B1161">
        <v>15</v>
      </c>
      <c r="C1161" s="1" t="s">
        <v>213</v>
      </c>
      <c r="D1161" s="1" t="s">
        <v>624</v>
      </c>
      <c r="E1161">
        <v>13</v>
      </c>
      <c r="F1161">
        <v>22</v>
      </c>
      <c r="G1161">
        <v>2</v>
      </c>
      <c r="H1161">
        <v>59</v>
      </c>
      <c r="I1161" s="1" t="s">
        <v>608</v>
      </c>
      <c r="J1161">
        <f>cocina[[#This Row],[Precio Unitario]]*cocina[[#This Row],[Cantidad Ordenada]]-cocina[[#This Row],[Costo Unitario]]*cocina[[#This Row],[Cantidad Ordenada]]</f>
        <v>18</v>
      </c>
      <c r="K1161">
        <f>cocina[[#This Row],[Precio Unitario]]*cocina[[#This Row],[Cantidad Ordenada]]</f>
        <v>44</v>
      </c>
      <c r="L1161" s="5">
        <f>(SUMIF(A:A,cocina[[#This Row],[Número de Orden]],J:J))/SUMIF(A:A,cocina[[#This Row],[Número de Orden]],K:K)</f>
        <v>0.39860139860139859</v>
      </c>
      <c r="M1161" s="1">
        <f>cocina[[#This Row],[Ganancia bruta]]-cocina[[#This Row],[Ganancia neta]]</f>
        <v>26</v>
      </c>
    </row>
    <row r="1162" spans="1:13" x14ac:dyDescent="0.3">
      <c r="A1162">
        <v>468</v>
      </c>
      <c r="B1162">
        <v>14</v>
      </c>
      <c r="C1162" s="1" t="s">
        <v>122</v>
      </c>
      <c r="D1162" s="1" t="s">
        <v>621</v>
      </c>
      <c r="E1162">
        <v>11</v>
      </c>
      <c r="F1162">
        <v>19</v>
      </c>
      <c r="G1162">
        <v>2</v>
      </c>
      <c r="H1162">
        <v>38</v>
      </c>
      <c r="I1162" s="1" t="s">
        <v>609</v>
      </c>
      <c r="J1162">
        <f>cocina[[#This Row],[Precio Unitario]]*cocina[[#This Row],[Cantidad Ordenada]]-cocina[[#This Row],[Costo Unitario]]*cocina[[#This Row],[Cantidad Ordenada]]</f>
        <v>16</v>
      </c>
      <c r="K1162">
        <f>cocina[[#This Row],[Precio Unitario]]*cocina[[#This Row],[Cantidad Ordenada]]</f>
        <v>38</v>
      </c>
      <c r="L1162" s="5">
        <f>(SUMIF(A:A,cocina[[#This Row],[Número de Orden]],J:J))/SUMIF(A:A,cocina[[#This Row],[Número de Orden]],K:K)</f>
        <v>0.41509433962264153</v>
      </c>
      <c r="M1162" s="1">
        <f>cocina[[#This Row],[Ganancia bruta]]-cocina[[#This Row],[Ganancia neta]]</f>
        <v>22</v>
      </c>
    </row>
    <row r="1163" spans="1:13" x14ac:dyDescent="0.3">
      <c r="A1163">
        <v>468</v>
      </c>
      <c r="B1163">
        <v>14</v>
      </c>
      <c r="C1163" s="1" t="s">
        <v>156</v>
      </c>
      <c r="D1163" s="1" t="s">
        <v>626</v>
      </c>
      <c r="E1163">
        <v>12</v>
      </c>
      <c r="F1163">
        <v>20</v>
      </c>
      <c r="G1163">
        <v>2</v>
      </c>
      <c r="H1163">
        <v>16</v>
      </c>
      <c r="I1163" s="1" t="s">
        <v>609</v>
      </c>
      <c r="J1163">
        <f>cocina[[#This Row],[Precio Unitario]]*cocina[[#This Row],[Cantidad Ordenada]]-cocina[[#This Row],[Costo Unitario]]*cocina[[#This Row],[Cantidad Ordenada]]</f>
        <v>16</v>
      </c>
      <c r="K1163">
        <f>cocina[[#This Row],[Precio Unitario]]*cocina[[#This Row],[Cantidad Ordenada]]</f>
        <v>40</v>
      </c>
      <c r="L1163" s="5">
        <f>(SUMIF(A:A,cocina[[#This Row],[Número de Orden]],J:J))/SUMIF(A:A,cocina[[#This Row],[Número de Orden]],K:K)</f>
        <v>0.41509433962264153</v>
      </c>
      <c r="M1163" s="1">
        <f>cocina[[#This Row],[Ganancia bruta]]-cocina[[#This Row],[Ganancia neta]]</f>
        <v>24</v>
      </c>
    </row>
    <row r="1164" spans="1:13" x14ac:dyDescent="0.3">
      <c r="A1164">
        <v>468</v>
      </c>
      <c r="B1164">
        <v>14</v>
      </c>
      <c r="C1164" s="1" t="s">
        <v>52</v>
      </c>
      <c r="D1164" s="1" t="s">
        <v>620</v>
      </c>
      <c r="E1164">
        <v>16</v>
      </c>
      <c r="F1164">
        <v>28</v>
      </c>
      <c r="G1164">
        <v>1</v>
      </c>
      <c r="H1164">
        <v>9</v>
      </c>
      <c r="I1164" s="1" t="s">
        <v>609</v>
      </c>
      <c r="J1164">
        <f>cocina[[#This Row],[Precio Unitario]]*cocina[[#This Row],[Cantidad Ordenada]]-cocina[[#This Row],[Costo Unitario]]*cocina[[#This Row],[Cantidad Ordenada]]</f>
        <v>12</v>
      </c>
      <c r="K1164">
        <f>cocina[[#This Row],[Precio Unitario]]*cocina[[#This Row],[Cantidad Ordenada]]</f>
        <v>28</v>
      </c>
      <c r="L1164" s="5">
        <f>(SUMIF(A:A,cocina[[#This Row],[Número de Orden]],J:J))/SUMIF(A:A,cocina[[#This Row],[Número de Orden]],K:K)</f>
        <v>0.41509433962264153</v>
      </c>
      <c r="M1164" s="1">
        <f>cocina[[#This Row],[Ganancia bruta]]-cocina[[#This Row],[Ganancia neta]]</f>
        <v>16</v>
      </c>
    </row>
    <row r="1165" spans="1:13" x14ac:dyDescent="0.3">
      <c r="A1165">
        <v>469</v>
      </c>
      <c r="B1165">
        <v>1</v>
      </c>
      <c r="C1165" s="1" t="s">
        <v>36</v>
      </c>
      <c r="D1165" s="1" t="s">
        <v>622</v>
      </c>
      <c r="E1165">
        <v>21</v>
      </c>
      <c r="F1165">
        <v>35</v>
      </c>
      <c r="G1165">
        <v>3</v>
      </c>
      <c r="H1165">
        <v>22</v>
      </c>
      <c r="I1165" s="1" t="s">
        <v>609</v>
      </c>
      <c r="J1165">
        <f>cocina[[#This Row],[Precio Unitario]]*cocina[[#This Row],[Cantidad Ordenada]]-cocina[[#This Row],[Costo Unitario]]*cocina[[#This Row],[Cantidad Ordenada]]</f>
        <v>42</v>
      </c>
      <c r="K1165">
        <f>cocina[[#This Row],[Precio Unitario]]*cocina[[#This Row],[Cantidad Ordenada]]</f>
        <v>105</v>
      </c>
      <c r="L1165" s="5">
        <f>(SUMIF(A:A,cocina[[#This Row],[Número de Orden]],J:J))/SUMIF(A:A,cocina[[#This Row],[Número de Orden]],K:K)</f>
        <v>0.40145985401459855</v>
      </c>
      <c r="M1165" s="1">
        <f>cocina[[#This Row],[Ganancia bruta]]-cocina[[#This Row],[Ganancia neta]]</f>
        <v>63</v>
      </c>
    </row>
    <row r="1166" spans="1:13" x14ac:dyDescent="0.3">
      <c r="A1166">
        <v>469</v>
      </c>
      <c r="B1166">
        <v>1</v>
      </c>
      <c r="C1166" s="1" t="s">
        <v>257</v>
      </c>
      <c r="D1166" s="1" t="s">
        <v>623</v>
      </c>
      <c r="E1166">
        <v>19</v>
      </c>
      <c r="F1166">
        <v>32</v>
      </c>
      <c r="G1166">
        <v>1</v>
      </c>
      <c r="H1166">
        <v>44</v>
      </c>
      <c r="I1166" s="1" t="s">
        <v>608</v>
      </c>
      <c r="J1166">
        <f>cocina[[#This Row],[Precio Unitario]]*cocina[[#This Row],[Cantidad Ordenada]]-cocina[[#This Row],[Costo Unitario]]*cocina[[#This Row],[Cantidad Ordenada]]</f>
        <v>13</v>
      </c>
      <c r="K1166">
        <f>cocina[[#This Row],[Precio Unitario]]*cocina[[#This Row],[Cantidad Ordenada]]</f>
        <v>32</v>
      </c>
      <c r="L1166" s="5">
        <f>(SUMIF(A:A,cocina[[#This Row],[Número de Orden]],J:J))/SUMIF(A:A,cocina[[#This Row],[Número de Orden]],K:K)</f>
        <v>0.40145985401459855</v>
      </c>
      <c r="M1166" s="1">
        <f>cocina[[#This Row],[Ganancia bruta]]-cocina[[#This Row],[Ganancia neta]]</f>
        <v>19</v>
      </c>
    </row>
    <row r="1167" spans="1:13" x14ac:dyDescent="0.3">
      <c r="A1167">
        <v>470</v>
      </c>
      <c r="B1167">
        <v>17</v>
      </c>
      <c r="C1167" s="1" t="s">
        <v>168</v>
      </c>
      <c r="D1167" s="1" t="s">
        <v>612</v>
      </c>
      <c r="E1167">
        <v>14</v>
      </c>
      <c r="F1167">
        <v>24</v>
      </c>
      <c r="G1167">
        <v>1</v>
      </c>
      <c r="H1167">
        <v>44</v>
      </c>
      <c r="I1167" s="1" t="s">
        <v>608</v>
      </c>
      <c r="J1167">
        <f>cocina[[#This Row],[Precio Unitario]]*cocina[[#This Row],[Cantidad Ordenada]]-cocina[[#This Row],[Costo Unitario]]*cocina[[#This Row],[Cantidad Ordenada]]</f>
        <v>10</v>
      </c>
      <c r="K1167">
        <f>cocina[[#This Row],[Precio Unitario]]*cocina[[#This Row],[Cantidad Ordenada]]</f>
        <v>24</v>
      </c>
      <c r="L1167" s="5">
        <f>(SUMIF(A:A,cocina[[#This Row],[Número de Orden]],J:J))/SUMIF(A:A,cocina[[#This Row],[Número de Orden]],K:K)</f>
        <v>0.4358974358974359</v>
      </c>
      <c r="M1167" s="1">
        <f>cocina[[#This Row],[Ganancia bruta]]-cocina[[#This Row],[Ganancia neta]]</f>
        <v>14</v>
      </c>
    </row>
    <row r="1168" spans="1:13" x14ac:dyDescent="0.3">
      <c r="A1168">
        <v>470</v>
      </c>
      <c r="B1168">
        <v>17</v>
      </c>
      <c r="C1168" s="1" t="s">
        <v>89</v>
      </c>
      <c r="D1168" s="1" t="s">
        <v>629</v>
      </c>
      <c r="E1168">
        <v>10</v>
      </c>
      <c r="F1168">
        <v>18</v>
      </c>
      <c r="G1168">
        <v>3</v>
      </c>
      <c r="H1168">
        <v>28</v>
      </c>
      <c r="I1168" s="1" t="s">
        <v>608</v>
      </c>
      <c r="J1168">
        <f>cocina[[#This Row],[Precio Unitario]]*cocina[[#This Row],[Cantidad Ordenada]]-cocina[[#This Row],[Costo Unitario]]*cocina[[#This Row],[Cantidad Ordenada]]</f>
        <v>24</v>
      </c>
      <c r="K1168">
        <f>cocina[[#This Row],[Precio Unitario]]*cocina[[#This Row],[Cantidad Ordenada]]</f>
        <v>54</v>
      </c>
      <c r="L1168" s="5">
        <f>(SUMIF(A:A,cocina[[#This Row],[Número de Orden]],J:J))/SUMIF(A:A,cocina[[#This Row],[Número de Orden]],K:K)</f>
        <v>0.4358974358974359</v>
      </c>
      <c r="M1168" s="1">
        <f>cocina[[#This Row],[Ganancia bruta]]-cocina[[#This Row],[Ganancia neta]]</f>
        <v>30</v>
      </c>
    </row>
    <row r="1169" spans="1:13" x14ac:dyDescent="0.3">
      <c r="A1169">
        <v>471</v>
      </c>
      <c r="B1169">
        <v>7</v>
      </c>
      <c r="C1169" s="1" t="s">
        <v>36</v>
      </c>
      <c r="D1169" s="1" t="s">
        <v>622</v>
      </c>
      <c r="E1169">
        <v>21</v>
      </c>
      <c r="F1169">
        <v>35</v>
      </c>
      <c r="G1169">
        <v>3</v>
      </c>
      <c r="H1169">
        <v>57</v>
      </c>
      <c r="I1169" s="1" t="s">
        <v>608</v>
      </c>
      <c r="J1169">
        <f>cocina[[#This Row],[Precio Unitario]]*cocina[[#This Row],[Cantidad Ordenada]]-cocina[[#This Row],[Costo Unitario]]*cocina[[#This Row],[Cantidad Ordenada]]</f>
        <v>42</v>
      </c>
      <c r="K1169">
        <f>cocina[[#This Row],[Precio Unitario]]*cocina[[#This Row],[Cantidad Ordenada]]</f>
        <v>105</v>
      </c>
      <c r="L1169" s="5">
        <f>(SUMIF(A:A,cocina[[#This Row],[Número de Orden]],J:J))/SUMIF(A:A,cocina[[#This Row],[Número de Orden]],K:K)</f>
        <v>0.4</v>
      </c>
      <c r="M1169" s="1">
        <f>cocina[[#This Row],[Ganancia bruta]]-cocina[[#This Row],[Ganancia neta]]</f>
        <v>63</v>
      </c>
    </row>
    <row r="1170" spans="1:13" x14ac:dyDescent="0.3">
      <c r="A1170">
        <v>472</v>
      </c>
      <c r="B1170">
        <v>20</v>
      </c>
      <c r="C1170" s="1" t="s">
        <v>36</v>
      </c>
      <c r="D1170" s="1" t="s">
        <v>622</v>
      </c>
      <c r="E1170">
        <v>21</v>
      </c>
      <c r="F1170">
        <v>35</v>
      </c>
      <c r="G1170">
        <v>2</v>
      </c>
      <c r="H1170">
        <v>42</v>
      </c>
      <c r="I1170" s="1" t="s">
        <v>608</v>
      </c>
      <c r="J1170">
        <f>cocina[[#This Row],[Precio Unitario]]*cocina[[#This Row],[Cantidad Ordenada]]-cocina[[#This Row],[Costo Unitario]]*cocina[[#This Row],[Cantidad Ordenada]]</f>
        <v>28</v>
      </c>
      <c r="K1170">
        <f>cocina[[#This Row],[Precio Unitario]]*cocina[[#This Row],[Cantidad Ordenada]]</f>
        <v>70</v>
      </c>
      <c r="L1170" s="5">
        <f>(SUMIF(A:A,cocina[[#This Row],[Número de Orden]],J:J))/SUMIF(A:A,cocina[[#This Row],[Número de Orden]],K:K)</f>
        <v>0.40350877192982454</v>
      </c>
      <c r="M1170" s="1">
        <f>cocina[[#This Row],[Ganancia bruta]]-cocina[[#This Row],[Ganancia neta]]</f>
        <v>42</v>
      </c>
    </row>
    <row r="1171" spans="1:13" x14ac:dyDescent="0.3">
      <c r="A1171">
        <v>472</v>
      </c>
      <c r="B1171">
        <v>20</v>
      </c>
      <c r="C1171" s="1" t="s">
        <v>213</v>
      </c>
      <c r="D1171" s="1" t="s">
        <v>624</v>
      </c>
      <c r="E1171">
        <v>13</v>
      </c>
      <c r="F1171">
        <v>22</v>
      </c>
      <c r="G1171">
        <v>2</v>
      </c>
      <c r="H1171">
        <v>31</v>
      </c>
      <c r="I1171" s="1" t="s">
        <v>609</v>
      </c>
      <c r="J1171">
        <f>cocina[[#This Row],[Precio Unitario]]*cocina[[#This Row],[Cantidad Ordenada]]-cocina[[#This Row],[Costo Unitario]]*cocina[[#This Row],[Cantidad Ordenada]]</f>
        <v>18</v>
      </c>
      <c r="K1171">
        <f>cocina[[#This Row],[Precio Unitario]]*cocina[[#This Row],[Cantidad Ordenada]]</f>
        <v>44</v>
      </c>
      <c r="L1171" s="5">
        <f>(SUMIF(A:A,cocina[[#This Row],[Número de Orden]],J:J))/SUMIF(A:A,cocina[[#This Row],[Número de Orden]],K:K)</f>
        <v>0.40350877192982454</v>
      </c>
      <c r="M1171" s="1">
        <f>cocina[[#This Row],[Ganancia bruta]]-cocina[[#This Row],[Ganancia neta]]</f>
        <v>26</v>
      </c>
    </row>
    <row r="1172" spans="1:13" x14ac:dyDescent="0.3">
      <c r="A1172">
        <v>473</v>
      </c>
      <c r="B1172">
        <v>13</v>
      </c>
      <c r="C1172" s="1" t="s">
        <v>213</v>
      </c>
      <c r="D1172" s="1" t="s">
        <v>624</v>
      </c>
      <c r="E1172">
        <v>13</v>
      </c>
      <c r="F1172">
        <v>22</v>
      </c>
      <c r="G1172">
        <v>2</v>
      </c>
      <c r="H1172">
        <v>51</v>
      </c>
      <c r="I1172" s="1" t="s">
        <v>609</v>
      </c>
      <c r="J1172">
        <f>cocina[[#This Row],[Precio Unitario]]*cocina[[#This Row],[Cantidad Ordenada]]-cocina[[#This Row],[Costo Unitario]]*cocina[[#This Row],[Cantidad Ordenada]]</f>
        <v>18</v>
      </c>
      <c r="K1172">
        <f>cocina[[#This Row],[Precio Unitario]]*cocina[[#This Row],[Cantidad Ordenada]]</f>
        <v>44</v>
      </c>
      <c r="L1172" s="5">
        <f>(SUMIF(A:A,cocina[[#This Row],[Número de Orden]],J:J))/SUMIF(A:A,cocina[[#This Row],[Número de Orden]],K:K)</f>
        <v>0.4050632911392405</v>
      </c>
      <c r="M1172" s="1">
        <f>cocina[[#This Row],[Ganancia bruta]]-cocina[[#This Row],[Ganancia neta]]</f>
        <v>26</v>
      </c>
    </row>
    <row r="1173" spans="1:13" x14ac:dyDescent="0.3">
      <c r="A1173">
        <v>473</v>
      </c>
      <c r="B1173">
        <v>13</v>
      </c>
      <c r="C1173" s="1" t="s">
        <v>36</v>
      </c>
      <c r="D1173" s="1" t="s">
        <v>622</v>
      </c>
      <c r="E1173">
        <v>21</v>
      </c>
      <c r="F1173">
        <v>35</v>
      </c>
      <c r="G1173">
        <v>1</v>
      </c>
      <c r="H1173">
        <v>10</v>
      </c>
      <c r="I1173" s="1" t="s">
        <v>608</v>
      </c>
      <c r="J1173">
        <f>cocina[[#This Row],[Precio Unitario]]*cocina[[#This Row],[Cantidad Ordenada]]-cocina[[#This Row],[Costo Unitario]]*cocina[[#This Row],[Cantidad Ordenada]]</f>
        <v>14</v>
      </c>
      <c r="K1173">
        <f>cocina[[#This Row],[Precio Unitario]]*cocina[[#This Row],[Cantidad Ordenada]]</f>
        <v>35</v>
      </c>
      <c r="L1173" s="5">
        <f>(SUMIF(A:A,cocina[[#This Row],[Número de Orden]],J:J))/SUMIF(A:A,cocina[[#This Row],[Número de Orden]],K:K)</f>
        <v>0.4050632911392405</v>
      </c>
      <c r="M1173" s="1">
        <f>cocina[[#This Row],[Ganancia bruta]]-cocina[[#This Row],[Ganancia neta]]</f>
        <v>21</v>
      </c>
    </row>
    <row r="1174" spans="1:13" x14ac:dyDescent="0.3">
      <c r="A1174">
        <v>474</v>
      </c>
      <c r="B1174">
        <v>2</v>
      </c>
      <c r="C1174" s="1" t="s">
        <v>65</v>
      </c>
      <c r="D1174" s="1" t="s">
        <v>625</v>
      </c>
      <c r="E1174">
        <v>20</v>
      </c>
      <c r="F1174">
        <v>34</v>
      </c>
      <c r="G1174">
        <v>1</v>
      </c>
      <c r="H1174">
        <v>55</v>
      </c>
      <c r="I1174" s="1" t="s">
        <v>609</v>
      </c>
      <c r="J1174">
        <f>cocina[[#This Row],[Precio Unitario]]*cocina[[#This Row],[Cantidad Ordenada]]-cocina[[#This Row],[Costo Unitario]]*cocina[[#This Row],[Cantidad Ordenada]]</f>
        <v>14</v>
      </c>
      <c r="K1174">
        <f>cocina[[#This Row],[Precio Unitario]]*cocina[[#This Row],[Cantidad Ordenada]]</f>
        <v>34</v>
      </c>
      <c r="L1174" s="5">
        <f>(SUMIF(A:A,cocina[[#This Row],[Número de Orden]],J:J))/SUMIF(A:A,cocina[[#This Row],[Número de Orden]],K:K)</f>
        <v>0.4157303370786517</v>
      </c>
      <c r="M1174" s="1">
        <f>cocina[[#This Row],[Ganancia bruta]]-cocina[[#This Row],[Ganancia neta]]</f>
        <v>20</v>
      </c>
    </row>
    <row r="1175" spans="1:13" x14ac:dyDescent="0.3">
      <c r="A1175">
        <v>474</v>
      </c>
      <c r="B1175">
        <v>2</v>
      </c>
      <c r="C1175" s="1" t="s">
        <v>48</v>
      </c>
      <c r="D1175" s="1" t="s">
        <v>618</v>
      </c>
      <c r="E1175">
        <v>17</v>
      </c>
      <c r="F1175">
        <v>29</v>
      </c>
      <c r="G1175">
        <v>1</v>
      </c>
      <c r="H1175">
        <v>37</v>
      </c>
      <c r="I1175" s="1" t="s">
        <v>608</v>
      </c>
      <c r="J1175">
        <f>cocina[[#This Row],[Precio Unitario]]*cocina[[#This Row],[Cantidad Ordenada]]-cocina[[#This Row],[Costo Unitario]]*cocina[[#This Row],[Cantidad Ordenada]]</f>
        <v>12</v>
      </c>
      <c r="K1175">
        <f>cocina[[#This Row],[Precio Unitario]]*cocina[[#This Row],[Cantidad Ordenada]]</f>
        <v>29</v>
      </c>
      <c r="L1175" s="5">
        <f>(SUMIF(A:A,cocina[[#This Row],[Número de Orden]],J:J))/SUMIF(A:A,cocina[[#This Row],[Número de Orden]],K:K)</f>
        <v>0.4157303370786517</v>
      </c>
      <c r="M1175" s="1">
        <f>cocina[[#This Row],[Ganancia bruta]]-cocina[[#This Row],[Ganancia neta]]</f>
        <v>17</v>
      </c>
    </row>
    <row r="1176" spans="1:13" x14ac:dyDescent="0.3">
      <c r="A1176">
        <v>474</v>
      </c>
      <c r="B1176">
        <v>2</v>
      </c>
      <c r="C1176" s="1" t="s">
        <v>126</v>
      </c>
      <c r="D1176" s="1" t="s">
        <v>614</v>
      </c>
      <c r="E1176">
        <v>19</v>
      </c>
      <c r="F1176">
        <v>31</v>
      </c>
      <c r="G1176">
        <v>1</v>
      </c>
      <c r="H1176">
        <v>34</v>
      </c>
      <c r="I1176" s="1" t="s">
        <v>609</v>
      </c>
      <c r="J1176">
        <f>cocina[[#This Row],[Precio Unitario]]*cocina[[#This Row],[Cantidad Ordenada]]-cocina[[#This Row],[Costo Unitario]]*cocina[[#This Row],[Cantidad Ordenada]]</f>
        <v>12</v>
      </c>
      <c r="K1176">
        <f>cocina[[#This Row],[Precio Unitario]]*cocina[[#This Row],[Cantidad Ordenada]]</f>
        <v>31</v>
      </c>
      <c r="L1176" s="5">
        <f>(SUMIF(A:A,cocina[[#This Row],[Número de Orden]],J:J))/SUMIF(A:A,cocina[[#This Row],[Número de Orden]],K:K)</f>
        <v>0.4157303370786517</v>
      </c>
      <c r="M1176" s="1">
        <f>cocina[[#This Row],[Ganancia bruta]]-cocina[[#This Row],[Ganancia neta]]</f>
        <v>19</v>
      </c>
    </row>
    <row r="1177" spans="1:13" x14ac:dyDescent="0.3">
      <c r="A1177">
        <v>474</v>
      </c>
      <c r="B1177">
        <v>2</v>
      </c>
      <c r="C1177" s="1" t="s">
        <v>52</v>
      </c>
      <c r="D1177" s="1" t="s">
        <v>620</v>
      </c>
      <c r="E1177">
        <v>16</v>
      </c>
      <c r="F1177">
        <v>28</v>
      </c>
      <c r="G1177">
        <v>3</v>
      </c>
      <c r="H1177">
        <v>35</v>
      </c>
      <c r="I1177" s="1" t="s">
        <v>608</v>
      </c>
      <c r="J1177">
        <f>cocina[[#This Row],[Precio Unitario]]*cocina[[#This Row],[Cantidad Ordenada]]-cocina[[#This Row],[Costo Unitario]]*cocina[[#This Row],[Cantidad Ordenada]]</f>
        <v>36</v>
      </c>
      <c r="K1177">
        <f>cocina[[#This Row],[Precio Unitario]]*cocina[[#This Row],[Cantidad Ordenada]]</f>
        <v>84</v>
      </c>
      <c r="L1177" s="5">
        <f>(SUMIF(A:A,cocina[[#This Row],[Número de Orden]],J:J))/SUMIF(A:A,cocina[[#This Row],[Número de Orden]],K:K)</f>
        <v>0.4157303370786517</v>
      </c>
      <c r="M1177" s="1">
        <f>cocina[[#This Row],[Ganancia bruta]]-cocina[[#This Row],[Ganancia neta]]</f>
        <v>48</v>
      </c>
    </row>
    <row r="1178" spans="1:13" x14ac:dyDescent="0.3">
      <c r="A1178">
        <v>475</v>
      </c>
      <c r="B1178">
        <v>18</v>
      </c>
      <c r="C1178" s="1" t="s">
        <v>168</v>
      </c>
      <c r="D1178" s="1" t="s">
        <v>612</v>
      </c>
      <c r="E1178">
        <v>14</v>
      </c>
      <c r="F1178">
        <v>24</v>
      </c>
      <c r="G1178">
        <v>3</v>
      </c>
      <c r="H1178">
        <v>21</v>
      </c>
      <c r="I1178" s="1" t="s">
        <v>609</v>
      </c>
      <c r="J1178">
        <f>cocina[[#This Row],[Precio Unitario]]*cocina[[#This Row],[Cantidad Ordenada]]-cocina[[#This Row],[Costo Unitario]]*cocina[[#This Row],[Cantidad Ordenada]]</f>
        <v>30</v>
      </c>
      <c r="K1178">
        <f>cocina[[#This Row],[Precio Unitario]]*cocina[[#This Row],[Cantidad Ordenada]]</f>
        <v>72</v>
      </c>
      <c r="L1178" s="5">
        <f>(SUMIF(A:A,cocina[[#This Row],[Número de Orden]],J:J))/SUMIF(A:A,cocina[[#This Row],[Número de Orden]],K:K)</f>
        <v>0.41379310344827586</v>
      </c>
      <c r="M1178" s="1">
        <f>cocina[[#This Row],[Ganancia bruta]]-cocina[[#This Row],[Ganancia neta]]</f>
        <v>42</v>
      </c>
    </row>
    <row r="1179" spans="1:13" x14ac:dyDescent="0.3">
      <c r="A1179">
        <v>475</v>
      </c>
      <c r="B1179">
        <v>18</v>
      </c>
      <c r="C1179" s="1" t="s">
        <v>65</v>
      </c>
      <c r="D1179" s="1" t="s">
        <v>625</v>
      </c>
      <c r="E1179">
        <v>20</v>
      </c>
      <c r="F1179">
        <v>34</v>
      </c>
      <c r="G1179">
        <v>3</v>
      </c>
      <c r="H1179">
        <v>14</v>
      </c>
      <c r="I1179" s="1" t="s">
        <v>609</v>
      </c>
      <c r="J1179">
        <f>cocina[[#This Row],[Precio Unitario]]*cocina[[#This Row],[Cantidad Ordenada]]-cocina[[#This Row],[Costo Unitario]]*cocina[[#This Row],[Cantidad Ordenada]]</f>
        <v>42</v>
      </c>
      <c r="K1179">
        <f>cocina[[#This Row],[Precio Unitario]]*cocina[[#This Row],[Cantidad Ordenada]]</f>
        <v>102</v>
      </c>
      <c r="L1179" s="5">
        <f>(SUMIF(A:A,cocina[[#This Row],[Número de Orden]],J:J))/SUMIF(A:A,cocina[[#This Row],[Número de Orden]],K:K)</f>
        <v>0.41379310344827586</v>
      </c>
      <c r="M1179" s="1">
        <f>cocina[[#This Row],[Ganancia bruta]]-cocina[[#This Row],[Ganancia neta]]</f>
        <v>60</v>
      </c>
    </row>
    <row r="1180" spans="1:13" x14ac:dyDescent="0.3">
      <c r="A1180">
        <v>476</v>
      </c>
      <c r="B1180">
        <v>13</v>
      </c>
      <c r="C1180" s="1" t="s">
        <v>168</v>
      </c>
      <c r="D1180" s="1" t="s">
        <v>612</v>
      </c>
      <c r="E1180">
        <v>14</v>
      </c>
      <c r="F1180">
        <v>24</v>
      </c>
      <c r="G1180">
        <v>2</v>
      </c>
      <c r="H1180">
        <v>55</v>
      </c>
      <c r="I1180" s="1" t="s">
        <v>609</v>
      </c>
      <c r="J1180">
        <f>cocina[[#This Row],[Precio Unitario]]*cocina[[#This Row],[Cantidad Ordenada]]-cocina[[#This Row],[Costo Unitario]]*cocina[[#This Row],[Cantidad Ordenada]]</f>
        <v>20</v>
      </c>
      <c r="K1180">
        <f>cocina[[#This Row],[Precio Unitario]]*cocina[[#This Row],[Cantidad Ordenada]]</f>
        <v>48</v>
      </c>
      <c r="L1180" s="5">
        <f>(SUMIF(A:A,cocina[[#This Row],[Número de Orden]],J:J))/SUMIF(A:A,cocina[[#This Row],[Número de Orden]],K:K)</f>
        <v>0.40366972477064222</v>
      </c>
      <c r="M1180" s="1">
        <f>cocina[[#This Row],[Ganancia bruta]]-cocina[[#This Row],[Ganancia neta]]</f>
        <v>28</v>
      </c>
    </row>
    <row r="1181" spans="1:13" x14ac:dyDescent="0.3">
      <c r="A1181">
        <v>476</v>
      </c>
      <c r="B1181">
        <v>13</v>
      </c>
      <c r="C1181" s="1" t="s">
        <v>65</v>
      </c>
      <c r="D1181" s="1" t="s">
        <v>625</v>
      </c>
      <c r="E1181">
        <v>20</v>
      </c>
      <c r="F1181">
        <v>34</v>
      </c>
      <c r="G1181">
        <v>1</v>
      </c>
      <c r="H1181">
        <v>34</v>
      </c>
      <c r="I1181" s="1" t="s">
        <v>608</v>
      </c>
      <c r="J1181">
        <f>cocina[[#This Row],[Precio Unitario]]*cocina[[#This Row],[Cantidad Ordenada]]-cocina[[#This Row],[Costo Unitario]]*cocina[[#This Row],[Cantidad Ordenada]]</f>
        <v>14</v>
      </c>
      <c r="K1181">
        <f>cocina[[#This Row],[Precio Unitario]]*cocina[[#This Row],[Cantidad Ordenada]]</f>
        <v>34</v>
      </c>
      <c r="L1181" s="5">
        <f>(SUMIF(A:A,cocina[[#This Row],[Número de Orden]],J:J))/SUMIF(A:A,cocina[[#This Row],[Número de Orden]],K:K)</f>
        <v>0.40366972477064222</v>
      </c>
      <c r="M1181" s="1">
        <f>cocina[[#This Row],[Ganancia bruta]]-cocina[[#This Row],[Ganancia neta]]</f>
        <v>20</v>
      </c>
    </row>
    <row r="1182" spans="1:13" x14ac:dyDescent="0.3">
      <c r="A1182">
        <v>476</v>
      </c>
      <c r="B1182">
        <v>13</v>
      </c>
      <c r="C1182" s="1" t="s">
        <v>257</v>
      </c>
      <c r="D1182" s="1" t="s">
        <v>623</v>
      </c>
      <c r="E1182">
        <v>19</v>
      </c>
      <c r="F1182">
        <v>32</v>
      </c>
      <c r="G1182">
        <v>3</v>
      </c>
      <c r="H1182">
        <v>5</v>
      </c>
      <c r="I1182" s="1" t="s">
        <v>609</v>
      </c>
      <c r="J1182">
        <f>cocina[[#This Row],[Precio Unitario]]*cocina[[#This Row],[Cantidad Ordenada]]-cocina[[#This Row],[Costo Unitario]]*cocina[[#This Row],[Cantidad Ordenada]]</f>
        <v>39</v>
      </c>
      <c r="K1182">
        <f>cocina[[#This Row],[Precio Unitario]]*cocina[[#This Row],[Cantidad Ordenada]]</f>
        <v>96</v>
      </c>
      <c r="L1182" s="5">
        <f>(SUMIF(A:A,cocina[[#This Row],[Número de Orden]],J:J))/SUMIF(A:A,cocina[[#This Row],[Número de Orden]],K:K)</f>
        <v>0.40366972477064222</v>
      </c>
      <c r="M1182" s="1">
        <f>cocina[[#This Row],[Ganancia bruta]]-cocina[[#This Row],[Ganancia neta]]</f>
        <v>57</v>
      </c>
    </row>
    <row r="1183" spans="1:13" x14ac:dyDescent="0.3">
      <c r="A1183">
        <v>476</v>
      </c>
      <c r="B1183">
        <v>13</v>
      </c>
      <c r="C1183" s="1" t="s">
        <v>58</v>
      </c>
      <c r="D1183" s="1" t="s">
        <v>616</v>
      </c>
      <c r="E1183">
        <v>25</v>
      </c>
      <c r="F1183">
        <v>40</v>
      </c>
      <c r="G1183">
        <v>1</v>
      </c>
      <c r="H1183">
        <v>21</v>
      </c>
      <c r="I1183" s="1" t="s">
        <v>608</v>
      </c>
      <c r="J1183">
        <f>cocina[[#This Row],[Precio Unitario]]*cocina[[#This Row],[Cantidad Ordenada]]-cocina[[#This Row],[Costo Unitario]]*cocina[[#This Row],[Cantidad Ordenada]]</f>
        <v>15</v>
      </c>
      <c r="K1183">
        <f>cocina[[#This Row],[Precio Unitario]]*cocina[[#This Row],[Cantidad Ordenada]]</f>
        <v>40</v>
      </c>
      <c r="L1183" s="5">
        <f>(SUMIF(A:A,cocina[[#This Row],[Número de Orden]],J:J))/SUMIF(A:A,cocina[[#This Row],[Número de Orden]],K:K)</f>
        <v>0.40366972477064222</v>
      </c>
      <c r="M1183" s="1">
        <f>cocina[[#This Row],[Ganancia bruta]]-cocina[[#This Row],[Ganancia neta]]</f>
        <v>25</v>
      </c>
    </row>
    <row r="1184" spans="1:13" x14ac:dyDescent="0.3">
      <c r="A1184">
        <v>477</v>
      </c>
      <c r="B1184">
        <v>8</v>
      </c>
      <c r="C1184" s="1" t="s">
        <v>65</v>
      </c>
      <c r="D1184" s="1" t="s">
        <v>625</v>
      </c>
      <c r="E1184">
        <v>20</v>
      </c>
      <c r="F1184">
        <v>34</v>
      </c>
      <c r="G1184">
        <v>2</v>
      </c>
      <c r="H1184">
        <v>34</v>
      </c>
      <c r="I1184" s="1" t="s">
        <v>609</v>
      </c>
      <c r="J1184">
        <f>cocina[[#This Row],[Precio Unitario]]*cocina[[#This Row],[Cantidad Ordenada]]-cocina[[#This Row],[Costo Unitario]]*cocina[[#This Row],[Cantidad Ordenada]]</f>
        <v>28</v>
      </c>
      <c r="K1184">
        <f>cocina[[#This Row],[Precio Unitario]]*cocina[[#This Row],[Cantidad Ordenada]]</f>
        <v>68</v>
      </c>
      <c r="L1184" s="5">
        <f>(SUMIF(A:A,cocina[[#This Row],[Número de Orden]],J:J))/SUMIF(A:A,cocina[[#This Row],[Número de Orden]],K:K)</f>
        <v>0.40196078431372551</v>
      </c>
      <c r="M1184" s="1">
        <f>cocina[[#This Row],[Ganancia bruta]]-cocina[[#This Row],[Ganancia neta]]</f>
        <v>40</v>
      </c>
    </row>
    <row r="1185" spans="1:13" x14ac:dyDescent="0.3">
      <c r="A1185">
        <v>477</v>
      </c>
      <c r="B1185">
        <v>8</v>
      </c>
      <c r="C1185" s="1" t="s">
        <v>210</v>
      </c>
      <c r="D1185" s="1" t="s">
        <v>627</v>
      </c>
      <c r="E1185">
        <v>14</v>
      </c>
      <c r="F1185">
        <v>23</v>
      </c>
      <c r="G1185">
        <v>2</v>
      </c>
      <c r="H1185">
        <v>13</v>
      </c>
      <c r="I1185" s="1" t="s">
        <v>609</v>
      </c>
      <c r="J1185">
        <f>cocina[[#This Row],[Precio Unitario]]*cocina[[#This Row],[Cantidad Ordenada]]-cocina[[#This Row],[Costo Unitario]]*cocina[[#This Row],[Cantidad Ordenada]]</f>
        <v>18</v>
      </c>
      <c r="K1185">
        <f>cocina[[#This Row],[Precio Unitario]]*cocina[[#This Row],[Cantidad Ordenada]]</f>
        <v>46</v>
      </c>
      <c r="L1185" s="5">
        <f>(SUMIF(A:A,cocina[[#This Row],[Número de Orden]],J:J))/SUMIF(A:A,cocina[[#This Row],[Número de Orden]],K:K)</f>
        <v>0.40196078431372551</v>
      </c>
      <c r="M1185" s="1">
        <f>cocina[[#This Row],[Ganancia bruta]]-cocina[[#This Row],[Ganancia neta]]</f>
        <v>28</v>
      </c>
    </row>
    <row r="1186" spans="1:13" x14ac:dyDescent="0.3">
      <c r="A1186">
        <v>477</v>
      </c>
      <c r="B1186">
        <v>8</v>
      </c>
      <c r="C1186" s="1" t="s">
        <v>168</v>
      </c>
      <c r="D1186" s="1" t="s">
        <v>612</v>
      </c>
      <c r="E1186">
        <v>14</v>
      </c>
      <c r="F1186">
        <v>24</v>
      </c>
      <c r="G1186">
        <v>2</v>
      </c>
      <c r="H1186">
        <v>47</v>
      </c>
      <c r="I1186" s="1" t="s">
        <v>609</v>
      </c>
      <c r="J1186">
        <f>cocina[[#This Row],[Precio Unitario]]*cocina[[#This Row],[Cantidad Ordenada]]-cocina[[#This Row],[Costo Unitario]]*cocina[[#This Row],[Cantidad Ordenada]]</f>
        <v>20</v>
      </c>
      <c r="K1186">
        <f>cocina[[#This Row],[Precio Unitario]]*cocina[[#This Row],[Cantidad Ordenada]]</f>
        <v>48</v>
      </c>
      <c r="L1186" s="5">
        <f>(SUMIF(A:A,cocina[[#This Row],[Número de Orden]],J:J))/SUMIF(A:A,cocina[[#This Row],[Número de Orden]],K:K)</f>
        <v>0.40196078431372551</v>
      </c>
      <c r="M1186" s="1">
        <f>cocina[[#This Row],[Ganancia bruta]]-cocina[[#This Row],[Ganancia neta]]</f>
        <v>28</v>
      </c>
    </row>
    <row r="1187" spans="1:13" x14ac:dyDescent="0.3">
      <c r="A1187">
        <v>477</v>
      </c>
      <c r="B1187">
        <v>8</v>
      </c>
      <c r="C1187" s="1" t="s">
        <v>80</v>
      </c>
      <c r="D1187" s="1" t="s">
        <v>628</v>
      </c>
      <c r="E1187">
        <v>13</v>
      </c>
      <c r="F1187">
        <v>21</v>
      </c>
      <c r="G1187">
        <v>2</v>
      </c>
      <c r="H1187">
        <v>21</v>
      </c>
      <c r="I1187" s="1" t="s">
        <v>608</v>
      </c>
      <c r="J1187">
        <f>cocina[[#This Row],[Precio Unitario]]*cocina[[#This Row],[Cantidad Ordenada]]-cocina[[#This Row],[Costo Unitario]]*cocina[[#This Row],[Cantidad Ordenada]]</f>
        <v>16</v>
      </c>
      <c r="K1187">
        <f>cocina[[#This Row],[Precio Unitario]]*cocina[[#This Row],[Cantidad Ordenada]]</f>
        <v>42</v>
      </c>
      <c r="L1187" s="5">
        <f>(SUMIF(A:A,cocina[[#This Row],[Número de Orden]],J:J))/SUMIF(A:A,cocina[[#This Row],[Número de Orden]],K:K)</f>
        <v>0.40196078431372551</v>
      </c>
      <c r="M1187" s="1">
        <f>cocina[[#This Row],[Ganancia bruta]]-cocina[[#This Row],[Ganancia neta]]</f>
        <v>26</v>
      </c>
    </row>
    <row r="1188" spans="1:13" x14ac:dyDescent="0.3">
      <c r="A1188">
        <v>478</v>
      </c>
      <c r="B1188">
        <v>7</v>
      </c>
      <c r="C1188" s="1" t="s">
        <v>78</v>
      </c>
      <c r="D1188" s="1" t="s">
        <v>613</v>
      </c>
      <c r="E1188">
        <v>18</v>
      </c>
      <c r="F1188">
        <v>30</v>
      </c>
      <c r="G1188">
        <v>2</v>
      </c>
      <c r="H1188">
        <v>54</v>
      </c>
      <c r="I1188" s="1" t="s">
        <v>609</v>
      </c>
      <c r="J1188">
        <f>cocina[[#This Row],[Precio Unitario]]*cocina[[#This Row],[Cantidad Ordenada]]-cocina[[#This Row],[Costo Unitario]]*cocina[[#This Row],[Cantidad Ordenada]]</f>
        <v>24</v>
      </c>
      <c r="K1188">
        <f>cocina[[#This Row],[Precio Unitario]]*cocina[[#This Row],[Cantidad Ordenada]]</f>
        <v>60</v>
      </c>
      <c r="L1188" s="5">
        <f>(SUMIF(A:A,cocina[[#This Row],[Número de Orden]],J:J))/SUMIF(A:A,cocina[[#This Row],[Número de Orden]],K:K)</f>
        <v>0.40677966101694918</v>
      </c>
      <c r="M1188" s="1">
        <f>cocina[[#This Row],[Ganancia bruta]]-cocina[[#This Row],[Ganancia neta]]</f>
        <v>36</v>
      </c>
    </row>
    <row r="1189" spans="1:13" x14ac:dyDescent="0.3">
      <c r="A1189">
        <v>478</v>
      </c>
      <c r="B1189">
        <v>7</v>
      </c>
      <c r="C1189" s="1" t="s">
        <v>48</v>
      </c>
      <c r="D1189" s="1" t="s">
        <v>618</v>
      </c>
      <c r="E1189">
        <v>17</v>
      </c>
      <c r="F1189">
        <v>29</v>
      </c>
      <c r="G1189">
        <v>2</v>
      </c>
      <c r="H1189">
        <v>36</v>
      </c>
      <c r="I1189" s="1" t="s">
        <v>609</v>
      </c>
      <c r="J1189">
        <f>cocina[[#This Row],[Precio Unitario]]*cocina[[#This Row],[Cantidad Ordenada]]-cocina[[#This Row],[Costo Unitario]]*cocina[[#This Row],[Cantidad Ordenada]]</f>
        <v>24</v>
      </c>
      <c r="K1189">
        <f>cocina[[#This Row],[Precio Unitario]]*cocina[[#This Row],[Cantidad Ordenada]]</f>
        <v>58</v>
      </c>
      <c r="L1189" s="5">
        <f>(SUMIF(A:A,cocina[[#This Row],[Número de Orden]],J:J))/SUMIF(A:A,cocina[[#This Row],[Número de Orden]],K:K)</f>
        <v>0.40677966101694918</v>
      </c>
      <c r="M1189" s="1">
        <f>cocina[[#This Row],[Ganancia bruta]]-cocina[[#This Row],[Ganancia neta]]</f>
        <v>34</v>
      </c>
    </row>
    <row r="1190" spans="1:13" x14ac:dyDescent="0.3">
      <c r="A1190">
        <v>479</v>
      </c>
      <c r="B1190">
        <v>1</v>
      </c>
      <c r="C1190" s="1" t="s">
        <v>89</v>
      </c>
      <c r="D1190" s="1" t="s">
        <v>629</v>
      </c>
      <c r="E1190">
        <v>10</v>
      </c>
      <c r="F1190">
        <v>18</v>
      </c>
      <c r="G1190">
        <v>1</v>
      </c>
      <c r="H1190">
        <v>45</v>
      </c>
      <c r="I1190" s="1" t="s">
        <v>608</v>
      </c>
      <c r="J1190">
        <f>cocina[[#This Row],[Precio Unitario]]*cocina[[#This Row],[Cantidad Ordenada]]-cocina[[#This Row],[Costo Unitario]]*cocina[[#This Row],[Cantidad Ordenada]]</f>
        <v>8</v>
      </c>
      <c r="K1190">
        <f>cocina[[#This Row],[Precio Unitario]]*cocina[[#This Row],[Cantidad Ordenada]]</f>
        <v>18</v>
      </c>
      <c r="L1190" s="5">
        <f>(SUMIF(A:A,cocina[[#This Row],[Número de Orden]],J:J))/SUMIF(A:A,cocina[[#This Row],[Número de Orden]],K:K)</f>
        <v>0.42307692307692307</v>
      </c>
      <c r="M1190" s="1">
        <f>cocina[[#This Row],[Ganancia bruta]]-cocina[[#This Row],[Ganancia neta]]</f>
        <v>10</v>
      </c>
    </row>
    <row r="1191" spans="1:13" x14ac:dyDescent="0.3">
      <c r="A1191">
        <v>479</v>
      </c>
      <c r="B1191">
        <v>1</v>
      </c>
      <c r="C1191" s="1" t="s">
        <v>65</v>
      </c>
      <c r="D1191" s="1" t="s">
        <v>625</v>
      </c>
      <c r="E1191">
        <v>20</v>
      </c>
      <c r="F1191">
        <v>34</v>
      </c>
      <c r="G1191">
        <v>1</v>
      </c>
      <c r="H1191">
        <v>38</v>
      </c>
      <c r="I1191" s="1" t="s">
        <v>609</v>
      </c>
      <c r="J1191">
        <f>cocina[[#This Row],[Precio Unitario]]*cocina[[#This Row],[Cantidad Ordenada]]-cocina[[#This Row],[Costo Unitario]]*cocina[[#This Row],[Cantidad Ordenada]]</f>
        <v>14</v>
      </c>
      <c r="K1191">
        <f>cocina[[#This Row],[Precio Unitario]]*cocina[[#This Row],[Cantidad Ordenada]]</f>
        <v>34</v>
      </c>
      <c r="L1191" s="5">
        <f>(SUMIF(A:A,cocina[[#This Row],[Número de Orden]],J:J))/SUMIF(A:A,cocina[[#This Row],[Número de Orden]],K:K)</f>
        <v>0.42307692307692307</v>
      </c>
      <c r="M1191" s="1">
        <f>cocina[[#This Row],[Ganancia bruta]]-cocina[[#This Row],[Ganancia neta]]</f>
        <v>20</v>
      </c>
    </row>
    <row r="1192" spans="1:13" x14ac:dyDescent="0.3">
      <c r="A1192">
        <v>480</v>
      </c>
      <c r="B1192">
        <v>1</v>
      </c>
      <c r="C1192" s="1" t="s">
        <v>36</v>
      </c>
      <c r="D1192" s="1" t="s">
        <v>622</v>
      </c>
      <c r="E1192">
        <v>21</v>
      </c>
      <c r="F1192">
        <v>35</v>
      </c>
      <c r="G1192">
        <v>3</v>
      </c>
      <c r="H1192">
        <v>57</v>
      </c>
      <c r="I1192" s="1" t="s">
        <v>609</v>
      </c>
      <c r="J1192">
        <f>cocina[[#This Row],[Precio Unitario]]*cocina[[#This Row],[Cantidad Ordenada]]-cocina[[#This Row],[Costo Unitario]]*cocina[[#This Row],[Cantidad Ordenada]]</f>
        <v>42</v>
      </c>
      <c r="K1192">
        <f>cocina[[#This Row],[Precio Unitario]]*cocina[[#This Row],[Cantidad Ordenada]]</f>
        <v>105</v>
      </c>
      <c r="L1192" s="5">
        <f>(SUMIF(A:A,cocina[[#This Row],[Número de Orden]],J:J))/SUMIF(A:A,cocina[[#This Row],[Número de Orden]],K:K)</f>
        <v>0.40251572327044027</v>
      </c>
      <c r="M1192" s="1">
        <f>cocina[[#This Row],[Ganancia bruta]]-cocina[[#This Row],[Ganancia neta]]</f>
        <v>63</v>
      </c>
    </row>
    <row r="1193" spans="1:13" x14ac:dyDescent="0.3">
      <c r="A1193">
        <v>480</v>
      </c>
      <c r="B1193">
        <v>1</v>
      </c>
      <c r="C1193" s="1" t="s">
        <v>116</v>
      </c>
      <c r="D1193" s="1" t="s">
        <v>615</v>
      </c>
      <c r="E1193">
        <v>16</v>
      </c>
      <c r="F1193">
        <v>27</v>
      </c>
      <c r="G1193">
        <v>2</v>
      </c>
      <c r="H1193">
        <v>8</v>
      </c>
      <c r="I1193" s="1" t="s">
        <v>608</v>
      </c>
      <c r="J1193">
        <f>cocina[[#This Row],[Precio Unitario]]*cocina[[#This Row],[Cantidad Ordenada]]-cocina[[#This Row],[Costo Unitario]]*cocina[[#This Row],[Cantidad Ordenada]]</f>
        <v>22</v>
      </c>
      <c r="K1193">
        <f>cocina[[#This Row],[Precio Unitario]]*cocina[[#This Row],[Cantidad Ordenada]]</f>
        <v>54</v>
      </c>
      <c r="L1193" s="5">
        <f>(SUMIF(A:A,cocina[[#This Row],[Número de Orden]],J:J))/SUMIF(A:A,cocina[[#This Row],[Número de Orden]],K:K)</f>
        <v>0.40251572327044027</v>
      </c>
      <c r="M1193" s="1">
        <f>cocina[[#This Row],[Ganancia bruta]]-cocina[[#This Row],[Ganancia neta]]</f>
        <v>32</v>
      </c>
    </row>
    <row r="1194" spans="1:13" x14ac:dyDescent="0.3">
      <c r="A1194">
        <v>481</v>
      </c>
      <c r="B1194">
        <v>9</v>
      </c>
      <c r="C1194" s="1" t="s">
        <v>165</v>
      </c>
      <c r="D1194" s="1" t="s">
        <v>630</v>
      </c>
      <c r="E1194">
        <v>15</v>
      </c>
      <c r="F1194">
        <v>26</v>
      </c>
      <c r="G1194">
        <v>2</v>
      </c>
      <c r="H1194">
        <v>58</v>
      </c>
      <c r="I1194" s="1" t="s">
        <v>609</v>
      </c>
      <c r="J1194">
        <f>cocina[[#This Row],[Precio Unitario]]*cocina[[#This Row],[Cantidad Ordenada]]-cocina[[#This Row],[Costo Unitario]]*cocina[[#This Row],[Cantidad Ordenada]]</f>
        <v>22</v>
      </c>
      <c r="K1194">
        <f>cocina[[#This Row],[Precio Unitario]]*cocina[[#This Row],[Cantidad Ordenada]]</f>
        <v>52</v>
      </c>
      <c r="L1194" s="5">
        <f>(SUMIF(A:A,cocina[[#This Row],[Número de Orden]],J:J))/SUMIF(A:A,cocina[[#This Row],[Número de Orden]],K:K)</f>
        <v>0.42307692307692307</v>
      </c>
      <c r="M1194" s="1">
        <f>cocina[[#This Row],[Ganancia bruta]]-cocina[[#This Row],[Ganancia neta]]</f>
        <v>30</v>
      </c>
    </row>
    <row r="1195" spans="1:13" x14ac:dyDescent="0.3">
      <c r="A1195">
        <v>482</v>
      </c>
      <c r="B1195">
        <v>9</v>
      </c>
      <c r="C1195" s="1" t="s">
        <v>80</v>
      </c>
      <c r="D1195" s="1" t="s">
        <v>628</v>
      </c>
      <c r="E1195">
        <v>13</v>
      </c>
      <c r="F1195">
        <v>21</v>
      </c>
      <c r="G1195">
        <v>3</v>
      </c>
      <c r="H1195">
        <v>21</v>
      </c>
      <c r="I1195" s="1" t="s">
        <v>609</v>
      </c>
      <c r="J1195">
        <f>cocina[[#This Row],[Precio Unitario]]*cocina[[#This Row],[Cantidad Ordenada]]-cocina[[#This Row],[Costo Unitario]]*cocina[[#This Row],[Cantidad Ordenada]]</f>
        <v>24</v>
      </c>
      <c r="K1195">
        <f>cocina[[#This Row],[Precio Unitario]]*cocina[[#This Row],[Cantidad Ordenada]]</f>
        <v>63</v>
      </c>
      <c r="L1195" s="5">
        <f>(SUMIF(A:A,cocina[[#This Row],[Número de Orden]],J:J))/SUMIF(A:A,cocina[[#This Row],[Número de Orden]],K:K)</f>
        <v>0.38095238095238093</v>
      </c>
      <c r="M1195" s="1">
        <f>cocina[[#This Row],[Ganancia bruta]]-cocina[[#This Row],[Ganancia neta]]</f>
        <v>39</v>
      </c>
    </row>
    <row r="1196" spans="1:13" x14ac:dyDescent="0.3">
      <c r="A1196">
        <v>483</v>
      </c>
      <c r="B1196">
        <v>2</v>
      </c>
      <c r="C1196" s="1" t="s">
        <v>116</v>
      </c>
      <c r="D1196" s="1" t="s">
        <v>615</v>
      </c>
      <c r="E1196">
        <v>16</v>
      </c>
      <c r="F1196">
        <v>27</v>
      </c>
      <c r="G1196">
        <v>3</v>
      </c>
      <c r="H1196">
        <v>53</v>
      </c>
      <c r="I1196" s="1" t="s">
        <v>608</v>
      </c>
      <c r="J1196">
        <f>cocina[[#This Row],[Precio Unitario]]*cocina[[#This Row],[Cantidad Ordenada]]-cocina[[#This Row],[Costo Unitario]]*cocina[[#This Row],[Cantidad Ordenada]]</f>
        <v>33</v>
      </c>
      <c r="K1196">
        <f>cocina[[#This Row],[Precio Unitario]]*cocina[[#This Row],[Cantidad Ordenada]]</f>
        <v>81</v>
      </c>
      <c r="L1196" s="5">
        <f>(SUMIF(A:A,cocina[[#This Row],[Número de Orden]],J:J))/SUMIF(A:A,cocina[[#This Row],[Número de Orden]],K:K)</f>
        <v>0.40740740740740738</v>
      </c>
      <c r="M1196" s="1">
        <f>cocina[[#This Row],[Ganancia bruta]]-cocina[[#This Row],[Ganancia neta]]</f>
        <v>48</v>
      </c>
    </row>
    <row r="1197" spans="1:13" x14ac:dyDescent="0.3">
      <c r="A1197">
        <v>484</v>
      </c>
      <c r="B1197">
        <v>18</v>
      </c>
      <c r="C1197" s="1" t="s">
        <v>132</v>
      </c>
      <c r="D1197" s="1" t="s">
        <v>631</v>
      </c>
      <c r="E1197">
        <v>15</v>
      </c>
      <c r="F1197">
        <v>25</v>
      </c>
      <c r="G1197">
        <v>3</v>
      </c>
      <c r="H1197">
        <v>34</v>
      </c>
      <c r="I1197" s="1" t="s">
        <v>609</v>
      </c>
      <c r="J1197">
        <f>cocina[[#This Row],[Precio Unitario]]*cocina[[#This Row],[Cantidad Ordenada]]-cocina[[#This Row],[Costo Unitario]]*cocina[[#This Row],[Cantidad Ordenada]]</f>
        <v>30</v>
      </c>
      <c r="K1197">
        <f>cocina[[#This Row],[Precio Unitario]]*cocina[[#This Row],[Cantidad Ordenada]]</f>
        <v>75</v>
      </c>
      <c r="L1197" s="5">
        <f>(SUMIF(A:A,cocina[[#This Row],[Número de Orden]],J:J))/SUMIF(A:A,cocina[[#This Row],[Número de Orden]],K:K)</f>
        <v>0.4</v>
      </c>
      <c r="M1197" s="1">
        <f>cocina[[#This Row],[Ganancia bruta]]-cocina[[#This Row],[Ganancia neta]]</f>
        <v>45</v>
      </c>
    </row>
    <row r="1198" spans="1:13" x14ac:dyDescent="0.3">
      <c r="A1198">
        <v>485</v>
      </c>
      <c r="B1198">
        <v>6</v>
      </c>
      <c r="C1198" s="1" t="s">
        <v>168</v>
      </c>
      <c r="D1198" s="1" t="s">
        <v>612</v>
      </c>
      <c r="E1198">
        <v>14</v>
      </c>
      <c r="F1198">
        <v>24</v>
      </c>
      <c r="G1198">
        <v>3</v>
      </c>
      <c r="H1198">
        <v>23</v>
      </c>
      <c r="I1198" s="1" t="s">
        <v>608</v>
      </c>
      <c r="J1198">
        <f>cocina[[#This Row],[Precio Unitario]]*cocina[[#This Row],[Cantidad Ordenada]]-cocina[[#This Row],[Costo Unitario]]*cocina[[#This Row],[Cantidad Ordenada]]</f>
        <v>30</v>
      </c>
      <c r="K1198">
        <f>cocina[[#This Row],[Precio Unitario]]*cocina[[#This Row],[Cantidad Ordenada]]</f>
        <v>72</v>
      </c>
      <c r="L1198" s="5">
        <f>(SUMIF(A:A,cocina[[#This Row],[Número de Orden]],J:J))/SUMIF(A:A,cocina[[#This Row],[Número de Orden]],K:K)</f>
        <v>0.40277777777777779</v>
      </c>
      <c r="M1198" s="1">
        <f>cocina[[#This Row],[Ganancia bruta]]-cocina[[#This Row],[Ganancia neta]]</f>
        <v>42</v>
      </c>
    </row>
    <row r="1199" spans="1:13" x14ac:dyDescent="0.3">
      <c r="A1199">
        <v>485</v>
      </c>
      <c r="B1199">
        <v>6</v>
      </c>
      <c r="C1199" s="1" t="s">
        <v>83</v>
      </c>
      <c r="D1199" s="1" t="s">
        <v>617</v>
      </c>
      <c r="E1199">
        <v>22</v>
      </c>
      <c r="F1199">
        <v>36</v>
      </c>
      <c r="G1199">
        <v>2</v>
      </c>
      <c r="H1199">
        <v>56</v>
      </c>
      <c r="I1199" s="1" t="s">
        <v>608</v>
      </c>
      <c r="J1199">
        <f>cocina[[#This Row],[Precio Unitario]]*cocina[[#This Row],[Cantidad Ordenada]]-cocina[[#This Row],[Costo Unitario]]*cocina[[#This Row],[Cantidad Ordenada]]</f>
        <v>28</v>
      </c>
      <c r="K1199">
        <f>cocina[[#This Row],[Precio Unitario]]*cocina[[#This Row],[Cantidad Ordenada]]</f>
        <v>72</v>
      </c>
      <c r="L1199" s="5">
        <f>(SUMIF(A:A,cocina[[#This Row],[Número de Orden]],J:J))/SUMIF(A:A,cocina[[#This Row],[Número de Orden]],K:K)</f>
        <v>0.40277777777777779</v>
      </c>
      <c r="M1199" s="1">
        <f>cocina[[#This Row],[Ganancia bruta]]-cocina[[#This Row],[Ganancia neta]]</f>
        <v>44</v>
      </c>
    </row>
    <row r="1200" spans="1:13" x14ac:dyDescent="0.3">
      <c r="A1200">
        <v>486</v>
      </c>
      <c r="B1200">
        <v>15</v>
      </c>
      <c r="C1200" s="1" t="s">
        <v>83</v>
      </c>
      <c r="D1200" s="1" t="s">
        <v>617</v>
      </c>
      <c r="E1200">
        <v>22</v>
      </c>
      <c r="F1200">
        <v>36</v>
      </c>
      <c r="G1200">
        <v>2</v>
      </c>
      <c r="H1200">
        <v>7</v>
      </c>
      <c r="I1200" s="1" t="s">
        <v>608</v>
      </c>
      <c r="J1200">
        <f>cocina[[#This Row],[Precio Unitario]]*cocina[[#This Row],[Cantidad Ordenada]]-cocina[[#This Row],[Costo Unitario]]*cocina[[#This Row],[Cantidad Ordenada]]</f>
        <v>28</v>
      </c>
      <c r="K1200">
        <f>cocina[[#This Row],[Precio Unitario]]*cocina[[#This Row],[Cantidad Ordenada]]</f>
        <v>72</v>
      </c>
      <c r="L1200" s="5">
        <f>(SUMIF(A:A,cocina[[#This Row],[Número de Orden]],J:J))/SUMIF(A:A,cocina[[#This Row],[Número de Orden]],K:K)</f>
        <v>0.4</v>
      </c>
      <c r="M1200" s="1">
        <f>cocina[[#This Row],[Ganancia bruta]]-cocina[[#This Row],[Ganancia neta]]</f>
        <v>44</v>
      </c>
    </row>
    <row r="1201" spans="1:13" x14ac:dyDescent="0.3">
      <c r="A1201">
        <v>486</v>
      </c>
      <c r="B1201">
        <v>15</v>
      </c>
      <c r="C1201" s="1" t="s">
        <v>156</v>
      </c>
      <c r="D1201" s="1" t="s">
        <v>626</v>
      </c>
      <c r="E1201">
        <v>12</v>
      </c>
      <c r="F1201">
        <v>20</v>
      </c>
      <c r="G1201">
        <v>1</v>
      </c>
      <c r="H1201">
        <v>19</v>
      </c>
      <c r="I1201" s="1" t="s">
        <v>608</v>
      </c>
      <c r="J1201">
        <f>cocina[[#This Row],[Precio Unitario]]*cocina[[#This Row],[Cantidad Ordenada]]-cocina[[#This Row],[Costo Unitario]]*cocina[[#This Row],[Cantidad Ordenada]]</f>
        <v>8</v>
      </c>
      <c r="K1201">
        <f>cocina[[#This Row],[Precio Unitario]]*cocina[[#This Row],[Cantidad Ordenada]]</f>
        <v>20</v>
      </c>
      <c r="L1201" s="5">
        <f>(SUMIF(A:A,cocina[[#This Row],[Número de Orden]],J:J))/SUMIF(A:A,cocina[[#This Row],[Número de Orden]],K:K)</f>
        <v>0.4</v>
      </c>
      <c r="M1201" s="1">
        <f>cocina[[#This Row],[Ganancia bruta]]-cocina[[#This Row],[Ganancia neta]]</f>
        <v>12</v>
      </c>
    </row>
    <row r="1202" spans="1:13" x14ac:dyDescent="0.3">
      <c r="A1202">
        <v>486</v>
      </c>
      <c r="B1202">
        <v>15</v>
      </c>
      <c r="C1202" s="1" t="s">
        <v>65</v>
      </c>
      <c r="D1202" s="1" t="s">
        <v>625</v>
      </c>
      <c r="E1202">
        <v>20</v>
      </c>
      <c r="F1202">
        <v>34</v>
      </c>
      <c r="G1202">
        <v>1</v>
      </c>
      <c r="H1202">
        <v>9</v>
      </c>
      <c r="I1202" s="1" t="s">
        <v>608</v>
      </c>
      <c r="J1202">
        <f>cocina[[#This Row],[Precio Unitario]]*cocina[[#This Row],[Cantidad Ordenada]]-cocina[[#This Row],[Costo Unitario]]*cocina[[#This Row],[Cantidad Ordenada]]</f>
        <v>14</v>
      </c>
      <c r="K1202">
        <f>cocina[[#This Row],[Precio Unitario]]*cocina[[#This Row],[Cantidad Ordenada]]</f>
        <v>34</v>
      </c>
      <c r="L1202" s="5">
        <f>(SUMIF(A:A,cocina[[#This Row],[Número de Orden]],J:J))/SUMIF(A:A,cocina[[#This Row],[Número de Orden]],K:K)</f>
        <v>0.4</v>
      </c>
      <c r="M1202" s="1">
        <f>cocina[[#This Row],[Ganancia bruta]]-cocina[[#This Row],[Ganancia neta]]</f>
        <v>20</v>
      </c>
    </row>
    <row r="1203" spans="1:13" x14ac:dyDescent="0.3">
      <c r="A1203">
        <v>486</v>
      </c>
      <c r="B1203">
        <v>15</v>
      </c>
      <c r="C1203" s="1" t="s">
        <v>168</v>
      </c>
      <c r="D1203" s="1" t="s">
        <v>612</v>
      </c>
      <c r="E1203">
        <v>14</v>
      </c>
      <c r="F1203">
        <v>24</v>
      </c>
      <c r="G1203">
        <v>1</v>
      </c>
      <c r="H1203">
        <v>24</v>
      </c>
      <c r="I1203" s="1" t="s">
        <v>608</v>
      </c>
      <c r="J1203">
        <f>cocina[[#This Row],[Precio Unitario]]*cocina[[#This Row],[Cantidad Ordenada]]-cocina[[#This Row],[Costo Unitario]]*cocina[[#This Row],[Cantidad Ordenada]]</f>
        <v>10</v>
      </c>
      <c r="K1203">
        <f>cocina[[#This Row],[Precio Unitario]]*cocina[[#This Row],[Cantidad Ordenada]]</f>
        <v>24</v>
      </c>
      <c r="L1203" s="5">
        <f>(SUMIF(A:A,cocina[[#This Row],[Número de Orden]],J:J))/SUMIF(A:A,cocina[[#This Row],[Número de Orden]],K:K)</f>
        <v>0.4</v>
      </c>
      <c r="M1203" s="1">
        <f>cocina[[#This Row],[Ganancia bruta]]-cocina[[#This Row],[Ganancia neta]]</f>
        <v>14</v>
      </c>
    </row>
    <row r="1204" spans="1:13" x14ac:dyDescent="0.3">
      <c r="A1204">
        <v>487</v>
      </c>
      <c r="B1204">
        <v>17</v>
      </c>
      <c r="C1204" s="1" t="s">
        <v>65</v>
      </c>
      <c r="D1204" s="1" t="s">
        <v>625</v>
      </c>
      <c r="E1204">
        <v>20</v>
      </c>
      <c r="F1204">
        <v>34</v>
      </c>
      <c r="G1204">
        <v>2</v>
      </c>
      <c r="H1204">
        <v>58</v>
      </c>
      <c r="I1204" s="1" t="s">
        <v>609</v>
      </c>
      <c r="J1204">
        <f>cocina[[#This Row],[Precio Unitario]]*cocina[[#This Row],[Cantidad Ordenada]]-cocina[[#This Row],[Costo Unitario]]*cocina[[#This Row],[Cantidad Ordenada]]</f>
        <v>28</v>
      </c>
      <c r="K1204">
        <f>cocina[[#This Row],[Precio Unitario]]*cocina[[#This Row],[Cantidad Ordenada]]</f>
        <v>68</v>
      </c>
      <c r="L1204" s="5">
        <f>(SUMIF(A:A,cocina[[#This Row],[Número de Orden]],J:J))/SUMIF(A:A,cocina[[#This Row],[Número de Orden]],K:K)</f>
        <v>0.40131578947368424</v>
      </c>
      <c r="M1204" s="1">
        <f>cocina[[#This Row],[Ganancia bruta]]-cocina[[#This Row],[Ganancia neta]]</f>
        <v>40</v>
      </c>
    </row>
    <row r="1205" spans="1:13" x14ac:dyDescent="0.3">
      <c r="A1205">
        <v>487</v>
      </c>
      <c r="B1205">
        <v>17</v>
      </c>
      <c r="C1205" s="1" t="s">
        <v>126</v>
      </c>
      <c r="D1205" s="1" t="s">
        <v>614</v>
      </c>
      <c r="E1205">
        <v>19</v>
      </c>
      <c r="F1205">
        <v>31</v>
      </c>
      <c r="G1205">
        <v>2</v>
      </c>
      <c r="H1205">
        <v>29</v>
      </c>
      <c r="I1205" s="1" t="s">
        <v>609</v>
      </c>
      <c r="J1205">
        <f>cocina[[#This Row],[Precio Unitario]]*cocina[[#This Row],[Cantidad Ordenada]]-cocina[[#This Row],[Costo Unitario]]*cocina[[#This Row],[Cantidad Ordenada]]</f>
        <v>24</v>
      </c>
      <c r="K1205">
        <f>cocina[[#This Row],[Precio Unitario]]*cocina[[#This Row],[Cantidad Ordenada]]</f>
        <v>62</v>
      </c>
      <c r="L1205" s="5">
        <f>(SUMIF(A:A,cocina[[#This Row],[Número de Orden]],J:J))/SUMIF(A:A,cocina[[#This Row],[Número de Orden]],K:K)</f>
        <v>0.40131578947368424</v>
      </c>
      <c r="M1205" s="1">
        <f>cocina[[#This Row],[Ganancia bruta]]-cocina[[#This Row],[Ganancia neta]]</f>
        <v>38</v>
      </c>
    </row>
    <row r="1206" spans="1:13" x14ac:dyDescent="0.3">
      <c r="A1206">
        <v>487</v>
      </c>
      <c r="B1206">
        <v>17</v>
      </c>
      <c r="C1206" s="1" t="s">
        <v>213</v>
      </c>
      <c r="D1206" s="1" t="s">
        <v>624</v>
      </c>
      <c r="E1206">
        <v>13</v>
      </c>
      <c r="F1206">
        <v>22</v>
      </c>
      <c r="G1206">
        <v>1</v>
      </c>
      <c r="H1206">
        <v>5</v>
      </c>
      <c r="I1206" s="1" t="s">
        <v>609</v>
      </c>
      <c r="J1206">
        <f>cocina[[#This Row],[Precio Unitario]]*cocina[[#This Row],[Cantidad Ordenada]]-cocina[[#This Row],[Costo Unitario]]*cocina[[#This Row],[Cantidad Ordenada]]</f>
        <v>9</v>
      </c>
      <c r="K1206">
        <f>cocina[[#This Row],[Precio Unitario]]*cocina[[#This Row],[Cantidad Ordenada]]</f>
        <v>22</v>
      </c>
      <c r="L1206" s="5">
        <f>(SUMIF(A:A,cocina[[#This Row],[Número de Orden]],J:J))/SUMIF(A:A,cocina[[#This Row],[Número de Orden]],K:K)</f>
        <v>0.40131578947368424</v>
      </c>
      <c r="M1206" s="1">
        <f>cocina[[#This Row],[Ganancia bruta]]-cocina[[#This Row],[Ganancia neta]]</f>
        <v>13</v>
      </c>
    </row>
    <row r="1207" spans="1:13" x14ac:dyDescent="0.3">
      <c r="A1207">
        <v>488</v>
      </c>
      <c r="B1207">
        <v>10</v>
      </c>
      <c r="C1207" s="1" t="s">
        <v>89</v>
      </c>
      <c r="D1207" s="1" t="s">
        <v>629</v>
      </c>
      <c r="E1207">
        <v>10</v>
      </c>
      <c r="F1207">
        <v>18</v>
      </c>
      <c r="G1207">
        <v>3</v>
      </c>
      <c r="H1207">
        <v>54</v>
      </c>
      <c r="I1207" s="1" t="s">
        <v>608</v>
      </c>
      <c r="J1207">
        <f>cocina[[#This Row],[Precio Unitario]]*cocina[[#This Row],[Cantidad Ordenada]]-cocina[[#This Row],[Costo Unitario]]*cocina[[#This Row],[Cantidad Ordenada]]</f>
        <v>24</v>
      </c>
      <c r="K1207">
        <f>cocina[[#This Row],[Precio Unitario]]*cocina[[#This Row],[Cantidad Ordenada]]</f>
        <v>54</v>
      </c>
      <c r="L1207" s="5">
        <f>(SUMIF(A:A,cocina[[#This Row],[Número de Orden]],J:J))/SUMIF(A:A,cocina[[#This Row],[Número de Orden]],K:K)</f>
        <v>0.40540540540540543</v>
      </c>
      <c r="M1207" s="1">
        <f>cocina[[#This Row],[Ganancia bruta]]-cocina[[#This Row],[Ganancia neta]]</f>
        <v>30</v>
      </c>
    </row>
    <row r="1208" spans="1:13" x14ac:dyDescent="0.3">
      <c r="A1208">
        <v>488</v>
      </c>
      <c r="B1208">
        <v>10</v>
      </c>
      <c r="C1208" s="1" t="s">
        <v>210</v>
      </c>
      <c r="D1208" s="1" t="s">
        <v>627</v>
      </c>
      <c r="E1208">
        <v>14</v>
      </c>
      <c r="F1208">
        <v>23</v>
      </c>
      <c r="G1208">
        <v>3</v>
      </c>
      <c r="H1208">
        <v>52</v>
      </c>
      <c r="I1208" s="1" t="s">
        <v>608</v>
      </c>
      <c r="J1208">
        <f>cocina[[#This Row],[Precio Unitario]]*cocina[[#This Row],[Cantidad Ordenada]]-cocina[[#This Row],[Costo Unitario]]*cocina[[#This Row],[Cantidad Ordenada]]</f>
        <v>27</v>
      </c>
      <c r="K1208">
        <f>cocina[[#This Row],[Precio Unitario]]*cocina[[#This Row],[Cantidad Ordenada]]</f>
        <v>69</v>
      </c>
      <c r="L1208" s="5">
        <f>(SUMIF(A:A,cocina[[#This Row],[Número de Orden]],J:J))/SUMIF(A:A,cocina[[#This Row],[Número de Orden]],K:K)</f>
        <v>0.40540540540540543</v>
      </c>
      <c r="M1208" s="1">
        <f>cocina[[#This Row],[Ganancia bruta]]-cocina[[#This Row],[Ganancia neta]]</f>
        <v>42</v>
      </c>
    </row>
    <row r="1209" spans="1:13" x14ac:dyDescent="0.3">
      <c r="A1209">
        <v>488</v>
      </c>
      <c r="B1209">
        <v>10</v>
      </c>
      <c r="C1209" s="1" t="s">
        <v>126</v>
      </c>
      <c r="D1209" s="1" t="s">
        <v>614</v>
      </c>
      <c r="E1209">
        <v>19</v>
      </c>
      <c r="F1209">
        <v>31</v>
      </c>
      <c r="G1209">
        <v>2</v>
      </c>
      <c r="H1209">
        <v>18</v>
      </c>
      <c r="I1209" s="1" t="s">
        <v>609</v>
      </c>
      <c r="J1209">
        <f>cocina[[#This Row],[Precio Unitario]]*cocina[[#This Row],[Cantidad Ordenada]]-cocina[[#This Row],[Costo Unitario]]*cocina[[#This Row],[Cantidad Ordenada]]</f>
        <v>24</v>
      </c>
      <c r="K1209">
        <f>cocina[[#This Row],[Precio Unitario]]*cocina[[#This Row],[Cantidad Ordenada]]</f>
        <v>62</v>
      </c>
      <c r="L1209" s="5">
        <f>(SUMIF(A:A,cocina[[#This Row],[Número de Orden]],J:J))/SUMIF(A:A,cocina[[#This Row],[Número de Orden]],K:K)</f>
        <v>0.40540540540540543</v>
      </c>
      <c r="M1209" s="1">
        <f>cocina[[#This Row],[Ganancia bruta]]-cocina[[#This Row],[Ganancia neta]]</f>
        <v>38</v>
      </c>
    </row>
    <row r="1210" spans="1:13" x14ac:dyDescent="0.3">
      <c r="A1210">
        <v>489</v>
      </c>
      <c r="B1210">
        <v>3</v>
      </c>
      <c r="C1210" s="1" t="s">
        <v>58</v>
      </c>
      <c r="D1210" s="1" t="s">
        <v>616</v>
      </c>
      <c r="E1210">
        <v>25</v>
      </c>
      <c r="F1210">
        <v>40</v>
      </c>
      <c r="G1210">
        <v>2</v>
      </c>
      <c r="H1210">
        <v>28</v>
      </c>
      <c r="I1210" s="1" t="s">
        <v>609</v>
      </c>
      <c r="J1210">
        <f>cocina[[#This Row],[Precio Unitario]]*cocina[[#This Row],[Cantidad Ordenada]]-cocina[[#This Row],[Costo Unitario]]*cocina[[#This Row],[Cantidad Ordenada]]</f>
        <v>30</v>
      </c>
      <c r="K1210">
        <f>cocina[[#This Row],[Precio Unitario]]*cocina[[#This Row],[Cantidad Ordenada]]</f>
        <v>80</v>
      </c>
      <c r="L1210" s="5">
        <f>(SUMIF(A:A,cocina[[#This Row],[Número de Orden]],J:J))/SUMIF(A:A,cocina[[#This Row],[Número de Orden]],K:K)</f>
        <v>0.3825503355704698</v>
      </c>
      <c r="M1210" s="1">
        <f>cocina[[#This Row],[Ganancia bruta]]-cocina[[#This Row],[Ganancia neta]]</f>
        <v>50</v>
      </c>
    </row>
    <row r="1211" spans="1:13" x14ac:dyDescent="0.3">
      <c r="A1211">
        <v>489</v>
      </c>
      <c r="B1211">
        <v>3</v>
      </c>
      <c r="C1211" s="1" t="s">
        <v>210</v>
      </c>
      <c r="D1211" s="1" t="s">
        <v>627</v>
      </c>
      <c r="E1211">
        <v>14</v>
      </c>
      <c r="F1211">
        <v>23</v>
      </c>
      <c r="G1211">
        <v>3</v>
      </c>
      <c r="H1211">
        <v>6</v>
      </c>
      <c r="I1211" s="1" t="s">
        <v>609</v>
      </c>
      <c r="J1211">
        <f>cocina[[#This Row],[Precio Unitario]]*cocina[[#This Row],[Cantidad Ordenada]]-cocina[[#This Row],[Costo Unitario]]*cocina[[#This Row],[Cantidad Ordenada]]</f>
        <v>27</v>
      </c>
      <c r="K1211">
        <f>cocina[[#This Row],[Precio Unitario]]*cocina[[#This Row],[Cantidad Ordenada]]</f>
        <v>69</v>
      </c>
      <c r="L1211" s="5">
        <f>(SUMIF(A:A,cocina[[#This Row],[Número de Orden]],J:J))/SUMIF(A:A,cocina[[#This Row],[Número de Orden]],K:K)</f>
        <v>0.3825503355704698</v>
      </c>
      <c r="M1211" s="1">
        <f>cocina[[#This Row],[Ganancia bruta]]-cocina[[#This Row],[Ganancia neta]]</f>
        <v>42</v>
      </c>
    </row>
    <row r="1212" spans="1:13" x14ac:dyDescent="0.3">
      <c r="A1212">
        <v>490</v>
      </c>
      <c r="B1212">
        <v>1</v>
      </c>
      <c r="C1212" s="1" t="s">
        <v>165</v>
      </c>
      <c r="D1212" s="1" t="s">
        <v>630</v>
      </c>
      <c r="E1212">
        <v>15</v>
      </c>
      <c r="F1212">
        <v>26</v>
      </c>
      <c r="G1212">
        <v>3</v>
      </c>
      <c r="H1212">
        <v>34</v>
      </c>
      <c r="I1212" s="1" t="s">
        <v>608</v>
      </c>
      <c r="J1212">
        <f>cocina[[#This Row],[Precio Unitario]]*cocina[[#This Row],[Cantidad Ordenada]]-cocina[[#This Row],[Costo Unitario]]*cocina[[#This Row],[Cantidad Ordenada]]</f>
        <v>33</v>
      </c>
      <c r="K1212">
        <f>cocina[[#This Row],[Precio Unitario]]*cocina[[#This Row],[Cantidad Ordenada]]</f>
        <v>78</v>
      </c>
      <c r="L1212" s="5">
        <f>(SUMIF(A:A,cocina[[#This Row],[Número de Orden]],J:J))/SUMIF(A:A,cocina[[#This Row],[Número de Orden]],K:K)</f>
        <v>0.41509433962264153</v>
      </c>
      <c r="M1212" s="1">
        <f>cocina[[#This Row],[Ganancia bruta]]-cocina[[#This Row],[Ganancia neta]]</f>
        <v>45</v>
      </c>
    </row>
    <row r="1213" spans="1:13" x14ac:dyDescent="0.3">
      <c r="A1213">
        <v>490</v>
      </c>
      <c r="B1213">
        <v>1</v>
      </c>
      <c r="C1213" s="1" t="s">
        <v>257</v>
      </c>
      <c r="D1213" s="1" t="s">
        <v>623</v>
      </c>
      <c r="E1213">
        <v>19</v>
      </c>
      <c r="F1213">
        <v>32</v>
      </c>
      <c r="G1213">
        <v>1</v>
      </c>
      <c r="H1213">
        <v>55</v>
      </c>
      <c r="I1213" s="1" t="s">
        <v>608</v>
      </c>
      <c r="J1213">
        <f>cocina[[#This Row],[Precio Unitario]]*cocina[[#This Row],[Cantidad Ordenada]]-cocina[[#This Row],[Costo Unitario]]*cocina[[#This Row],[Cantidad Ordenada]]</f>
        <v>13</v>
      </c>
      <c r="K1213">
        <f>cocina[[#This Row],[Precio Unitario]]*cocina[[#This Row],[Cantidad Ordenada]]</f>
        <v>32</v>
      </c>
      <c r="L1213" s="5">
        <f>(SUMIF(A:A,cocina[[#This Row],[Número de Orden]],J:J))/SUMIF(A:A,cocina[[#This Row],[Número de Orden]],K:K)</f>
        <v>0.41509433962264153</v>
      </c>
      <c r="M1213" s="1">
        <f>cocina[[#This Row],[Ganancia bruta]]-cocina[[#This Row],[Ganancia neta]]</f>
        <v>19</v>
      </c>
    </row>
    <row r="1214" spans="1:13" x14ac:dyDescent="0.3">
      <c r="A1214">
        <v>490</v>
      </c>
      <c r="B1214">
        <v>1</v>
      </c>
      <c r="C1214" s="1" t="s">
        <v>65</v>
      </c>
      <c r="D1214" s="1" t="s">
        <v>625</v>
      </c>
      <c r="E1214">
        <v>20</v>
      </c>
      <c r="F1214">
        <v>34</v>
      </c>
      <c r="G1214">
        <v>3</v>
      </c>
      <c r="H1214">
        <v>42</v>
      </c>
      <c r="I1214" s="1" t="s">
        <v>608</v>
      </c>
      <c r="J1214">
        <f>cocina[[#This Row],[Precio Unitario]]*cocina[[#This Row],[Cantidad Ordenada]]-cocina[[#This Row],[Costo Unitario]]*cocina[[#This Row],[Cantidad Ordenada]]</f>
        <v>42</v>
      </c>
      <c r="K1214">
        <f>cocina[[#This Row],[Precio Unitario]]*cocina[[#This Row],[Cantidad Ordenada]]</f>
        <v>102</v>
      </c>
      <c r="L1214" s="5">
        <f>(SUMIF(A:A,cocina[[#This Row],[Número de Orden]],J:J))/SUMIF(A:A,cocina[[#This Row],[Número de Orden]],K:K)</f>
        <v>0.41509433962264153</v>
      </c>
      <c r="M1214" s="1">
        <f>cocina[[#This Row],[Ganancia bruta]]-cocina[[#This Row],[Ganancia neta]]</f>
        <v>60</v>
      </c>
    </row>
    <row r="1215" spans="1:13" x14ac:dyDescent="0.3">
      <c r="A1215">
        <v>491</v>
      </c>
      <c r="B1215">
        <v>7</v>
      </c>
      <c r="C1215" s="1" t="s">
        <v>48</v>
      </c>
      <c r="D1215" s="1" t="s">
        <v>618</v>
      </c>
      <c r="E1215">
        <v>17</v>
      </c>
      <c r="F1215">
        <v>29</v>
      </c>
      <c r="G1215">
        <v>2</v>
      </c>
      <c r="H1215">
        <v>30</v>
      </c>
      <c r="I1215" s="1" t="s">
        <v>608</v>
      </c>
      <c r="J1215">
        <f>cocina[[#This Row],[Precio Unitario]]*cocina[[#This Row],[Cantidad Ordenada]]-cocina[[#This Row],[Costo Unitario]]*cocina[[#This Row],[Cantidad Ordenada]]</f>
        <v>24</v>
      </c>
      <c r="K1215">
        <f>cocina[[#This Row],[Precio Unitario]]*cocina[[#This Row],[Cantidad Ordenada]]</f>
        <v>58</v>
      </c>
      <c r="L1215" s="5">
        <f>(SUMIF(A:A,cocina[[#This Row],[Número de Orden]],J:J))/SUMIF(A:A,cocina[[#This Row],[Número de Orden]],K:K)</f>
        <v>0.40677966101694918</v>
      </c>
      <c r="M1215" s="1">
        <f>cocina[[#This Row],[Ganancia bruta]]-cocina[[#This Row],[Ganancia neta]]</f>
        <v>34</v>
      </c>
    </row>
    <row r="1216" spans="1:13" x14ac:dyDescent="0.3">
      <c r="A1216">
        <v>491</v>
      </c>
      <c r="B1216">
        <v>7</v>
      </c>
      <c r="C1216" s="1" t="s">
        <v>78</v>
      </c>
      <c r="D1216" s="1" t="s">
        <v>613</v>
      </c>
      <c r="E1216">
        <v>18</v>
      </c>
      <c r="F1216">
        <v>30</v>
      </c>
      <c r="G1216">
        <v>2</v>
      </c>
      <c r="H1216">
        <v>11</v>
      </c>
      <c r="I1216" s="1" t="s">
        <v>608</v>
      </c>
      <c r="J1216">
        <f>cocina[[#This Row],[Precio Unitario]]*cocina[[#This Row],[Cantidad Ordenada]]-cocina[[#This Row],[Costo Unitario]]*cocina[[#This Row],[Cantidad Ordenada]]</f>
        <v>24</v>
      </c>
      <c r="K1216">
        <f>cocina[[#This Row],[Precio Unitario]]*cocina[[#This Row],[Cantidad Ordenada]]</f>
        <v>60</v>
      </c>
      <c r="L1216" s="5">
        <f>(SUMIF(A:A,cocina[[#This Row],[Número de Orden]],J:J))/SUMIF(A:A,cocina[[#This Row],[Número de Orden]],K:K)</f>
        <v>0.40677966101694918</v>
      </c>
      <c r="M1216" s="1">
        <f>cocina[[#This Row],[Ganancia bruta]]-cocina[[#This Row],[Ganancia neta]]</f>
        <v>36</v>
      </c>
    </row>
    <row r="1217" spans="1:13" x14ac:dyDescent="0.3">
      <c r="A1217">
        <v>492</v>
      </c>
      <c r="B1217">
        <v>4</v>
      </c>
      <c r="C1217" s="1" t="s">
        <v>271</v>
      </c>
      <c r="D1217" s="1" t="s">
        <v>619</v>
      </c>
      <c r="E1217">
        <v>20</v>
      </c>
      <c r="F1217">
        <v>33</v>
      </c>
      <c r="G1217">
        <v>3</v>
      </c>
      <c r="H1217">
        <v>15</v>
      </c>
      <c r="I1217" s="1" t="s">
        <v>608</v>
      </c>
      <c r="J1217">
        <f>cocina[[#This Row],[Precio Unitario]]*cocina[[#This Row],[Cantidad Ordenada]]-cocina[[#This Row],[Costo Unitario]]*cocina[[#This Row],[Cantidad Ordenada]]</f>
        <v>39</v>
      </c>
      <c r="K1217">
        <f>cocina[[#This Row],[Precio Unitario]]*cocina[[#This Row],[Cantidad Ordenada]]</f>
        <v>99</v>
      </c>
      <c r="L1217" s="5">
        <f>(SUMIF(A:A,cocina[[#This Row],[Número de Orden]],J:J))/SUMIF(A:A,cocina[[#This Row],[Número de Orden]],K:K)</f>
        <v>0.39523809523809522</v>
      </c>
      <c r="M1217" s="1">
        <f>cocina[[#This Row],[Ganancia bruta]]-cocina[[#This Row],[Ganancia neta]]</f>
        <v>60</v>
      </c>
    </row>
    <row r="1218" spans="1:13" x14ac:dyDescent="0.3">
      <c r="A1218">
        <v>492</v>
      </c>
      <c r="B1218">
        <v>4</v>
      </c>
      <c r="C1218" s="1" t="s">
        <v>80</v>
      </c>
      <c r="D1218" s="1" t="s">
        <v>628</v>
      </c>
      <c r="E1218">
        <v>13</v>
      </c>
      <c r="F1218">
        <v>21</v>
      </c>
      <c r="G1218">
        <v>3</v>
      </c>
      <c r="H1218">
        <v>8</v>
      </c>
      <c r="I1218" s="1" t="s">
        <v>608</v>
      </c>
      <c r="J1218">
        <f>cocina[[#This Row],[Precio Unitario]]*cocina[[#This Row],[Cantidad Ordenada]]-cocina[[#This Row],[Costo Unitario]]*cocina[[#This Row],[Cantidad Ordenada]]</f>
        <v>24</v>
      </c>
      <c r="K1218">
        <f>cocina[[#This Row],[Precio Unitario]]*cocina[[#This Row],[Cantidad Ordenada]]</f>
        <v>63</v>
      </c>
      <c r="L1218" s="5">
        <f>(SUMIF(A:A,cocina[[#This Row],[Número de Orden]],J:J))/SUMIF(A:A,cocina[[#This Row],[Número de Orden]],K:K)</f>
        <v>0.39523809523809522</v>
      </c>
      <c r="M1218" s="1">
        <f>cocina[[#This Row],[Ganancia bruta]]-cocina[[#This Row],[Ganancia neta]]</f>
        <v>39</v>
      </c>
    </row>
    <row r="1219" spans="1:13" x14ac:dyDescent="0.3">
      <c r="A1219">
        <v>492</v>
      </c>
      <c r="B1219">
        <v>4</v>
      </c>
      <c r="C1219" s="1" t="s">
        <v>168</v>
      </c>
      <c r="D1219" s="1" t="s">
        <v>612</v>
      </c>
      <c r="E1219">
        <v>14</v>
      </c>
      <c r="F1219">
        <v>24</v>
      </c>
      <c r="G1219">
        <v>2</v>
      </c>
      <c r="H1219">
        <v>26</v>
      </c>
      <c r="I1219" s="1" t="s">
        <v>608</v>
      </c>
      <c r="J1219">
        <f>cocina[[#This Row],[Precio Unitario]]*cocina[[#This Row],[Cantidad Ordenada]]-cocina[[#This Row],[Costo Unitario]]*cocina[[#This Row],[Cantidad Ordenada]]</f>
        <v>20</v>
      </c>
      <c r="K1219">
        <f>cocina[[#This Row],[Precio Unitario]]*cocina[[#This Row],[Cantidad Ordenada]]</f>
        <v>48</v>
      </c>
      <c r="L1219" s="5">
        <f>(SUMIF(A:A,cocina[[#This Row],[Número de Orden]],J:J))/SUMIF(A:A,cocina[[#This Row],[Número de Orden]],K:K)</f>
        <v>0.39523809523809522</v>
      </c>
      <c r="M1219" s="1">
        <f>cocina[[#This Row],[Ganancia bruta]]-cocina[[#This Row],[Ganancia neta]]</f>
        <v>28</v>
      </c>
    </row>
    <row r="1220" spans="1:13" x14ac:dyDescent="0.3">
      <c r="A1220">
        <v>493</v>
      </c>
      <c r="B1220">
        <v>2</v>
      </c>
      <c r="C1220" s="1" t="s">
        <v>89</v>
      </c>
      <c r="D1220" s="1" t="s">
        <v>629</v>
      </c>
      <c r="E1220">
        <v>10</v>
      </c>
      <c r="F1220">
        <v>18</v>
      </c>
      <c r="G1220">
        <v>3</v>
      </c>
      <c r="H1220">
        <v>8</v>
      </c>
      <c r="I1220" s="1" t="s">
        <v>609</v>
      </c>
      <c r="J1220">
        <f>cocina[[#This Row],[Precio Unitario]]*cocina[[#This Row],[Cantidad Ordenada]]-cocina[[#This Row],[Costo Unitario]]*cocina[[#This Row],[Cantidad Ordenada]]</f>
        <v>24</v>
      </c>
      <c r="K1220">
        <f>cocina[[#This Row],[Precio Unitario]]*cocina[[#This Row],[Cantidad Ordenada]]</f>
        <v>54</v>
      </c>
      <c r="L1220" s="5">
        <f>(SUMIF(A:A,cocina[[#This Row],[Número de Orden]],J:J))/SUMIF(A:A,cocina[[#This Row],[Número de Orden]],K:K)</f>
        <v>0.44444444444444442</v>
      </c>
      <c r="M1220" s="1">
        <f>cocina[[#This Row],[Ganancia bruta]]-cocina[[#This Row],[Ganancia neta]]</f>
        <v>30</v>
      </c>
    </row>
    <row r="1221" spans="1:13" x14ac:dyDescent="0.3">
      <c r="A1221">
        <v>494</v>
      </c>
      <c r="B1221">
        <v>20</v>
      </c>
      <c r="C1221" s="1" t="s">
        <v>257</v>
      </c>
      <c r="D1221" s="1" t="s">
        <v>623</v>
      </c>
      <c r="E1221">
        <v>19</v>
      </c>
      <c r="F1221">
        <v>32</v>
      </c>
      <c r="G1221">
        <v>2</v>
      </c>
      <c r="H1221">
        <v>9</v>
      </c>
      <c r="I1221" s="1" t="s">
        <v>608</v>
      </c>
      <c r="J1221">
        <f>cocina[[#This Row],[Precio Unitario]]*cocina[[#This Row],[Cantidad Ordenada]]-cocina[[#This Row],[Costo Unitario]]*cocina[[#This Row],[Cantidad Ordenada]]</f>
        <v>26</v>
      </c>
      <c r="K1221">
        <f>cocina[[#This Row],[Precio Unitario]]*cocina[[#This Row],[Cantidad Ordenada]]</f>
        <v>64</v>
      </c>
      <c r="L1221" s="5">
        <f>(SUMIF(A:A,cocina[[#This Row],[Número de Orden]],J:J))/SUMIF(A:A,cocina[[#This Row],[Número de Orden]],K:K)</f>
        <v>0.39534883720930231</v>
      </c>
      <c r="M1221" s="1">
        <f>cocina[[#This Row],[Ganancia bruta]]-cocina[[#This Row],[Ganancia neta]]</f>
        <v>38</v>
      </c>
    </row>
    <row r="1222" spans="1:13" x14ac:dyDescent="0.3">
      <c r="A1222">
        <v>494</v>
      </c>
      <c r="B1222">
        <v>20</v>
      </c>
      <c r="C1222" s="1" t="s">
        <v>83</v>
      </c>
      <c r="D1222" s="1" t="s">
        <v>617</v>
      </c>
      <c r="E1222">
        <v>22</v>
      </c>
      <c r="F1222">
        <v>36</v>
      </c>
      <c r="G1222">
        <v>3</v>
      </c>
      <c r="H1222">
        <v>22</v>
      </c>
      <c r="I1222" s="1" t="s">
        <v>608</v>
      </c>
      <c r="J1222">
        <f>cocina[[#This Row],[Precio Unitario]]*cocina[[#This Row],[Cantidad Ordenada]]-cocina[[#This Row],[Costo Unitario]]*cocina[[#This Row],[Cantidad Ordenada]]</f>
        <v>42</v>
      </c>
      <c r="K1222">
        <f>cocina[[#This Row],[Precio Unitario]]*cocina[[#This Row],[Cantidad Ordenada]]</f>
        <v>108</v>
      </c>
      <c r="L1222" s="5">
        <f>(SUMIF(A:A,cocina[[#This Row],[Número de Orden]],J:J))/SUMIF(A:A,cocina[[#This Row],[Número de Orden]],K:K)</f>
        <v>0.39534883720930231</v>
      </c>
      <c r="M1222" s="1">
        <f>cocina[[#This Row],[Ganancia bruta]]-cocina[[#This Row],[Ganancia neta]]</f>
        <v>66</v>
      </c>
    </row>
    <row r="1223" spans="1:13" x14ac:dyDescent="0.3">
      <c r="A1223">
        <v>495</v>
      </c>
      <c r="B1223">
        <v>11</v>
      </c>
      <c r="C1223" s="1" t="s">
        <v>58</v>
      </c>
      <c r="D1223" s="1" t="s">
        <v>616</v>
      </c>
      <c r="E1223">
        <v>25</v>
      </c>
      <c r="F1223">
        <v>40</v>
      </c>
      <c r="G1223">
        <v>3</v>
      </c>
      <c r="H1223">
        <v>13</v>
      </c>
      <c r="I1223" s="1" t="s">
        <v>609</v>
      </c>
      <c r="J1223">
        <f>cocina[[#This Row],[Precio Unitario]]*cocina[[#This Row],[Cantidad Ordenada]]-cocina[[#This Row],[Costo Unitario]]*cocina[[#This Row],[Cantidad Ordenada]]</f>
        <v>45</v>
      </c>
      <c r="K1223">
        <f>cocina[[#This Row],[Precio Unitario]]*cocina[[#This Row],[Cantidad Ordenada]]</f>
        <v>120</v>
      </c>
      <c r="L1223" s="5">
        <f>(SUMIF(A:A,cocina[[#This Row],[Número de Orden]],J:J))/SUMIF(A:A,cocina[[#This Row],[Número de Orden]],K:K)</f>
        <v>0.39543726235741444</v>
      </c>
      <c r="M1223" s="1">
        <f>cocina[[#This Row],[Ganancia bruta]]-cocina[[#This Row],[Ganancia neta]]</f>
        <v>75</v>
      </c>
    </row>
    <row r="1224" spans="1:13" x14ac:dyDescent="0.3">
      <c r="A1224">
        <v>495</v>
      </c>
      <c r="B1224">
        <v>11</v>
      </c>
      <c r="C1224" s="1" t="s">
        <v>116</v>
      </c>
      <c r="D1224" s="1" t="s">
        <v>615</v>
      </c>
      <c r="E1224">
        <v>16</v>
      </c>
      <c r="F1224">
        <v>27</v>
      </c>
      <c r="G1224">
        <v>2</v>
      </c>
      <c r="H1224">
        <v>9</v>
      </c>
      <c r="I1224" s="1" t="s">
        <v>609</v>
      </c>
      <c r="J1224">
        <f>cocina[[#This Row],[Precio Unitario]]*cocina[[#This Row],[Cantidad Ordenada]]-cocina[[#This Row],[Costo Unitario]]*cocina[[#This Row],[Cantidad Ordenada]]</f>
        <v>22</v>
      </c>
      <c r="K1224">
        <f>cocina[[#This Row],[Precio Unitario]]*cocina[[#This Row],[Cantidad Ordenada]]</f>
        <v>54</v>
      </c>
      <c r="L1224" s="5">
        <f>(SUMIF(A:A,cocina[[#This Row],[Número de Orden]],J:J))/SUMIF(A:A,cocina[[#This Row],[Número de Orden]],K:K)</f>
        <v>0.39543726235741444</v>
      </c>
      <c r="M1224" s="1">
        <f>cocina[[#This Row],[Ganancia bruta]]-cocina[[#This Row],[Ganancia neta]]</f>
        <v>32</v>
      </c>
    </row>
    <row r="1225" spans="1:13" x14ac:dyDescent="0.3">
      <c r="A1225">
        <v>495</v>
      </c>
      <c r="B1225">
        <v>11</v>
      </c>
      <c r="C1225" s="1" t="s">
        <v>52</v>
      </c>
      <c r="D1225" s="1" t="s">
        <v>620</v>
      </c>
      <c r="E1225">
        <v>16</v>
      </c>
      <c r="F1225">
        <v>28</v>
      </c>
      <c r="G1225">
        <v>2</v>
      </c>
      <c r="H1225">
        <v>44</v>
      </c>
      <c r="I1225" s="1" t="s">
        <v>608</v>
      </c>
      <c r="J1225">
        <f>cocina[[#This Row],[Precio Unitario]]*cocina[[#This Row],[Cantidad Ordenada]]-cocina[[#This Row],[Costo Unitario]]*cocina[[#This Row],[Cantidad Ordenada]]</f>
        <v>24</v>
      </c>
      <c r="K1225">
        <f>cocina[[#This Row],[Precio Unitario]]*cocina[[#This Row],[Cantidad Ordenada]]</f>
        <v>56</v>
      </c>
      <c r="L1225" s="5">
        <f>(SUMIF(A:A,cocina[[#This Row],[Número de Orden]],J:J))/SUMIF(A:A,cocina[[#This Row],[Número de Orden]],K:K)</f>
        <v>0.39543726235741444</v>
      </c>
      <c r="M1225" s="1">
        <f>cocina[[#This Row],[Ganancia bruta]]-cocina[[#This Row],[Ganancia neta]]</f>
        <v>32</v>
      </c>
    </row>
    <row r="1226" spans="1:13" x14ac:dyDescent="0.3">
      <c r="A1226">
        <v>495</v>
      </c>
      <c r="B1226">
        <v>11</v>
      </c>
      <c r="C1226" s="1" t="s">
        <v>271</v>
      </c>
      <c r="D1226" s="1" t="s">
        <v>619</v>
      </c>
      <c r="E1226">
        <v>20</v>
      </c>
      <c r="F1226">
        <v>33</v>
      </c>
      <c r="G1226">
        <v>1</v>
      </c>
      <c r="H1226">
        <v>36</v>
      </c>
      <c r="I1226" s="1" t="s">
        <v>609</v>
      </c>
      <c r="J1226">
        <f>cocina[[#This Row],[Precio Unitario]]*cocina[[#This Row],[Cantidad Ordenada]]-cocina[[#This Row],[Costo Unitario]]*cocina[[#This Row],[Cantidad Ordenada]]</f>
        <v>13</v>
      </c>
      <c r="K1226">
        <f>cocina[[#This Row],[Precio Unitario]]*cocina[[#This Row],[Cantidad Ordenada]]</f>
        <v>33</v>
      </c>
      <c r="L1226" s="5">
        <f>(SUMIF(A:A,cocina[[#This Row],[Número de Orden]],J:J))/SUMIF(A:A,cocina[[#This Row],[Número de Orden]],K:K)</f>
        <v>0.39543726235741444</v>
      </c>
      <c r="M1226" s="1">
        <f>cocina[[#This Row],[Ganancia bruta]]-cocina[[#This Row],[Ganancia neta]]</f>
        <v>20</v>
      </c>
    </row>
    <row r="1227" spans="1:13" x14ac:dyDescent="0.3">
      <c r="A1227">
        <v>496</v>
      </c>
      <c r="B1227">
        <v>1</v>
      </c>
      <c r="C1227" s="1" t="s">
        <v>271</v>
      </c>
      <c r="D1227" s="1" t="s">
        <v>619</v>
      </c>
      <c r="E1227">
        <v>20</v>
      </c>
      <c r="F1227">
        <v>33</v>
      </c>
      <c r="G1227">
        <v>1</v>
      </c>
      <c r="H1227">
        <v>28</v>
      </c>
      <c r="I1227" s="1" t="s">
        <v>608</v>
      </c>
      <c r="J1227">
        <f>cocina[[#This Row],[Precio Unitario]]*cocina[[#This Row],[Cantidad Ordenada]]-cocina[[#This Row],[Costo Unitario]]*cocina[[#This Row],[Cantidad Ordenada]]</f>
        <v>13</v>
      </c>
      <c r="K1227">
        <f>cocina[[#This Row],[Precio Unitario]]*cocina[[#This Row],[Cantidad Ordenada]]</f>
        <v>33</v>
      </c>
      <c r="L1227" s="5">
        <f>(SUMIF(A:A,cocina[[#This Row],[Número de Orden]],J:J))/SUMIF(A:A,cocina[[#This Row],[Número de Orden]],K:K)</f>
        <v>0.40807174887892378</v>
      </c>
      <c r="M1227" s="1">
        <f>cocina[[#This Row],[Ganancia bruta]]-cocina[[#This Row],[Ganancia neta]]</f>
        <v>20</v>
      </c>
    </row>
    <row r="1228" spans="1:13" x14ac:dyDescent="0.3">
      <c r="A1228">
        <v>496</v>
      </c>
      <c r="B1228">
        <v>1</v>
      </c>
      <c r="C1228" s="1" t="s">
        <v>65</v>
      </c>
      <c r="D1228" s="1" t="s">
        <v>625</v>
      </c>
      <c r="E1228">
        <v>20</v>
      </c>
      <c r="F1228">
        <v>34</v>
      </c>
      <c r="G1228">
        <v>3</v>
      </c>
      <c r="H1228">
        <v>23</v>
      </c>
      <c r="I1228" s="1" t="s">
        <v>608</v>
      </c>
      <c r="J1228">
        <f>cocina[[#This Row],[Precio Unitario]]*cocina[[#This Row],[Cantidad Ordenada]]-cocina[[#This Row],[Costo Unitario]]*cocina[[#This Row],[Cantidad Ordenada]]</f>
        <v>42</v>
      </c>
      <c r="K1228">
        <f>cocina[[#This Row],[Precio Unitario]]*cocina[[#This Row],[Cantidad Ordenada]]</f>
        <v>102</v>
      </c>
      <c r="L1228" s="5">
        <f>(SUMIF(A:A,cocina[[#This Row],[Número de Orden]],J:J))/SUMIF(A:A,cocina[[#This Row],[Número de Orden]],K:K)</f>
        <v>0.40807174887892378</v>
      </c>
      <c r="M1228" s="1">
        <f>cocina[[#This Row],[Ganancia bruta]]-cocina[[#This Row],[Ganancia neta]]</f>
        <v>60</v>
      </c>
    </row>
    <row r="1229" spans="1:13" x14ac:dyDescent="0.3">
      <c r="A1229">
        <v>496</v>
      </c>
      <c r="B1229">
        <v>1</v>
      </c>
      <c r="C1229" s="1" t="s">
        <v>122</v>
      </c>
      <c r="D1229" s="1" t="s">
        <v>621</v>
      </c>
      <c r="E1229">
        <v>11</v>
      </c>
      <c r="F1229">
        <v>19</v>
      </c>
      <c r="G1229">
        <v>3</v>
      </c>
      <c r="H1229">
        <v>41</v>
      </c>
      <c r="I1229" s="1" t="s">
        <v>609</v>
      </c>
      <c r="J1229">
        <f>cocina[[#This Row],[Precio Unitario]]*cocina[[#This Row],[Cantidad Ordenada]]-cocina[[#This Row],[Costo Unitario]]*cocina[[#This Row],[Cantidad Ordenada]]</f>
        <v>24</v>
      </c>
      <c r="K1229">
        <f>cocina[[#This Row],[Precio Unitario]]*cocina[[#This Row],[Cantidad Ordenada]]</f>
        <v>57</v>
      </c>
      <c r="L1229" s="5">
        <f>(SUMIF(A:A,cocina[[#This Row],[Número de Orden]],J:J))/SUMIF(A:A,cocina[[#This Row],[Número de Orden]],K:K)</f>
        <v>0.40807174887892378</v>
      </c>
      <c r="M1229" s="1">
        <f>cocina[[#This Row],[Ganancia bruta]]-cocina[[#This Row],[Ganancia neta]]</f>
        <v>33</v>
      </c>
    </row>
    <row r="1230" spans="1:13" x14ac:dyDescent="0.3">
      <c r="A1230">
        <v>496</v>
      </c>
      <c r="B1230">
        <v>1</v>
      </c>
      <c r="C1230" s="1" t="s">
        <v>126</v>
      </c>
      <c r="D1230" s="1" t="s">
        <v>614</v>
      </c>
      <c r="E1230">
        <v>19</v>
      </c>
      <c r="F1230">
        <v>31</v>
      </c>
      <c r="G1230">
        <v>1</v>
      </c>
      <c r="H1230">
        <v>41</v>
      </c>
      <c r="I1230" s="1" t="s">
        <v>609</v>
      </c>
      <c r="J1230">
        <f>cocina[[#This Row],[Precio Unitario]]*cocina[[#This Row],[Cantidad Ordenada]]-cocina[[#This Row],[Costo Unitario]]*cocina[[#This Row],[Cantidad Ordenada]]</f>
        <v>12</v>
      </c>
      <c r="K1230">
        <f>cocina[[#This Row],[Precio Unitario]]*cocina[[#This Row],[Cantidad Ordenada]]</f>
        <v>31</v>
      </c>
      <c r="L1230" s="5">
        <f>(SUMIF(A:A,cocina[[#This Row],[Número de Orden]],J:J))/SUMIF(A:A,cocina[[#This Row],[Número de Orden]],K:K)</f>
        <v>0.40807174887892378</v>
      </c>
      <c r="M1230" s="1">
        <f>cocina[[#This Row],[Ganancia bruta]]-cocina[[#This Row],[Ganancia neta]]</f>
        <v>19</v>
      </c>
    </row>
    <row r="1231" spans="1:13" x14ac:dyDescent="0.3">
      <c r="A1231">
        <v>497</v>
      </c>
      <c r="B1231">
        <v>13</v>
      </c>
      <c r="C1231" s="1" t="s">
        <v>78</v>
      </c>
      <c r="D1231" s="1" t="s">
        <v>613</v>
      </c>
      <c r="E1231">
        <v>18</v>
      </c>
      <c r="F1231">
        <v>30</v>
      </c>
      <c r="G1231">
        <v>1</v>
      </c>
      <c r="H1231">
        <v>6</v>
      </c>
      <c r="I1231" s="1" t="s">
        <v>609</v>
      </c>
      <c r="J1231">
        <f>cocina[[#This Row],[Precio Unitario]]*cocina[[#This Row],[Cantidad Ordenada]]-cocina[[#This Row],[Costo Unitario]]*cocina[[#This Row],[Cantidad Ordenada]]</f>
        <v>12</v>
      </c>
      <c r="K1231">
        <f>cocina[[#This Row],[Precio Unitario]]*cocina[[#This Row],[Cantidad Ordenada]]</f>
        <v>30</v>
      </c>
      <c r="L1231" s="5">
        <f>(SUMIF(A:A,cocina[[#This Row],[Número de Orden]],J:J))/SUMIF(A:A,cocina[[#This Row],[Número de Orden]],K:K)</f>
        <v>0.38</v>
      </c>
      <c r="M1231" s="1">
        <f>cocina[[#This Row],[Ganancia bruta]]-cocina[[#This Row],[Ganancia neta]]</f>
        <v>18</v>
      </c>
    </row>
    <row r="1232" spans="1:13" x14ac:dyDescent="0.3">
      <c r="A1232">
        <v>497</v>
      </c>
      <c r="B1232">
        <v>13</v>
      </c>
      <c r="C1232" s="1" t="s">
        <v>58</v>
      </c>
      <c r="D1232" s="1" t="s">
        <v>616</v>
      </c>
      <c r="E1232">
        <v>25</v>
      </c>
      <c r="F1232">
        <v>40</v>
      </c>
      <c r="G1232">
        <v>3</v>
      </c>
      <c r="H1232">
        <v>32</v>
      </c>
      <c r="I1232" s="1" t="s">
        <v>609</v>
      </c>
      <c r="J1232">
        <f>cocina[[#This Row],[Precio Unitario]]*cocina[[#This Row],[Cantidad Ordenada]]-cocina[[#This Row],[Costo Unitario]]*cocina[[#This Row],[Cantidad Ordenada]]</f>
        <v>45</v>
      </c>
      <c r="K1232">
        <f>cocina[[#This Row],[Precio Unitario]]*cocina[[#This Row],[Cantidad Ordenada]]</f>
        <v>120</v>
      </c>
      <c r="L1232" s="5">
        <f>(SUMIF(A:A,cocina[[#This Row],[Número de Orden]],J:J))/SUMIF(A:A,cocina[[#This Row],[Número de Orden]],K:K)</f>
        <v>0.38</v>
      </c>
      <c r="M1232" s="1">
        <f>cocina[[#This Row],[Ganancia bruta]]-cocina[[#This Row],[Ganancia neta]]</f>
        <v>75</v>
      </c>
    </row>
    <row r="1233" spans="1:13" x14ac:dyDescent="0.3">
      <c r="A1233">
        <v>498</v>
      </c>
      <c r="B1233">
        <v>20</v>
      </c>
      <c r="C1233" s="1" t="s">
        <v>122</v>
      </c>
      <c r="D1233" s="1" t="s">
        <v>621</v>
      </c>
      <c r="E1233">
        <v>11</v>
      </c>
      <c r="F1233">
        <v>19</v>
      </c>
      <c r="G1233">
        <v>1</v>
      </c>
      <c r="H1233">
        <v>32</v>
      </c>
      <c r="I1233" s="1" t="s">
        <v>608</v>
      </c>
      <c r="J1233">
        <f>cocina[[#This Row],[Precio Unitario]]*cocina[[#This Row],[Cantidad Ordenada]]-cocina[[#This Row],[Costo Unitario]]*cocina[[#This Row],[Cantidad Ordenada]]</f>
        <v>8</v>
      </c>
      <c r="K1233">
        <f>cocina[[#This Row],[Precio Unitario]]*cocina[[#This Row],[Cantidad Ordenada]]</f>
        <v>19</v>
      </c>
      <c r="L1233" s="5">
        <f>(SUMIF(A:A,cocina[[#This Row],[Número de Orden]],J:J))/SUMIF(A:A,cocina[[#This Row],[Número de Orden]],K:K)</f>
        <v>0.42105263157894735</v>
      </c>
      <c r="M1233" s="1">
        <f>cocina[[#This Row],[Ganancia bruta]]-cocina[[#This Row],[Ganancia neta]]</f>
        <v>11</v>
      </c>
    </row>
    <row r="1234" spans="1:13" x14ac:dyDescent="0.3">
      <c r="A1234">
        <v>499</v>
      </c>
      <c r="B1234">
        <v>5</v>
      </c>
      <c r="C1234" s="1" t="s">
        <v>165</v>
      </c>
      <c r="D1234" s="1" t="s">
        <v>630</v>
      </c>
      <c r="E1234">
        <v>15</v>
      </c>
      <c r="F1234">
        <v>26</v>
      </c>
      <c r="G1234">
        <v>3</v>
      </c>
      <c r="H1234">
        <v>52</v>
      </c>
      <c r="I1234" s="1" t="s">
        <v>608</v>
      </c>
      <c r="J1234">
        <f>cocina[[#This Row],[Precio Unitario]]*cocina[[#This Row],[Cantidad Ordenada]]-cocina[[#This Row],[Costo Unitario]]*cocina[[#This Row],[Cantidad Ordenada]]</f>
        <v>33</v>
      </c>
      <c r="K1234">
        <f>cocina[[#This Row],[Precio Unitario]]*cocina[[#This Row],[Cantidad Ordenada]]</f>
        <v>78</v>
      </c>
      <c r="L1234" s="5">
        <f>(SUMIF(A:A,cocina[[#This Row],[Número de Orden]],J:J))/SUMIF(A:A,cocina[[#This Row],[Número de Orden]],K:K)</f>
        <v>0.41139240506329117</v>
      </c>
      <c r="M1234" s="1">
        <f>cocina[[#This Row],[Ganancia bruta]]-cocina[[#This Row],[Ganancia neta]]</f>
        <v>45</v>
      </c>
    </row>
    <row r="1235" spans="1:13" x14ac:dyDescent="0.3">
      <c r="A1235">
        <v>499</v>
      </c>
      <c r="B1235">
        <v>5</v>
      </c>
      <c r="C1235" s="1" t="s">
        <v>78</v>
      </c>
      <c r="D1235" s="1" t="s">
        <v>613</v>
      </c>
      <c r="E1235">
        <v>18</v>
      </c>
      <c r="F1235">
        <v>30</v>
      </c>
      <c r="G1235">
        <v>1</v>
      </c>
      <c r="H1235">
        <v>36</v>
      </c>
      <c r="I1235" s="1" t="s">
        <v>609</v>
      </c>
      <c r="J1235">
        <f>cocina[[#This Row],[Precio Unitario]]*cocina[[#This Row],[Cantidad Ordenada]]-cocina[[#This Row],[Costo Unitario]]*cocina[[#This Row],[Cantidad Ordenada]]</f>
        <v>12</v>
      </c>
      <c r="K1235">
        <f>cocina[[#This Row],[Precio Unitario]]*cocina[[#This Row],[Cantidad Ordenada]]</f>
        <v>30</v>
      </c>
      <c r="L1235" s="5">
        <f>(SUMIF(A:A,cocina[[#This Row],[Número de Orden]],J:J))/SUMIF(A:A,cocina[[#This Row],[Número de Orden]],K:K)</f>
        <v>0.41139240506329117</v>
      </c>
      <c r="M1235" s="1">
        <f>cocina[[#This Row],[Ganancia bruta]]-cocina[[#This Row],[Ganancia neta]]</f>
        <v>18</v>
      </c>
    </row>
    <row r="1236" spans="1:13" x14ac:dyDescent="0.3">
      <c r="A1236">
        <v>499</v>
      </c>
      <c r="B1236">
        <v>5</v>
      </c>
      <c r="C1236" s="1" t="s">
        <v>132</v>
      </c>
      <c r="D1236" s="1" t="s">
        <v>631</v>
      </c>
      <c r="E1236">
        <v>15</v>
      </c>
      <c r="F1236">
        <v>25</v>
      </c>
      <c r="G1236">
        <v>2</v>
      </c>
      <c r="H1236">
        <v>42</v>
      </c>
      <c r="I1236" s="1" t="s">
        <v>609</v>
      </c>
      <c r="J1236">
        <f>cocina[[#This Row],[Precio Unitario]]*cocina[[#This Row],[Cantidad Ordenada]]-cocina[[#This Row],[Costo Unitario]]*cocina[[#This Row],[Cantidad Ordenada]]</f>
        <v>20</v>
      </c>
      <c r="K1236">
        <f>cocina[[#This Row],[Precio Unitario]]*cocina[[#This Row],[Cantidad Ordenada]]</f>
        <v>50</v>
      </c>
      <c r="L1236" s="5">
        <f>(SUMIF(A:A,cocina[[#This Row],[Número de Orden]],J:J))/SUMIF(A:A,cocina[[#This Row],[Número de Orden]],K:K)</f>
        <v>0.41139240506329117</v>
      </c>
      <c r="M1236" s="1">
        <f>cocina[[#This Row],[Ganancia bruta]]-cocina[[#This Row],[Ganancia neta]]</f>
        <v>30</v>
      </c>
    </row>
    <row r="1237" spans="1:13" x14ac:dyDescent="0.3">
      <c r="A1237">
        <v>500</v>
      </c>
      <c r="B1237">
        <v>4</v>
      </c>
      <c r="C1237" s="1" t="s">
        <v>116</v>
      </c>
      <c r="D1237" s="1" t="s">
        <v>615</v>
      </c>
      <c r="E1237">
        <v>16</v>
      </c>
      <c r="F1237">
        <v>27</v>
      </c>
      <c r="G1237">
        <v>1</v>
      </c>
      <c r="H1237">
        <v>22</v>
      </c>
      <c r="I1237" s="1" t="s">
        <v>609</v>
      </c>
      <c r="J1237">
        <f>cocina[[#This Row],[Precio Unitario]]*cocina[[#This Row],[Cantidad Ordenada]]-cocina[[#This Row],[Costo Unitario]]*cocina[[#This Row],[Cantidad Ordenada]]</f>
        <v>11</v>
      </c>
      <c r="K1237">
        <f>cocina[[#This Row],[Precio Unitario]]*cocina[[#This Row],[Cantidad Ordenada]]</f>
        <v>27</v>
      </c>
      <c r="L1237" s="5">
        <f>(SUMIF(A:A,cocina[[#This Row],[Número de Orden]],J:J))/SUMIF(A:A,cocina[[#This Row],[Número de Orden]],K:K)</f>
        <v>0.40860215053763443</v>
      </c>
      <c r="M1237" s="1">
        <f>cocina[[#This Row],[Ganancia bruta]]-cocina[[#This Row],[Ganancia neta]]</f>
        <v>16</v>
      </c>
    </row>
    <row r="1238" spans="1:13" x14ac:dyDescent="0.3">
      <c r="A1238">
        <v>500</v>
      </c>
      <c r="B1238">
        <v>4</v>
      </c>
      <c r="C1238" s="1" t="s">
        <v>213</v>
      </c>
      <c r="D1238" s="1" t="s">
        <v>624</v>
      </c>
      <c r="E1238">
        <v>13</v>
      </c>
      <c r="F1238">
        <v>22</v>
      </c>
      <c r="G1238">
        <v>3</v>
      </c>
      <c r="H1238">
        <v>20</v>
      </c>
      <c r="I1238" s="1" t="s">
        <v>608</v>
      </c>
      <c r="J1238">
        <f>cocina[[#This Row],[Precio Unitario]]*cocina[[#This Row],[Cantidad Ordenada]]-cocina[[#This Row],[Costo Unitario]]*cocina[[#This Row],[Cantidad Ordenada]]</f>
        <v>27</v>
      </c>
      <c r="K1238">
        <f>cocina[[#This Row],[Precio Unitario]]*cocina[[#This Row],[Cantidad Ordenada]]</f>
        <v>66</v>
      </c>
      <c r="L1238" s="5">
        <f>(SUMIF(A:A,cocina[[#This Row],[Número de Orden]],J:J))/SUMIF(A:A,cocina[[#This Row],[Número de Orden]],K:K)</f>
        <v>0.40860215053763443</v>
      </c>
      <c r="M1238" s="1">
        <f>cocina[[#This Row],[Ganancia bruta]]-cocina[[#This Row],[Ganancia neta]]</f>
        <v>39</v>
      </c>
    </row>
    <row r="1239" spans="1:13" x14ac:dyDescent="0.3">
      <c r="A1239">
        <v>501</v>
      </c>
      <c r="B1239">
        <v>7</v>
      </c>
      <c r="C1239" s="1" t="s">
        <v>58</v>
      </c>
      <c r="D1239" s="1" t="s">
        <v>616</v>
      </c>
      <c r="E1239">
        <v>25</v>
      </c>
      <c r="F1239">
        <v>40</v>
      </c>
      <c r="G1239">
        <v>1</v>
      </c>
      <c r="H1239">
        <v>18</v>
      </c>
      <c r="I1239" s="1" t="s">
        <v>609</v>
      </c>
      <c r="J1239">
        <f>cocina[[#This Row],[Precio Unitario]]*cocina[[#This Row],[Cantidad Ordenada]]-cocina[[#This Row],[Costo Unitario]]*cocina[[#This Row],[Cantidad Ordenada]]</f>
        <v>15</v>
      </c>
      <c r="K1239">
        <f>cocina[[#This Row],[Precio Unitario]]*cocina[[#This Row],[Cantidad Ordenada]]</f>
        <v>40</v>
      </c>
      <c r="L1239" s="5">
        <f>(SUMIF(A:A,cocina[[#This Row],[Número de Orden]],J:J))/SUMIF(A:A,cocina[[#This Row],[Número de Orden]],K:K)</f>
        <v>0.39855072463768115</v>
      </c>
      <c r="M1239" s="1">
        <f>cocina[[#This Row],[Ganancia bruta]]-cocina[[#This Row],[Ganancia neta]]</f>
        <v>25</v>
      </c>
    </row>
    <row r="1240" spans="1:13" x14ac:dyDescent="0.3">
      <c r="A1240">
        <v>501</v>
      </c>
      <c r="B1240">
        <v>7</v>
      </c>
      <c r="C1240" s="1" t="s">
        <v>80</v>
      </c>
      <c r="D1240" s="1" t="s">
        <v>628</v>
      </c>
      <c r="E1240">
        <v>13</v>
      </c>
      <c r="F1240">
        <v>21</v>
      </c>
      <c r="G1240">
        <v>2</v>
      </c>
      <c r="H1240">
        <v>15</v>
      </c>
      <c r="I1240" s="1" t="s">
        <v>609</v>
      </c>
      <c r="J1240">
        <f>cocina[[#This Row],[Precio Unitario]]*cocina[[#This Row],[Cantidad Ordenada]]-cocina[[#This Row],[Costo Unitario]]*cocina[[#This Row],[Cantidad Ordenada]]</f>
        <v>16</v>
      </c>
      <c r="K1240">
        <f>cocina[[#This Row],[Precio Unitario]]*cocina[[#This Row],[Cantidad Ordenada]]</f>
        <v>42</v>
      </c>
      <c r="L1240" s="5">
        <f>(SUMIF(A:A,cocina[[#This Row],[Número de Orden]],J:J))/SUMIF(A:A,cocina[[#This Row],[Número de Orden]],K:K)</f>
        <v>0.39855072463768115</v>
      </c>
      <c r="M1240" s="1">
        <f>cocina[[#This Row],[Ganancia bruta]]-cocina[[#This Row],[Ganancia neta]]</f>
        <v>26</v>
      </c>
    </row>
    <row r="1241" spans="1:13" x14ac:dyDescent="0.3">
      <c r="A1241">
        <v>501</v>
      </c>
      <c r="B1241">
        <v>7</v>
      </c>
      <c r="C1241" s="1" t="s">
        <v>52</v>
      </c>
      <c r="D1241" s="1" t="s">
        <v>620</v>
      </c>
      <c r="E1241">
        <v>16</v>
      </c>
      <c r="F1241">
        <v>28</v>
      </c>
      <c r="G1241">
        <v>2</v>
      </c>
      <c r="H1241">
        <v>6</v>
      </c>
      <c r="I1241" s="1" t="s">
        <v>608</v>
      </c>
      <c r="J1241">
        <f>cocina[[#This Row],[Precio Unitario]]*cocina[[#This Row],[Cantidad Ordenada]]-cocina[[#This Row],[Costo Unitario]]*cocina[[#This Row],[Cantidad Ordenada]]</f>
        <v>24</v>
      </c>
      <c r="K1241">
        <f>cocina[[#This Row],[Precio Unitario]]*cocina[[#This Row],[Cantidad Ordenada]]</f>
        <v>56</v>
      </c>
      <c r="L1241" s="5">
        <f>(SUMIF(A:A,cocina[[#This Row],[Número de Orden]],J:J))/SUMIF(A:A,cocina[[#This Row],[Número de Orden]],K:K)</f>
        <v>0.39855072463768115</v>
      </c>
      <c r="M1241" s="1">
        <f>cocina[[#This Row],[Ganancia bruta]]-cocina[[#This Row],[Ganancia neta]]</f>
        <v>32</v>
      </c>
    </row>
    <row r="1242" spans="1:13" x14ac:dyDescent="0.3">
      <c r="A1242">
        <v>502</v>
      </c>
      <c r="B1242">
        <v>5</v>
      </c>
      <c r="C1242" s="1" t="s">
        <v>213</v>
      </c>
      <c r="D1242" s="1" t="s">
        <v>624</v>
      </c>
      <c r="E1242">
        <v>13</v>
      </c>
      <c r="F1242">
        <v>22</v>
      </c>
      <c r="G1242">
        <v>1</v>
      </c>
      <c r="H1242">
        <v>33</v>
      </c>
      <c r="I1242" s="1" t="s">
        <v>608</v>
      </c>
      <c r="J1242">
        <f>cocina[[#This Row],[Precio Unitario]]*cocina[[#This Row],[Cantidad Ordenada]]-cocina[[#This Row],[Costo Unitario]]*cocina[[#This Row],[Cantidad Ordenada]]</f>
        <v>9</v>
      </c>
      <c r="K1242">
        <f>cocina[[#This Row],[Precio Unitario]]*cocina[[#This Row],[Cantidad Ordenada]]</f>
        <v>22</v>
      </c>
      <c r="L1242" s="5">
        <f>(SUMIF(A:A,cocina[[#This Row],[Número de Orden]],J:J))/SUMIF(A:A,cocina[[#This Row],[Número de Orden]],K:K)</f>
        <v>0.40287769784172661</v>
      </c>
      <c r="M1242" s="1">
        <f>cocina[[#This Row],[Ganancia bruta]]-cocina[[#This Row],[Ganancia neta]]</f>
        <v>13</v>
      </c>
    </row>
    <row r="1243" spans="1:13" x14ac:dyDescent="0.3">
      <c r="A1243">
        <v>502</v>
      </c>
      <c r="B1243">
        <v>5</v>
      </c>
      <c r="C1243" s="1" t="s">
        <v>89</v>
      </c>
      <c r="D1243" s="1" t="s">
        <v>629</v>
      </c>
      <c r="E1243">
        <v>10</v>
      </c>
      <c r="F1243">
        <v>18</v>
      </c>
      <c r="G1243">
        <v>1</v>
      </c>
      <c r="H1243">
        <v>5</v>
      </c>
      <c r="I1243" s="1" t="s">
        <v>608</v>
      </c>
      <c r="J1243">
        <f>cocina[[#This Row],[Precio Unitario]]*cocina[[#This Row],[Cantidad Ordenada]]-cocina[[#This Row],[Costo Unitario]]*cocina[[#This Row],[Cantidad Ordenada]]</f>
        <v>8</v>
      </c>
      <c r="K1243">
        <f>cocina[[#This Row],[Precio Unitario]]*cocina[[#This Row],[Cantidad Ordenada]]</f>
        <v>18</v>
      </c>
      <c r="L1243" s="5">
        <f>(SUMIF(A:A,cocina[[#This Row],[Número de Orden]],J:J))/SUMIF(A:A,cocina[[#This Row],[Número de Orden]],K:K)</f>
        <v>0.40287769784172661</v>
      </c>
      <c r="M1243" s="1">
        <f>cocina[[#This Row],[Ganancia bruta]]-cocina[[#This Row],[Ganancia neta]]</f>
        <v>10</v>
      </c>
    </row>
    <row r="1244" spans="1:13" x14ac:dyDescent="0.3">
      <c r="A1244">
        <v>502</v>
      </c>
      <c r="B1244">
        <v>5</v>
      </c>
      <c r="C1244" s="1" t="s">
        <v>271</v>
      </c>
      <c r="D1244" s="1" t="s">
        <v>619</v>
      </c>
      <c r="E1244">
        <v>20</v>
      </c>
      <c r="F1244">
        <v>33</v>
      </c>
      <c r="G1244">
        <v>3</v>
      </c>
      <c r="H1244">
        <v>35</v>
      </c>
      <c r="I1244" s="1" t="s">
        <v>609</v>
      </c>
      <c r="J1244">
        <f>cocina[[#This Row],[Precio Unitario]]*cocina[[#This Row],[Cantidad Ordenada]]-cocina[[#This Row],[Costo Unitario]]*cocina[[#This Row],[Cantidad Ordenada]]</f>
        <v>39</v>
      </c>
      <c r="K1244">
        <f>cocina[[#This Row],[Precio Unitario]]*cocina[[#This Row],[Cantidad Ordenada]]</f>
        <v>99</v>
      </c>
      <c r="L1244" s="5">
        <f>(SUMIF(A:A,cocina[[#This Row],[Número de Orden]],J:J))/SUMIF(A:A,cocina[[#This Row],[Número de Orden]],K:K)</f>
        <v>0.40287769784172661</v>
      </c>
      <c r="M1244" s="1">
        <f>cocina[[#This Row],[Ganancia bruta]]-cocina[[#This Row],[Ganancia neta]]</f>
        <v>60</v>
      </c>
    </row>
    <row r="1245" spans="1:13" x14ac:dyDescent="0.3">
      <c r="A1245">
        <v>503</v>
      </c>
      <c r="B1245">
        <v>3</v>
      </c>
      <c r="C1245" s="1" t="s">
        <v>58</v>
      </c>
      <c r="D1245" s="1" t="s">
        <v>616</v>
      </c>
      <c r="E1245">
        <v>25</v>
      </c>
      <c r="F1245">
        <v>40</v>
      </c>
      <c r="G1245">
        <v>2</v>
      </c>
      <c r="H1245">
        <v>52</v>
      </c>
      <c r="I1245" s="1" t="s">
        <v>608</v>
      </c>
      <c r="J1245">
        <f>cocina[[#This Row],[Precio Unitario]]*cocina[[#This Row],[Cantidad Ordenada]]-cocina[[#This Row],[Costo Unitario]]*cocina[[#This Row],[Cantidad Ordenada]]</f>
        <v>30</v>
      </c>
      <c r="K1245">
        <f>cocina[[#This Row],[Precio Unitario]]*cocina[[#This Row],[Cantidad Ordenada]]</f>
        <v>80</v>
      </c>
      <c r="L1245" s="5">
        <f>(SUMIF(A:A,cocina[[#This Row],[Número de Orden]],J:J))/SUMIF(A:A,cocina[[#This Row],[Número de Orden]],K:K)</f>
        <v>0.39416058394160586</v>
      </c>
      <c r="M1245" s="1">
        <f>cocina[[#This Row],[Ganancia bruta]]-cocina[[#This Row],[Ganancia neta]]</f>
        <v>50</v>
      </c>
    </row>
    <row r="1246" spans="1:13" x14ac:dyDescent="0.3">
      <c r="A1246">
        <v>503</v>
      </c>
      <c r="B1246">
        <v>3</v>
      </c>
      <c r="C1246" s="1" t="s">
        <v>122</v>
      </c>
      <c r="D1246" s="1" t="s">
        <v>621</v>
      </c>
      <c r="E1246">
        <v>11</v>
      </c>
      <c r="F1246">
        <v>19</v>
      </c>
      <c r="G1246">
        <v>3</v>
      </c>
      <c r="H1246">
        <v>33</v>
      </c>
      <c r="I1246" s="1" t="s">
        <v>609</v>
      </c>
      <c r="J1246">
        <f>cocina[[#This Row],[Precio Unitario]]*cocina[[#This Row],[Cantidad Ordenada]]-cocina[[#This Row],[Costo Unitario]]*cocina[[#This Row],[Cantidad Ordenada]]</f>
        <v>24</v>
      </c>
      <c r="K1246">
        <f>cocina[[#This Row],[Precio Unitario]]*cocina[[#This Row],[Cantidad Ordenada]]</f>
        <v>57</v>
      </c>
      <c r="L1246" s="5">
        <f>(SUMIF(A:A,cocina[[#This Row],[Número de Orden]],J:J))/SUMIF(A:A,cocina[[#This Row],[Número de Orden]],K:K)</f>
        <v>0.39416058394160586</v>
      </c>
      <c r="M1246" s="1">
        <f>cocina[[#This Row],[Ganancia bruta]]-cocina[[#This Row],[Ganancia neta]]</f>
        <v>33</v>
      </c>
    </row>
    <row r="1247" spans="1:13" x14ac:dyDescent="0.3">
      <c r="A1247">
        <v>504</v>
      </c>
      <c r="B1247">
        <v>2</v>
      </c>
      <c r="C1247" s="1" t="s">
        <v>116</v>
      </c>
      <c r="D1247" s="1" t="s">
        <v>615</v>
      </c>
      <c r="E1247">
        <v>16</v>
      </c>
      <c r="F1247">
        <v>27</v>
      </c>
      <c r="G1247">
        <v>2</v>
      </c>
      <c r="H1247">
        <v>19</v>
      </c>
      <c r="I1247" s="1" t="s">
        <v>608</v>
      </c>
      <c r="J1247">
        <f>cocina[[#This Row],[Precio Unitario]]*cocina[[#This Row],[Cantidad Ordenada]]-cocina[[#This Row],[Costo Unitario]]*cocina[[#This Row],[Cantidad Ordenada]]</f>
        <v>22</v>
      </c>
      <c r="K1247">
        <f>cocina[[#This Row],[Precio Unitario]]*cocina[[#This Row],[Cantidad Ordenada]]</f>
        <v>54</v>
      </c>
      <c r="L1247" s="5">
        <f>(SUMIF(A:A,cocina[[#This Row],[Número de Orden]],J:J))/SUMIF(A:A,cocina[[#This Row],[Número de Orden]],K:K)</f>
        <v>0.40740740740740738</v>
      </c>
      <c r="M1247" s="1">
        <f>cocina[[#This Row],[Ganancia bruta]]-cocina[[#This Row],[Ganancia neta]]</f>
        <v>32</v>
      </c>
    </row>
    <row r="1248" spans="1:13" x14ac:dyDescent="0.3">
      <c r="A1248">
        <v>505</v>
      </c>
      <c r="B1248">
        <v>5</v>
      </c>
      <c r="C1248" s="1" t="s">
        <v>58</v>
      </c>
      <c r="D1248" s="1" t="s">
        <v>616</v>
      </c>
      <c r="E1248">
        <v>25</v>
      </c>
      <c r="F1248">
        <v>40</v>
      </c>
      <c r="G1248">
        <v>2</v>
      </c>
      <c r="H1248">
        <v>56</v>
      </c>
      <c r="I1248" s="1" t="s">
        <v>608</v>
      </c>
      <c r="J1248">
        <f>cocina[[#This Row],[Precio Unitario]]*cocina[[#This Row],[Cantidad Ordenada]]-cocina[[#This Row],[Costo Unitario]]*cocina[[#This Row],[Cantidad Ordenada]]</f>
        <v>30</v>
      </c>
      <c r="K1248">
        <f>cocina[[#This Row],[Precio Unitario]]*cocina[[#This Row],[Cantidad Ordenada]]</f>
        <v>80</v>
      </c>
      <c r="L1248" s="5">
        <f>(SUMIF(A:A,cocina[[#This Row],[Número de Orden]],J:J))/SUMIF(A:A,cocina[[#This Row],[Número de Orden]],K:K)</f>
        <v>0.38709677419354838</v>
      </c>
      <c r="M1248" s="1">
        <f>cocina[[#This Row],[Ganancia bruta]]-cocina[[#This Row],[Ganancia neta]]</f>
        <v>50</v>
      </c>
    </row>
    <row r="1249" spans="1:13" x14ac:dyDescent="0.3">
      <c r="A1249">
        <v>505</v>
      </c>
      <c r="B1249">
        <v>5</v>
      </c>
      <c r="C1249" s="1" t="s">
        <v>132</v>
      </c>
      <c r="D1249" s="1" t="s">
        <v>631</v>
      </c>
      <c r="E1249">
        <v>15</v>
      </c>
      <c r="F1249">
        <v>25</v>
      </c>
      <c r="G1249">
        <v>3</v>
      </c>
      <c r="H1249">
        <v>59</v>
      </c>
      <c r="I1249" s="1" t="s">
        <v>608</v>
      </c>
      <c r="J1249">
        <f>cocina[[#This Row],[Precio Unitario]]*cocina[[#This Row],[Cantidad Ordenada]]-cocina[[#This Row],[Costo Unitario]]*cocina[[#This Row],[Cantidad Ordenada]]</f>
        <v>30</v>
      </c>
      <c r="K1249">
        <f>cocina[[#This Row],[Precio Unitario]]*cocina[[#This Row],[Cantidad Ordenada]]</f>
        <v>75</v>
      </c>
      <c r="L1249" s="5">
        <f>(SUMIF(A:A,cocina[[#This Row],[Número de Orden]],J:J))/SUMIF(A:A,cocina[[#This Row],[Número de Orden]],K:K)</f>
        <v>0.38709677419354838</v>
      </c>
      <c r="M1249" s="1">
        <f>cocina[[#This Row],[Ganancia bruta]]-cocina[[#This Row],[Ganancia neta]]</f>
        <v>45</v>
      </c>
    </row>
    <row r="1250" spans="1:13" x14ac:dyDescent="0.3">
      <c r="A1250">
        <v>506</v>
      </c>
      <c r="B1250">
        <v>18</v>
      </c>
      <c r="C1250" s="1" t="s">
        <v>36</v>
      </c>
      <c r="D1250" s="1" t="s">
        <v>622</v>
      </c>
      <c r="E1250">
        <v>21</v>
      </c>
      <c r="F1250">
        <v>35</v>
      </c>
      <c r="G1250">
        <v>2</v>
      </c>
      <c r="H1250">
        <v>5</v>
      </c>
      <c r="I1250" s="1" t="s">
        <v>609</v>
      </c>
      <c r="J1250">
        <f>cocina[[#This Row],[Precio Unitario]]*cocina[[#This Row],[Cantidad Ordenada]]-cocina[[#This Row],[Costo Unitario]]*cocina[[#This Row],[Cantidad Ordenada]]</f>
        <v>28</v>
      </c>
      <c r="K1250">
        <f>cocina[[#This Row],[Precio Unitario]]*cocina[[#This Row],[Cantidad Ordenada]]</f>
        <v>70</v>
      </c>
      <c r="L1250" s="5">
        <f>(SUMIF(A:A,cocina[[#This Row],[Número de Orden]],J:J))/SUMIF(A:A,cocina[[#This Row],[Número de Orden]],K:K)</f>
        <v>0.4</v>
      </c>
      <c r="M1250" s="1">
        <f>cocina[[#This Row],[Ganancia bruta]]-cocina[[#This Row],[Ganancia neta]]</f>
        <v>42</v>
      </c>
    </row>
    <row r="1251" spans="1:13" x14ac:dyDescent="0.3">
      <c r="A1251">
        <v>507</v>
      </c>
      <c r="B1251">
        <v>18</v>
      </c>
      <c r="C1251" s="1" t="s">
        <v>65</v>
      </c>
      <c r="D1251" s="1" t="s">
        <v>625</v>
      </c>
      <c r="E1251">
        <v>20</v>
      </c>
      <c r="F1251">
        <v>34</v>
      </c>
      <c r="G1251">
        <v>3</v>
      </c>
      <c r="H1251">
        <v>53</v>
      </c>
      <c r="I1251" s="1" t="s">
        <v>608</v>
      </c>
      <c r="J1251">
        <f>cocina[[#This Row],[Precio Unitario]]*cocina[[#This Row],[Cantidad Ordenada]]-cocina[[#This Row],[Costo Unitario]]*cocina[[#This Row],[Cantidad Ordenada]]</f>
        <v>42</v>
      </c>
      <c r="K1251">
        <f>cocina[[#This Row],[Precio Unitario]]*cocina[[#This Row],[Cantidad Ordenada]]</f>
        <v>102</v>
      </c>
      <c r="L1251" s="5">
        <f>(SUMIF(A:A,cocina[[#This Row],[Número de Orden]],J:J))/SUMIF(A:A,cocina[[#This Row],[Número de Orden]],K:K)</f>
        <v>0.4</v>
      </c>
      <c r="M1251" s="1">
        <f>cocina[[#This Row],[Ganancia bruta]]-cocina[[#This Row],[Ganancia neta]]</f>
        <v>60</v>
      </c>
    </row>
    <row r="1252" spans="1:13" x14ac:dyDescent="0.3">
      <c r="A1252">
        <v>507</v>
      </c>
      <c r="B1252">
        <v>18</v>
      </c>
      <c r="C1252" s="1" t="s">
        <v>83</v>
      </c>
      <c r="D1252" s="1" t="s">
        <v>617</v>
      </c>
      <c r="E1252">
        <v>22</v>
      </c>
      <c r="F1252">
        <v>36</v>
      </c>
      <c r="G1252">
        <v>3</v>
      </c>
      <c r="H1252">
        <v>16</v>
      </c>
      <c r="I1252" s="1" t="s">
        <v>609</v>
      </c>
      <c r="J1252">
        <f>cocina[[#This Row],[Precio Unitario]]*cocina[[#This Row],[Cantidad Ordenada]]-cocina[[#This Row],[Costo Unitario]]*cocina[[#This Row],[Cantidad Ordenada]]</f>
        <v>42</v>
      </c>
      <c r="K1252">
        <f>cocina[[#This Row],[Precio Unitario]]*cocina[[#This Row],[Cantidad Ordenada]]</f>
        <v>108</v>
      </c>
      <c r="L1252" s="5">
        <f>(SUMIF(A:A,cocina[[#This Row],[Número de Orden]],J:J))/SUMIF(A:A,cocina[[#This Row],[Número de Orden]],K:K)</f>
        <v>0.4</v>
      </c>
      <c r="M1252" s="1">
        <f>cocina[[#This Row],[Ganancia bruta]]-cocina[[#This Row],[Ganancia neta]]</f>
        <v>66</v>
      </c>
    </row>
    <row r="1253" spans="1:13" x14ac:dyDescent="0.3">
      <c r="A1253">
        <v>508</v>
      </c>
      <c r="B1253">
        <v>6</v>
      </c>
      <c r="C1253" s="1" t="s">
        <v>257</v>
      </c>
      <c r="D1253" s="1" t="s">
        <v>623</v>
      </c>
      <c r="E1253">
        <v>19</v>
      </c>
      <c r="F1253">
        <v>32</v>
      </c>
      <c r="G1253">
        <v>1</v>
      </c>
      <c r="H1253">
        <v>34</v>
      </c>
      <c r="I1253" s="1" t="s">
        <v>609</v>
      </c>
      <c r="J1253">
        <f>cocina[[#This Row],[Precio Unitario]]*cocina[[#This Row],[Cantidad Ordenada]]-cocina[[#This Row],[Costo Unitario]]*cocina[[#This Row],[Cantidad Ordenada]]</f>
        <v>13</v>
      </c>
      <c r="K1253">
        <f>cocina[[#This Row],[Precio Unitario]]*cocina[[#This Row],[Cantidad Ordenada]]</f>
        <v>32</v>
      </c>
      <c r="L1253" s="5">
        <f>(SUMIF(A:A,cocina[[#This Row],[Número de Orden]],J:J))/SUMIF(A:A,cocina[[#This Row],[Número de Orden]],K:K)</f>
        <v>0.40625</v>
      </c>
      <c r="M1253" s="1">
        <f>cocina[[#This Row],[Ganancia bruta]]-cocina[[#This Row],[Ganancia neta]]</f>
        <v>19</v>
      </c>
    </row>
    <row r="1254" spans="1:13" x14ac:dyDescent="0.3">
      <c r="A1254">
        <v>509</v>
      </c>
      <c r="B1254">
        <v>5</v>
      </c>
      <c r="C1254" s="1" t="s">
        <v>58</v>
      </c>
      <c r="D1254" s="1" t="s">
        <v>616</v>
      </c>
      <c r="E1254">
        <v>25</v>
      </c>
      <c r="F1254">
        <v>40</v>
      </c>
      <c r="G1254">
        <v>2</v>
      </c>
      <c r="H1254">
        <v>47</v>
      </c>
      <c r="I1254" s="1" t="s">
        <v>608</v>
      </c>
      <c r="J1254">
        <f>cocina[[#This Row],[Precio Unitario]]*cocina[[#This Row],[Cantidad Ordenada]]-cocina[[#This Row],[Costo Unitario]]*cocina[[#This Row],[Cantidad Ordenada]]</f>
        <v>30</v>
      </c>
      <c r="K1254">
        <f>cocina[[#This Row],[Precio Unitario]]*cocina[[#This Row],[Cantidad Ordenada]]</f>
        <v>80</v>
      </c>
      <c r="L1254" s="5">
        <f>(SUMIF(A:A,cocina[[#This Row],[Número de Orden]],J:J))/SUMIF(A:A,cocina[[#This Row],[Número de Orden]],K:K)</f>
        <v>0.375</v>
      </c>
      <c r="M1254" s="1">
        <f>cocina[[#This Row],[Ganancia bruta]]-cocina[[#This Row],[Ganancia neta]]</f>
        <v>50</v>
      </c>
    </row>
    <row r="1255" spans="1:13" x14ac:dyDescent="0.3">
      <c r="A1255">
        <v>510</v>
      </c>
      <c r="B1255">
        <v>6</v>
      </c>
      <c r="C1255" s="1" t="s">
        <v>83</v>
      </c>
      <c r="D1255" s="1" t="s">
        <v>617</v>
      </c>
      <c r="E1255">
        <v>22</v>
      </c>
      <c r="F1255">
        <v>36</v>
      </c>
      <c r="G1255">
        <v>1</v>
      </c>
      <c r="H1255">
        <v>48</v>
      </c>
      <c r="I1255" s="1" t="s">
        <v>608</v>
      </c>
      <c r="J1255">
        <f>cocina[[#This Row],[Precio Unitario]]*cocina[[#This Row],[Cantidad Ordenada]]-cocina[[#This Row],[Costo Unitario]]*cocina[[#This Row],[Cantidad Ordenada]]</f>
        <v>14</v>
      </c>
      <c r="K1255">
        <f>cocina[[#This Row],[Precio Unitario]]*cocina[[#This Row],[Cantidad Ordenada]]</f>
        <v>36</v>
      </c>
      <c r="L1255" s="5">
        <f>(SUMIF(A:A,cocina[[#This Row],[Número de Orden]],J:J))/SUMIF(A:A,cocina[[#This Row],[Número de Orden]],K:K)</f>
        <v>0.3888888888888889</v>
      </c>
      <c r="M1255" s="1">
        <f>cocina[[#This Row],[Ganancia bruta]]-cocina[[#This Row],[Ganancia neta]]</f>
        <v>22</v>
      </c>
    </row>
    <row r="1256" spans="1:13" x14ac:dyDescent="0.3">
      <c r="A1256">
        <v>511</v>
      </c>
      <c r="B1256">
        <v>2</v>
      </c>
      <c r="C1256" s="1" t="s">
        <v>210</v>
      </c>
      <c r="D1256" s="1" t="s">
        <v>627</v>
      </c>
      <c r="E1256">
        <v>14</v>
      </c>
      <c r="F1256">
        <v>23</v>
      </c>
      <c r="G1256">
        <v>3</v>
      </c>
      <c r="H1256">
        <v>14</v>
      </c>
      <c r="I1256" s="1" t="s">
        <v>608</v>
      </c>
      <c r="J1256">
        <f>cocina[[#This Row],[Precio Unitario]]*cocina[[#This Row],[Cantidad Ordenada]]-cocina[[#This Row],[Costo Unitario]]*cocina[[#This Row],[Cantidad Ordenada]]</f>
        <v>27</v>
      </c>
      <c r="K1256">
        <f>cocina[[#This Row],[Precio Unitario]]*cocina[[#This Row],[Cantidad Ordenada]]</f>
        <v>69</v>
      </c>
      <c r="L1256" s="5">
        <f>(SUMIF(A:A,cocina[[#This Row],[Número de Orden]],J:J))/SUMIF(A:A,cocina[[#This Row],[Número de Orden]],K:K)</f>
        <v>0.40145985401459855</v>
      </c>
      <c r="M1256" s="1">
        <f>cocina[[#This Row],[Ganancia bruta]]-cocina[[#This Row],[Ganancia neta]]</f>
        <v>42</v>
      </c>
    </row>
    <row r="1257" spans="1:13" x14ac:dyDescent="0.3">
      <c r="A1257">
        <v>511</v>
      </c>
      <c r="B1257">
        <v>2</v>
      </c>
      <c r="C1257" s="1" t="s">
        <v>65</v>
      </c>
      <c r="D1257" s="1" t="s">
        <v>625</v>
      </c>
      <c r="E1257">
        <v>20</v>
      </c>
      <c r="F1257">
        <v>34</v>
      </c>
      <c r="G1257">
        <v>2</v>
      </c>
      <c r="H1257">
        <v>24</v>
      </c>
      <c r="I1257" s="1" t="s">
        <v>608</v>
      </c>
      <c r="J1257">
        <f>cocina[[#This Row],[Precio Unitario]]*cocina[[#This Row],[Cantidad Ordenada]]-cocina[[#This Row],[Costo Unitario]]*cocina[[#This Row],[Cantidad Ordenada]]</f>
        <v>28</v>
      </c>
      <c r="K1257">
        <f>cocina[[#This Row],[Precio Unitario]]*cocina[[#This Row],[Cantidad Ordenada]]</f>
        <v>68</v>
      </c>
      <c r="L1257" s="5">
        <f>(SUMIF(A:A,cocina[[#This Row],[Número de Orden]],J:J))/SUMIF(A:A,cocina[[#This Row],[Número de Orden]],K:K)</f>
        <v>0.40145985401459855</v>
      </c>
      <c r="M1257" s="1">
        <f>cocina[[#This Row],[Ganancia bruta]]-cocina[[#This Row],[Ganancia neta]]</f>
        <v>40</v>
      </c>
    </row>
    <row r="1258" spans="1:13" x14ac:dyDescent="0.3">
      <c r="A1258">
        <v>512</v>
      </c>
      <c r="B1258">
        <v>2</v>
      </c>
      <c r="C1258" s="1" t="s">
        <v>156</v>
      </c>
      <c r="D1258" s="1" t="s">
        <v>626</v>
      </c>
      <c r="E1258">
        <v>12</v>
      </c>
      <c r="F1258">
        <v>20</v>
      </c>
      <c r="G1258">
        <v>1</v>
      </c>
      <c r="H1258">
        <v>6</v>
      </c>
      <c r="I1258" s="1" t="s">
        <v>609</v>
      </c>
      <c r="J1258">
        <f>cocina[[#This Row],[Precio Unitario]]*cocina[[#This Row],[Cantidad Ordenada]]-cocina[[#This Row],[Costo Unitario]]*cocina[[#This Row],[Cantidad Ordenada]]</f>
        <v>8</v>
      </c>
      <c r="K1258">
        <f>cocina[[#This Row],[Precio Unitario]]*cocina[[#This Row],[Cantidad Ordenada]]</f>
        <v>20</v>
      </c>
      <c r="L1258" s="5">
        <f>(SUMIF(A:A,cocina[[#This Row],[Número de Orden]],J:J))/SUMIF(A:A,cocina[[#This Row],[Número de Orden]],K:K)</f>
        <v>0.390625</v>
      </c>
      <c r="M1258" s="1">
        <f>cocina[[#This Row],[Ganancia bruta]]-cocina[[#This Row],[Ganancia neta]]</f>
        <v>12</v>
      </c>
    </row>
    <row r="1259" spans="1:13" x14ac:dyDescent="0.3">
      <c r="A1259">
        <v>512</v>
      </c>
      <c r="B1259">
        <v>2</v>
      </c>
      <c r="C1259" s="1" t="s">
        <v>83</v>
      </c>
      <c r="D1259" s="1" t="s">
        <v>617</v>
      </c>
      <c r="E1259">
        <v>22</v>
      </c>
      <c r="F1259">
        <v>36</v>
      </c>
      <c r="G1259">
        <v>3</v>
      </c>
      <c r="H1259">
        <v>53</v>
      </c>
      <c r="I1259" s="1" t="s">
        <v>609</v>
      </c>
      <c r="J1259">
        <f>cocina[[#This Row],[Precio Unitario]]*cocina[[#This Row],[Cantidad Ordenada]]-cocina[[#This Row],[Costo Unitario]]*cocina[[#This Row],[Cantidad Ordenada]]</f>
        <v>42</v>
      </c>
      <c r="K1259">
        <f>cocina[[#This Row],[Precio Unitario]]*cocina[[#This Row],[Cantidad Ordenada]]</f>
        <v>108</v>
      </c>
      <c r="L1259" s="5">
        <f>(SUMIF(A:A,cocina[[#This Row],[Número de Orden]],J:J))/SUMIF(A:A,cocina[[#This Row],[Número de Orden]],K:K)</f>
        <v>0.390625</v>
      </c>
      <c r="M1259" s="1">
        <f>cocina[[#This Row],[Ganancia bruta]]-cocina[[#This Row],[Ganancia neta]]</f>
        <v>66</v>
      </c>
    </row>
    <row r="1260" spans="1:13" x14ac:dyDescent="0.3">
      <c r="A1260">
        <v>513</v>
      </c>
      <c r="B1260">
        <v>8</v>
      </c>
      <c r="C1260" s="1" t="s">
        <v>89</v>
      </c>
      <c r="D1260" s="1" t="s">
        <v>629</v>
      </c>
      <c r="E1260">
        <v>10</v>
      </c>
      <c r="F1260">
        <v>18</v>
      </c>
      <c r="G1260">
        <v>3</v>
      </c>
      <c r="H1260">
        <v>56</v>
      </c>
      <c r="I1260" s="1" t="s">
        <v>609</v>
      </c>
      <c r="J1260">
        <f>cocina[[#This Row],[Precio Unitario]]*cocina[[#This Row],[Cantidad Ordenada]]-cocina[[#This Row],[Costo Unitario]]*cocina[[#This Row],[Cantidad Ordenada]]</f>
        <v>24</v>
      </c>
      <c r="K1260">
        <f>cocina[[#This Row],[Precio Unitario]]*cocina[[#This Row],[Cantidad Ordenada]]</f>
        <v>54</v>
      </c>
      <c r="L1260" s="5">
        <f>(SUMIF(A:A,cocina[[#This Row],[Número de Orden]],J:J))/SUMIF(A:A,cocina[[#This Row],[Número de Orden]],K:K)</f>
        <v>0.44444444444444442</v>
      </c>
      <c r="M1260" s="1">
        <f>cocina[[#This Row],[Ganancia bruta]]-cocina[[#This Row],[Ganancia neta]]</f>
        <v>30</v>
      </c>
    </row>
    <row r="1261" spans="1:13" x14ac:dyDescent="0.3">
      <c r="A1261">
        <v>514</v>
      </c>
      <c r="B1261">
        <v>18</v>
      </c>
      <c r="C1261" s="1" t="s">
        <v>165</v>
      </c>
      <c r="D1261" s="1" t="s">
        <v>630</v>
      </c>
      <c r="E1261">
        <v>15</v>
      </c>
      <c r="F1261">
        <v>26</v>
      </c>
      <c r="G1261">
        <v>2</v>
      </c>
      <c r="H1261">
        <v>21</v>
      </c>
      <c r="I1261" s="1" t="s">
        <v>608</v>
      </c>
      <c r="J1261">
        <f>cocina[[#This Row],[Precio Unitario]]*cocina[[#This Row],[Cantidad Ordenada]]-cocina[[#This Row],[Costo Unitario]]*cocina[[#This Row],[Cantidad Ordenada]]</f>
        <v>22</v>
      </c>
      <c r="K1261">
        <f>cocina[[#This Row],[Precio Unitario]]*cocina[[#This Row],[Cantidad Ordenada]]</f>
        <v>52</v>
      </c>
      <c r="L1261" s="5">
        <f>(SUMIF(A:A,cocina[[#This Row],[Número de Orden]],J:J))/SUMIF(A:A,cocina[[#This Row],[Número de Orden]],K:K)</f>
        <v>0.41379310344827586</v>
      </c>
      <c r="M1261" s="1">
        <f>cocina[[#This Row],[Ganancia bruta]]-cocina[[#This Row],[Ganancia neta]]</f>
        <v>30</v>
      </c>
    </row>
    <row r="1262" spans="1:13" x14ac:dyDescent="0.3">
      <c r="A1262">
        <v>514</v>
      </c>
      <c r="B1262">
        <v>18</v>
      </c>
      <c r="C1262" s="1" t="s">
        <v>122</v>
      </c>
      <c r="D1262" s="1" t="s">
        <v>621</v>
      </c>
      <c r="E1262">
        <v>11</v>
      </c>
      <c r="F1262">
        <v>19</v>
      </c>
      <c r="G1262">
        <v>2</v>
      </c>
      <c r="H1262">
        <v>56</v>
      </c>
      <c r="I1262" s="1" t="s">
        <v>609</v>
      </c>
      <c r="J1262">
        <f>cocina[[#This Row],[Precio Unitario]]*cocina[[#This Row],[Cantidad Ordenada]]-cocina[[#This Row],[Costo Unitario]]*cocina[[#This Row],[Cantidad Ordenada]]</f>
        <v>16</v>
      </c>
      <c r="K1262">
        <f>cocina[[#This Row],[Precio Unitario]]*cocina[[#This Row],[Cantidad Ordenada]]</f>
        <v>38</v>
      </c>
      <c r="L1262" s="5">
        <f>(SUMIF(A:A,cocina[[#This Row],[Número de Orden]],J:J))/SUMIF(A:A,cocina[[#This Row],[Número de Orden]],K:K)</f>
        <v>0.41379310344827586</v>
      </c>
      <c r="M1262" s="1">
        <f>cocina[[#This Row],[Ganancia bruta]]-cocina[[#This Row],[Ganancia neta]]</f>
        <v>22</v>
      </c>
    </row>
    <row r="1263" spans="1:13" x14ac:dyDescent="0.3">
      <c r="A1263">
        <v>514</v>
      </c>
      <c r="B1263">
        <v>18</v>
      </c>
      <c r="C1263" s="1" t="s">
        <v>156</v>
      </c>
      <c r="D1263" s="1" t="s">
        <v>626</v>
      </c>
      <c r="E1263">
        <v>12</v>
      </c>
      <c r="F1263">
        <v>20</v>
      </c>
      <c r="G1263">
        <v>1</v>
      </c>
      <c r="H1263">
        <v>25</v>
      </c>
      <c r="I1263" s="1" t="s">
        <v>609</v>
      </c>
      <c r="J1263">
        <f>cocina[[#This Row],[Precio Unitario]]*cocina[[#This Row],[Cantidad Ordenada]]-cocina[[#This Row],[Costo Unitario]]*cocina[[#This Row],[Cantidad Ordenada]]</f>
        <v>8</v>
      </c>
      <c r="K1263">
        <f>cocina[[#This Row],[Precio Unitario]]*cocina[[#This Row],[Cantidad Ordenada]]</f>
        <v>20</v>
      </c>
      <c r="L1263" s="5">
        <f>(SUMIF(A:A,cocina[[#This Row],[Número de Orden]],J:J))/SUMIF(A:A,cocina[[#This Row],[Número de Orden]],K:K)</f>
        <v>0.41379310344827586</v>
      </c>
      <c r="M1263" s="1">
        <f>cocina[[#This Row],[Ganancia bruta]]-cocina[[#This Row],[Ganancia neta]]</f>
        <v>12</v>
      </c>
    </row>
    <row r="1264" spans="1:13" x14ac:dyDescent="0.3">
      <c r="A1264">
        <v>514</v>
      </c>
      <c r="B1264">
        <v>18</v>
      </c>
      <c r="C1264" s="1" t="s">
        <v>257</v>
      </c>
      <c r="D1264" s="1" t="s">
        <v>623</v>
      </c>
      <c r="E1264">
        <v>19</v>
      </c>
      <c r="F1264">
        <v>32</v>
      </c>
      <c r="G1264">
        <v>2</v>
      </c>
      <c r="H1264">
        <v>10</v>
      </c>
      <c r="I1264" s="1" t="s">
        <v>608</v>
      </c>
      <c r="J1264">
        <f>cocina[[#This Row],[Precio Unitario]]*cocina[[#This Row],[Cantidad Ordenada]]-cocina[[#This Row],[Costo Unitario]]*cocina[[#This Row],[Cantidad Ordenada]]</f>
        <v>26</v>
      </c>
      <c r="K1264">
        <f>cocina[[#This Row],[Precio Unitario]]*cocina[[#This Row],[Cantidad Ordenada]]</f>
        <v>64</v>
      </c>
      <c r="L1264" s="5">
        <f>(SUMIF(A:A,cocina[[#This Row],[Número de Orden]],J:J))/SUMIF(A:A,cocina[[#This Row],[Número de Orden]],K:K)</f>
        <v>0.41379310344827586</v>
      </c>
      <c r="M1264" s="1">
        <f>cocina[[#This Row],[Ganancia bruta]]-cocina[[#This Row],[Ganancia neta]]</f>
        <v>38</v>
      </c>
    </row>
    <row r="1265" spans="1:13" x14ac:dyDescent="0.3">
      <c r="A1265">
        <v>515</v>
      </c>
      <c r="B1265">
        <v>19</v>
      </c>
      <c r="C1265" s="1" t="s">
        <v>89</v>
      </c>
      <c r="D1265" s="1" t="s">
        <v>629</v>
      </c>
      <c r="E1265">
        <v>10</v>
      </c>
      <c r="F1265">
        <v>18</v>
      </c>
      <c r="G1265">
        <v>1</v>
      </c>
      <c r="H1265">
        <v>13</v>
      </c>
      <c r="I1265" s="1" t="s">
        <v>609</v>
      </c>
      <c r="J1265">
        <f>cocina[[#This Row],[Precio Unitario]]*cocina[[#This Row],[Cantidad Ordenada]]-cocina[[#This Row],[Costo Unitario]]*cocina[[#This Row],[Cantidad Ordenada]]</f>
        <v>8</v>
      </c>
      <c r="K1265">
        <f>cocina[[#This Row],[Precio Unitario]]*cocina[[#This Row],[Cantidad Ordenada]]</f>
        <v>18</v>
      </c>
      <c r="L1265" s="5">
        <f>(SUMIF(A:A,cocina[[#This Row],[Número de Orden]],J:J))/SUMIF(A:A,cocina[[#This Row],[Número de Orden]],K:K)</f>
        <v>0.44444444444444442</v>
      </c>
      <c r="M1265" s="1">
        <f>cocina[[#This Row],[Ganancia bruta]]-cocina[[#This Row],[Ganancia neta]]</f>
        <v>10</v>
      </c>
    </row>
    <row r="1266" spans="1:13" x14ac:dyDescent="0.3">
      <c r="A1266">
        <v>516</v>
      </c>
      <c r="B1266">
        <v>7</v>
      </c>
      <c r="C1266" s="1" t="s">
        <v>122</v>
      </c>
      <c r="D1266" s="1" t="s">
        <v>621</v>
      </c>
      <c r="E1266">
        <v>11</v>
      </c>
      <c r="F1266">
        <v>19</v>
      </c>
      <c r="G1266">
        <v>3</v>
      </c>
      <c r="H1266">
        <v>43</v>
      </c>
      <c r="I1266" s="1" t="s">
        <v>608</v>
      </c>
      <c r="J1266">
        <f>cocina[[#This Row],[Precio Unitario]]*cocina[[#This Row],[Cantidad Ordenada]]-cocina[[#This Row],[Costo Unitario]]*cocina[[#This Row],[Cantidad Ordenada]]</f>
        <v>24</v>
      </c>
      <c r="K1266">
        <f>cocina[[#This Row],[Precio Unitario]]*cocina[[#This Row],[Cantidad Ordenada]]</f>
        <v>57</v>
      </c>
      <c r="L1266" s="5">
        <f>(SUMIF(A:A,cocina[[#This Row],[Número de Orden]],J:J))/SUMIF(A:A,cocina[[#This Row],[Número de Orden]],K:K)</f>
        <v>0.4041095890410959</v>
      </c>
      <c r="M1266" s="1">
        <f>cocina[[#This Row],[Ganancia bruta]]-cocina[[#This Row],[Ganancia neta]]</f>
        <v>33</v>
      </c>
    </row>
    <row r="1267" spans="1:13" x14ac:dyDescent="0.3">
      <c r="A1267">
        <v>516</v>
      </c>
      <c r="B1267">
        <v>7</v>
      </c>
      <c r="C1267" s="1" t="s">
        <v>210</v>
      </c>
      <c r="D1267" s="1" t="s">
        <v>627</v>
      </c>
      <c r="E1267">
        <v>14</v>
      </c>
      <c r="F1267">
        <v>23</v>
      </c>
      <c r="G1267">
        <v>3</v>
      </c>
      <c r="H1267">
        <v>40</v>
      </c>
      <c r="I1267" s="1" t="s">
        <v>608</v>
      </c>
      <c r="J1267">
        <f>cocina[[#This Row],[Precio Unitario]]*cocina[[#This Row],[Cantidad Ordenada]]-cocina[[#This Row],[Costo Unitario]]*cocina[[#This Row],[Cantidad Ordenada]]</f>
        <v>27</v>
      </c>
      <c r="K1267">
        <f>cocina[[#This Row],[Precio Unitario]]*cocina[[#This Row],[Cantidad Ordenada]]</f>
        <v>69</v>
      </c>
      <c r="L1267" s="5">
        <f>(SUMIF(A:A,cocina[[#This Row],[Número de Orden]],J:J))/SUMIF(A:A,cocina[[#This Row],[Número de Orden]],K:K)</f>
        <v>0.4041095890410959</v>
      </c>
      <c r="M1267" s="1">
        <f>cocina[[#This Row],[Ganancia bruta]]-cocina[[#This Row],[Ganancia neta]]</f>
        <v>42</v>
      </c>
    </row>
    <row r="1268" spans="1:13" x14ac:dyDescent="0.3">
      <c r="A1268">
        <v>516</v>
      </c>
      <c r="B1268">
        <v>7</v>
      </c>
      <c r="C1268" s="1" t="s">
        <v>156</v>
      </c>
      <c r="D1268" s="1" t="s">
        <v>626</v>
      </c>
      <c r="E1268">
        <v>12</v>
      </c>
      <c r="F1268">
        <v>20</v>
      </c>
      <c r="G1268">
        <v>1</v>
      </c>
      <c r="H1268">
        <v>14</v>
      </c>
      <c r="I1268" s="1" t="s">
        <v>608</v>
      </c>
      <c r="J1268">
        <f>cocina[[#This Row],[Precio Unitario]]*cocina[[#This Row],[Cantidad Ordenada]]-cocina[[#This Row],[Costo Unitario]]*cocina[[#This Row],[Cantidad Ordenada]]</f>
        <v>8</v>
      </c>
      <c r="K1268">
        <f>cocina[[#This Row],[Precio Unitario]]*cocina[[#This Row],[Cantidad Ordenada]]</f>
        <v>20</v>
      </c>
      <c r="L1268" s="5">
        <f>(SUMIF(A:A,cocina[[#This Row],[Número de Orden]],J:J))/SUMIF(A:A,cocina[[#This Row],[Número de Orden]],K:K)</f>
        <v>0.4041095890410959</v>
      </c>
      <c r="M1268" s="1">
        <f>cocina[[#This Row],[Ganancia bruta]]-cocina[[#This Row],[Ganancia neta]]</f>
        <v>12</v>
      </c>
    </row>
    <row r="1269" spans="1:13" x14ac:dyDescent="0.3">
      <c r="A1269">
        <v>517</v>
      </c>
      <c r="B1269">
        <v>4</v>
      </c>
      <c r="C1269" s="1" t="s">
        <v>168</v>
      </c>
      <c r="D1269" s="1" t="s">
        <v>612</v>
      </c>
      <c r="E1269">
        <v>14</v>
      </c>
      <c r="F1269">
        <v>24</v>
      </c>
      <c r="G1269">
        <v>1</v>
      </c>
      <c r="H1269">
        <v>6</v>
      </c>
      <c r="I1269" s="1" t="s">
        <v>608</v>
      </c>
      <c r="J1269">
        <f>cocina[[#This Row],[Precio Unitario]]*cocina[[#This Row],[Cantidad Ordenada]]-cocina[[#This Row],[Costo Unitario]]*cocina[[#This Row],[Cantidad Ordenada]]</f>
        <v>10</v>
      </c>
      <c r="K1269">
        <f>cocina[[#This Row],[Precio Unitario]]*cocina[[#This Row],[Cantidad Ordenada]]</f>
        <v>24</v>
      </c>
      <c r="L1269" s="5">
        <f>(SUMIF(A:A,cocina[[#This Row],[Número de Orden]],J:J))/SUMIF(A:A,cocina[[#This Row],[Número de Orden]],K:K)</f>
        <v>0.41747572815533979</v>
      </c>
      <c r="M1269" s="1">
        <f>cocina[[#This Row],[Ganancia bruta]]-cocina[[#This Row],[Ganancia neta]]</f>
        <v>14</v>
      </c>
    </row>
    <row r="1270" spans="1:13" x14ac:dyDescent="0.3">
      <c r="A1270">
        <v>517</v>
      </c>
      <c r="B1270">
        <v>4</v>
      </c>
      <c r="C1270" s="1" t="s">
        <v>122</v>
      </c>
      <c r="D1270" s="1" t="s">
        <v>621</v>
      </c>
      <c r="E1270">
        <v>11</v>
      </c>
      <c r="F1270">
        <v>19</v>
      </c>
      <c r="G1270">
        <v>3</v>
      </c>
      <c r="H1270">
        <v>44</v>
      </c>
      <c r="I1270" s="1" t="s">
        <v>608</v>
      </c>
      <c r="J1270">
        <f>cocina[[#This Row],[Precio Unitario]]*cocina[[#This Row],[Cantidad Ordenada]]-cocina[[#This Row],[Costo Unitario]]*cocina[[#This Row],[Cantidad Ordenada]]</f>
        <v>24</v>
      </c>
      <c r="K1270">
        <f>cocina[[#This Row],[Precio Unitario]]*cocina[[#This Row],[Cantidad Ordenada]]</f>
        <v>57</v>
      </c>
      <c r="L1270" s="5">
        <f>(SUMIF(A:A,cocina[[#This Row],[Número de Orden]],J:J))/SUMIF(A:A,cocina[[#This Row],[Número de Orden]],K:K)</f>
        <v>0.41747572815533979</v>
      </c>
      <c r="M1270" s="1">
        <f>cocina[[#This Row],[Ganancia bruta]]-cocina[[#This Row],[Ganancia neta]]</f>
        <v>33</v>
      </c>
    </row>
    <row r="1271" spans="1:13" x14ac:dyDescent="0.3">
      <c r="A1271">
        <v>517</v>
      </c>
      <c r="B1271">
        <v>4</v>
      </c>
      <c r="C1271" s="1" t="s">
        <v>213</v>
      </c>
      <c r="D1271" s="1" t="s">
        <v>624</v>
      </c>
      <c r="E1271">
        <v>13</v>
      </c>
      <c r="F1271">
        <v>22</v>
      </c>
      <c r="G1271">
        <v>1</v>
      </c>
      <c r="H1271">
        <v>15</v>
      </c>
      <c r="I1271" s="1" t="s">
        <v>609</v>
      </c>
      <c r="J1271">
        <f>cocina[[#This Row],[Precio Unitario]]*cocina[[#This Row],[Cantidad Ordenada]]-cocina[[#This Row],[Costo Unitario]]*cocina[[#This Row],[Cantidad Ordenada]]</f>
        <v>9</v>
      </c>
      <c r="K1271">
        <f>cocina[[#This Row],[Precio Unitario]]*cocina[[#This Row],[Cantidad Ordenada]]</f>
        <v>22</v>
      </c>
      <c r="L1271" s="5">
        <f>(SUMIF(A:A,cocina[[#This Row],[Número de Orden]],J:J))/SUMIF(A:A,cocina[[#This Row],[Número de Orden]],K:K)</f>
        <v>0.41747572815533979</v>
      </c>
      <c r="M1271" s="1">
        <f>cocina[[#This Row],[Ganancia bruta]]-cocina[[#This Row],[Ganancia neta]]</f>
        <v>13</v>
      </c>
    </row>
    <row r="1272" spans="1:13" x14ac:dyDescent="0.3">
      <c r="A1272">
        <v>518</v>
      </c>
      <c r="B1272">
        <v>5</v>
      </c>
      <c r="C1272" s="1" t="s">
        <v>271</v>
      </c>
      <c r="D1272" s="1" t="s">
        <v>619</v>
      </c>
      <c r="E1272">
        <v>20</v>
      </c>
      <c r="F1272">
        <v>33</v>
      </c>
      <c r="G1272">
        <v>1</v>
      </c>
      <c r="H1272">
        <v>48</v>
      </c>
      <c r="I1272" s="1" t="s">
        <v>608</v>
      </c>
      <c r="J1272">
        <f>cocina[[#This Row],[Precio Unitario]]*cocina[[#This Row],[Cantidad Ordenada]]-cocina[[#This Row],[Costo Unitario]]*cocina[[#This Row],[Cantidad Ordenada]]</f>
        <v>13</v>
      </c>
      <c r="K1272">
        <f>cocina[[#This Row],[Precio Unitario]]*cocina[[#This Row],[Cantidad Ordenada]]</f>
        <v>33</v>
      </c>
      <c r="L1272" s="5">
        <f>(SUMIF(A:A,cocina[[#This Row],[Número de Orden]],J:J))/SUMIF(A:A,cocina[[#This Row],[Número de Orden]],K:K)</f>
        <v>0.40259740259740262</v>
      </c>
      <c r="M1272" s="1">
        <f>cocina[[#This Row],[Ganancia bruta]]-cocina[[#This Row],[Ganancia neta]]</f>
        <v>20</v>
      </c>
    </row>
    <row r="1273" spans="1:13" x14ac:dyDescent="0.3">
      <c r="A1273">
        <v>518</v>
      </c>
      <c r="B1273">
        <v>5</v>
      </c>
      <c r="C1273" s="1" t="s">
        <v>213</v>
      </c>
      <c r="D1273" s="1" t="s">
        <v>624</v>
      </c>
      <c r="E1273">
        <v>13</v>
      </c>
      <c r="F1273">
        <v>22</v>
      </c>
      <c r="G1273">
        <v>2</v>
      </c>
      <c r="H1273">
        <v>5</v>
      </c>
      <c r="I1273" s="1" t="s">
        <v>609</v>
      </c>
      <c r="J1273">
        <f>cocina[[#This Row],[Precio Unitario]]*cocina[[#This Row],[Cantidad Ordenada]]-cocina[[#This Row],[Costo Unitario]]*cocina[[#This Row],[Cantidad Ordenada]]</f>
        <v>18</v>
      </c>
      <c r="K1273">
        <f>cocina[[#This Row],[Precio Unitario]]*cocina[[#This Row],[Cantidad Ordenada]]</f>
        <v>44</v>
      </c>
      <c r="L1273" s="5">
        <f>(SUMIF(A:A,cocina[[#This Row],[Número de Orden]],J:J))/SUMIF(A:A,cocina[[#This Row],[Número de Orden]],K:K)</f>
        <v>0.40259740259740262</v>
      </c>
      <c r="M1273" s="1">
        <f>cocina[[#This Row],[Ganancia bruta]]-cocina[[#This Row],[Ganancia neta]]</f>
        <v>26</v>
      </c>
    </row>
    <row r="1274" spans="1:13" x14ac:dyDescent="0.3">
      <c r="A1274">
        <v>519</v>
      </c>
      <c r="B1274">
        <v>6</v>
      </c>
      <c r="C1274" s="1" t="s">
        <v>116</v>
      </c>
      <c r="D1274" s="1" t="s">
        <v>615</v>
      </c>
      <c r="E1274">
        <v>16</v>
      </c>
      <c r="F1274">
        <v>27</v>
      </c>
      <c r="G1274">
        <v>3</v>
      </c>
      <c r="H1274">
        <v>49</v>
      </c>
      <c r="I1274" s="1" t="s">
        <v>608</v>
      </c>
      <c r="J1274">
        <f>cocina[[#This Row],[Precio Unitario]]*cocina[[#This Row],[Cantidad Ordenada]]-cocina[[#This Row],[Costo Unitario]]*cocina[[#This Row],[Cantidad Ordenada]]</f>
        <v>33</v>
      </c>
      <c r="K1274">
        <f>cocina[[#This Row],[Precio Unitario]]*cocina[[#This Row],[Cantidad Ordenada]]</f>
        <v>81</v>
      </c>
      <c r="L1274" s="5">
        <f>(SUMIF(A:A,cocina[[#This Row],[Número de Orden]],J:J))/SUMIF(A:A,cocina[[#This Row],[Número de Orden]],K:K)</f>
        <v>0.39183673469387753</v>
      </c>
      <c r="M1274" s="1">
        <f>cocina[[#This Row],[Ganancia bruta]]-cocina[[#This Row],[Ganancia neta]]</f>
        <v>48</v>
      </c>
    </row>
    <row r="1275" spans="1:13" x14ac:dyDescent="0.3">
      <c r="A1275">
        <v>519</v>
      </c>
      <c r="B1275">
        <v>6</v>
      </c>
      <c r="C1275" s="1" t="s">
        <v>58</v>
      </c>
      <c r="D1275" s="1" t="s">
        <v>616</v>
      </c>
      <c r="E1275">
        <v>25</v>
      </c>
      <c r="F1275">
        <v>40</v>
      </c>
      <c r="G1275">
        <v>3</v>
      </c>
      <c r="H1275">
        <v>51</v>
      </c>
      <c r="I1275" s="1" t="s">
        <v>609</v>
      </c>
      <c r="J1275">
        <f>cocina[[#This Row],[Precio Unitario]]*cocina[[#This Row],[Cantidad Ordenada]]-cocina[[#This Row],[Costo Unitario]]*cocina[[#This Row],[Cantidad Ordenada]]</f>
        <v>45</v>
      </c>
      <c r="K1275">
        <f>cocina[[#This Row],[Precio Unitario]]*cocina[[#This Row],[Cantidad Ordenada]]</f>
        <v>120</v>
      </c>
      <c r="L1275" s="5">
        <f>(SUMIF(A:A,cocina[[#This Row],[Número de Orden]],J:J))/SUMIF(A:A,cocina[[#This Row],[Número de Orden]],K:K)</f>
        <v>0.39183673469387753</v>
      </c>
      <c r="M1275" s="1">
        <f>cocina[[#This Row],[Ganancia bruta]]-cocina[[#This Row],[Ganancia neta]]</f>
        <v>75</v>
      </c>
    </row>
    <row r="1276" spans="1:13" x14ac:dyDescent="0.3">
      <c r="A1276">
        <v>519</v>
      </c>
      <c r="B1276">
        <v>6</v>
      </c>
      <c r="C1276" s="1" t="s">
        <v>213</v>
      </c>
      <c r="D1276" s="1" t="s">
        <v>624</v>
      </c>
      <c r="E1276">
        <v>13</v>
      </c>
      <c r="F1276">
        <v>22</v>
      </c>
      <c r="G1276">
        <v>2</v>
      </c>
      <c r="H1276">
        <v>56</v>
      </c>
      <c r="I1276" s="1" t="s">
        <v>608</v>
      </c>
      <c r="J1276">
        <f>cocina[[#This Row],[Precio Unitario]]*cocina[[#This Row],[Cantidad Ordenada]]-cocina[[#This Row],[Costo Unitario]]*cocina[[#This Row],[Cantidad Ordenada]]</f>
        <v>18</v>
      </c>
      <c r="K1276">
        <f>cocina[[#This Row],[Precio Unitario]]*cocina[[#This Row],[Cantidad Ordenada]]</f>
        <v>44</v>
      </c>
      <c r="L1276" s="5">
        <f>(SUMIF(A:A,cocina[[#This Row],[Número de Orden]],J:J))/SUMIF(A:A,cocina[[#This Row],[Número de Orden]],K:K)</f>
        <v>0.39183673469387753</v>
      </c>
      <c r="M1276" s="1">
        <f>cocina[[#This Row],[Ganancia bruta]]-cocina[[#This Row],[Ganancia neta]]</f>
        <v>26</v>
      </c>
    </row>
    <row r="1277" spans="1:13" x14ac:dyDescent="0.3">
      <c r="A1277">
        <v>520</v>
      </c>
      <c r="B1277">
        <v>4</v>
      </c>
      <c r="C1277" s="1" t="s">
        <v>48</v>
      </c>
      <c r="D1277" s="1" t="s">
        <v>618</v>
      </c>
      <c r="E1277">
        <v>17</v>
      </c>
      <c r="F1277">
        <v>29</v>
      </c>
      <c r="G1277">
        <v>1</v>
      </c>
      <c r="H1277">
        <v>46</v>
      </c>
      <c r="I1277" s="1" t="s">
        <v>608</v>
      </c>
      <c r="J1277">
        <f>cocina[[#This Row],[Precio Unitario]]*cocina[[#This Row],[Cantidad Ordenada]]-cocina[[#This Row],[Costo Unitario]]*cocina[[#This Row],[Cantidad Ordenada]]</f>
        <v>12</v>
      </c>
      <c r="K1277">
        <f>cocina[[#This Row],[Precio Unitario]]*cocina[[#This Row],[Cantidad Ordenada]]</f>
        <v>29</v>
      </c>
      <c r="L1277" s="5">
        <f>(SUMIF(A:A,cocina[[#This Row],[Número de Orden]],J:J))/SUMIF(A:A,cocina[[#This Row],[Número de Orden]],K:K)</f>
        <v>0.4</v>
      </c>
      <c r="M1277" s="1">
        <f>cocina[[#This Row],[Ganancia bruta]]-cocina[[#This Row],[Ganancia neta]]</f>
        <v>17</v>
      </c>
    </row>
    <row r="1278" spans="1:13" x14ac:dyDescent="0.3">
      <c r="A1278">
        <v>520</v>
      </c>
      <c r="B1278">
        <v>4</v>
      </c>
      <c r="C1278" s="1" t="s">
        <v>65</v>
      </c>
      <c r="D1278" s="1" t="s">
        <v>625</v>
      </c>
      <c r="E1278">
        <v>20</v>
      </c>
      <c r="F1278">
        <v>34</v>
      </c>
      <c r="G1278">
        <v>2</v>
      </c>
      <c r="H1278">
        <v>21</v>
      </c>
      <c r="I1278" s="1" t="s">
        <v>608</v>
      </c>
      <c r="J1278">
        <f>cocina[[#This Row],[Precio Unitario]]*cocina[[#This Row],[Cantidad Ordenada]]-cocina[[#This Row],[Costo Unitario]]*cocina[[#This Row],[Cantidad Ordenada]]</f>
        <v>28</v>
      </c>
      <c r="K1278">
        <f>cocina[[#This Row],[Precio Unitario]]*cocina[[#This Row],[Cantidad Ordenada]]</f>
        <v>68</v>
      </c>
      <c r="L1278" s="5">
        <f>(SUMIF(A:A,cocina[[#This Row],[Número de Orden]],J:J))/SUMIF(A:A,cocina[[#This Row],[Número de Orden]],K:K)</f>
        <v>0.4</v>
      </c>
      <c r="M1278" s="1">
        <f>cocina[[#This Row],[Ganancia bruta]]-cocina[[#This Row],[Ganancia neta]]</f>
        <v>40</v>
      </c>
    </row>
    <row r="1279" spans="1:13" x14ac:dyDescent="0.3">
      <c r="A1279">
        <v>520</v>
      </c>
      <c r="B1279">
        <v>4</v>
      </c>
      <c r="C1279" s="1" t="s">
        <v>126</v>
      </c>
      <c r="D1279" s="1" t="s">
        <v>614</v>
      </c>
      <c r="E1279">
        <v>19</v>
      </c>
      <c r="F1279">
        <v>31</v>
      </c>
      <c r="G1279">
        <v>3</v>
      </c>
      <c r="H1279">
        <v>22</v>
      </c>
      <c r="I1279" s="1" t="s">
        <v>609</v>
      </c>
      <c r="J1279">
        <f>cocina[[#This Row],[Precio Unitario]]*cocina[[#This Row],[Cantidad Ordenada]]-cocina[[#This Row],[Costo Unitario]]*cocina[[#This Row],[Cantidad Ordenada]]</f>
        <v>36</v>
      </c>
      <c r="K1279">
        <f>cocina[[#This Row],[Precio Unitario]]*cocina[[#This Row],[Cantidad Ordenada]]</f>
        <v>93</v>
      </c>
      <c r="L1279" s="5">
        <f>(SUMIF(A:A,cocina[[#This Row],[Número de Orden]],J:J))/SUMIF(A:A,cocina[[#This Row],[Número de Orden]],K:K)</f>
        <v>0.4</v>
      </c>
      <c r="M1279" s="1">
        <f>cocina[[#This Row],[Ganancia bruta]]-cocina[[#This Row],[Ganancia neta]]</f>
        <v>57</v>
      </c>
    </row>
    <row r="1280" spans="1:13" x14ac:dyDescent="0.3">
      <c r="A1280">
        <v>520</v>
      </c>
      <c r="B1280">
        <v>4</v>
      </c>
      <c r="C1280" s="1" t="s">
        <v>78</v>
      </c>
      <c r="D1280" s="1" t="s">
        <v>613</v>
      </c>
      <c r="E1280">
        <v>18</v>
      </c>
      <c r="F1280">
        <v>30</v>
      </c>
      <c r="G1280">
        <v>3</v>
      </c>
      <c r="H1280">
        <v>32</v>
      </c>
      <c r="I1280" s="1" t="s">
        <v>608</v>
      </c>
      <c r="J1280">
        <f>cocina[[#This Row],[Precio Unitario]]*cocina[[#This Row],[Cantidad Ordenada]]-cocina[[#This Row],[Costo Unitario]]*cocina[[#This Row],[Cantidad Ordenada]]</f>
        <v>36</v>
      </c>
      <c r="K1280">
        <f>cocina[[#This Row],[Precio Unitario]]*cocina[[#This Row],[Cantidad Ordenada]]</f>
        <v>90</v>
      </c>
      <c r="L1280" s="5">
        <f>(SUMIF(A:A,cocina[[#This Row],[Número de Orden]],J:J))/SUMIF(A:A,cocina[[#This Row],[Número de Orden]],K:K)</f>
        <v>0.4</v>
      </c>
      <c r="M1280" s="1">
        <f>cocina[[#This Row],[Ganancia bruta]]-cocina[[#This Row],[Ganancia neta]]</f>
        <v>54</v>
      </c>
    </row>
    <row r="1281" spans="1:13" x14ac:dyDescent="0.3">
      <c r="A1281">
        <v>521</v>
      </c>
      <c r="B1281">
        <v>18</v>
      </c>
      <c r="C1281" s="1" t="s">
        <v>132</v>
      </c>
      <c r="D1281" s="1" t="s">
        <v>631</v>
      </c>
      <c r="E1281">
        <v>15</v>
      </c>
      <c r="F1281">
        <v>25</v>
      </c>
      <c r="G1281">
        <v>2</v>
      </c>
      <c r="H1281">
        <v>52</v>
      </c>
      <c r="I1281" s="1" t="s">
        <v>609</v>
      </c>
      <c r="J1281">
        <f>cocina[[#This Row],[Precio Unitario]]*cocina[[#This Row],[Cantidad Ordenada]]-cocina[[#This Row],[Costo Unitario]]*cocina[[#This Row],[Cantidad Ordenada]]</f>
        <v>20</v>
      </c>
      <c r="K1281">
        <f>cocina[[#This Row],[Precio Unitario]]*cocina[[#This Row],[Cantidad Ordenada]]</f>
        <v>50</v>
      </c>
      <c r="L1281" s="5">
        <f>(SUMIF(A:A,cocina[[#This Row],[Número de Orden]],J:J))/SUMIF(A:A,cocina[[#This Row],[Número de Orden]],K:K)</f>
        <v>0.40952380952380951</v>
      </c>
      <c r="M1281" s="1">
        <f>cocina[[#This Row],[Ganancia bruta]]-cocina[[#This Row],[Ganancia neta]]</f>
        <v>30</v>
      </c>
    </row>
    <row r="1282" spans="1:13" x14ac:dyDescent="0.3">
      <c r="A1282">
        <v>521</v>
      </c>
      <c r="B1282">
        <v>18</v>
      </c>
      <c r="C1282" s="1" t="s">
        <v>48</v>
      </c>
      <c r="D1282" s="1" t="s">
        <v>618</v>
      </c>
      <c r="E1282">
        <v>17</v>
      </c>
      <c r="F1282">
        <v>29</v>
      </c>
      <c r="G1282">
        <v>2</v>
      </c>
      <c r="H1282">
        <v>18</v>
      </c>
      <c r="I1282" s="1" t="s">
        <v>608</v>
      </c>
      <c r="J1282">
        <f>cocina[[#This Row],[Precio Unitario]]*cocina[[#This Row],[Cantidad Ordenada]]-cocina[[#This Row],[Costo Unitario]]*cocina[[#This Row],[Cantidad Ordenada]]</f>
        <v>24</v>
      </c>
      <c r="K1282">
        <f>cocina[[#This Row],[Precio Unitario]]*cocina[[#This Row],[Cantidad Ordenada]]</f>
        <v>58</v>
      </c>
      <c r="L1282" s="5">
        <f>(SUMIF(A:A,cocina[[#This Row],[Número de Orden]],J:J))/SUMIF(A:A,cocina[[#This Row],[Número de Orden]],K:K)</f>
        <v>0.40952380952380951</v>
      </c>
      <c r="M1282" s="1">
        <f>cocina[[#This Row],[Ganancia bruta]]-cocina[[#This Row],[Ganancia neta]]</f>
        <v>34</v>
      </c>
    </row>
    <row r="1283" spans="1:13" x14ac:dyDescent="0.3">
      <c r="A1283">
        <v>521</v>
      </c>
      <c r="B1283">
        <v>18</v>
      </c>
      <c r="C1283" s="1" t="s">
        <v>65</v>
      </c>
      <c r="D1283" s="1" t="s">
        <v>625</v>
      </c>
      <c r="E1283">
        <v>20</v>
      </c>
      <c r="F1283">
        <v>34</v>
      </c>
      <c r="G1283">
        <v>3</v>
      </c>
      <c r="H1283">
        <v>21</v>
      </c>
      <c r="I1283" s="1" t="s">
        <v>609</v>
      </c>
      <c r="J1283">
        <f>cocina[[#This Row],[Precio Unitario]]*cocina[[#This Row],[Cantidad Ordenada]]-cocina[[#This Row],[Costo Unitario]]*cocina[[#This Row],[Cantidad Ordenada]]</f>
        <v>42</v>
      </c>
      <c r="K1283">
        <f>cocina[[#This Row],[Precio Unitario]]*cocina[[#This Row],[Cantidad Ordenada]]</f>
        <v>102</v>
      </c>
      <c r="L1283" s="5">
        <f>(SUMIF(A:A,cocina[[#This Row],[Número de Orden]],J:J))/SUMIF(A:A,cocina[[#This Row],[Número de Orden]],K:K)</f>
        <v>0.40952380952380951</v>
      </c>
      <c r="M1283" s="1">
        <f>cocina[[#This Row],[Ganancia bruta]]-cocina[[#This Row],[Ganancia neta]]</f>
        <v>60</v>
      </c>
    </row>
    <row r="1284" spans="1:13" x14ac:dyDescent="0.3">
      <c r="A1284">
        <v>522</v>
      </c>
      <c r="B1284">
        <v>2</v>
      </c>
      <c r="C1284" s="1" t="s">
        <v>52</v>
      </c>
      <c r="D1284" s="1" t="s">
        <v>620</v>
      </c>
      <c r="E1284">
        <v>16</v>
      </c>
      <c r="F1284">
        <v>28</v>
      </c>
      <c r="G1284">
        <v>3</v>
      </c>
      <c r="H1284">
        <v>47</v>
      </c>
      <c r="I1284" s="1" t="s">
        <v>609</v>
      </c>
      <c r="J1284">
        <f>cocina[[#This Row],[Precio Unitario]]*cocina[[#This Row],[Cantidad Ordenada]]-cocina[[#This Row],[Costo Unitario]]*cocina[[#This Row],[Cantidad Ordenada]]</f>
        <v>36</v>
      </c>
      <c r="K1284">
        <f>cocina[[#This Row],[Precio Unitario]]*cocina[[#This Row],[Cantidad Ordenada]]</f>
        <v>84</v>
      </c>
      <c r="L1284" s="5">
        <f>(SUMIF(A:A,cocina[[#This Row],[Número de Orden]],J:J))/SUMIF(A:A,cocina[[#This Row],[Número de Orden]],K:K)</f>
        <v>0.42857142857142855</v>
      </c>
      <c r="M1284" s="1">
        <f>cocina[[#This Row],[Ganancia bruta]]-cocina[[#This Row],[Ganancia neta]]</f>
        <v>48</v>
      </c>
    </row>
    <row r="1285" spans="1:13" x14ac:dyDescent="0.3">
      <c r="A1285">
        <v>523</v>
      </c>
      <c r="B1285">
        <v>4</v>
      </c>
      <c r="C1285" s="1" t="s">
        <v>116</v>
      </c>
      <c r="D1285" s="1" t="s">
        <v>615</v>
      </c>
      <c r="E1285">
        <v>16</v>
      </c>
      <c r="F1285">
        <v>27</v>
      </c>
      <c r="G1285">
        <v>3</v>
      </c>
      <c r="H1285">
        <v>51</v>
      </c>
      <c r="I1285" s="1" t="s">
        <v>608</v>
      </c>
      <c r="J1285">
        <f>cocina[[#This Row],[Precio Unitario]]*cocina[[#This Row],[Cantidad Ordenada]]-cocina[[#This Row],[Costo Unitario]]*cocina[[#This Row],[Cantidad Ordenada]]</f>
        <v>33</v>
      </c>
      <c r="K1285">
        <f>cocina[[#This Row],[Precio Unitario]]*cocina[[#This Row],[Cantidad Ordenada]]</f>
        <v>81</v>
      </c>
      <c r="L1285" s="5">
        <f>(SUMIF(A:A,cocina[[#This Row],[Número de Orden]],J:J))/SUMIF(A:A,cocina[[#This Row],[Número de Orden]],K:K)</f>
        <v>0.40740740740740738</v>
      </c>
      <c r="M1285" s="1">
        <f>cocina[[#This Row],[Ganancia bruta]]-cocina[[#This Row],[Ganancia neta]]</f>
        <v>48</v>
      </c>
    </row>
    <row r="1286" spans="1:13" x14ac:dyDescent="0.3">
      <c r="A1286">
        <v>524</v>
      </c>
      <c r="B1286">
        <v>16</v>
      </c>
      <c r="C1286" s="1" t="s">
        <v>213</v>
      </c>
      <c r="D1286" s="1" t="s">
        <v>624</v>
      </c>
      <c r="E1286">
        <v>13</v>
      </c>
      <c r="F1286">
        <v>22</v>
      </c>
      <c r="G1286">
        <v>1</v>
      </c>
      <c r="H1286">
        <v>46</v>
      </c>
      <c r="I1286" s="1" t="s">
        <v>609</v>
      </c>
      <c r="J1286">
        <f>cocina[[#This Row],[Precio Unitario]]*cocina[[#This Row],[Cantidad Ordenada]]-cocina[[#This Row],[Costo Unitario]]*cocina[[#This Row],[Cantidad Ordenada]]</f>
        <v>9</v>
      </c>
      <c r="K1286">
        <f>cocina[[#This Row],[Precio Unitario]]*cocina[[#This Row],[Cantidad Ordenada]]</f>
        <v>22</v>
      </c>
      <c r="L1286" s="5">
        <f>(SUMIF(A:A,cocina[[#This Row],[Número de Orden]],J:J))/SUMIF(A:A,cocina[[#This Row],[Número de Orden]],K:K)</f>
        <v>0.40789473684210525</v>
      </c>
      <c r="M1286" s="1">
        <f>cocina[[#This Row],[Ganancia bruta]]-cocina[[#This Row],[Ganancia neta]]</f>
        <v>13</v>
      </c>
    </row>
    <row r="1287" spans="1:13" x14ac:dyDescent="0.3">
      <c r="A1287">
        <v>524</v>
      </c>
      <c r="B1287">
        <v>16</v>
      </c>
      <c r="C1287" s="1" t="s">
        <v>116</v>
      </c>
      <c r="D1287" s="1" t="s">
        <v>615</v>
      </c>
      <c r="E1287">
        <v>16</v>
      </c>
      <c r="F1287">
        <v>27</v>
      </c>
      <c r="G1287">
        <v>2</v>
      </c>
      <c r="H1287">
        <v>15</v>
      </c>
      <c r="I1287" s="1" t="s">
        <v>608</v>
      </c>
      <c r="J1287">
        <f>cocina[[#This Row],[Precio Unitario]]*cocina[[#This Row],[Cantidad Ordenada]]-cocina[[#This Row],[Costo Unitario]]*cocina[[#This Row],[Cantidad Ordenada]]</f>
        <v>22</v>
      </c>
      <c r="K1287">
        <f>cocina[[#This Row],[Precio Unitario]]*cocina[[#This Row],[Cantidad Ordenada]]</f>
        <v>54</v>
      </c>
      <c r="L1287" s="5">
        <f>(SUMIF(A:A,cocina[[#This Row],[Número de Orden]],J:J))/SUMIF(A:A,cocina[[#This Row],[Número de Orden]],K:K)</f>
        <v>0.40789473684210525</v>
      </c>
      <c r="M1287" s="1">
        <f>cocina[[#This Row],[Ganancia bruta]]-cocina[[#This Row],[Ganancia neta]]</f>
        <v>32</v>
      </c>
    </row>
    <row r="1288" spans="1:13" x14ac:dyDescent="0.3">
      <c r="A1288">
        <v>525</v>
      </c>
      <c r="B1288">
        <v>16</v>
      </c>
      <c r="C1288" s="1" t="s">
        <v>210</v>
      </c>
      <c r="D1288" s="1" t="s">
        <v>627</v>
      </c>
      <c r="E1288">
        <v>14</v>
      </c>
      <c r="F1288">
        <v>23</v>
      </c>
      <c r="G1288">
        <v>3</v>
      </c>
      <c r="H1288">
        <v>23</v>
      </c>
      <c r="I1288" s="1" t="s">
        <v>609</v>
      </c>
      <c r="J1288">
        <f>cocina[[#This Row],[Precio Unitario]]*cocina[[#This Row],[Cantidad Ordenada]]-cocina[[#This Row],[Costo Unitario]]*cocina[[#This Row],[Cantidad Ordenada]]</f>
        <v>27</v>
      </c>
      <c r="K1288">
        <f>cocina[[#This Row],[Precio Unitario]]*cocina[[#This Row],[Cantidad Ordenada]]</f>
        <v>69</v>
      </c>
      <c r="L1288" s="5">
        <f>(SUMIF(A:A,cocina[[#This Row],[Número de Orden]],J:J))/SUMIF(A:A,cocina[[#This Row],[Número de Orden]],K:K)</f>
        <v>0.39086294416243655</v>
      </c>
      <c r="M1288" s="1">
        <f>cocina[[#This Row],[Ganancia bruta]]-cocina[[#This Row],[Ganancia neta]]</f>
        <v>42</v>
      </c>
    </row>
    <row r="1289" spans="1:13" x14ac:dyDescent="0.3">
      <c r="A1289">
        <v>525</v>
      </c>
      <c r="B1289">
        <v>16</v>
      </c>
      <c r="C1289" s="1" t="s">
        <v>36</v>
      </c>
      <c r="D1289" s="1" t="s">
        <v>622</v>
      </c>
      <c r="E1289">
        <v>21</v>
      </c>
      <c r="F1289">
        <v>35</v>
      </c>
      <c r="G1289">
        <v>1</v>
      </c>
      <c r="H1289">
        <v>14</v>
      </c>
      <c r="I1289" s="1" t="s">
        <v>608</v>
      </c>
      <c r="J1289">
        <f>cocina[[#This Row],[Precio Unitario]]*cocina[[#This Row],[Cantidad Ordenada]]-cocina[[#This Row],[Costo Unitario]]*cocina[[#This Row],[Cantidad Ordenada]]</f>
        <v>14</v>
      </c>
      <c r="K1289">
        <f>cocina[[#This Row],[Precio Unitario]]*cocina[[#This Row],[Cantidad Ordenada]]</f>
        <v>35</v>
      </c>
      <c r="L1289" s="5">
        <f>(SUMIF(A:A,cocina[[#This Row],[Número de Orden]],J:J))/SUMIF(A:A,cocina[[#This Row],[Número de Orden]],K:K)</f>
        <v>0.39086294416243655</v>
      </c>
      <c r="M1289" s="1">
        <f>cocina[[#This Row],[Ganancia bruta]]-cocina[[#This Row],[Ganancia neta]]</f>
        <v>21</v>
      </c>
    </row>
    <row r="1290" spans="1:13" x14ac:dyDescent="0.3">
      <c r="A1290">
        <v>525</v>
      </c>
      <c r="B1290">
        <v>16</v>
      </c>
      <c r="C1290" s="1" t="s">
        <v>126</v>
      </c>
      <c r="D1290" s="1" t="s">
        <v>614</v>
      </c>
      <c r="E1290">
        <v>19</v>
      </c>
      <c r="F1290">
        <v>31</v>
      </c>
      <c r="G1290">
        <v>3</v>
      </c>
      <c r="H1290">
        <v>40</v>
      </c>
      <c r="I1290" s="1" t="s">
        <v>609</v>
      </c>
      <c r="J1290">
        <f>cocina[[#This Row],[Precio Unitario]]*cocina[[#This Row],[Cantidad Ordenada]]-cocina[[#This Row],[Costo Unitario]]*cocina[[#This Row],[Cantidad Ordenada]]</f>
        <v>36</v>
      </c>
      <c r="K1290">
        <f>cocina[[#This Row],[Precio Unitario]]*cocina[[#This Row],[Cantidad Ordenada]]</f>
        <v>93</v>
      </c>
      <c r="L1290" s="5">
        <f>(SUMIF(A:A,cocina[[#This Row],[Número de Orden]],J:J))/SUMIF(A:A,cocina[[#This Row],[Número de Orden]],K:K)</f>
        <v>0.39086294416243655</v>
      </c>
      <c r="M1290" s="1">
        <f>cocina[[#This Row],[Ganancia bruta]]-cocina[[#This Row],[Ganancia neta]]</f>
        <v>57</v>
      </c>
    </row>
    <row r="1291" spans="1:13" x14ac:dyDescent="0.3">
      <c r="A1291">
        <v>526</v>
      </c>
      <c r="B1291">
        <v>4</v>
      </c>
      <c r="C1291" s="1" t="s">
        <v>271</v>
      </c>
      <c r="D1291" s="1" t="s">
        <v>619</v>
      </c>
      <c r="E1291">
        <v>20</v>
      </c>
      <c r="F1291">
        <v>33</v>
      </c>
      <c r="G1291">
        <v>1</v>
      </c>
      <c r="H1291">
        <v>22</v>
      </c>
      <c r="I1291" s="1" t="s">
        <v>608</v>
      </c>
      <c r="J1291">
        <f>cocina[[#This Row],[Precio Unitario]]*cocina[[#This Row],[Cantidad Ordenada]]-cocina[[#This Row],[Costo Unitario]]*cocina[[#This Row],[Cantidad Ordenada]]</f>
        <v>13</v>
      </c>
      <c r="K1291">
        <f>cocina[[#This Row],[Precio Unitario]]*cocina[[#This Row],[Cantidad Ordenada]]</f>
        <v>33</v>
      </c>
      <c r="L1291" s="5">
        <f>(SUMIF(A:A,cocina[[#This Row],[Número de Orden]],J:J))/SUMIF(A:A,cocina[[#This Row],[Número de Orden]],K:K)</f>
        <v>0.39393939393939392</v>
      </c>
      <c r="M1291" s="1">
        <f>cocina[[#This Row],[Ganancia bruta]]-cocina[[#This Row],[Ganancia neta]]</f>
        <v>20</v>
      </c>
    </row>
    <row r="1292" spans="1:13" x14ac:dyDescent="0.3">
      <c r="A1292">
        <v>527</v>
      </c>
      <c r="B1292">
        <v>19</v>
      </c>
      <c r="C1292" s="1" t="s">
        <v>116</v>
      </c>
      <c r="D1292" s="1" t="s">
        <v>615</v>
      </c>
      <c r="E1292">
        <v>16</v>
      </c>
      <c r="F1292">
        <v>27</v>
      </c>
      <c r="G1292">
        <v>2</v>
      </c>
      <c r="H1292">
        <v>31</v>
      </c>
      <c r="I1292" s="1" t="s">
        <v>608</v>
      </c>
      <c r="J1292">
        <f>cocina[[#This Row],[Precio Unitario]]*cocina[[#This Row],[Cantidad Ordenada]]-cocina[[#This Row],[Costo Unitario]]*cocina[[#This Row],[Cantidad Ordenada]]</f>
        <v>22</v>
      </c>
      <c r="K1292">
        <f>cocina[[#This Row],[Precio Unitario]]*cocina[[#This Row],[Cantidad Ordenada]]</f>
        <v>54</v>
      </c>
      <c r="L1292" s="5">
        <f>(SUMIF(A:A,cocina[[#This Row],[Número de Orden]],J:J))/SUMIF(A:A,cocina[[#This Row],[Número de Orden]],K:K)</f>
        <v>0.40740740740740738</v>
      </c>
      <c r="M1292" s="1">
        <f>cocina[[#This Row],[Ganancia bruta]]-cocina[[#This Row],[Ganancia neta]]</f>
        <v>32</v>
      </c>
    </row>
    <row r="1293" spans="1:13" x14ac:dyDescent="0.3">
      <c r="A1293">
        <v>528</v>
      </c>
      <c r="B1293">
        <v>14</v>
      </c>
      <c r="C1293" s="1" t="s">
        <v>156</v>
      </c>
      <c r="D1293" s="1" t="s">
        <v>626</v>
      </c>
      <c r="E1293">
        <v>12</v>
      </c>
      <c r="F1293">
        <v>20</v>
      </c>
      <c r="G1293">
        <v>1</v>
      </c>
      <c r="H1293">
        <v>29</v>
      </c>
      <c r="I1293" s="1" t="s">
        <v>608</v>
      </c>
      <c r="J1293">
        <f>cocina[[#This Row],[Precio Unitario]]*cocina[[#This Row],[Cantidad Ordenada]]-cocina[[#This Row],[Costo Unitario]]*cocina[[#This Row],[Cantidad Ordenada]]</f>
        <v>8</v>
      </c>
      <c r="K1293">
        <f>cocina[[#This Row],[Precio Unitario]]*cocina[[#This Row],[Cantidad Ordenada]]</f>
        <v>20</v>
      </c>
      <c r="L1293" s="5">
        <f>(SUMIF(A:A,cocina[[#This Row],[Número de Orden]],J:J))/SUMIF(A:A,cocina[[#This Row],[Número de Orden]],K:K)</f>
        <v>0.39743589743589741</v>
      </c>
      <c r="M1293" s="1">
        <f>cocina[[#This Row],[Ganancia bruta]]-cocina[[#This Row],[Ganancia neta]]</f>
        <v>12</v>
      </c>
    </row>
    <row r="1294" spans="1:13" x14ac:dyDescent="0.3">
      <c r="A1294">
        <v>528</v>
      </c>
      <c r="B1294">
        <v>14</v>
      </c>
      <c r="C1294" s="1" t="s">
        <v>58</v>
      </c>
      <c r="D1294" s="1" t="s">
        <v>616</v>
      </c>
      <c r="E1294">
        <v>25</v>
      </c>
      <c r="F1294">
        <v>40</v>
      </c>
      <c r="G1294">
        <v>1</v>
      </c>
      <c r="H1294">
        <v>47</v>
      </c>
      <c r="I1294" s="1" t="s">
        <v>608</v>
      </c>
      <c r="J1294">
        <f>cocina[[#This Row],[Precio Unitario]]*cocina[[#This Row],[Cantidad Ordenada]]-cocina[[#This Row],[Costo Unitario]]*cocina[[#This Row],[Cantidad Ordenada]]</f>
        <v>15</v>
      </c>
      <c r="K1294">
        <f>cocina[[#This Row],[Precio Unitario]]*cocina[[#This Row],[Cantidad Ordenada]]</f>
        <v>40</v>
      </c>
      <c r="L1294" s="5">
        <f>(SUMIF(A:A,cocina[[#This Row],[Número de Orden]],J:J))/SUMIF(A:A,cocina[[#This Row],[Número de Orden]],K:K)</f>
        <v>0.39743589743589741</v>
      </c>
      <c r="M1294" s="1">
        <f>cocina[[#This Row],[Ganancia bruta]]-cocina[[#This Row],[Ganancia neta]]</f>
        <v>25</v>
      </c>
    </row>
    <row r="1295" spans="1:13" x14ac:dyDescent="0.3">
      <c r="A1295">
        <v>528</v>
      </c>
      <c r="B1295">
        <v>14</v>
      </c>
      <c r="C1295" s="1" t="s">
        <v>89</v>
      </c>
      <c r="D1295" s="1" t="s">
        <v>629</v>
      </c>
      <c r="E1295">
        <v>10</v>
      </c>
      <c r="F1295">
        <v>18</v>
      </c>
      <c r="G1295">
        <v>1</v>
      </c>
      <c r="H1295">
        <v>45</v>
      </c>
      <c r="I1295" s="1" t="s">
        <v>609</v>
      </c>
      <c r="J1295">
        <f>cocina[[#This Row],[Precio Unitario]]*cocina[[#This Row],[Cantidad Ordenada]]-cocina[[#This Row],[Costo Unitario]]*cocina[[#This Row],[Cantidad Ordenada]]</f>
        <v>8</v>
      </c>
      <c r="K1295">
        <f>cocina[[#This Row],[Precio Unitario]]*cocina[[#This Row],[Cantidad Ordenada]]</f>
        <v>18</v>
      </c>
      <c r="L1295" s="5">
        <f>(SUMIF(A:A,cocina[[#This Row],[Número de Orden]],J:J))/SUMIF(A:A,cocina[[#This Row],[Número de Orden]],K:K)</f>
        <v>0.39743589743589741</v>
      </c>
      <c r="M1295" s="1">
        <f>cocina[[#This Row],[Ganancia bruta]]-cocina[[#This Row],[Ganancia neta]]</f>
        <v>10</v>
      </c>
    </row>
    <row r="1296" spans="1:13" x14ac:dyDescent="0.3">
      <c r="A1296">
        <v>529</v>
      </c>
      <c r="B1296">
        <v>1</v>
      </c>
      <c r="C1296" s="1" t="s">
        <v>65</v>
      </c>
      <c r="D1296" s="1" t="s">
        <v>625</v>
      </c>
      <c r="E1296">
        <v>20</v>
      </c>
      <c r="F1296">
        <v>34</v>
      </c>
      <c r="G1296">
        <v>1</v>
      </c>
      <c r="H1296">
        <v>24</v>
      </c>
      <c r="I1296" s="1" t="s">
        <v>609</v>
      </c>
      <c r="J1296">
        <f>cocina[[#This Row],[Precio Unitario]]*cocina[[#This Row],[Cantidad Ordenada]]-cocina[[#This Row],[Costo Unitario]]*cocina[[#This Row],[Cantidad Ordenada]]</f>
        <v>14</v>
      </c>
      <c r="K1296">
        <f>cocina[[#This Row],[Precio Unitario]]*cocina[[#This Row],[Cantidad Ordenada]]</f>
        <v>34</v>
      </c>
      <c r="L1296" s="5">
        <f>(SUMIF(A:A,cocina[[#This Row],[Número de Orden]],J:J))/SUMIF(A:A,cocina[[#This Row],[Número de Orden]],K:K)</f>
        <v>0.40384615384615385</v>
      </c>
      <c r="M1296" s="1">
        <f>cocina[[#This Row],[Ganancia bruta]]-cocina[[#This Row],[Ganancia neta]]</f>
        <v>20</v>
      </c>
    </row>
    <row r="1297" spans="1:13" x14ac:dyDescent="0.3">
      <c r="A1297">
        <v>529</v>
      </c>
      <c r="B1297">
        <v>1</v>
      </c>
      <c r="C1297" s="1" t="s">
        <v>83</v>
      </c>
      <c r="D1297" s="1" t="s">
        <v>617</v>
      </c>
      <c r="E1297">
        <v>22</v>
      </c>
      <c r="F1297">
        <v>36</v>
      </c>
      <c r="G1297">
        <v>2</v>
      </c>
      <c r="H1297">
        <v>51</v>
      </c>
      <c r="I1297" s="1" t="s">
        <v>608</v>
      </c>
      <c r="J1297">
        <f>cocina[[#This Row],[Precio Unitario]]*cocina[[#This Row],[Cantidad Ordenada]]-cocina[[#This Row],[Costo Unitario]]*cocina[[#This Row],[Cantidad Ordenada]]</f>
        <v>28</v>
      </c>
      <c r="K1297">
        <f>cocina[[#This Row],[Precio Unitario]]*cocina[[#This Row],[Cantidad Ordenada]]</f>
        <v>72</v>
      </c>
      <c r="L1297" s="5">
        <f>(SUMIF(A:A,cocina[[#This Row],[Número de Orden]],J:J))/SUMIF(A:A,cocina[[#This Row],[Número de Orden]],K:K)</f>
        <v>0.40384615384615385</v>
      </c>
      <c r="M1297" s="1">
        <f>cocina[[#This Row],[Ganancia bruta]]-cocina[[#This Row],[Ganancia neta]]</f>
        <v>44</v>
      </c>
    </row>
    <row r="1298" spans="1:13" x14ac:dyDescent="0.3">
      <c r="A1298">
        <v>529</v>
      </c>
      <c r="B1298">
        <v>1</v>
      </c>
      <c r="C1298" s="1" t="s">
        <v>210</v>
      </c>
      <c r="D1298" s="1" t="s">
        <v>627</v>
      </c>
      <c r="E1298">
        <v>14</v>
      </c>
      <c r="F1298">
        <v>23</v>
      </c>
      <c r="G1298">
        <v>2</v>
      </c>
      <c r="H1298">
        <v>27</v>
      </c>
      <c r="I1298" s="1" t="s">
        <v>609</v>
      </c>
      <c r="J1298">
        <f>cocina[[#This Row],[Precio Unitario]]*cocina[[#This Row],[Cantidad Ordenada]]-cocina[[#This Row],[Costo Unitario]]*cocina[[#This Row],[Cantidad Ordenada]]</f>
        <v>18</v>
      </c>
      <c r="K1298">
        <f>cocina[[#This Row],[Precio Unitario]]*cocina[[#This Row],[Cantidad Ordenada]]</f>
        <v>46</v>
      </c>
      <c r="L1298" s="5">
        <f>(SUMIF(A:A,cocina[[#This Row],[Número de Orden]],J:J))/SUMIF(A:A,cocina[[#This Row],[Número de Orden]],K:K)</f>
        <v>0.40384615384615385</v>
      </c>
      <c r="M1298" s="1">
        <f>cocina[[#This Row],[Ganancia bruta]]-cocina[[#This Row],[Ganancia neta]]</f>
        <v>28</v>
      </c>
    </row>
    <row r="1299" spans="1:13" x14ac:dyDescent="0.3">
      <c r="A1299">
        <v>529</v>
      </c>
      <c r="B1299">
        <v>1</v>
      </c>
      <c r="C1299" s="1" t="s">
        <v>52</v>
      </c>
      <c r="D1299" s="1" t="s">
        <v>620</v>
      </c>
      <c r="E1299">
        <v>16</v>
      </c>
      <c r="F1299">
        <v>28</v>
      </c>
      <c r="G1299">
        <v>2</v>
      </c>
      <c r="H1299">
        <v>55</v>
      </c>
      <c r="I1299" s="1" t="s">
        <v>608</v>
      </c>
      <c r="J1299">
        <f>cocina[[#This Row],[Precio Unitario]]*cocina[[#This Row],[Cantidad Ordenada]]-cocina[[#This Row],[Costo Unitario]]*cocina[[#This Row],[Cantidad Ordenada]]</f>
        <v>24</v>
      </c>
      <c r="K1299">
        <f>cocina[[#This Row],[Precio Unitario]]*cocina[[#This Row],[Cantidad Ordenada]]</f>
        <v>56</v>
      </c>
      <c r="L1299" s="5">
        <f>(SUMIF(A:A,cocina[[#This Row],[Número de Orden]],J:J))/SUMIF(A:A,cocina[[#This Row],[Número de Orden]],K:K)</f>
        <v>0.40384615384615385</v>
      </c>
      <c r="M1299" s="1">
        <f>cocina[[#This Row],[Ganancia bruta]]-cocina[[#This Row],[Ganancia neta]]</f>
        <v>32</v>
      </c>
    </row>
    <row r="1300" spans="1:13" x14ac:dyDescent="0.3">
      <c r="A1300">
        <v>530</v>
      </c>
      <c r="B1300">
        <v>7</v>
      </c>
      <c r="C1300" s="1" t="s">
        <v>89</v>
      </c>
      <c r="D1300" s="1" t="s">
        <v>629</v>
      </c>
      <c r="E1300">
        <v>10</v>
      </c>
      <c r="F1300">
        <v>18</v>
      </c>
      <c r="G1300">
        <v>3</v>
      </c>
      <c r="H1300">
        <v>37</v>
      </c>
      <c r="I1300" s="1" t="s">
        <v>609</v>
      </c>
      <c r="J1300">
        <f>cocina[[#This Row],[Precio Unitario]]*cocina[[#This Row],[Cantidad Ordenada]]-cocina[[#This Row],[Costo Unitario]]*cocina[[#This Row],[Cantidad Ordenada]]</f>
        <v>24</v>
      </c>
      <c r="K1300">
        <f>cocina[[#This Row],[Precio Unitario]]*cocina[[#This Row],[Cantidad Ordenada]]</f>
        <v>54</v>
      </c>
      <c r="L1300" s="5">
        <f>(SUMIF(A:A,cocina[[#This Row],[Número de Orden]],J:J))/SUMIF(A:A,cocina[[#This Row],[Número de Orden]],K:K)</f>
        <v>0.42499999999999999</v>
      </c>
      <c r="M1300" s="1">
        <f>cocina[[#This Row],[Ganancia bruta]]-cocina[[#This Row],[Ganancia neta]]</f>
        <v>30</v>
      </c>
    </row>
    <row r="1301" spans="1:13" x14ac:dyDescent="0.3">
      <c r="A1301">
        <v>530</v>
      </c>
      <c r="B1301">
        <v>7</v>
      </c>
      <c r="C1301" s="1" t="s">
        <v>52</v>
      </c>
      <c r="D1301" s="1" t="s">
        <v>620</v>
      </c>
      <c r="E1301">
        <v>16</v>
      </c>
      <c r="F1301">
        <v>28</v>
      </c>
      <c r="G1301">
        <v>2</v>
      </c>
      <c r="H1301">
        <v>50</v>
      </c>
      <c r="I1301" s="1" t="s">
        <v>609</v>
      </c>
      <c r="J1301">
        <f>cocina[[#This Row],[Precio Unitario]]*cocina[[#This Row],[Cantidad Ordenada]]-cocina[[#This Row],[Costo Unitario]]*cocina[[#This Row],[Cantidad Ordenada]]</f>
        <v>24</v>
      </c>
      <c r="K1301">
        <f>cocina[[#This Row],[Precio Unitario]]*cocina[[#This Row],[Cantidad Ordenada]]</f>
        <v>56</v>
      </c>
      <c r="L1301" s="5">
        <f>(SUMIF(A:A,cocina[[#This Row],[Número de Orden]],J:J))/SUMIF(A:A,cocina[[#This Row],[Número de Orden]],K:K)</f>
        <v>0.42499999999999999</v>
      </c>
      <c r="M1301" s="1">
        <f>cocina[[#This Row],[Ganancia bruta]]-cocina[[#This Row],[Ganancia neta]]</f>
        <v>32</v>
      </c>
    </row>
    <row r="1302" spans="1:13" x14ac:dyDescent="0.3">
      <c r="A1302">
        <v>530</v>
      </c>
      <c r="B1302">
        <v>7</v>
      </c>
      <c r="C1302" s="1" t="s">
        <v>132</v>
      </c>
      <c r="D1302" s="1" t="s">
        <v>631</v>
      </c>
      <c r="E1302">
        <v>15</v>
      </c>
      <c r="F1302">
        <v>25</v>
      </c>
      <c r="G1302">
        <v>2</v>
      </c>
      <c r="H1302">
        <v>19</v>
      </c>
      <c r="I1302" s="1" t="s">
        <v>608</v>
      </c>
      <c r="J1302">
        <f>cocina[[#This Row],[Precio Unitario]]*cocina[[#This Row],[Cantidad Ordenada]]-cocina[[#This Row],[Costo Unitario]]*cocina[[#This Row],[Cantidad Ordenada]]</f>
        <v>20</v>
      </c>
      <c r="K1302">
        <f>cocina[[#This Row],[Precio Unitario]]*cocina[[#This Row],[Cantidad Ordenada]]</f>
        <v>50</v>
      </c>
      <c r="L1302" s="5">
        <f>(SUMIF(A:A,cocina[[#This Row],[Número de Orden]],J:J))/SUMIF(A:A,cocina[[#This Row],[Número de Orden]],K:K)</f>
        <v>0.42499999999999999</v>
      </c>
      <c r="M1302" s="1">
        <f>cocina[[#This Row],[Ganancia bruta]]-cocina[[#This Row],[Ganancia neta]]</f>
        <v>30</v>
      </c>
    </row>
    <row r="1303" spans="1:13" x14ac:dyDescent="0.3">
      <c r="A1303">
        <v>531</v>
      </c>
      <c r="B1303">
        <v>9</v>
      </c>
      <c r="C1303" s="1" t="s">
        <v>80</v>
      </c>
      <c r="D1303" s="1" t="s">
        <v>628</v>
      </c>
      <c r="E1303">
        <v>13</v>
      </c>
      <c r="F1303">
        <v>21</v>
      </c>
      <c r="G1303">
        <v>3</v>
      </c>
      <c r="H1303">
        <v>41</v>
      </c>
      <c r="I1303" s="1" t="s">
        <v>608</v>
      </c>
      <c r="J1303">
        <f>cocina[[#This Row],[Precio Unitario]]*cocina[[#This Row],[Cantidad Ordenada]]-cocina[[#This Row],[Costo Unitario]]*cocina[[#This Row],[Cantidad Ordenada]]</f>
        <v>24</v>
      </c>
      <c r="K1303">
        <f>cocina[[#This Row],[Precio Unitario]]*cocina[[#This Row],[Cantidad Ordenada]]</f>
        <v>63</v>
      </c>
      <c r="L1303" s="5">
        <f>(SUMIF(A:A,cocina[[#This Row],[Número de Orden]],J:J))/SUMIF(A:A,cocina[[#This Row],[Número de Orden]],K:K)</f>
        <v>0.40573770491803279</v>
      </c>
      <c r="M1303" s="1">
        <f>cocina[[#This Row],[Ganancia bruta]]-cocina[[#This Row],[Ganancia neta]]</f>
        <v>39</v>
      </c>
    </row>
    <row r="1304" spans="1:13" x14ac:dyDescent="0.3">
      <c r="A1304">
        <v>531</v>
      </c>
      <c r="B1304">
        <v>9</v>
      </c>
      <c r="C1304" s="1" t="s">
        <v>58</v>
      </c>
      <c r="D1304" s="1" t="s">
        <v>616</v>
      </c>
      <c r="E1304">
        <v>25</v>
      </c>
      <c r="F1304">
        <v>40</v>
      </c>
      <c r="G1304">
        <v>1</v>
      </c>
      <c r="H1304">
        <v>43</v>
      </c>
      <c r="I1304" s="1" t="s">
        <v>608</v>
      </c>
      <c r="J1304">
        <f>cocina[[#This Row],[Precio Unitario]]*cocina[[#This Row],[Cantidad Ordenada]]-cocina[[#This Row],[Costo Unitario]]*cocina[[#This Row],[Cantidad Ordenada]]</f>
        <v>15</v>
      </c>
      <c r="K1304">
        <f>cocina[[#This Row],[Precio Unitario]]*cocina[[#This Row],[Cantidad Ordenada]]</f>
        <v>40</v>
      </c>
      <c r="L1304" s="5">
        <f>(SUMIF(A:A,cocina[[#This Row],[Número de Orden]],J:J))/SUMIF(A:A,cocina[[#This Row],[Número de Orden]],K:K)</f>
        <v>0.40573770491803279</v>
      </c>
      <c r="M1304" s="1">
        <f>cocina[[#This Row],[Ganancia bruta]]-cocina[[#This Row],[Ganancia neta]]</f>
        <v>25</v>
      </c>
    </row>
    <row r="1305" spans="1:13" x14ac:dyDescent="0.3">
      <c r="A1305">
        <v>531</v>
      </c>
      <c r="B1305">
        <v>9</v>
      </c>
      <c r="C1305" s="1" t="s">
        <v>89</v>
      </c>
      <c r="D1305" s="1" t="s">
        <v>629</v>
      </c>
      <c r="E1305">
        <v>10</v>
      </c>
      <c r="F1305">
        <v>18</v>
      </c>
      <c r="G1305">
        <v>3</v>
      </c>
      <c r="H1305">
        <v>56</v>
      </c>
      <c r="I1305" s="1" t="s">
        <v>609</v>
      </c>
      <c r="J1305">
        <f>cocina[[#This Row],[Precio Unitario]]*cocina[[#This Row],[Cantidad Ordenada]]-cocina[[#This Row],[Costo Unitario]]*cocina[[#This Row],[Cantidad Ordenada]]</f>
        <v>24</v>
      </c>
      <c r="K1305">
        <f>cocina[[#This Row],[Precio Unitario]]*cocina[[#This Row],[Cantidad Ordenada]]</f>
        <v>54</v>
      </c>
      <c r="L1305" s="5">
        <f>(SUMIF(A:A,cocina[[#This Row],[Número de Orden]],J:J))/SUMIF(A:A,cocina[[#This Row],[Número de Orden]],K:K)</f>
        <v>0.40573770491803279</v>
      </c>
      <c r="M1305" s="1">
        <f>cocina[[#This Row],[Ganancia bruta]]-cocina[[#This Row],[Ganancia neta]]</f>
        <v>30</v>
      </c>
    </row>
    <row r="1306" spans="1:13" x14ac:dyDescent="0.3">
      <c r="A1306">
        <v>531</v>
      </c>
      <c r="B1306">
        <v>9</v>
      </c>
      <c r="C1306" s="1" t="s">
        <v>48</v>
      </c>
      <c r="D1306" s="1" t="s">
        <v>618</v>
      </c>
      <c r="E1306">
        <v>17</v>
      </c>
      <c r="F1306">
        <v>29</v>
      </c>
      <c r="G1306">
        <v>3</v>
      </c>
      <c r="H1306">
        <v>59</v>
      </c>
      <c r="I1306" s="1" t="s">
        <v>609</v>
      </c>
      <c r="J1306">
        <f>cocina[[#This Row],[Precio Unitario]]*cocina[[#This Row],[Cantidad Ordenada]]-cocina[[#This Row],[Costo Unitario]]*cocina[[#This Row],[Cantidad Ordenada]]</f>
        <v>36</v>
      </c>
      <c r="K1306">
        <f>cocina[[#This Row],[Precio Unitario]]*cocina[[#This Row],[Cantidad Ordenada]]</f>
        <v>87</v>
      </c>
      <c r="L1306" s="5">
        <f>(SUMIF(A:A,cocina[[#This Row],[Número de Orden]],J:J))/SUMIF(A:A,cocina[[#This Row],[Número de Orden]],K:K)</f>
        <v>0.40573770491803279</v>
      </c>
      <c r="M1306" s="1">
        <f>cocina[[#This Row],[Ganancia bruta]]-cocina[[#This Row],[Ganancia neta]]</f>
        <v>51</v>
      </c>
    </row>
    <row r="1307" spans="1:13" x14ac:dyDescent="0.3">
      <c r="A1307">
        <v>532</v>
      </c>
      <c r="B1307">
        <v>13</v>
      </c>
      <c r="C1307" s="1" t="s">
        <v>80</v>
      </c>
      <c r="D1307" s="1" t="s">
        <v>628</v>
      </c>
      <c r="E1307">
        <v>13</v>
      </c>
      <c r="F1307">
        <v>21</v>
      </c>
      <c r="G1307">
        <v>1</v>
      </c>
      <c r="H1307">
        <v>24</v>
      </c>
      <c r="I1307" s="1" t="s">
        <v>609</v>
      </c>
      <c r="J1307">
        <f>cocina[[#This Row],[Precio Unitario]]*cocina[[#This Row],[Cantidad Ordenada]]-cocina[[#This Row],[Costo Unitario]]*cocina[[#This Row],[Cantidad Ordenada]]</f>
        <v>8</v>
      </c>
      <c r="K1307">
        <f>cocina[[#This Row],[Precio Unitario]]*cocina[[#This Row],[Cantidad Ordenada]]</f>
        <v>21</v>
      </c>
      <c r="L1307" s="5">
        <f>(SUMIF(A:A,cocina[[#This Row],[Número de Orden]],J:J))/SUMIF(A:A,cocina[[#This Row],[Número de Orden]],K:K)</f>
        <v>0.40875912408759124</v>
      </c>
      <c r="M1307" s="1">
        <f>cocina[[#This Row],[Ganancia bruta]]-cocina[[#This Row],[Ganancia neta]]</f>
        <v>13</v>
      </c>
    </row>
    <row r="1308" spans="1:13" x14ac:dyDescent="0.3">
      <c r="A1308">
        <v>532</v>
      </c>
      <c r="B1308">
        <v>13</v>
      </c>
      <c r="C1308" s="1" t="s">
        <v>165</v>
      </c>
      <c r="D1308" s="1" t="s">
        <v>630</v>
      </c>
      <c r="E1308">
        <v>15</v>
      </c>
      <c r="F1308">
        <v>26</v>
      </c>
      <c r="G1308">
        <v>2</v>
      </c>
      <c r="H1308">
        <v>28</v>
      </c>
      <c r="I1308" s="1" t="s">
        <v>608</v>
      </c>
      <c r="J1308">
        <f>cocina[[#This Row],[Precio Unitario]]*cocina[[#This Row],[Cantidad Ordenada]]-cocina[[#This Row],[Costo Unitario]]*cocina[[#This Row],[Cantidad Ordenada]]</f>
        <v>22</v>
      </c>
      <c r="K1308">
        <f>cocina[[#This Row],[Precio Unitario]]*cocina[[#This Row],[Cantidad Ordenada]]</f>
        <v>52</v>
      </c>
      <c r="L1308" s="5">
        <f>(SUMIF(A:A,cocina[[#This Row],[Número de Orden]],J:J))/SUMIF(A:A,cocina[[#This Row],[Número de Orden]],K:K)</f>
        <v>0.40875912408759124</v>
      </c>
      <c r="M1308" s="1">
        <f>cocina[[#This Row],[Ganancia bruta]]-cocina[[#This Row],[Ganancia neta]]</f>
        <v>30</v>
      </c>
    </row>
    <row r="1309" spans="1:13" x14ac:dyDescent="0.3">
      <c r="A1309">
        <v>532</v>
      </c>
      <c r="B1309">
        <v>13</v>
      </c>
      <c r="C1309" s="1" t="s">
        <v>257</v>
      </c>
      <c r="D1309" s="1" t="s">
        <v>623</v>
      </c>
      <c r="E1309">
        <v>19</v>
      </c>
      <c r="F1309">
        <v>32</v>
      </c>
      <c r="G1309">
        <v>2</v>
      </c>
      <c r="H1309">
        <v>7</v>
      </c>
      <c r="I1309" s="1" t="s">
        <v>609</v>
      </c>
      <c r="J1309">
        <f>cocina[[#This Row],[Precio Unitario]]*cocina[[#This Row],[Cantidad Ordenada]]-cocina[[#This Row],[Costo Unitario]]*cocina[[#This Row],[Cantidad Ordenada]]</f>
        <v>26</v>
      </c>
      <c r="K1309">
        <f>cocina[[#This Row],[Precio Unitario]]*cocina[[#This Row],[Cantidad Ordenada]]</f>
        <v>64</v>
      </c>
      <c r="L1309" s="5">
        <f>(SUMIF(A:A,cocina[[#This Row],[Número de Orden]],J:J))/SUMIF(A:A,cocina[[#This Row],[Número de Orden]],K:K)</f>
        <v>0.40875912408759124</v>
      </c>
      <c r="M1309" s="1">
        <f>cocina[[#This Row],[Ganancia bruta]]-cocina[[#This Row],[Ganancia neta]]</f>
        <v>38</v>
      </c>
    </row>
    <row r="1310" spans="1:13" x14ac:dyDescent="0.3">
      <c r="A1310">
        <v>533</v>
      </c>
      <c r="B1310">
        <v>1</v>
      </c>
      <c r="C1310" s="1" t="s">
        <v>156</v>
      </c>
      <c r="D1310" s="1" t="s">
        <v>626</v>
      </c>
      <c r="E1310">
        <v>12</v>
      </c>
      <c r="F1310">
        <v>20</v>
      </c>
      <c r="G1310">
        <v>1</v>
      </c>
      <c r="H1310">
        <v>34</v>
      </c>
      <c r="I1310" s="1" t="s">
        <v>608</v>
      </c>
      <c r="J1310">
        <f>cocina[[#This Row],[Precio Unitario]]*cocina[[#This Row],[Cantidad Ordenada]]-cocina[[#This Row],[Costo Unitario]]*cocina[[#This Row],[Cantidad Ordenada]]</f>
        <v>8</v>
      </c>
      <c r="K1310">
        <f>cocina[[#This Row],[Precio Unitario]]*cocina[[#This Row],[Cantidad Ordenada]]</f>
        <v>20</v>
      </c>
      <c r="L1310" s="5">
        <f>(SUMIF(A:A,cocina[[#This Row],[Número de Orden]],J:J))/SUMIF(A:A,cocina[[#This Row],[Número de Orden]],K:K)</f>
        <v>0.3902439024390244</v>
      </c>
      <c r="M1310" s="1">
        <f>cocina[[#This Row],[Ganancia bruta]]-cocina[[#This Row],[Ganancia neta]]</f>
        <v>12</v>
      </c>
    </row>
    <row r="1311" spans="1:13" x14ac:dyDescent="0.3">
      <c r="A1311">
        <v>533</v>
      </c>
      <c r="B1311">
        <v>1</v>
      </c>
      <c r="C1311" s="1" t="s">
        <v>80</v>
      </c>
      <c r="D1311" s="1" t="s">
        <v>628</v>
      </c>
      <c r="E1311">
        <v>13</v>
      </c>
      <c r="F1311">
        <v>21</v>
      </c>
      <c r="G1311">
        <v>1</v>
      </c>
      <c r="H1311">
        <v>14</v>
      </c>
      <c r="I1311" s="1" t="s">
        <v>609</v>
      </c>
      <c r="J1311">
        <f>cocina[[#This Row],[Precio Unitario]]*cocina[[#This Row],[Cantidad Ordenada]]-cocina[[#This Row],[Costo Unitario]]*cocina[[#This Row],[Cantidad Ordenada]]</f>
        <v>8</v>
      </c>
      <c r="K1311">
        <f>cocina[[#This Row],[Precio Unitario]]*cocina[[#This Row],[Cantidad Ordenada]]</f>
        <v>21</v>
      </c>
      <c r="L1311" s="5">
        <f>(SUMIF(A:A,cocina[[#This Row],[Número de Orden]],J:J))/SUMIF(A:A,cocina[[#This Row],[Número de Orden]],K:K)</f>
        <v>0.3902439024390244</v>
      </c>
      <c r="M1311" s="1">
        <f>cocina[[#This Row],[Ganancia bruta]]-cocina[[#This Row],[Ganancia neta]]</f>
        <v>13</v>
      </c>
    </row>
    <row r="1312" spans="1:13" x14ac:dyDescent="0.3">
      <c r="A1312">
        <v>534</v>
      </c>
      <c r="B1312">
        <v>1</v>
      </c>
      <c r="C1312" s="1" t="s">
        <v>168</v>
      </c>
      <c r="D1312" s="1" t="s">
        <v>612</v>
      </c>
      <c r="E1312">
        <v>14</v>
      </c>
      <c r="F1312">
        <v>24</v>
      </c>
      <c r="G1312">
        <v>2</v>
      </c>
      <c r="H1312">
        <v>56</v>
      </c>
      <c r="I1312" s="1" t="s">
        <v>609</v>
      </c>
      <c r="J1312">
        <f>cocina[[#This Row],[Precio Unitario]]*cocina[[#This Row],[Cantidad Ordenada]]-cocina[[#This Row],[Costo Unitario]]*cocina[[#This Row],[Cantidad Ordenada]]</f>
        <v>20</v>
      </c>
      <c r="K1312">
        <f>cocina[[#This Row],[Precio Unitario]]*cocina[[#This Row],[Cantidad Ordenada]]</f>
        <v>48</v>
      </c>
      <c r="L1312" s="5">
        <f>(SUMIF(A:A,cocina[[#This Row],[Número de Orden]],J:J))/SUMIF(A:A,cocina[[#This Row],[Número de Orden]],K:K)</f>
        <v>0.40816326530612246</v>
      </c>
      <c r="M1312" s="1">
        <f>cocina[[#This Row],[Ganancia bruta]]-cocina[[#This Row],[Ganancia neta]]</f>
        <v>28</v>
      </c>
    </row>
    <row r="1313" spans="1:13" x14ac:dyDescent="0.3">
      <c r="A1313">
        <v>534</v>
      </c>
      <c r="B1313">
        <v>1</v>
      </c>
      <c r="C1313" s="1" t="s">
        <v>48</v>
      </c>
      <c r="D1313" s="1" t="s">
        <v>618</v>
      </c>
      <c r="E1313">
        <v>17</v>
      </c>
      <c r="F1313">
        <v>29</v>
      </c>
      <c r="G1313">
        <v>1</v>
      </c>
      <c r="H1313">
        <v>10</v>
      </c>
      <c r="I1313" s="1" t="s">
        <v>609</v>
      </c>
      <c r="J1313">
        <f>cocina[[#This Row],[Precio Unitario]]*cocina[[#This Row],[Cantidad Ordenada]]-cocina[[#This Row],[Costo Unitario]]*cocina[[#This Row],[Cantidad Ordenada]]</f>
        <v>12</v>
      </c>
      <c r="K1313">
        <f>cocina[[#This Row],[Precio Unitario]]*cocina[[#This Row],[Cantidad Ordenada]]</f>
        <v>29</v>
      </c>
      <c r="L1313" s="5">
        <f>(SUMIF(A:A,cocina[[#This Row],[Número de Orden]],J:J))/SUMIF(A:A,cocina[[#This Row],[Número de Orden]],K:K)</f>
        <v>0.40816326530612246</v>
      </c>
      <c r="M1313" s="1">
        <f>cocina[[#This Row],[Ganancia bruta]]-cocina[[#This Row],[Ganancia neta]]</f>
        <v>17</v>
      </c>
    </row>
    <row r="1314" spans="1:13" x14ac:dyDescent="0.3">
      <c r="A1314">
        <v>534</v>
      </c>
      <c r="B1314">
        <v>1</v>
      </c>
      <c r="C1314" s="1" t="s">
        <v>36</v>
      </c>
      <c r="D1314" s="1" t="s">
        <v>622</v>
      </c>
      <c r="E1314">
        <v>21</v>
      </c>
      <c r="F1314">
        <v>35</v>
      </c>
      <c r="G1314">
        <v>2</v>
      </c>
      <c r="H1314">
        <v>10</v>
      </c>
      <c r="I1314" s="1" t="s">
        <v>608</v>
      </c>
      <c r="J1314">
        <f>cocina[[#This Row],[Precio Unitario]]*cocina[[#This Row],[Cantidad Ordenada]]-cocina[[#This Row],[Costo Unitario]]*cocina[[#This Row],[Cantidad Ordenada]]</f>
        <v>28</v>
      </c>
      <c r="K1314">
        <f>cocina[[#This Row],[Precio Unitario]]*cocina[[#This Row],[Cantidad Ordenada]]</f>
        <v>70</v>
      </c>
      <c r="L1314" s="5">
        <f>(SUMIF(A:A,cocina[[#This Row],[Número de Orden]],J:J))/SUMIF(A:A,cocina[[#This Row],[Número de Orden]],K:K)</f>
        <v>0.40816326530612246</v>
      </c>
      <c r="M1314" s="1">
        <f>cocina[[#This Row],[Ganancia bruta]]-cocina[[#This Row],[Ganancia neta]]</f>
        <v>42</v>
      </c>
    </row>
    <row r="1315" spans="1:13" x14ac:dyDescent="0.3">
      <c r="A1315">
        <v>535</v>
      </c>
      <c r="B1315">
        <v>15</v>
      </c>
      <c r="C1315" s="1" t="s">
        <v>58</v>
      </c>
      <c r="D1315" s="1" t="s">
        <v>616</v>
      </c>
      <c r="E1315">
        <v>25</v>
      </c>
      <c r="F1315">
        <v>40</v>
      </c>
      <c r="G1315">
        <v>3</v>
      </c>
      <c r="H1315">
        <v>48</v>
      </c>
      <c r="I1315" s="1" t="s">
        <v>609</v>
      </c>
      <c r="J1315">
        <f>cocina[[#This Row],[Precio Unitario]]*cocina[[#This Row],[Cantidad Ordenada]]-cocina[[#This Row],[Costo Unitario]]*cocina[[#This Row],[Cantidad Ordenada]]</f>
        <v>45</v>
      </c>
      <c r="K1315">
        <f>cocina[[#This Row],[Precio Unitario]]*cocina[[#This Row],[Cantidad Ordenada]]</f>
        <v>120</v>
      </c>
      <c r="L1315" s="5">
        <f>(SUMIF(A:A,cocina[[#This Row],[Número de Orden]],J:J))/SUMIF(A:A,cocina[[#This Row],[Número de Orden]],K:K)</f>
        <v>0.39492753623188404</v>
      </c>
      <c r="M1315" s="1">
        <f>cocina[[#This Row],[Ganancia bruta]]-cocina[[#This Row],[Ganancia neta]]</f>
        <v>75</v>
      </c>
    </row>
    <row r="1316" spans="1:13" x14ac:dyDescent="0.3">
      <c r="A1316">
        <v>535</v>
      </c>
      <c r="B1316">
        <v>15</v>
      </c>
      <c r="C1316" s="1" t="s">
        <v>48</v>
      </c>
      <c r="D1316" s="1" t="s">
        <v>618</v>
      </c>
      <c r="E1316">
        <v>17</v>
      </c>
      <c r="F1316">
        <v>29</v>
      </c>
      <c r="G1316">
        <v>3</v>
      </c>
      <c r="H1316">
        <v>9</v>
      </c>
      <c r="I1316" s="1" t="s">
        <v>608</v>
      </c>
      <c r="J1316">
        <f>cocina[[#This Row],[Precio Unitario]]*cocina[[#This Row],[Cantidad Ordenada]]-cocina[[#This Row],[Costo Unitario]]*cocina[[#This Row],[Cantidad Ordenada]]</f>
        <v>36</v>
      </c>
      <c r="K1316">
        <f>cocina[[#This Row],[Precio Unitario]]*cocina[[#This Row],[Cantidad Ordenada]]</f>
        <v>87</v>
      </c>
      <c r="L1316" s="5">
        <f>(SUMIF(A:A,cocina[[#This Row],[Número de Orden]],J:J))/SUMIF(A:A,cocina[[#This Row],[Número de Orden]],K:K)</f>
        <v>0.39492753623188404</v>
      </c>
      <c r="M1316" s="1">
        <f>cocina[[#This Row],[Ganancia bruta]]-cocina[[#This Row],[Ganancia neta]]</f>
        <v>51</v>
      </c>
    </row>
    <row r="1317" spans="1:13" x14ac:dyDescent="0.3">
      <c r="A1317">
        <v>535</v>
      </c>
      <c r="B1317">
        <v>15</v>
      </c>
      <c r="C1317" s="1" t="s">
        <v>168</v>
      </c>
      <c r="D1317" s="1" t="s">
        <v>612</v>
      </c>
      <c r="E1317">
        <v>14</v>
      </c>
      <c r="F1317">
        <v>24</v>
      </c>
      <c r="G1317">
        <v>2</v>
      </c>
      <c r="H1317">
        <v>42</v>
      </c>
      <c r="I1317" s="1" t="s">
        <v>608</v>
      </c>
      <c r="J1317">
        <f>cocina[[#This Row],[Precio Unitario]]*cocina[[#This Row],[Cantidad Ordenada]]-cocina[[#This Row],[Costo Unitario]]*cocina[[#This Row],[Cantidad Ordenada]]</f>
        <v>20</v>
      </c>
      <c r="K1317">
        <f>cocina[[#This Row],[Precio Unitario]]*cocina[[#This Row],[Cantidad Ordenada]]</f>
        <v>48</v>
      </c>
      <c r="L1317" s="5">
        <f>(SUMIF(A:A,cocina[[#This Row],[Número de Orden]],J:J))/SUMIF(A:A,cocina[[#This Row],[Número de Orden]],K:K)</f>
        <v>0.39492753623188404</v>
      </c>
      <c r="M1317" s="1">
        <f>cocina[[#This Row],[Ganancia bruta]]-cocina[[#This Row],[Ganancia neta]]</f>
        <v>28</v>
      </c>
    </row>
    <row r="1318" spans="1:13" x14ac:dyDescent="0.3">
      <c r="A1318">
        <v>535</v>
      </c>
      <c r="B1318">
        <v>15</v>
      </c>
      <c r="C1318" s="1" t="s">
        <v>80</v>
      </c>
      <c r="D1318" s="1" t="s">
        <v>628</v>
      </c>
      <c r="E1318">
        <v>13</v>
      </c>
      <c r="F1318">
        <v>21</v>
      </c>
      <c r="G1318">
        <v>1</v>
      </c>
      <c r="H1318">
        <v>14</v>
      </c>
      <c r="I1318" s="1" t="s">
        <v>608</v>
      </c>
      <c r="J1318">
        <f>cocina[[#This Row],[Precio Unitario]]*cocina[[#This Row],[Cantidad Ordenada]]-cocina[[#This Row],[Costo Unitario]]*cocina[[#This Row],[Cantidad Ordenada]]</f>
        <v>8</v>
      </c>
      <c r="K1318">
        <f>cocina[[#This Row],[Precio Unitario]]*cocina[[#This Row],[Cantidad Ordenada]]</f>
        <v>21</v>
      </c>
      <c r="L1318" s="5">
        <f>(SUMIF(A:A,cocina[[#This Row],[Número de Orden]],J:J))/SUMIF(A:A,cocina[[#This Row],[Número de Orden]],K:K)</f>
        <v>0.39492753623188404</v>
      </c>
      <c r="M1318" s="1">
        <f>cocina[[#This Row],[Ganancia bruta]]-cocina[[#This Row],[Ganancia neta]]</f>
        <v>13</v>
      </c>
    </row>
    <row r="1319" spans="1:13" x14ac:dyDescent="0.3">
      <c r="A1319">
        <v>536</v>
      </c>
      <c r="B1319">
        <v>9</v>
      </c>
      <c r="C1319" s="1" t="s">
        <v>89</v>
      </c>
      <c r="D1319" s="1" t="s">
        <v>629</v>
      </c>
      <c r="E1319">
        <v>10</v>
      </c>
      <c r="F1319">
        <v>18</v>
      </c>
      <c r="G1319">
        <v>1</v>
      </c>
      <c r="H1319">
        <v>29</v>
      </c>
      <c r="I1319" s="1" t="s">
        <v>609</v>
      </c>
      <c r="J1319">
        <f>cocina[[#This Row],[Precio Unitario]]*cocina[[#This Row],[Cantidad Ordenada]]-cocina[[#This Row],[Costo Unitario]]*cocina[[#This Row],[Cantidad Ordenada]]</f>
        <v>8</v>
      </c>
      <c r="K1319">
        <f>cocina[[#This Row],[Precio Unitario]]*cocina[[#This Row],[Cantidad Ordenada]]</f>
        <v>18</v>
      </c>
      <c r="L1319" s="5">
        <f>(SUMIF(A:A,cocina[[#This Row],[Número de Orden]],J:J))/SUMIF(A:A,cocina[[#This Row],[Número de Orden]],K:K)</f>
        <v>0.40566037735849059</v>
      </c>
      <c r="M1319" s="1">
        <f>cocina[[#This Row],[Ganancia bruta]]-cocina[[#This Row],[Ganancia neta]]</f>
        <v>10</v>
      </c>
    </row>
    <row r="1320" spans="1:13" x14ac:dyDescent="0.3">
      <c r="A1320">
        <v>536</v>
      </c>
      <c r="B1320">
        <v>9</v>
      </c>
      <c r="C1320" s="1" t="s">
        <v>48</v>
      </c>
      <c r="D1320" s="1" t="s">
        <v>618</v>
      </c>
      <c r="E1320">
        <v>17</v>
      </c>
      <c r="F1320">
        <v>29</v>
      </c>
      <c r="G1320">
        <v>2</v>
      </c>
      <c r="H1320">
        <v>52</v>
      </c>
      <c r="I1320" s="1" t="s">
        <v>608</v>
      </c>
      <c r="J1320">
        <f>cocina[[#This Row],[Precio Unitario]]*cocina[[#This Row],[Cantidad Ordenada]]-cocina[[#This Row],[Costo Unitario]]*cocina[[#This Row],[Cantidad Ordenada]]</f>
        <v>24</v>
      </c>
      <c r="K1320">
        <f>cocina[[#This Row],[Precio Unitario]]*cocina[[#This Row],[Cantidad Ordenada]]</f>
        <v>58</v>
      </c>
      <c r="L1320" s="5">
        <f>(SUMIF(A:A,cocina[[#This Row],[Número de Orden]],J:J))/SUMIF(A:A,cocina[[#This Row],[Número de Orden]],K:K)</f>
        <v>0.40566037735849059</v>
      </c>
      <c r="M1320" s="1">
        <f>cocina[[#This Row],[Ganancia bruta]]-cocina[[#This Row],[Ganancia neta]]</f>
        <v>34</v>
      </c>
    </row>
    <row r="1321" spans="1:13" x14ac:dyDescent="0.3">
      <c r="A1321">
        <v>536</v>
      </c>
      <c r="B1321">
        <v>9</v>
      </c>
      <c r="C1321" s="1" t="s">
        <v>210</v>
      </c>
      <c r="D1321" s="1" t="s">
        <v>627</v>
      </c>
      <c r="E1321">
        <v>14</v>
      </c>
      <c r="F1321">
        <v>23</v>
      </c>
      <c r="G1321">
        <v>2</v>
      </c>
      <c r="H1321">
        <v>38</v>
      </c>
      <c r="I1321" s="1" t="s">
        <v>608</v>
      </c>
      <c r="J1321">
        <f>cocina[[#This Row],[Precio Unitario]]*cocina[[#This Row],[Cantidad Ordenada]]-cocina[[#This Row],[Costo Unitario]]*cocina[[#This Row],[Cantidad Ordenada]]</f>
        <v>18</v>
      </c>
      <c r="K1321">
        <f>cocina[[#This Row],[Precio Unitario]]*cocina[[#This Row],[Cantidad Ordenada]]</f>
        <v>46</v>
      </c>
      <c r="L1321" s="5">
        <f>(SUMIF(A:A,cocina[[#This Row],[Número de Orden]],J:J))/SUMIF(A:A,cocina[[#This Row],[Número de Orden]],K:K)</f>
        <v>0.40566037735849059</v>
      </c>
      <c r="M1321" s="1">
        <f>cocina[[#This Row],[Ganancia bruta]]-cocina[[#This Row],[Ganancia neta]]</f>
        <v>28</v>
      </c>
    </row>
    <row r="1322" spans="1:13" x14ac:dyDescent="0.3">
      <c r="A1322">
        <v>536</v>
      </c>
      <c r="B1322">
        <v>9</v>
      </c>
      <c r="C1322" s="1" t="s">
        <v>78</v>
      </c>
      <c r="D1322" s="1" t="s">
        <v>613</v>
      </c>
      <c r="E1322">
        <v>18</v>
      </c>
      <c r="F1322">
        <v>30</v>
      </c>
      <c r="G1322">
        <v>3</v>
      </c>
      <c r="H1322">
        <v>33</v>
      </c>
      <c r="I1322" s="1" t="s">
        <v>608</v>
      </c>
      <c r="J1322">
        <f>cocina[[#This Row],[Precio Unitario]]*cocina[[#This Row],[Cantidad Ordenada]]-cocina[[#This Row],[Costo Unitario]]*cocina[[#This Row],[Cantidad Ordenada]]</f>
        <v>36</v>
      </c>
      <c r="K1322">
        <f>cocina[[#This Row],[Precio Unitario]]*cocina[[#This Row],[Cantidad Ordenada]]</f>
        <v>90</v>
      </c>
      <c r="L1322" s="5">
        <f>(SUMIF(A:A,cocina[[#This Row],[Número de Orden]],J:J))/SUMIF(A:A,cocina[[#This Row],[Número de Orden]],K:K)</f>
        <v>0.40566037735849059</v>
      </c>
      <c r="M1322" s="1">
        <f>cocina[[#This Row],[Ganancia bruta]]-cocina[[#This Row],[Ganancia neta]]</f>
        <v>54</v>
      </c>
    </row>
    <row r="1323" spans="1:13" x14ac:dyDescent="0.3">
      <c r="A1323">
        <v>537</v>
      </c>
      <c r="B1323">
        <v>18</v>
      </c>
      <c r="C1323" s="1" t="s">
        <v>80</v>
      </c>
      <c r="D1323" s="1" t="s">
        <v>628</v>
      </c>
      <c r="E1323">
        <v>13</v>
      </c>
      <c r="F1323">
        <v>21</v>
      </c>
      <c r="G1323">
        <v>3</v>
      </c>
      <c r="H1323">
        <v>21</v>
      </c>
      <c r="I1323" s="1" t="s">
        <v>609</v>
      </c>
      <c r="J1323">
        <f>cocina[[#This Row],[Precio Unitario]]*cocina[[#This Row],[Cantidad Ordenada]]-cocina[[#This Row],[Costo Unitario]]*cocina[[#This Row],[Cantidad Ordenada]]</f>
        <v>24</v>
      </c>
      <c r="K1323">
        <f>cocina[[#This Row],[Precio Unitario]]*cocina[[#This Row],[Cantidad Ordenada]]</f>
        <v>63</v>
      </c>
      <c r="L1323" s="5">
        <f>(SUMIF(A:A,cocina[[#This Row],[Número de Orden]],J:J))/SUMIF(A:A,cocina[[#This Row],[Número de Orden]],K:K)</f>
        <v>0.38095238095238093</v>
      </c>
      <c r="M1323" s="1">
        <f>cocina[[#This Row],[Ganancia bruta]]-cocina[[#This Row],[Ganancia neta]]</f>
        <v>39</v>
      </c>
    </row>
    <row r="1324" spans="1:13" x14ac:dyDescent="0.3">
      <c r="A1324">
        <v>538</v>
      </c>
      <c r="B1324">
        <v>14</v>
      </c>
      <c r="C1324" s="1" t="s">
        <v>78</v>
      </c>
      <c r="D1324" s="1" t="s">
        <v>613</v>
      </c>
      <c r="E1324">
        <v>18</v>
      </c>
      <c r="F1324">
        <v>30</v>
      </c>
      <c r="G1324">
        <v>1</v>
      </c>
      <c r="H1324">
        <v>55</v>
      </c>
      <c r="I1324" s="1" t="s">
        <v>609</v>
      </c>
      <c r="J1324">
        <f>cocina[[#This Row],[Precio Unitario]]*cocina[[#This Row],[Cantidad Ordenada]]-cocina[[#This Row],[Costo Unitario]]*cocina[[#This Row],[Cantidad Ordenada]]</f>
        <v>12</v>
      </c>
      <c r="K1324">
        <f>cocina[[#This Row],[Precio Unitario]]*cocina[[#This Row],[Cantidad Ordenada]]</f>
        <v>30</v>
      </c>
      <c r="L1324" s="5">
        <f>(SUMIF(A:A,cocina[[#This Row],[Número de Orden]],J:J))/SUMIF(A:A,cocina[[#This Row],[Número de Orden]],K:K)</f>
        <v>0.40845070422535212</v>
      </c>
      <c r="M1324" s="1">
        <f>cocina[[#This Row],[Ganancia bruta]]-cocina[[#This Row],[Ganancia neta]]</f>
        <v>18</v>
      </c>
    </row>
    <row r="1325" spans="1:13" x14ac:dyDescent="0.3">
      <c r="A1325">
        <v>538</v>
      </c>
      <c r="B1325">
        <v>14</v>
      </c>
      <c r="C1325" s="1" t="s">
        <v>210</v>
      </c>
      <c r="D1325" s="1" t="s">
        <v>627</v>
      </c>
      <c r="E1325">
        <v>14</v>
      </c>
      <c r="F1325">
        <v>23</v>
      </c>
      <c r="G1325">
        <v>1</v>
      </c>
      <c r="H1325">
        <v>39</v>
      </c>
      <c r="I1325" s="1" t="s">
        <v>608</v>
      </c>
      <c r="J1325">
        <f>cocina[[#This Row],[Precio Unitario]]*cocina[[#This Row],[Cantidad Ordenada]]-cocina[[#This Row],[Costo Unitario]]*cocina[[#This Row],[Cantidad Ordenada]]</f>
        <v>9</v>
      </c>
      <c r="K1325">
        <f>cocina[[#This Row],[Precio Unitario]]*cocina[[#This Row],[Cantidad Ordenada]]</f>
        <v>23</v>
      </c>
      <c r="L1325" s="5">
        <f>(SUMIF(A:A,cocina[[#This Row],[Número de Orden]],J:J))/SUMIF(A:A,cocina[[#This Row],[Número de Orden]],K:K)</f>
        <v>0.40845070422535212</v>
      </c>
      <c r="M1325" s="1">
        <f>cocina[[#This Row],[Ganancia bruta]]-cocina[[#This Row],[Ganancia neta]]</f>
        <v>14</v>
      </c>
    </row>
    <row r="1326" spans="1:13" x14ac:dyDescent="0.3">
      <c r="A1326">
        <v>538</v>
      </c>
      <c r="B1326">
        <v>14</v>
      </c>
      <c r="C1326" s="1" t="s">
        <v>271</v>
      </c>
      <c r="D1326" s="1" t="s">
        <v>619</v>
      </c>
      <c r="E1326">
        <v>20</v>
      </c>
      <c r="F1326">
        <v>33</v>
      </c>
      <c r="G1326">
        <v>1</v>
      </c>
      <c r="H1326">
        <v>58</v>
      </c>
      <c r="I1326" s="1" t="s">
        <v>609</v>
      </c>
      <c r="J1326">
        <f>cocina[[#This Row],[Precio Unitario]]*cocina[[#This Row],[Cantidad Ordenada]]-cocina[[#This Row],[Costo Unitario]]*cocina[[#This Row],[Cantidad Ordenada]]</f>
        <v>13</v>
      </c>
      <c r="K1326">
        <f>cocina[[#This Row],[Precio Unitario]]*cocina[[#This Row],[Cantidad Ordenada]]</f>
        <v>33</v>
      </c>
      <c r="L1326" s="5">
        <f>(SUMIF(A:A,cocina[[#This Row],[Número de Orden]],J:J))/SUMIF(A:A,cocina[[#This Row],[Número de Orden]],K:K)</f>
        <v>0.40845070422535212</v>
      </c>
      <c r="M1326" s="1">
        <f>cocina[[#This Row],[Ganancia bruta]]-cocina[[#This Row],[Ganancia neta]]</f>
        <v>20</v>
      </c>
    </row>
    <row r="1327" spans="1:13" x14ac:dyDescent="0.3">
      <c r="A1327">
        <v>538</v>
      </c>
      <c r="B1327">
        <v>14</v>
      </c>
      <c r="C1327" s="1" t="s">
        <v>52</v>
      </c>
      <c r="D1327" s="1" t="s">
        <v>620</v>
      </c>
      <c r="E1327">
        <v>16</v>
      </c>
      <c r="F1327">
        <v>28</v>
      </c>
      <c r="G1327">
        <v>2</v>
      </c>
      <c r="H1327">
        <v>46</v>
      </c>
      <c r="I1327" s="1" t="s">
        <v>608</v>
      </c>
      <c r="J1327">
        <f>cocina[[#This Row],[Precio Unitario]]*cocina[[#This Row],[Cantidad Ordenada]]-cocina[[#This Row],[Costo Unitario]]*cocina[[#This Row],[Cantidad Ordenada]]</f>
        <v>24</v>
      </c>
      <c r="K1327">
        <f>cocina[[#This Row],[Precio Unitario]]*cocina[[#This Row],[Cantidad Ordenada]]</f>
        <v>56</v>
      </c>
      <c r="L1327" s="5">
        <f>(SUMIF(A:A,cocina[[#This Row],[Número de Orden]],J:J))/SUMIF(A:A,cocina[[#This Row],[Número de Orden]],K:K)</f>
        <v>0.40845070422535212</v>
      </c>
      <c r="M1327" s="1">
        <f>cocina[[#This Row],[Ganancia bruta]]-cocina[[#This Row],[Ganancia neta]]</f>
        <v>32</v>
      </c>
    </row>
    <row r="1328" spans="1:13" x14ac:dyDescent="0.3">
      <c r="A1328">
        <v>539</v>
      </c>
      <c r="B1328">
        <v>18</v>
      </c>
      <c r="C1328" s="1" t="s">
        <v>78</v>
      </c>
      <c r="D1328" s="1" t="s">
        <v>613</v>
      </c>
      <c r="E1328">
        <v>18</v>
      </c>
      <c r="F1328">
        <v>30</v>
      </c>
      <c r="G1328">
        <v>3</v>
      </c>
      <c r="H1328">
        <v>43</v>
      </c>
      <c r="I1328" s="1" t="s">
        <v>609</v>
      </c>
      <c r="J1328">
        <f>cocina[[#This Row],[Precio Unitario]]*cocina[[#This Row],[Cantidad Ordenada]]-cocina[[#This Row],[Costo Unitario]]*cocina[[#This Row],[Cantidad Ordenada]]</f>
        <v>36</v>
      </c>
      <c r="K1328">
        <f>cocina[[#This Row],[Precio Unitario]]*cocina[[#This Row],[Cantidad Ordenada]]</f>
        <v>90</v>
      </c>
      <c r="L1328" s="5">
        <f>(SUMIF(A:A,cocina[[#This Row],[Número de Orden]],J:J))/SUMIF(A:A,cocina[[#This Row],[Número de Orden]],K:K)</f>
        <v>0.41249999999999998</v>
      </c>
      <c r="M1328" s="1">
        <f>cocina[[#This Row],[Ganancia bruta]]-cocina[[#This Row],[Ganancia neta]]</f>
        <v>54</v>
      </c>
    </row>
    <row r="1329" spans="1:13" x14ac:dyDescent="0.3">
      <c r="A1329">
        <v>539</v>
      </c>
      <c r="B1329">
        <v>18</v>
      </c>
      <c r="C1329" s="1" t="s">
        <v>116</v>
      </c>
      <c r="D1329" s="1" t="s">
        <v>615</v>
      </c>
      <c r="E1329">
        <v>16</v>
      </c>
      <c r="F1329">
        <v>27</v>
      </c>
      <c r="G1329">
        <v>1</v>
      </c>
      <c r="H1329">
        <v>40</v>
      </c>
      <c r="I1329" s="1" t="s">
        <v>609</v>
      </c>
      <c r="J1329">
        <f>cocina[[#This Row],[Precio Unitario]]*cocina[[#This Row],[Cantidad Ordenada]]-cocina[[#This Row],[Costo Unitario]]*cocina[[#This Row],[Cantidad Ordenada]]</f>
        <v>11</v>
      </c>
      <c r="K1329">
        <f>cocina[[#This Row],[Precio Unitario]]*cocina[[#This Row],[Cantidad Ordenada]]</f>
        <v>27</v>
      </c>
      <c r="L1329" s="5">
        <f>(SUMIF(A:A,cocina[[#This Row],[Número de Orden]],J:J))/SUMIF(A:A,cocina[[#This Row],[Número de Orden]],K:K)</f>
        <v>0.41249999999999998</v>
      </c>
      <c r="M1329" s="1">
        <f>cocina[[#This Row],[Ganancia bruta]]-cocina[[#This Row],[Ganancia neta]]</f>
        <v>16</v>
      </c>
    </row>
    <row r="1330" spans="1:13" x14ac:dyDescent="0.3">
      <c r="A1330">
        <v>539</v>
      </c>
      <c r="B1330">
        <v>18</v>
      </c>
      <c r="C1330" s="1" t="s">
        <v>48</v>
      </c>
      <c r="D1330" s="1" t="s">
        <v>618</v>
      </c>
      <c r="E1330">
        <v>17</v>
      </c>
      <c r="F1330">
        <v>29</v>
      </c>
      <c r="G1330">
        <v>3</v>
      </c>
      <c r="H1330">
        <v>18</v>
      </c>
      <c r="I1330" s="1" t="s">
        <v>608</v>
      </c>
      <c r="J1330">
        <f>cocina[[#This Row],[Precio Unitario]]*cocina[[#This Row],[Cantidad Ordenada]]-cocina[[#This Row],[Costo Unitario]]*cocina[[#This Row],[Cantidad Ordenada]]</f>
        <v>36</v>
      </c>
      <c r="K1330">
        <f>cocina[[#This Row],[Precio Unitario]]*cocina[[#This Row],[Cantidad Ordenada]]</f>
        <v>87</v>
      </c>
      <c r="L1330" s="5">
        <f>(SUMIF(A:A,cocina[[#This Row],[Número de Orden]],J:J))/SUMIF(A:A,cocina[[#This Row],[Número de Orden]],K:K)</f>
        <v>0.41249999999999998</v>
      </c>
      <c r="M1330" s="1">
        <f>cocina[[#This Row],[Ganancia bruta]]-cocina[[#This Row],[Ganancia neta]]</f>
        <v>51</v>
      </c>
    </row>
    <row r="1331" spans="1:13" x14ac:dyDescent="0.3">
      <c r="A1331">
        <v>539</v>
      </c>
      <c r="B1331">
        <v>18</v>
      </c>
      <c r="C1331" s="1" t="s">
        <v>89</v>
      </c>
      <c r="D1331" s="1" t="s">
        <v>629</v>
      </c>
      <c r="E1331">
        <v>10</v>
      </c>
      <c r="F1331">
        <v>18</v>
      </c>
      <c r="G1331">
        <v>2</v>
      </c>
      <c r="H1331">
        <v>28</v>
      </c>
      <c r="I1331" s="1" t="s">
        <v>608</v>
      </c>
      <c r="J1331">
        <f>cocina[[#This Row],[Precio Unitario]]*cocina[[#This Row],[Cantidad Ordenada]]-cocina[[#This Row],[Costo Unitario]]*cocina[[#This Row],[Cantidad Ordenada]]</f>
        <v>16</v>
      </c>
      <c r="K1331">
        <f>cocina[[#This Row],[Precio Unitario]]*cocina[[#This Row],[Cantidad Ordenada]]</f>
        <v>36</v>
      </c>
      <c r="L1331" s="5">
        <f>(SUMIF(A:A,cocina[[#This Row],[Número de Orden]],J:J))/SUMIF(A:A,cocina[[#This Row],[Número de Orden]],K:K)</f>
        <v>0.41249999999999998</v>
      </c>
      <c r="M1331" s="1">
        <f>cocina[[#This Row],[Ganancia bruta]]-cocina[[#This Row],[Ganancia neta]]</f>
        <v>20</v>
      </c>
    </row>
    <row r="1332" spans="1:13" x14ac:dyDescent="0.3">
      <c r="A1332">
        <v>540</v>
      </c>
      <c r="B1332">
        <v>6</v>
      </c>
      <c r="C1332" s="1" t="s">
        <v>89</v>
      </c>
      <c r="D1332" s="1" t="s">
        <v>629</v>
      </c>
      <c r="E1332">
        <v>10</v>
      </c>
      <c r="F1332">
        <v>18</v>
      </c>
      <c r="G1332">
        <v>3</v>
      </c>
      <c r="H1332">
        <v>47</v>
      </c>
      <c r="I1332" s="1" t="s">
        <v>608</v>
      </c>
      <c r="J1332">
        <f>cocina[[#This Row],[Precio Unitario]]*cocina[[#This Row],[Cantidad Ordenada]]-cocina[[#This Row],[Costo Unitario]]*cocina[[#This Row],[Cantidad Ordenada]]</f>
        <v>24</v>
      </c>
      <c r="K1332">
        <f>cocina[[#This Row],[Precio Unitario]]*cocina[[#This Row],[Cantidad Ordenada]]</f>
        <v>54</v>
      </c>
      <c r="L1332" s="5">
        <f>(SUMIF(A:A,cocina[[#This Row],[Número de Orden]],J:J))/SUMIF(A:A,cocina[[#This Row],[Número de Orden]],K:K)</f>
        <v>0.41935483870967744</v>
      </c>
      <c r="M1332" s="1">
        <f>cocina[[#This Row],[Ganancia bruta]]-cocina[[#This Row],[Ganancia neta]]</f>
        <v>30</v>
      </c>
    </row>
    <row r="1333" spans="1:13" x14ac:dyDescent="0.3">
      <c r="A1333">
        <v>540</v>
      </c>
      <c r="B1333">
        <v>6</v>
      </c>
      <c r="C1333" s="1" t="s">
        <v>36</v>
      </c>
      <c r="D1333" s="1" t="s">
        <v>622</v>
      </c>
      <c r="E1333">
        <v>21</v>
      </c>
      <c r="F1333">
        <v>35</v>
      </c>
      <c r="G1333">
        <v>2</v>
      </c>
      <c r="H1333">
        <v>35</v>
      </c>
      <c r="I1333" s="1" t="s">
        <v>608</v>
      </c>
      <c r="J1333">
        <f>cocina[[#This Row],[Precio Unitario]]*cocina[[#This Row],[Cantidad Ordenada]]-cocina[[#This Row],[Costo Unitario]]*cocina[[#This Row],[Cantidad Ordenada]]</f>
        <v>28</v>
      </c>
      <c r="K1333">
        <f>cocina[[#This Row],[Precio Unitario]]*cocina[[#This Row],[Cantidad Ordenada]]</f>
        <v>70</v>
      </c>
      <c r="L1333" s="5">
        <f>(SUMIF(A:A,cocina[[#This Row],[Número de Orden]],J:J))/SUMIF(A:A,cocina[[#This Row],[Número de Orden]],K:K)</f>
        <v>0.41935483870967744</v>
      </c>
      <c r="M1333" s="1">
        <f>cocina[[#This Row],[Ganancia bruta]]-cocina[[#This Row],[Ganancia neta]]</f>
        <v>42</v>
      </c>
    </row>
    <row r="1334" spans="1:13" x14ac:dyDescent="0.3">
      <c r="A1334">
        <v>541</v>
      </c>
      <c r="B1334">
        <v>19</v>
      </c>
      <c r="C1334" s="1" t="s">
        <v>122</v>
      </c>
      <c r="D1334" s="1" t="s">
        <v>621</v>
      </c>
      <c r="E1334">
        <v>11</v>
      </c>
      <c r="F1334">
        <v>19</v>
      </c>
      <c r="G1334">
        <v>2</v>
      </c>
      <c r="H1334">
        <v>31</v>
      </c>
      <c r="I1334" s="1" t="s">
        <v>608</v>
      </c>
      <c r="J1334">
        <f>cocina[[#This Row],[Precio Unitario]]*cocina[[#This Row],[Cantidad Ordenada]]-cocina[[#This Row],[Costo Unitario]]*cocina[[#This Row],[Cantidad Ordenada]]</f>
        <v>16</v>
      </c>
      <c r="K1334">
        <f>cocina[[#This Row],[Precio Unitario]]*cocina[[#This Row],[Cantidad Ordenada]]</f>
        <v>38</v>
      </c>
      <c r="L1334" s="5">
        <f>(SUMIF(A:A,cocina[[#This Row],[Número de Orden]],J:J))/SUMIF(A:A,cocina[[#This Row],[Número de Orden]],K:K)</f>
        <v>0.40099009900990101</v>
      </c>
      <c r="M1334" s="1">
        <f>cocina[[#This Row],[Ganancia bruta]]-cocina[[#This Row],[Ganancia neta]]</f>
        <v>22</v>
      </c>
    </row>
    <row r="1335" spans="1:13" x14ac:dyDescent="0.3">
      <c r="A1335">
        <v>541</v>
      </c>
      <c r="B1335">
        <v>19</v>
      </c>
      <c r="C1335" s="1" t="s">
        <v>271</v>
      </c>
      <c r="D1335" s="1" t="s">
        <v>619</v>
      </c>
      <c r="E1335">
        <v>20</v>
      </c>
      <c r="F1335">
        <v>33</v>
      </c>
      <c r="G1335">
        <v>2</v>
      </c>
      <c r="H1335">
        <v>21</v>
      </c>
      <c r="I1335" s="1" t="s">
        <v>608</v>
      </c>
      <c r="J1335">
        <f>cocina[[#This Row],[Precio Unitario]]*cocina[[#This Row],[Cantidad Ordenada]]-cocina[[#This Row],[Costo Unitario]]*cocina[[#This Row],[Cantidad Ordenada]]</f>
        <v>26</v>
      </c>
      <c r="K1335">
        <f>cocina[[#This Row],[Precio Unitario]]*cocina[[#This Row],[Cantidad Ordenada]]</f>
        <v>66</v>
      </c>
      <c r="L1335" s="5">
        <f>(SUMIF(A:A,cocina[[#This Row],[Número de Orden]],J:J))/SUMIF(A:A,cocina[[#This Row],[Número de Orden]],K:K)</f>
        <v>0.40099009900990101</v>
      </c>
      <c r="M1335" s="1">
        <f>cocina[[#This Row],[Ganancia bruta]]-cocina[[#This Row],[Ganancia neta]]</f>
        <v>40</v>
      </c>
    </row>
    <row r="1336" spans="1:13" x14ac:dyDescent="0.3">
      <c r="A1336">
        <v>541</v>
      </c>
      <c r="B1336">
        <v>19</v>
      </c>
      <c r="C1336" s="1" t="s">
        <v>48</v>
      </c>
      <c r="D1336" s="1" t="s">
        <v>618</v>
      </c>
      <c r="E1336">
        <v>17</v>
      </c>
      <c r="F1336">
        <v>29</v>
      </c>
      <c r="G1336">
        <v>1</v>
      </c>
      <c r="H1336">
        <v>35</v>
      </c>
      <c r="I1336" s="1" t="s">
        <v>608</v>
      </c>
      <c r="J1336">
        <f>cocina[[#This Row],[Precio Unitario]]*cocina[[#This Row],[Cantidad Ordenada]]-cocina[[#This Row],[Costo Unitario]]*cocina[[#This Row],[Cantidad Ordenada]]</f>
        <v>12</v>
      </c>
      <c r="K1336">
        <f>cocina[[#This Row],[Precio Unitario]]*cocina[[#This Row],[Cantidad Ordenada]]</f>
        <v>29</v>
      </c>
      <c r="L1336" s="5">
        <f>(SUMIF(A:A,cocina[[#This Row],[Número de Orden]],J:J))/SUMIF(A:A,cocina[[#This Row],[Número de Orden]],K:K)</f>
        <v>0.40099009900990101</v>
      </c>
      <c r="M1336" s="1">
        <f>cocina[[#This Row],[Ganancia bruta]]-cocina[[#This Row],[Ganancia neta]]</f>
        <v>17</v>
      </c>
    </row>
    <row r="1337" spans="1:13" x14ac:dyDescent="0.3">
      <c r="A1337">
        <v>541</v>
      </c>
      <c r="B1337">
        <v>19</v>
      </c>
      <c r="C1337" s="1" t="s">
        <v>210</v>
      </c>
      <c r="D1337" s="1" t="s">
        <v>627</v>
      </c>
      <c r="E1337">
        <v>14</v>
      </c>
      <c r="F1337">
        <v>23</v>
      </c>
      <c r="G1337">
        <v>3</v>
      </c>
      <c r="H1337">
        <v>37</v>
      </c>
      <c r="I1337" s="1" t="s">
        <v>608</v>
      </c>
      <c r="J1337">
        <f>cocina[[#This Row],[Precio Unitario]]*cocina[[#This Row],[Cantidad Ordenada]]-cocina[[#This Row],[Costo Unitario]]*cocina[[#This Row],[Cantidad Ordenada]]</f>
        <v>27</v>
      </c>
      <c r="K1337">
        <f>cocina[[#This Row],[Precio Unitario]]*cocina[[#This Row],[Cantidad Ordenada]]</f>
        <v>69</v>
      </c>
      <c r="L1337" s="5">
        <f>(SUMIF(A:A,cocina[[#This Row],[Número de Orden]],J:J))/SUMIF(A:A,cocina[[#This Row],[Número de Orden]],K:K)</f>
        <v>0.40099009900990101</v>
      </c>
      <c r="M1337" s="1">
        <f>cocina[[#This Row],[Ganancia bruta]]-cocina[[#This Row],[Ganancia neta]]</f>
        <v>42</v>
      </c>
    </row>
    <row r="1338" spans="1:13" x14ac:dyDescent="0.3">
      <c r="A1338">
        <v>542</v>
      </c>
      <c r="B1338">
        <v>9</v>
      </c>
      <c r="C1338" s="1" t="s">
        <v>65</v>
      </c>
      <c r="D1338" s="1" t="s">
        <v>625</v>
      </c>
      <c r="E1338">
        <v>20</v>
      </c>
      <c r="F1338">
        <v>34</v>
      </c>
      <c r="G1338">
        <v>2</v>
      </c>
      <c r="H1338">
        <v>17</v>
      </c>
      <c r="I1338" s="1" t="s">
        <v>609</v>
      </c>
      <c r="J1338">
        <f>cocina[[#This Row],[Precio Unitario]]*cocina[[#This Row],[Cantidad Ordenada]]-cocina[[#This Row],[Costo Unitario]]*cocina[[#This Row],[Cantidad Ordenada]]</f>
        <v>28</v>
      </c>
      <c r="K1338">
        <f>cocina[[#This Row],[Precio Unitario]]*cocina[[#This Row],[Cantidad Ordenada]]</f>
        <v>68</v>
      </c>
      <c r="L1338" s="5">
        <f>(SUMIF(A:A,cocina[[#This Row],[Número de Orden]],J:J))/SUMIF(A:A,cocina[[#This Row],[Número de Orden]],K:K)</f>
        <v>0.41216216216216217</v>
      </c>
      <c r="M1338" s="1">
        <f>cocina[[#This Row],[Ganancia bruta]]-cocina[[#This Row],[Ganancia neta]]</f>
        <v>40</v>
      </c>
    </row>
    <row r="1339" spans="1:13" x14ac:dyDescent="0.3">
      <c r="A1339">
        <v>542</v>
      </c>
      <c r="B1339">
        <v>9</v>
      </c>
      <c r="C1339" s="1" t="s">
        <v>165</v>
      </c>
      <c r="D1339" s="1" t="s">
        <v>630</v>
      </c>
      <c r="E1339">
        <v>15</v>
      </c>
      <c r="F1339">
        <v>26</v>
      </c>
      <c r="G1339">
        <v>1</v>
      </c>
      <c r="H1339">
        <v>46</v>
      </c>
      <c r="I1339" s="1" t="s">
        <v>608</v>
      </c>
      <c r="J1339">
        <f>cocina[[#This Row],[Precio Unitario]]*cocina[[#This Row],[Cantidad Ordenada]]-cocina[[#This Row],[Costo Unitario]]*cocina[[#This Row],[Cantidad Ordenada]]</f>
        <v>11</v>
      </c>
      <c r="K1339">
        <f>cocina[[#This Row],[Precio Unitario]]*cocina[[#This Row],[Cantidad Ordenada]]</f>
        <v>26</v>
      </c>
      <c r="L1339" s="5">
        <f>(SUMIF(A:A,cocina[[#This Row],[Número de Orden]],J:J))/SUMIF(A:A,cocina[[#This Row],[Número de Orden]],K:K)</f>
        <v>0.41216216216216217</v>
      </c>
      <c r="M1339" s="1">
        <f>cocina[[#This Row],[Ganancia bruta]]-cocina[[#This Row],[Ganancia neta]]</f>
        <v>15</v>
      </c>
    </row>
    <row r="1340" spans="1:13" x14ac:dyDescent="0.3">
      <c r="A1340">
        <v>542</v>
      </c>
      <c r="B1340">
        <v>9</v>
      </c>
      <c r="C1340" s="1" t="s">
        <v>116</v>
      </c>
      <c r="D1340" s="1" t="s">
        <v>615</v>
      </c>
      <c r="E1340">
        <v>16</v>
      </c>
      <c r="F1340">
        <v>27</v>
      </c>
      <c r="G1340">
        <v>2</v>
      </c>
      <c r="H1340">
        <v>52</v>
      </c>
      <c r="I1340" s="1" t="s">
        <v>609</v>
      </c>
      <c r="J1340">
        <f>cocina[[#This Row],[Precio Unitario]]*cocina[[#This Row],[Cantidad Ordenada]]-cocina[[#This Row],[Costo Unitario]]*cocina[[#This Row],[Cantidad Ordenada]]</f>
        <v>22</v>
      </c>
      <c r="K1340">
        <f>cocina[[#This Row],[Precio Unitario]]*cocina[[#This Row],[Cantidad Ordenada]]</f>
        <v>54</v>
      </c>
      <c r="L1340" s="5">
        <f>(SUMIF(A:A,cocina[[#This Row],[Número de Orden]],J:J))/SUMIF(A:A,cocina[[#This Row],[Número de Orden]],K:K)</f>
        <v>0.41216216216216217</v>
      </c>
      <c r="M1340" s="1">
        <f>cocina[[#This Row],[Ganancia bruta]]-cocina[[#This Row],[Ganancia neta]]</f>
        <v>32</v>
      </c>
    </row>
    <row r="1341" spans="1:13" x14ac:dyDescent="0.3">
      <c r="A1341">
        <v>543</v>
      </c>
      <c r="B1341">
        <v>19</v>
      </c>
      <c r="C1341" s="1" t="s">
        <v>52</v>
      </c>
      <c r="D1341" s="1" t="s">
        <v>620</v>
      </c>
      <c r="E1341">
        <v>16</v>
      </c>
      <c r="F1341">
        <v>28</v>
      </c>
      <c r="G1341">
        <v>2</v>
      </c>
      <c r="H1341">
        <v>27</v>
      </c>
      <c r="I1341" s="1" t="s">
        <v>609</v>
      </c>
      <c r="J1341">
        <f>cocina[[#This Row],[Precio Unitario]]*cocina[[#This Row],[Cantidad Ordenada]]-cocina[[#This Row],[Costo Unitario]]*cocina[[#This Row],[Cantidad Ordenada]]</f>
        <v>24</v>
      </c>
      <c r="K1341">
        <f>cocina[[#This Row],[Precio Unitario]]*cocina[[#This Row],[Cantidad Ordenada]]</f>
        <v>56</v>
      </c>
      <c r="L1341" s="5">
        <f>(SUMIF(A:A,cocina[[#This Row],[Número de Orden]],J:J))/SUMIF(A:A,cocina[[#This Row],[Número de Orden]],K:K)</f>
        <v>0.41262135922330095</v>
      </c>
      <c r="M1341" s="1">
        <f>cocina[[#This Row],[Ganancia bruta]]-cocina[[#This Row],[Ganancia neta]]</f>
        <v>32</v>
      </c>
    </row>
    <row r="1342" spans="1:13" x14ac:dyDescent="0.3">
      <c r="A1342">
        <v>543</v>
      </c>
      <c r="B1342">
        <v>19</v>
      </c>
      <c r="C1342" s="1" t="s">
        <v>116</v>
      </c>
      <c r="D1342" s="1" t="s">
        <v>615</v>
      </c>
      <c r="E1342">
        <v>16</v>
      </c>
      <c r="F1342">
        <v>27</v>
      </c>
      <c r="G1342">
        <v>2</v>
      </c>
      <c r="H1342">
        <v>5</v>
      </c>
      <c r="I1342" s="1" t="s">
        <v>608</v>
      </c>
      <c r="J1342">
        <f>cocina[[#This Row],[Precio Unitario]]*cocina[[#This Row],[Cantidad Ordenada]]-cocina[[#This Row],[Costo Unitario]]*cocina[[#This Row],[Cantidad Ordenada]]</f>
        <v>22</v>
      </c>
      <c r="K1342">
        <f>cocina[[#This Row],[Precio Unitario]]*cocina[[#This Row],[Cantidad Ordenada]]</f>
        <v>54</v>
      </c>
      <c r="L1342" s="5">
        <f>(SUMIF(A:A,cocina[[#This Row],[Número de Orden]],J:J))/SUMIF(A:A,cocina[[#This Row],[Número de Orden]],K:K)</f>
        <v>0.41262135922330095</v>
      </c>
      <c r="M1342" s="1">
        <f>cocina[[#This Row],[Ganancia bruta]]-cocina[[#This Row],[Ganancia neta]]</f>
        <v>32</v>
      </c>
    </row>
    <row r="1343" spans="1:13" x14ac:dyDescent="0.3">
      <c r="A1343">
        <v>543</v>
      </c>
      <c r="B1343">
        <v>19</v>
      </c>
      <c r="C1343" s="1" t="s">
        <v>257</v>
      </c>
      <c r="D1343" s="1" t="s">
        <v>623</v>
      </c>
      <c r="E1343">
        <v>19</v>
      </c>
      <c r="F1343">
        <v>32</v>
      </c>
      <c r="G1343">
        <v>3</v>
      </c>
      <c r="H1343">
        <v>42</v>
      </c>
      <c r="I1343" s="1" t="s">
        <v>609</v>
      </c>
      <c r="J1343">
        <f>cocina[[#This Row],[Precio Unitario]]*cocina[[#This Row],[Cantidad Ordenada]]-cocina[[#This Row],[Costo Unitario]]*cocina[[#This Row],[Cantidad Ordenada]]</f>
        <v>39</v>
      </c>
      <c r="K1343">
        <f>cocina[[#This Row],[Precio Unitario]]*cocina[[#This Row],[Cantidad Ordenada]]</f>
        <v>96</v>
      </c>
      <c r="L1343" s="5">
        <f>(SUMIF(A:A,cocina[[#This Row],[Número de Orden]],J:J))/SUMIF(A:A,cocina[[#This Row],[Número de Orden]],K:K)</f>
        <v>0.41262135922330095</v>
      </c>
      <c r="M1343" s="1">
        <f>cocina[[#This Row],[Ganancia bruta]]-cocina[[#This Row],[Ganancia neta]]</f>
        <v>57</v>
      </c>
    </row>
    <row r="1344" spans="1:13" x14ac:dyDescent="0.3">
      <c r="A1344">
        <v>544</v>
      </c>
      <c r="B1344">
        <v>7</v>
      </c>
      <c r="C1344" s="1" t="s">
        <v>36</v>
      </c>
      <c r="D1344" s="1" t="s">
        <v>622</v>
      </c>
      <c r="E1344">
        <v>21</v>
      </c>
      <c r="F1344">
        <v>35</v>
      </c>
      <c r="G1344">
        <v>2</v>
      </c>
      <c r="H1344">
        <v>48</v>
      </c>
      <c r="I1344" s="1" t="s">
        <v>608</v>
      </c>
      <c r="J1344">
        <f>cocina[[#This Row],[Precio Unitario]]*cocina[[#This Row],[Cantidad Ordenada]]-cocina[[#This Row],[Costo Unitario]]*cocina[[#This Row],[Cantidad Ordenada]]</f>
        <v>28</v>
      </c>
      <c r="K1344">
        <f>cocina[[#This Row],[Precio Unitario]]*cocina[[#This Row],[Cantidad Ordenada]]</f>
        <v>70</v>
      </c>
      <c r="L1344" s="5">
        <f>(SUMIF(A:A,cocina[[#This Row],[Número de Orden]],J:J))/SUMIF(A:A,cocina[[#This Row],[Número de Orden]],K:K)</f>
        <v>0.4</v>
      </c>
      <c r="M1344" s="1">
        <f>cocina[[#This Row],[Ganancia bruta]]-cocina[[#This Row],[Ganancia neta]]</f>
        <v>42</v>
      </c>
    </row>
    <row r="1345" spans="1:13" x14ac:dyDescent="0.3">
      <c r="A1345">
        <v>545</v>
      </c>
      <c r="B1345">
        <v>20</v>
      </c>
      <c r="C1345" s="1" t="s">
        <v>271</v>
      </c>
      <c r="D1345" s="1" t="s">
        <v>619</v>
      </c>
      <c r="E1345">
        <v>20</v>
      </c>
      <c r="F1345">
        <v>33</v>
      </c>
      <c r="G1345">
        <v>3</v>
      </c>
      <c r="H1345">
        <v>57</v>
      </c>
      <c r="I1345" s="1" t="s">
        <v>609</v>
      </c>
      <c r="J1345">
        <f>cocina[[#This Row],[Precio Unitario]]*cocina[[#This Row],[Cantidad Ordenada]]-cocina[[#This Row],[Costo Unitario]]*cocina[[#This Row],[Cantidad Ordenada]]</f>
        <v>39</v>
      </c>
      <c r="K1345">
        <f>cocina[[#This Row],[Precio Unitario]]*cocina[[#This Row],[Cantidad Ordenada]]</f>
        <v>99</v>
      </c>
      <c r="L1345" s="5">
        <f>(SUMIF(A:A,cocina[[#This Row],[Número de Orden]],J:J))/SUMIF(A:A,cocina[[#This Row],[Número de Orden]],K:K)</f>
        <v>0.3923076923076923</v>
      </c>
      <c r="M1345" s="1">
        <f>cocina[[#This Row],[Ganancia bruta]]-cocina[[#This Row],[Ganancia neta]]</f>
        <v>60</v>
      </c>
    </row>
    <row r="1346" spans="1:13" x14ac:dyDescent="0.3">
      <c r="A1346">
        <v>545</v>
      </c>
      <c r="B1346">
        <v>20</v>
      </c>
      <c r="C1346" s="1" t="s">
        <v>126</v>
      </c>
      <c r="D1346" s="1" t="s">
        <v>614</v>
      </c>
      <c r="E1346">
        <v>19</v>
      </c>
      <c r="F1346">
        <v>31</v>
      </c>
      <c r="G1346">
        <v>1</v>
      </c>
      <c r="H1346">
        <v>42</v>
      </c>
      <c r="I1346" s="1" t="s">
        <v>609</v>
      </c>
      <c r="J1346">
        <f>cocina[[#This Row],[Precio Unitario]]*cocina[[#This Row],[Cantidad Ordenada]]-cocina[[#This Row],[Costo Unitario]]*cocina[[#This Row],[Cantidad Ordenada]]</f>
        <v>12</v>
      </c>
      <c r="K1346">
        <f>cocina[[#This Row],[Precio Unitario]]*cocina[[#This Row],[Cantidad Ordenada]]</f>
        <v>31</v>
      </c>
      <c r="L1346" s="5">
        <f>(SUMIF(A:A,cocina[[#This Row],[Número de Orden]],J:J))/SUMIF(A:A,cocina[[#This Row],[Número de Orden]],K:K)</f>
        <v>0.3923076923076923</v>
      </c>
      <c r="M1346" s="1">
        <f>cocina[[#This Row],[Ganancia bruta]]-cocina[[#This Row],[Ganancia neta]]</f>
        <v>19</v>
      </c>
    </row>
    <row r="1347" spans="1:13" x14ac:dyDescent="0.3">
      <c r="A1347">
        <v>546</v>
      </c>
      <c r="B1347">
        <v>5</v>
      </c>
      <c r="C1347" s="1" t="s">
        <v>257</v>
      </c>
      <c r="D1347" s="1" t="s">
        <v>623</v>
      </c>
      <c r="E1347">
        <v>19</v>
      </c>
      <c r="F1347">
        <v>32</v>
      </c>
      <c r="G1347">
        <v>2</v>
      </c>
      <c r="H1347">
        <v>33</v>
      </c>
      <c r="I1347" s="1" t="s">
        <v>609</v>
      </c>
      <c r="J1347">
        <f>cocina[[#This Row],[Precio Unitario]]*cocina[[#This Row],[Cantidad Ordenada]]-cocina[[#This Row],[Costo Unitario]]*cocina[[#This Row],[Cantidad Ordenada]]</f>
        <v>26</v>
      </c>
      <c r="K1347">
        <f>cocina[[#This Row],[Precio Unitario]]*cocina[[#This Row],[Cantidad Ordenada]]</f>
        <v>64</v>
      </c>
      <c r="L1347" s="5">
        <f>(SUMIF(A:A,cocina[[#This Row],[Número de Orden]],J:J))/SUMIF(A:A,cocina[[#This Row],[Número de Orden]],K:K)</f>
        <v>0.41304347826086957</v>
      </c>
      <c r="M1347" s="1">
        <f>cocina[[#This Row],[Ganancia bruta]]-cocina[[#This Row],[Ganancia neta]]</f>
        <v>38</v>
      </c>
    </row>
    <row r="1348" spans="1:13" x14ac:dyDescent="0.3">
      <c r="A1348">
        <v>546</v>
      </c>
      <c r="B1348">
        <v>5</v>
      </c>
      <c r="C1348" s="1" t="s">
        <v>52</v>
      </c>
      <c r="D1348" s="1" t="s">
        <v>620</v>
      </c>
      <c r="E1348">
        <v>16</v>
      </c>
      <c r="F1348">
        <v>28</v>
      </c>
      <c r="G1348">
        <v>1</v>
      </c>
      <c r="H1348">
        <v>58</v>
      </c>
      <c r="I1348" s="1" t="s">
        <v>609</v>
      </c>
      <c r="J1348">
        <f>cocina[[#This Row],[Precio Unitario]]*cocina[[#This Row],[Cantidad Ordenada]]-cocina[[#This Row],[Costo Unitario]]*cocina[[#This Row],[Cantidad Ordenada]]</f>
        <v>12</v>
      </c>
      <c r="K1348">
        <f>cocina[[#This Row],[Precio Unitario]]*cocina[[#This Row],[Cantidad Ordenada]]</f>
        <v>28</v>
      </c>
      <c r="L1348" s="5">
        <f>(SUMIF(A:A,cocina[[#This Row],[Número de Orden]],J:J))/SUMIF(A:A,cocina[[#This Row],[Número de Orden]],K:K)</f>
        <v>0.41304347826086957</v>
      </c>
      <c r="M1348" s="1">
        <f>cocina[[#This Row],[Ganancia bruta]]-cocina[[#This Row],[Ganancia neta]]</f>
        <v>16</v>
      </c>
    </row>
    <row r="1349" spans="1:13" x14ac:dyDescent="0.3">
      <c r="A1349">
        <v>547</v>
      </c>
      <c r="B1349">
        <v>9</v>
      </c>
      <c r="C1349" s="1" t="s">
        <v>126</v>
      </c>
      <c r="D1349" s="1" t="s">
        <v>614</v>
      </c>
      <c r="E1349">
        <v>19</v>
      </c>
      <c r="F1349">
        <v>31</v>
      </c>
      <c r="G1349">
        <v>3</v>
      </c>
      <c r="H1349">
        <v>13</v>
      </c>
      <c r="I1349" s="1" t="s">
        <v>608</v>
      </c>
      <c r="J1349">
        <f>cocina[[#This Row],[Precio Unitario]]*cocina[[#This Row],[Cantidad Ordenada]]-cocina[[#This Row],[Costo Unitario]]*cocina[[#This Row],[Cantidad Ordenada]]</f>
        <v>36</v>
      </c>
      <c r="K1349">
        <f>cocina[[#This Row],[Precio Unitario]]*cocina[[#This Row],[Cantidad Ordenada]]</f>
        <v>93</v>
      </c>
      <c r="L1349" s="5">
        <f>(SUMIF(A:A,cocina[[#This Row],[Número de Orden]],J:J))/SUMIF(A:A,cocina[[#This Row],[Número de Orden]],K:K)</f>
        <v>0.39207048458149779</v>
      </c>
      <c r="M1349" s="1">
        <f>cocina[[#This Row],[Ganancia bruta]]-cocina[[#This Row],[Ganancia neta]]</f>
        <v>57</v>
      </c>
    </row>
    <row r="1350" spans="1:13" x14ac:dyDescent="0.3">
      <c r="A1350">
        <v>547</v>
      </c>
      <c r="B1350">
        <v>9</v>
      </c>
      <c r="C1350" s="1" t="s">
        <v>271</v>
      </c>
      <c r="D1350" s="1" t="s">
        <v>619</v>
      </c>
      <c r="E1350">
        <v>20</v>
      </c>
      <c r="F1350">
        <v>33</v>
      </c>
      <c r="G1350">
        <v>3</v>
      </c>
      <c r="H1350">
        <v>54</v>
      </c>
      <c r="I1350" s="1" t="s">
        <v>609</v>
      </c>
      <c r="J1350">
        <f>cocina[[#This Row],[Precio Unitario]]*cocina[[#This Row],[Cantidad Ordenada]]-cocina[[#This Row],[Costo Unitario]]*cocina[[#This Row],[Cantidad Ordenada]]</f>
        <v>39</v>
      </c>
      <c r="K1350">
        <f>cocina[[#This Row],[Precio Unitario]]*cocina[[#This Row],[Cantidad Ordenada]]</f>
        <v>99</v>
      </c>
      <c r="L1350" s="5">
        <f>(SUMIF(A:A,cocina[[#This Row],[Número de Orden]],J:J))/SUMIF(A:A,cocina[[#This Row],[Número de Orden]],K:K)</f>
        <v>0.39207048458149779</v>
      </c>
      <c r="M1350" s="1">
        <f>cocina[[#This Row],[Ganancia bruta]]-cocina[[#This Row],[Ganancia neta]]</f>
        <v>60</v>
      </c>
    </row>
    <row r="1351" spans="1:13" x14ac:dyDescent="0.3">
      <c r="A1351">
        <v>547</v>
      </c>
      <c r="B1351">
        <v>9</v>
      </c>
      <c r="C1351" s="1" t="s">
        <v>36</v>
      </c>
      <c r="D1351" s="1" t="s">
        <v>622</v>
      </c>
      <c r="E1351">
        <v>21</v>
      </c>
      <c r="F1351">
        <v>35</v>
      </c>
      <c r="G1351">
        <v>1</v>
      </c>
      <c r="H1351">
        <v>30</v>
      </c>
      <c r="I1351" s="1" t="s">
        <v>609</v>
      </c>
      <c r="J1351">
        <f>cocina[[#This Row],[Precio Unitario]]*cocina[[#This Row],[Cantidad Ordenada]]-cocina[[#This Row],[Costo Unitario]]*cocina[[#This Row],[Cantidad Ordenada]]</f>
        <v>14</v>
      </c>
      <c r="K1351">
        <f>cocina[[#This Row],[Precio Unitario]]*cocina[[#This Row],[Cantidad Ordenada]]</f>
        <v>35</v>
      </c>
      <c r="L1351" s="5">
        <f>(SUMIF(A:A,cocina[[#This Row],[Número de Orden]],J:J))/SUMIF(A:A,cocina[[#This Row],[Número de Orden]],K:K)</f>
        <v>0.39207048458149779</v>
      </c>
      <c r="M1351" s="1">
        <f>cocina[[#This Row],[Ganancia bruta]]-cocina[[#This Row],[Ganancia neta]]</f>
        <v>21</v>
      </c>
    </row>
    <row r="1352" spans="1:13" x14ac:dyDescent="0.3">
      <c r="A1352">
        <v>548</v>
      </c>
      <c r="B1352">
        <v>4</v>
      </c>
      <c r="C1352" s="1" t="s">
        <v>65</v>
      </c>
      <c r="D1352" s="1" t="s">
        <v>625</v>
      </c>
      <c r="E1352">
        <v>20</v>
      </c>
      <c r="F1352">
        <v>34</v>
      </c>
      <c r="G1352">
        <v>1</v>
      </c>
      <c r="H1352">
        <v>58</v>
      </c>
      <c r="I1352" s="1" t="s">
        <v>609</v>
      </c>
      <c r="J1352">
        <f>cocina[[#This Row],[Precio Unitario]]*cocina[[#This Row],[Cantidad Ordenada]]-cocina[[#This Row],[Costo Unitario]]*cocina[[#This Row],[Cantidad Ordenada]]</f>
        <v>14</v>
      </c>
      <c r="K1352">
        <f>cocina[[#This Row],[Precio Unitario]]*cocina[[#This Row],[Cantidad Ordenada]]</f>
        <v>34</v>
      </c>
      <c r="L1352" s="5">
        <f>(SUMIF(A:A,cocina[[#This Row],[Número de Orden]],J:J))/SUMIF(A:A,cocina[[#This Row],[Número de Orden]],K:K)</f>
        <v>0.39583333333333331</v>
      </c>
      <c r="M1352" s="1">
        <f>cocina[[#This Row],[Ganancia bruta]]-cocina[[#This Row],[Ganancia neta]]</f>
        <v>20</v>
      </c>
    </row>
    <row r="1353" spans="1:13" x14ac:dyDescent="0.3">
      <c r="A1353">
        <v>548</v>
      </c>
      <c r="B1353">
        <v>4</v>
      </c>
      <c r="C1353" s="1" t="s">
        <v>126</v>
      </c>
      <c r="D1353" s="1" t="s">
        <v>614</v>
      </c>
      <c r="E1353">
        <v>19</v>
      </c>
      <c r="F1353">
        <v>31</v>
      </c>
      <c r="G1353">
        <v>2</v>
      </c>
      <c r="H1353">
        <v>48</v>
      </c>
      <c r="I1353" s="1" t="s">
        <v>609</v>
      </c>
      <c r="J1353">
        <f>cocina[[#This Row],[Precio Unitario]]*cocina[[#This Row],[Cantidad Ordenada]]-cocina[[#This Row],[Costo Unitario]]*cocina[[#This Row],[Cantidad Ordenada]]</f>
        <v>24</v>
      </c>
      <c r="K1353">
        <f>cocina[[#This Row],[Precio Unitario]]*cocina[[#This Row],[Cantidad Ordenada]]</f>
        <v>62</v>
      </c>
      <c r="L1353" s="5">
        <f>(SUMIF(A:A,cocina[[#This Row],[Número de Orden]],J:J))/SUMIF(A:A,cocina[[#This Row],[Número de Orden]],K:K)</f>
        <v>0.39583333333333331</v>
      </c>
      <c r="M1353" s="1">
        <f>cocina[[#This Row],[Ganancia bruta]]-cocina[[#This Row],[Ganancia neta]]</f>
        <v>38</v>
      </c>
    </row>
    <row r="1354" spans="1:13" x14ac:dyDescent="0.3">
      <c r="A1354">
        <v>549</v>
      </c>
      <c r="B1354">
        <v>12</v>
      </c>
      <c r="C1354" s="1" t="s">
        <v>132</v>
      </c>
      <c r="D1354" s="1" t="s">
        <v>631</v>
      </c>
      <c r="E1354">
        <v>15</v>
      </c>
      <c r="F1354">
        <v>25</v>
      </c>
      <c r="G1354">
        <v>1</v>
      </c>
      <c r="H1354">
        <v>19</v>
      </c>
      <c r="I1354" s="1" t="s">
        <v>608</v>
      </c>
      <c r="J1354">
        <f>cocina[[#This Row],[Precio Unitario]]*cocina[[#This Row],[Cantidad Ordenada]]-cocina[[#This Row],[Costo Unitario]]*cocina[[#This Row],[Cantidad Ordenada]]</f>
        <v>10</v>
      </c>
      <c r="K1354">
        <f>cocina[[#This Row],[Precio Unitario]]*cocina[[#This Row],[Cantidad Ordenada]]</f>
        <v>25</v>
      </c>
      <c r="L1354" s="5">
        <f>(SUMIF(A:A,cocina[[#This Row],[Número de Orden]],J:J))/SUMIF(A:A,cocina[[#This Row],[Número de Orden]],K:K)</f>
        <v>0.40740740740740738</v>
      </c>
      <c r="M1354" s="1">
        <f>cocina[[#This Row],[Ganancia bruta]]-cocina[[#This Row],[Ganancia neta]]</f>
        <v>15</v>
      </c>
    </row>
    <row r="1355" spans="1:13" x14ac:dyDescent="0.3">
      <c r="A1355">
        <v>549</v>
      </c>
      <c r="B1355">
        <v>12</v>
      </c>
      <c r="C1355" s="1" t="s">
        <v>36</v>
      </c>
      <c r="D1355" s="1" t="s">
        <v>622</v>
      </c>
      <c r="E1355">
        <v>21</v>
      </c>
      <c r="F1355">
        <v>35</v>
      </c>
      <c r="G1355">
        <v>1</v>
      </c>
      <c r="H1355">
        <v>20</v>
      </c>
      <c r="I1355" s="1" t="s">
        <v>609</v>
      </c>
      <c r="J1355">
        <f>cocina[[#This Row],[Precio Unitario]]*cocina[[#This Row],[Cantidad Ordenada]]-cocina[[#This Row],[Costo Unitario]]*cocina[[#This Row],[Cantidad Ordenada]]</f>
        <v>14</v>
      </c>
      <c r="K1355">
        <f>cocina[[#This Row],[Precio Unitario]]*cocina[[#This Row],[Cantidad Ordenada]]</f>
        <v>35</v>
      </c>
      <c r="L1355" s="5">
        <f>(SUMIF(A:A,cocina[[#This Row],[Número de Orden]],J:J))/SUMIF(A:A,cocina[[#This Row],[Número de Orden]],K:K)</f>
        <v>0.40740740740740738</v>
      </c>
      <c r="M1355" s="1">
        <f>cocina[[#This Row],[Ganancia bruta]]-cocina[[#This Row],[Ganancia neta]]</f>
        <v>21</v>
      </c>
    </row>
    <row r="1356" spans="1:13" x14ac:dyDescent="0.3">
      <c r="A1356">
        <v>549</v>
      </c>
      <c r="B1356">
        <v>12</v>
      </c>
      <c r="C1356" s="1" t="s">
        <v>65</v>
      </c>
      <c r="D1356" s="1" t="s">
        <v>625</v>
      </c>
      <c r="E1356">
        <v>20</v>
      </c>
      <c r="F1356">
        <v>34</v>
      </c>
      <c r="G1356">
        <v>3</v>
      </c>
      <c r="H1356">
        <v>59</v>
      </c>
      <c r="I1356" s="1" t="s">
        <v>608</v>
      </c>
      <c r="J1356">
        <f>cocina[[#This Row],[Precio Unitario]]*cocina[[#This Row],[Cantidad Ordenada]]-cocina[[#This Row],[Costo Unitario]]*cocina[[#This Row],[Cantidad Ordenada]]</f>
        <v>42</v>
      </c>
      <c r="K1356">
        <f>cocina[[#This Row],[Precio Unitario]]*cocina[[#This Row],[Cantidad Ordenada]]</f>
        <v>102</v>
      </c>
      <c r="L1356" s="5">
        <f>(SUMIF(A:A,cocina[[#This Row],[Número de Orden]],J:J))/SUMIF(A:A,cocina[[#This Row],[Número de Orden]],K:K)</f>
        <v>0.40740740740740738</v>
      </c>
      <c r="M1356" s="1">
        <f>cocina[[#This Row],[Ganancia bruta]]-cocina[[#This Row],[Ganancia neta]]</f>
        <v>60</v>
      </c>
    </row>
    <row r="1357" spans="1:13" x14ac:dyDescent="0.3">
      <c r="A1357">
        <v>550</v>
      </c>
      <c r="B1357">
        <v>1</v>
      </c>
      <c r="C1357" s="1" t="s">
        <v>78</v>
      </c>
      <c r="D1357" s="1" t="s">
        <v>613</v>
      </c>
      <c r="E1357">
        <v>18</v>
      </c>
      <c r="F1357">
        <v>30</v>
      </c>
      <c r="G1357">
        <v>2</v>
      </c>
      <c r="H1357">
        <v>28</v>
      </c>
      <c r="I1357" s="1" t="s">
        <v>609</v>
      </c>
      <c r="J1357">
        <f>cocina[[#This Row],[Precio Unitario]]*cocina[[#This Row],[Cantidad Ordenada]]-cocina[[#This Row],[Costo Unitario]]*cocina[[#This Row],[Cantidad Ordenada]]</f>
        <v>24</v>
      </c>
      <c r="K1357">
        <f>cocina[[#This Row],[Precio Unitario]]*cocina[[#This Row],[Cantidad Ordenada]]</f>
        <v>60</v>
      </c>
      <c r="L1357" s="5">
        <f>(SUMIF(A:A,cocina[[#This Row],[Número de Orden]],J:J))/SUMIF(A:A,cocina[[#This Row],[Número de Orden]],K:K)</f>
        <v>0.40322580645161288</v>
      </c>
      <c r="M1357" s="1">
        <f>cocina[[#This Row],[Ganancia bruta]]-cocina[[#This Row],[Ganancia neta]]</f>
        <v>36</v>
      </c>
    </row>
    <row r="1358" spans="1:13" x14ac:dyDescent="0.3">
      <c r="A1358">
        <v>550</v>
      </c>
      <c r="B1358">
        <v>1</v>
      </c>
      <c r="C1358" s="1" t="s">
        <v>168</v>
      </c>
      <c r="D1358" s="1" t="s">
        <v>612</v>
      </c>
      <c r="E1358">
        <v>14</v>
      </c>
      <c r="F1358">
        <v>24</v>
      </c>
      <c r="G1358">
        <v>1</v>
      </c>
      <c r="H1358">
        <v>5</v>
      </c>
      <c r="I1358" s="1" t="s">
        <v>608</v>
      </c>
      <c r="J1358">
        <f>cocina[[#This Row],[Precio Unitario]]*cocina[[#This Row],[Cantidad Ordenada]]-cocina[[#This Row],[Costo Unitario]]*cocina[[#This Row],[Cantidad Ordenada]]</f>
        <v>10</v>
      </c>
      <c r="K1358">
        <f>cocina[[#This Row],[Precio Unitario]]*cocina[[#This Row],[Cantidad Ordenada]]</f>
        <v>24</v>
      </c>
      <c r="L1358" s="5">
        <f>(SUMIF(A:A,cocina[[#This Row],[Número de Orden]],J:J))/SUMIF(A:A,cocina[[#This Row],[Número de Orden]],K:K)</f>
        <v>0.40322580645161288</v>
      </c>
      <c r="M1358" s="1">
        <f>cocina[[#This Row],[Ganancia bruta]]-cocina[[#This Row],[Ganancia neta]]</f>
        <v>14</v>
      </c>
    </row>
    <row r="1359" spans="1:13" x14ac:dyDescent="0.3">
      <c r="A1359">
        <v>550</v>
      </c>
      <c r="B1359">
        <v>1</v>
      </c>
      <c r="C1359" s="1" t="s">
        <v>156</v>
      </c>
      <c r="D1359" s="1" t="s">
        <v>626</v>
      </c>
      <c r="E1359">
        <v>12</v>
      </c>
      <c r="F1359">
        <v>20</v>
      </c>
      <c r="G1359">
        <v>2</v>
      </c>
      <c r="H1359">
        <v>24</v>
      </c>
      <c r="I1359" s="1" t="s">
        <v>608</v>
      </c>
      <c r="J1359">
        <f>cocina[[#This Row],[Precio Unitario]]*cocina[[#This Row],[Cantidad Ordenada]]-cocina[[#This Row],[Costo Unitario]]*cocina[[#This Row],[Cantidad Ordenada]]</f>
        <v>16</v>
      </c>
      <c r="K1359">
        <f>cocina[[#This Row],[Precio Unitario]]*cocina[[#This Row],[Cantidad Ordenada]]</f>
        <v>40</v>
      </c>
      <c r="L1359" s="5">
        <f>(SUMIF(A:A,cocina[[#This Row],[Número de Orden]],J:J))/SUMIF(A:A,cocina[[#This Row],[Número de Orden]],K:K)</f>
        <v>0.40322580645161288</v>
      </c>
      <c r="M1359" s="1">
        <f>cocina[[#This Row],[Ganancia bruta]]-cocina[[#This Row],[Ganancia neta]]</f>
        <v>24</v>
      </c>
    </row>
    <row r="1360" spans="1:13" x14ac:dyDescent="0.3">
      <c r="A1360">
        <v>551</v>
      </c>
      <c r="B1360">
        <v>4</v>
      </c>
      <c r="C1360" s="1" t="s">
        <v>78</v>
      </c>
      <c r="D1360" s="1" t="s">
        <v>613</v>
      </c>
      <c r="E1360">
        <v>18</v>
      </c>
      <c r="F1360">
        <v>30</v>
      </c>
      <c r="G1360">
        <v>1</v>
      </c>
      <c r="H1360">
        <v>32</v>
      </c>
      <c r="I1360" s="1" t="s">
        <v>609</v>
      </c>
      <c r="J1360">
        <f>cocina[[#This Row],[Precio Unitario]]*cocina[[#This Row],[Cantidad Ordenada]]-cocina[[#This Row],[Costo Unitario]]*cocina[[#This Row],[Cantidad Ordenada]]</f>
        <v>12</v>
      </c>
      <c r="K1360">
        <f>cocina[[#This Row],[Precio Unitario]]*cocina[[#This Row],[Cantidad Ordenada]]</f>
        <v>30</v>
      </c>
      <c r="L1360" s="5">
        <f>(SUMIF(A:A,cocina[[#This Row],[Número de Orden]],J:J))/SUMIF(A:A,cocina[[#This Row],[Número de Orden]],K:K)</f>
        <v>0.39766081871345027</v>
      </c>
      <c r="M1360" s="1">
        <f>cocina[[#This Row],[Ganancia bruta]]-cocina[[#This Row],[Ganancia neta]]</f>
        <v>18</v>
      </c>
    </row>
    <row r="1361" spans="1:13" x14ac:dyDescent="0.3">
      <c r="A1361">
        <v>551</v>
      </c>
      <c r="B1361">
        <v>4</v>
      </c>
      <c r="C1361" s="1" t="s">
        <v>156</v>
      </c>
      <c r="D1361" s="1" t="s">
        <v>626</v>
      </c>
      <c r="E1361">
        <v>12</v>
      </c>
      <c r="F1361">
        <v>20</v>
      </c>
      <c r="G1361">
        <v>3</v>
      </c>
      <c r="H1361">
        <v>11</v>
      </c>
      <c r="I1361" s="1" t="s">
        <v>608</v>
      </c>
      <c r="J1361">
        <f>cocina[[#This Row],[Precio Unitario]]*cocina[[#This Row],[Cantidad Ordenada]]-cocina[[#This Row],[Costo Unitario]]*cocina[[#This Row],[Cantidad Ordenada]]</f>
        <v>24</v>
      </c>
      <c r="K1361">
        <f>cocina[[#This Row],[Precio Unitario]]*cocina[[#This Row],[Cantidad Ordenada]]</f>
        <v>60</v>
      </c>
      <c r="L1361" s="5">
        <f>(SUMIF(A:A,cocina[[#This Row],[Número de Orden]],J:J))/SUMIF(A:A,cocina[[#This Row],[Número de Orden]],K:K)</f>
        <v>0.39766081871345027</v>
      </c>
      <c r="M1361" s="1">
        <f>cocina[[#This Row],[Ganancia bruta]]-cocina[[#This Row],[Ganancia neta]]</f>
        <v>36</v>
      </c>
    </row>
    <row r="1362" spans="1:13" x14ac:dyDescent="0.3">
      <c r="A1362">
        <v>551</v>
      </c>
      <c r="B1362">
        <v>4</v>
      </c>
      <c r="C1362" s="1" t="s">
        <v>89</v>
      </c>
      <c r="D1362" s="1" t="s">
        <v>629</v>
      </c>
      <c r="E1362">
        <v>10</v>
      </c>
      <c r="F1362">
        <v>18</v>
      </c>
      <c r="G1362">
        <v>1</v>
      </c>
      <c r="H1362">
        <v>29</v>
      </c>
      <c r="I1362" s="1" t="s">
        <v>608</v>
      </c>
      <c r="J1362">
        <f>cocina[[#This Row],[Precio Unitario]]*cocina[[#This Row],[Cantidad Ordenada]]-cocina[[#This Row],[Costo Unitario]]*cocina[[#This Row],[Cantidad Ordenada]]</f>
        <v>8</v>
      </c>
      <c r="K1362">
        <f>cocina[[#This Row],[Precio Unitario]]*cocina[[#This Row],[Cantidad Ordenada]]</f>
        <v>18</v>
      </c>
      <c r="L1362" s="5">
        <f>(SUMIF(A:A,cocina[[#This Row],[Número de Orden]],J:J))/SUMIF(A:A,cocina[[#This Row],[Número de Orden]],K:K)</f>
        <v>0.39766081871345027</v>
      </c>
      <c r="M1362" s="1">
        <f>cocina[[#This Row],[Ganancia bruta]]-cocina[[#This Row],[Ganancia neta]]</f>
        <v>10</v>
      </c>
    </row>
    <row r="1363" spans="1:13" x14ac:dyDescent="0.3">
      <c r="A1363">
        <v>551</v>
      </c>
      <c r="B1363">
        <v>4</v>
      </c>
      <c r="C1363" s="1" t="s">
        <v>80</v>
      </c>
      <c r="D1363" s="1" t="s">
        <v>628</v>
      </c>
      <c r="E1363">
        <v>13</v>
      </c>
      <c r="F1363">
        <v>21</v>
      </c>
      <c r="G1363">
        <v>3</v>
      </c>
      <c r="H1363">
        <v>51</v>
      </c>
      <c r="I1363" s="1" t="s">
        <v>609</v>
      </c>
      <c r="J1363">
        <f>cocina[[#This Row],[Precio Unitario]]*cocina[[#This Row],[Cantidad Ordenada]]-cocina[[#This Row],[Costo Unitario]]*cocina[[#This Row],[Cantidad Ordenada]]</f>
        <v>24</v>
      </c>
      <c r="K1363">
        <f>cocina[[#This Row],[Precio Unitario]]*cocina[[#This Row],[Cantidad Ordenada]]</f>
        <v>63</v>
      </c>
      <c r="L1363" s="5">
        <f>(SUMIF(A:A,cocina[[#This Row],[Número de Orden]],J:J))/SUMIF(A:A,cocina[[#This Row],[Número de Orden]],K:K)</f>
        <v>0.39766081871345027</v>
      </c>
      <c r="M1363" s="1">
        <f>cocina[[#This Row],[Ganancia bruta]]-cocina[[#This Row],[Ganancia neta]]</f>
        <v>39</v>
      </c>
    </row>
    <row r="1364" spans="1:13" x14ac:dyDescent="0.3">
      <c r="A1364">
        <v>552</v>
      </c>
      <c r="B1364">
        <v>11</v>
      </c>
      <c r="C1364" s="1" t="s">
        <v>58</v>
      </c>
      <c r="D1364" s="1" t="s">
        <v>616</v>
      </c>
      <c r="E1364">
        <v>25</v>
      </c>
      <c r="F1364">
        <v>40</v>
      </c>
      <c r="G1364">
        <v>3</v>
      </c>
      <c r="H1364">
        <v>26</v>
      </c>
      <c r="I1364" s="1" t="s">
        <v>609</v>
      </c>
      <c r="J1364">
        <f>cocina[[#This Row],[Precio Unitario]]*cocina[[#This Row],[Cantidad Ordenada]]-cocina[[#This Row],[Costo Unitario]]*cocina[[#This Row],[Cantidad Ordenada]]</f>
        <v>45</v>
      </c>
      <c r="K1364">
        <f>cocina[[#This Row],[Precio Unitario]]*cocina[[#This Row],[Cantidad Ordenada]]</f>
        <v>120</v>
      </c>
      <c r="L1364" s="5">
        <f>(SUMIF(A:A,cocina[[#This Row],[Número de Orden]],J:J))/SUMIF(A:A,cocina[[#This Row],[Número de Orden]],K:K)</f>
        <v>0.38271604938271603</v>
      </c>
      <c r="M1364" s="1">
        <f>cocina[[#This Row],[Ganancia bruta]]-cocina[[#This Row],[Ganancia neta]]</f>
        <v>75</v>
      </c>
    </row>
    <row r="1365" spans="1:13" x14ac:dyDescent="0.3">
      <c r="A1365">
        <v>552</v>
      </c>
      <c r="B1365">
        <v>11</v>
      </c>
      <c r="C1365" s="1" t="s">
        <v>80</v>
      </c>
      <c r="D1365" s="1" t="s">
        <v>628</v>
      </c>
      <c r="E1365">
        <v>13</v>
      </c>
      <c r="F1365">
        <v>21</v>
      </c>
      <c r="G1365">
        <v>3</v>
      </c>
      <c r="H1365">
        <v>57</v>
      </c>
      <c r="I1365" s="1" t="s">
        <v>609</v>
      </c>
      <c r="J1365">
        <f>cocina[[#This Row],[Precio Unitario]]*cocina[[#This Row],[Cantidad Ordenada]]-cocina[[#This Row],[Costo Unitario]]*cocina[[#This Row],[Cantidad Ordenada]]</f>
        <v>24</v>
      </c>
      <c r="K1365">
        <f>cocina[[#This Row],[Precio Unitario]]*cocina[[#This Row],[Cantidad Ordenada]]</f>
        <v>63</v>
      </c>
      <c r="L1365" s="5">
        <f>(SUMIF(A:A,cocina[[#This Row],[Número de Orden]],J:J))/SUMIF(A:A,cocina[[#This Row],[Número de Orden]],K:K)</f>
        <v>0.38271604938271603</v>
      </c>
      <c r="M1365" s="1">
        <f>cocina[[#This Row],[Ganancia bruta]]-cocina[[#This Row],[Ganancia neta]]</f>
        <v>39</v>
      </c>
    </row>
    <row r="1366" spans="1:13" x14ac:dyDescent="0.3">
      <c r="A1366">
        <v>552</v>
      </c>
      <c r="B1366">
        <v>11</v>
      </c>
      <c r="C1366" s="1" t="s">
        <v>156</v>
      </c>
      <c r="D1366" s="1" t="s">
        <v>626</v>
      </c>
      <c r="E1366">
        <v>12</v>
      </c>
      <c r="F1366">
        <v>20</v>
      </c>
      <c r="G1366">
        <v>3</v>
      </c>
      <c r="H1366">
        <v>32</v>
      </c>
      <c r="I1366" s="1" t="s">
        <v>609</v>
      </c>
      <c r="J1366">
        <f>cocina[[#This Row],[Precio Unitario]]*cocina[[#This Row],[Cantidad Ordenada]]-cocina[[#This Row],[Costo Unitario]]*cocina[[#This Row],[Cantidad Ordenada]]</f>
        <v>24</v>
      </c>
      <c r="K1366">
        <f>cocina[[#This Row],[Precio Unitario]]*cocina[[#This Row],[Cantidad Ordenada]]</f>
        <v>60</v>
      </c>
      <c r="L1366" s="5">
        <f>(SUMIF(A:A,cocina[[#This Row],[Número de Orden]],J:J))/SUMIF(A:A,cocina[[#This Row],[Número de Orden]],K:K)</f>
        <v>0.38271604938271603</v>
      </c>
      <c r="M1366" s="1">
        <f>cocina[[#This Row],[Ganancia bruta]]-cocina[[#This Row],[Ganancia neta]]</f>
        <v>36</v>
      </c>
    </row>
    <row r="1367" spans="1:13" x14ac:dyDescent="0.3">
      <c r="A1367">
        <v>553</v>
      </c>
      <c r="B1367">
        <v>14</v>
      </c>
      <c r="C1367" s="1" t="s">
        <v>78</v>
      </c>
      <c r="D1367" s="1" t="s">
        <v>613</v>
      </c>
      <c r="E1367">
        <v>18</v>
      </c>
      <c r="F1367">
        <v>30</v>
      </c>
      <c r="G1367">
        <v>3</v>
      </c>
      <c r="H1367">
        <v>26</v>
      </c>
      <c r="I1367" s="1" t="s">
        <v>609</v>
      </c>
      <c r="J1367">
        <f>cocina[[#This Row],[Precio Unitario]]*cocina[[#This Row],[Cantidad Ordenada]]-cocina[[#This Row],[Costo Unitario]]*cocina[[#This Row],[Cantidad Ordenada]]</f>
        <v>36</v>
      </c>
      <c r="K1367">
        <f>cocina[[#This Row],[Precio Unitario]]*cocina[[#This Row],[Cantidad Ordenada]]</f>
        <v>90</v>
      </c>
      <c r="L1367" s="5">
        <f>(SUMIF(A:A,cocina[[#This Row],[Número de Orden]],J:J))/SUMIF(A:A,cocina[[#This Row],[Número de Orden]],K:K)</f>
        <v>0.4039408866995074</v>
      </c>
      <c r="M1367" s="1">
        <f>cocina[[#This Row],[Ganancia bruta]]-cocina[[#This Row],[Ganancia neta]]</f>
        <v>54</v>
      </c>
    </row>
    <row r="1368" spans="1:13" x14ac:dyDescent="0.3">
      <c r="A1368">
        <v>553</v>
      </c>
      <c r="B1368">
        <v>14</v>
      </c>
      <c r="C1368" s="1" t="s">
        <v>132</v>
      </c>
      <c r="D1368" s="1" t="s">
        <v>631</v>
      </c>
      <c r="E1368">
        <v>15</v>
      </c>
      <c r="F1368">
        <v>25</v>
      </c>
      <c r="G1368">
        <v>2</v>
      </c>
      <c r="H1368">
        <v>56</v>
      </c>
      <c r="I1368" s="1" t="s">
        <v>608</v>
      </c>
      <c r="J1368">
        <f>cocina[[#This Row],[Precio Unitario]]*cocina[[#This Row],[Cantidad Ordenada]]-cocina[[#This Row],[Costo Unitario]]*cocina[[#This Row],[Cantidad Ordenada]]</f>
        <v>20</v>
      </c>
      <c r="K1368">
        <f>cocina[[#This Row],[Precio Unitario]]*cocina[[#This Row],[Cantidad Ordenada]]</f>
        <v>50</v>
      </c>
      <c r="L1368" s="5">
        <f>(SUMIF(A:A,cocina[[#This Row],[Número de Orden]],J:J))/SUMIF(A:A,cocina[[#This Row],[Número de Orden]],K:K)</f>
        <v>0.4039408866995074</v>
      </c>
      <c r="M1368" s="1">
        <f>cocina[[#This Row],[Ganancia bruta]]-cocina[[#This Row],[Ganancia neta]]</f>
        <v>30</v>
      </c>
    </row>
    <row r="1369" spans="1:13" x14ac:dyDescent="0.3">
      <c r="A1369">
        <v>553</v>
      </c>
      <c r="B1369">
        <v>14</v>
      </c>
      <c r="C1369" s="1" t="s">
        <v>213</v>
      </c>
      <c r="D1369" s="1" t="s">
        <v>624</v>
      </c>
      <c r="E1369">
        <v>13</v>
      </c>
      <c r="F1369">
        <v>22</v>
      </c>
      <c r="G1369">
        <v>2</v>
      </c>
      <c r="H1369">
        <v>54</v>
      </c>
      <c r="I1369" s="1" t="s">
        <v>608</v>
      </c>
      <c r="J1369">
        <f>cocina[[#This Row],[Precio Unitario]]*cocina[[#This Row],[Cantidad Ordenada]]-cocina[[#This Row],[Costo Unitario]]*cocina[[#This Row],[Cantidad Ordenada]]</f>
        <v>18</v>
      </c>
      <c r="K1369">
        <f>cocina[[#This Row],[Precio Unitario]]*cocina[[#This Row],[Cantidad Ordenada]]</f>
        <v>44</v>
      </c>
      <c r="L1369" s="5">
        <f>(SUMIF(A:A,cocina[[#This Row],[Número de Orden]],J:J))/SUMIF(A:A,cocina[[#This Row],[Número de Orden]],K:K)</f>
        <v>0.4039408866995074</v>
      </c>
      <c r="M1369" s="1">
        <f>cocina[[#This Row],[Ganancia bruta]]-cocina[[#This Row],[Ganancia neta]]</f>
        <v>26</v>
      </c>
    </row>
    <row r="1370" spans="1:13" x14ac:dyDescent="0.3">
      <c r="A1370">
        <v>553</v>
      </c>
      <c r="B1370">
        <v>14</v>
      </c>
      <c r="C1370" s="1" t="s">
        <v>122</v>
      </c>
      <c r="D1370" s="1" t="s">
        <v>621</v>
      </c>
      <c r="E1370">
        <v>11</v>
      </c>
      <c r="F1370">
        <v>19</v>
      </c>
      <c r="G1370">
        <v>1</v>
      </c>
      <c r="H1370">
        <v>42</v>
      </c>
      <c r="I1370" s="1" t="s">
        <v>609</v>
      </c>
      <c r="J1370">
        <f>cocina[[#This Row],[Precio Unitario]]*cocina[[#This Row],[Cantidad Ordenada]]-cocina[[#This Row],[Costo Unitario]]*cocina[[#This Row],[Cantidad Ordenada]]</f>
        <v>8</v>
      </c>
      <c r="K1370">
        <f>cocina[[#This Row],[Precio Unitario]]*cocina[[#This Row],[Cantidad Ordenada]]</f>
        <v>19</v>
      </c>
      <c r="L1370" s="5">
        <f>(SUMIF(A:A,cocina[[#This Row],[Número de Orden]],J:J))/SUMIF(A:A,cocina[[#This Row],[Número de Orden]],K:K)</f>
        <v>0.4039408866995074</v>
      </c>
      <c r="M1370" s="1">
        <f>cocina[[#This Row],[Ganancia bruta]]-cocina[[#This Row],[Ganancia neta]]</f>
        <v>11</v>
      </c>
    </row>
    <row r="1371" spans="1:13" x14ac:dyDescent="0.3">
      <c r="A1371">
        <v>554</v>
      </c>
      <c r="B1371">
        <v>10</v>
      </c>
      <c r="C1371" s="1" t="s">
        <v>210</v>
      </c>
      <c r="D1371" s="1" t="s">
        <v>627</v>
      </c>
      <c r="E1371">
        <v>14</v>
      </c>
      <c r="F1371">
        <v>23</v>
      </c>
      <c r="G1371">
        <v>2</v>
      </c>
      <c r="H1371">
        <v>55</v>
      </c>
      <c r="I1371" s="1" t="s">
        <v>609</v>
      </c>
      <c r="J1371">
        <f>cocina[[#This Row],[Precio Unitario]]*cocina[[#This Row],[Cantidad Ordenada]]-cocina[[#This Row],[Costo Unitario]]*cocina[[#This Row],[Cantidad Ordenada]]</f>
        <v>18</v>
      </c>
      <c r="K1371">
        <f>cocina[[#This Row],[Precio Unitario]]*cocina[[#This Row],[Cantidad Ordenada]]</f>
        <v>46</v>
      </c>
      <c r="L1371" s="5">
        <f>(SUMIF(A:A,cocina[[#This Row],[Número de Orden]],J:J))/SUMIF(A:A,cocina[[#This Row],[Número de Orden]],K:K)</f>
        <v>0.37951807228915663</v>
      </c>
      <c r="M1371" s="1">
        <f>cocina[[#This Row],[Ganancia bruta]]-cocina[[#This Row],[Ganancia neta]]</f>
        <v>28</v>
      </c>
    </row>
    <row r="1372" spans="1:13" x14ac:dyDescent="0.3">
      <c r="A1372">
        <v>554</v>
      </c>
      <c r="B1372">
        <v>10</v>
      </c>
      <c r="C1372" s="1" t="s">
        <v>58</v>
      </c>
      <c r="D1372" s="1" t="s">
        <v>616</v>
      </c>
      <c r="E1372">
        <v>25</v>
      </c>
      <c r="F1372">
        <v>40</v>
      </c>
      <c r="G1372">
        <v>3</v>
      </c>
      <c r="H1372">
        <v>16</v>
      </c>
      <c r="I1372" s="1" t="s">
        <v>608</v>
      </c>
      <c r="J1372">
        <f>cocina[[#This Row],[Precio Unitario]]*cocina[[#This Row],[Cantidad Ordenada]]-cocina[[#This Row],[Costo Unitario]]*cocina[[#This Row],[Cantidad Ordenada]]</f>
        <v>45</v>
      </c>
      <c r="K1372">
        <f>cocina[[#This Row],[Precio Unitario]]*cocina[[#This Row],[Cantidad Ordenada]]</f>
        <v>120</v>
      </c>
      <c r="L1372" s="5">
        <f>(SUMIF(A:A,cocina[[#This Row],[Número de Orden]],J:J))/SUMIF(A:A,cocina[[#This Row],[Número de Orden]],K:K)</f>
        <v>0.37951807228915663</v>
      </c>
      <c r="M1372" s="1">
        <f>cocina[[#This Row],[Ganancia bruta]]-cocina[[#This Row],[Ganancia neta]]</f>
        <v>75</v>
      </c>
    </row>
    <row r="1373" spans="1:13" x14ac:dyDescent="0.3">
      <c r="A1373">
        <v>555</v>
      </c>
      <c r="B1373">
        <v>20</v>
      </c>
      <c r="C1373" s="1" t="s">
        <v>78</v>
      </c>
      <c r="D1373" s="1" t="s">
        <v>613</v>
      </c>
      <c r="E1373">
        <v>18</v>
      </c>
      <c r="F1373">
        <v>30</v>
      </c>
      <c r="G1373">
        <v>1</v>
      </c>
      <c r="H1373">
        <v>46</v>
      </c>
      <c r="I1373" s="1" t="s">
        <v>608</v>
      </c>
      <c r="J1373">
        <f>cocina[[#This Row],[Precio Unitario]]*cocina[[#This Row],[Cantidad Ordenada]]-cocina[[#This Row],[Costo Unitario]]*cocina[[#This Row],[Cantidad Ordenada]]</f>
        <v>12</v>
      </c>
      <c r="K1373">
        <f>cocina[[#This Row],[Precio Unitario]]*cocina[[#This Row],[Cantidad Ordenada]]</f>
        <v>30</v>
      </c>
      <c r="L1373" s="5">
        <f>(SUMIF(A:A,cocina[[#This Row],[Número de Orden]],J:J))/SUMIF(A:A,cocina[[#This Row],[Número de Orden]],K:K)</f>
        <v>0.4</v>
      </c>
      <c r="M1373" s="1">
        <f>cocina[[#This Row],[Ganancia bruta]]-cocina[[#This Row],[Ganancia neta]]</f>
        <v>18</v>
      </c>
    </row>
    <row r="1374" spans="1:13" x14ac:dyDescent="0.3">
      <c r="A1374">
        <v>556</v>
      </c>
      <c r="B1374">
        <v>9</v>
      </c>
      <c r="C1374" s="1" t="s">
        <v>213</v>
      </c>
      <c r="D1374" s="1" t="s">
        <v>624</v>
      </c>
      <c r="E1374">
        <v>13</v>
      </c>
      <c r="F1374">
        <v>22</v>
      </c>
      <c r="G1374">
        <v>1</v>
      </c>
      <c r="H1374">
        <v>36</v>
      </c>
      <c r="I1374" s="1" t="s">
        <v>608</v>
      </c>
      <c r="J1374">
        <f>cocina[[#This Row],[Precio Unitario]]*cocina[[#This Row],[Cantidad Ordenada]]-cocina[[#This Row],[Costo Unitario]]*cocina[[#This Row],[Cantidad Ordenada]]</f>
        <v>9</v>
      </c>
      <c r="K1374">
        <f>cocina[[#This Row],[Precio Unitario]]*cocina[[#This Row],[Cantidad Ordenada]]</f>
        <v>22</v>
      </c>
      <c r="L1374" s="5">
        <f>(SUMIF(A:A,cocina[[#This Row],[Número de Orden]],J:J))/SUMIF(A:A,cocina[[#This Row],[Número de Orden]],K:K)</f>
        <v>0.43421052631578949</v>
      </c>
      <c r="M1374" s="1">
        <f>cocina[[#This Row],[Ganancia bruta]]-cocina[[#This Row],[Ganancia neta]]</f>
        <v>13</v>
      </c>
    </row>
    <row r="1375" spans="1:13" x14ac:dyDescent="0.3">
      <c r="A1375">
        <v>556</v>
      </c>
      <c r="B1375">
        <v>9</v>
      </c>
      <c r="C1375" s="1" t="s">
        <v>89</v>
      </c>
      <c r="D1375" s="1" t="s">
        <v>629</v>
      </c>
      <c r="E1375">
        <v>10</v>
      </c>
      <c r="F1375">
        <v>18</v>
      </c>
      <c r="G1375">
        <v>3</v>
      </c>
      <c r="H1375">
        <v>30</v>
      </c>
      <c r="I1375" s="1" t="s">
        <v>609</v>
      </c>
      <c r="J1375">
        <f>cocina[[#This Row],[Precio Unitario]]*cocina[[#This Row],[Cantidad Ordenada]]-cocina[[#This Row],[Costo Unitario]]*cocina[[#This Row],[Cantidad Ordenada]]</f>
        <v>24</v>
      </c>
      <c r="K1375">
        <f>cocina[[#This Row],[Precio Unitario]]*cocina[[#This Row],[Cantidad Ordenada]]</f>
        <v>54</v>
      </c>
      <c r="L1375" s="5">
        <f>(SUMIF(A:A,cocina[[#This Row],[Número de Orden]],J:J))/SUMIF(A:A,cocina[[#This Row],[Número de Orden]],K:K)</f>
        <v>0.43421052631578949</v>
      </c>
      <c r="M1375" s="1">
        <f>cocina[[#This Row],[Ganancia bruta]]-cocina[[#This Row],[Ganancia neta]]</f>
        <v>30</v>
      </c>
    </row>
    <row r="1376" spans="1:13" x14ac:dyDescent="0.3">
      <c r="A1376">
        <v>557</v>
      </c>
      <c r="B1376">
        <v>7</v>
      </c>
      <c r="C1376" s="1" t="s">
        <v>257</v>
      </c>
      <c r="D1376" s="1" t="s">
        <v>623</v>
      </c>
      <c r="E1376">
        <v>19</v>
      </c>
      <c r="F1376">
        <v>32</v>
      </c>
      <c r="G1376">
        <v>2</v>
      </c>
      <c r="H1376">
        <v>47</v>
      </c>
      <c r="I1376" s="1" t="s">
        <v>609</v>
      </c>
      <c r="J1376">
        <f>cocina[[#This Row],[Precio Unitario]]*cocina[[#This Row],[Cantidad Ordenada]]-cocina[[#This Row],[Costo Unitario]]*cocina[[#This Row],[Cantidad Ordenada]]</f>
        <v>26</v>
      </c>
      <c r="K1376">
        <f>cocina[[#This Row],[Precio Unitario]]*cocina[[#This Row],[Cantidad Ordenada]]</f>
        <v>64</v>
      </c>
      <c r="L1376" s="5">
        <f>(SUMIF(A:A,cocina[[#This Row],[Número de Orden]],J:J))/SUMIF(A:A,cocina[[#This Row],[Número de Orden]],K:K)</f>
        <v>0.39548022598870058</v>
      </c>
      <c r="M1376" s="1">
        <f>cocina[[#This Row],[Ganancia bruta]]-cocina[[#This Row],[Ganancia neta]]</f>
        <v>38</v>
      </c>
    </row>
    <row r="1377" spans="1:13" x14ac:dyDescent="0.3">
      <c r="A1377">
        <v>557</v>
      </c>
      <c r="B1377">
        <v>7</v>
      </c>
      <c r="C1377" s="1" t="s">
        <v>80</v>
      </c>
      <c r="D1377" s="1" t="s">
        <v>628</v>
      </c>
      <c r="E1377">
        <v>13</v>
      </c>
      <c r="F1377">
        <v>21</v>
      </c>
      <c r="G1377">
        <v>3</v>
      </c>
      <c r="H1377">
        <v>22</v>
      </c>
      <c r="I1377" s="1" t="s">
        <v>609</v>
      </c>
      <c r="J1377">
        <f>cocina[[#This Row],[Precio Unitario]]*cocina[[#This Row],[Cantidad Ordenada]]-cocina[[#This Row],[Costo Unitario]]*cocina[[#This Row],[Cantidad Ordenada]]</f>
        <v>24</v>
      </c>
      <c r="K1377">
        <f>cocina[[#This Row],[Precio Unitario]]*cocina[[#This Row],[Cantidad Ordenada]]</f>
        <v>63</v>
      </c>
      <c r="L1377" s="5">
        <f>(SUMIF(A:A,cocina[[#This Row],[Número de Orden]],J:J))/SUMIF(A:A,cocina[[#This Row],[Número de Orden]],K:K)</f>
        <v>0.39548022598870058</v>
      </c>
      <c r="M1377" s="1">
        <f>cocina[[#This Row],[Ganancia bruta]]-cocina[[#This Row],[Ganancia neta]]</f>
        <v>39</v>
      </c>
    </row>
    <row r="1378" spans="1:13" x14ac:dyDescent="0.3">
      <c r="A1378">
        <v>557</v>
      </c>
      <c r="B1378">
        <v>7</v>
      </c>
      <c r="C1378" s="1" t="s">
        <v>132</v>
      </c>
      <c r="D1378" s="1" t="s">
        <v>631</v>
      </c>
      <c r="E1378">
        <v>15</v>
      </c>
      <c r="F1378">
        <v>25</v>
      </c>
      <c r="G1378">
        <v>2</v>
      </c>
      <c r="H1378">
        <v>38</v>
      </c>
      <c r="I1378" s="1" t="s">
        <v>608</v>
      </c>
      <c r="J1378">
        <f>cocina[[#This Row],[Precio Unitario]]*cocina[[#This Row],[Cantidad Ordenada]]-cocina[[#This Row],[Costo Unitario]]*cocina[[#This Row],[Cantidad Ordenada]]</f>
        <v>20</v>
      </c>
      <c r="K1378">
        <f>cocina[[#This Row],[Precio Unitario]]*cocina[[#This Row],[Cantidad Ordenada]]</f>
        <v>50</v>
      </c>
      <c r="L1378" s="5">
        <f>(SUMIF(A:A,cocina[[#This Row],[Número de Orden]],J:J))/SUMIF(A:A,cocina[[#This Row],[Número de Orden]],K:K)</f>
        <v>0.39548022598870058</v>
      </c>
      <c r="M1378" s="1">
        <f>cocina[[#This Row],[Ganancia bruta]]-cocina[[#This Row],[Ganancia neta]]</f>
        <v>30</v>
      </c>
    </row>
    <row r="1379" spans="1:13" x14ac:dyDescent="0.3">
      <c r="A1379">
        <v>558</v>
      </c>
      <c r="B1379">
        <v>6</v>
      </c>
      <c r="C1379" s="1" t="s">
        <v>257</v>
      </c>
      <c r="D1379" s="1" t="s">
        <v>623</v>
      </c>
      <c r="E1379">
        <v>19</v>
      </c>
      <c r="F1379">
        <v>32</v>
      </c>
      <c r="G1379">
        <v>3</v>
      </c>
      <c r="H1379">
        <v>56</v>
      </c>
      <c r="I1379" s="1" t="s">
        <v>608</v>
      </c>
      <c r="J1379">
        <f>cocina[[#This Row],[Precio Unitario]]*cocina[[#This Row],[Cantidad Ordenada]]-cocina[[#This Row],[Costo Unitario]]*cocina[[#This Row],[Cantidad Ordenada]]</f>
        <v>39</v>
      </c>
      <c r="K1379">
        <f>cocina[[#This Row],[Precio Unitario]]*cocina[[#This Row],[Cantidad Ordenada]]</f>
        <v>96</v>
      </c>
      <c r="L1379" s="5">
        <f>(SUMIF(A:A,cocina[[#This Row],[Número de Orden]],J:J))/SUMIF(A:A,cocina[[#This Row],[Número de Orden]],K:K)</f>
        <v>0.4022346368715084</v>
      </c>
      <c r="M1379" s="1">
        <f>cocina[[#This Row],[Ganancia bruta]]-cocina[[#This Row],[Ganancia neta]]</f>
        <v>57</v>
      </c>
    </row>
    <row r="1380" spans="1:13" x14ac:dyDescent="0.3">
      <c r="A1380">
        <v>558</v>
      </c>
      <c r="B1380">
        <v>6</v>
      </c>
      <c r="C1380" s="1" t="s">
        <v>132</v>
      </c>
      <c r="D1380" s="1" t="s">
        <v>631</v>
      </c>
      <c r="E1380">
        <v>15</v>
      </c>
      <c r="F1380">
        <v>25</v>
      </c>
      <c r="G1380">
        <v>2</v>
      </c>
      <c r="H1380">
        <v>54</v>
      </c>
      <c r="I1380" s="1" t="s">
        <v>609</v>
      </c>
      <c r="J1380">
        <f>cocina[[#This Row],[Precio Unitario]]*cocina[[#This Row],[Cantidad Ordenada]]-cocina[[#This Row],[Costo Unitario]]*cocina[[#This Row],[Cantidad Ordenada]]</f>
        <v>20</v>
      </c>
      <c r="K1380">
        <f>cocina[[#This Row],[Precio Unitario]]*cocina[[#This Row],[Cantidad Ordenada]]</f>
        <v>50</v>
      </c>
      <c r="L1380" s="5">
        <f>(SUMIF(A:A,cocina[[#This Row],[Número de Orden]],J:J))/SUMIF(A:A,cocina[[#This Row],[Número de Orden]],K:K)</f>
        <v>0.4022346368715084</v>
      </c>
      <c r="M1380" s="1">
        <f>cocina[[#This Row],[Ganancia bruta]]-cocina[[#This Row],[Ganancia neta]]</f>
        <v>30</v>
      </c>
    </row>
    <row r="1381" spans="1:13" x14ac:dyDescent="0.3">
      <c r="A1381">
        <v>558</v>
      </c>
      <c r="B1381">
        <v>6</v>
      </c>
      <c r="C1381" s="1" t="s">
        <v>271</v>
      </c>
      <c r="D1381" s="1" t="s">
        <v>619</v>
      </c>
      <c r="E1381">
        <v>20</v>
      </c>
      <c r="F1381">
        <v>33</v>
      </c>
      <c r="G1381">
        <v>1</v>
      </c>
      <c r="H1381">
        <v>57</v>
      </c>
      <c r="I1381" s="1" t="s">
        <v>608</v>
      </c>
      <c r="J1381">
        <f>cocina[[#This Row],[Precio Unitario]]*cocina[[#This Row],[Cantidad Ordenada]]-cocina[[#This Row],[Costo Unitario]]*cocina[[#This Row],[Cantidad Ordenada]]</f>
        <v>13</v>
      </c>
      <c r="K1381">
        <f>cocina[[#This Row],[Precio Unitario]]*cocina[[#This Row],[Cantidad Ordenada]]</f>
        <v>33</v>
      </c>
      <c r="L1381" s="5">
        <f>(SUMIF(A:A,cocina[[#This Row],[Número de Orden]],J:J))/SUMIF(A:A,cocina[[#This Row],[Número de Orden]],K:K)</f>
        <v>0.4022346368715084</v>
      </c>
      <c r="M1381" s="1">
        <f>cocina[[#This Row],[Ganancia bruta]]-cocina[[#This Row],[Ganancia neta]]</f>
        <v>20</v>
      </c>
    </row>
    <row r="1382" spans="1:13" x14ac:dyDescent="0.3">
      <c r="A1382">
        <v>559</v>
      </c>
      <c r="B1382">
        <v>11</v>
      </c>
      <c r="C1382" s="1" t="s">
        <v>271</v>
      </c>
      <c r="D1382" s="1" t="s">
        <v>619</v>
      </c>
      <c r="E1382">
        <v>20</v>
      </c>
      <c r="F1382">
        <v>33</v>
      </c>
      <c r="G1382">
        <v>3</v>
      </c>
      <c r="H1382">
        <v>41</v>
      </c>
      <c r="I1382" s="1" t="s">
        <v>609</v>
      </c>
      <c r="J1382">
        <f>cocina[[#This Row],[Precio Unitario]]*cocina[[#This Row],[Cantidad Ordenada]]-cocina[[#This Row],[Costo Unitario]]*cocina[[#This Row],[Cantidad Ordenada]]</f>
        <v>39</v>
      </c>
      <c r="K1382">
        <f>cocina[[#This Row],[Precio Unitario]]*cocina[[#This Row],[Cantidad Ordenada]]</f>
        <v>99</v>
      </c>
      <c r="L1382" s="5">
        <f>(SUMIF(A:A,cocina[[#This Row],[Número de Orden]],J:J))/SUMIF(A:A,cocina[[#This Row],[Número de Orden]],K:K)</f>
        <v>0.39393939393939392</v>
      </c>
      <c r="M1382" s="1">
        <f>cocina[[#This Row],[Ganancia bruta]]-cocina[[#This Row],[Ganancia neta]]</f>
        <v>60</v>
      </c>
    </row>
    <row r="1383" spans="1:13" x14ac:dyDescent="0.3">
      <c r="A1383">
        <v>560</v>
      </c>
      <c r="B1383">
        <v>6</v>
      </c>
      <c r="C1383" s="1" t="s">
        <v>89</v>
      </c>
      <c r="D1383" s="1" t="s">
        <v>629</v>
      </c>
      <c r="E1383">
        <v>10</v>
      </c>
      <c r="F1383">
        <v>18</v>
      </c>
      <c r="G1383">
        <v>2</v>
      </c>
      <c r="H1383">
        <v>36</v>
      </c>
      <c r="I1383" s="1" t="s">
        <v>609</v>
      </c>
      <c r="J1383">
        <f>cocina[[#This Row],[Precio Unitario]]*cocina[[#This Row],[Cantidad Ordenada]]-cocina[[#This Row],[Costo Unitario]]*cocina[[#This Row],[Cantidad Ordenada]]</f>
        <v>16</v>
      </c>
      <c r="K1383">
        <f>cocina[[#This Row],[Precio Unitario]]*cocina[[#This Row],[Cantidad Ordenada]]</f>
        <v>36</v>
      </c>
      <c r="L1383" s="5">
        <f>(SUMIF(A:A,cocina[[#This Row],[Número de Orden]],J:J))/SUMIF(A:A,cocina[[#This Row],[Número de Orden]],K:K)</f>
        <v>0.4144144144144144</v>
      </c>
      <c r="M1383" s="1">
        <f>cocina[[#This Row],[Ganancia bruta]]-cocina[[#This Row],[Ganancia neta]]</f>
        <v>20</v>
      </c>
    </row>
    <row r="1384" spans="1:13" x14ac:dyDescent="0.3">
      <c r="A1384">
        <v>560</v>
      </c>
      <c r="B1384">
        <v>6</v>
      </c>
      <c r="C1384" s="1" t="s">
        <v>132</v>
      </c>
      <c r="D1384" s="1" t="s">
        <v>631</v>
      </c>
      <c r="E1384">
        <v>15</v>
      </c>
      <c r="F1384">
        <v>25</v>
      </c>
      <c r="G1384">
        <v>3</v>
      </c>
      <c r="H1384">
        <v>12</v>
      </c>
      <c r="I1384" s="1" t="s">
        <v>609</v>
      </c>
      <c r="J1384">
        <f>cocina[[#This Row],[Precio Unitario]]*cocina[[#This Row],[Cantidad Ordenada]]-cocina[[#This Row],[Costo Unitario]]*cocina[[#This Row],[Cantidad Ordenada]]</f>
        <v>30</v>
      </c>
      <c r="K1384">
        <f>cocina[[#This Row],[Precio Unitario]]*cocina[[#This Row],[Cantidad Ordenada]]</f>
        <v>75</v>
      </c>
      <c r="L1384" s="5">
        <f>(SUMIF(A:A,cocina[[#This Row],[Número de Orden]],J:J))/SUMIF(A:A,cocina[[#This Row],[Número de Orden]],K:K)</f>
        <v>0.4144144144144144</v>
      </c>
      <c r="M1384" s="1">
        <f>cocina[[#This Row],[Ganancia bruta]]-cocina[[#This Row],[Ganancia neta]]</f>
        <v>45</v>
      </c>
    </row>
    <row r="1385" spans="1:13" x14ac:dyDescent="0.3">
      <c r="A1385">
        <v>561</v>
      </c>
      <c r="B1385">
        <v>4</v>
      </c>
      <c r="C1385" s="1" t="s">
        <v>89</v>
      </c>
      <c r="D1385" s="1" t="s">
        <v>629</v>
      </c>
      <c r="E1385">
        <v>10</v>
      </c>
      <c r="F1385">
        <v>18</v>
      </c>
      <c r="G1385">
        <v>1</v>
      </c>
      <c r="H1385">
        <v>56</v>
      </c>
      <c r="I1385" s="1" t="s">
        <v>609</v>
      </c>
      <c r="J1385">
        <f>cocina[[#This Row],[Precio Unitario]]*cocina[[#This Row],[Cantidad Ordenada]]-cocina[[#This Row],[Costo Unitario]]*cocina[[#This Row],[Cantidad Ordenada]]</f>
        <v>8</v>
      </c>
      <c r="K1385">
        <f>cocina[[#This Row],[Precio Unitario]]*cocina[[#This Row],[Cantidad Ordenada]]</f>
        <v>18</v>
      </c>
      <c r="L1385" s="5">
        <f>(SUMIF(A:A,cocina[[#This Row],[Número de Orden]],J:J))/SUMIF(A:A,cocina[[#This Row],[Número de Orden]],K:K)</f>
        <v>0.40625</v>
      </c>
      <c r="M1385" s="1">
        <f>cocina[[#This Row],[Ganancia bruta]]-cocina[[#This Row],[Ganancia neta]]</f>
        <v>10</v>
      </c>
    </row>
    <row r="1386" spans="1:13" x14ac:dyDescent="0.3">
      <c r="A1386">
        <v>561</v>
      </c>
      <c r="B1386">
        <v>4</v>
      </c>
      <c r="C1386" s="1" t="s">
        <v>210</v>
      </c>
      <c r="D1386" s="1" t="s">
        <v>627</v>
      </c>
      <c r="E1386">
        <v>14</v>
      </c>
      <c r="F1386">
        <v>23</v>
      </c>
      <c r="G1386">
        <v>2</v>
      </c>
      <c r="H1386">
        <v>8</v>
      </c>
      <c r="I1386" s="1" t="s">
        <v>609</v>
      </c>
      <c r="J1386">
        <f>cocina[[#This Row],[Precio Unitario]]*cocina[[#This Row],[Cantidad Ordenada]]-cocina[[#This Row],[Costo Unitario]]*cocina[[#This Row],[Cantidad Ordenada]]</f>
        <v>18</v>
      </c>
      <c r="K1386">
        <f>cocina[[#This Row],[Precio Unitario]]*cocina[[#This Row],[Cantidad Ordenada]]</f>
        <v>46</v>
      </c>
      <c r="L1386" s="5">
        <f>(SUMIF(A:A,cocina[[#This Row],[Número de Orden]],J:J))/SUMIF(A:A,cocina[[#This Row],[Número de Orden]],K:K)</f>
        <v>0.40625</v>
      </c>
      <c r="M1386" s="1">
        <f>cocina[[#This Row],[Ganancia bruta]]-cocina[[#This Row],[Ganancia neta]]</f>
        <v>28</v>
      </c>
    </row>
    <row r="1387" spans="1:13" x14ac:dyDescent="0.3">
      <c r="A1387">
        <v>562</v>
      </c>
      <c r="B1387">
        <v>20</v>
      </c>
      <c r="C1387" s="1" t="s">
        <v>58</v>
      </c>
      <c r="D1387" s="1" t="s">
        <v>616</v>
      </c>
      <c r="E1387">
        <v>25</v>
      </c>
      <c r="F1387">
        <v>40</v>
      </c>
      <c r="G1387">
        <v>3</v>
      </c>
      <c r="H1387">
        <v>41</v>
      </c>
      <c r="I1387" s="1" t="s">
        <v>608</v>
      </c>
      <c r="J1387">
        <f>cocina[[#This Row],[Precio Unitario]]*cocina[[#This Row],[Cantidad Ordenada]]-cocina[[#This Row],[Costo Unitario]]*cocina[[#This Row],[Cantidad Ordenada]]</f>
        <v>45</v>
      </c>
      <c r="K1387">
        <f>cocina[[#This Row],[Precio Unitario]]*cocina[[#This Row],[Cantidad Ordenada]]</f>
        <v>120</v>
      </c>
      <c r="L1387" s="5">
        <f>(SUMIF(A:A,cocina[[#This Row],[Número de Orden]],J:J))/SUMIF(A:A,cocina[[#This Row],[Número de Orden]],K:K)</f>
        <v>0.3923611111111111</v>
      </c>
      <c r="M1387" s="1">
        <f>cocina[[#This Row],[Ganancia bruta]]-cocina[[#This Row],[Ganancia neta]]</f>
        <v>75</v>
      </c>
    </row>
    <row r="1388" spans="1:13" x14ac:dyDescent="0.3">
      <c r="A1388">
        <v>562</v>
      </c>
      <c r="B1388">
        <v>20</v>
      </c>
      <c r="C1388" s="1" t="s">
        <v>48</v>
      </c>
      <c r="D1388" s="1" t="s">
        <v>618</v>
      </c>
      <c r="E1388">
        <v>17</v>
      </c>
      <c r="F1388">
        <v>29</v>
      </c>
      <c r="G1388">
        <v>2</v>
      </c>
      <c r="H1388">
        <v>7</v>
      </c>
      <c r="I1388" s="1" t="s">
        <v>608</v>
      </c>
      <c r="J1388">
        <f>cocina[[#This Row],[Precio Unitario]]*cocina[[#This Row],[Cantidad Ordenada]]-cocina[[#This Row],[Costo Unitario]]*cocina[[#This Row],[Cantidad Ordenada]]</f>
        <v>24</v>
      </c>
      <c r="K1388">
        <f>cocina[[#This Row],[Precio Unitario]]*cocina[[#This Row],[Cantidad Ordenada]]</f>
        <v>58</v>
      </c>
      <c r="L1388" s="5">
        <f>(SUMIF(A:A,cocina[[#This Row],[Número de Orden]],J:J))/SUMIF(A:A,cocina[[#This Row],[Número de Orden]],K:K)</f>
        <v>0.3923611111111111</v>
      </c>
      <c r="M1388" s="1">
        <f>cocina[[#This Row],[Ganancia bruta]]-cocina[[#This Row],[Ganancia neta]]</f>
        <v>34</v>
      </c>
    </row>
    <row r="1389" spans="1:13" x14ac:dyDescent="0.3">
      <c r="A1389">
        <v>562</v>
      </c>
      <c r="B1389">
        <v>20</v>
      </c>
      <c r="C1389" s="1" t="s">
        <v>168</v>
      </c>
      <c r="D1389" s="1" t="s">
        <v>612</v>
      </c>
      <c r="E1389">
        <v>14</v>
      </c>
      <c r="F1389">
        <v>24</v>
      </c>
      <c r="G1389">
        <v>2</v>
      </c>
      <c r="H1389">
        <v>22</v>
      </c>
      <c r="I1389" s="1" t="s">
        <v>608</v>
      </c>
      <c r="J1389">
        <f>cocina[[#This Row],[Precio Unitario]]*cocina[[#This Row],[Cantidad Ordenada]]-cocina[[#This Row],[Costo Unitario]]*cocina[[#This Row],[Cantidad Ordenada]]</f>
        <v>20</v>
      </c>
      <c r="K1389">
        <f>cocina[[#This Row],[Precio Unitario]]*cocina[[#This Row],[Cantidad Ordenada]]</f>
        <v>48</v>
      </c>
      <c r="L1389" s="5">
        <f>(SUMIF(A:A,cocina[[#This Row],[Número de Orden]],J:J))/SUMIF(A:A,cocina[[#This Row],[Número de Orden]],K:K)</f>
        <v>0.3923611111111111</v>
      </c>
      <c r="M1389" s="1">
        <f>cocina[[#This Row],[Ganancia bruta]]-cocina[[#This Row],[Ganancia neta]]</f>
        <v>28</v>
      </c>
    </row>
    <row r="1390" spans="1:13" x14ac:dyDescent="0.3">
      <c r="A1390">
        <v>562</v>
      </c>
      <c r="B1390">
        <v>20</v>
      </c>
      <c r="C1390" s="1" t="s">
        <v>126</v>
      </c>
      <c r="D1390" s="1" t="s">
        <v>614</v>
      </c>
      <c r="E1390">
        <v>19</v>
      </c>
      <c r="F1390">
        <v>31</v>
      </c>
      <c r="G1390">
        <v>2</v>
      </c>
      <c r="H1390">
        <v>42</v>
      </c>
      <c r="I1390" s="1" t="s">
        <v>609</v>
      </c>
      <c r="J1390">
        <f>cocina[[#This Row],[Precio Unitario]]*cocina[[#This Row],[Cantidad Ordenada]]-cocina[[#This Row],[Costo Unitario]]*cocina[[#This Row],[Cantidad Ordenada]]</f>
        <v>24</v>
      </c>
      <c r="K1390">
        <f>cocina[[#This Row],[Precio Unitario]]*cocina[[#This Row],[Cantidad Ordenada]]</f>
        <v>62</v>
      </c>
      <c r="L1390" s="5">
        <f>(SUMIF(A:A,cocina[[#This Row],[Número de Orden]],J:J))/SUMIF(A:A,cocina[[#This Row],[Número de Orden]],K:K)</f>
        <v>0.3923611111111111</v>
      </c>
      <c r="M1390" s="1">
        <f>cocina[[#This Row],[Ganancia bruta]]-cocina[[#This Row],[Ganancia neta]]</f>
        <v>38</v>
      </c>
    </row>
    <row r="1391" spans="1:13" x14ac:dyDescent="0.3">
      <c r="A1391">
        <v>563</v>
      </c>
      <c r="B1391">
        <v>12</v>
      </c>
      <c r="C1391" s="1" t="s">
        <v>116</v>
      </c>
      <c r="D1391" s="1" t="s">
        <v>615</v>
      </c>
      <c r="E1391">
        <v>16</v>
      </c>
      <c r="F1391">
        <v>27</v>
      </c>
      <c r="G1391">
        <v>2</v>
      </c>
      <c r="H1391">
        <v>37</v>
      </c>
      <c r="I1391" s="1" t="s">
        <v>609</v>
      </c>
      <c r="J1391">
        <f>cocina[[#This Row],[Precio Unitario]]*cocina[[#This Row],[Cantidad Ordenada]]-cocina[[#This Row],[Costo Unitario]]*cocina[[#This Row],[Cantidad Ordenada]]</f>
        <v>22</v>
      </c>
      <c r="K1391">
        <f>cocina[[#This Row],[Precio Unitario]]*cocina[[#This Row],[Cantidad Ordenada]]</f>
        <v>54</v>
      </c>
      <c r="L1391" s="5">
        <f>(SUMIF(A:A,cocina[[#This Row],[Número de Orden]],J:J))/SUMIF(A:A,cocina[[#This Row],[Número de Orden]],K:K)</f>
        <v>0.40740740740740738</v>
      </c>
      <c r="M1391" s="1">
        <f>cocina[[#This Row],[Ganancia bruta]]-cocina[[#This Row],[Ganancia neta]]</f>
        <v>32</v>
      </c>
    </row>
    <row r="1392" spans="1:13" x14ac:dyDescent="0.3">
      <c r="A1392">
        <v>564</v>
      </c>
      <c r="B1392">
        <v>9</v>
      </c>
      <c r="C1392" s="1" t="s">
        <v>83</v>
      </c>
      <c r="D1392" s="1" t="s">
        <v>617</v>
      </c>
      <c r="E1392">
        <v>22</v>
      </c>
      <c r="F1392">
        <v>36</v>
      </c>
      <c r="G1392">
        <v>1</v>
      </c>
      <c r="H1392">
        <v>7</v>
      </c>
      <c r="I1392" s="1" t="s">
        <v>609</v>
      </c>
      <c r="J1392">
        <f>cocina[[#This Row],[Precio Unitario]]*cocina[[#This Row],[Cantidad Ordenada]]-cocina[[#This Row],[Costo Unitario]]*cocina[[#This Row],[Cantidad Ordenada]]</f>
        <v>14</v>
      </c>
      <c r="K1392">
        <f>cocina[[#This Row],[Precio Unitario]]*cocina[[#This Row],[Cantidad Ordenada]]</f>
        <v>36</v>
      </c>
      <c r="L1392" s="5">
        <f>(SUMIF(A:A,cocina[[#This Row],[Número de Orden]],J:J))/SUMIF(A:A,cocina[[#This Row],[Número de Orden]],K:K)</f>
        <v>0.38461538461538464</v>
      </c>
      <c r="M1392" s="1">
        <f>cocina[[#This Row],[Ganancia bruta]]-cocina[[#This Row],[Ganancia neta]]</f>
        <v>22</v>
      </c>
    </row>
    <row r="1393" spans="1:13" x14ac:dyDescent="0.3">
      <c r="A1393">
        <v>564</v>
      </c>
      <c r="B1393">
        <v>9</v>
      </c>
      <c r="C1393" s="1" t="s">
        <v>58</v>
      </c>
      <c r="D1393" s="1" t="s">
        <v>616</v>
      </c>
      <c r="E1393">
        <v>25</v>
      </c>
      <c r="F1393">
        <v>40</v>
      </c>
      <c r="G1393">
        <v>2</v>
      </c>
      <c r="H1393">
        <v>36</v>
      </c>
      <c r="I1393" s="1" t="s">
        <v>609</v>
      </c>
      <c r="J1393">
        <f>cocina[[#This Row],[Precio Unitario]]*cocina[[#This Row],[Cantidad Ordenada]]-cocina[[#This Row],[Costo Unitario]]*cocina[[#This Row],[Cantidad Ordenada]]</f>
        <v>30</v>
      </c>
      <c r="K1393">
        <f>cocina[[#This Row],[Precio Unitario]]*cocina[[#This Row],[Cantidad Ordenada]]</f>
        <v>80</v>
      </c>
      <c r="L1393" s="5">
        <f>(SUMIF(A:A,cocina[[#This Row],[Número de Orden]],J:J))/SUMIF(A:A,cocina[[#This Row],[Número de Orden]],K:K)</f>
        <v>0.38461538461538464</v>
      </c>
      <c r="M1393" s="1">
        <f>cocina[[#This Row],[Ganancia bruta]]-cocina[[#This Row],[Ganancia neta]]</f>
        <v>50</v>
      </c>
    </row>
    <row r="1394" spans="1:13" x14ac:dyDescent="0.3">
      <c r="A1394">
        <v>564</v>
      </c>
      <c r="B1394">
        <v>9</v>
      </c>
      <c r="C1394" s="1" t="s">
        <v>156</v>
      </c>
      <c r="D1394" s="1" t="s">
        <v>626</v>
      </c>
      <c r="E1394">
        <v>12</v>
      </c>
      <c r="F1394">
        <v>20</v>
      </c>
      <c r="G1394">
        <v>2</v>
      </c>
      <c r="H1394">
        <v>11</v>
      </c>
      <c r="I1394" s="1" t="s">
        <v>609</v>
      </c>
      <c r="J1394">
        <f>cocina[[#This Row],[Precio Unitario]]*cocina[[#This Row],[Cantidad Ordenada]]-cocina[[#This Row],[Costo Unitario]]*cocina[[#This Row],[Cantidad Ordenada]]</f>
        <v>16</v>
      </c>
      <c r="K1394">
        <f>cocina[[#This Row],[Precio Unitario]]*cocina[[#This Row],[Cantidad Ordenada]]</f>
        <v>40</v>
      </c>
      <c r="L1394" s="5">
        <f>(SUMIF(A:A,cocina[[#This Row],[Número de Orden]],J:J))/SUMIF(A:A,cocina[[#This Row],[Número de Orden]],K:K)</f>
        <v>0.38461538461538464</v>
      </c>
      <c r="M1394" s="1">
        <f>cocina[[#This Row],[Ganancia bruta]]-cocina[[#This Row],[Ganancia neta]]</f>
        <v>24</v>
      </c>
    </row>
    <row r="1395" spans="1:13" x14ac:dyDescent="0.3">
      <c r="A1395">
        <v>565</v>
      </c>
      <c r="B1395">
        <v>3</v>
      </c>
      <c r="C1395" s="1" t="s">
        <v>257</v>
      </c>
      <c r="D1395" s="1" t="s">
        <v>623</v>
      </c>
      <c r="E1395">
        <v>19</v>
      </c>
      <c r="F1395">
        <v>32</v>
      </c>
      <c r="G1395">
        <v>3</v>
      </c>
      <c r="H1395">
        <v>19</v>
      </c>
      <c r="I1395" s="1" t="s">
        <v>608</v>
      </c>
      <c r="J1395">
        <f>cocina[[#This Row],[Precio Unitario]]*cocina[[#This Row],[Cantidad Ordenada]]-cocina[[#This Row],[Costo Unitario]]*cocina[[#This Row],[Cantidad Ordenada]]</f>
        <v>39</v>
      </c>
      <c r="K1395">
        <f>cocina[[#This Row],[Precio Unitario]]*cocina[[#This Row],[Cantidad Ordenada]]</f>
        <v>96</v>
      </c>
      <c r="L1395" s="5">
        <f>(SUMIF(A:A,cocina[[#This Row],[Número de Orden]],J:J))/SUMIF(A:A,cocina[[#This Row],[Número de Orden]],K:K)</f>
        <v>0.41035856573705182</v>
      </c>
      <c r="M1395" s="1">
        <f>cocina[[#This Row],[Ganancia bruta]]-cocina[[#This Row],[Ganancia neta]]</f>
        <v>57</v>
      </c>
    </row>
    <row r="1396" spans="1:13" x14ac:dyDescent="0.3">
      <c r="A1396">
        <v>565</v>
      </c>
      <c r="B1396">
        <v>3</v>
      </c>
      <c r="C1396" s="1" t="s">
        <v>89</v>
      </c>
      <c r="D1396" s="1" t="s">
        <v>629</v>
      </c>
      <c r="E1396">
        <v>10</v>
      </c>
      <c r="F1396">
        <v>18</v>
      </c>
      <c r="G1396">
        <v>3</v>
      </c>
      <c r="H1396">
        <v>53</v>
      </c>
      <c r="I1396" s="1" t="s">
        <v>609</v>
      </c>
      <c r="J1396">
        <f>cocina[[#This Row],[Precio Unitario]]*cocina[[#This Row],[Cantidad Ordenada]]-cocina[[#This Row],[Costo Unitario]]*cocina[[#This Row],[Cantidad Ordenada]]</f>
        <v>24</v>
      </c>
      <c r="K1396">
        <f>cocina[[#This Row],[Precio Unitario]]*cocina[[#This Row],[Cantidad Ordenada]]</f>
        <v>54</v>
      </c>
      <c r="L1396" s="5">
        <f>(SUMIF(A:A,cocina[[#This Row],[Número de Orden]],J:J))/SUMIF(A:A,cocina[[#This Row],[Número de Orden]],K:K)</f>
        <v>0.41035856573705182</v>
      </c>
      <c r="M1396" s="1">
        <f>cocina[[#This Row],[Ganancia bruta]]-cocina[[#This Row],[Ganancia neta]]</f>
        <v>30</v>
      </c>
    </row>
    <row r="1397" spans="1:13" x14ac:dyDescent="0.3">
      <c r="A1397">
        <v>565</v>
      </c>
      <c r="B1397">
        <v>3</v>
      </c>
      <c r="C1397" s="1" t="s">
        <v>271</v>
      </c>
      <c r="D1397" s="1" t="s">
        <v>619</v>
      </c>
      <c r="E1397">
        <v>20</v>
      </c>
      <c r="F1397">
        <v>33</v>
      </c>
      <c r="G1397">
        <v>2</v>
      </c>
      <c r="H1397">
        <v>21</v>
      </c>
      <c r="I1397" s="1" t="s">
        <v>609</v>
      </c>
      <c r="J1397">
        <f>cocina[[#This Row],[Precio Unitario]]*cocina[[#This Row],[Cantidad Ordenada]]-cocina[[#This Row],[Costo Unitario]]*cocina[[#This Row],[Cantidad Ordenada]]</f>
        <v>26</v>
      </c>
      <c r="K1397">
        <f>cocina[[#This Row],[Precio Unitario]]*cocina[[#This Row],[Cantidad Ordenada]]</f>
        <v>66</v>
      </c>
      <c r="L1397" s="5">
        <f>(SUMIF(A:A,cocina[[#This Row],[Número de Orden]],J:J))/SUMIF(A:A,cocina[[#This Row],[Número de Orden]],K:K)</f>
        <v>0.41035856573705182</v>
      </c>
      <c r="M1397" s="1">
        <f>cocina[[#This Row],[Ganancia bruta]]-cocina[[#This Row],[Ganancia neta]]</f>
        <v>40</v>
      </c>
    </row>
    <row r="1398" spans="1:13" x14ac:dyDescent="0.3">
      <c r="A1398">
        <v>565</v>
      </c>
      <c r="B1398">
        <v>3</v>
      </c>
      <c r="C1398" s="1" t="s">
        <v>36</v>
      </c>
      <c r="D1398" s="1" t="s">
        <v>622</v>
      </c>
      <c r="E1398">
        <v>21</v>
      </c>
      <c r="F1398">
        <v>35</v>
      </c>
      <c r="G1398">
        <v>1</v>
      </c>
      <c r="H1398">
        <v>5</v>
      </c>
      <c r="I1398" s="1" t="s">
        <v>609</v>
      </c>
      <c r="J1398">
        <f>cocina[[#This Row],[Precio Unitario]]*cocina[[#This Row],[Cantidad Ordenada]]-cocina[[#This Row],[Costo Unitario]]*cocina[[#This Row],[Cantidad Ordenada]]</f>
        <v>14</v>
      </c>
      <c r="K1398">
        <f>cocina[[#This Row],[Precio Unitario]]*cocina[[#This Row],[Cantidad Ordenada]]</f>
        <v>35</v>
      </c>
      <c r="L1398" s="5">
        <f>(SUMIF(A:A,cocina[[#This Row],[Número de Orden]],J:J))/SUMIF(A:A,cocina[[#This Row],[Número de Orden]],K:K)</f>
        <v>0.41035856573705182</v>
      </c>
      <c r="M1398" s="1">
        <f>cocina[[#This Row],[Ganancia bruta]]-cocina[[#This Row],[Ganancia neta]]</f>
        <v>21</v>
      </c>
    </row>
    <row r="1399" spans="1:13" x14ac:dyDescent="0.3">
      <c r="A1399">
        <v>566</v>
      </c>
      <c r="B1399">
        <v>4</v>
      </c>
      <c r="C1399" s="1" t="s">
        <v>165</v>
      </c>
      <c r="D1399" s="1" t="s">
        <v>630</v>
      </c>
      <c r="E1399">
        <v>15</v>
      </c>
      <c r="F1399">
        <v>26</v>
      </c>
      <c r="G1399">
        <v>3</v>
      </c>
      <c r="H1399">
        <v>56</v>
      </c>
      <c r="I1399" s="1" t="s">
        <v>608</v>
      </c>
      <c r="J1399">
        <f>cocina[[#This Row],[Precio Unitario]]*cocina[[#This Row],[Cantidad Ordenada]]-cocina[[#This Row],[Costo Unitario]]*cocina[[#This Row],[Cantidad Ordenada]]</f>
        <v>33</v>
      </c>
      <c r="K1399">
        <f>cocina[[#This Row],[Precio Unitario]]*cocina[[#This Row],[Cantidad Ordenada]]</f>
        <v>78</v>
      </c>
      <c r="L1399" s="5">
        <f>(SUMIF(A:A,cocina[[#This Row],[Número de Orden]],J:J))/SUMIF(A:A,cocina[[#This Row],[Número de Orden]],K:K)</f>
        <v>0.42307692307692307</v>
      </c>
      <c r="M1399" s="1">
        <f>cocina[[#This Row],[Ganancia bruta]]-cocina[[#This Row],[Ganancia neta]]</f>
        <v>45</v>
      </c>
    </row>
    <row r="1400" spans="1:13" x14ac:dyDescent="0.3">
      <c r="A1400">
        <v>567</v>
      </c>
      <c r="B1400">
        <v>15</v>
      </c>
      <c r="C1400" s="1" t="s">
        <v>52</v>
      </c>
      <c r="D1400" s="1" t="s">
        <v>620</v>
      </c>
      <c r="E1400">
        <v>16</v>
      </c>
      <c r="F1400">
        <v>28</v>
      </c>
      <c r="G1400">
        <v>2</v>
      </c>
      <c r="H1400">
        <v>9</v>
      </c>
      <c r="I1400" s="1" t="s">
        <v>608</v>
      </c>
      <c r="J1400">
        <f>cocina[[#This Row],[Precio Unitario]]*cocina[[#This Row],[Cantidad Ordenada]]-cocina[[#This Row],[Costo Unitario]]*cocina[[#This Row],[Cantidad Ordenada]]</f>
        <v>24</v>
      </c>
      <c r="K1400">
        <f>cocina[[#This Row],[Precio Unitario]]*cocina[[#This Row],[Cantidad Ordenada]]</f>
        <v>56</v>
      </c>
      <c r="L1400" s="5">
        <f>(SUMIF(A:A,cocina[[#This Row],[Número de Orden]],J:J))/SUMIF(A:A,cocina[[#This Row],[Número de Orden]],K:K)</f>
        <v>0.40316205533596838</v>
      </c>
      <c r="M1400" s="1">
        <f>cocina[[#This Row],[Ganancia bruta]]-cocina[[#This Row],[Ganancia neta]]</f>
        <v>32</v>
      </c>
    </row>
    <row r="1401" spans="1:13" x14ac:dyDescent="0.3">
      <c r="A1401">
        <v>567</v>
      </c>
      <c r="B1401">
        <v>15</v>
      </c>
      <c r="C1401" s="1" t="s">
        <v>271</v>
      </c>
      <c r="D1401" s="1" t="s">
        <v>619</v>
      </c>
      <c r="E1401">
        <v>20</v>
      </c>
      <c r="F1401">
        <v>33</v>
      </c>
      <c r="G1401">
        <v>2</v>
      </c>
      <c r="H1401">
        <v>34</v>
      </c>
      <c r="I1401" s="1" t="s">
        <v>609</v>
      </c>
      <c r="J1401">
        <f>cocina[[#This Row],[Precio Unitario]]*cocina[[#This Row],[Cantidad Ordenada]]-cocina[[#This Row],[Costo Unitario]]*cocina[[#This Row],[Cantidad Ordenada]]</f>
        <v>26</v>
      </c>
      <c r="K1401">
        <f>cocina[[#This Row],[Precio Unitario]]*cocina[[#This Row],[Cantidad Ordenada]]</f>
        <v>66</v>
      </c>
      <c r="L1401" s="5">
        <f>(SUMIF(A:A,cocina[[#This Row],[Número de Orden]],J:J))/SUMIF(A:A,cocina[[#This Row],[Número de Orden]],K:K)</f>
        <v>0.40316205533596838</v>
      </c>
      <c r="M1401" s="1">
        <f>cocina[[#This Row],[Ganancia bruta]]-cocina[[#This Row],[Ganancia neta]]</f>
        <v>40</v>
      </c>
    </row>
    <row r="1402" spans="1:13" x14ac:dyDescent="0.3">
      <c r="A1402">
        <v>567</v>
      </c>
      <c r="B1402">
        <v>15</v>
      </c>
      <c r="C1402" s="1" t="s">
        <v>65</v>
      </c>
      <c r="D1402" s="1" t="s">
        <v>625</v>
      </c>
      <c r="E1402">
        <v>20</v>
      </c>
      <c r="F1402">
        <v>34</v>
      </c>
      <c r="G1402">
        <v>2</v>
      </c>
      <c r="H1402">
        <v>18</v>
      </c>
      <c r="I1402" s="1" t="s">
        <v>608</v>
      </c>
      <c r="J1402">
        <f>cocina[[#This Row],[Precio Unitario]]*cocina[[#This Row],[Cantidad Ordenada]]-cocina[[#This Row],[Costo Unitario]]*cocina[[#This Row],[Cantidad Ordenada]]</f>
        <v>28</v>
      </c>
      <c r="K1402">
        <f>cocina[[#This Row],[Precio Unitario]]*cocina[[#This Row],[Cantidad Ordenada]]</f>
        <v>68</v>
      </c>
      <c r="L1402" s="5">
        <f>(SUMIF(A:A,cocina[[#This Row],[Número de Orden]],J:J))/SUMIF(A:A,cocina[[#This Row],[Número de Orden]],K:K)</f>
        <v>0.40316205533596838</v>
      </c>
      <c r="M1402" s="1">
        <f>cocina[[#This Row],[Ganancia bruta]]-cocina[[#This Row],[Ganancia neta]]</f>
        <v>40</v>
      </c>
    </row>
    <row r="1403" spans="1:13" x14ac:dyDescent="0.3">
      <c r="A1403">
        <v>567</v>
      </c>
      <c r="B1403">
        <v>15</v>
      </c>
      <c r="C1403" s="1" t="s">
        <v>80</v>
      </c>
      <c r="D1403" s="1" t="s">
        <v>628</v>
      </c>
      <c r="E1403">
        <v>13</v>
      </c>
      <c r="F1403">
        <v>21</v>
      </c>
      <c r="G1403">
        <v>3</v>
      </c>
      <c r="H1403">
        <v>41</v>
      </c>
      <c r="I1403" s="1" t="s">
        <v>609</v>
      </c>
      <c r="J1403">
        <f>cocina[[#This Row],[Precio Unitario]]*cocina[[#This Row],[Cantidad Ordenada]]-cocina[[#This Row],[Costo Unitario]]*cocina[[#This Row],[Cantidad Ordenada]]</f>
        <v>24</v>
      </c>
      <c r="K1403">
        <f>cocina[[#This Row],[Precio Unitario]]*cocina[[#This Row],[Cantidad Ordenada]]</f>
        <v>63</v>
      </c>
      <c r="L1403" s="5">
        <f>(SUMIF(A:A,cocina[[#This Row],[Número de Orden]],J:J))/SUMIF(A:A,cocina[[#This Row],[Número de Orden]],K:K)</f>
        <v>0.40316205533596838</v>
      </c>
      <c r="M1403" s="1">
        <f>cocina[[#This Row],[Ganancia bruta]]-cocina[[#This Row],[Ganancia neta]]</f>
        <v>39</v>
      </c>
    </row>
    <row r="1404" spans="1:13" x14ac:dyDescent="0.3">
      <c r="A1404">
        <v>568</v>
      </c>
      <c r="B1404">
        <v>5</v>
      </c>
      <c r="C1404" s="1" t="s">
        <v>65</v>
      </c>
      <c r="D1404" s="1" t="s">
        <v>625</v>
      </c>
      <c r="E1404">
        <v>20</v>
      </c>
      <c r="F1404">
        <v>34</v>
      </c>
      <c r="G1404">
        <v>3</v>
      </c>
      <c r="H1404">
        <v>40</v>
      </c>
      <c r="I1404" s="1" t="s">
        <v>608</v>
      </c>
      <c r="J1404">
        <f>cocina[[#This Row],[Precio Unitario]]*cocina[[#This Row],[Cantidad Ordenada]]-cocina[[#This Row],[Costo Unitario]]*cocina[[#This Row],[Cantidad Ordenada]]</f>
        <v>42</v>
      </c>
      <c r="K1404">
        <f>cocina[[#This Row],[Precio Unitario]]*cocina[[#This Row],[Cantidad Ordenada]]</f>
        <v>102</v>
      </c>
      <c r="L1404" s="5">
        <f>(SUMIF(A:A,cocina[[#This Row],[Número de Orden]],J:J))/SUMIF(A:A,cocina[[#This Row],[Número de Orden]],K:K)</f>
        <v>0.39560439560439559</v>
      </c>
      <c r="M1404" s="1">
        <f>cocina[[#This Row],[Ganancia bruta]]-cocina[[#This Row],[Ganancia neta]]</f>
        <v>60</v>
      </c>
    </row>
    <row r="1405" spans="1:13" x14ac:dyDescent="0.3">
      <c r="A1405">
        <v>568</v>
      </c>
      <c r="B1405">
        <v>5</v>
      </c>
      <c r="C1405" s="1" t="s">
        <v>58</v>
      </c>
      <c r="D1405" s="1" t="s">
        <v>616</v>
      </c>
      <c r="E1405">
        <v>25</v>
      </c>
      <c r="F1405">
        <v>40</v>
      </c>
      <c r="G1405">
        <v>2</v>
      </c>
      <c r="H1405">
        <v>44</v>
      </c>
      <c r="I1405" s="1" t="s">
        <v>609</v>
      </c>
      <c r="J1405">
        <f>cocina[[#This Row],[Precio Unitario]]*cocina[[#This Row],[Cantidad Ordenada]]-cocina[[#This Row],[Costo Unitario]]*cocina[[#This Row],[Cantidad Ordenada]]</f>
        <v>30</v>
      </c>
      <c r="K1405">
        <f>cocina[[#This Row],[Precio Unitario]]*cocina[[#This Row],[Cantidad Ordenada]]</f>
        <v>80</v>
      </c>
      <c r="L1405" s="5">
        <f>(SUMIF(A:A,cocina[[#This Row],[Número de Orden]],J:J))/SUMIF(A:A,cocina[[#This Row],[Número de Orden]],K:K)</f>
        <v>0.39560439560439559</v>
      </c>
      <c r="M1405" s="1">
        <f>cocina[[#This Row],[Ganancia bruta]]-cocina[[#This Row],[Ganancia neta]]</f>
        <v>50</v>
      </c>
    </row>
    <row r="1406" spans="1:13" x14ac:dyDescent="0.3">
      <c r="A1406">
        <v>569</v>
      </c>
      <c r="B1406">
        <v>12</v>
      </c>
      <c r="C1406" s="1" t="s">
        <v>65</v>
      </c>
      <c r="D1406" s="1" t="s">
        <v>625</v>
      </c>
      <c r="E1406">
        <v>20</v>
      </c>
      <c r="F1406">
        <v>34</v>
      </c>
      <c r="G1406">
        <v>2</v>
      </c>
      <c r="H1406">
        <v>26</v>
      </c>
      <c r="I1406" s="1" t="s">
        <v>608</v>
      </c>
      <c r="J1406">
        <f>cocina[[#This Row],[Precio Unitario]]*cocina[[#This Row],[Cantidad Ordenada]]-cocina[[#This Row],[Costo Unitario]]*cocina[[#This Row],[Cantidad Ordenada]]</f>
        <v>28</v>
      </c>
      <c r="K1406">
        <f>cocina[[#This Row],[Precio Unitario]]*cocina[[#This Row],[Cantidad Ordenada]]</f>
        <v>68</v>
      </c>
      <c r="L1406" s="5">
        <f>(SUMIF(A:A,cocina[[#This Row],[Número de Orden]],J:J))/SUMIF(A:A,cocina[[#This Row],[Número de Orden]],K:K)</f>
        <v>0.39694656488549618</v>
      </c>
      <c r="M1406" s="1">
        <f>cocina[[#This Row],[Ganancia bruta]]-cocina[[#This Row],[Ganancia neta]]</f>
        <v>40</v>
      </c>
    </row>
    <row r="1407" spans="1:13" x14ac:dyDescent="0.3">
      <c r="A1407">
        <v>569</v>
      </c>
      <c r="B1407">
        <v>12</v>
      </c>
      <c r="C1407" s="1" t="s">
        <v>80</v>
      </c>
      <c r="D1407" s="1" t="s">
        <v>628</v>
      </c>
      <c r="E1407">
        <v>13</v>
      </c>
      <c r="F1407">
        <v>21</v>
      </c>
      <c r="G1407">
        <v>3</v>
      </c>
      <c r="H1407">
        <v>32</v>
      </c>
      <c r="I1407" s="1" t="s">
        <v>609</v>
      </c>
      <c r="J1407">
        <f>cocina[[#This Row],[Precio Unitario]]*cocina[[#This Row],[Cantidad Ordenada]]-cocina[[#This Row],[Costo Unitario]]*cocina[[#This Row],[Cantidad Ordenada]]</f>
        <v>24</v>
      </c>
      <c r="K1407">
        <f>cocina[[#This Row],[Precio Unitario]]*cocina[[#This Row],[Cantidad Ordenada]]</f>
        <v>63</v>
      </c>
      <c r="L1407" s="5">
        <f>(SUMIF(A:A,cocina[[#This Row],[Número de Orden]],J:J))/SUMIF(A:A,cocina[[#This Row],[Número de Orden]],K:K)</f>
        <v>0.39694656488549618</v>
      </c>
      <c r="M1407" s="1">
        <f>cocina[[#This Row],[Ganancia bruta]]-cocina[[#This Row],[Ganancia neta]]</f>
        <v>39</v>
      </c>
    </row>
    <row r="1408" spans="1:13" x14ac:dyDescent="0.3">
      <c r="A1408">
        <v>570</v>
      </c>
      <c r="B1408">
        <v>1</v>
      </c>
      <c r="C1408" s="1" t="s">
        <v>271</v>
      </c>
      <c r="D1408" s="1" t="s">
        <v>619</v>
      </c>
      <c r="E1408">
        <v>20</v>
      </c>
      <c r="F1408">
        <v>33</v>
      </c>
      <c r="G1408">
        <v>1</v>
      </c>
      <c r="H1408">
        <v>38</v>
      </c>
      <c r="I1408" s="1" t="s">
        <v>608</v>
      </c>
      <c r="J1408">
        <f>cocina[[#This Row],[Precio Unitario]]*cocina[[#This Row],[Cantidad Ordenada]]-cocina[[#This Row],[Costo Unitario]]*cocina[[#This Row],[Cantidad Ordenada]]</f>
        <v>13</v>
      </c>
      <c r="K1408">
        <f>cocina[[#This Row],[Precio Unitario]]*cocina[[#This Row],[Cantidad Ordenada]]</f>
        <v>33</v>
      </c>
      <c r="L1408" s="5">
        <f>(SUMIF(A:A,cocina[[#This Row],[Número de Orden]],J:J))/SUMIF(A:A,cocina[[#This Row],[Número de Orden]],K:K)</f>
        <v>0.41176470588235292</v>
      </c>
      <c r="M1408" s="1">
        <f>cocina[[#This Row],[Ganancia bruta]]-cocina[[#This Row],[Ganancia neta]]</f>
        <v>20</v>
      </c>
    </row>
    <row r="1409" spans="1:13" x14ac:dyDescent="0.3">
      <c r="A1409">
        <v>570</v>
      </c>
      <c r="B1409">
        <v>1</v>
      </c>
      <c r="C1409" s="1" t="s">
        <v>165</v>
      </c>
      <c r="D1409" s="1" t="s">
        <v>630</v>
      </c>
      <c r="E1409">
        <v>15</v>
      </c>
      <c r="F1409">
        <v>26</v>
      </c>
      <c r="G1409">
        <v>2</v>
      </c>
      <c r="H1409">
        <v>8</v>
      </c>
      <c r="I1409" s="1" t="s">
        <v>609</v>
      </c>
      <c r="J1409">
        <f>cocina[[#This Row],[Precio Unitario]]*cocina[[#This Row],[Cantidad Ordenada]]-cocina[[#This Row],[Costo Unitario]]*cocina[[#This Row],[Cantidad Ordenada]]</f>
        <v>22</v>
      </c>
      <c r="K1409">
        <f>cocina[[#This Row],[Precio Unitario]]*cocina[[#This Row],[Cantidad Ordenada]]</f>
        <v>52</v>
      </c>
      <c r="L1409" s="5">
        <f>(SUMIF(A:A,cocina[[#This Row],[Número de Orden]],J:J))/SUMIF(A:A,cocina[[#This Row],[Número de Orden]],K:K)</f>
        <v>0.41176470588235292</v>
      </c>
      <c r="M1409" s="1">
        <f>cocina[[#This Row],[Ganancia bruta]]-cocina[[#This Row],[Ganancia neta]]</f>
        <v>30</v>
      </c>
    </row>
    <row r="1410" spans="1:13" x14ac:dyDescent="0.3">
      <c r="A1410">
        <v>571</v>
      </c>
      <c r="B1410">
        <v>15</v>
      </c>
      <c r="C1410" s="1" t="s">
        <v>116</v>
      </c>
      <c r="D1410" s="1" t="s">
        <v>615</v>
      </c>
      <c r="E1410">
        <v>16</v>
      </c>
      <c r="F1410">
        <v>27</v>
      </c>
      <c r="G1410">
        <v>2</v>
      </c>
      <c r="H1410">
        <v>26</v>
      </c>
      <c r="I1410" s="1" t="s">
        <v>608</v>
      </c>
      <c r="J1410">
        <f>cocina[[#This Row],[Precio Unitario]]*cocina[[#This Row],[Cantidad Ordenada]]-cocina[[#This Row],[Costo Unitario]]*cocina[[#This Row],[Cantidad Ordenada]]</f>
        <v>22</v>
      </c>
      <c r="K1410">
        <f>cocina[[#This Row],[Precio Unitario]]*cocina[[#This Row],[Cantidad Ordenada]]</f>
        <v>54</v>
      </c>
      <c r="L1410" s="5">
        <f>(SUMIF(A:A,cocina[[#This Row],[Número de Orden]],J:J))/SUMIF(A:A,cocina[[#This Row],[Número de Orden]],K:K)</f>
        <v>0.40740740740740738</v>
      </c>
      <c r="M1410" s="1">
        <f>cocina[[#This Row],[Ganancia bruta]]-cocina[[#This Row],[Ganancia neta]]</f>
        <v>32</v>
      </c>
    </row>
    <row r="1411" spans="1:13" x14ac:dyDescent="0.3">
      <c r="A1411">
        <v>572</v>
      </c>
      <c r="B1411">
        <v>19</v>
      </c>
      <c r="C1411" s="1" t="s">
        <v>78</v>
      </c>
      <c r="D1411" s="1" t="s">
        <v>613</v>
      </c>
      <c r="E1411">
        <v>18</v>
      </c>
      <c r="F1411">
        <v>30</v>
      </c>
      <c r="G1411">
        <v>1</v>
      </c>
      <c r="H1411">
        <v>34</v>
      </c>
      <c r="I1411" s="1" t="s">
        <v>609</v>
      </c>
      <c r="J1411">
        <f>cocina[[#This Row],[Precio Unitario]]*cocina[[#This Row],[Cantidad Ordenada]]-cocina[[#This Row],[Costo Unitario]]*cocina[[#This Row],[Cantidad Ordenada]]</f>
        <v>12</v>
      </c>
      <c r="K1411">
        <f>cocina[[#This Row],[Precio Unitario]]*cocina[[#This Row],[Cantidad Ordenada]]</f>
        <v>30</v>
      </c>
      <c r="L1411" s="5">
        <f>(SUMIF(A:A,cocina[[#This Row],[Número de Orden]],J:J))/SUMIF(A:A,cocina[[#This Row],[Número de Orden]],K:K)</f>
        <v>0.40540540540540543</v>
      </c>
      <c r="M1411" s="1">
        <f>cocina[[#This Row],[Ganancia bruta]]-cocina[[#This Row],[Ganancia neta]]</f>
        <v>18</v>
      </c>
    </row>
    <row r="1412" spans="1:13" x14ac:dyDescent="0.3">
      <c r="A1412">
        <v>572</v>
      </c>
      <c r="B1412">
        <v>19</v>
      </c>
      <c r="C1412" s="1" t="s">
        <v>213</v>
      </c>
      <c r="D1412" s="1" t="s">
        <v>624</v>
      </c>
      <c r="E1412">
        <v>13</v>
      </c>
      <c r="F1412">
        <v>22</v>
      </c>
      <c r="G1412">
        <v>2</v>
      </c>
      <c r="H1412">
        <v>10</v>
      </c>
      <c r="I1412" s="1" t="s">
        <v>609</v>
      </c>
      <c r="J1412">
        <f>cocina[[#This Row],[Precio Unitario]]*cocina[[#This Row],[Cantidad Ordenada]]-cocina[[#This Row],[Costo Unitario]]*cocina[[#This Row],[Cantidad Ordenada]]</f>
        <v>18</v>
      </c>
      <c r="K1412">
        <f>cocina[[#This Row],[Precio Unitario]]*cocina[[#This Row],[Cantidad Ordenada]]</f>
        <v>44</v>
      </c>
      <c r="L1412" s="5">
        <f>(SUMIF(A:A,cocina[[#This Row],[Número de Orden]],J:J))/SUMIF(A:A,cocina[[#This Row],[Número de Orden]],K:K)</f>
        <v>0.40540540540540543</v>
      </c>
      <c r="M1412" s="1">
        <f>cocina[[#This Row],[Ganancia bruta]]-cocina[[#This Row],[Ganancia neta]]</f>
        <v>26</v>
      </c>
    </row>
    <row r="1413" spans="1:13" x14ac:dyDescent="0.3">
      <c r="A1413">
        <v>573</v>
      </c>
      <c r="B1413">
        <v>7</v>
      </c>
      <c r="C1413" s="1" t="s">
        <v>80</v>
      </c>
      <c r="D1413" s="1" t="s">
        <v>628</v>
      </c>
      <c r="E1413">
        <v>13</v>
      </c>
      <c r="F1413">
        <v>21</v>
      </c>
      <c r="G1413">
        <v>3</v>
      </c>
      <c r="H1413">
        <v>41</v>
      </c>
      <c r="I1413" s="1" t="s">
        <v>608</v>
      </c>
      <c r="J1413">
        <f>cocina[[#This Row],[Precio Unitario]]*cocina[[#This Row],[Cantidad Ordenada]]-cocina[[#This Row],[Costo Unitario]]*cocina[[#This Row],[Cantidad Ordenada]]</f>
        <v>24</v>
      </c>
      <c r="K1413">
        <f>cocina[[#This Row],[Precio Unitario]]*cocina[[#This Row],[Cantidad Ordenada]]</f>
        <v>63</v>
      </c>
      <c r="L1413" s="5">
        <f>(SUMIF(A:A,cocina[[#This Row],[Número de Orden]],J:J))/SUMIF(A:A,cocina[[#This Row],[Número de Orden]],K:K)</f>
        <v>0.4</v>
      </c>
      <c r="M1413" s="1">
        <f>cocina[[#This Row],[Ganancia bruta]]-cocina[[#This Row],[Ganancia neta]]</f>
        <v>39</v>
      </c>
    </row>
    <row r="1414" spans="1:13" x14ac:dyDescent="0.3">
      <c r="A1414">
        <v>573</v>
      </c>
      <c r="B1414">
        <v>7</v>
      </c>
      <c r="C1414" s="1" t="s">
        <v>65</v>
      </c>
      <c r="D1414" s="1" t="s">
        <v>625</v>
      </c>
      <c r="E1414">
        <v>20</v>
      </c>
      <c r="F1414">
        <v>34</v>
      </c>
      <c r="G1414">
        <v>3</v>
      </c>
      <c r="H1414">
        <v>28</v>
      </c>
      <c r="I1414" s="1" t="s">
        <v>609</v>
      </c>
      <c r="J1414">
        <f>cocina[[#This Row],[Precio Unitario]]*cocina[[#This Row],[Cantidad Ordenada]]-cocina[[#This Row],[Costo Unitario]]*cocina[[#This Row],[Cantidad Ordenada]]</f>
        <v>42</v>
      </c>
      <c r="K1414">
        <f>cocina[[#This Row],[Precio Unitario]]*cocina[[#This Row],[Cantidad Ordenada]]</f>
        <v>102</v>
      </c>
      <c r="L1414" s="5">
        <f>(SUMIF(A:A,cocina[[#This Row],[Número de Orden]],J:J))/SUMIF(A:A,cocina[[#This Row],[Número de Orden]],K:K)</f>
        <v>0.4</v>
      </c>
      <c r="M1414" s="1">
        <f>cocina[[#This Row],[Ganancia bruta]]-cocina[[#This Row],[Ganancia neta]]</f>
        <v>60</v>
      </c>
    </row>
    <row r="1415" spans="1:13" x14ac:dyDescent="0.3">
      <c r="A1415">
        <v>574</v>
      </c>
      <c r="B1415">
        <v>20</v>
      </c>
      <c r="C1415" s="1" t="s">
        <v>165</v>
      </c>
      <c r="D1415" s="1" t="s">
        <v>630</v>
      </c>
      <c r="E1415">
        <v>15</v>
      </c>
      <c r="F1415">
        <v>26</v>
      </c>
      <c r="G1415">
        <v>3</v>
      </c>
      <c r="H1415">
        <v>50</v>
      </c>
      <c r="I1415" s="1" t="s">
        <v>609</v>
      </c>
      <c r="J1415">
        <f>cocina[[#This Row],[Precio Unitario]]*cocina[[#This Row],[Cantidad Ordenada]]-cocina[[#This Row],[Costo Unitario]]*cocina[[#This Row],[Cantidad Ordenada]]</f>
        <v>33</v>
      </c>
      <c r="K1415">
        <f>cocina[[#This Row],[Precio Unitario]]*cocina[[#This Row],[Cantidad Ordenada]]</f>
        <v>78</v>
      </c>
      <c r="L1415" s="5">
        <f>(SUMIF(A:A,cocina[[#This Row],[Número de Orden]],J:J))/SUMIF(A:A,cocina[[#This Row],[Número de Orden]],K:K)</f>
        <v>0.41062801932367149</v>
      </c>
      <c r="M1415" s="1">
        <f>cocina[[#This Row],[Ganancia bruta]]-cocina[[#This Row],[Ganancia neta]]</f>
        <v>45</v>
      </c>
    </row>
    <row r="1416" spans="1:13" x14ac:dyDescent="0.3">
      <c r="A1416">
        <v>574</v>
      </c>
      <c r="B1416">
        <v>20</v>
      </c>
      <c r="C1416" s="1" t="s">
        <v>83</v>
      </c>
      <c r="D1416" s="1" t="s">
        <v>617</v>
      </c>
      <c r="E1416">
        <v>22</v>
      </c>
      <c r="F1416">
        <v>36</v>
      </c>
      <c r="G1416">
        <v>2</v>
      </c>
      <c r="H1416">
        <v>40</v>
      </c>
      <c r="I1416" s="1" t="s">
        <v>608</v>
      </c>
      <c r="J1416">
        <f>cocina[[#This Row],[Precio Unitario]]*cocina[[#This Row],[Cantidad Ordenada]]-cocina[[#This Row],[Costo Unitario]]*cocina[[#This Row],[Cantidad Ordenada]]</f>
        <v>28</v>
      </c>
      <c r="K1416">
        <f>cocina[[#This Row],[Precio Unitario]]*cocina[[#This Row],[Cantidad Ordenada]]</f>
        <v>72</v>
      </c>
      <c r="L1416" s="5">
        <f>(SUMIF(A:A,cocina[[#This Row],[Número de Orden]],J:J))/SUMIF(A:A,cocina[[#This Row],[Número de Orden]],K:K)</f>
        <v>0.41062801932367149</v>
      </c>
      <c r="M1416" s="1">
        <f>cocina[[#This Row],[Ganancia bruta]]-cocina[[#This Row],[Ganancia neta]]</f>
        <v>44</v>
      </c>
    </row>
    <row r="1417" spans="1:13" x14ac:dyDescent="0.3">
      <c r="A1417">
        <v>574</v>
      </c>
      <c r="B1417">
        <v>20</v>
      </c>
      <c r="C1417" s="1" t="s">
        <v>89</v>
      </c>
      <c r="D1417" s="1" t="s">
        <v>629</v>
      </c>
      <c r="E1417">
        <v>10</v>
      </c>
      <c r="F1417">
        <v>18</v>
      </c>
      <c r="G1417">
        <v>2</v>
      </c>
      <c r="H1417">
        <v>37</v>
      </c>
      <c r="I1417" s="1" t="s">
        <v>609</v>
      </c>
      <c r="J1417">
        <f>cocina[[#This Row],[Precio Unitario]]*cocina[[#This Row],[Cantidad Ordenada]]-cocina[[#This Row],[Costo Unitario]]*cocina[[#This Row],[Cantidad Ordenada]]</f>
        <v>16</v>
      </c>
      <c r="K1417">
        <f>cocina[[#This Row],[Precio Unitario]]*cocina[[#This Row],[Cantidad Ordenada]]</f>
        <v>36</v>
      </c>
      <c r="L1417" s="5">
        <f>(SUMIF(A:A,cocina[[#This Row],[Número de Orden]],J:J))/SUMIF(A:A,cocina[[#This Row],[Número de Orden]],K:K)</f>
        <v>0.41062801932367149</v>
      </c>
      <c r="M1417" s="1">
        <f>cocina[[#This Row],[Ganancia bruta]]-cocina[[#This Row],[Ganancia neta]]</f>
        <v>20</v>
      </c>
    </row>
    <row r="1418" spans="1:13" x14ac:dyDescent="0.3">
      <c r="A1418">
        <v>574</v>
      </c>
      <c r="B1418">
        <v>20</v>
      </c>
      <c r="C1418" s="1" t="s">
        <v>80</v>
      </c>
      <c r="D1418" s="1" t="s">
        <v>628</v>
      </c>
      <c r="E1418">
        <v>13</v>
      </c>
      <c r="F1418">
        <v>21</v>
      </c>
      <c r="G1418">
        <v>1</v>
      </c>
      <c r="H1418">
        <v>41</v>
      </c>
      <c r="I1418" s="1" t="s">
        <v>609</v>
      </c>
      <c r="J1418">
        <f>cocina[[#This Row],[Precio Unitario]]*cocina[[#This Row],[Cantidad Ordenada]]-cocina[[#This Row],[Costo Unitario]]*cocina[[#This Row],[Cantidad Ordenada]]</f>
        <v>8</v>
      </c>
      <c r="K1418">
        <f>cocina[[#This Row],[Precio Unitario]]*cocina[[#This Row],[Cantidad Ordenada]]</f>
        <v>21</v>
      </c>
      <c r="L1418" s="5">
        <f>(SUMIF(A:A,cocina[[#This Row],[Número de Orden]],J:J))/SUMIF(A:A,cocina[[#This Row],[Número de Orden]],K:K)</f>
        <v>0.41062801932367149</v>
      </c>
      <c r="M1418" s="1">
        <f>cocina[[#This Row],[Ganancia bruta]]-cocina[[#This Row],[Ganancia neta]]</f>
        <v>13</v>
      </c>
    </row>
    <row r="1419" spans="1:13" x14ac:dyDescent="0.3">
      <c r="A1419">
        <v>575</v>
      </c>
      <c r="B1419">
        <v>15</v>
      </c>
      <c r="C1419" s="1" t="s">
        <v>89</v>
      </c>
      <c r="D1419" s="1" t="s">
        <v>629</v>
      </c>
      <c r="E1419">
        <v>10</v>
      </c>
      <c r="F1419">
        <v>18</v>
      </c>
      <c r="G1419">
        <v>1</v>
      </c>
      <c r="H1419">
        <v>44</v>
      </c>
      <c r="I1419" s="1" t="s">
        <v>608</v>
      </c>
      <c r="J1419">
        <f>cocina[[#This Row],[Precio Unitario]]*cocina[[#This Row],[Cantidad Ordenada]]-cocina[[#This Row],[Costo Unitario]]*cocina[[#This Row],[Cantidad Ordenada]]</f>
        <v>8</v>
      </c>
      <c r="K1419">
        <f>cocina[[#This Row],[Precio Unitario]]*cocina[[#This Row],[Cantidad Ordenada]]</f>
        <v>18</v>
      </c>
      <c r="L1419" s="5">
        <f>(SUMIF(A:A,cocina[[#This Row],[Número de Orden]],J:J))/SUMIF(A:A,cocina[[#This Row],[Número de Orden]],K:K)</f>
        <v>0.44444444444444442</v>
      </c>
      <c r="M1419" s="1">
        <f>cocina[[#This Row],[Ganancia bruta]]-cocina[[#This Row],[Ganancia neta]]</f>
        <v>10</v>
      </c>
    </row>
    <row r="1420" spans="1:13" x14ac:dyDescent="0.3">
      <c r="A1420">
        <v>576</v>
      </c>
      <c r="B1420">
        <v>9</v>
      </c>
      <c r="C1420" s="1" t="s">
        <v>271</v>
      </c>
      <c r="D1420" s="1" t="s">
        <v>619</v>
      </c>
      <c r="E1420">
        <v>20</v>
      </c>
      <c r="F1420">
        <v>33</v>
      </c>
      <c r="G1420">
        <v>1</v>
      </c>
      <c r="H1420">
        <v>46</v>
      </c>
      <c r="I1420" s="1" t="s">
        <v>608</v>
      </c>
      <c r="J1420">
        <f>cocina[[#This Row],[Precio Unitario]]*cocina[[#This Row],[Cantidad Ordenada]]-cocina[[#This Row],[Costo Unitario]]*cocina[[#This Row],[Cantidad Ordenada]]</f>
        <v>13</v>
      </c>
      <c r="K1420">
        <f>cocina[[#This Row],[Precio Unitario]]*cocina[[#This Row],[Cantidad Ordenada]]</f>
        <v>33</v>
      </c>
      <c r="L1420" s="5">
        <f>(SUMIF(A:A,cocina[[#This Row],[Número de Orden]],J:J))/SUMIF(A:A,cocina[[#This Row],[Número de Orden]],K:K)</f>
        <v>0.3888888888888889</v>
      </c>
      <c r="M1420" s="1">
        <f>cocina[[#This Row],[Ganancia bruta]]-cocina[[#This Row],[Ganancia neta]]</f>
        <v>20</v>
      </c>
    </row>
    <row r="1421" spans="1:13" x14ac:dyDescent="0.3">
      <c r="A1421">
        <v>576</v>
      </c>
      <c r="B1421">
        <v>9</v>
      </c>
      <c r="C1421" s="1" t="s">
        <v>126</v>
      </c>
      <c r="D1421" s="1" t="s">
        <v>614</v>
      </c>
      <c r="E1421">
        <v>19</v>
      </c>
      <c r="F1421">
        <v>31</v>
      </c>
      <c r="G1421">
        <v>3</v>
      </c>
      <c r="H1421">
        <v>32</v>
      </c>
      <c r="I1421" s="1" t="s">
        <v>608</v>
      </c>
      <c r="J1421">
        <f>cocina[[#This Row],[Precio Unitario]]*cocina[[#This Row],[Cantidad Ordenada]]-cocina[[#This Row],[Costo Unitario]]*cocina[[#This Row],[Cantidad Ordenada]]</f>
        <v>36</v>
      </c>
      <c r="K1421">
        <f>cocina[[#This Row],[Precio Unitario]]*cocina[[#This Row],[Cantidad Ordenada]]</f>
        <v>93</v>
      </c>
      <c r="L1421" s="5">
        <f>(SUMIF(A:A,cocina[[#This Row],[Número de Orden]],J:J))/SUMIF(A:A,cocina[[#This Row],[Número de Orden]],K:K)</f>
        <v>0.3888888888888889</v>
      </c>
      <c r="M1421" s="1">
        <f>cocina[[#This Row],[Ganancia bruta]]-cocina[[#This Row],[Ganancia neta]]</f>
        <v>57</v>
      </c>
    </row>
    <row r="1422" spans="1:13" x14ac:dyDescent="0.3">
      <c r="A1422">
        <v>576</v>
      </c>
      <c r="B1422">
        <v>9</v>
      </c>
      <c r="C1422" s="1" t="s">
        <v>83</v>
      </c>
      <c r="D1422" s="1" t="s">
        <v>617</v>
      </c>
      <c r="E1422">
        <v>22</v>
      </c>
      <c r="F1422">
        <v>36</v>
      </c>
      <c r="G1422">
        <v>3</v>
      </c>
      <c r="H1422">
        <v>37</v>
      </c>
      <c r="I1422" s="1" t="s">
        <v>609</v>
      </c>
      <c r="J1422">
        <f>cocina[[#This Row],[Precio Unitario]]*cocina[[#This Row],[Cantidad Ordenada]]-cocina[[#This Row],[Costo Unitario]]*cocina[[#This Row],[Cantidad Ordenada]]</f>
        <v>42</v>
      </c>
      <c r="K1422">
        <f>cocina[[#This Row],[Precio Unitario]]*cocina[[#This Row],[Cantidad Ordenada]]</f>
        <v>108</v>
      </c>
      <c r="L1422" s="5">
        <f>(SUMIF(A:A,cocina[[#This Row],[Número de Orden]],J:J))/SUMIF(A:A,cocina[[#This Row],[Número de Orden]],K:K)</f>
        <v>0.3888888888888889</v>
      </c>
      <c r="M1422" s="1">
        <f>cocina[[#This Row],[Ganancia bruta]]-cocina[[#This Row],[Ganancia neta]]</f>
        <v>66</v>
      </c>
    </row>
    <row r="1423" spans="1:13" x14ac:dyDescent="0.3">
      <c r="A1423">
        <v>577</v>
      </c>
      <c r="B1423">
        <v>5</v>
      </c>
      <c r="C1423" s="1" t="s">
        <v>89</v>
      </c>
      <c r="D1423" s="1" t="s">
        <v>629</v>
      </c>
      <c r="E1423">
        <v>10</v>
      </c>
      <c r="F1423">
        <v>18</v>
      </c>
      <c r="G1423">
        <v>1</v>
      </c>
      <c r="H1423">
        <v>10</v>
      </c>
      <c r="I1423" s="1" t="s">
        <v>609</v>
      </c>
      <c r="J1423">
        <f>cocina[[#This Row],[Precio Unitario]]*cocina[[#This Row],[Cantidad Ordenada]]-cocina[[#This Row],[Costo Unitario]]*cocina[[#This Row],[Cantidad Ordenada]]</f>
        <v>8</v>
      </c>
      <c r="K1423">
        <f>cocina[[#This Row],[Precio Unitario]]*cocina[[#This Row],[Cantidad Ordenada]]</f>
        <v>18</v>
      </c>
      <c r="L1423" s="5">
        <f>(SUMIF(A:A,cocina[[#This Row],[Número de Orden]],J:J))/SUMIF(A:A,cocina[[#This Row],[Número de Orden]],K:K)</f>
        <v>0.42499999999999999</v>
      </c>
      <c r="M1423" s="1">
        <f>cocina[[#This Row],[Ganancia bruta]]-cocina[[#This Row],[Ganancia neta]]</f>
        <v>10</v>
      </c>
    </row>
    <row r="1424" spans="1:13" x14ac:dyDescent="0.3">
      <c r="A1424">
        <v>577</v>
      </c>
      <c r="B1424">
        <v>5</v>
      </c>
      <c r="C1424" s="1" t="s">
        <v>213</v>
      </c>
      <c r="D1424" s="1" t="s">
        <v>624</v>
      </c>
      <c r="E1424">
        <v>13</v>
      </c>
      <c r="F1424">
        <v>22</v>
      </c>
      <c r="G1424">
        <v>1</v>
      </c>
      <c r="H1424">
        <v>15</v>
      </c>
      <c r="I1424" s="1" t="s">
        <v>608</v>
      </c>
      <c r="J1424">
        <f>cocina[[#This Row],[Precio Unitario]]*cocina[[#This Row],[Cantidad Ordenada]]-cocina[[#This Row],[Costo Unitario]]*cocina[[#This Row],[Cantidad Ordenada]]</f>
        <v>9</v>
      </c>
      <c r="K1424">
        <f>cocina[[#This Row],[Precio Unitario]]*cocina[[#This Row],[Cantidad Ordenada]]</f>
        <v>22</v>
      </c>
      <c r="L1424" s="5">
        <f>(SUMIF(A:A,cocina[[#This Row],[Número de Orden]],J:J))/SUMIF(A:A,cocina[[#This Row],[Número de Orden]],K:K)</f>
        <v>0.42499999999999999</v>
      </c>
      <c r="M1424" s="1">
        <f>cocina[[#This Row],[Ganancia bruta]]-cocina[[#This Row],[Ganancia neta]]</f>
        <v>13</v>
      </c>
    </row>
    <row r="1425" spans="1:13" x14ac:dyDescent="0.3">
      <c r="A1425">
        <v>578</v>
      </c>
      <c r="B1425">
        <v>11</v>
      </c>
      <c r="C1425" s="1" t="s">
        <v>78</v>
      </c>
      <c r="D1425" s="1" t="s">
        <v>613</v>
      </c>
      <c r="E1425">
        <v>18</v>
      </c>
      <c r="F1425">
        <v>30</v>
      </c>
      <c r="G1425">
        <v>3</v>
      </c>
      <c r="H1425">
        <v>44</v>
      </c>
      <c r="I1425" s="1" t="s">
        <v>608</v>
      </c>
      <c r="J1425">
        <f>cocina[[#This Row],[Precio Unitario]]*cocina[[#This Row],[Cantidad Ordenada]]-cocina[[#This Row],[Costo Unitario]]*cocina[[#This Row],[Cantidad Ordenada]]</f>
        <v>36</v>
      </c>
      <c r="K1425">
        <f>cocina[[#This Row],[Precio Unitario]]*cocina[[#This Row],[Cantidad Ordenada]]</f>
        <v>90</v>
      </c>
      <c r="L1425" s="5">
        <f>(SUMIF(A:A,cocina[[#This Row],[Número de Orden]],J:J))/SUMIF(A:A,cocina[[#This Row],[Número de Orden]],K:K)</f>
        <v>0.4</v>
      </c>
      <c r="M1425" s="1">
        <f>cocina[[#This Row],[Ganancia bruta]]-cocina[[#This Row],[Ganancia neta]]</f>
        <v>54</v>
      </c>
    </row>
    <row r="1426" spans="1:13" x14ac:dyDescent="0.3">
      <c r="A1426">
        <v>579</v>
      </c>
      <c r="B1426">
        <v>9</v>
      </c>
      <c r="C1426" s="1" t="s">
        <v>132</v>
      </c>
      <c r="D1426" s="1" t="s">
        <v>631</v>
      </c>
      <c r="E1426">
        <v>15</v>
      </c>
      <c r="F1426">
        <v>25</v>
      </c>
      <c r="G1426">
        <v>2</v>
      </c>
      <c r="H1426">
        <v>48</v>
      </c>
      <c r="I1426" s="1" t="s">
        <v>608</v>
      </c>
      <c r="J1426">
        <f>cocina[[#This Row],[Precio Unitario]]*cocina[[#This Row],[Cantidad Ordenada]]-cocina[[#This Row],[Costo Unitario]]*cocina[[#This Row],[Cantidad Ordenada]]</f>
        <v>20</v>
      </c>
      <c r="K1426">
        <f>cocina[[#This Row],[Precio Unitario]]*cocina[[#This Row],[Cantidad Ordenada]]</f>
        <v>50</v>
      </c>
      <c r="L1426" s="5">
        <f>(SUMIF(A:A,cocina[[#This Row],[Número de Orden]],J:J))/SUMIF(A:A,cocina[[#This Row],[Número de Orden]],K:K)</f>
        <v>0.4</v>
      </c>
      <c r="M1426" s="1">
        <f>cocina[[#This Row],[Ganancia bruta]]-cocina[[#This Row],[Ganancia neta]]</f>
        <v>30</v>
      </c>
    </row>
    <row r="1427" spans="1:13" x14ac:dyDescent="0.3">
      <c r="A1427">
        <v>580</v>
      </c>
      <c r="B1427">
        <v>10</v>
      </c>
      <c r="C1427" s="1" t="s">
        <v>271</v>
      </c>
      <c r="D1427" s="1" t="s">
        <v>619</v>
      </c>
      <c r="E1427">
        <v>20</v>
      </c>
      <c r="F1427">
        <v>33</v>
      </c>
      <c r="G1427">
        <v>1</v>
      </c>
      <c r="H1427">
        <v>30</v>
      </c>
      <c r="I1427" s="1" t="s">
        <v>608</v>
      </c>
      <c r="J1427">
        <f>cocina[[#This Row],[Precio Unitario]]*cocina[[#This Row],[Cantidad Ordenada]]-cocina[[#This Row],[Costo Unitario]]*cocina[[#This Row],[Cantidad Ordenada]]</f>
        <v>13</v>
      </c>
      <c r="K1427">
        <f>cocina[[#This Row],[Precio Unitario]]*cocina[[#This Row],[Cantidad Ordenada]]</f>
        <v>33</v>
      </c>
      <c r="L1427" s="5">
        <f>(SUMIF(A:A,cocina[[#This Row],[Número de Orden]],J:J))/SUMIF(A:A,cocina[[#This Row],[Número de Orden]],K:K)</f>
        <v>0.39393939393939392</v>
      </c>
      <c r="M1427" s="1">
        <f>cocina[[#This Row],[Ganancia bruta]]-cocina[[#This Row],[Ganancia neta]]</f>
        <v>20</v>
      </c>
    </row>
    <row r="1428" spans="1:13" x14ac:dyDescent="0.3">
      <c r="A1428">
        <v>581</v>
      </c>
      <c r="B1428">
        <v>18</v>
      </c>
      <c r="C1428" s="1" t="s">
        <v>271</v>
      </c>
      <c r="D1428" s="1" t="s">
        <v>619</v>
      </c>
      <c r="E1428">
        <v>20</v>
      </c>
      <c r="F1428">
        <v>33</v>
      </c>
      <c r="G1428">
        <v>1</v>
      </c>
      <c r="H1428">
        <v>15</v>
      </c>
      <c r="I1428" s="1" t="s">
        <v>608</v>
      </c>
      <c r="J1428">
        <f>cocina[[#This Row],[Precio Unitario]]*cocina[[#This Row],[Cantidad Ordenada]]-cocina[[#This Row],[Costo Unitario]]*cocina[[#This Row],[Cantidad Ordenada]]</f>
        <v>13</v>
      </c>
      <c r="K1428">
        <f>cocina[[#This Row],[Precio Unitario]]*cocina[[#This Row],[Cantidad Ordenada]]</f>
        <v>33</v>
      </c>
      <c r="L1428" s="5">
        <f>(SUMIF(A:A,cocina[[#This Row],[Número de Orden]],J:J))/SUMIF(A:A,cocina[[#This Row],[Número de Orden]],K:K)</f>
        <v>0.3983739837398374</v>
      </c>
      <c r="M1428" s="1">
        <f>cocina[[#This Row],[Ganancia bruta]]-cocina[[#This Row],[Ganancia neta]]</f>
        <v>20</v>
      </c>
    </row>
    <row r="1429" spans="1:13" x14ac:dyDescent="0.3">
      <c r="A1429">
        <v>581</v>
      </c>
      <c r="B1429">
        <v>18</v>
      </c>
      <c r="C1429" s="1" t="s">
        <v>78</v>
      </c>
      <c r="D1429" s="1" t="s">
        <v>613</v>
      </c>
      <c r="E1429">
        <v>18</v>
      </c>
      <c r="F1429">
        <v>30</v>
      </c>
      <c r="G1429">
        <v>3</v>
      </c>
      <c r="H1429">
        <v>40</v>
      </c>
      <c r="I1429" s="1" t="s">
        <v>608</v>
      </c>
      <c r="J1429">
        <f>cocina[[#This Row],[Precio Unitario]]*cocina[[#This Row],[Cantidad Ordenada]]-cocina[[#This Row],[Costo Unitario]]*cocina[[#This Row],[Cantidad Ordenada]]</f>
        <v>36</v>
      </c>
      <c r="K1429">
        <f>cocina[[#This Row],[Precio Unitario]]*cocina[[#This Row],[Cantidad Ordenada]]</f>
        <v>90</v>
      </c>
      <c r="L1429" s="5">
        <f>(SUMIF(A:A,cocina[[#This Row],[Número de Orden]],J:J))/SUMIF(A:A,cocina[[#This Row],[Número de Orden]],K:K)</f>
        <v>0.3983739837398374</v>
      </c>
      <c r="M1429" s="1">
        <f>cocina[[#This Row],[Ganancia bruta]]-cocina[[#This Row],[Ganancia neta]]</f>
        <v>54</v>
      </c>
    </row>
    <row r="1430" spans="1:13" x14ac:dyDescent="0.3">
      <c r="A1430">
        <v>582</v>
      </c>
      <c r="B1430">
        <v>3</v>
      </c>
      <c r="C1430" s="1" t="s">
        <v>116</v>
      </c>
      <c r="D1430" s="1" t="s">
        <v>615</v>
      </c>
      <c r="E1430">
        <v>16</v>
      </c>
      <c r="F1430">
        <v>27</v>
      </c>
      <c r="G1430">
        <v>2</v>
      </c>
      <c r="H1430">
        <v>42</v>
      </c>
      <c r="I1430" s="1" t="s">
        <v>609</v>
      </c>
      <c r="J1430">
        <f>cocina[[#This Row],[Precio Unitario]]*cocina[[#This Row],[Cantidad Ordenada]]-cocina[[#This Row],[Costo Unitario]]*cocina[[#This Row],[Cantidad Ordenada]]</f>
        <v>22</v>
      </c>
      <c r="K1430">
        <f>cocina[[#This Row],[Precio Unitario]]*cocina[[#This Row],[Cantidad Ordenada]]</f>
        <v>54</v>
      </c>
      <c r="L1430" s="5">
        <f>(SUMIF(A:A,cocina[[#This Row],[Número de Orden]],J:J))/SUMIF(A:A,cocina[[#This Row],[Número de Orden]],K:K)</f>
        <v>0.40740740740740738</v>
      </c>
      <c r="M1430" s="1">
        <f>cocina[[#This Row],[Ganancia bruta]]-cocina[[#This Row],[Ganancia neta]]</f>
        <v>32</v>
      </c>
    </row>
    <row r="1431" spans="1:13" x14ac:dyDescent="0.3">
      <c r="A1431">
        <v>583</v>
      </c>
      <c r="B1431">
        <v>9</v>
      </c>
      <c r="C1431" s="1" t="s">
        <v>122</v>
      </c>
      <c r="D1431" s="1" t="s">
        <v>621</v>
      </c>
      <c r="E1431">
        <v>11</v>
      </c>
      <c r="F1431">
        <v>19</v>
      </c>
      <c r="G1431">
        <v>3</v>
      </c>
      <c r="H1431">
        <v>15</v>
      </c>
      <c r="I1431" s="1" t="s">
        <v>608</v>
      </c>
      <c r="J1431">
        <f>cocina[[#This Row],[Precio Unitario]]*cocina[[#This Row],[Cantidad Ordenada]]-cocina[[#This Row],[Costo Unitario]]*cocina[[#This Row],[Cantidad Ordenada]]</f>
        <v>24</v>
      </c>
      <c r="K1431">
        <f>cocina[[#This Row],[Precio Unitario]]*cocina[[#This Row],[Cantidad Ordenada]]</f>
        <v>57</v>
      </c>
      <c r="L1431" s="5">
        <f>(SUMIF(A:A,cocina[[#This Row],[Número de Orden]],J:J))/SUMIF(A:A,cocina[[#This Row],[Número de Orden]],K:K)</f>
        <v>0.3991769547325103</v>
      </c>
      <c r="M1431" s="1">
        <f>cocina[[#This Row],[Ganancia bruta]]-cocina[[#This Row],[Ganancia neta]]</f>
        <v>33</v>
      </c>
    </row>
    <row r="1432" spans="1:13" x14ac:dyDescent="0.3">
      <c r="A1432">
        <v>583</v>
      </c>
      <c r="B1432">
        <v>9</v>
      </c>
      <c r="C1432" s="1" t="s">
        <v>89</v>
      </c>
      <c r="D1432" s="1" t="s">
        <v>629</v>
      </c>
      <c r="E1432">
        <v>10</v>
      </c>
      <c r="F1432">
        <v>18</v>
      </c>
      <c r="G1432">
        <v>1</v>
      </c>
      <c r="H1432">
        <v>11</v>
      </c>
      <c r="I1432" s="1" t="s">
        <v>608</v>
      </c>
      <c r="J1432">
        <f>cocina[[#This Row],[Precio Unitario]]*cocina[[#This Row],[Cantidad Ordenada]]-cocina[[#This Row],[Costo Unitario]]*cocina[[#This Row],[Cantidad Ordenada]]</f>
        <v>8</v>
      </c>
      <c r="K1432">
        <f>cocina[[#This Row],[Precio Unitario]]*cocina[[#This Row],[Cantidad Ordenada]]</f>
        <v>18</v>
      </c>
      <c r="L1432" s="5">
        <f>(SUMIF(A:A,cocina[[#This Row],[Número de Orden]],J:J))/SUMIF(A:A,cocina[[#This Row],[Número de Orden]],K:K)</f>
        <v>0.3991769547325103</v>
      </c>
      <c r="M1432" s="1">
        <f>cocina[[#This Row],[Ganancia bruta]]-cocina[[#This Row],[Ganancia neta]]</f>
        <v>10</v>
      </c>
    </row>
    <row r="1433" spans="1:13" x14ac:dyDescent="0.3">
      <c r="A1433">
        <v>583</v>
      </c>
      <c r="B1433">
        <v>9</v>
      </c>
      <c r="C1433" s="1" t="s">
        <v>168</v>
      </c>
      <c r="D1433" s="1" t="s">
        <v>612</v>
      </c>
      <c r="E1433">
        <v>14</v>
      </c>
      <c r="F1433">
        <v>24</v>
      </c>
      <c r="G1433">
        <v>2</v>
      </c>
      <c r="H1433">
        <v>29</v>
      </c>
      <c r="I1433" s="1" t="s">
        <v>609</v>
      </c>
      <c r="J1433">
        <f>cocina[[#This Row],[Precio Unitario]]*cocina[[#This Row],[Cantidad Ordenada]]-cocina[[#This Row],[Costo Unitario]]*cocina[[#This Row],[Cantidad Ordenada]]</f>
        <v>20</v>
      </c>
      <c r="K1433">
        <f>cocina[[#This Row],[Precio Unitario]]*cocina[[#This Row],[Cantidad Ordenada]]</f>
        <v>48</v>
      </c>
      <c r="L1433" s="5">
        <f>(SUMIF(A:A,cocina[[#This Row],[Número de Orden]],J:J))/SUMIF(A:A,cocina[[#This Row],[Número de Orden]],K:K)</f>
        <v>0.3991769547325103</v>
      </c>
      <c r="M1433" s="1">
        <f>cocina[[#This Row],[Ganancia bruta]]-cocina[[#This Row],[Ganancia neta]]</f>
        <v>28</v>
      </c>
    </row>
    <row r="1434" spans="1:13" x14ac:dyDescent="0.3">
      <c r="A1434">
        <v>583</v>
      </c>
      <c r="B1434">
        <v>9</v>
      </c>
      <c r="C1434" s="1" t="s">
        <v>58</v>
      </c>
      <c r="D1434" s="1" t="s">
        <v>616</v>
      </c>
      <c r="E1434">
        <v>25</v>
      </c>
      <c r="F1434">
        <v>40</v>
      </c>
      <c r="G1434">
        <v>3</v>
      </c>
      <c r="H1434">
        <v>50</v>
      </c>
      <c r="I1434" s="1" t="s">
        <v>609</v>
      </c>
      <c r="J1434">
        <f>cocina[[#This Row],[Precio Unitario]]*cocina[[#This Row],[Cantidad Ordenada]]-cocina[[#This Row],[Costo Unitario]]*cocina[[#This Row],[Cantidad Ordenada]]</f>
        <v>45</v>
      </c>
      <c r="K1434">
        <f>cocina[[#This Row],[Precio Unitario]]*cocina[[#This Row],[Cantidad Ordenada]]</f>
        <v>120</v>
      </c>
      <c r="L1434" s="5">
        <f>(SUMIF(A:A,cocina[[#This Row],[Número de Orden]],J:J))/SUMIF(A:A,cocina[[#This Row],[Número de Orden]],K:K)</f>
        <v>0.3991769547325103</v>
      </c>
      <c r="M1434" s="1">
        <f>cocina[[#This Row],[Ganancia bruta]]-cocina[[#This Row],[Ganancia neta]]</f>
        <v>75</v>
      </c>
    </row>
    <row r="1435" spans="1:13" x14ac:dyDescent="0.3">
      <c r="A1435">
        <v>584</v>
      </c>
      <c r="B1435">
        <v>9</v>
      </c>
      <c r="C1435" s="1" t="s">
        <v>80</v>
      </c>
      <c r="D1435" s="1" t="s">
        <v>628</v>
      </c>
      <c r="E1435">
        <v>13</v>
      </c>
      <c r="F1435">
        <v>21</v>
      </c>
      <c r="G1435">
        <v>1</v>
      </c>
      <c r="H1435">
        <v>57</v>
      </c>
      <c r="I1435" s="1" t="s">
        <v>609</v>
      </c>
      <c r="J1435">
        <f>cocina[[#This Row],[Precio Unitario]]*cocina[[#This Row],[Cantidad Ordenada]]-cocina[[#This Row],[Costo Unitario]]*cocina[[#This Row],[Cantidad Ordenada]]</f>
        <v>8</v>
      </c>
      <c r="K1435">
        <f>cocina[[#This Row],[Precio Unitario]]*cocina[[#This Row],[Cantidad Ordenada]]</f>
        <v>21</v>
      </c>
      <c r="L1435" s="5">
        <f>(SUMIF(A:A,cocina[[#This Row],[Número de Orden]],J:J))/SUMIF(A:A,cocina[[#This Row],[Número de Orden]],K:K)</f>
        <v>0.40287769784172661</v>
      </c>
      <c r="M1435" s="1">
        <f>cocina[[#This Row],[Ganancia bruta]]-cocina[[#This Row],[Ganancia neta]]</f>
        <v>13</v>
      </c>
    </row>
    <row r="1436" spans="1:13" x14ac:dyDescent="0.3">
      <c r="A1436">
        <v>584</v>
      </c>
      <c r="B1436">
        <v>9</v>
      </c>
      <c r="C1436" s="1" t="s">
        <v>126</v>
      </c>
      <c r="D1436" s="1" t="s">
        <v>614</v>
      </c>
      <c r="E1436">
        <v>19</v>
      </c>
      <c r="F1436">
        <v>31</v>
      </c>
      <c r="G1436">
        <v>2</v>
      </c>
      <c r="H1436">
        <v>34</v>
      </c>
      <c r="I1436" s="1" t="s">
        <v>608</v>
      </c>
      <c r="J1436">
        <f>cocina[[#This Row],[Precio Unitario]]*cocina[[#This Row],[Cantidad Ordenada]]-cocina[[#This Row],[Costo Unitario]]*cocina[[#This Row],[Cantidad Ordenada]]</f>
        <v>24</v>
      </c>
      <c r="K1436">
        <f>cocina[[#This Row],[Precio Unitario]]*cocina[[#This Row],[Cantidad Ordenada]]</f>
        <v>62</v>
      </c>
      <c r="L1436" s="5">
        <f>(SUMIF(A:A,cocina[[#This Row],[Número de Orden]],J:J))/SUMIF(A:A,cocina[[#This Row],[Número de Orden]],K:K)</f>
        <v>0.40287769784172661</v>
      </c>
      <c r="M1436" s="1">
        <f>cocina[[#This Row],[Ganancia bruta]]-cocina[[#This Row],[Ganancia neta]]</f>
        <v>38</v>
      </c>
    </row>
    <row r="1437" spans="1:13" x14ac:dyDescent="0.3">
      <c r="A1437">
        <v>584</v>
      </c>
      <c r="B1437">
        <v>9</v>
      </c>
      <c r="C1437" s="1" t="s">
        <v>52</v>
      </c>
      <c r="D1437" s="1" t="s">
        <v>620</v>
      </c>
      <c r="E1437">
        <v>16</v>
      </c>
      <c r="F1437">
        <v>28</v>
      </c>
      <c r="G1437">
        <v>2</v>
      </c>
      <c r="H1437">
        <v>23</v>
      </c>
      <c r="I1437" s="1" t="s">
        <v>608</v>
      </c>
      <c r="J1437">
        <f>cocina[[#This Row],[Precio Unitario]]*cocina[[#This Row],[Cantidad Ordenada]]-cocina[[#This Row],[Costo Unitario]]*cocina[[#This Row],[Cantidad Ordenada]]</f>
        <v>24</v>
      </c>
      <c r="K1437">
        <f>cocina[[#This Row],[Precio Unitario]]*cocina[[#This Row],[Cantidad Ordenada]]</f>
        <v>56</v>
      </c>
      <c r="L1437" s="5">
        <f>(SUMIF(A:A,cocina[[#This Row],[Número de Orden]],J:J))/SUMIF(A:A,cocina[[#This Row],[Número de Orden]],K:K)</f>
        <v>0.40287769784172661</v>
      </c>
      <c r="M1437" s="1">
        <f>cocina[[#This Row],[Ganancia bruta]]-cocina[[#This Row],[Ganancia neta]]</f>
        <v>32</v>
      </c>
    </row>
    <row r="1438" spans="1:13" x14ac:dyDescent="0.3">
      <c r="A1438">
        <v>585</v>
      </c>
      <c r="B1438">
        <v>3</v>
      </c>
      <c r="C1438" s="1" t="s">
        <v>257</v>
      </c>
      <c r="D1438" s="1" t="s">
        <v>623</v>
      </c>
      <c r="E1438">
        <v>19</v>
      </c>
      <c r="F1438">
        <v>32</v>
      </c>
      <c r="G1438">
        <v>1</v>
      </c>
      <c r="H1438">
        <v>35</v>
      </c>
      <c r="I1438" s="1" t="s">
        <v>609</v>
      </c>
      <c r="J1438">
        <f>cocina[[#This Row],[Precio Unitario]]*cocina[[#This Row],[Cantidad Ordenada]]-cocina[[#This Row],[Costo Unitario]]*cocina[[#This Row],[Cantidad Ordenada]]</f>
        <v>13</v>
      </c>
      <c r="K1438">
        <f>cocina[[#This Row],[Precio Unitario]]*cocina[[#This Row],[Cantidad Ordenada]]</f>
        <v>32</v>
      </c>
      <c r="L1438" s="5">
        <f>(SUMIF(A:A,cocina[[#This Row],[Número de Orden]],J:J))/SUMIF(A:A,cocina[[#This Row],[Número de Orden]],K:K)</f>
        <v>0.4140625</v>
      </c>
      <c r="M1438" s="1">
        <f>cocina[[#This Row],[Ganancia bruta]]-cocina[[#This Row],[Ganancia neta]]</f>
        <v>19</v>
      </c>
    </row>
    <row r="1439" spans="1:13" x14ac:dyDescent="0.3">
      <c r="A1439">
        <v>585</v>
      </c>
      <c r="B1439">
        <v>3</v>
      </c>
      <c r="C1439" s="1" t="s">
        <v>36</v>
      </c>
      <c r="D1439" s="1" t="s">
        <v>622</v>
      </c>
      <c r="E1439">
        <v>21</v>
      </c>
      <c r="F1439">
        <v>35</v>
      </c>
      <c r="G1439">
        <v>1</v>
      </c>
      <c r="H1439">
        <v>8</v>
      </c>
      <c r="I1439" s="1" t="s">
        <v>609</v>
      </c>
      <c r="J1439">
        <f>cocina[[#This Row],[Precio Unitario]]*cocina[[#This Row],[Cantidad Ordenada]]-cocina[[#This Row],[Costo Unitario]]*cocina[[#This Row],[Cantidad Ordenada]]</f>
        <v>14</v>
      </c>
      <c r="K1439">
        <f>cocina[[#This Row],[Precio Unitario]]*cocina[[#This Row],[Cantidad Ordenada]]</f>
        <v>35</v>
      </c>
      <c r="L1439" s="5">
        <f>(SUMIF(A:A,cocina[[#This Row],[Número de Orden]],J:J))/SUMIF(A:A,cocina[[#This Row],[Número de Orden]],K:K)</f>
        <v>0.4140625</v>
      </c>
      <c r="M1439" s="1">
        <f>cocina[[#This Row],[Ganancia bruta]]-cocina[[#This Row],[Ganancia neta]]</f>
        <v>21</v>
      </c>
    </row>
    <row r="1440" spans="1:13" x14ac:dyDescent="0.3">
      <c r="A1440">
        <v>585</v>
      </c>
      <c r="B1440">
        <v>3</v>
      </c>
      <c r="C1440" s="1" t="s">
        <v>89</v>
      </c>
      <c r="D1440" s="1" t="s">
        <v>629</v>
      </c>
      <c r="E1440">
        <v>10</v>
      </c>
      <c r="F1440">
        <v>18</v>
      </c>
      <c r="G1440">
        <v>2</v>
      </c>
      <c r="H1440">
        <v>22</v>
      </c>
      <c r="I1440" s="1" t="s">
        <v>608</v>
      </c>
      <c r="J1440">
        <f>cocina[[#This Row],[Precio Unitario]]*cocina[[#This Row],[Cantidad Ordenada]]-cocina[[#This Row],[Costo Unitario]]*cocina[[#This Row],[Cantidad Ordenada]]</f>
        <v>16</v>
      </c>
      <c r="K1440">
        <f>cocina[[#This Row],[Precio Unitario]]*cocina[[#This Row],[Cantidad Ordenada]]</f>
        <v>36</v>
      </c>
      <c r="L1440" s="5">
        <f>(SUMIF(A:A,cocina[[#This Row],[Número de Orden]],J:J))/SUMIF(A:A,cocina[[#This Row],[Número de Orden]],K:K)</f>
        <v>0.4140625</v>
      </c>
      <c r="M1440" s="1">
        <f>cocina[[#This Row],[Ganancia bruta]]-cocina[[#This Row],[Ganancia neta]]</f>
        <v>20</v>
      </c>
    </row>
    <row r="1441" spans="1:13" x14ac:dyDescent="0.3">
      <c r="A1441">
        <v>585</v>
      </c>
      <c r="B1441">
        <v>3</v>
      </c>
      <c r="C1441" s="1" t="s">
        <v>132</v>
      </c>
      <c r="D1441" s="1" t="s">
        <v>631</v>
      </c>
      <c r="E1441">
        <v>15</v>
      </c>
      <c r="F1441">
        <v>25</v>
      </c>
      <c r="G1441">
        <v>1</v>
      </c>
      <c r="H1441">
        <v>30</v>
      </c>
      <c r="I1441" s="1" t="s">
        <v>609</v>
      </c>
      <c r="J1441">
        <f>cocina[[#This Row],[Precio Unitario]]*cocina[[#This Row],[Cantidad Ordenada]]-cocina[[#This Row],[Costo Unitario]]*cocina[[#This Row],[Cantidad Ordenada]]</f>
        <v>10</v>
      </c>
      <c r="K1441">
        <f>cocina[[#This Row],[Precio Unitario]]*cocina[[#This Row],[Cantidad Ordenada]]</f>
        <v>25</v>
      </c>
      <c r="L1441" s="5">
        <f>(SUMIF(A:A,cocina[[#This Row],[Número de Orden]],J:J))/SUMIF(A:A,cocina[[#This Row],[Número de Orden]],K:K)</f>
        <v>0.4140625</v>
      </c>
      <c r="M1441" s="1">
        <f>cocina[[#This Row],[Ganancia bruta]]-cocina[[#This Row],[Ganancia neta]]</f>
        <v>15</v>
      </c>
    </row>
    <row r="1442" spans="1:13" x14ac:dyDescent="0.3">
      <c r="A1442">
        <v>586</v>
      </c>
      <c r="B1442">
        <v>17</v>
      </c>
      <c r="C1442" s="1" t="s">
        <v>271</v>
      </c>
      <c r="D1442" s="1" t="s">
        <v>619</v>
      </c>
      <c r="E1442">
        <v>20</v>
      </c>
      <c r="F1442">
        <v>33</v>
      </c>
      <c r="G1442">
        <v>3</v>
      </c>
      <c r="H1442">
        <v>47</v>
      </c>
      <c r="I1442" s="1" t="s">
        <v>609</v>
      </c>
      <c r="J1442">
        <f>cocina[[#This Row],[Precio Unitario]]*cocina[[#This Row],[Cantidad Ordenada]]-cocina[[#This Row],[Costo Unitario]]*cocina[[#This Row],[Cantidad Ordenada]]</f>
        <v>39</v>
      </c>
      <c r="K1442">
        <f>cocina[[#This Row],[Precio Unitario]]*cocina[[#This Row],[Cantidad Ordenada]]</f>
        <v>99</v>
      </c>
      <c r="L1442" s="5">
        <f>(SUMIF(A:A,cocina[[#This Row],[Número de Orden]],J:J))/SUMIF(A:A,cocina[[#This Row],[Número de Orden]],K:K)</f>
        <v>0.40350877192982454</v>
      </c>
      <c r="M1442" s="1">
        <f>cocina[[#This Row],[Ganancia bruta]]-cocina[[#This Row],[Ganancia neta]]</f>
        <v>60</v>
      </c>
    </row>
    <row r="1443" spans="1:13" x14ac:dyDescent="0.3">
      <c r="A1443">
        <v>586</v>
      </c>
      <c r="B1443">
        <v>17</v>
      </c>
      <c r="C1443" s="1" t="s">
        <v>168</v>
      </c>
      <c r="D1443" s="1" t="s">
        <v>612</v>
      </c>
      <c r="E1443">
        <v>14</v>
      </c>
      <c r="F1443">
        <v>24</v>
      </c>
      <c r="G1443">
        <v>3</v>
      </c>
      <c r="H1443">
        <v>45</v>
      </c>
      <c r="I1443" s="1" t="s">
        <v>608</v>
      </c>
      <c r="J1443">
        <f>cocina[[#This Row],[Precio Unitario]]*cocina[[#This Row],[Cantidad Ordenada]]-cocina[[#This Row],[Costo Unitario]]*cocina[[#This Row],[Cantidad Ordenada]]</f>
        <v>30</v>
      </c>
      <c r="K1443">
        <f>cocina[[#This Row],[Precio Unitario]]*cocina[[#This Row],[Cantidad Ordenada]]</f>
        <v>72</v>
      </c>
      <c r="L1443" s="5">
        <f>(SUMIF(A:A,cocina[[#This Row],[Número de Orden]],J:J))/SUMIF(A:A,cocina[[#This Row],[Número de Orden]],K:K)</f>
        <v>0.40350877192982454</v>
      </c>
      <c r="M1443" s="1">
        <f>cocina[[#This Row],[Ganancia bruta]]-cocina[[#This Row],[Ganancia neta]]</f>
        <v>42</v>
      </c>
    </row>
    <row r="1444" spans="1:13" x14ac:dyDescent="0.3">
      <c r="A1444">
        <v>587</v>
      </c>
      <c r="B1444">
        <v>7</v>
      </c>
      <c r="C1444" s="1" t="s">
        <v>168</v>
      </c>
      <c r="D1444" s="1" t="s">
        <v>612</v>
      </c>
      <c r="E1444">
        <v>14</v>
      </c>
      <c r="F1444">
        <v>24</v>
      </c>
      <c r="G1444">
        <v>2</v>
      </c>
      <c r="H1444">
        <v>43</v>
      </c>
      <c r="I1444" s="1" t="s">
        <v>609</v>
      </c>
      <c r="J1444">
        <f>cocina[[#This Row],[Precio Unitario]]*cocina[[#This Row],[Cantidad Ordenada]]-cocina[[#This Row],[Costo Unitario]]*cocina[[#This Row],[Cantidad Ordenada]]</f>
        <v>20</v>
      </c>
      <c r="K1444">
        <f>cocina[[#This Row],[Precio Unitario]]*cocina[[#This Row],[Cantidad Ordenada]]</f>
        <v>48</v>
      </c>
      <c r="L1444" s="5">
        <f>(SUMIF(A:A,cocina[[#This Row],[Número de Orden]],J:J))/SUMIF(A:A,cocina[[#This Row],[Número de Orden]],K:K)</f>
        <v>0.41666666666666669</v>
      </c>
      <c r="M1444" s="1">
        <f>cocina[[#This Row],[Ganancia bruta]]-cocina[[#This Row],[Ganancia neta]]</f>
        <v>28</v>
      </c>
    </row>
    <row r="1445" spans="1:13" x14ac:dyDescent="0.3">
      <c r="A1445">
        <v>588</v>
      </c>
      <c r="B1445">
        <v>15</v>
      </c>
      <c r="C1445" s="1" t="s">
        <v>165</v>
      </c>
      <c r="D1445" s="1" t="s">
        <v>630</v>
      </c>
      <c r="E1445">
        <v>15</v>
      </c>
      <c r="F1445">
        <v>26</v>
      </c>
      <c r="G1445">
        <v>1</v>
      </c>
      <c r="H1445">
        <v>25</v>
      </c>
      <c r="I1445" s="1" t="s">
        <v>609</v>
      </c>
      <c r="J1445">
        <f>cocina[[#This Row],[Precio Unitario]]*cocina[[#This Row],[Cantidad Ordenada]]-cocina[[#This Row],[Costo Unitario]]*cocina[[#This Row],[Cantidad Ordenada]]</f>
        <v>11</v>
      </c>
      <c r="K1445">
        <f>cocina[[#This Row],[Precio Unitario]]*cocina[[#This Row],[Cantidad Ordenada]]</f>
        <v>26</v>
      </c>
      <c r="L1445" s="5">
        <f>(SUMIF(A:A,cocina[[#This Row],[Número de Orden]],J:J))/SUMIF(A:A,cocina[[#This Row],[Número de Orden]],K:K)</f>
        <v>0.40594059405940597</v>
      </c>
      <c r="M1445" s="1">
        <f>cocina[[#This Row],[Ganancia bruta]]-cocina[[#This Row],[Ganancia neta]]</f>
        <v>15</v>
      </c>
    </row>
    <row r="1446" spans="1:13" x14ac:dyDescent="0.3">
      <c r="A1446">
        <v>588</v>
      </c>
      <c r="B1446">
        <v>15</v>
      </c>
      <c r="C1446" s="1" t="s">
        <v>132</v>
      </c>
      <c r="D1446" s="1" t="s">
        <v>631</v>
      </c>
      <c r="E1446">
        <v>15</v>
      </c>
      <c r="F1446">
        <v>25</v>
      </c>
      <c r="G1446">
        <v>3</v>
      </c>
      <c r="H1446">
        <v>12</v>
      </c>
      <c r="I1446" s="1" t="s">
        <v>609</v>
      </c>
      <c r="J1446">
        <f>cocina[[#This Row],[Precio Unitario]]*cocina[[#This Row],[Cantidad Ordenada]]-cocina[[#This Row],[Costo Unitario]]*cocina[[#This Row],[Cantidad Ordenada]]</f>
        <v>30</v>
      </c>
      <c r="K1446">
        <f>cocina[[#This Row],[Precio Unitario]]*cocina[[#This Row],[Cantidad Ordenada]]</f>
        <v>75</v>
      </c>
      <c r="L1446" s="5">
        <f>(SUMIF(A:A,cocina[[#This Row],[Número de Orden]],J:J))/SUMIF(A:A,cocina[[#This Row],[Número de Orden]],K:K)</f>
        <v>0.40594059405940597</v>
      </c>
      <c r="M1446" s="1">
        <f>cocina[[#This Row],[Ganancia bruta]]-cocina[[#This Row],[Ganancia neta]]</f>
        <v>45</v>
      </c>
    </row>
    <row r="1447" spans="1:13" x14ac:dyDescent="0.3">
      <c r="A1447">
        <v>589</v>
      </c>
      <c r="B1447">
        <v>10</v>
      </c>
      <c r="C1447" s="1" t="s">
        <v>210</v>
      </c>
      <c r="D1447" s="1" t="s">
        <v>627</v>
      </c>
      <c r="E1447">
        <v>14</v>
      </c>
      <c r="F1447">
        <v>23</v>
      </c>
      <c r="G1447">
        <v>1</v>
      </c>
      <c r="H1447">
        <v>45</v>
      </c>
      <c r="I1447" s="1" t="s">
        <v>608</v>
      </c>
      <c r="J1447">
        <f>cocina[[#This Row],[Precio Unitario]]*cocina[[#This Row],[Cantidad Ordenada]]-cocina[[#This Row],[Costo Unitario]]*cocina[[#This Row],[Cantidad Ordenada]]</f>
        <v>9</v>
      </c>
      <c r="K1447">
        <f>cocina[[#This Row],[Precio Unitario]]*cocina[[#This Row],[Cantidad Ordenada]]</f>
        <v>23</v>
      </c>
      <c r="L1447" s="5">
        <f>(SUMIF(A:A,cocina[[#This Row],[Número de Orden]],J:J))/SUMIF(A:A,cocina[[#This Row],[Número de Orden]],K:K)</f>
        <v>0.40140845070422537</v>
      </c>
      <c r="M1447" s="1">
        <f>cocina[[#This Row],[Ganancia bruta]]-cocina[[#This Row],[Ganancia neta]]</f>
        <v>14</v>
      </c>
    </row>
    <row r="1448" spans="1:13" x14ac:dyDescent="0.3">
      <c r="A1448">
        <v>589</v>
      </c>
      <c r="B1448">
        <v>10</v>
      </c>
      <c r="C1448" s="1" t="s">
        <v>65</v>
      </c>
      <c r="D1448" s="1" t="s">
        <v>625</v>
      </c>
      <c r="E1448">
        <v>20</v>
      </c>
      <c r="F1448">
        <v>34</v>
      </c>
      <c r="G1448">
        <v>3</v>
      </c>
      <c r="H1448">
        <v>59</v>
      </c>
      <c r="I1448" s="1" t="s">
        <v>608</v>
      </c>
      <c r="J1448">
        <f>cocina[[#This Row],[Precio Unitario]]*cocina[[#This Row],[Cantidad Ordenada]]-cocina[[#This Row],[Costo Unitario]]*cocina[[#This Row],[Cantidad Ordenada]]</f>
        <v>42</v>
      </c>
      <c r="K1448">
        <f>cocina[[#This Row],[Precio Unitario]]*cocina[[#This Row],[Cantidad Ordenada]]</f>
        <v>102</v>
      </c>
      <c r="L1448" s="5">
        <f>(SUMIF(A:A,cocina[[#This Row],[Número de Orden]],J:J))/SUMIF(A:A,cocina[[#This Row],[Número de Orden]],K:K)</f>
        <v>0.40140845070422537</v>
      </c>
      <c r="M1448" s="1">
        <f>cocina[[#This Row],[Ganancia bruta]]-cocina[[#This Row],[Ganancia neta]]</f>
        <v>60</v>
      </c>
    </row>
    <row r="1449" spans="1:13" x14ac:dyDescent="0.3">
      <c r="A1449">
        <v>589</v>
      </c>
      <c r="B1449">
        <v>10</v>
      </c>
      <c r="C1449" s="1" t="s">
        <v>80</v>
      </c>
      <c r="D1449" s="1" t="s">
        <v>628</v>
      </c>
      <c r="E1449">
        <v>13</v>
      </c>
      <c r="F1449">
        <v>21</v>
      </c>
      <c r="G1449">
        <v>3</v>
      </c>
      <c r="H1449">
        <v>7</v>
      </c>
      <c r="I1449" s="1" t="s">
        <v>608</v>
      </c>
      <c r="J1449">
        <f>cocina[[#This Row],[Precio Unitario]]*cocina[[#This Row],[Cantidad Ordenada]]-cocina[[#This Row],[Costo Unitario]]*cocina[[#This Row],[Cantidad Ordenada]]</f>
        <v>24</v>
      </c>
      <c r="K1449">
        <f>cocina[[#This Row],[Precio Unitario]]*cocina[[#This Row],[Cantidad Ordenada]]</f>
        <v>63</v>
      </c>
      <c r="L1449" s="5">
        <f>(SUMIF(A:A,cocina[[#This Row],[Número de Orden]],J:J))/SUMIF(A:A,cocina[[#This Row],[Número de Orden]],K:K)</f>
        <v>0.40140845070422537</v>
      </c>
      <c r="M1449" s="1">
        <f>cocina[[#This Row],[Ganancia bruta]]-cocina[[#This Row],[Ganancia neta]]</f>
        <v>39</v>
      </c>
    </row>
    <row r="1450" spans="1:13" x14ac:dyDescent="0.3">
      <c r="A1450">
        <v>589</v>
      </c>
      <c r="B1450">
        <v>10</v>
      </c>
      <c r="C1450" s="1" t="s">
        <v>257</v>
      </c>
      <c r="D1450" s="1" t="s">
        <v>623</v>
      </c>
      <c r="E1450">
        <v>19</v>
      </c>
      <c r="F1450">
        <v>32</v>
      </c>
      <c r="G1450">
        <v>3</v>
      </c>
      <c r="H1450">
        <v>9</v>
      </c>
      <c r="I1450" s="1" t="s">
        <v>608</v>
      </c>
      <c r="J1450">
        <f>cocina[[#This Row],[Precio Unitario]]*cocina[[#This Row],[Cantidad Ordenada]]-cocina[[#This Row],[Costo Unitario]]*cocina[[#This Row],[Cantidad Ordenada]]</f>
        <v>39</v>
      </c>
      <c r="K1450">
        <f>cocina[[#This Row],[Precio Unitario]]*cocina[[#This Row],[Cantidad Ordenada]]</f>
        <v>96</v>
      </c>
      <c r="L1450" s="5">
        <f>(SUMIF(A:A,cocina[[#This Row],[Número de Orden]],J:J))/SUMIF(A:A,cocina[[#This Row],[Número de Orden]],K:K)</f>
        <v>0.40140845070422537</v>
      </c>
      <c r="M1450" s="1">
        <f>cocina[[#This Row],[Ganancia bruta]]-cocina[[#This Row],[Ganancia neta]]</f>
        <v>57</v>
      </c>
    </row>
    <row r="1451" spans="1:13" x14ac:dyDescent="0.3">
      <c r="A1451">
        <v>590</v>
      </c>
      <c r="B1451">
        <v>3</v>
      </c>
      <c r="C1451" s="1" t="s">
        <v>65</v>
      </c>
      <c r="D1451" s="1" t="s">
        <v>625</v>
      </c>
      <c r="E1451">
        <v>20</v>
      </c>
      <c r="F1451">
        <v>34</v>
      </c>
      <c r="G1451">
        <v>3</v>
      </c>
      <c r="H1451">
        <v>43</v>
      </c>
      <c r="I1451" s="1" t="s">
        <v>609</v>
      </c>
      <c r="J1451">
        <f>cocina[[#This Row],[Precio Unitario]]*cocina[[#This Row],[Cantidad Ordenada]]-cocina[[#This Row],[Costo Unitario]]*cocina[[#This Row],[Cantidad Ordenada]]</f>
        <v>42</v>
      </c>
      <c r="K1451">
        <f>cocina[[#This Row],[Precio Unitario]]*cocina[[#This Row],[Cantidad Ordenada]]</f>
        <v>102</v>
      </c>
      <c r="L1451" s="5">
        <f>(SUMIF(A:A,cocina[[#This Row],[Número de Orden]],J:J))/SUMIF(A:A,cocina[[#This Row],[Número de Orden]],K:K)</f>
        <v>0.4098360655737705</v>
      </c>
      <c r="M1451" s="1">
        <f>cocina[[#This Row],[Ganancia bruta]]-cocina[[#This Row],[Ganancia neta]]</f>
        <v>60</v>
      </c>
    </row>
    <row r="1452" spans="1:13" x14ac:dyDescent="0.3">
      <c r="A1452">
        <v>590</v>
      </c>
      <c r="B1452">
        <v>3</v>
      </c>
      <c r="C1452" s="1" t="s">
        <v>156</v>
      </c>
      <c r="D1452" s="1" t="s">
        <v>626</v>
      </c>
      <c r="E1452">
        <v>12</v>
      </c>
      <c r="F1452">
        <v>20</v>
      </c>
      <c r="G1452">
        <v>1</v>
      </c>
      <c r="H1452">
        <v>21</v>
      </c>
      <c r="I1452" s="1" t="s">
        <v>609</v>
      </c>
      <c r="J1452">
        <f>cocina[[#This Row],[Precio Unitario]]*cocina[[#This Row],[Cantidad Ordenada]]-cocina[[#This Row],[Costo Unitario]]*cocina[[#This Row],[Cantidad Ordenada]]</f>
        <v>8</v>
      </c>
      <c r="K1452">
        <f>cocina[[#This Row],[Precio Unitario]]*cocina[[#This Row],[Cantidad Ordenada]]</f>
        <v>20</v>
      </c>
      <c r="L1452" s="5">
        <f>(SUMIF(A:A,cocina[[#This Row],[Número de Orden]],J:J))/SUMIF(A:A,cocina[[#This Row],[Número de Orden]],K:K)</f>
        <v>0.4098360655737705</v>
      </c>
      <c r="M1452" s="1">
        <f>cocina[[#This Row],[Ganancia bruta]]-cocina[[#This Row],[Ganancia neta]]</f>
        <v>12</v>
      </c>
    </row>
    <row r="1453" spans="1:13" x14ac:dyDescent="0.3">
      <c r="A1453">
        <v>591</v>
      </c>
      <c r="B1453">
        <v>11</v>
      </c>
      <c r="C1453" s="1" t="s">
        <v>58</v>
      </c>
      <c r="D1453" s="1" t="s">
        <v>616</v>
      </c>
      <c r="E1453">
        <v>25</v>
      </c>
      <c r="F1453">
        <v>40</v>
      </c>
      <c r="G1453">
        <v>3</v>
      </c>
      <c r="H1453">
        <v>51</v>
      </c>
      <c r="I1453" s="1" t="s">
        <v>608</v>
      </c>
      <c r="J1453">
        <f>cocina[[#This Row],[Precio Unitario]]*cocina[[#This Row],[Cantidad Ordenada]]-cocina[[#This Row],[Costo Unitario]]*cocina[[#This Row],[Cantidad Ordenada]]</f>
        <v>45</v>
      </c>
      <c r="K1453">
        <f>cocina[[#This Row],[Precio Unitario]]*cocina[[#This Row],[Cantidad Ordenada]]</f>
        <v>120</v>
      </c>
      <c r="L1453" s="5">
        <f>(SUMIF(A:A,cocina[[#This Row],[Número de Orden]],J:J))/SUMIF(A:A,cocina[[#This Row],[Número de Orden]],K:K)</f>
        <v>0.375</v>
      </c>
      <c r="M1453" s="1">
        <f>cocina[[#This Row],[Ganancia bruta]]-cocina[[#This Row],[Ganancia neta]]</f>
        <v>75</v>
      </c>
    </row>
    <row r="1454" spans="1:13" x14ac:dyDescent="0.3">
      <c r="A1454">
        <v>592</v>
      </c>
      <c r="B1454">
        <v>5</v>
      </c>
      <c r="C1454" s="1" t="s">
        <v>213</v>
      </c>
      <c r="D1454" s="1" t="s">
        <v>624</v>
      </c>
      <c r="E1454">
        <v>13</v>
      </c>
      <c r="F1454">
        <v>22</v>
      </c>
      <c r="G1454">
        <v>2</v>
      </c>
      <c r="H1454">
        <v>59</v>
      </c>
      <c r="I1454" s="1" t="s">
        <v>608</v>
      </c>
      <c r="J1454">
        <f>cocina[[#This Row],[Precio Unitario]]*cocina[[#This Row],[Cantidad Ordenada]]-cocina[[#This Row],[Costo Unitario]]*cocina[[#This Row],[Cantidad Ordenada]]</f>
        <v>18</v>
      </c>
      <c r="K1454">
        <f>cocina[[#This Row],[Precio Unitario]]*cocina[[#This Row],[Cantidad Ordenada]]</f>
        <v>44</v>
      </c>
      <c r="L1454" s="5">
        <f>(SUMIF(A:A,cocina[[#This Row],[Número de Orden]],J:J))/SUMIF(A:A,cocina[[#This Row],[Número de Orden]],K:K)</f>
        <v>0.40425531914893614</v>
      </c>
      <c r="M1454" s="1">
        <f>cocina[[#This Row],[Ganancia bruta]]-cocina[[#This Row],[Ganancia neta]]</f>
        <v>26</v>
      </c>
    </row>
    <row r="1455" spans="1:13" x14ac:dyDescent="0.3">
      <c r="A1455">
        <v>592</v>
      </c>
      <c r="B1455">
        <v>5</v>
      </c>
      <c r="C1455" s="1" t="s">
        <v>132</v>
      </c>
      <c r="D1455" s="1" t="s">
        <v>631</v>
      </c>
      <c r="E1455">
        <v>15</v>
      </c>
      <c r="F1455">
        <v>25</v>
      </c>
      <c r="G1455">
        <v>2</v>
      </c>
      <c r="H1455">
        <v>42</v>
      </c>
      <c r="I1455" s="1" t="s">
        <v>608</v>
      </c>
      <c r="J1455">
        <f>cocina[[#This Row],[Precio Unitario]]*cocina[[#This Row],[Cantidad Ordenada]]-cocina[[#This Row],[Costo Unitario]]*cocina[[#This Row],[Cantidad Ordenada]]</f>
        <v>20</v>
      </c>
      <c r="K1455">
        <f>cocina[[#This Row],[Precio Unitario]]*cocina[[#This Row],[Cantidad Ordenada]]</f>
        <v>50</v>
      </c>
      <c r="L1455" s="5">
        <f>(SUMIF(A:A,cocina[[#This Row],[Número de Orden]],J:J))/SUMIF(A:A,cocina[[#This Row],[Número de Orden]],K:K)</f>
        <v>0.40425531914893614</v>
      </c>
      <c r="M1455" s="1">
        <f>cocina[[#This Row],[Ganancia bruta]]-cocina[[#This Row],[Ganancia neta]]</f>
        <v>30</v>
      </c>
    </row>
    <row r="1456" spans="1:13" x14ac:dyDescent="0.3">
      <c r="A1456">
        <v>593</v>
      </c>
      <c r="B1456">
        <v>17</v>
      </c>
      <c r="C1456" s="1" t="s">
        <v>58</v>
      </c>
      <c r="D1456" s="1" t="s">
        <v>616</v>
      </c>
      <c r="E1456">
        <v>25</v>
      </c>
      <c r="F1456">
        <v>40</v>
      </c>
      <c r="G1456">
        <v>1</v>
      </c>
      <c r="H1456">
        <v>30</v>
      </c>
      <c r="I1456" s="1" t="s">
        <v>608</v>
      </c>
      <c r="J1456">
        <f>cocina[[#This Row],[Precio Unitario]]*cocina[[#This Row],[Cantidad Ordenada]]-cocina[[#This Row],[Costo Unitario]]*cocina[[#This Row],[Cantidad Ordenada]]</f>
        <v>15</v>
      </c>
      <c r="K1456">
        <f>cocina[[#This Row],[Precio Unitario]]*cocina[[#This Row],[Cantidad Ordenada]]</f>
        <v>40</v>
      </c>
      <c r="L1456" s="5">
        <f>(SUMIF(A:A,cocina[[#This Row],[Número de Orden]],J:J))/SUMIF(A:A,cocina[[#This Row],[Número de Orden]],K:K)</f>
        <v>0.38755980861244022</v>
      </c>
      <c r="M1456" s="1">
        <f>cocina[[#This Row],[Ganancia bruta]]-cocina[[#This Row],[Ganancia neta]]</f>
        <v>25</v>
      </c>
    </row>
    <row r="1457" spans="1:13" x14ac:dyDescent="0.3">
      <c r="A1457">
        <v>593</v>
      </c>
      <c r="B1457">
        <v>17</v>
      </c>
      <c r="C1457" s="1" t="s">
        <v>126</v>
      </c>
      <c r="D1457" s="1" t="s">
        <v>614</v>
      </c>
      <c r="E1457">
        <v>19</v>
      </c>
      <c r="F1457">
        <v>31</v>
      </c>
      <c r="G1457">
        <v>1</v>
      </c>
      <c r="H1457">
        <v>8</v>
      </c>
      <c r="I1457" s="1" t="s">
        <v>608</v>
      </c>
      <c r="J1457">
        <f>cocina[[#This Row],[Precio Unitario]]*cocina[[#This Row],[Cantidad Ordenada]]-cocina[[#This Row],[Costo Unitario]]*cocina[[#This Row],[Cantidad Ordenada]]</f>
        <v>12</v>
      </c>
      <c r="K1457">
        <f>cocina[[#This Row],[Precio Unitario]]*cocina[[#This Row],[Cantidad Ordenada]]</f>
        <v>31</v>
      </c>
      <c r="L1457" s="5">
        <f>(SUMIF(A:A,cocina[[#This Row],[Número de Orden]],J:J))/SUMIF(A:A,cocina[[#This Row],[Número de Orden]],K:K)</f>
        <v>0.38755980861244022</v>
      </c>
      <c r="M1457" s="1">
        <f>cocina[[#This Row],[Ganancia bruta]]-cocina[[#This Row],[Ganancia neta]]</f>
        <v>19</v>
      </c>
    </row>
    <row r="1458" spans="1:13" x14ac:dyDescent="0.3">
      <c r="A1458">
        <v>593</v>
      </c>
      <c r="B1458">
        <v>17</v>
      </c>
      <c r="C1458" s="1" t="s">
        <v>271</v>
      </c>
      <c r="D1458" s="1" t="s">
        <v>619</v>
      </c>
      <c r="E1458">
        <v>20</v>
      </c>
      <c r="F1458">
        <v>33</v>
      </c>
      <c r="G1458">
        <v>2</v>
      </c>
      <c r="H1458">
        <v>5</v>
      </c>
      <c r="I1458" s="1" t="s">
        <v>609</v>
      </c>
      <c r="J1458">
        <f>cocina[[#This Row],[Precio Unitario]]*cocina[[#This Row],[Cantidad Ordenada]]-cocina[[#This Row],[Costo Unitario]]*cocina[[#This Row],[Cantidad Ordenada]]</f>
        <v>26</v>
      </c>
      <c r="K1458">
        <f>cocina[[#This Row],[Precio Unitario]]*cocina[[#This Row],[Cantidad Ordenada]]</f>
        <v>66</v>
      </c>
      <c r="L1458" s="5">
        <f>(SUMIF(A:A,cocina[[#This Row],[Número de Orden]],J:J))/SUMIF(A:A,cocina[[#This Row],[Número de Orden]],K:K)</f>
        <v>0.38755980861244022</v>
      </c>
      <c r="M1458" s="1">
        <f>cocina[[#This Row],[Ganancia bruta]]-cocina[[#This Row],[Ganancia neta]]</f>
        <v>40</v>
      </c>
    </row>
    <row r="1459" spans="1:13" x14ac:dyDescent="0.3">
      <c r="A1459">
        <v>593</v>
      </c>
      <c r="B1459">
        <v>17</v>
      </c>
      <c r="C1459" s="1" t="s">
        <v>83</v>
      </c>
      <c r="D1459" s="1" t="s">
        <v>617</v>
      </c>
      <c r="E1459">
        <v>22</v>
      </c>
      <c r="F1459">
        <v>36</v>
      </c>
      <c r="G1459">
        <v>2</v>
      </c>
      <c r="H1459">
        <v>5</v>
      </c>
      <c r="I1459" s="1" t="s">
        <v>608</v>
      </c>
      <c r="J1459">
        <f>cocina[[#This Row],[Precio Unitario]]*cocina[[#This Row],[Cantidad Ordenada]]-cocina[[#This Row],[Costo Unitario]]*cocina[[#This Row],[Cantidad Ordenada]]</f>
        <v>28</v>
      </c>
      <c r="K1459">
        <f>cocina[[#This Row],[Precio Unitario]]*cocina[[#This Row],[Cantidad Ordenada]]</f>
        <v>72</v>
      </c>
      <c r="L1459" s="5">
        <f>(SUMIF(A:A,cocina[[#This Row],[Número de Orden]],J:J))/SUMIF(A:A,cocina[[#This Row],[Número de Orden]],K:K)</f>
        <v>0.38755980861244022</v>
      </c>
      <c r="M1459" s="1">
        <f>cocina[[#This Row],[Ganancia bruta]]-cocina[[#This Row],[Ganancia neta]]</f>
        <v>44</v>
      </c>
    </row>
    <row r="1460" spans="1:13" x14ac:dyDescent="0.3">
      <c r="A1460">
        <v>594</v>
      </c>
      <c r="B1460">
        <v>17</v>
      </c>
      <c r="C1460" s="1" t="s">
        <v>271</v>
      </c>
      <c r="D1460" s="1" t="s">
        <v>619</v>
      </c>
      <c r="E1460">
        <v>20</v>
      </c>
      <c r="F1460">
        <v>33</v>
      </c>
      <c r="G1460">
        <v>1</v>
      </c>
      <c r="H1460">
        <v>5</v>
      </c>
      <c r="I1460" s="1" t="s">
        <v>608</v>
      </c>
      <c r="J1460">
        <f>cocina[[#This Row],[Precio Unitario]]*cocina[[#This Row],[Cantidad Ordenada]]-cocina[[#This Row],[Costo Unitario]]*cocina[[#This Row],[Cantidad Ordenada]]</f>
        <v>13</v>
      </c>
      <c r="K1460">
        <f>cocina[[#This Row],[Precio Unitario]]*cocina[[#This Row],[Cantidad Ordenada]]</f>
        <v>33</v>
      </c>
      <c r="L1460" s="5">
        <f>(SUMIF(A:A,cocina[[#This Row],[Número de Orden]],J:J))/SUMIF(A:A,cocina[[#This Row],[Número de Orden]],K:K)</f>
        <v>0.40287769784172661</v>
      </c>
      <c r="M1460" s="1">
        <f>cocina[[#This Row],[Ganancia bruta]]-cocina[[#This Row],[Ganancia neta]]</f>
        <v>20</v>
      </c>
    </row>
    <row r="1461" spans="1:13" x14ac:dyDescent="0.3">
      <c r="A1461">
        <v>594</v>
      </c>
      <c r="B1461">
        <v>17</v>
      </c>
      <c r="C1461" s="1" t="s">
        <v>213</v>
      </c>
      <c r="D1461" s="1" t="s">
        <v>624</v>
      </c>
      <c r="E1461">
        <v>13</v>
      </c>
      <c r="F1461">
        <v>22</v>
      </c>
      <c r="G1461">
        <v>3</v>
      </c>
      <c r="H1461">
        <v>44</v>
      </c>
      <c r="I1461" s="1" t="s">
        <v>608</v>
      </c>
      <c r="J1461">
        <f>cocina[[#This Row],[Precio Unitario]]*cocina[[#This Row],[Cantidad Ordenada]]-cocina[[#This Row],[Costo Unitario]]*cocina[[#This Row],[Cantidad Ordenada]]</f>
        <v>27</v>
      </c>
      <c r="K1461">
        <f>cocina[[#This Row],[Precio Unitario]]*cocina[[#This Row],[Cantidad Ordenada]]</f>
        <v>66</v>
      </c>
      <c r="L1461" s="5">
        <f>(SUMIF(A:A,cocina[[#This Row],[Número de Orden]],J:J))/SUMIF(A:A,cocina[[#This Row],[Número de Orden]],K:K)</f>
        <v>0.40287769784172661</v>
      </c>
      <c r="M1461" s="1">
        <f>cocina[[#This Row],[Ganancia bruta]]-cocina[[#This Row],[Ganancia neta]]</f>
        <v>39</v>
      </c>
    </row>
    <row r="1462" spans="1:13" x14ac:dyDescent="0.3">
      <c r="A1462">
        <v>594</v>
      </c>
      <c r="B1462">
        <v>17</v>
      </c>
      <c r="C1462" s="1" t="s">
        <v>156</v>
      </c>
      <c r="D1462" s="1" t="s">
        <v>626</v>
      </c>
      <c r="E1462">
        <v>12</v>
      </c>
      <c r="F1462">
        <v>20</v>
      </c>
      <c r="G1462">
        <v>2</v>
      </c>
      <c r="H1462">
        <v>49</v>
      </c>
      <c r="I1462" s="1" t="s">
        <v>608</v>
      </c>
      <c r="J1462">
        <f>cocina[[#This Row],[Precio Unitario]]*cocina[[#This Row],[Cantidad Ordenada]]-cocina[[#This Row],[Costo Unitario]]*cocina[[#This Row],[Cantidad Ordenada]]</f>
        <v>16</v>
      </c>
      <c r="K1462">
        <f>cocina[[#This Row],[Precio Unitario]]*cocina[[#This Row],[Cantidad Ordenada]]</f>
        <v>40</v>
      </c>
      <c r="L1462" s="5">
        <f>(SUMIF(A:A,cocina[[#This Row],[Número de Orden]],J:J))/SUMIF(A:A,cocina[[#This Row],[Número de Orden]],K:K)</f>
        <v>0.40287769784172661</v>
      </c>
      <c r="M1462" s="1">
        <f>cocina[[#This Row],[Ganancia bruta]]-cocina[[#This Row],[Ganancia neta]]</f>
        <v>24</v>
      </c>
    </row>
    <row r="1463" spans="1:13" x14ac:dyDescent="0.3">
      <c r="A1463">
        <v>595</v>
      </c>
      <c r="B1463">
        <v>9</v>
      </c>
      <c r="C1463" s="1" t="s">
        <v>80</v>
      </c>
      <c r="D1463" s="1" t="s">
        <v>628</v>
      </c>
      <c r="E1463">
        <v>13</v>
      </c>
      <c r="F1463">
        <v>21</v>
      </c>
      <c r="G1463">
        <v>2</v>
      </c>
      <c r="H1463">
        <v>5</v>
      </c>
      <c r="I1463" s="1" t="s">
        <v>608</v>
      </c>
      <c r="J1463">
        <f>cocina[[#This Row],[Precio Unitario]]*cocina[[#This Row],[Cantidad Ordenada]]-cocina[[#This Row],[Costo Unitario]]*cocina[[#This Row],[Cantidad Ordenada]]</f>
        <v>16</v>
      </c>
      <c r="K1463">
        <f>cocina[[#This Row],[Precio Unitario]]*cocina[[#This Row],[Cantidad Ordenada]]</f>
        <v>42</v>
      </c>
      <c r="L1463" s="5">
        <f>(SUMIF(A:A,cocina[[#This Row],[Número de Orden]],J:J))/SUMIF(A:A,cocina[[#This Row],[Número de Orden]],K:K)</f>
        <v>0.3888888888888889</v>
      </c>
      <c r="M1463" s="1">
        <f>cocina[[#This Row],[Ganancia bruta]]-cocina[[#This Row],[Ganancia neta]]</f>
        <v>26</v>
      </c>
    </row>
    <row r="1464" spans="1:13" x14ac:dyDescent="0.3">
      <c r="A1464">
        <v>595</v>
      </c>
      <c r="B1464">
        <v>9</v>
      </c>
      <c r="C1464" s="1" t="s">
        <v>78</v>
      </c>
      <c r="D1464" s="1" t="s">
        <v>613</v>
      </c>
      <c r="E1464">
        <v>18</v>
      </c>
      <c r="F1464">
        <v>30</v>
      </c>
      <c r="G1464">
        <v>1</v>
      </c>
      <c r="H1464">
        <v>44</v>
      </c>
      <c r="I1464" s="1" t="s">
        <v>609</v>
      </c>
      <c r="J1464">
        <f>cocina[[#This Row],[Precio Unitario]]*cocina[[#This Row],[Cantidad Ordenada]]-cocina[[#This Row],[Costo Unitario]]*cocina[[#This Row],[Cantidad Ordenada]]</f>
        <v>12</v>
      </c>
      <c r="K1464">
        <f>cocina[[#This Row],[Precio Unitario]]*cocina[[#This Row],[Cantidad Ordenada]]</f>
        <v>30</v>
      </c>
      <c r="L1464" s="5">
        <f>(SUMIF(A:A,cocina[[#This Row],[Número de Orden]],J:J))/SUMIF(A:A,cocina[[#This Row],[Número de Orden]],K:K)</f>
        <v>0.3888888888888889</v>
      </c>
      <c r="M1464" s="1">
        <f>cocina[[#This Row],[Ganancia bruta]]-cocina[[#This Row],[Ganancia neta]]</f>
        <v>18</v>
      </c>
    </row>
    <row r="1465" spans="1:13" x14ac:dyDescent="0.3">
      <c r="A1465">
        <v>596</v>
      </c>
      <c r="B1465">
        <v>18</v>
      </c>
      <c r="C1465" s="1" t="s">
        <v>210</v>
      </c>
      <c r="D1465" s="1" t="s">
        <v>627</v>
      </c>
      <c r="E1465">
        <v>14</v>
      </c>
      <c r="F1465">
        <v>23</v>
      </c>
      <c r="G1465">
        <v>2</v>
      </c>
      <c r="H1465">
        <v>47</v>
      </c>
      <c r="I1465" s="1" t="s">
        <v>609</v>
      </c>
      <c r="J1465">
        <f>cocina[[#This Row],[Precio Unitario]]*cocina[[#This Row],[Cantidad Ordenada]]-cocina[[#This Row],[Costo Unitario]]*cocina[[#This Row],[Cantidad Ordenada]]</f>
        <v>18</v>
      </c>
      <c r="K1465">
        <f>cocina[[#This Row],[Precio Unitario]]*cocina[[#This Row],[Cantidad Ordenada]]</f>
        <v>46</v>
      </c>
      <c r="L1465" s="5">
        <f>(SUMIF(A:A,cocina[[#This Row],[Número de Orden]],J:J))/SUMIF(A:A,cocina[[#This Row],[Número de Orden]],K:K)</f>
        <v>0.40416666666666667</v>
      </c>
      <c r="M1465" s="1">
        <f>cocina[[#This Row],[Ganancia bruta]]-cocina[[#This Row],[Ganancia neta]]</f>
        <v>28</v>
      </c>
    </row>
    <row r="1466" spans="1:13" x14ac:dyDescent="0.3">
      <c r="A1466">
        <v>596</v>
      </c>
      <c r="B1466">
        <v>18</v>
      </c>
      <c r="C1466" s="1" t="s">
        <v>168</v>
      </c>
      <c r="D1466" s="1" t="s">
        <v>612</v>
      </c>
      <c r="E1466">
        <v>14</v>
      </c>
      <c r="F1466">
        <v>24</v>
      </c>
      <c r="G1466">
        <v>2</v>
      </c>
      <c r="H1466">
        <v>50</v>
      </c>
      <c r="I1466" s="1" t="s">
        <v>609</v>
      </c>
      <c r="J1466">
        <f>cocina[[#This Row],[Precio Unitario]]*cocina[[#This Row],[Cantidad Ordenada]]-cocina[[#This Row],[Costo Unitario]]*cocina[[#This Row],[Cantidad Ordenada]]</f>
        <v>20</v>
      </c>
      <c r="K1466">
        <f>cocina[[#This Row],[Precio Unitario]]*cocina[[#This Row],[Cantidad Ordenada]]</f>
        <v>48</v>
      </c>
      <c r="L1466" s="5">
        <f>(SUMIF(A:A,cocina[[#This Row],[Número de Orden]],J:J))/SUMIF(A:A,cocina[[#This Row],[Número de Orden]],K:K)</f>
        <v>0.40416666666666667</v>
      </c>
      <c r="M1466" s="1">
        <f>cocina[[#This Row],[Ganancia bruta]]-cocina[[#This Row],[Ganancia neta]]</f>
        <v>28</v>
      </c>
    </row>
    <row r="1467" spans="1:13" x14ac:dyDescent="0.3">
      <c r="A1467">
        <v>596</v>
      </c>
      <c r="B1467">
        <v>18</v>
      </c>
      <c r="C1467" s="1" t="s">
        <v>257</v>
      </c>
      <c r="D1467" s="1" t="s">
        <v>623</v>
      </c>
      <c r="E1467">
        <v>19</v>
      </c>
      <c r="F1467">
        <v>32</v>
      </c>
      <c r="G1467">
        <v>3</v>
      </c>
      <c r="H1467">
        <v>42</v>
      </c>
      <c r="I1467" s="1" t="s">
        <v>609</v>
      </c>
      <c r="J1467">
        <f>cocina[[#This Row],[Precio Unitario]]*cocina[[#This Row],[Cantidad Ordenada]]-cocina[[#This Row],[Costo Unitario]]*cocina[[#This Row],[Cantidad Ordenada]]</f>
        <v>39</v>
      </c>
      <c r="K1467">
        <f>cocina[[#This Row],[Precio Unitario]]*cocina[[#This Row],[Cantidad Ordenada]]</f>
        <v>96</v>
      </c>
      <c r="L1467" s="5">
        <f>(SUMIF(A:A,cocina[[#This Row],[Número de Orden]],J:J))/SUMIF(A:A,cocina[[#This Row],[Número de Orden]],K:K)</f>
        <v>0.40416666666666667</v>
      </c>
      <c r="M1467" s="1">
        <f>cocina[[#This Row],[Ganancia bruta]]-cocina[[#This Row],[Ganancia neta]]</f>
        <v>57</v>
      </c>
    </row>
    <row r="1468" spans="1:13" x14ac:dyDescent="0.3">
      <c r="A1468">
        <v>596</v>
      </c>
      <c r="B1468">
        <v>18</v>
      </c>
      <c r="C1468" s="1" t="s">
        <v>132</v>
      </c>
      <c r="D1468" s="1" t="s">
        <v>631</v>
      </c>
      <c r="E1468">
        <v>15</v>
      </c>
      <c r="F1468">
        <v>25</v>
      </c>
      <c r="G1468">
        <v>2</v>
      </c>
      <c r="H1468">
        <v>19</v>
      </c>
      <c r="I1468" s="1" t="s">
        <v>608</v>
      </c>
      <c r="J1468">
        <f>cocina[[#This Row],[Precio Unitario]]*cocina[[#This Row],[Cantidad Ordenada]]-cocina[[#This Row],[Costo Unitario]]*cocina[[#This Row],[Cantidad Ordenada]]</f>
        <v>20</v>
      </c>
      <c r="K1468">
        <f>cocina[[#This Row],[Precio Unitario]]*cocina[[#This Row],[Cantidad Ordenada]]</f>
        <v>50</v>
      </c>
      <c r="L1468" s="5">
        <f>(SUMIF(A:A,cocina[[#This Row],[Número de Orden]],J:J))/SUMIF(A:A,cocina[[#This Row],[Número de Orden]],K:K)</f>
        <v>0.40416666666666667</v>
      </c>
      <c r="M1468" s="1">
        <f>cocina[[#This Row],[Ganancia bruta]]-cocina[[#This Row],[Ganancia neta]]</f>
        <v>30</v>
      </c>
    </row>
    <row r="1469" spans="1:13" x14ac:dyDescent="0.3">
      <c r="A1469">
        <v>597</v>
      </c>
      <c r="B1469">
        <v>16</v>
      </c>
      <c r="C1469" s="1" t="s">
        <v>52</v>
      </c>
      <c r="D1469" s="1" t="s">
        <v>620</v>
      </c>
      <c r="E1469">
        <v>16</v>
      </c>
      <c r="F1469">
        <v>28</v>
      </c>
      <c r="G1469">
        <v>1</v>
      </c>
      <c r="H1469">
        <v>39</v>
      </c>
      <c r="I1469" s="1" t="s">
        <v>609</v>
      </c>
      <c r="J1469">
        <f>cocina[[#This Row],[Precio Unitario]]*cocina[[#This Row],[Cantidad Ordenada]]-cocina[[#This Row],[Costo Unitario]]*cocina[[#This Row],[Cantidad Ordenada]]</f>
        <v>12</v>
      </c>
      <c r="K1469">
        <f>cocina[[#This Row],[Precio Unitario]]*cocina[[#This Row],[Cantidad Ordenada]]</f>
        <v>28</v>
      </c>
      <c r="L1469" s="5">
        <f>(SUMIF(A:A,cocina[[#This Row],[Número de Orden]],J:J))/SUMIF(A:A,cocina[[#This Row],[Número de Orden]],K:K)</f>
        <v>0.4</v>
      </c>
      <c r="M1469" s="1">
        <f>cocina[[#This Row],[Ganancia bruta]]-cocina[[#This Row],[Ganancia neta]]</f>
        <v>16</v>
      </c>
    </row>
    <row r="1470" spans="1:13" x14ac:dyDescent="0.3">
      <c r="A1470">
        <v>597</v>
      </c>
      <c r="B1470">
        <v>16</v>
      </c>
      <c r="C1470" s="1" t="s">
        <v>89</v>
      </c>
      <c r="D1470" s="1" t="s">
        <v>629</v>
      </c>
      <c r="E1470">
        <v>10</v>
      </c>
      <c r="F1470">
        <v>18</v>
      </c>
      <c r="G1470">
        <v>1</v>
      </c>
      <c r="H1470">
        <v>55</v>
      </c>
      <c r="I1470" s="1" t="s">
        <v>609</v>
      </c>
      <c r="J1470">
        <f>cocina[[#This Row],[Precio Unitario]]*cocina[[#This Row],[Cantidad Ordenada]]-cocina[[#This Row],[Costo Unitario]]*cocina[[#This Row],[Cantidad Ordenada]]</f>
        <v>8</v>
      </c>
      <c r="K1470">
        <f>cocina[[#This Row],[Precio Unitario]]*cocina[[#This Row],[Cantidad Ordenada]]</f>
        <v>18</v>
      </c>
      <c r="L1470" s="5">
        <f>(SUMIF(A:A,cocina[[#This Row],[Número de Orden]],J:J))/SUMIF(A:A,cocina[[#This Row],[Número de Orden]],K:K)</f>
        <v>0.4</v>
      </c>
      <c r="M1470" s="1">
        <f>cocina[[#This Row],[Ganancia bruta]]-cocina[[#This Row],[Ganancia neta]]</f>
        <v>10</v>
      </c>
    </row>
    <row r="1471" spans="1:13" x14ac:dyDescent="0.3">
      <c r="A1471">
        <v>597</v>
      </c>
      <c r="B1471">
        <v>16</v>
      </c>
      <c r="C1471" s="1" t="s">
        <v>58</v>
      </c>
      <c r="D1471" s="1" t="s">
        <v>616</v>
      </c>
      <c r="E1471">
        <v>25</v>
      </c>
      <c r="F1471">
        <v>40</v>
      </c>
      <c r="G1471">
        <v>2</v>
      </c>
      <c r="H1471">
        <v>39</v>
      </c>
      <c r="I1471" s="1" t="s">
        <v>609</v>
      </c>
      <c r="J1471">
        <f>cocina[[#This Row],[Precio Unitario]]*cocina[[#This Row],[Cantidad Ordenada]]-cocina[[#This Row],[Costo Unitario]]*cocina[[#This Row],[Cantidad Ordenada]]</f>
        <v>30</v>
      </c>
      <c r="K1471">
        <f>cocina[[#This Row],[Precio Unitario]]*cocina[[#This Row],[Cantidad Ordenada]]</f>
        <v>80</v>
      </c>
      <c r="L1471" s="5">
        <f>(SUMIF(A:A,cocina[[#This Row],[Número de Orden]],J:J))/SUMIF(A:A,cocina[[#This Row],[Número de Orden]],K:K)</f>
        <v>0.4</v>
      </c>
      <c r="M1471" s="1">
        <f>cocina[[#This Row],[Ganancia bruta]]-cocina[[#This Row],[Ganancia neta]]</f>
        <v>50</v>
      </c>
    </row>
    <row r="1472" spans="1:13" x14ac:dyDescent="0.3">
      <c r="A1472">
        <v>597</v>
      </c>
      <c r="B1472">
        <v>16</v>
      </c>
      <c r="C1472" s="1" t="s">
        <v>168</v>
      </c>
      <c r="D1472" s="1" t="s">
        <v>612</v>
      </c>
      <c r="E1472">
        <v>14</v>
      </c>
      <c r="F1472">
        <v>24</v>
      </c>
      <c r="G1472">
        <v>1</v>
      </c>
      <c r="H1472">
        <v>8</v>
      </c>
      <c r="I1472" s="1" t="s">
        <v>609</v>
      </c>
      <c r="J1472">
        <f>cocina[[#This Row],[Precio Unitario]]*cocina[[#This Row],[Cantidad Ordenada]]-cocina[[#This Row],[Costo Unitario]]*cocina[[#This Row],[Cantidad Ordenada]]</f>
        <v>10</v>
      </c>
      <c r="K1472">
        <f>cocina[[#This Row],[Precio Unitario]]*cocina[[#This Row],[Cantidad Ordenada]]</f>
        <v>24</v>
      </c>
      <c r="L1472" s="5">
        <f>(SUMIF(A:A,cocina[[#This Row],[Número de Orden]],J:J))/SUMIF(A:A,cocina[[#This Row],[Número de Orden]],K:K)</f>
        <v>0.4</v>
      </c>
      <c r="M1472" s="1">
        <f>cocina[[#This Row],[Ganancia bruta]]-cocina[[#This Row],[Ganancia neta]]</f>
        <v>14</v>
      </c>
    </row>
    <row r="1473" spans="1:13" x14ac:dyDescent="0.3">
      <c r="A1473">
        <v>598</v>
      </c>
      <c r="B1473">
        <v>9</v>
      </c>
      <c r="C1473" s="1" t="s">
        <v>165</v>
      </c>
      <c r="D1473" s="1" t="s">
        <v>630</v>
      </c>
      <c r="E1473">
        <v>15</v>
      </c>
      <c r="F1473">
        <v>26</v>
      </c>
      <c r="G1473">
        <v>2</v>
      </c>
      <c r="H1473">
        <v>44</v>
      </c>
      <c r="I1473" s="1" t="s">
        <v>608</v>
      </c>
      <c r="J1473">
        <f>cocina[[#This Row],[Precio Unitario]]*cocina[[#This Row],[Cantidad Ordenada]]-cocina[[#This Row],[Costo Unitario]]*cocina[[#This Row],[Cantidad Ordenada]]</f>
        <v>22</v>
      </c>
      <c r="K1473">
        <f>cocina[[#This Row],[Precio Unitario]]*cocina[[#This Row],[Cantidad Ordenada]]</f>
        <v>52</v>
      </c>
      <c r="L1473" s="5">
        <f>(SUMIF(A:A,cocina[[#This Row],[Número de Orden]],J:J))/SUMIF(A:A,cocina[[#This Row],[Número de Orden]],K:K)</f>
        <v>0.40191387559808611</v>
      </c>
      <c r="M1473" s="1">
        <f>cocina[[#This Row],[Ganancia bruta]]-cocina[[#This Row],[Ganancia neta]]</f>
        <v>30</v>
      </c>
    </row>
    <row r="1474" spans="1:13" x14ac:dyDescent="0.3">
      <c r="A1474">
        <v>598</v>
      </c>
      <c r="B1474">
        <v>9</v>
      </c>
      <c r="C1474" s="1" t="s">
        <v>257</v>
      </c>
      <c r="D1474" s="1" t="s">
        <v>623</v>
      </c>
      <c r="E1474">
        <v>19</v>
      </c>
      <c r="F1474">
        <v>32</v>
      </c>
      <c r="G1474">
        <v>2</v>
      </c>
      <c r="H1474">
        <v>22</v>
      </c>
      <c r="I1474" s="1" t="s">
        <v>608</v>
      </c>
      <c r="J1474">
        <f>cocina[[#This Row],[Precio Unitario]]*cocina[[#This Row],[Cantidad Ordenada]]-cocina[[#This Row],[Costo Unitario]]*cocina[[#This Row],[Cantidad Ordenada]]</f>
        <v>26</v>
      </c>
      <c r="K1474">
        <f>cocina[[#This Row],[Precio Unitario]]*cocina[[#This Row],[Cantidad Ordenada]]</f>
        <v>64</v>
      </c>
      <c r="L1474" s="5">
        <f>(SUMIF(A:A,cocina[[#This Row],[Número de Orden]],J:J))/SUMIF(A:A,cocina[[#This Row],[Número de Orden]],K:K)</f>
        <v>0.40191387559808611</v>
      </c>
      <c r="M1474" s="1">
        <f>cocina[[#This Row],[Ganancia bruta]]-cocina[[#This Row],[Ganancia neta]]</f>
        <v>38</v>
      </c>
    </row>
    <row r="1475" spans="1:13" x14ac:dyDescent="0.3">
      <c r="A1475">
        <v>598</v>
      </c>
      <c r="B1475">
        <v>9</v>
      </c>
      <c r="C1475" s="1" t="s">
        <v>126</v>
      </c>
      <c r="D1475" s="1" t="s">
        <v>614</v>
      </c>
      <c r="E1475">
        <v>19</v>
      </c>
      <c r="F1475">
        <v>31</v>
      </c>
      <c r="G1475">
        <v>3</v>
      </c>
      <c r="H1475">
        <v>15</v>
      </c>
      <c r="I1475" s="1" t="s">
        <v>608</v>
      </c>
      <c r="J1475">
        <f>cocina[[#This Row],[Precio Unitario]]*cocina[[#This Row],[Cantidad Ordenada]]-cocina[[#This Row],[Costo Unitario]]*cocina[[#This Row],[Cantidad Ordenada]]</f>
        <v>36</v>
      </c>
      <c r="K1475">
        <f>cocina[[#This Row],[Precio Unitario]]*cocina[[#This Row],[Cantidad Ordenada]]</f>
        <v>93</v>
      </c>
      <c r="L1475" s="5">
        <f>(SUMIF(A:A,cocina[[#This Row],[Número de Orden]],J:J))/SUMIF(A:A,cocina[[#This Row],[Número de Orden]],K:K)</f>
        <v>0.40191387559808611</v>
      </c>
      <c r="M1475" s="1">
        <f>cocina[[#This Row],[Ganancia bruta]]-cocina[[#This Row],[Ganancia neta]]</f>
        <v>57</v>
      </c>
    </row>
    <row r="1476" spans="1:13" x14ac:dyDescent="0.3">
      <c r="A1476">
        <v>599</v>
      </c>
      <c r="B1476">
        <v>11</v>
      </c>
      <c r="C1476" s="1" t="s">
        <v>65</v>
      </c>
      <c r="D1476" s="1" t="s">
        <v>625</v>
      </c>
      <c r="E1476">
        <v>20</v>
      </c>
      <c r="F1476">
        <v>34</v>
      </c>
      <c r="G1476">
        <v>2</v>
      </c>
      <c r="H1476">
        <v>5</v>
      </c>
      <c r="I1476" s="1" t="s">
        <v>608</v>
      </c>
      <c r="J1476">
        <f>cocina[[#This Row],[Precio Unitario]]*cocina[[#This Row],[Cantidad Ordenada]]-cocina[[#This Row],[Costo Unitario]]*cocina[[#This Row],[Cantidad Ordenada]]</f>
        <v>28</v>
      </c>
      <c r="K1476">
        <f>cocina[[#This Row],[Precio Unitario]]*cocina[[#This Row],[Cantidad Ordenada]]</f>
        <v>68</v>
      </c>
      <c r="L1476" s="5">
        <f>(SUMIF(A:A,cocina[[#This Row],[Número de Orden]],J:J))/SUMIF(A:A,cocina[[#This Row],[Número de Orden]],K:K)</f>
        <v>0.40236686390532544</v>
      </c>
      <c r="M1476" s="1">
        <f>cocina[[#This Row],[Ganancia bruta]]-cocina[[#This Row],[Ganancia neta]]</f>
        <v>40</v>
      </c>
    </row>
    <row r="1477" spans="1:13" x14ac:dyDescent="0.3">
      <c r="A1477">
        <v>599</v>
      </c>
      <c r="B1477">
        <v>11</v>
      </c>
      <c r="C1477" s="1" t="s">
        <v>126</v>
      </c>
      <c r="D1477" s="1" t="s">
        <v>614</v>
      </c>
      <c r="E1477">
        <v>19</v>
      </c>
      <c r="F1477">
        <v>31</v>
      </c>
      <c r="G1477">
        <v>1</v>
      </c>
      <c r="H1477">
        <v>49</v>
      </c>
      <c r="I1477" s="1" t="s">
        <v>608</v>
      </c>
      <c r="J1477">
        <f>cocina[[#This Row],[Precio Unitario]]*cocina[[#This Row],[Cantidad Ordenada]]-cocina[[#This Row],[Costo Unitario]]*cocina[[#This Row],[Cantidad Ordenada]]</f>
        <v>12</v>
      </c>
      <c r="K1477">
        <f>cocina[[#This Row],[Precio Unitario]]*cocina[[#This Row],[Cantidad Ordenada]]</f>
        <v>31</v>
      </c>
      <c r="L1477" s="5">
        <f>(SUMIF(A:A,cocina[[#This Row],[Número de Orden]],J:J))/SUMIF(A:A,cocina[[#This Row],[Número de Orden]],K:K)</f>
        <v>0.40236686390532544</v>
      </c>
      <c r="M1477" s="1">
        <f>cocina[[#This Row],[Ganancia bruta]]-cocina[[#This Row],[Ganancia neta]]</f>
        <v>19</v>
      </c>
    </row>
    <row r="1478" spans="1:13" x14ac:dyDescent="0.3">
      <c r="A1478">
        <v>599</v>
      </c>
      <c r="B1478">
        <v>11</v>
      </c>
      <c r="C1478" s="1" t="s">
        <v>36</v>
      </c>
      <c r="D1478" s="1" t="s">
        <v>622</v>
      </c>
      <c r="E1478">
        <v>21</v>
      </c>
      <c r="F1478">
        <v>35</v>
      </c>
      <c r="G1478">
        <v>2</v>
      </c>
      <c r="H1478">
        <v>54</v>
      </c>
      <c r="I1478" s="1" t="s">
        <v>608</v>
      </c>
      <c r="J1478">
        <f>cocina[[#This Row],[Precio Unitario]]*cocina[[#This Row],[Cantidad Ordenada]]-cocina[[#This Row],[Costo Unitario]]*cocina[[#This Row],[Cantidad Ordenada]]</f>
        <v>28</v>
      </c>
      <c r="K1478">
        <f>cocina[[#This Row],[Precio Unitario]]*cocina[[#This Row],[Cantidad Ordenada]]</f>
        <v>70</v>
      </c>
      <c r="L1478" s="5">
        <f>(SUMIF(A:A,cocina[[#This Row],[Número de Orden]],J:J))/SUMIF(A:A,cocina[[#This Row],[Número de Orden]],K:K)</f>
        <v>0.40236686390532544</v>
      </c>
      <c r="M1478" s="1">
        <f>cocina[[#This Row],[Ganancia bruta]]-cocina[[#This Row],[Ganancia neta]]</f>
        <v>42</v>
      </c>
    </row>
    <row r="1479" spans="1:13" x14ac:dyDescent="0.3">
      <c r="A1479">
        <v>600</v>
      </c>
      <c r="B1479">
        <v>14</v>
      </c>
      <c r="C1479" s="1" t="s">
        <v>52</v>
      </c>
      <c r="D1479" s="1" t="s">
        <v>620</v>
      </c>
      <c r="E1479">
        <v>16</v>
      </c>
      <c r="F1479">
        <v>28</v>
      </c>
      <c r="G1479">
        <v>3</v>
      </c>
      <c r="H1479">
        <v>22</v>
      </c>
      <c r="I1479" s="1" t="s">
        <v>609</v>
      </c>
      <c r="J1479">
        <f>cocina[[#This Row],[Precio Unitario]]*cocina[[#This Row],[Cantidad Ordenada]]-cocina[[#This Row],[Costo Unitario]]*cocina[[#This Row],[Cantidad Ordenada]]</f>
        <v>36</v>
      </c>
      <c r="K1479">
        <f>cocina[[#This Row],[Precio Unitario]]*cocina[[#This Row],[Cantidad Ordenada]]</f>
        <v>84</v>
      </c>
      <c r="L1479" s="5">
        <f>(SUMIF(A:A,cocina[[#This Row],[Número de Orden]],J:J))/SUMIF(A:A,cocina[[#This Row],[Número de Orden]],K:K)</f>
        <v>0.41666666666666669</v>
      </c>
      <c r="M1479" s="1">
        <f>cocina[[#This Row],[Ganancia bruta]]-cocina[[#This Row],[Ganancia neta]]</f>
        <v>48</v>
      </c>
    </row>
    <row r="1480" spans="1:13" x14ac:dyDescent="0.3">
      <c r="A1480">
        <v>600</v>
      </c>
      <c r="B1480">
        <v>14</v>
      </c>
      <c r="C1480" s="1" t="s">
        <v>78</v>
      </c>
      <c r="D1480" s="1" t="s">
        <v>613</v>
      </c>
      <c r="E1480">
        <v>18</v>
      </c>
      <c r="F1480">
        <v>30</v>
      </c>
      <c r="G1480">
        <v>2</v>
      </c>
      <c r="H1480">
        <v>43</v>
      </c>
      <c r="I1480" s="1" t="s">
        <v>608</v>
      </c>
      <c r="J1480">
        <f>cocina[[#This Row],[Precio Unitario]]*cocina[[#This Row],[Cantidad Ordenada]]-cocina[[#This Row],[Costo Unitario]]*cocina[[#This Row],[Cantidad Ordenada]]</f>
        <v>24</v>
      </c>
      <c r="K1480">
        <f>cocina[[#This Row],[Precio Unitario]]*cocina[[#This Row],[Cantidad Ordenada]]</f>
        <v>60</v>
      </c>
      <c r="L1480" s="5">
        <f>(SUMIF(A:A,cocina[[#This Row],[Número de Orden]],J:J))/SUMIF(A:A,cocina[[#This Row],[Número de Orden]],K:K)</f>
        <v>0.41666666666666669</v>
      </c>
      <c r="M1480" s="1">
        <f>cocina[[#This Row],[Ganancia bruta]]-cocina[[#This Row],[Ganancia neta]]</f>
        <v>36</v>
      </c>
    </row>
    <row r="1481" spans="1:13" x14ac:dyDescent="0.3">
      <c r="A1481">
        <v>601</v>
      </c>
      <c r="B1481">
        <v>13</v>
      </c>
      <c r="C1481" s="1" t="s">
        <v>58</v>
      </c>
      <c r="D1481" s="1" t="s">
        <v>616</v>
      </c>
      <c r="E1481">
        <v>25</v>
      </c>
      <c r="F1481">
        <v>40</v>
      </c>
      <c r="G1481">
        <v>2</v>
      </c>
      <c r="H1481">
        <v>11</v>
      </c>
      <c r="I1481" s="1" t="s">
        <v>609</v>
      </c>
      <c r="J1481">
        <f>cocina[[#This Row],[Precio Unitario]]*cocina[[#This Row],[Cantidad Ordenada]]-cocina[[#This Row],[Costo Unitario]]*cocina[[#This Row],[Cantidad Ordenada]]</f>
        <v>30</v>
      </c>
      <c r="K1481">
        <f>cocina[[#This Row],[Precio Unitario]]*cocina[[#This Row],[Cantidad Ordenada]]</f>
        <v>80</v>
      </c>
      <c r="L1481" s="5">
        <f>(SUMIF(A:A,cocina[[#This Row],[Número de Orden]],J:J))/SUMIF(A:A,cocina[[#This Row],[Número de Orden]],K:K)</f>
        <v>0.40068493150684931</v>
      </c>
      <c r="M1481" s="1">
        <f>cocina[[#This Row],[Ganancia bruta]]-cocina[[#This Row],[Ganancia neta]]</f>
        <v>50</v>
      </c>
    </row>
    <row r="1482" spans="1:13" x14ac:dyDescent="0.3">
      <c r="A1482">
        <v>601</v>
      </c>
      <c r="B1482">
        <v>13</v>
      </c>
      <c r="C1482" s="1" t="s">
        <v>52</v>
      </c>
      <c r="D1482" s="1" t="s">
        <v>620</v>
      </c>
      <c r="E1482">
        <v>16</v>
      </c>
      <c r="F1482">
        <v>28</v>
      </c>
      <c r="G1482">
        <v>3</v>
      </c>
      <c r="H1482">
        <v>28</v>
      </c>
      <c r="I1482" s="1" t="s">
        <v>608</v>
      </c>
      <c r="J1482">
        <f>cocina[[#This Row],[Precio Unitario]]*cocina[[#This Row],[Cantidad Ordenada]]-cocina[[#This Row],[Costo Unitario]]*cocina[[#This Row],[Cantidad Ordenada]]</f>
        <v>36</v>
      </c>
      <c r="K1482">
        <f>cocina[[#This Row],[Precio Unitario]]*cocina[[#This Row],[Cantidad Ordenada]]</f>
        <v>84</v>
      </c>
      <c r="L1482" s="5">
        <f>(SUMIF(A:A,cocina[[#This Row],[Número de Orden]],J:J))/SUMIF(A:A,cocina[[#This Row],[Número de Orden]],K:K)</f>
        <v>0.40068493150684931</v>
      </c>
      <c r="M1482" s="1">
        <f>cocina[[#This Row],[Ganancia bruta]]-cocina[[#This Row],[Ganancia neta]]</f>
        <v>48</v>
      </c>
    </row>
    <row r="1483" spans="1:13" x14ac:dyDescent="0.3">
      <c r="A1483">
        <v>601</v>
      </c>
      <c r="B1483">
        <v>13</v>
      </c>
      <c r="C1483" s="1" t="s">
        <v>210</v>
      </c>
      <c r="D1483" s="1" t="s">
        <v>627</v>
      </c>
      <c r="E1483">
        <v>14</v>
      </c>
      <c r="F1483">
        <v>23</v>
      </c>
      <c r="G1483">
        <v>1</v>
      </c>
      <c r="H1483">
        <v>44</v>
      </c>
      <c r="I1483" s="1" t="s">
        <v>609</v>
      </c>
      <c r="J1483">
        <f>cocina[[#This Row],[Precio Unitario]]*cocina[[#This Row],[Cantidad Ordenada]]-cocina[[#This Row],[Costo Unitario]]*cocina[[#This Row],[Cantidad Ordenada]]</f>
        <v>9</v>
      </c>
      <c r="K1483">
        <f>cocina[[#This Row],[Precio Unitario]]*cocina[[#This Row],[Cantidad Ordenada]]</f>
        <v>23</v>
      </c>
      <c r="L1483" s="5">
        <f>(SUMIF(A:A,cocina[[#This Row],[Número de Orden]],J:J))/SUMIF(A:A,cocina[[#This Row],[Número de Orden]],K:K)</f>
        <v>0.40068493150684931</v>
      </c>
      <c r="M1483" s="1">
        <f>cocina[[#This Row],[Ganancia bruta]]-cocina[[#This Row],[Ganancia neta]]</f>
        <v>14</v>
      </c>
    </row>
    <row r="1484" spans="1:13" x14ac:dyDescent="0.3">
      <c r="A1484">
        <v>601</v>
      </c>
      <c r="B1484">
        <v>13</v>
      </c>
      <c r="C1484" s="1" t="s">
        <v>36</v>
      </c>
      <c r="D1484" s="1" t="s">
        <v>622</v>
      </c>
      <c r="E1484">
        <v>21</v>
      </c>
      <c r="F1484">
        <v>35</v>
      </c>
      <c r="G1484">
        <v>3</v>
      </c>
      <c r="H1484">
        <v>32</v>
      </c>
      <c r="I1484" s="1" t="s">
        <v>608</v>
      </c>
      <c r="J1484">
        <f>cocina[[#This Row],[Precio Unitario]]*cocina[[#This Row],[Cantidad Ordenada]]-cocina[[#This Row],[Costo Unitario]]*cocina[[#This Row],[Cantidad Ordenada]]</f>
        <v>42</v>
      </c>
      <c r="K1484">
        <f>cocina[[#This Row],[Precio Unitario]]*cocina[[#This Row],[Cantidad Ordenada]]</f>
        <v>105</v>
      </c>
      <c r="L1484" s="5">
        <f>(SUMIF(A:A,cocina[[#This Row],[Número de Orden]],J:J))/SUMIF(A:A,cocina[[#This Row],[Número de Orden]],K:K)</f>
        <v>0.40068493150684931</v>
      </c>
      <c r="M1484" s="1">
        <f>cocina[[#This Row],[Ganancia bruta]]-cocina[[#This Row],[Ganancia neta]]</f>
        <v>63</v>
      </c>
    </row>
    <row r="1485" spans="1:13" x14ac:dyDescent="0.3">
      <c r="A1485">
        <v>602</v>
      </c>
      <c r="B1485">
        <v>12</v>
      </c>
      <c r="C1485" s="1" t="s">
        <v>36</v>
      </c>
      <c r="D1485" s="1" t="s">
        <v>622</v>
      </c>
      <c r="E1485">
        <v>21</v>
      </c>
      <c r="F1485">
        <v>35</v>
      </c>
      <c r="G1485">
        <v>2</v>
      </c>
      <c r="H1485">
        <v>56</v>
      </c>
      <c r="I1485" s="1" t="s">
        <v>608</v>
      </c>
      <c r="J1485">
        <f>cocina[[#This Row],[Precio Unitario]]*cocina[[#This Row],[Cantidad Ordenada]]-cocina[[#This Row],[Costo Unitario]]*cocina[[#This Row],[Cantidad Ordenada]]</f>
        <v>28</v>
      </c>
      <c r="K1485">
        <f>cocina[[#This Row],[Precio Unitario]]*cocina[[#This Row],[Cantidad Ordenada]]</f>
        <v>70</v>
      </c>
      <c r="L1485" s="5">
        <f>(SUMIF(A:A,cocina[[#This Row],[Número de Orden]],J:J))/SUMIF(A:A,cocina[[#This Row],[Número de Orden]],K:K)</f>
        <v>0.39849624060150374</v>
      </c>
      <c r="M1485" s="1">
        <f>cocina[[#This Row],[Ganancia bruta]]-cocina[[#This Row],[Ganancia neta]]</f>
        <v>42</v>
      </c>
    </row>
    <row r="1486" spans="1:13" x14ac:dyDescent="0.3">
      <c r="A1486">
        <v>602</v>
      </c>
      <c r="B1486">
        <v>12</v>
      </c>
      <c r="C1486" s="1" t="s">
        <v>213</v>
      </c>
      <c r="D1486" s="1" t="s">
        <v>624</v>
      </c>
      <c r="E1486">
        <v>13</v>
      </c>
      <c r="F1486">
        <v>22</v>
      </c>
      <c r="G1486">
        <v>3</v>
      </c>
      <c r="H1486">
        <v>58</v>
      </c>
      <c r="I1486" s="1" t="s">
        <v>608</v>
      </c>
      <c r="J1486">
        <f>cocina[[#This Row],[Precio Unitario]]*cocina[[#This Row],[Cantidad Ordenada]]-cocina[[#This Row],[Costo Unitario]]*cocina[[#This Row],[Cantidad Ordenada]]</f>
        <v>27</v>
      </c>
      <c r="K1486">
        <f>cocina[[#This Row],[Precio Unitario]]*cocina[[#This Row],[Cantidad Ordenada]]</f>
        <v>66</v>
      </c>
      <c r="L1486" s="5">
        <f>(SUMIF(A:A,cocina[[#This Row],[Número de Orden]],J:J))/SUMIF(A:A,cocina[[#This Row],[Número de Orden]],K:K)</f>
        <v>0.39849624060150374</v>
      </c>
      <c r="M1486" s="1">
        <f>cocina[[#This Row],[Ganancia bruta]]-cocina[[#This Row],[Ganancia neta]]</f>
        <v>39</v>
      </c>
    </row>
    <row r="1487" spans="1:13" x14ac:dyDescent="0.3">
      <c r="A1487">
        <v>602</v>
      </c>
      <c r="B1487">
        <v>12</v>
      </c>
      <c r="C1487" s="1" t="s">
        <v>78</v>
      </c>
      <c r="D1487" s="1" t="s">
        <v>613</v>
      </c>
      <c r="E1487">
        <v>18</v>
      </c>
      <c r="F1487">
        <v>30</v>
      </c>
      <c r="G1487">
        <v>3</v>
      </c>
      <c r="H1487">
        <v>12</v>
      </c>
      <c r="I1487" s="1" t="s">
        <v>608</v>
      </c>
      <c r="J1487">
        <f>cocina[[#This Row],[Precio Unitario]]*cocina[[#This Row],[Cantidad Ordenada]]-cocina[[#This Row],[Costo Unitario]]*cocina[[#This Row],[Cantidad Ordenada]]</f>
        <v>36</v>
      </c>
      <c r="K1487">
        <f>cocina[[#This Row],[Precio Unitario]]*cocina[[#This Row],[Cantidad Ordenada]]</f>
        <v>90</v>
      </c>
      <c r="L1487" s="5">
        <f>(SUMIF(A:A,cocina[[#This Row],[Número de Orden]],J:J))/SUMIF(A:A,cocina[[#This Row],[Número de Orden]],K:K)</f>
        <v>0.39849624060150374</v>
      </c>
      <c r="M1487" s="1">
        <f>cocina[[#This Row],[Ganancia bruta]]-cocina[[#This Row],[Ganancia neta]]</f>
        <v>54</v>
      </c>
    </row>
    <row r="1488" spans="1:13" x14ac:dyDescent="0.3">
      <c r="A1488">
        <v>602</v>
      </c>
      <c r="B1488">
        <v>12</v>
      </c>
      <c r="C1488" s="1" t="s">
        <v>58</v>
      </c>
      <c r="D1488" s="1" t="s">
        <v>616</v>
      </c>
      <c r="E1488">
        <v>25</v>
      </c>
      <c r="F1488">
        <v>40</v>
      </c>
      <c r="G1488">
        <v>1</v>
      </c>
      <c r="H1488">
        <v>36</v>
      </c>
      <c r="I1488" s="1" t="s">
        <v>609</v>
      </c>
      <c r="J1488">
        <f>cocina[[#This Row],[Precio Unitario]]*cocina[[#This Row],[Cantidad Ordenada]]-cocina[[#This Row],[Costo Unitario]]*cocina[[#This Row],[Cantidad Ordenada]]</f>
        <v>15</v>
      </c>
      <c r="K1488">
        <f>cocina[[#This Row],[Precio Unitario]]*cocina[[#This Row],[Cantidad Ordenada]]</f>
        <v>40</v>
      </c>
      <c r="L1488" s="5">
        <f>(SUMIF(A:A,cocina[[#This Row],[Número de Orden]],J:J))/SUMIF(A:A,cocina[[#This Row],[Número de Orden]],K:K)</f>
        <v>0.39849624060150374</v>
      </c>
      <c r="M1488" s="1">
        <f>cocina[[#This Row],[Ganancia bruta]]-cocina[[#This Row],[Ganancia neta]]</f>
        <v>25</v>
      </c>
    </row>
    <row r="1489" spans="1:13" x14ac:dyDescent="0.3">
      <c r="A1489">
        <v>603</v>
      </c>
      <c r="B1489">
        <v>19</v>
      </c>
      <c r="C1489" s="1" t="s">
        <v>126</v>
      </c>
      <c r="D1489" s="1" t="s">
        <v>614</v>
      </c>
      <c r="E1489">
        <v>19</v>
      </c>
      <c r="F1489">
        <v>31</v>
      </c>
      <c r="G1489">
        <v>2</v>
      </c>
      <c r="H1489">
        <v>17</v>
      </c>
      <c r="I1489" s="1" t="s">
        <v>608</v>
      </c>
      <c r="J1489">
        <f>cocina[[#This Row],[Precio Unitario]]*cocina[[#This Row],[Cantidad Ordenada]]-cocina[[#This Row],[Costo Unitario]]*cocina[[#This Row],[Cantidad Ordenada]]</f>
        <v>24</v>
      </c>
      <c r="K1489">
        <f>cocina[[#This Row],[Precio Unitario]]*cocina[[#This Row],[Cantidad Ordenada]]</f>
        <v>62</v>
      </c>
      <c r="L1489" s="5">
        <f>(SUMIF(A:A,cocina[[#This Row],[Número de Orden]],J:J))/SUMIF(A:A,cocina[[#This Row],[Número de Orden]],K:K)</f>
        <v>0.38709677419354838</v>
      </c>
      <c r="M1489" s="1">
        <f>cocina[[#This Row],[Ganancia bruta]]-cocina[[#This Row],[Ganancia neta]]</f>
        <v>38</v>
      </c>
    </row>
    <row r="1490" spans="1:13" x14ac:dyDescent="0.3">
      <c r="A1490">
        <v>604</v>
      </c>
      <c r="B1490">
        <v>14</v>
      </c>
      <c r="C1490" s="1" t="s">
        <v>36</v>
      </c>
      <c r="D1490" s="1" t="s">
        <v>622</v>
      </c>
      <c r="E1490">
        <v>21</v>
      </c>
      <c r="F1490">
        <v>35</v>
      </c>
      <c r="G1490">
        <v>3</v>
      </c>
      <c r="H1490">
        <v>42</v>
      </c>
      <c r="I1490" s="1" t="s">
        <v>608</v>
      </c>
      <c r="J1490">
        <f>cocina[[#This Row],[Precio Unitario]]*cocina[[#This Row],[Cantidad Ordenada]]-cocina[[#This Row],[Costo Unitario]]*cocina[[#This Row],[Cantidad Ordenada]]</f>
        <v>42</v>
      </c>
      <c r="K1490">
        <f>cocina[[#This Row],[Precio Unitario]]*cocina[[#This Row],[Cantidad Ordenada]]</f>
        <v>105</v>
      </c>
      <c r="L1490" s="5">
        <f>(SUMIF(A:A,cocina[[#This Row],[Número de Orden]],J:J))/SUMIF(A:A,cocina[[#This Row],[Número de Orden]],K:K)</f>
        <v>0.4</v>
      </c>
      <c r="M1490" s="1">
        <f>cocina[[#This Row],[Ganancia bruta]]-cocina[[#This Row],[Ganancia neta]]</f>
        <v>63</v>
      </c>
    </row>
    <row r="1491" spans="1:13" x14ac:dyDescent="0.3">
      <c r="A1491">
        <v>605</v>
      </c>
      <c r="B1491">
        <v>19</v>
      </c>
      <c r="C1491" s="1" t="s">
        <v>156</v>
      </c>
      <c r="D1491" s="1" t="s">
        <v>626</v>
      </c>
      <c r="E1491">
        <v>12</v>
      </c>
      <c r="F1491">
        <v>20</v>
      </c>
      <c r="G1491">
        <v>1</v>
      </c>
      <c r="H1491">
        <v>47</v>
      </c>
      <c r="I1491" s="1" t="s">
        <v>608</v>
      </c>
      <c r="J1491">
        <f>cocina[[#This Row],[Precio Unitario]]*cocina[[#This Row],[Cantidad Ordenada]]-cocina[[#This Row],[Costo Unitario]]*cocina[[#This Row],[Cantidad Ordenada]]</f>
        <v>8</v>
      </c>
      <c r="K1491">
        <f>cocina[[#This Row],[Precio Unitario]]*cocina[[#This Row],[Cantidad Ordenada]]</f>
        <v>20</v>
      </c>
      <c r="L1491" s="5">
        <f>(SUMIF(A:A,cocina[[#This Row],[Número de Orden]],J:J))/SUMIF(A:A,cocina[[#This Row],[Número de Orden]],K:K)</f>
        <v>0.39545454545454545</v>
      </c>
      <c r="M1491" s="1">
        <f>cocina[[#This Row],[Ganancia bruta]]-cocina[[#This Row],[Ganancia neta]]</f>
        <v>12</v>
      </c>
    </row>
    <row r="1492" spans="1:13" x14ac:dyDescent="0.3">
      <c r="A1492">
        <v>605</v>
      </c>
      <c r="B1492">
        <v>19</v>
      </c>
      <c r="C1492" s="1" t="s">
        <v>58</v>
      </c>
      <c r="D1492" s="1" t="s">
        <v>616</v>
      </c>
      <c r="E1492">
        <v>25</v>
      </c>
      <c r="F1492">
        <v>40</v>
      </c>
      <c r="G1492">
        <v>1</v>
      </c>
      <c r="H1492">
        <v>24</v>
      </c>
      <c r="I1492" s="1" t="s">
        <v>609</v>
      </c>
      <c r="J1492">
        <f>cocina[[#This Row],[Precio Unitario]]*cocina[[#This Row],[Cantidad Ordenada]]-cocina[[#This Row],[Costo Unitario]]*cocina[[#This Row],[Cantidad Ordenada]]</f>
        <v>15</v>
      </c>
      <c r="K1492">
        <f>cocina[[#This Row],[Precio Unitario]]*cocina[[#This Row],[Cantidad Ordenada]]</f>
        <v>40</v>
      </c>
      <c r="L1492" s="5">
        <f>(SUMIF(A:A,cocina[[#This Row],[Número de Orden]],J:J))/SUMIF(A:A,cocina[[#This Row],[Número de Orden]],K:K)</f>
        <v>0.39545454545454545</v>
      </c>
      <c r="M1492" s="1">
        <f>cocina[[#This Row],[Ganancia bruta]]-cocina[[#This Row],[Ganancia neta]]</f>
        <v>25</v>
      </c>
    </row>
    <row r="1493" spans="1:13" x14ac:dyDescent="0.3">
      <c r="A1493">
        <v>605</v>
      </c>
      <c r="B1493">
        <v>19</v>
      </c>
      <c r="C1493" s="1" t="s">
        <v>36</v>
      </c>
      <c r="D1493" s="1" t="s">
        <v>622</v>
      </c>
      <c r="E1493">
        <v>21</v>
      </c>
      <c r="F1493">
        <v>35</v>
      </c>
      <c r="G1493">
        <v>2</v>
      </c>
      <c r="H1493">
        <v>55</v>
      </c>
      <c r="I1493" s="1" t="s">
        <v>609</v>
      </c>
      <c r="J1493">
        <f>cocina[[#This Row],[Precio Unitario]]*cocina[[#This Row],[Cantidad Ordenada]]-cocina[[#This Row],[Costo Unitario]]*cocina[[#This Row],[Cantidad Ordenada]]</f>
        <v>28</v>
      </c>
      <c r="K1493">
        <f>cocina[[#This Row],[Precio Unitario]]*cocina[[#This Row],[Cantidad Ordenada]]</f>
        <v>70</v>
      </c>
      <c r="L1493" s="5">
        <f>(SUMIF(A:A,cocina[[#This Row],[Número de Orden]],J:J))/SUMIF(A:A,cocina[[#This Row],[Número de Orden]],K:K)</f>
        <v>0.39545454545454545</v>
      </c>
      <c r="M1493" s="1">
        <f>cocina[[#This Row],[Ganancia bruta]]-cocina[[#This Row],[Ganancia neta]]</f>
        <v>42</v>
      </c>
    </row>
    <row r="1494" spans="1:13" x14ac:dyDescent="0.3">
      <c r="A1494">
        <v>605</v>
      </c>
      <c r="B1494">
        <v>19</v>
      </c>
      <c r="C1494" s="1" t="s">
        <v>78</v>
      </c>
      <c r="D1494" s="1" t="s">
        <v>613</v>
      </c>
      <c r="E1494">
        <v>18</v>
      </c>
      <c r="F1494">
        <v>30</v>
      </c>
      <c r="G1494">
        <v>3</v>
      </c>
      <c r="H1494">
        <v>50</v>
      </c>
      <c r="I1494" s="1" t="s">
        <v>609</v>
      </c>
      <c r="J1494">
        <f>cocina[[#This Row],[Precio Unitario]]*cocina[[#This Row],[Cantidad Ordenada]]-cocina[[#This Row],[Costo Unitario]]*cocina[[#This Row],[Cantidad Ordenada]]</f>
        <v>36</v>
      </c>
      <c r="K1494">
        <f>cocina[[#This Row],[Precio Unitario]]*cocina[[#This Row],[Cantidad Ordenada]]</f>
        <v>90</v>
      </c>
      <c r="L1494" s="5">
        <f>(SUMIF(A:A,cocina[[#This Row],[Número de Orden]],J:J))/SUMIF(A:A,cocina[[#This Row],[Número de Orden]],K:K)</f>
        <v>0.39545454545454545</v>
      </c>
      <c r="M1494" s="1">
        <f>cocina[[#This Row],[Ganancia bruta]]-cocina[[#This Row],[Ganancia neta]]</f>
        <v>54</v>
      </c>
    </row>
    <row r="1495" spans="1:13" x14ac:dyDescent="0.3">
      <c r="A1495">
        <v>606</v>
      </c>
      <c r="B1495">
        <v>1</v>
      </c>
      <c r="C1495" s="1" t="s">
        <v>132</v>
      </c>
      <c r="D1495" s="1" t="s">
        <v>631</v>
      </c>
      <c r="E1495">
        <v>15</v>
      </c>
      <c r="F1495">
        <v>25</v>
      </c>
      <c r="G1495">
        <v>2</v>
      </c>
      <c r="H1495">
        <v>47</v>
      </c>
      <c r="I1495" s="1" t="s">
        <v>608</v>
      </c>
      <c r="J1495">
        <f>cocina[[#This Row],[Precio Unitario]]*cocina[[#This Row],[Cantidad Ordenada]]-cocina[[#This Row],[Costo Unitario]]*cocina[[#This Row],[Cantidad Ordenada]]</f>
        <v>20</v>
      </c>
      <c r="K1495">
        <f>cocina[[#This Row],[Precio Unitario]]*cocina[[#This Row],[Cantidad Ordenada]]</f>
        <v>50</v>
      </c>
      <c r="L1495" s="5">
        <f>(SUMIF(A:A,cocina[[#This Row],[Número de Orden]],J:J))/SUMIF(A:A,cocina[[#This Row],[Número de Orden]],K:K)</f>
        <v>0.4098360655737705</v>
      </c>
      <c r="M1495" s="1">
        <f>cocina[[#This Row],[Ganancia bruta]]-cocina[[#This Row],[Ganancia neta]]</f>
        <v>30</v>
      </c>
    </row>
    <row r="1496" spans="1:13" x14ac:dyDescent="0.3">
      <c r="A1496">
        <v>606</v>
      </c>
      <c r="B1496">
        <v>1</v>
      </c>
      <c r="C1496" s="1" t="s">
        <v>116</v>
      </c>
      <c r="D1496" s="1" t="s">
        <v>615</v>
      </c>
      <c r="E1496">
        <v>16</v>
      </c>
      <c r="F1496">
        <v>27</v>
      </c>
      <c r="G1496">
        <v>3</v>
      </c>
      <c r="H1496">
        <v>48</v>
      </c>
      <c r="I1496" s="1" t="s">
        <v>609</v>
      </c>
      <c r="J1496">
        <f>cocina[[#This Row],[Precio Unitario]]*cocina[[#This Row],[Cantidad Ordenada]]-cocina[[#This Row],[Costo Unitario]]*cocina[[#This Row],[Cantidad Ordenada]]</f>
        <v>33</v>
      </c>
      <c r="K1496">
        <f>cocina[[#This Row],[Precio Unitario]]*cocina[[#This Row],[Cantidad Ordenada]]</f>
        <v>81</v>
      </c>
      <c r="L1496" s="5">
        <f>(SUMIF(A:A,cocina[[#This Row],[Número de Orden]],J:J))/SUMIF(A:A,cocina[[#This Row],[Número de Orden]],K:K)</f>
        <v>0.4098360655737705</v>
      </c>
      <c r="M1496" s="1">
        <f>cocina[[#This Row],[Ganancia bruta]]-cocina[[#This Row],[Ganancia neta]]</f>
        <v>48</v>
      </c>
    </row>
    <row r="1497" spans="1:13" x14ac:dyDescent="0.3">
      <c r="A1497">
        <v>606</v>
      </c>
      <c r="B1497">
        <v>1</v>
      </c>
      <c r="C1497" s="1" t="s">
        <v>165</v>
      </c>
      <c r="D1497" s="1" t="s">
        <v>630</v>
      </c>
      <c r="E1497">
        <v>15</v>
      </c>
      <c r="F1497">
        <v>26</v>
      </c>
      <c r="G1497">
        <v>2</v>
      </c>
      <c r="H1497">
        <v>50</v>
      </c>
      <c r="I1497" s="1" t="s">
        <v>609</v>
      </c>
      <c r="J1497">
        <f>cocina[[#This Row],[Precio Unitario]]*cocina[[#This Row],[Cantidad Ordenada]]-cocina[[#This Row],[Costo Unitario]]*cocina[[#This Row],[Cantidad Ordenada]]</f>
        <v>22</v>
      </c>
      <c r="K1497">
        <f>cocina[[#This Row],[Precio Unitario]]*cocina[[#This Row],[Cantidad Ordenada]]</f>
        <v>52</v>
      </c>
      <c r="L1497" s="5">
        <f>(SUMIF(A:A,cocina[[#This Row],[Número de Orden]],J:J))/SUMIF(A:A,cocina[[#This Row],[Número de Orden]],K:K)</f>
        <v>0.4098360655737705</v>
      </c>
      <c r="M1497" s="1">
        <f>cocina[[#This Row],[Ganancia bruta]]-cocina[[#This Row],[Ganancia neta]]</f>
        <v>30</v>
      </c>
    </row>
    <row r="1498" spans="1:13" x14ac:dyDescent="0.3">
      <c r="A1498">
        <v>607</v>
      </c>
      <c r="B1498">
        <v>10</v>
      </c>
      <c r="C1498" s="1" t="s">
        <v>58</v>
      </c>
      <c r="D1498" s="1" t="s">
        <v>616</v>
      </c>
      <c r="E1498">
        <v>25</v>
      </c>
      <c r="F1498">
        <v>40</v>
      </c>
      <c r="G1498">
        <v>1</v>
      </c>
      <c r="H1498">
        <v>25</v>
      </c>
      <c r="I1498" s="1" t="s">
        <v>608</v>
      </c>
      <c r="J1498">
        <f>cocina[[#This Row],[Precio Unitario]]*cocina[[#This Row],[Cantidad Ordenada]]-cocina[[#This Row],[Costo Unitario]]*cocina[[#This Row],[Cantidad Ordenada]]</f>
        <v>15</v>
      </c>
      <c r="K1498">
        <f>cocina[[#This Row],[Precio Unitario]]*cocina[[#This Row],[Cantidad Ordenada]]</f>
        <v>40</v>
      </c>
      <c r="L1498" s="5">
        <f>(SUMIF(A:A,cocina[[#This Row],[Número de Orden]],J:J))/SUMIF(A:A,cocina[[#This Row],[Número de Orden]],K:K)</f>
        <v>0.39705882352941174</v>
      </c>
      <c r="M1498" s="1">
        <f>cocina[[#This Row],[Ganancia bruta]]-cocina[[#This Row],[Ganancia neta]]</f>
        <v>25</v>
      </c>
    </row>
    <row r="1499" spans="1:13" x14ac:dyDescent="0.3">
      <c r="A1499">
        <v>607</v>
      </c>
      <c r="B1499">
        <v>10</v>
      </c>
      <c r="C1499" s="1" t="s">
        <v>52</v>
      </c>
      <c r="D1499" s="1" t="s">
        <v>620</v>
      </c>
      <c r="E1499">
        <v>16</v>
      </c>
      <c r="F1499">
        <v>28</v>
      </c>
      <c r="G1499">
        <v>1</v>
      </c>
      <c r="H1499">
        <v>44</v>
      </c>
      <c r="I1499" s="1" t="s">
        <v>608</v>
      </c>
      <c r="J1499">
        <f>cocina[[#This Row],[Precio Unitario]]*cocina[[#This Row],[Cantidad Ordenada]]-cocina[[#This Row],[Costo Unitario]]*cocina[[#This Row],[Cantidad Ordenada]]</f>
        <v>12</v>
      </c>
      <c r="K1499">
        <f>cocina[[#This Row],[Precio Unitario]]*cocina[[#This Row],[Cantidad Ordenada]]</f>
        <v>28</v>
      </c>
      <c r="L1499" s="5">
        <f>(SUMIF(A:A,cocina[[#This Row],[Número de Orden]],J:J))/SUMIF(A:A,cocina[[#This Row],[Número de Orden]],K:K)</f>
        <v>0.39705882352941174</v>
      </c>
      <c r="M1499" s="1">
        <f>cocina[[#This Row],[Ganancia bruta]]-cocina[[#This Row],[Ganancia neta]]</f>
        <v>16</v>
      </c>
    </row>
    <row r="1500" spans="1:13" x14ac:dyDescent="0.3">
      <c r="A1500">
        <v>608</v>
      </c>
      <c r="B1500">
        <v>7</v>
      </c>
      <c r="C1500" s="1" t="s">
        <v>48</v>
      </c>
      <c r="D1500" s="1" t="s">
        <v>618</v>
      </c>
      <c r="E1500">
        <v>17</v>
      </c>
      <c r="F1500">
        <v>29</v>
      </c>
      <c r="G1500">
        <v>1</v>
      </c>
      <c r="H1500">
        <v>45</v>
      </c>
      <c r="I1500" s="1" t="s">
        <v>608</v>
      </c>
      <c r="J1500">
        <f>cocina[[#This Row],[Precio Unitario]]*cocina[[#This Row],[Cantidad Ordenada]]-cocina[[#This Row],[Costo Unitario]]*cocina[[#This Row],[Cantidad Ordenada]]</f>
        <v>12</v>
      </c>
      <c r="K1500">
        <f>cocina[[#This Row],[Precio Unitario]]*cocina[[#This Row],[Cantidad Ordenada]]</f>
        <v>29</v>
      </c>
      <c r="L1500" s="5">
        <f>(SUMIF(A:A,cocina[[#This Row],[Número de Orden]],J:J))/SUMIF(A:A,cocina[[#This Row],[Número de Orden]],K:K)</f>
        <v>0.41379310344827586</v>
      </c>
      <c r="M1500" s="1">
        <f>cocina[[#This Row],[Ganancia bruta]]-cocina[[#This Row],[Ganancia neta]]</f>
        <v>17</v>
      </c>
    </row>
    <row r="1501" spans="1:13" x14ac:dyDescent="0.3">
      <c r="A1501">
        <v>609</v>
      </c>
      <c r="B1501">
        <v>1</v>
      </c>
      <c r="C1501" s="1" t="s">
        <v>257</v>
      </c>
      <c r="D1501" s="1" t="s">
        <v>623</v>
      </c>
      <c r="E1501">
        <v>19</v>
      </c>
      <c r="F1501">
        <v>32</v>
      </c>
      <c r="G1501">
        <v>1</v>
      </c>
      <c r="H1501">
        <v>27</v>
      </c>
      <c r="I1501" s="1" t="s">
        <v>609</v>
      </c>
      <c r="J1501">
        <f>cocina[[#This Row],[Precio Unitario]]*cocina[[#This Row],[Cantidad Ordenada]]-cocina[[#This Row],[Costo Unitario]]*cocina[[#This Row],[Cantidad Ordenada]]</f>
        <v>13</v>
      </c>
      <c r="K1501">
        <f>cocina[[#This Row],[Precio Unitario]]*cocina[[#This Row],[Cantidad Ordenada]]</f>
        <v>32</v>
      </c>
      <c r="L1501" s="5">
        <f>(SUMIF(A:A,cocina[[#This Row],[Número de Orden]],J:J))/SUMIF(A:A,cocina[[#This Row],[Número de Orden]],K:K)</f>
        <v>0.40625</v>
      </c>
      <c r="M1501" s="1">
        <f>cocina[[#This Row],[Ganancia bruta]]-cocina[[#This Row],[Ganancia neta]]</f>
        <v>19</v>
      </c>
    </row>
    <row r="1502" spans="1:13" x14ac:dyDescent="0.3">
      <c r="A1502">
        <v>610</v>
      </c>
      <c r="B1502">
        <v>19</v>
      </c>
      <c r="C1502" s="1" t="s">
        <v>165</v>
      </c>
      <c r="D1502" s="1" t="s">
        <v>630</v>
      </c>
      <c r="E1502">
        <v>15</v>
      </c>
      <c r="F1502">
        <v>26</v>
      </c>
      <c r="G1502">
        <v>1</v>
      </c>
      <c r="H1502">
        <v>39</v>
      </c>
      <c r="I1502" s="1" t="s">
        <v>609</v>
      </c>
      <c r="J1502">
        <f>cocina[[#This Row],[Precio Unitario]]*cocina[[#This Row],[Cantidad Ordenada]]-cocina[[#This Row],[Costo Unitario]]*cocina[[#This Row],[Cantidad Ordenada]]</f>
        <v>11</v>
      </c>
      <c r="K1502">
        <f>cocina[[#This Row],[Precio Unitario]]*cocina[[#This Row],[Cantidad Ordenada]]</f>
        <v>26</v>
      </c>
      <c r="L1502" s="5">
        <f>(SUMIF(A:A,cocina[[#This Row],[Número de Orden]],J:J))/SUMIF(A:A,cocina[[#This Row],[Número de Orden]],K:K)</f>
        <v>0.43181818181818182</v>
      </c>
      <c r="M1502" s="1">
        <f>cocina[[#This Row],[Ganancia bruta]]-cocina[[#This Row],[Ganancia neta]]</f>
        <v>15</v>
      </c>
    </row>
    <row r="1503" spans="1:13" x14ac:dyDescent="0.3">
      <c r="A1503">
        <v>610</v>
      </c>
      <c r="B1503">
        <v>19</v>
      </c>
      <c r="C1503" s="1" t="s">
        <v>89</v>
      </c>
      <c r="D1503" s="1" t="s">
        <v>629</v>
      </c>
      <c r="E1503">
        <v>10</v>
      </c>
      <c r="F1503">
        <v>18</v>
      </c>
      <c r="G1503">
        <v>1</v>
      </c>
      <c r="H1503">
        <v>8</v>
      </c>
      <c r="I1503" s="1" t="s">
        <v>608</v>
      </c>
      <c r="J1503">
        <f>cocina[[#This Row],[Precio Unitario]]*cocina[[#This Row],[Cantidad Ordenada]]-cocina[[#This Row],[Costo Unitario]]*cocina[[#This Row],[Cantidad Ordenada]]</f>
        <v>8</v>
      </c>
      <c r="K1503">
        <f>cocina[[#This Row],[Precio Unitario]]*cocina[[#This Row],[Cantidad Ordenada]]</f>
        <v>18</v>
      </c>
      <c r="L1503" s="5">
        <f>(SUMIF(A:A,cocina[[#This Row],[Número de Orden]],J:J))/SUMIF(A:A,cocina[[#This Row],[Número de Orden]],K:K)</f>
        <v>0.43181818181818182</v>
      </c>
      <c r="M1503" s="1">
        <f>cocina[[#This Row],[Ganancia bruta]]-cocina[[#This Row],[Ganancia neta]]</f>
        <v>10</v>
      </c>
    </row>
    <row r="1504" spans="1:13" x14ac:dyDescent="0.3">
      <c r="A1504">
        <v>611</v>
      </c>
      <c r="B1504">
        <v>13</v>
      </c>
      <c r="C1504" s="1" t="s">
        <v>80</v>
      </c>
      <c r="D1504" s="1" t="s">
        <v>628</v>
      </c>
      <c r="E1504">
        <v>13</v>
      </c>
      <c r="F1504">
        <v>21</v>
      </c>
      <c r="G1504">
        <v>2</v>
      </c>
      <c r="H1504">
        <v>53</v>
      </c>
      <c r="I1504" s="1" t="s">
        <v>609</v>
      </c>
      <c r="J1504">
        <f>cocina[[#This Row],[Precio Unitario]]*cocina[[#This Row],[Cantidad Ordenada]]-cocina[[#This Row],[Costo Unitario]]*cocina[[#This Row],[Cantidad Ordenada]]</f>
        <v>16</v>
      </c>
      <c r="K1504">
        <f>cocina[[#This Row],[Precio Unitario]]*cocina[[#This Row],[Cantidad Ordenada]]</f>
        <v>42</v>
      </c>
      <c r="L1504" s="5">
        <f>(SUMIF(A:A,cocina[[#This Row],[Número de Orden]],J:J))/SUMIF(A:A,cocina[[#This Row],[Número de Orden]],K:K)</f>
        <v>0.38461538461538464</v>
      </c>
      <c r="M1504" s="1">
        <f>cocina[[#This Row],[Ganancia bruta]]-cocina[[#This Row],[Ganancia neta]]</f>
        <v>26</v>
      </c>
    </row>
    <row r="1505" spans="1:13" x14ac:dyDescent="0.3">
      <c r="A1505">
        <v>611</v>
      </c>
      <c r="B1505">
        <v>13</v>
      </c>
      <c r="C1505" s="1" t="s">
        <v>83</v>
      </c>
      <c r="D1505" s="1" t="s">
        <v>617</v>
      </c>
      <c r="E1505">
        <v>22</v>
      </c>
      <c r="F1505">
        <v>36</v>
      </c>
      <c r="G1505">
        <v>1</v>
      </c>
      <c r="H1505">
        <v>30</v>
      </c>
      <c r="I1505" s="1" t="s">
        <v>609</v>
      </c>
      <c r="J1505">
        <f>cocina[[#This Row],[Precio Unitario]]*cocina[[#This Row],[Cantidad Ordenada]]-cocina[[#This Row],[Costo Unitario]]*cocina[[#This Row],[Cantidad Ordenada]]</f>
        <v>14</v>
      </c>
      <c r="K1505">
        <f>cocina[[#This Row],[Precio Unitario]]*cocina[[#This Row],[Cantidad Ordenada]]</f>
        <v>36</v>
      </c>
      <c r="L1505" s="5">
        <f>(SUMIF(A:A,cocina[[#This Row],[Número de Orden]],J:J))/SUMIF(A:A,cocina[[#This Row],[Número de Orden]],K:K)</f>
        <v>0.38461538461538464</v>
      </c>
      <c r="M1505" s="1">
        <f>cocina[[#This Row],[Ganancia bruta]]-cocina[[#This Row],[Ganancia neta]]</f>
        <v>22</v>
      </c>
    </row>
    <row r="1506" spans="1:13" x14ac:dyDescent="0.3">
      <c r="A1506">
        <v>612</v>
      </c>
      <c r="B1506">
        <v>11</v>
      </c>
      <c r="C1506" s="1" t="s">
        <v>116</v>
      </c>
      <c r="D1506" s="1" t="s">
        <v>615</v>
      </c>
      <c r="E1506">
        <v>16</v>
      </c>
      <c r="F1506">
        <v>27</v>
      </c>
      <c r="G1506">
        <v>1</v>
      </c>
      <c r="H1506">
        <v>26</v>
      </c>
      <c r="I1506" s="1" t="s">
        <v>608</v>
      </c>
      <c r="J1506">
        <f>cocina[[#This Row],[Precio Unitario]]*cocina[[#This Row],[Cantidad Ordenada]]-cocina[[#This Row],[Costo Unitario]]*cocina[[#This Row],[Cantidad Ordenada]]</f>
        <v>11</v>
      </c>
      <c r="K1506">
        <f>cocina[[#This Row],[Precio Unitario]]*cocina[[#This Row],[Cantidad Ordenada]]</f>
        <v>27</v>
      </c>
      <c r="L1506" s="5">
        <f>(SUMIF(A:A,cocina[[#This Row],[Número de Orden]],J:J))/SUMIF(A:A,cocina[[#This Row],[Número de Orden]],K:K)</f>
        <v>0.40259740259740262</v>
      </c>
      <c r="M1506" s="1">
        <f>cocina[[#This Row],[Ganancia bruta]]-cocina[[#This Row],[Ganancia neta]]</f>
        <v>16</v>
      </c>
    </row>
    <row r="1507" spans="1:13" x14ac:dyDescent="0.3">
      <c r="A1507">
        <v>612</v>
      </c>
      <c r="B1507">
        <v>11</v>
      </c>
      <c r="C1507" s="1" t="s">
        <v>83</v>
      </c>
      <c r="D1507" s="1" t="s">
        <v>617</v>
      </c>
      <c r="E1507">
        <v>22</v>
      </c>
      <c r="F1507">
        <v>36</v>
      </c>
      <c r="G1507">
        <v>3</v>
      </c>
      <c r="H1507">
        <v>37</v>
      </c>
      <c r="I1507" s="1" t="s">
        <v>608</v>
      </c>
      <c r="J1507">
        <f>cocina[[#This Row],[Precio Unitario]]*cocina[[#This Row],[Cantidad Ordenada]]-cocina[[#This Row],[Costo Unitario]]*cocina[[#This Row],[Cantidad Ordenada]]</f>
        <v>42</v>
      </c>
      <c r="K1507">
        <f>cocina[[#This Row],[Precio Unitario]]*cocina[[#This Row],[Cantidad Ordenada]]</f>
        <v>108</v>
      </c>
      <c r="L1507" s="5">
        <f>(SUMIF(A:A,cocina[[#This Row],[Número de Orden]],J:J))/SUMIF(A:A,cocina[[#This Row],[Número de Orden]],K:K)</f>
        <v>0.40259740259740262</v>
      </c>
      <c r="M1507" s="1">
        <f>cocina[[#This Row],[Ganancia bruta]]-cocina[[#This Row],[Ganancia neta]]</f>
        <v>66</v>
      </c>
    </row>
    <row r="1508" spans="1:13" x14ac:dyDescent="0.3">
      <c r="A1508">
        <v>612</v>
      </c>
      <c r="B1508">
        <v>11</v>
      </c>
      <c r="C1508" s="1" t="s">
        <v>52</v>
      </c>
      <c r="D1508" s="1" t="s">
        <v>620</v>
      </c>
      <c r="E1508">
        <v>16</v>
      </c>
      <c r="F1508">
        <v>28</v>
      </c>
      <c r="G1508">
        <v>2</v>
      </c>
      <c r="H1508">
        <v>15</v>
      </c>
      <c r="I1508" s="1" t="s">
        <v>608</v>
      </c>
      <c r="J1508">
        <f>cocina[[#This Row],[Precio Unitario]]*cocina[[#This Row],[Cantidad Ordenada]]-cocina[[#This Row],[Costo Unitario]]*cocina[[#This Row],[Cantidad Ordenada]]</f>
        <v>24</v>
      </c>
      <c r="K1508">
        <f>cocina[[#This Row],[Precio Unitario]]*cocina[[#This Row],[Cantidad Ordenada]]</f>
        <v>56</v>
      </c>
      <c r="L1508" s="5">
        <f>(SUMIF(A:A,cocina[[#This Row],[Número de Orden]],J:J))/SUMIF(A:A,cocina[[#This Row],[Número de Orden]],K:K)</f>
        <v>0.40259740259740262</v>
      </c>
      <c r="M1508" s="1">
        <f>cocina[[#This Row],[Ganancia bruta]]-cocina[[#This Row],[Ganancia neta]]</f>
        <v>32</v>
      </c>
    </row>
    <row r="1509" spans="1:13" x14ac:dyDescent="0.3">
      <c r="A1509">
        <v>612</v>
      </c>
      <c r="B1509">
        <v>11</v>
      </c>
      <c r="C1509" s="1" t="s">
        <v>156</v>
      </c>
      <c r="D1509" s="1" t="s">
        <v>626</v>
      </c>
      <c r="E1509">
        <v>12</v>
      </c>
      <c r="F1509">
        <v>20</v>
      </c>
      <c r="G1509">
        <v>2</v>
      </c>
      <c r="H1509">
        <v>51</v>
      </c>
      <c r="I1509" s="1" t="s">
        <v>608</v>
      </c>
      <c r="J1509">
        <f>cocina[[#This Row],[Precio Unitario]]*cocina[[#This Row],[Cantidad Ordenada]]-cocina[[#This Row],[Costo Unitario]]*cocina[[#This Row],[Cantidad Ordenada]]</f>
        <v>16</v>
      </c>
      <c r="K1509">
        <f>cocina[[#This Row],[Precio Unitario]]*cocina[[#This Row],[Cantidad Ordenada]]</f>
        <v>40</v>
      </c>
      <c r="L1509" s="5">
        <f>(SUMIF(A:A,cocina[[#This Row],[Número de Orden]],J:J))/SUMIF(A:A,cocina[[#This Row],[Número de Orden]],K:K)</f>
        <v>0.40259740259740262</v>
      </c>
      <c r="M1509" s="1">
        <f>cocina[[#This Row],[Ganancia bruta]]-cocina[[#This Row],[Ganancia neta]]</f>
        <v>24</v>
      </c>
    </row>
    <row r="1510" spans="1:13" x14ac:dyDescent="0.3">
      <c r="A1510">
        <v>613</v>
      </c>
      <c r="B1510">
        <v>1</v>
      </c>
      <c r="C1510" s="1" t="s">
        <v>122</v>
      </c>
      <c r="D1510" s="1" t="s">
        <v>621</v>
      </c>
      <c r="E1510">
        <v>11</v>
      </c>
      <c r="F1510">
        <v>19</v>
      </c>
      <c r="G1510">
        <v>3</v>
      </c>
      <c r="H1510">
        <v>41</v>
      </c>
      <c r="I1510" s="1" t="s">
        <v>609</v>
      </c>
      <c r="J1510">
        <f>cocina[[#This Row],[Precio Unitario]]*cocina[[#This Row],[Cantidad Ordenada]]-cocina[[#This Row],[Costo Unitario]]*cocina[[#This Row],[Cantidad Ordenada]]</f>
        <v>24</v>
      </c>
      <c r="K1510">
        <f>cocina[[#This Row],[Precio Unitario]]*cocina[[#This Row],[Cantidad Ordenada]]</f>
        <v>57</v>
      </c>
      <c r="L1510" s="5">
        <f>(SUMIF(A:A,cocina[[#This Row],[Número de Orden]],J:J))/SUMIF(A:A,cocina[[#This Row],[Número de Orden]],K:K)</f>
        <v>0.41052631578947368</v>
      </c>
      <c r="M1510" s="1">
        <f>cocina[[#This Row],[Ganancia bruta]]-cocina[[#This Row],[Ganancia neta]]</f>
        <v>33</v>
      </c>
    </row>
    <row r="1511" spans="1:13" x14ac:dyDescent="0.3">
      <c r="A1511">
        <v>613</v>
      </c>
      <c r="B1511">
        <v>1</v>
      </c>
      <c r="C1511" s="1" t="s">
        <v>210</v>
      </c>
      <c r="D1511" s="1" t="s">
        <v>627</v>
      </c>
      <c r="E1511">
        <v>14</v>
      </c>
      <c r="F1511">
        <v>23</v>
      </c>
      <c r="G1511">
        <v>3</v>
      </c>
      <c r="H1511">
        <v>23</v>
      </c>
      <c r="I1511" s="1" t="s">
        <v>609</v>
      </c>
      <c r="J1511">
        <f>cocina[[#This Row],[Precio Unitario]]*cocina[[#This Row],[Cantidad Ordenada]]-cocina[[#This Row],[Costo Unitario]]*cocina[[#This Row],[Cantidad Ordenada]]</f>
        <v>27</v>
      </c>
      <c r="K1511">
        <f>cocina[[#This Row],[Precio Unitario]]*cocina[[#This Row],[Cantidad Ordenada]]</f>
        <v>69</v>
      </c>
      <c r="L1511" s="5">
        <f>(SUMIF(A:A,cocina[[#This Row],[Número de Orden]],J:J))/SUMIF(A:A,cocina[[#This Row],[Número de Orden]],K:K)</f>
        <v>0.41052631578947368</v>
      </c>
      <c r="M1511" s="1">
        <f>cocina[[#This Row],[Ganancia bruta]]-cocina[[#This Row],[Ganancia neta]]</f>
        <v>42</v>
      </c>
    </row>
    <row r="1512" spans="1:13" x14ac:dyDescent="0.3">
      <c r="A1512">
        <v>613</v>
      </c>
      <c r="B1512">
        <v>1</v>
      </c>
      <c r="C1512" s="1" t="s">
        <v>89</v>
      </c>
      <c r="D1512" s="1" t="s">
        <v>629</v>
      </c>
      <c r="E1512">
        <v>10</v>
      </c>
      <c r="F1512">
        <v>18</v>
      </c>
      <c r="G1512">
        <v>3</v>
      </c>
      <c r="H1512">
        <v>31</v>
      </c>
      <c r="I1512" s="1" t="s">
        <v>609</v>
      </c>
      <c r="J1512">
        <f>cocina[[#This Row],[Precio Unitario]]*cocina[[#This Row],[Cantidad Ordenada]]-cocina[[#This Row],[Costo Unitario]]*cocina[[#This Row],[Cantidad Ordenada]]</f>
        <v>24</v>
      </c>
      <c r="K1512">
        <f>cocina[[#This Row],[Precio Unitario]]*cocina[[#This Row],[Cantidad Ordenada]]</f>
        <v>54</v>
      </c>
      <c r="L1512" s="5">
        <f>(SUMIF(A:A,cocina[[#This Row],[Número de Orden]],J:J))/SUMIF(A:A,cocina[[#This Row],[Número de Orden]],K:K)</f>
        <v>0.41052631578947368</v>
      </c>
      <c r="M1512" s="1">
        <f>cocina[[#This Row],[Ganancia bruta]]-cocina[[#This Row],[Ganancia neta]]</f>
        <v>30</v>
      </c>
    </row>
    <row r="1513" spans="1:13" x14ac:dyDescent="0.3">
      <c r="A1513">
        <v>613</v>
      </c>
      <c r="B1513">
        <v>1</v>
      </c>
      <c r="C1513" s="1" t="s">
        <v>36</v>
      </c>
      <c r="D1513" s="1" t="s">
        <v>622</v>
      </c>
      <c r="E1513">
        <v>21</v>
      </c>
      <c r="F1513">
        <v>35</v>
      </c>
      <c r="G1513">
        <v>3</v>
      </c>
      <c r="H1513">
        <v>57</v>
      </c>
      <c r="I1513" s="1" t="s">
        <v>609</v>
      </c>
      <c r="J1513">
        <f>cocina[[#This Row],[Precio Unitario]]*cocina[[#This Row],[Cantidad Ordenada]]-cocina[[#This Row],[Costo Unitario]]*cocina[[#This Row],[Cantidad Ordenada]]</f>
        <v>42</v>
      </c>
      <c r="K1513">
        <f>cocina[[#This Row],[Precio Unitario]]*cocina[[#This Row],[Cantidad Ordenada]]</f>
        <v>105</v>
      </c>
      <c r="L1513" s="5">
        <f>(SUMIF(A:A,cocina[[#This Row],[Número de Orden]],J:J))/SUMIF(A:A,cocina[[#This Row],[Número de Orden]],K:K)</f>
        <v>0.41052631578947368</v>
      </c>
      <c r="M1513" s="1">
        <f>cocina[[#This Row],[Ganancia bruta]]-cocina[[#This Row],[Ganancia neta]]</f>
        <v>63</v>
      </c>
    </row>
    <row r="1514" spans="1:13" x14ac:dyDescent="0.3">
      <c r="A1514">
        <v>614</v>
      </c>
      <c r="B1514">
        <v>19</v>
      </c>
      <c r="C1514" s="1" t="s">
        <v>168</v>
      </c>
      <c r="D1514" s="1" t="s">
        <v>612</v>
      </c>
      <c r="E1514">
        <v>14</v>
      </c>
      <c r="F1514">
        <v>24</v>
      </c>
      <c r="G1514">
        <v>3</v>
      </c>
      <c r="H1514">
        <v>50</v>
      </c>
      <c r="I1514" s="1" t="s">
        <v>608</v>
      </c>
      <c r="J1514">
        <f>cocina[[#This Row],[Precio Unitario]]*cocina[[#This Row],[Cantidad Ordenada]]-cocina[[#This Row],[Costo Unitario]]*cocina[[#This Row],[Cantidad Ordenada]]</f>
        <v>30</v>
      </c>
      <c r="K1514">
        <f>cocina[[#This Row],[Precio Unitario]]*cocina[[#This Row],[Cantidad Ordenada]]</f>
        <v>72</v>
      </c>
      <c r="L1514" s="5">
        <f>(SUMIF(A:A,cocina[[#This Row],[Número de Orden]],J:J))/SUMIF(A:A,cocina[[#This Row],[Número de Orden]],K:K)</f>
        <v>0.41666666666666669</v>
      </c>
      <c r="M1514" s="1">
        <f>cocina[[#This Row],[Ganancia bruta]]-cocina[[#This Row],[Ganancia neta]]</f>
        <v>42</v>
      </c>
    </row>
    <row r="1515" spans="1:13" x14ac:dyDescent="0.3">
      <c r="A1515">
        <v>615</v>
      </c>
      <c r="B1515">
        <v>7</v>
      </c>
      <c r="C1515" s="1" t="s">
        <v>126</v>
      </c>
      <c r="D1515" s="1" t="s">
        <v>614</v>
      </c>
      <c r="E1515">
        <v>19</v>
      </c>
      <c r="F1515">
        <v>31</v>
      </c>
      <c r="G1515">
        <v>3</v>
      </c>
      <c r="H1515">
        <v>50</v>
      </c>
      <c r="I1515" s="1" t="s">
        <v>608</v>
      </c>
      <c r="J1515">
        <f>cocina[[#This Row],[Precio Unitario]]*cocina[[#This Row],[Cantidad Ordenada]]-cocina[[#This Row],[Costo Unitario]]*cocina[[#This Row],[Cantidad Ordenada]]</f>
        <v>36</v>
      </c>
      <c r="K1515">
        <f>cocina[[#This Row],[Precio Unitario]]*cocina[[#This Row],[Cantidad Ordenada]]</f>
        <v>93</v>
      </c>
      <c r="L1515" s="5">
        <f>(SUMIF(A:A,cocina[[#This Row],[Número de Orden]],J:J))/SUMIF(A:A,cocina[[#This Row],[Número de Orden]],K:K)</f>
        <v>0.3963963963963964</v>
      </c>
      <c r="M1515" s="1">
        <f>cocina[[#This Row],[Ganancia bruta]]-cocina[[#This Row],[Ganancia neta]]</f>
        <v>57</v>
      </c>
    </row>
    <row r="1516" spans="1:13" x14ac:dyDescent="0.3">
      <c r="A1516">
        <v>615</v>
      </c>
      <c r="B1516">
        <v>7</v>
      </c>
      <c r="C1516" s="1" t="s">
        <v>210</v>
      </c>
      <c r="D1516" s="1" t="s">
        <v>627</v>
      </c>
      <c r="E1516">
        <v>14</v>
      </c>
      <c r="F1516">
        <v>23</v>
      </c>
      <c r="G1516">
        <v>3</v>
      </c>
      <c r="H1516">
        <v>43</v>
      </c>
      <c r="I1516" s="1" t="s">
        <v>608</v>
      </c>
      <c r="J1516">
        <f>cocina[[#This Row],[Precio Unitario]]*cocina[[#This Row],[Cantidad Ordenada]]-cocina[[#This Row],[Costo Unitario]]*cocina[[#This Row],[Cantidad Ordenada]]</f>
        <v>27</v>
      </c>
      <c r="K1516">
        <f>cocina[[#This Row],[Precio Unitario]]*cocina[[#This Row],[Cantidad Ordenada]]</f>
        <v>69</v>
      </c>
      <c r="L1516" s="5">
        <f>(SUMIF(A:A,cocina[[#This Row],[Número de Orden]],J:J))/SUMIF(A:A,cocina[[#This Row],[Número de Orden]],K:K)</f>
        <v>0.3963963963963964</v>
      </c>
      <c r="M1516" s="1">
        <f>cocina[[#This Row],[Ganancia bruta]]-cocina[[#This Row],[Ganancia neta]]</f>
        <v>42</v>
      </c>
    </row>
    <row r="1517" spans="1:13" x14ac:dyDescent="0.3">
      <c r="A1517">
        <v>615</v>
      </c>
      <c r="B1517">
        <v>7</v>
      </c>
      <c r="C1517" s="1" t="s">
        <v>132</v>
      </c>
      <c r="D1517" s="1" t="s">
        <v>631</v>
      </c>
      <c r="E1517">
        <v>15</v>
      </c>
      <c r="F1517">
        <v>25</v>
      </c>
      <c r="G1517">
        <v>3</v>
      </c>
      <c r="H1517">
        <v>41</v>
      </c>
      <c r="I1517" s="1" t="s">
        <v>608</v>
      </c>
      <c r="J1517">
        <f>cocina[[#This Row],[Precio Unitario]]*cocina[[#This Row],[Cantidad Ordenada]]-cocina[[#This Row],[Costo Unitario]]*cocina[[#This Row],[Cantidad Ordenada]]</f>
        <v>30</v>
      </c>
      <c r="K1517">
        <f>cocina[[#This Row],[Precio Unitario]]*cocina[[#This Row],[Cantidad Ordenada]]</f>
        <v>75</v>
      </c>
      <c r="L1517" s="5">
        <f>(SUMIF(A:A,cocina[[#This Row],[Número de Orden]],J:J))/SUMIF(A:A,cocina[[#This Row],[Número de Orden]],K:K)</f>
        <v>0.3963963963963964</v>
      </c>
      <c r="M1517" s="1">
        <f>cocina[[#This Row],[Ganancia bruta]]-cocina[[#This Row],[Ganancia neta]]</f>
        <v>45</v>
      </c>
    </row>
    <row r="1518" spans="1:13" x14ac:dyDescent="0.3">
      <c r="A1518">
        <v>615</v>
      </c>
      <c r="B1518">
        <v>7</v>
      </c>
      <c r="C1518" s="1" t="s">
        <v>257</v>
      </c>
      <c r="D1518" s="1" t="s">
        <v>623</v>
      </c>
      <c r="E1518">
        <v>19</v>
      </c>
      <c r="F1518">
        <v>32</v>
      </c>
      <c r="G1518">
        <v>3</v>
      </c>
      <c r="H1518">
        <v>22</v>
      </c>
      <c r="I1518" s="1" t="s">
        <v>609</v>
      </c>
      <c r="J1518">
        <f>cocina[[#This Row],[Precio Unitario]]*cocina[[#This Row],[Cantidad Ordenada]]-cocina[[#This Row],[Costo Unitario]]*cocina[[#This Row],[Cantidad Ordenada]]</f>
        <v>39</v>
      </c>
      <c r="K1518">
        <f>cocina[[#This Row],[Precio Unitario]]*cocina[[#This Row],[Cantidad Ordenada]]</f>
        <v>96</v>
      </c>
      <c r="L1518" s="5">
        <f>(SUMIF(A:A,cocina[[#This Row],[Número de Orden]],J:J))/SUMIF(A:A,cocina[[#This Row],[Número de Orden]],K:K)</f>
        <v>0.3963963963963964</v>
      </c>
      <c r="M1518" s="1">
        <f>cocina[[#This Row],[Ganancia bruta]]-cocina[[#This Row],[Ganancia neta]]</f>
        <v>57</v>
      </c>
    </row>
    <row r="1519" spans="1:13" x14ac:dyDescent="0.3">
      <c r="A1519">
        <v>616</v>
      </c>
      <c r="B1519">
        <v>4</v>
      </c>
      <c r="C1519" s="1" t="s">
        <v>168</v>
      </c>
      <c r="D1519" s="1" t="s">
        <v>612</v>
      </c>
      <c r="E1519">
        <v>14</v>
      </c>
      <c r="F1519">
        <v>24</v>
      </c>
      <c r="G1519">
        <v>3</v>
      </c>
      <c r="H1519">
        <v>33</v>
      </c>
      <c r="I1519" s="1" t="s">
        <v>608</v>
      </c>
      <c r="J1519">
        <f>cocina[[#This Row],[Precio Unitario]]*cocina[[#This Row],[Cantidad Ordenada]]-cocina[[#This Row],[Costo Unitario]]*cocina[[#This Row],[Cantidad Ordenada]]</f>
        <v>30</v>
      </c>
      <c r="K1519">
        <f>cocina[[#This Row],[Precio Unitario]]*cocina[[#This Row],[Cantidad Ordenada]]</f>
        <v>72</v>
      </c>
      <c r="L1519" s="5">
        <f>(SUMIF(A:A,cocina[[#This Row],[Número de Orden]],J:J))/SUMIF(A:A,cocina[[#This Row],[Número de Orden]],K:K)</f>
        <v>0.40909090909090912</v>
      </c>
      <c r="M1519" s="1">
        <f>cocina[[#This Row],[Ganancia bruta]]-cocina[[#This Row],[Ganancia neta]]</f>
        <v>42</v>
      </c>
    </row>
    <row r="1520" spans="1:13" x14ac:dyDescent="0.3">
      <c r="A1520">
        <v>616</v>
      </c>
      <c r="B1520">
        <v>4</v>
      </c>
      <c r="C1520" s="1" t="s">
        <v>78</v>
      </c>
      <c r="D1520" s="1" t="s">
        <v>613</v>
      </c>
      <c r="E1520">
        <v>18</v>
      </c>
      <c r="F1520">
        <v>30</v>
      </c>
      <c r="G1520">
        <v>2</v>
      </c>
      <c r="H1520">
        <v>14</v>
      </c>
      <c r="I1520" s="1" t="s">
        <v>609</v>
      </c>
      <c r="J1520">
        <f>cocina[[#This Row],[Precio Unitario]]*cocina[[#This Row],[Cantidad Ordenada]]-cocina[[#This Row],[Costo Unitario]]*cocina[[#This Row],[Cantidad Ordenada]]</f>
        <v>24</v>
      </c>
      <c r="K1520">
        <f>cocina[[#This Row],[Precio Unitario]]*cocina[[#This Row],[Cantidad Ordenada]]</f>
        <v>60</v>
      </c>
      <c r="L1520" s="5">
        <f>(SUMIF(A:A,cocina[[#This Row],[Número de Orden]],J:J))/SUMIF(A:A,cocina[[#This Row],[Número de Orden]],K:K)</f>
        <v>0.40909090909090912</v>
      </c>
      <c r="M1520" s="1">
        <f>cocina[[#This Row],[Ganancia bruta]]-cocina[[#This Row],[Ganancia neta]]</f>
        <v>36</v>
      </c>
    </row>
    <row r="1521" spans="1:13" x14ac:dyDescent="0.3">
      <c r="A1521">
        <v>617</v>
      </c>
      <c r="B1521">
        <v>13</v>
      </c>
      <c r="C1521" s="1" t="s">
        <v>165</v>
      </c>
      <c r="D1521" s="1" t="s">
        <v>630</v>
      </c>
      <c r="E1521">
        <v>15</v>
      </c>
      <c r="F1521">
        <v>26</v>
      </c>
      <c r="G1521">
        <v>2</v>
      </c>
      <c r="H1521">
        <v>18</v>
      </c>
      <c r="I1521" s="1" t="s">
        <v>609</v>
      </c>
      <c r="J1521">
        <f>cocina[[#This Row],[Precio Unitario]]*cocina[[#This Row],[Cantidad Ordenada]]-cocina[[#This Row],[Costo Unitario]]*cocina[[#This Row],[Cantidad Ordenada]]</f>
        <v>22</v>
      </c>
      <c r="K1521">
        <f>cocina[[#This Row],[Precio Unitario]]*cocina[[#This Row],[Cantidad Ordenada]]</f>
        <v>52</v>
      </c>
      <c r="L1521" s="5">
        <f>(SUMIF(A:A,cocina[[#This Row],[Número de Orden]],J:J))/SUMIF(A:A,cocina[[#This Row],[Número de Orden]],K:K)</f>
        <v>0.40845070422535212</v>
      </c>
      <c r="M1521" s="1">
        <f>cocina[[#This Row],[Ganancia bruta]]-cocina[[#This Row],[Ganancia neta]]</f>
        <v>30</v>
      </c>
    </row>
    <row r="1522" spans="1:13" x14ac:dyDescent="0.3">
      <c r="A1522">
        <v>617</v>
      </c>
      <c r="B1522">
        <v>13</v>
      </c>
      <c r="C1522" s="1" t="s">
        <v>78</v>
      </c>
      <c r="D1522" s="1" t="s">
        <v>613</v>
      </c>
      <c r="E1522">
        <v>18</v>
      </c>
      <c r="F1522">
        <v>30</v>
      </c>
      <c r="G1522">
        <v>3</v>
      </c>
      <c r="H1522">
        <v>33</v>
      </c>
      <c r="I1522" s="1" t="s">
        <v>609</v>
      </c>
      <c r="J1522">
        <f>cocina[[#This Row],[Precio Unitario]]*cocina[[#This Row],[Cantidad Ordenada]]-cocina[[#This Row],[Costo Unitario]]*cocina[[#This Row],[Cantidad Ordenada]]</f>
        <v>36</v>
      </c>
      <c r="K1522">
        <f>cocina[[#This Row],[Precio Unitario]]*cocina[[#This Row],[Cantidad Ordenada]]</f>
        <v>90</v>
      </c>
      <c r="L1522" s="5">
        <f>(SUMIF(A:A,cocina[[#This Row],[Número de Orden]],J:J))/SUMIF(A:A,cocina[[#This Row],[Número de Orden]],K:K)</f>
        <v>0.40845070422535212</v>
      </c>
      <c r="M1522" s="1">
        <f>cocina[[#This Row],[Ganancia bruta]]-cocina[[#This Row],[Ganancia neta]]</f>
        <v>54</v>
      </c>
    </row>
    <row r="1523" spans="1:13" x14ac:dyDescent="0.3">
      <c r="A1523">
        <v>618</v>
      </c>
      <c r="B1523">
        <v>3</v>
      </c>
      <c r="C1523" s="1" t="s">
        <v>257</v>
      </c>
      <c r="D1523" s="1" t="s">
        <v>623</v>
      </c>
      <c r="E1523">
        <v>19</v>
      </c>
      <c r="F1523">
        <v>32</v>
      </c>
      <c r="G1523">
        <v>2</v>
      </c>
      <c r="H1523">
        <v>6</v>
      </c>
      <c r="I1523" s="1" t="s">
        <v>609</v>
      </c>
      <c r="J1523">
        <f>cocina[[#This Row],[Precio Unitario]]*cocina[[#This Row],[Cantidad Ordenada]]-cocina[[#This Row],[Costo Unitario]]*cocina[[#This Row],[Cantidad Ordenada]]</f>
        <v>26</v>
      </c>
      <c r="K1523">
        <f>cocina[[#This Row],[Precio Unitario]]*cocina[[#This Row],[Cantidad Ordenada]]</f>
        <v>64</v>
      </c>
      <c r="L1523" s="5">
        <f>(SUMIF(A:A,cocina[[#This Row],[Número de Orden]],J:J))/SUMIF(A:A,cocina[[#This Row],[Número de Orden]],K:K)</f>
        <v>0.40125391849529779</v>
      </c>
      <c r="M1523" s="1">
        <f>cocina[[#This Row],[Ganancia bruta]]-cocina[[#This Row],[Ganancia neta]]</f>
        <v>38</v>
      </c>
    </row>
    <row r="1524" spans="1:13" x14ac:dyDescent="0.3">
      <c r="A1524">
        <v>618</v>
      </c>
      <c r="B1524">
        <v>3</v>
      </c>
      <c r="C1524" s="1" t="s">
        <v>126</v>
      </c>
      <c r="D1524" s="1" t="s">
        <v>614</v>
      </c>
      <c r="E1524">
        <v>19</v>
      </c>
      <c r="F1524">
        <v>31</v>
      </c>
      <c r="G1524">
        <v>3</v>
      </c>
      <c r="H1524">
        <v>35</v>
      </c>
      <c r="I1524" s="1" t="s">
        <v>608</v>
      </c>
      <c r="J1524">
        <f>cocina[[#This Row],[Precio Unitario]]*cocina[[#This Row],[Cantidad Ordenada]]-cocina[[#This Row],[Costo Unitario]]*cocina[[#This Row],[Cantidad Ordenada]]</f>
        <v>36</v>
      </c>
      <c r="K1524">
        <f>cocina[[#This Row],[Precio Unitario]]*cocina[[#This Row],[Cantidad Ordenada]]</f>
        <v>93</v>
      </c>
      <c r="L1524" s="5">
        <f>(SUMIF(A:A,cocina[[#This Row],[Número de Orden]],J:J))/SUMIF(A:A,cocina[[#This Row],[Número de Orden]],K:K)</f>
        <v>0.40125391849529779</v>
      </c>
      <c r="M1524" s="1">
        <f>cocina[[#This Row],[Ganancia bruta]]-cocina[[#This Row],[Ganancia neta]]</f>
        <v>57</v>
      </c>
    </row>
    <row r="1525" spans="1:13" x14ac:dyDescent="0.3">
      <c r="A1525">
        <v>618</v>
      </c>
      <c r="B1525">
        <v>3</v>
      </c>
      <c r="C1525" s="1" t="s">
        <v>89</v>
      </c>
      <c r="D1525" s="1" t="s">
        <v>629</v>
      </c>
      <c r="E1525">
        <v>10</v>
      </c>
      <c r="F1525">
        <v>18</v>
      </c>
      <c r="G1525">
        <v>3</v>
      </c>
      <c r="H1525">
        <v>24</v>
      </c>
      <c r="I1525" s="1" t="s">
        <v>608</v>
      </c>
      <c r="J1525">
        <f>cocina[[#This Row],[Precio Unitario]]*cocina[[#This Row],[Cantidad Ordenada]]-cocina[[#This Row],[Costo Unitario]]*cocina[[#This Row],[Cantidad Ordenada]]</f>
        <v>24</v>
      </c>
      <c r="K1525">
        <f>cocina[[#This Row],[Precio Unitario]]*cocina[[#This Row],[Cantidad Ordenada]]</f>
        <v>54</v>
      </c>
      <c r="L1525" s="5">
        <f>(SUMIF(A:A,cocina[[#This Row],[Número de Orden]],J:J))/SUMIF(A:A,cocina[[#This Row],[Número de Orden]],K:K)</f>
        <v>0.40125391849529779</v>
      </c>
      <c r="M1525" s="1">
        <f>cocina[[#This Row],[Ganancia bruta]]-cocina[[#This Row],[Ganancia neta]]</f>
        <v>30</v>
      </c>
    </row>
    <row r="1526" spans="1:13" x14ac:dyDescent="0.3">
      <c r="A1526">
        <v>618</v>
      </c>
      <c r="B1526">
        <v>3</v>
      </c>
      <c r="C1526" s="1" t="s">
        <v>83</v>
      </c>
      <c r="D1526" s="1" t="s">
        <v>617</v>
      </c>
      <c r="E1526">
        <v>22</v>
      </c>
      <c r="F1526">
        <v>36</v>
      </c>
      <c r="G1526">
        <v>3</v>
      </c>
      <c r="H1526">
        <v>53</v>
      </c>
      <c r="I1526" s="1" t="s">
        <v>608</v>
      </c>
      <c r="J1526">
        <f>cocina[[#This Row],[Precio Unitario]]*cocina[[#This Row],[Cantidad Ordenada]]-cocina[[#This Row],[Costo Unitario]]*cocina[[#This Row],[Cantidad Ordenada]]</f>
        <v>42</v>
      </c>
      <c r="K1526">
        <f>cocina[[#This Row],[Precio Unitario]]*cocina[[#This Row],[Cantidad Ordenada]]</f>
        <v>108</v>
      </c>
      <c r="L1526" s="5">
        <f>(SUMIF(A:A,cocina[[#This Row],[Número de Orden]],J:J))/SUMIF(A:A,cocina[[#This Row],[Número de Orden]],K:K)</f>
        <v>0.40125391849529779</v>
      </c>
      <c r="M1526" s="1">
        <f>cocina[[#This Row],[Ganancia bruta]]-cocina[[#This Row],[Ganancia neta]]</f>
        <v>66</v>
      </c>
    </row>
    <row r="1527" spans="1:13" x14ac:dyDescent="0.3">
      <c r="A1527">
        <v>619</v>
      </c>
      <c r="B1527">
        <v>6</v>
      </c>
      <c r="C1527" s="1" t="s">
        <v>116</v>
      </c>
      <c r="D1527" s="1" t="s">
        <v>615</v>
      </c>
      <c r="E1527">
        <v>16</v>
      </c>
      <c r="F1527">
        <v>27</v>
      </c>
      <c r="G1527">
        <v>2</v>
      </c>
      <c r="H1527">
        <v>40</v>
      </c>
      <c r="I1527" s="1" t="s">
        <v>608</v>
      </c>
      <c r="J1527">
        <f>cocina[[#This Row],[Precio Unitario]]*cocina[[#This Row],[Cantidad Ordenada]]-cocina[[#This Row],[Costo Unitario]]*cocina[[#This Row],[Cantidad Ordenada]]</f>
        <v>22</v>
      </c>
      <c r="K1527">
        <f>cocina[[#This Row],[Precio Unitario]]*cocina[[#This Row],[Cantidad Ordenada]]</f>
        <v>54</v>
      </c>
      <c r="L1527" s="5">
        <f>(SUMIF(A:A,cocina[[#This Row],[Número de Orden]],J:J))/SUMIF(A:A,cocina[[#This Row],[Número de Orden]],K:K)</f>
        <v>0.41666666666666669</v>
      </c>
      <c r="M1527" s="1">
        <f>cocina[[#This Row],[Ganancia bruta]]-cocina[[#This Row],[Ganancia neta]]</f>
        <v>32</v>
      </c>
    </row>
    <row r="1528" spans="1:13" x14ac:dyDescent="0.3">
      <c r="A1528">
        <v>619</v>
      </c>
      <c r="B1528">
        <v>6</v>
      </c>
      <c r="C1528" s="1" t="s">
        <v>165</v>
      </c>
      <c r="D1528" s="1" t="s">
        <v>630</v>
      </c>
      <c r="E1528">
        <v>15</v>
      </c>
      <c r="F1528">
        <v>26</v>
      </c>
      <c r="G1528">
        <v>3</v>
      </c>
      <c r="H1528">
        <v>56</v>
      </c>
      <c r="I1528" s="1" t="s">
        <v>609</v>
      </c>
      <c r="J1528">
        <f>cocina[[#This Row],[Precio Unitario]]*cocina[[#This Row],[Cantidad Ordenada]]-cocina[[#This Row],[Costo Unitario]]*cocina[[#This Row],[Cantidad Ordenada]]</f>
        <v>33</v>
      </c>
      <c r="K1528">
        <f>cocina[[#This Row],[Precio Unitario]]*cocina[[#This Row],[Cantidad Ordenada]]</f>
        <v>78</v>
      </c>
      <c r="L1528" s="5">
        <f>(SUMIF(A:A,cocina[[#This Row],[Número de Orden]],J:J))/SUMIF(A:A,cocina[[#This Row],[Número de Orden]],K:K)</f>
        <v>0.41666666666666669</v>
      </c>
      <c r="M1528" s="1">
        <f>cocina[[#This Row],[Ganancia bruta]]-cocina[[#This Row],[Ganancia neta]]</f>
        <v>45</v>
      </c>
    </row>
    <row r="1529" spans="1:13" x14ac:dyDescent="0.3">
      <c r="A1529">
        <v>620</v>
      </c>
      <c r="B1529">
        <v>16</v>
      </c>
      <c r="C1529" s="1" t="s">
        <v>122</v>
      </c>
      <c r="D1529" s="1" t="s">
        <v>621</v>
      </c>
      <c r="E1529">
        <v>11</v>
      </c>
      <c r="F1529">
        <v>19</v>
      </c>
      <c r="G1529">
        <v>3</v>
      </c>
      <c r="H1529">
        <v>40</v>
      </c>
      <c r="I1529" s="1" t="s">
        <v>609</v>
      </c>
      <c r="J1529">
        <f>cocina[[#This Row],[Precio Unitario]]*cocina[[#This Row],[Cantidad Ordenada]]-cocina[[#This Row],[Costo Unitario]]*cocina[[#This Row],[Cantidad Ordenada]]</f>
        <v>24</v>
      </c>
      <c r="K1529">
        <f>cocina[[#This Row],[Precio Unitario]]*cocina[[#This Row],[Cantidad Ordenada]]</f>
        <v>57</v>
      </c>
      <c r="L1529" s="5">
        <f>(SUMIF(A:A,cocina[[#This Row],[Número de Orden]],J:J))/SUMIF(A:A,cocina[[#This Row],[Número de Orden]],K:K)</f>
        <v>0.42105263157894735</v>
      </c>
      <c r="M1529" s="1">
        <f>cocina[[#This Row],[Ganancia bruta]]-cocina[[#This Row],[Ganancia neta]]</f>
        <v>33</v>
      </c>
    </row>
    <row r="1530" spans="1:13" x14ac:dyDescent="0.3">
      <c r="A1530">
        <v>621</v>
      </c>
      <c r="B1530">
        <v>5</v>
      </c>
      <c r="C1530" s="1" t="s">
        <v>36</v>
      </c>
      <c r="D1530" s="1" t="s">
        <v>622</v>
      </c>
      <c r="E1530">
        <v>21</v>
      </c>
      <c r="F1530">
        <v>35</v>
      </c>
      <c r="G1530">
        <v>3</v>
      </c>
      <c r="H1530">
        <v>8</v>
      </c>
      <c r="I1530" s="1" t="s">
        <v>609</v>
      </c>
      <c r="J1530">
        <f>cocina[[#This Row],[Precio Unitario]]*cocina[[#This Row],[Cantidad Ordenada]]-cocina[[#This Row],[Costo Unitario]]*cocina[[#This Row],[Cantidad Ordenada]]</f>
        <v>42</v>
      </c>
      <c r="K1530">
        <f>cocina[[#This Row],[Precio Unitario]]*cocina[[#This Row],[Cantidad Ordenada]]</f>
        <v>105</v>
      </c>
      <c r="L1530" s="5">
        <f>(SUMIF(A:A,cocina[[#This Row],[Número de Orden]],J:J))/SUMIF(A:A,cocina[[#This Row],[Número de Orden]],K:K)</f>
        <v>0.4</v>
      </c>
      <c r="M1530" s="1">
        <f>cocina[[#This Row],[Ganancia bruta]]-cocina[[#This Row],[Ganancia neta]]</f>
        <v>63</v>
      </c>
    </row>
    <row r="1531" spans="1:13" x14ac:dyDescent="0.3">
      <c r="A1531">
        <v>622</v>
      </c>
      <c r="B1531">
        <v>7</v>
      </c>
      <c r="C1531" s="1" t="s">
        <v>126</v>
      </c>
      <c r="D1531" s="1" t="s">
        <v>614</v>
      </c>
      <c r="E1531">
        <v>19</v>
      </c>
      <c r="F1531">
        <v>31</v>
      </c>
      <c r="G1531">
        <v>3</v>
      </c>
      <c r="H1531">
        <v>53</v>
      </c>
      <c r="I1531" s="1" t="s">
        <v>608</v>
      </c>
      <c r="J1531">
        <f>cocina[[#This Row],[Precio Unitario]]*cocina[[#This Row],[Cantidad Ordenada]]-cocina[[#This Row],[Costo Unitario]]*cocina[[#This Row],[Cantidad Ordenada]]</f>
        <v>36</v>
      </c>
      <c r="K1531">
        <f>cocina[[#This Row],[Precio Unitario]]*cocina[[#This Row],[Cantidad Ordenada]]</f>
        <v>93</v>
      </c>
      <c r="L1531" s="5">
        <f>(SUMIF(A:A,cocina[[#This Row],[Número de Orden]],J:J))/SUMIF(A:A,cocina[[#This Row],[Número de Orden]],K:K)</f>
        <v>0.39669421487603307</v>
      </c>
      <c r="M1531" s="1">
        <f>cocina[[#This Row],[Ganancia bruta]]-cocina[[#This Row],[Ganancia neta]]</f>
        <v>57</v>
      </c>
    </row>
    <row r="1532" spans="1:13" x14ac:dyDescent="0.3">
      <c r="A1532">
        <v>622</v>
      </c>
      <c r="B1532">
        <v>7</v>
      </c>
      <c r="C1532" s="1" t="s">
        <v>52</v>
      </c>
      <c r="D1532" s="1" t="s">
        <v>620</v>
      </c>
      <c r="E1532">
        <v>16</v>
      </c>
      <c r="F1532">
        <v>28</v>
      </c>
      <c r="G1532">
        <v>1</v>
      </c>
      <c r="H1532">
        <v>25</v>
      </c>
      <c r="I1532" s="1" t="s">
        <v>608</v>
      </c>
      <c r="J1532">
        <f>cocina[[#This Row],[Precio Unitario]]*cocina[[#This Row],[Cantidad Ordenada]]-cocina[[#This Row],[Costo Unitario]]*cocina[[#This Row],[Cantidad Ordenada]]</f>
        <v>12</v>
      </c>
      <c r="K1532">
        <f>cocina[[#This Row],[Precio Unitario]]*cocina[[#This Row],[Cantidad Ordenada]]</f>
        <v>28</v>
      </c>
      <c r="L1532" s="5">
        <f>(SUMIF(A:A,cocina[[#This Row],[Número de Orden]],J:J))/SUMIF(A:A,cocina[[#This Row],[Número de Orden]],K:K)</f>
        <v>0.39669421487603307</v>
      </c>
      <c r="M1532" s="1">
        <f>cocina[[#This Row],[Ganancia bruta]]-cocina[[#This Row],[Ganancia neta]]</f>
        <v>16</v>
      </c>
    </row>
    <row r="1533" spans="1:13" x14ac:dyDescent="0.3">
      <c r="A1533">
        <v>623</v>
      </c>
      <c r="B1533">
        <v>13</v>
      </c>
      <c r="C1533" s="1" t="s">
        <v>213</v>
      </c>
      <c r="D1533" s="1" t="s">
        <v>624</v>
      </c>
      <c r="E1533">
        <v>13</v>
      </c>
      <c r="F1533">
        <v>22</v>
      </c>
      <c r="G1533">
        <v>2</v>
      </c>
      <c r="H1533">
        <v>23</v>
      </c>
      <c r="I1533" s="1" t="s">
        <v>608</v>
      </c>
      <c r="J1533">
        <f>cocina[[#This Row],[Precio Unitario]]*cocina[[#This Row],[Cantidad Ordenada]]-cocina[[#This Row],[Costo Unitario]]*cocina[[#This Row],[Cantidad Ordenada]]</f>
        <v>18</v>
      </c>
      <c r="K1533">
        <f>cocina[[#This Row],[Precio Unitario]]*cocina[[#This Row],[Cantidad Ordenada]]</f>
        <v>44</v>
      </c>
      <c r="L1533" s="5">
        <f>(SUMIF(A:A,cocina[[#This Row],[Número de Orden]],J:J))/SUMIF(A:A,cocina[[#This Row],[Número de Orden]],K:K)</f>
        <v>0.40425531914893614</v>
      </c>
      <c r="M1533" s="1">
        <f>cocina[[#This Row],[Ganancia bruta]]-cocina[[#This Row],[Ganancia neta]]</f>
        <v>26</v>
      </c>
    </row>
    <row r="1534" spans="1:13" x14ac:dyDescent="0.3">
      <c r="A1534">
        <v>623</v>
      </c>
      <c r="B1534">
        <v>13</v>
      </c>
      <c r="C1534" s="1" t="s">
        <v>36</v>
      </c>
      <c r="D1534" s="1" t="s">
        <v>622</v>
      </c>
      <c r="E1534">
        <v>21</v>
      </c>
      <c r="F1534">
        <v>35</v>
      </c>
      <c r="G1534">
        <v>2</v>
      </c>
      <c r="H1534">
        <v>59</v>
      </c>
      <c r="I1534" s="1" t="s">
        <v>608</v>
      </c>
      <c r="J1534">
        <f>cocina[[#This Row],[Precio Unitario]]*cocina[[#This Row],[Cantidad Ordenada]]-cocina[[#This Row],[Costo Unitario]]*cocina[[#This Row],[Cantidad Ordenada]]</f>
        <v>28</v>
      </c>
      <c r="K1534">
        <f>cocina[[#This Row],[Precio Unitario]]*cocina[[#This Row],[Cantidad Ordenada]]</f>
        <v>70</v>
      </c>
      <c r="L1534" s="5">
        <f>(SUMIF(A:A,cocina[[#This Row],[Número de Orden]],J:J))/SUMIF(A:A,cocina[[#This Row],[Número de Orden]],K:K)</f>
        <v>0.40425531914893614</v>
      </c>
      <c r="M1534" s="1">
        <f>cocina[[#This Row],[Ganancia bruta]]-cocina[[#This Row],[Ganancia neta]]</f>
        <v>42</v>
      </c>
    </row>
    <row r="1535" spans="1:13" x14ac:dyDescent="0.3">
      <c r="A1535">
        <v>623</v>
      </c>
      <c r="B1535">
        <v>13</v>
      </c>
      <c r="C1535" s="1" t="s">
        <v>132</v>
      </c>
      <c r="D1535" s="1" t="s">
        <v>631</v>
      </c>
      <c r="E1535">
        <v>15</v>
      </c>
      <c r="F1535">
        <v>25</v>
      </c>
      <c r="G1535">
        <v>1</v>
      </c>
      <c r="H1535">
        <v>20</v>
      </c>
      <c r="I1535" s="1" t="s">
        <v>608</v>
      </c>
      <c r="J1535">
        <f>cocina[[#This Row],[Precio Unitario]]*cocina[[#This Row],[Cantidad Ordenada]]-cocina[[#This Row],[Costo Unitario]]*cocina[[#This Row],[Cantidad Ordenada]]</f>
        <v>10</v>
      </c>
      <c r="K1535">
        <f>cocina[[#This Row],[Precio Unitario]]*cocina[[#This Row],[Cantidad Ordenada]]</f>
        <v>25</v>
      </c>
      <c r="L1535" s="5">
        <f>(SUMIF(A:A,cocina[[#This Row],[Número de Orden]],J:J))/SUMIF(A:A,cocina[[#This Row],[Número de Orden]],K:K)</f>
        <v>0.40425531914893614</v>
      </c>
      <c r="M1535" s="1">
        <f>cocina[[#This Row],[Ganancia bruta]]-cocina[[#This Row],[Ganancia neta]]</f>
        <v>15</v>
      </c>
    </row>
    <row r="1536" spans="1:13" x14ac:dyDescent="0.3">
      <c r="A1536">
        <v>623</v>
      </c>
      <c r="B1536">
        <v>13</v>
      </c>
      <c r="C1536" s="1" t="s">
        <v>257</v>
      </c>
      <c r="D1536" s="1" t="s">
        <v>623</v>
      </c>
      <c r="E1536">
        <v>19</v>
      </c>
      <c r="F1536">
        <v>32</v>
      </c>
      <c r="G1536">
        <v>3</v>
      </c>
      <c r="H1536">
        <v>43</v>
      </c>
      <c r="I1536" s="1" t="s">
        <v>609</v>
      </c>
      <c r="J1536">
        <f>cocina[[#This Row],[Precio Unitario]]*cocina[[#This Row],[Cantidad Ordenada]]-cocina[[#This Row],[Costo Unitario]]*cocina[[#This Row],[Cantidad Ordenada]]</f>
        <v>39</v>
      </c>
      <c r="K1536">
        <f>cocina[[#This Row],[Precio Unitario]]*cocina[[#This Row],[Cantidad Ordenada]]</f>
        <v>96</v>
      </c>
      <c r="L1536" s="5">
        <f>(SUMIF(A:A,cocina[[#This Row],[Número de Orden]],J:J))/SUMIF(A:A,cocina[[#This Row],[Número de Orden]],K:K)</f>
        <v>0.40425531914893614</v>
      </c>
      <c r="M1536" s="1">
        <f>cocina[[#This Row],[Ganancia bruta]]-cocina[[#This Row],[Ganancia neta]]</f>
        <v>57</v>
      </c>
    </row>
    <row r="1537" spans="1:13" x14ac:dyDescent="0.3">
      <c r="A1537">
        <v>624</v>
      </c>
      <c r="B1537">
        <v>1</v>
      </c>
      <c r="C1537" s="1" t="s">
        <v>83</v>
      </c>
      <c r="D1537" s="1" t="s">
        <v>617</v>
      </c>
      <c r="E1537">
        <v>22</v>
      </c>
      <c r="F1537">
        <v>36</v>
      </c>
      <c r="G1537">
        <v>1</v>
      </c>
      <c r="H1537">
        <v>19</v>
      </c>
      <c r="I1537" s="1" t="s">
        <v>609</v>
      </c>
      <c r="J1537">
        <f>cocina[[#This Row],[Precio Unitario]]*cocina[[#This Row],[Cantidad Ordenada]]-cocina[[#This Row],[Costo Unitario]]*cocina[[#This Row],[Cantidad Ordenada]]</f>
        <v>14</v>
      </c>
      <c r="K1537">
        <f>cocina[[#This Row],[Precio Unitario]]*cocina[[#This Row],[Cantidad Ordenada]]</f>
        <v>36</v>
      </c>
      <c r="L1537" s="5">
        <f>(SUMIF(A:A,cocina[[#This Row],[Número de Orden]],J:J))/SUMIF(A:A,cocina[[#This Row],[Número de Orden]],K:K)</f>
        <v>0.39215686274509803</v>
      </c>
      <c r="M1537" s="1">
        <f>cocina[[#This Row],[Ganancia bruta]]-cocina[[#This Row],[Ganancia neta]]</f>
        <v>22</v>
      </c>
    </row>
    <row r="1538" spans="1:13" x14ac:dyDescent="0.3">
      <c r="A1538">
        <v>624</v>
      </c>
      <c r="B1538">
        <v>1</v>
      </c>
      <c r="C1538" s="1" t="s">
        <v>168</v>
      </c>
      <c r="D1538" s="1" t="s">
        <v>612</v>
      </c>
      <c r="E1538">
        <v>14</v>
      </c>
      <c r="F1538">
        <v>24</v>
      </c>
      <c r="G1538">
        <v>1</v>
      </c>
      <c r="H1538">
        <v>45</v>
      </c>
      <c r="I1538" s="1" t="s">
        <v>608</v>
      </c>
      <c r="J1538">
        <f>cocina[[#This Row],[Precio Unitario]]*cocina[[#This Row],[Cantidad Ordenada]]-cocina[[#This Row],[Costo Unitario]]*cocina[[#This Row],[Cantidad Ordenada]]</f>
        <v>10</v>
      </c>
      <c r="K1538">
        <f>cocina[[#This Row],[Precio Unitario]]*cocina[[#This Row],[Cantidad Ordenada]]</f>
        <v>24</v>
      </c>
      <c r="L1538" s="5">
        <f>(SUMIF(A:A,cocina[[#This Row],[Número de Orden]],J:J))/SUMIF(A:A,cocina[[#This Row],[Número de Orden]],K:K)</f>
        <v>0.39215686274509803</v>
      </c>
      <c r="M1538" s="1">
        <f>cocina[[#This Row],[Ganancia bruta]]-cocina[[#This Row],[Ganancia neta]]</f>
        <v>14</v>
      </c>
    </row>
    <row r="1539" spans="1:13" x14ac:dyDescent="0.3">
      <c r="A1539">
        <v>624</v>
      </c>
      <c r="B1539">
        <v>1</v>
      </c>
      <c r="C1539" s="1" t="s">
        <v>80</v>
      </c>
      <c r="D1539" s="1" t="s">
        <v>628</v>
      </c>
      <c r="E1539">
        <v>13</v>
      </c>
      <c r="F1539">
        <v>21</v>
      </c>
      <c r="G1539">
        <v>2</v>
      </c>
      <c r="H1539">
        <v>15</v>
      </c>
      <c r="I1539" s="1" t="s">
        <v>609</v>
      </c>
      <c r="J1539">
        <f>cocina[[#This Row],[Precio Unitario]]*cocina[[#This Row],[Cantidad Ordenada]]-cocina[[#This Row],[Costo Unitario]]*cocina[[#This Row],[Cantidad Ordenada]]</f>
        <v>16</v>
      </c>
      <c r="K1539">
        <f>cocina[[#This Row],[Precio Unitario]]*cocina[[#This Row],[Cantidad Ordenada]]</f>
        <v>42</v>
      </c>
      <c r="L1539" s="5">
        <f>(SUMIF(A:A,cocina[[#This Row],[Número de Orden]],J:J))/SUMIF(A:A,cocina[[#This Row],[Número de Orden]],K:K)</f>
        <v>0.39215686274509803</v>
      </c>
      <c r="M1539" s="1">
        <f>cocina[[#This Row],[Ganancia bruta]]-cocina[[#This Row],[Ganancia neta]]</f>
        <v>26</v>
      </c>
    </row>
    <row r="1540" spans="1:13" x14ac:dyDescent="0.3">
      <c r="A1540">
        <v>625</v>
      </c>
      <c r="B1540">
        <v>5</v>
      </c>
      <c r="C1540" s="1" t="s">
        <v>89</v>
      </c>
      <c r="D1540" s="1" t="s">
        <v>629</v>
      </c>
      <c r="E1540">
        <v>10</v>
      </c>
      <c r="F1540">
        <v>18</v>
      </c>
      <c r="G1540">
        <v>2</v>
      </c>
      <c r="H1540">
        <v>12</v>
      </c>
      <c r="I1540" s="1" t="s">
        <v>608</v>
      </c>
      <c r="J1540">
        <f>cocina[[#This Row],[Precio Unitario]]*cocina[[#This Row],[Cantidad Ordenada]]-cocina[[#This Row],[Costo Unitario]]*cocina[[#This Row],[Cantidad Ordenada]]</f>
        <v>16</v>
      </c>
      <c r="K1540">
        <f>cocina[[#This Row],[Precio Unitario]]*cocina[[#This Row],[Cantidad Ordenada]]</f>
        <v>36</v>
      </c>
      <c r="L1540" s="5">
        <f>(SUMIF(A:A,cocina[[#This Row],[Número de Orden]],J:J))/SUMIF(A:A,cocina[[#This Row],[Número de Orden]],K:K)</f>
        <v>0.39568345323741005</v>
      </c>
      <c r="M1540" s="1">
        <f>cocina[[#This Row],[Ganancia bruta]]-cocina[[#This Row],[Ganancia neta]]</f>
        <v>20</v>
      </c>
    </row>
    <row r="1541" spans="1:13" x14ac:dyDescent="0.3">
      <c r="A1541">
        <v>625</v>
      </c>
      <c r="B1541">
        <v>5</v>
      </c>
      <c r="C1541" s="1" t="s">
        <v>58</v>
      </c>
      <c r="D1541" s="1" t="s">
        <v>616</v>
      </c>
      <c r="E1541">
        <v>25</v>
      </c>
      <c r="F1541">
        <v>40</v>
      </c>
      <c r="G1541">
        <v>1</v>
      </c>
      <c r="H1541">
        <v>46</v>
      </c>
      <c r="I1541" s="1" t="s">
        <v>609</v>
      </c>
      <c r="J1541">
        <f>cocina[[#This Row],[Precio Unitario]]*cocina[[#This Row],[Cantidad Ordenada]]-cocina[[#This Row],[Costo Unitario]]*cocina[[#This Row],[Cantidad Ordenada]]</f>
        <v>15</v>
      </c>
      <c r="K1541">
        <f>cocina[[#This Row],[Precio Unitario]]*cocina[[#This Row],[Cantidad Ordenada]]</f>
        <v>40</v>
      </c>
      <c r="L1541" s="5">
        <f>(SUMIF(A:A,cocina[[#This Row],[Número de Orden]],J:J))/SUMIF(A:A,cocina[[#This Row],[Número de Orden]],K:K)</f>
        <v>0.39568345323741005</v>
      </c>
      <c r="M1541" s="1">
        <f>cocina[[#This Row],[Ganancia bruta]]-cocina[[#This Row],[Ganancia neta]]</f>
        <v>25</v>
      </c>
    </row>
    <row r="1542" spans="1:13" x14ac:dyDescent="0.3">
      <c r="A1542">
        <v>625</v>
      </c>
      <c r="B1542">
        <v>5</v>
      </c>
      <c r="C1542" s="1" t="s">
        <v>80</v>
      </c>
      <c r="D1542" s="1" t="s">
        <v>628</v>
      </c>
      <c r="E1542">
        <v>13</v>
      </c>
      <c r="F1542">
        <v>21</v>
      </c>
      <c r="G1542">
        <v>3</v>
      </c>
      <c r="H1542">
        <v>39</v>
      </c>
      <c r="I1542" s="1" t="s">
        <v>608</v>
      </c>
      <c r="J1542">
        <f>cocina[[#This Row],[Precio Unitario]]*cocina[[#This Row],[Cantidad Ordenada]]-cocina[[#This Row],[Costo Unitario]]*cocina[[#This Row],[Cantidad Ordenada]]</f>
        <v>24</v>
      </c>
      <c r="K1542">
        <f>cocina[[#This Row],[Precio Unitario]]*cocina[[#This Row],[Cantidad Ordenada]]</f>
        <v>63</v>
      </c>
      <c r="L1542" s="5">
        <f>(SUMIF(A:A,cocina[[#This Row],[Número de Orden]],J:J))/SUMIF(A:A,cocina[[#This Row],[Número de Orden]],K:K)</f>
        <v>0.39568345323741005</v>
      </c>
      <c r="M1542" s="1">
        <f>cocina[[#This Row],[Ganancia bruta]]-cocina[[#This Row],[Ganancia neta]]</f>
        <v>39</v>
      </c>
    </row>
    <row r="1543" spans="1:13" x14ac:dyDescent="0.3">
      <c r="A1543">
        <v>626</v>
      </c>
      <c r="B1543">
        <v>14</v>
      </c>
      <c r="C1543" s="1" t="s">
        <v>78</v>
      </c>
      <c r="D1543" s="1" t="s">
        <v>613</v>
      </c>
      <c r="E1543">
        <v>18</v>
      </c>
      <c r="F1543">
        <v>30</v>
      </c>
      <c r="G1543">
        <v>2</v>
      </c>
      <c r="H1543">
        <v>11</v>
      </c>
      <c r="I1543" s="1" t="s">
        <v>608</v>
      </c>
      <c r="J1543">
        <f>cocina[[#This Row],[Precio Unitario]]*cocina[[#This Row],[Cantidad Ordenada]]-cocina[[#This Row],[Costo Unitario]]*cocina[[#This Row],[Cantidad Ordenada]]</f>
        <v>24</v>
      </c>
      <c r="K1543">
        <f>cocina[[#This Row],[Precio Unitario]]*cocina[[#This Row],[Cantidad Ordenada]]</f>
        <v>60</v>
      </c>
      <c r="L1543" s="5">
        <f>(SUMIF(A:A,cocina[[#This Row],[Número de Orden]],J:J))/SUMIF(A:A,cocina[[#This Row],[Número de Orden]],K:K)</f>
        <v>0.40875912408759124</v>
      </c>
      <c r="M1543" s="1">
        <f>cocina[[#This Row],[Ganancia bruta]]-cocina[[#This Row],[Ganancia neta]]</f>
        <v>36</v>
      </c>
    </row>
    <row r="1544" spans="1:13" x14ac:dyDescent="0.3">
      <c r="A1544">
        <v>626</v>
      </c>
      <c r="B1544">
        <v>14</v>
      </c>
      <c r="C1544" s="1" t="s">
        <v>168</v>
      </c>
      <c r="D1544" s="1" t="s">
        <v>612</v>
      </c>
      <c r="E1544">
        <v>14</v>
      </c>
      <c r="F1544">
        <v>24</v>
      </c>
      <c r="G1544">
        <v>2</v>
      </c>
      <c r="H1544">
        <v>36</v>
      </c>
      <c r="I1544" s="1" t="s">
        <v>609</v>
      </c>
      <c r="J1544">
        <f>cocina[[#This Row],[Precio Unitario]]*cocina[[#This Row],[Cantidad Ordenada]]-cocina[[#This Row],[Costo Unitario]]*cocina[[#This Row],[Cantidad Ordenada]]</f>
        <v>20</v>
      </c>
      <c r="K1544">
        <f>cocina[[#This Row],[Precio Unitario]]*cocina[[#This Row],[Cantidad Ordenada]]</f>
        <v>48</v>
      </c>
      <c r="L1544" s="5">
        <f>(SUMIF(A:A,cocina[[#This Row],[Número de Orden]],J:J))/SUMIF(A:A,cocina[[#This Row],[Número de Orden]],K:K)</f>
        <v>0.40875912408759124</v>
      </c>
      <c r="M1544" s="1">
        <f>cocina[[#This Row],[Ganancia bruta]]-cocina[[#This Row],[Ganancia neta]]</f>
        <v>28</v>
      </c>
    </row>
    <row r="1545" spans="1:13" x14ac:dyDescent="0.3">
      <c r="A1545">
        <v>626</v>
      </c>
      <c r="B1545">
        <v>14</v>
      </c>
      <c r="C1545" s="1" t="s">
        <v>48</v>
      </c>
      <c r="D1545" s="1" t="s">
        <v>618</v>
      </c>
      <c r="E1545">
        <v>17</v>
      </c>
      <c r="F1545">
        <v>29</v>
      </c>
      <c r="G1545">
        <v>1</v>
      </c>
      <c r="H1545">
        <v>11</v>
      </c>
      <c r="I1545" s="1" t="s">
        <v>609</v>
      </c>
      <c r="J1545">
        <f>cocina[[#This Row],[Precio Unitario]]*cocina[[#This Row],[Cantidad Ordenada]]-cocina[[#This Row],[Costo Unitario]]*cocina[[#This Row],[Cantidad Ordenada]]</f>
        <v>12</v>
      </c>
      <c r="K1545">
        <f>cocina[[#This Row],[Precio Unitario]]*cocina[[#This Row],[Cantidad Ordenada]]</f>
        <v>29</v>
      </c>
      <c r="L1545" s="5">
        <f>(SUMIF(A:A,cocina[[#This Row],[Número de Orden]],J:J))/SUMIF(A:A,cocina[[#This Row],[Número de Orden]],K:K)</f>
        <v>0.40875912408759124</v>
      </c>
      <c r="M1545" s="1">
        <f>cocina[[#This Row],[Ganancia bruta]]-cocina[[#This Row],[Ganancia neta]]</f>
        <v>17</v>
      </c>
    </row>
    <row r="1546" spans="1:13" x14ac:dyDescent="0.3">
      <c r="A1546">
        <v>627</v>
      </c>
      <c r="B1546">
        <v>4</v>
      </c>
      <c r="C1546" s="1" t="s">
        <v>80</v>
      </c>
      <c r="D1546" s="1" t="s">
        <v>628</v>
      </c>
      <c r="E1546">
        <v>13</v>
      </c>
      <c r="F1546">
        <v>21</v>
      </c>
      <c r="G1546">
        <v>1</v>
      </c>
      <c r="H1546">
        <v>37</v>
      </c>
      <c r="I1546" s="1" t="s">
        <v>608</v>
      </c>
      <c r="J1546">
        <f>cocina[[#This Row],[Precio Unitario]]*cocina[[#This Row],[Cantidad Ordenada]]-cocina[[#This Row],[Costo Unitario]]*cocina[[#This Row],[Cantidad Ordenada]]</f>
        <v>8</v>
      </c>
      <c r="K1546">
        <f>cocina[[#This Row],[Precio Unitario]]*cocina[[#This Row],[Cantidad Ordenada]]</f>
        <v>21</v>
      </c>
      <c r="L1546" s="5">
        <f>(SUMIF(A:A,cocina[[#This Row],[Número de Orden]],J:J))/SUMIF(A:A,cocina[[#This Row],[Número de Orden]],K:K)</f>
        <v>0.38095238095238093</v>
      </c>
      <c r="M1546" s="1">
        <f>cocina[[#This Row],[Ganancia bruta]]-cocina[[#This Row],[Ganancia neta]]</f>
        <v>13</v>
      </c>
    </row>
    <row r="1547" spans="1:13" x14ac:dyDescent="0.3">
      <c r="A1547">
        <v>628</v>
      </c>
      <c r="B1547">
        <v>2</v>
      </c>
      <c r="C1547" s="1" t="s">
        <v>168</v>
      </c>
      <c r="D1547" s="1" t="s">
        <v>612</v>
      </c>
      <c r="E1547">
        <v>14</v>
      </c>
      <c r="F1547">
        <v>24</v>
      </c>
      <c r="G1547">
        <v>2</v>
      </c>
      <c r="H1547">
        <v>10</v>
      </c>
      <c r="I1547" s="1" t="s">
        <v>608</v>
      </c>
      <c r="J1547">
        <f>cocina[[#This Row],[Precio Unitario]]*cocina[[#This Row],[Cantidad Ordenada]]-cocina[[#This Row],[Costo Unitario]]*cocina[[#This Row],[Cantidad Ordenada]]</f>
        <v>20</v>
      </c>
      <c r="K1547">
        <f>cocina[[#This Row],[Precio Unitario]]*cocina[[#This Row],[Cantidad Ordenada]]</f>
        <v>48</v>
      </c>
      <c r="L1547" s="5">
        <f>(SUMIF(A:A,cocina[[#This Row],[Número de Orden]],J:J))/SUMIF(A:A,cocina[[#This Row],[Número de Orden]],K:K)</f>
        <v>0.38690476190476192</v>
      </c>
      <c r="M1547" s="1">
        <f>cocina[[#This Row],[Ganancia bruta]]-cocina[[#This Row],[Ganancia neta]]</f>
        <v>28</v>
      </c>
    </row>
    <row r="1548" spans="1:13" x14ac:dyDescent="0.3">
      <c r="A1548">
        <v>628</v>
      </c>
      <c r="B1548">
        <v>2</v>
      </c>
      <c r="C1548" s="1" t="s">
        <v>58</v>
      </c>
      <c r="D1548" s="1" t="s">
        <v>616</v>
      </c>
      <c r="E1548">
        <v>25</v>
      </c>
      <c r="F1548">
        <v>40</v>
      </c>
      <c r="G1548">
        <v>3</v>
      </c>
      <c r="H1548">
        <v>33</v>
      </c>
      <c r="I1548" s="1" t="s">
        <v>609</v>
      </c>
      <c r="J1548">
        <f>cocina[[#This Row],[Precio Unitario]]*cocina[[#This Row],[Cantidad Ordenada]]-cocina[[#This Row],[Costo Unitario]]*cocina[[#This Row],[Cantidad Ordenada]]</f>
        <v>45</v>
      </c>
      <c r="K1548">
        <f>cocina[[#This Row],[Precio Unitario]]*cocina[[#This Row],[Cantidad Ordenada]]</f>
        <v>120</v>
      </c>
      <c r="L1548" s="5">
        <f>(SUMIF(A:A,cocina[[#This Row],[Número de Orden]],J:J))/SUMIF(A:A,cocina[[#This Row],[Número de Orden]],K:K)</f>
        <v>0.38690476190476192</v>
      </c>
      <c r="M1548" s="1">
        <f>cocina[[#This Row],[Ganancia bruta]]-cocina[[#This Row],[Ganancia neta]]</f>
        <v>75</v>
      </c>
    </row>
    <row r="1549" spans="1:13" x14ac:dyDescent="0.3">
      <c r="A1549">
        <v>629</v>
      </c>
      <c r="B1549">
        <v>17</v>
      </c>
      <c r="C1549" s="1" t="s">
        <v>65</v>
      </c>
      <c r="D1549" s="1" t="s">
        <v>625</v>
      </c>
      <c r="E1549">
        <v>20</v>
      </c>
      <c r="F1549">
        <v>34</v>
      </c>
      <c r="G1549">
        <v>1</v>
      </c>
      <c r="H1549">
        <v>22</v>
      </c>
      <c r="I1549" s="1" t="s">
        <v>609</v>
      </c>
      <c r="J1549">
        <f>cocina[[#This Row],[Precio Unitario]]*cocina[[#This Row],[Cantidad Ordenada]]-cocina[[#This Row],[Costo Unitario]]*cocina[[#This Row],[Cantidad Ordenada]]</f>
        <v>14</v>
      </c>
      <c r="K1549">
        <f>cocina[[#This Row],[Precio Unitario]]*cocina[[#This Row],[Cantidad Ordenada]]</f>
        <v>34</v>
      </c>
      <c r="L1549" s="5">
        <f>(SUMIF(A:A,cocina[[#This Row],[Número de Orden]],J:J))/SUMIF(A:A,cocina[[#This Row],[Número de Orden]],K:K)</f>
        <v>0.41538461538461541</v>
      </c>
      <c r="M1549" s="1">
        <f>cocina[[#This Row],[Ganancia bruta]]-cocina[[#This Row],[Ganancia neta]]</f>
        <v>20</v>
      </c>
    </row>
    <row r="1550" spans="1:13" x14ac:dyDescent="0.3">
      <c r="A1550">
        <v>629</v>
      </c>
      <c r="B1550">
        <v>17</v>
      </c>
      <c r="C1550" s="1" t="s">
        <v>156</v>
      </c>
      <c r="D1550" s="1" t="s">
        <v>626</v>
      </c>
      <c r="E1550">
        <v>12</v>
      </c>
      <c r="F1550">
        <v>20</v>
      </c>
      <c r="G1550">
        <v>3</v>
      </c>
      <c r="H1550">
        <v>19</v>
      </c>
      <c r="I1550" s="1" t="s">
        <v>608</v>
      </c>
      <c r="J1550">
        <f>cocina[[#This Row],[Precio Unitario]]*cocina[[#This Row],[Cantidad Ordenada]]-cocina[[#This Row],[Costo Unitario]]*cocina[[#This Row],[Cantidad Ordenada]]</f>
        <v>24</v>
      </c>
      <c r="K1550">
        <f>cocina[[#This Row],[Precio Unitario]]*cocina[[#This Row],[Cantidad Ordenada]]</f>
        <v>60</v>
      </c>
      <c r="L1550" s="5">
        <f>(SUMIF(A:A,cocina[[#This Row],[Número de Orden]],J:J))/SUMIF(A:A,cocina[[#This Row],[Número de Orden]],K:K)</f>
        <v>0.41538461538461541</v>
      </c>
      <c r="M1550" s="1">
        <f>cocina[[#This Row],[Ganancia bruta]]-cocina[[#This Row],[Ganancia neta]]</f>
        <v>36</v>
      </c>
    </row>
    <row r="1551" spans="1:13" x14ac:dyDescent="0.3">
      <c r="A1551">
        <v>629</v>
      </c>
      <c r="B1551">
        <v>17</v>
      </c>
      <c r="C1551" s="1" t="s">
        <v>89</v>
      </c>
      <c r="D1551" s="1" t="s">
        <v>629</v>
      </c>
      <c r="E1551">
        <v>10</v>
      </c>
      <c r="F1551">
        <v>18</v>
      </c>
      <c r="G1551">
        <v>2</v>
      </c>
      <c r="H1551">
        <v>43</v>
      </c>
      <c r="I1551" s="1" t="s">
        <v>609</v>
      </c>
      <c r="J1551">
        <f>cocina[[#This Row],[Precio Unitario]]*cocina[[#This Row],[Cantidad Ordenada]]-cocina[[#This Row],[Costo Unitario]]*cocina[[#This Row],[Cantidad Ordenada]]</f>
        <v>16</v>
      </c>
      <c r="K1551">
        <f>cocina[[#This Row],[Precio Unitario]]*cocina[[#This Row],[Cantidad Ordenada]]</f>
        <v>36</v>
      </c>
      <c r="L1551" s="5">
        <f>(SUMIF(A:A,cocina[[#This Row],[Número de Orden]],J:J))/SUMIF(A:A,cocina[[#This Row],[Número de Orden]],K:K)</f>
        <v>0.41538461538461541</v>
      </c>
      <c r="M1551" s="1">
        <f>cocina[[#This Row],[Ganancia bruta]]-cocina[[#This Row],[Ganancia neta]]</f>
        <v>20</v>
      </c>
    </row>
    <row r="1552" spans="1:13" x14ac:dyDescent="0.3">
      <c r="A1552">
        <v>630</v>
      </c>
      <c r="B1552">
        <v>2</v>
      </c>
      <c r="C1552" s="1" t="s">
        <v>126</v>
      </c>
      <c r="D1552" s="1" t="s">
        <v>614</v>
      </c>
      <c r="E1552">
        <v>19</v>
      </c>
      <c r="F1552">
        <v>31</v>
      </c>
      <c r="G1552">
        <v>2</v>
      </c>
      <c r="H1552">
        <v>19</v>
      </c>
      <c r="I1552" s="1" t="s">
        <v>608</v>
      </c>
      <c r="J1552">
        <f>cocina[[#This Row],[Precio Unitario]]*cocina[[#This Row],[Cantidad Ordenada]]-cocina[[#This Row],[Costo Unitario]]*cocina[[#This Row],[Cantidad Ordenada]]</f>
        <v>24</v>
      </c>
      <c r="K1552">
        <f>cocina[[#This Row],[Precio Unitario]]*cocina[[#This Row],[Cantidad Ordenada]]</f>
        <v>62</v>
      </c>
      <c r="L1552" s="5">
        <f>(SUMIF(A:A,cocina[[#This Row],[Número de Orden]],J:J))/SUMIF(A:A,cocina[[#This Row],[Número de Orden]],K:K)</f>
        <v>0.37912087912087911</v>
      </c>
      <c r="M1552" s="1">
        <f>cocina[[#This Row],[Ganancia bruta]]-cocina[[#This Row],[Ganancia neta]]</f>
        <v>38</v>
      </c>
    </row>
    <row r="1553" spans="1:13" x14ac:dyDescent="0.3">
      <c r="A1553">
        <v>630</v>
      </c>
      <c r="B1553">
        <v>2</v>
      </c>
      <c r="C1553" s="1" t="s">
        <v>58</v>
      </c>
      <c r="D1553" s="1" t="s">
        <v>616</v>
      </c>
      <c r="E1553">
        <v>25</v>
      </c>
      <c r="F1553">
        <v>40</v>
      </c>
      <c r="G1553">
        <v>3</v>
      </c>
      <c r="H1553">
        <v>56</v>
      </c>
      <c r="I1553" s="1" t="s">
        <v>608</v>
      </c>
      <c r="J1553">
        <f>cocina[[#This Row],[Precio Unitario]]*cocina[[#This Row],[Cantidad Ordenada]]-cocina[[#This Row],[Costo Unitario]]*cocina[[#This Row],[Cantidad Ordenada]]</f>
        <v>45</v>
      </c>
      <c r="K1553">
        <f>cocina[[#This Row],[Precio Unitario]]*cocina[[#This Row],[Cantidad Ordenada]]</f>
        <v>120</v>
      </c>
      <c r="L1553" s="5">
        <f>(SUMIF(A:A,cocina[[#This Row],[Número de Orden]],J:J))/SUMIF(A:A,cocina[[#This Row],[Número de Orden]],K:K)</f>
        <v>0.37912087912087911</v>
      </c>
      <c r="M1553" s="1">
        <f>cocina[[#This Row],[Ganancia bruta]]-cocina[[#This Row],[Ganancia neta]]</f>
        <v>75</v>
      </c>
    </row>
    <row r="1554" spans="1:13" x14ac:dyDescent="0.3">
      <c r="A1554">
        <v>631</v>
      </c>
      <c r="B1554">
        <v>6</v>
      </c>
      <c r="C1554" s="1" t="s">
        <v>213</v>
      </c>
      <c r="D1554" s="1" t="s">
        <v>624</v>
      </c>
      <c r="E1554">
        <v>13</v>
      </c>
      <c r="F1554">
        <v>22</v>
      </c>
      <c r="G1554">
        <v>3</v>
      </c>
      <c r="H1554">
        <v>46</v>
      </c>
      <c r="I1554" s="1" t="s">
        <v>608</v>
      </c>
      <c r="J1554">
        <f>cocina[[#This Row],[Precio Unitario]]*cocina[[#This Row],[Cantidad Ordenada]]-cocina[[#This Row],[Costo Unitario]]*cocina[[#This Row],[Cantidad Ordenada]]</f>
        <v>27</v>
      </c>
      <c r="K1554">
        <f>cocina[[#This Row],[Precio Unitario]]*cocina[[#This Row],[Cantidad Ordenada]]</f>
        <v>66</v>
      </c>
      <c r="L1554" s="5">
        <f>(SUMIF(A:A,cocina[[#This Row],[Número de Orden]],J:J))/SUMIF(A:A,cocina[[#This Row],[Número de Orden]],K:K)</f>
        <v>0.40909090909090912</v>
      </c>
      <c r="M1554" s="1">
        <f>cocina[[#This Row],[Ganancia bruta]]-cocina[[#This Row],[Ganancia neta]]</f>
        <v>39</v>
      </c>
    </row>
    <row r="1555" spans="1:13" x14ac:dyDescent="0.3">
      <c r="A1555">
        <v>632</v>
      </c>
      <c r="B1555">
        <v>16</v>
      </c>
      <c r="C1555" s="1" t="s">
        <v>257</v>
      </c>
      <c r="D1555" s="1" t="s">
        <v>623</v>
      </c>
      <c r="E1555">
        <v>19</v>
      </c>
      <c r="F1555">
        <v>32</v>
      </c>
      <c r="G1555">
        <v>3</v>
      </c>
      <c r="H1555">
        <v>41</v>
      </c>
      <c r="I1555" s="1" t="s">
        <v>609</v>
      </c>
      <c r="J1555">
        <f>cocina[[#This Row],[Precio Unitario]]*cocina[[#This Row],[Cantidad Ordenada]]-cocina[[#This Row],[Costo Unitario]]*cocina[[#This Row],[Cantidad Ordenada]]</f>
        <v>39</v>
      </c>
      <c r="K1555">
        <f>cocina[[#This Row],[Precio Unitario]]*cocina[[#This Row],[Cantidad Ordenada]]</f>
        <v>96</v>
      </c>
      <c r="L1555" s="5">
        <f>(SUMIF(A:A,cocina[[#This Row],[Número de Orden]],J:J))/SUMIF(A:A,cocina[[#This Row],[Número de Orden]],K:K)</f>
        <v>0.40310077519379844</v>
      </c>
      <c r="M1555" s="1">
        <f>cocina[[#This Row],[Ganancia bruta]]-cocina[[#This Row],[Ganancia neta]]</f>
        <v>57</v>
      </c>
    </row>
    <row r="1556" spans="1:13" x14ac:dyDescent="0.3">
      <c r="A1556">
        <v>632</v>
      </c>
      <c r="B1556">
        <v>16</v>
      </c>
      <c r="C1556" s="1" t="s">
        <v>271</v>
      </c>
      <c r="D1556" s="1" t="s">
        <v>619</v>
      </c>
      <c r="E1556">
        <v>20</v>
      </c>
      <c r="F1556">
        <v>33</v>
      </c>
      <c r="G1556">
        <v>1</v>
      </c>
      <c r="H1556">
        <v>47</v>
      </c>
      <c r="I1556" s="1" t="s">
        <v>608</v>
      </c>
      <c r="J1556">
        <f>cocina[[#This Row],[Precio Unitario]]*cocina[[#This Row],[Cantidad Ordenada]]-cocina[[#This Row],[Costo Unitario]]*cocina[[#This Row],[Cantidad Ordenada]]</f>
        <v>13</v>
      </c>
      <c r="K1556">
        <f>cocina[[#This Row],[Precio Unitario]]*cocina[[#This Row],[Cantidad Ordenada]]</f>
        <v>33</v>
      </c>
      <c r="L1556" s="5">
        <f>(SUMIF(A:A,cocina[[#This Row],[Número de Orden]],J:J))/SUMIF(A:A,cocina[[#This Row],[Número de Orden]],K:K)</f>
        <v>0.40310077519379844</v>
      </c>
      <c r="M1556" s="1">
        <f>cocina[[#This Row],[Ganancia bruta]]-cocina[[#This Row],[Ganancia neta]]</f>
        <v>20</v>
      </c>
    </row>
    <row r="1557" spans="1:13" x14ac:dyDescent="0.3">
      <c r="A1557">
        <v>633</v>
      </c>
      <c r="B1557">
        <v>16</v>
      </c>
      <c r="C1557" s="1" t="s">
        <v>78</v>
      </c>
      <c r="D1557" s="1" t="s">
        <v>613</v>
      </c>
      <c r="E1557">
        <v>18</v>
      </c>
      <c r="F1557">
        <v>30</v>
      </c>
      <c r="G1557">
        <v>3</v>
      </c>
      <c r="H1557">
        <v>10</v>
      </c>
      <c r="I1557" s="1" t="s">
        <v>608</v>
      </c>
      <c r="J1557">
        <f>cocina[[#This Row],[Precio Unitario]]*cocina[[#This Row],[Cantidad Ordenada]]-cocina[[#This Row],[Costo Unitario]]*cocina[[#This Row],[Cantidad Ordenada]]</f>
        <v>36</v>
      </c>
      <c r="K1557">
        <f>cocina[[#This Row],[Precio Unitario]]*cocina[[#This Row],[Cantidad Ordenada]]</f>
        <v>90</v>
      </c>
      <c r="L1557" s="5">
        <f>(SUMIF(A:A,cocina[[#This Row],[Número de Orden]],J:J))/SUMIF(A:A,cocina[[#This Row],[Número de Orden]],K:K)</f>
        <v>0.4152542372881356</v>
      </c>
      <c r="M1557" s="1">
        <f>cocina[[#This Row],[Ganancia bruta]]-cocina[[#This Row],[Ganancia neta]]</f>
        <v>54</v>
      </c>
    </row>
    <row r="1558" spans="1:13" x14ac:dyDescent="0.3">
      <c r="A1558">
        <v>633</v>
      </c>
      <c r="B1558">
        <v>16</v>
      </c>
      <c r="C1558" s="1" t="s">
        <v>168</v>
      </c>
      <c r="D1558" s="1" t="s">
        <v>612</v>
      </c>
      <c r="E1558">
        <v>14</v>
      </c>
      <c r="F1558">
        <v>24</v>
      </c>
      <c r="G1558">
        <v>2</v>
      </c>
      <c r="H1558">
        <v>51</v>
      </c>
      <c r="I1558" s="1" t="s">
        <v>609</v>
      </c>
      <c r="J1558">
        <f>cocina[[#This Row],[Precio Unitario]]*cocina[[#This Row],[Cantidad Ordenada]]-cocina[[#This Row],[Costo Unitario]]*cocina[[#This Row],[Cantidad Ordenada]]</f>
        <v>20</v>
      </c>
      <c r="K1558">
        <f>cocina[[#This Row],[Precio Unitario]]*cocina[[#This Row],[Cantidad Ordenada]]</f>
        <v>48</v>
      </c>
      <c r="L1558" s="5">
        <f>(SUMIF(A:A,cocina[[#This Row],[Número de Orden]],J:J))/SUMIF(A:A,cocina[[#This Row],[Número de Orden]],K:K)</f>
        <v>0.4152542372881356</v>
      </c>
      <c r="M1558" s="1">
        <f>cocina[[#This Row],[Ganancia bruta]]-cocina[[#This Row],[Ganancia neta]]</f>
        <v>28</v>
      </c>
    </row>
    <row r="1559" spans="1:13" x14ac:dyDescent="0.3">
      <c r="A1559">
        <v>633</v>
      </c>
      <c r="B1559">
        <v>16</v>
      </c>
      <c r="C1559" s="1" t="s">
        <v>213</v>
      </c>
      <c r="D1559" s="1" t="s">
        <v>624</v>
      </c>
      <c r="E1559">
        <v>13</v>
      </c>
      <c r="F1559">
        <v>22</v>
      </c>
      <c r="G1559">
        <v>2</v>
      </c>
      <c r="H1559">
        <v>34</v>
      </c>
      <c r="I1559" s="1" t="s">
        <v>608</v>
      </c>
      <c r="J1559">
        <f>cocina[[#This Row],[Precio Unitario]]*cocina[[#This Row],[Cantidad Ordenada]]-cocina[[#This Row],[Costo Unitario]]*cocina[[#This Row],[Cantidad Ordenada]]</f>
        <v>18</v>
      </c>
      <c r="K1559">
        <f>cocina[[#This Row],[Precio Unitario]]*cocina[[#This Row],[Cantidad Ordenada]]</f>
        <v>44</v>
      </c>
      <c r="L1559" s="5">
        <f>(SUMIF(A:A,cocina[[#This Row],[Número de Orden]],J:J))/SUMIF(A:A,cocina[[#This Row],[Número de Orden]],K:K)</f>
        <v>0.4152542372881356</v>
      </c>
      <c r="M1559" s="1">
        <f>cocina[[#This Row],[Ganancia bruta]]-cocina[[#This Row],[Ganancia neta]]</f>
        <v>26</v>
      </c>
    </row>
    <row r="1560" spans="1:13" x14ac:dyDescent="0.3">
      <c r="A1560">
        <v>633</v>
      </c>
      <c r="B1560">
        <v>16</v>
      </c>
      <c r="C1560" s="1" t="s">
        <v>89</v>
      </c>
      <c r="D1560" s="1" t="s">
        <v>629</v>
      </c>
      <c r="E1560">
        <v>10</v>
      </c>
      <c r="F1560">
        <v>18</v>
      </c>
      <c r="G1560">
        <v>3</v>
      </c>
      <c r="H1560">
        <v>54</v>
      </c>
      <c r="I1560" s="1" t="s">
        <v>609</v>
      </c>
      <c r="J1560">
        <f>cocina[[#This Row],[Precio Unitario]]*cocina[[#This Row],[Cantidad Ordenada]]-cocina[[#This Row],[Costo Unitario]]*cocina[[#This Row],[Cantidad Ordenada]]</f>
        <v>24</v>
      </c>
      <c r="K1560">
        <f>cocina[[#This Row],[Precio Unitario]]*cocina[[#This Row],[Cantidad Ordenada]]</f>
        <v>54</v>
      </c>
      <c r="L1560" s="5">
        <f>(SUMIF(A:A,cocina[[#This Row],[Número de Orden]],J:J))/SUMIF(A:A,cocina[[#This Row],[Número de Orden]],K:K)</f>
        <v>0.4152542372881356</v>
      </c>
      <c r="M1560" s="1">
        <f>cocina[[#This Row],[Ganancia bruta]]-cocina[[#This Row],[Ganancia neta]]</f>
        <v>30</v>
      </c>
    </row>
    <row r="1561" spans="1:13" x14ac:dyDescent="0.3">
      <c r="A1561">
        <v>634</v>
      </c>
      <c r="B1561">
        <v>2</v>
      </c>
      <c r="C1561" s="1" t="s">
        <v>213</v>
      </c>
      <c r="D1561" s="1" t="s">
        <v>624</v>
      </c>
      <c r="E1561">
        <v>13</v>
      </c>
      <c r="F1561">
        <v>22</v>
      </c>
      <c r="G1561">
        <v>2</v>
      </c>
      <c r="H1561">
        <v>25</v>
      </c>
      <c r="I1561" s="1" t="s">
        <v>608</v>
      </c>
      <c r="J1561">
        <f>cocina[[#This Row],[Precio Unitario]]*cocina[[#This Row],[Cantidad Ordenada]]-cocina[[#This Row],[Costo Unitario]]*cocina[[#This Row],[Cantidad Ordenada]]</f>
        <v>18</v>
      </c>
      <c r="K1561">
        <f>cocina[[#This Row],[Precio Unitario]]*cocina[[#This Row],[Cantidad Ordenada]]</f>
        <v>44</v>
      </c>
      <c r="L1561" s="5">
        <f>(SUMIF(A:A,cocina[[#This Row],[Número de Orden]],J:J))/SUMIF(A:A,cocina[[#This Row],[Número de Orden]],K:K)</f>
        <v>0.39244186046511625</v>
      </c>
      <c r="M1561" s="1">
        <f>cocina[[#This Row],[Ganancia bruta]]-cocina[[#This Row],[Ganancia neta]]</f>
        <v>26</v>
      </c>
    </row>
    <row r="1562" spans="1:13" x14ac:dyDescent="0.3">
      <c r="A1562">
        <v>634</v>
      </c>
      <c r="B1562">
        <v>2</v>
      </c>
      <c r="C1562" s="1" t="s">
        <v>58</v>
      </c>
      <c r="D1562" s="1" t="s">
        <v>616</v>
      </c>
      <c r="E1562">
        <v>25</v>
      </c>
      <c r="F1562">
        <v>40</v>
      </c>
      <c r="G1562">
        <v>3</v>
      </c>
      <c r="H1562">
        <v>38</v>
      </c>
      <c r="I1562" s="1" t="s">
        <v>609</v>
      </c>
      <c r="J1562">
        <f>cocina[[#This Row],[Precio Unitario]]*cocina[[#This Row],[Cantidad Ordenada]]-cocina[[#This Row],[Costo Unitario]]*cocina[[#This Row],[Cantidad Ordenada]]</f>
        <v>45</v>
      </c>
      <c r="K1562">
        <f>cocina[[#This Row],[Precio Unitario]]*cocina[[#This Row],[Cantidad Ordenada]]</f>
        <v>120</v>
      </c>
      <c r="L1562" s="5">
        <f>(SUMIF(A:A,cocina[[#This Row],[Número de Orden]],J:J))/SUMIF(A:A,cocina[[#This Row],[Número de Orden]],K:K)</f>
        <v>0.39244186046511625</v>
      </c>
      <c r="M1562" s="1">
        <f>cocina[[#This Row],[Ganancia bruta]]-cocina[[#This Row],[Ganancia neta]]</f>
        <v>75</v>
      </c>
    </row>
    <row r="1563" spans="1:13" x14ac:dyDescent="0.3">
      <c r="A1563">
        <v>634</v>
      </c>
      <c r="B1563">
        <v>2</v>
      </c>
      <c r="C1563" s="1" t="s">
        <v>132</v>
      </c>
      <c r="D1563" s="1" t="s">
        <v>631</v>
      </c>
      <c r="E1563">
        <v>15</v>
      </c>
      <c r="F1563">
        <v>25</v>
      </c>
      <c r="G1563">
        <v>3</v>
      </c>
      <c r="H1563">
        <v>43</v>
      </c>
      <c r="I1563" s="1" t="s">
        <v>609</v>
      </c>
      <c r="J1563">
        <f>cocina[[#This Row],[Precio Unitario]]*cocina[[#This Row],[Cantidad Ordenada]]-cocina[[#This Row],[Costo Unitario]]*cocina[[#This Row],[Cantidad Ordenada]]</f>
        <v>30</v>
      </c>
      <c r="K1563">
        <f>cocina[[#This Row],[Precio Unitario]]*cocina[[#This Row],[Cantidad Ordenada]]</f>
        <v>75</v>
      </c>
      <c r="L1563" s="5">
        <f>(SUMIF(A:A,cocina[[#This Row],[Número de Orden]],J:J))/SUMIF(A:A,cocina[[#This Row],[Número de Orden]],K:K)</f>
        <v>0.39244186046511625</v>
      </c>
      <c r="M1563" s="1">
        <f>cocina[[#This Row],[Ganancia bruta]]-cocina[[#This Row],[Ganancia neta]]</f>
        <v>45</v>
      </c>
    </row>
    <row r="1564" spans="1:13" x14ac:dyDescent="0.3">
      <c r="A1564">
        <v>634</v>
      </c>
      <c r="B1564">
        <v>2</v>
      </c>
      <c r="C1564" s="1" t="s">
        <v>36</v>
      </c>
      <c r="D1564" s="1" t="s">
        <v>622</v>
      </c>
      <c r="E1564">
        <v>21</v>
      </c>
      <c r="F1564">
        <v>35</v>
      </c>
      <c r="G1564">
        <v>3</v>
      </c>
      <c r="H1564">
        <v>51</v>
      </c>
      <c r="I1564" s="1" t="s">
        <v>608</v>
      </c>
      <c r="J1564">
        <f>cocina[[#This Row],[Precio Unitario]]*cocina[[#This Row],[Cantidad Ordenada]]-cocina[[#This Row],[Costo Unitario]]*cocina[[#This Row],[Cantidad Ordenada]]</f>
        <v>42</v>
      </c>
      <c r="K1564">
        <f>cocina[[#This Row],[Precio Unitario]]*cocina[[#This Row],[Cantidad Ordenada]]</f>
        <v>105</v>
      </c>
      <c r="L1564" s="5">
        <f>(SUMIF(A:A,cocina[[#This Row],[Número de Orden]],J:J))/SUMIF(A:A,cocina[[#This Row],[Número de Orden]],K:K)</f>
        <v>0.39244186046511625</v>
      </c>
      <c r="M1564" s="1">
        <f>cocina[[#This Row],[Ganancia bruta]]-cocina[[#This Row],[Ganancia neta]]</f>
        <v>63</v>
      </c>
    </row>
    <row r="1565" spans="1:13" x14ac:dyDescent="0.3">
      <c r="A1565">
        <v>635</v>
      </c>
      <c r="B1565">
        <v>5</v>
      </c>
      <c r="C1565" s="1" t="s">
        <v>48</v>
      </c>
      <c r="D1565" s="1" t="s">
        <v>618</v>
      </c>
      <c r="E1565">
        <v>17</v>
      </c>
      <c r="F1565">
        <v>29</v>
      </c>
      <c r="G1565">
        <v>2</v>
      </c>
      <c r="H1565">
        <v>25</v>
      </c>
      <c r="I1565" s="1" t="s">
        <v>609</v>
      </c>
      <c r="J1565">
        <f>cocina[[#This Row],[Precio Unitario]]*cocina[[#This Row],[Cantidad Ordenada]]-cocina[[#This Row],[Costo Unitario]]*cocina[[#This Row],[Cantidad Ordenada]]</f>
        <v>24</v>
      </c>
      <c r="K1565">
        <f>cocina[[#This Row],[Precio Unitario]]*cocina[[#This Row],[Cantidad Ordenada]]</f>
        <v>58</v>
      </c>
      <c r="L1565" s="5">
        <f>(SUMIF(A:A,cocina[[#This Row],[Número de Orden]],J:J))/SUMIF(A:A,cocina[[#This Row],[Número de Orden]],K:K)</f>
        <v>0.41379310344827586</v>
      </c>
      <c r="M1565" s="1">
        <f>cocina[[#This Row],[Ganancia bruta]]-cocina[[#This Row],[Ganancia neta]]</f>
        <v>34</v>
      </c>
    </row>
    <row r="1566" spans="1:13" x14ac:dyDescent="0.3">
      <c r="A1566">
        <v>636</v>
      </c>
      <c r="B1566">
        <v>14</v>
      </c>
      <c r="C1566" s="1" t="s">
        <v>168</v>
      </c>
      <c r="D1566" s="1" t="s">
        <v>612</v>
      </c>
      <c r="E1566">
        <v>14</v>
      </c>
      <c r="F1566">
        <v>24</v>
      </c>
      <c r="G1566">
        <v>2</v>
      </c>
      <c r="H1566">
        <v>45</v>
      </c>
      <c r="I1566" s="1" t="s">
        <v>608</v>
      </c>
      <c r="J1566">
        <f>cocina[[#This Row],[Precio Unitario]]*cocina[[#This Row],[Cantidad Ordenada]]-cocina[[#This Row],[Costo Unitario]]*cocina[[#This Row],[Cantidad Ordenada]]</f>
        <v>20</v>
      </c>
      <c r="K1566">
        <f>cocina[[#This Row],[Precio Unitario]]*cocina[[#This Row],[Cantidad Ordenada]]</f>
        <v>48</v>
      </c>
      <c r="L1566" s="5">
        <f>(SUMIF(A:A,cocina[[#This Row],[Número de Orden]],J:J))/SUMIF(A:A,cocina[[#This Row],[Número de Orden]],K:K)</f>
        <v>0.41269841269841268</v>
      </c>
      <c r="M1566" s="1">
        <f>cocina[[#This Row],[Ganancia bruta]]-cocina[[#This Row],[Ganancia neta]]</f>
        <v>28</v>
      </c>
    </row>
    <row r="1567" spans="1:13" x14ac:dyDescent="0.3">
      <c r="A1567">
        <v>636</v>
      </c>
      <c r="B1567">
        <v>14</v>
      </c>
      <c r="C1567" s="1" t="s">
        <v>122</v>
      </c>
      <c r="D1567" s="1" t="s">
        <v>621</v>
      </c>
      <c r="E1567">
        <v>11</v>
      </c>
      <c r="F1567">
        <v>19</v>
      </c>
      <c r="G1567">
        <v>3</v>
      </c>
      <c r="H1567">
        <v>54</v>
      </c>
      <c r="I1567" s="1" t="s">
        <v>609</v>
      </c>
      <c r="J1567">
        <f>cocina[[#This Row],[Precio Unitario]]*cocina[[#This Row],[Cantidad Ordenada]]-cocina[[#This Row],[Costo Unitario]]*cocina[[#This Row],[Cantidad Ordenada]]</f>
        <v>24</v>
      </c>
      <c r="K1567">
        <f>cocina[[#This Row],[Precio Unitario]]*cocina[[#This Row],[Cantidad Ordenada]]</f>
        <v>57</v>
      </c>
      <c r="L1567" s="5">
        <f>(SUMIF(A:A,cocina[[#This Row],[Número de Orden]],J:J))/SUMIF(A:A,cocina[[#This Row],[Número de Orden]],K:K)</f>
        <v>0.41269841269841268</v>
      </c>
      <c r="M1567" s="1">
        <f>cocina[[#This Row],[Ganancia bruta]]-cocina[[#This Row],[Ganancia neta]]</f>
        <v>33</v>
      </c>
    </row>
    <row r="1568" spans="1:13" x14ac:dyDescent="0.3">
      <c r="A1568">
        <v>636</v>
      </c>
      <c r="B1568">
        <v>14</v>
      </c>
      <c r="C1568" s="1" t="s">
        <v>80</v>
      </c>
      <c r="D1568" s="1" t="s">
        <v>628</v>
      </c>
      <c r="E1568">
        <v>13</v>
      </c>
      <c r="F1568">
        <v>21</v>
      </c>
      <c r="G1568">
        <v>1</v>
      </c>
      <c r="H1568">
        <v>52</v>
      </c>
      <c r="I1568" s="1" t="s">
        <v>609</v>
      </c>
      <c r="J1568">
        <f>cocina[[#This Row],[Precio Unitario]]*cocina[[#This Row],[Cantidad Ordenada]]-cocina[[#This Row],[Costo Unitario]]*cocina[[#This Row],[Cantidad Ordenada]]</f>
        <v>8</v>
      </c>
      <c r="K1568">
        <f>cocina[[#This Row],[Precio Unitario]]*cocina[[#This Row],[Cantidad Ordenada]]</f>
        <v>21</v>
      </c>
      <c r="L1568" s="5">
        <f>(SUMIF(A:A,cocina[[#This Row],[Número de Orden]],J:J))/SUMIF(A:A,cocina[[#This Row],[Número de Orden]],K:K)</f>
        <v>0.41269841269841268</v>
      </c>
      <c r="M1568" s="1">
        <f>cocina[[#This Row],[Ganancia bruta]]-cocina[[#This Row],[Ganancia neta]]</f>
        <v>13</v>
      </c>
    </row>
    <row r="1569" spans="1:13" x14ac:dyDescent="0.3">
      <c r="A1569">
        <v>637</v>
      </c>
      <c r="B1569">
        <v>6</v>
      </c>
      <c r="C1569" s="1" t="s">
        <v>271</v>
      </c>
      <c r="D1569" s="1" t="s">
        <v>619</v>
      </c>
      <c r="E1569">
        <v>20</v>
      </c>
      <c r="F1569">
        <v>33</v>
      </c>
      <c r="G1569">
        <v>1</v>
      </c>
      <c r="H1569">
        <v>23</v>
      </c>
      <c r="I1569" s="1" t="s">
        <v>609</v>
      </c>
      <c r="J1569">
        <f>cocina[[#This Row],[Precio Unitario]]*cocina[[#This Row],[Cantidad Ordenada]]-cocina[[#This Row],[Costo Unitario]]*cocina[[#This Row],[Cantidad Ordenada]]</f>
        <v>13</v>
      </c>
      <c r="K1569">
        <f>cocina[[#This Row],[Precio Unitario]]*cocina[[#This Row],[Cantidad Ordenada]]</f>
        <v>33</v>
      </c>
      <c r="L1569" s="5">
        <f>(SUMIF(A:A,cocina[[#This Row],[Número de Orden]],J:J))/SUMIF(A:A,cocina[[#This Row],[Número de Orden]],K:K)</f>
        <v>0.40170940170940173</v>
      </c>
      <c r="M1569" s="1">
        <f>cocina[[#This Row],[Ganancia bruta]]-cocina[[#This Row],[Ganancia neta]]</f>
        <v>20</v>
      </c>
    </row>
    <row r="1570" spans="1:13" x14ac:dyDescent="0.3">
      <c r="A1570">
        <v>637</v>
      </c>
      <c r="B1570">
        <v>6</v>
      </c>
      <c r="C1570" s="1" t="s">
        <v>65</v>
      </c>
      <c r="D1570" s="1" t="s">
        <v>625</v>
      </c>
      <c r="E1570">
        <v>20</v>
      </c>
      <c r="F1570">
        <v>34</v>
      </c>
      <c r="G1570">
        <v>1</v>
      </c>
      <c r="H1570">
        <v>6</v>
      </c>
      <c r="I1570" s="1" t="s">
        <v>609</v>
      </c>
      <c r="J1570">
        <f>cocina[[#This Row],[Precio Unitario]]*cocina[[#This Row],[Cantidad Ordenada]]-cocina[[#This Row],[Costo Unitario]]*cocina[[#This Row],[Cantidad Ordenada]]</f>
        <v>14</v>
      </c>
      <c r="K1570">
        <f>cocina[[#This Row],[Precio Unitario]]*cocina[[#This Row],[Cantidad Ordenada]]</f>
        <v>34</v>
      </c>
      <c r="L1570" s="5">
        <f>(SUMIF(A:A,cocina[[#This Row],[Número de Orden]],J:J))/SUMIF(A:A,cocina[[#This Row],[Número de Orden]],K:K)</f>
        <v>0.40170940170940173</v>
      </c>
      <c r="M1570" s="1">
        <f>cocina[[#This Row],[Ganancia bruta]]-cocina[[#This Row],[Ganancia neta]]</f>
        <v>20</v>
      </c>
    </row>
    <row r="1571" spans="1:13" x14ac:dyDescent="0.3">
      <c r="A1571">
        <v>637</v>
      </c>
      <c r="B1571">
        <v>6</v>
      </c>
      <c r="C1571" s="1" t="s">
        <v>132</v>
      </c>
      <c r="D1571" s="1" t="s">
        <v>631</v>
      </c>
      <c r="E1571">
        <v>15</v>
      </c>
      <c r="F1571">
        <v>25</v>
      </c>
      <c r="G1571">
        <v>2</v>
      </c>
      <c r="H1571">
        <v>32</v>
      </c>
      <c r="I1571" s="1" t="s">
        <v>608</v>
      </c>
      <c r="J1571">
        <f>cocina[[#This Row],[Precio Unitario]]*cocina[[#This Row],[Cantidad Ordenada]]-cocina[[#This Row],[Costo Unitario]]*cocina[[#This Row],[Cantidad Ordenada]]</f>
        <v>20</v>
      </c>
      <c r="K1571">
        <f>cocina[[#This Row],[Precio Unitario]]*cocina[[#This Row],[Cantidad Ordenada]]</f>
        <v>50</v>
      </c>
      <c r="L1571" s="5">
        <f>(SUMIF(A:A,cocina[[#This Row],[Número de Orden]],J:J))/SUMIF(A:A,cocina[[#This Row],[Número de Orden]],K:K)</f>
        <v>0.40170940170940173</v>
      </c>
      <c r="M1571" s="1">
        <f>cocina[[#This Row],[Ganancia bruta]]-cocina[[#This Row],[Ganancia neta]]</f>
        <v>30</v>
      </c>
    </row>
    <row r="1572" spans="1:13" x14ac:dyDescent="0.3">
      <c r="A1572">
        <v>638</v>
      </c>
      <c r="B1572">
        <v>16</v>
      </c>
      <c r="C1572" s="1" t="s">
        <v>78</v>
      </c>
      <c r="D1572" s="1" t="s">
        <v>613</v>
      </c>
      <c r="E1572">
        <v>18</v>
      </c>
      <c r="F1572">
        <v>30</v>
      </c>
      <c r="G1572">
        <v>3</v>
      </c>
      <c r="H1572">
        <v>44</v>
      </c>
      <c r="I1572" s="1" t="s">
        <v>608</v>
      </c>
      <c r="J1572">
        <f>cocina[[#This Row],[Precio Unitario]]*cocina[[#This Row],[Cantidad Ordenada]]-cocina[[#This Row],[Costo Unitario]]*cocina[[#This Row],[Cantidad Ordenada]]</f>
        <v>36</v>
      </c>
      <c r="K1572">
        <f>cocina[[#This Row],[Precio Unitario]]*cocina[[#This Row],[Cantidad Ordenada]]</f>
        <v>90</v>
      </c>
      <c r="L1572" s="5">
        <f>(SUMIF(A:A,cocina[[#This Row],[Número de Orden]],J:J))/SUMIF(A:A,cocina[[#This Row],[Número de Orden]],K:K)</f>
        <v>0.4</v>
      </c>
      <c r="M1572" s="1">
        <f>cocina[[#This Row],[Ganancia bruta]]-cocina[[#This Row],[Ganancia neta]]</f>
        <v>54</v>
      </c>
    </row>
    <row r="1573" spans="1:13" x14ac:dyDescent="0.3">
      <c r="A1573">
        <v>639</v>
      </c>
      <c r="B1573">
        <v>8</v>
      </c>
      <c r="C1573" s="1" t="s">
        <v>165</v>
      </c>
      <c r="D1573" s="1" t="s">
        <v>630</v>
      </c>
      <c r="E1573">
        <v>15</v>
      </c>
      <c r="F1573">
        <v>26</v>
      </c>
      <c r="G1573">
        <v>2</v>
      </c>
      <c r="H1573">
        <v>52</v>
      </c>
      <c r="I1573" s="1" t="s">
        <v>608</v>
      </c>
      <c r="J1573">
        <f>cocina[[#This Row],[Precio Unitario]]*cocina[[#This Row],[Cantidad Ordenada]]-cocina[[#This Row],[Costo Unitario]]*cocina[[#This Row],[Cantidad Ordenada]]</f>
        <v>22</v>
      </c>
      <c r="K1573">
        <f>cocina[[#This Row],[Precio Unitario]]*cocina[[#This Row],[Cantidad Ordenada]]</f>
        <v>52</v>
      </c>
      <c r="L1573" s="5">
        <f>(SUMIF(A:A,cocina[[#This Row],[Número de Orden]],J:J))/SUMIF(A:A,cocina[[#This Row],[Número de Orden]],K:K)</f>
        <v>0.40789473684210525</v>
      </c>
      <c r="M1573" s="1">
        <f>cocina[[#This Row],[Ganancia bruta]]-cocina[[#This Row],[Ganancia neta]]</f>
        <v>30</v>
      </c>
    </row>
    <row r="1574" spans="1:13" x14ac:dyDescent="0.3">
      <c r="A1574">
        <v>639</v>
      </c>
      <c r="B1574">
        <v>8</v>
      </c>
      <c r="C1574" s="1" t="s">
        <v>126</v>
      </c>
      <c r="D1574" s="1" t="s">
        <v>614</v>
      </c>
      <c r="E1574">
        <v>19</v>
      </c>
      <c r="F1574">
        <v>31</v>
      </c>
      <c r="G1574">
        <v>2</v>
      </c>
      <c r="H1574">
        <v>29</v>
      </c>
      <c r="I1574" s="1" t="s">
        <v>608</v>
      </c>
      <c r="J1574">
        <f>cocina[[#This Row],[Precio Unitario]]*cocina[[#This Row],[Cantidad Ordenada]]-cocina[[#This Row],[Costo Unitario]]*cocina[[#This Row],[Cantidad Ordenada]]</f>
        <v>24</v>
      </c>
      <c r="K1574">
        <f>cocina[[#This Row],[Precio Unitario]]*cocina[[#This Row],[Cantidad Ordenada]]</f>
        <v>62</v>
      </c>
      <c r="L1574" s="5">
        <f>(SUMIF(A:A,cocina[[#This Row],[Número de Orden]],J:J))/SUMIF(A:A,cocina[[#This Row],[Número de Orden]],K:K)</f>
        <v>0.40789473684210525</v>
      </c>
      <c r="M1574" s="1">
        <f>cocina[[#This Row],[Ganancia bruta]]-cocina[[#This Row],[Ganancia neta]]</f>
        <v>38</v>
      </c>
    </row>
    <row r="1575" spans="1:13" x14ac:dyDescent="0.3">
      <c r="A1575">
        <v>639</v>
      </c>
      <c r="B1575">
        <v>8</v>
      </c>
      <c r="C1575" s="1" t="s">
        <v>122</v>
      </c>
      <c r="D1575" s="1" t="s">
        <v>621</v>
      </c>
      <c r="E1575">
        <v>11</v>
      </c>
      <c r="F1575">
        <v>19</v>
      </c>
      <c r="G1575">
        <v>2</v>
      </c>
      <c r="H1575">
        <v>55</v>
      </c>
      <c r="I1575" s="1" t="s">
        <v>608</v>
      </c>
      <c r="J1575">
        <f>cocina[[#This Row],[Precio Unitario]]*cocina[[#This Row],[Cantidad Ordenada]]-cocina[[#This Row],[Costo Unitario]]*cocina[[#This Row],[Cantidad Ordenada]]</f>
        <v>16</v>
      </c>
      <c r="K1575">
        <f>cocina[[#This Row],[Precio Unitario]]*cocina[[#This Row],[Cantidad Ordenada]]</f>
        <v>38</v>
      </c>
      <c r="L1575" s="5">
        <f>(SUMIF(A:A,cocina[[#This Row],[Número de Orden]],J:J))/SUMIF(A:A,cocina[[#This Row],[Número de Orden]],K:K)</f>
        <v>0.40789473684210525</v>
      </c>
      <c r="M1575" s="1">
        <f>cocina[[#This Row],[Ganancia bruta]]-cocina[[#This Row],[Ganancia neta]]</f>
        <v>22</v>
      </c>
    </row>
    <row r="1576" spans="1:13" x14ac:dyDescent="0.3">
      <c r="A1576">
        <v>640</v>
      </c>
      <c r="B1576">
        <v>14</v>
      </c>
      <c r="C1576" s="1" t="s">
        <v>165</v>
      </c>
      <c r="D1576" s="1" t="s">
        <v>630</v>
      </c>
      <c r="E1576">
        <v>15</v>
      </c>
      <c r="F1576">
        <v>26</v>
      </c>
      <c r="G1576">
        <v>3</v>
      </c>
      <c r="H1576">
        <v>7</v>
      </c>
      <c r="I1576" s="1" t="s">
        <v>609</v>
      </c>
      <c r="J1576">
        <f>cocina[[#This Row],[Precio Unitario]]*cocina[[#This Row],[Cantidad Ordenada]]-cocina[[#This Row],[Costo Unitario]]*cocina[[#This Row],[Cantidad Ordenada]]</f>
        <v>33</v>
      </c>
      <c r="K1576">
        <f>cocina[[#This Row],[Precio Unitario]]*cocina[[#This Row],[Cantidad Ordenada]]</f>
        <v>78</v>
      </c>
      <c r="L1576" s="5">
        <f>(SUMIF(A:A,cocina[[#This Row],[Número de Orden]],J:J))/SUMIF(A:A,cocina[[#This Row],[Número de Orden]],K:K)</f>
        <v>0.40182648401826482</v>
      </c>
      <c r="M1576" s="1">
        <f>cocina[[#This Row],[Ganancia bruta]]-cocina[[#This Row],[Ganancia neta]]</f>
        <v>45</v>
      </c>
    </row>
    <row r="1577" spans="1:13" x14ac:dyDescent="0.3">
      <c r="A1577">
        <v>640</v>
      </c>
      <c r="B1577">
        <v>14</v>
      </c>
      <c r="C1577" s="1" t="s">
        <v>80</v>
      </c>
      <c r="D1577" s="1" t="s">
        <v>628</v>
      </c>
      <c r="E1577">
        <v>13</v>
      </c>
      <c r="F1577">
        <v>21</v>
      </c>
      <c r="G1577">
        <v>2</v>
      </c>
      <c r="H1577">
        <v>12</v>
      </c>
      <c r="I1577" s="1" t="s">
        <v>608</v>
      </c>
      <c r="J1577">
        <f>cocina[[#This Row],[Precio Unitario]]*cocina[[#This Row],[Cantidad Ordenada]]-cocina[[#This Row],[Costo Unitario]]*cocina[[#This Row],[Cantidad Ordenada]]</f>
        <v>16</v>
      </c>
      <c r="K1577">
        <f>cocina[[#This Row],[Precio Unitario]]*cocina[[#This Row],[Cantidad Ordenada]]</f>
        <v>42</v>
      </c>
      <c r="L1577" s="5">
        <f>(SUMIF(A:A,cocina[[#This Row],[Número de Orden]],J:J))/SUMIF(A:A,cocina[[#This Row],[Número de Orden]],K:K)</f>
        <v>0.40182648401826482</v>
      </c>
      <c r="M1577" s="1">
        <f>cocina[[#This Row],[Ganancia bruta]]-cocina[[#This Row],[Ganancia neta]]</f>
        <v>26</v>
      </c>
    </row>
    <row r="1578" spans="1:13" x14ac:dyDescent="0.3">
      <c r="A1578">
        <v>640</v>
      </c>
      <c r="B1578">
        <v>14</v>
      </c>
      <c r="C1578" s="1" t="s">
        <v>271</v>
      </c>
      <c r="D1578" s="1" t="s">
        <v>619</v>
      </c>
      <c r="E1578">
        <v>20</v>
      </c>
      <c r="F1578">
        <v>33</v>
      </c>
      <c r="G1578">
        <v>3</v>
      </c>
      <c r="H1578">
        <v>56</v>
      </c>
      <c r="I1578" s="1" t="s">
        <v>609</v>
      </c>
      <c r="J1578">
        <f>cocina[[#This Row],[Precio Unitario]]*cocina[[#This Row],[Cantidad Ordenada]]-cocina[[#This Row],[Costo Unitario]]*cocina[[#This Row],[Cantidad Ordenada]]</f>
        <v>39</v>
      </c>
      <c r="K1578">
        <f>cocina[[#This Row],[Precio Unitario]]*cocina[[#This Row],[Cantidad Ordenada]]</f>
        <v>99</v>
      </c>
      <c r="L1578" s="5">
        <f>(SUMIF(A:A,cocina[[#This Row],[Número de Orden]],J:J))/SUMIF(A:A,cocina[[#This Row],[Número de Orden]],K:K)</f>
        <v>0.40182648401826482</v>
      </c>
      <c r="M1578" s="1">
        <f>cocina[[#This Row],[Ganancia bruta]]-cocina[[#This Row],[Ganancia neta]]</f>
        <v>60</v>
      </c>
    </row>
    <row r="1579" spans="1:13" x14ac:dyDescent="0.3">
      <c r="A1579">
        <v>641</v>
      </c>
      <c r="B1579">
        <v>2</v>
      </c>
      <c r="C1579" s="1" t="s">
        <v>48</v>
      </c>
      <c r="D1579" s="1" t="s">
        <v>618</v>
      </c>
      <c r="E1579">
        <v>17</v>
      </c>
      <c r="F1579">
        <v>29</v>
      </c>
      <c r="G1579">
        <v>3</v>
      </c>
      <c r="H1579">
        <v>17</v>
      </c>
      <c r="I1579" s="1" t="s">
        <v>608</v>
      </c>
      <c r="J1579">
        <f>cocina[[#This Row],[Precio Unitario]]*cocina[[#This Row],[Cantidad Ordenada]]-cocina[[#This Row],[Costo Unitario]]*cocina[[#This Row],[Cantidad Ordenada]]</f>
        <v>36</v>
      </c>
      <c r="K1579">
        <f>cocina[[#This Row],[Precio Unitario]]*cocina[[#This Row],[Cantidad Ordenada]]</f>
        <v>87</v>
      </c>
      <c r="L1579" s="5">
        <f>(SUMIF(A:A,cocina[[#This Row],[Número de Orden]],J:J))/SUMIF(A:A,cocina[[#This Row],[Número de Orden]],K:K)</f>
        <v>0.40384615384615385</v>
      </c>
      <c r="M1579" s="1">
        <f>cocina[[#This Row],[Ganancia bruta]]-cocina[[#This Row],[Ganancia neta]]</f>
        <v>51</v>
      </c>
    </row>
    <row r="1580" spans="1:13" x14ac:dyDescent="0.3">
      <c r="A1580">
        <v>641</v>
      </c>
      <c r="B1580">
        <v>2</v>
      </c>
      <c r="C1580" s="1" t="s">
        <v>132</v>
      </c>
      <c r="D1580" s="1" t="s">
        <v>631</v>
      </c>
      <c r="E1580">
        <v>15</v>
      </c>
      <c r="F1580">
        <v>25</v>
      </c>
      <c r="G1580">
        <v>3</v>
      </c>
      <c r="H1580">
        <v>28</v>
      </c>
      <c r="I1580" s="1" t="s">
        <v>609</v>
      </c>
      <c r="J1580">
        <f>cocina[[#This Row],[Precio Unitario]]*cocina[[#This Row],[Cantidad Ordenada]]-cocina[[#This Row],[Costo Unitario]]*cocina[[#This Row],[Cantidad Ordenada]]</f>
        <v>30</v>
      </c>
      <c r="K1580">
        <f>cocina[[#This Row],[Precio Unitario]]*cocina[[#This Row],[Cantidad Ordenada]]</f>
        <v>75</v>
      </c>
      <c r="L1580" s="5">
        <f>(SUMIF(A:A,cocina[[#This Row],[Número de Orden]],J:J))/SUMIF(A:A,cocina[[#This Row],[Número de Orden]],K:K)</f>
        <v>0.40384615384615385</v>
      </c>
      <c r="M1580" s="1">
        <f>cocina[[#This Row],[Ganancia bruta]]-cocina[[#This Row],[Ganancia neta]]</f>
        <v>45</v>
      </c>
    </row>
    <row r="1581" spans="1:13" x14ac:dyDescent="0.3">
      <c r="A1581">
        <v>641</v>
      </c>
      <c r="B1581">
        <v>2</v>
      </c>
      <c r="C1581" s="1" t="s">
        <v>210</v>
      </c>
      <c r="D1581" s="1" t="s">
        <v>627</v>
      </c>
      <c r="E1581">
        <v>14</v>
      </c>
      <c r="F1581">
        <v>23</v>
      </c>
      <c r="G1581">
        <v>2</v>
      </c>
      <c r="H1581">
        <v>29</v>
      </c>
      <c r="I1581" s="1" t="s">
        <v>608</v>
      </c>
      <c r="J1581">
        <f>cocina[[#This Row],[Precio Unitario]]*cocina[[#This Row],[Cantidad Ordenada]]-cocina[[#This Row],[Costo Unitario]]*cocina[[#This Row],[Cantidad Ordenada]]</f>
        <v>18</v>
      </c>
      <c r="K1581">
        <f>cocina[[#This Row],[Precio Unitario]]*cocina[[#This Row],[Cantidad Ordenada]]</f>
        <v>46</v>
      </c>
      <c r="L1581" s="5">
        <f>(SUMIF(A:A,cocina[[#This Row],[Número de Orden]],J:J))/SUMIF(A:A,cocina[[#This Row],[Número de Orden]],K:K)</f>
        <v>0.40384615384615385</v>
      </c>
      <c r="M1581" s="1">
        <f>cocina[[#This Row],[Ganancia bruta]]-cocina[[#This Row],[Ganancia neta]]</f>
        <v>28</v>
      </c>
    </row>
    <row r="1582" spans="1:13" x14ac:dyDescent="0.3">
      <c r="A1582">
        <v>642</v>
      </c>
      <c r="B1582">
        <v>15</v>
      </c>
      <c r="C1582" s="1" t="s">
        <v>80</v>
      </c>
      <c r="D1582" s="1" t="s">
        <v>628</v>
      </c>
      <c r="E1582">
        <v>13</v>
      </c>
      <c r="F1582">
        <v>21</v>
      </c>
      <c r="G1582">
        <v>3</v>
      </c>
      <c r="H1582">
        <v>6</v>
      </c>
      <c r="I1582" s="1" t="s">
        <v>609</v>
      </c>
      <c r="J1582">
        <f>cocina[[#This Row],[Precio Unitario]]*cocina[[#This Row],[Cantidad Ordenada]]-cocina[[#This Row],[Costo Unitario]]*cocina[[#This Row],[Cantidad Ordenada]]</f>
        <v>24</v>
      </c>
      <c r="K1582">
        <f>cocina[[#This Row],[Precio Unitario]]*cocina[[#This Row],[Cantidad Ordenada]]</f>
        <v>63</v>
      </c>
      <c r="L1582" s="5">
        <f>(SUMIF(A:A,cocina[[#This Row],[Número de Orden]],J:J))/SUMIF(A:A,cocina[[#This Row],[Número de Orden]],K:K)</f>
        <v>0.40340909090909088</v>
      </c>
      <c r="M1582" s="1">
        <f>cocina[[#This Row],[Ganancia bruta]]-cocina[[#This Row],[Ganancia neta]]</f>
        <v>39</v>
      </c>
    </row>
    <row r="1583" spans="1:13" x14ac:dyDescent="0.3">
      <c r="A1583">
        <v>642</v>
      </c>
      <c r="B1583">
        <v>15</v>
      </c>
      <c r="C1583" s="1" t="s">
        <v>165</v>
      </c>
      <c r="D1583" s="1" t="s">
        <v>630</v>
      </c>
      <c r="E1583">
        <v>15</v>
      </c>
      <c r="F1583">
        <v>26</v>
      </c>
      <c r="G1583">
        <v>1</v>
      </c>
      <c r="H1583">
        <v>57</v>
      </c>
      <c r="I1583" s="1" t="s">
        <v>609</v>
      </c>
      <c r="J1583">
        <f>cocina[[#This Row],[Precio Unitario]]*cocina[[#This Row],[Cantidad Ordenada]]-cocina[[#This Row],[Costo Unitario]]*cocina[[#This Row],[Cantidad Ordenada]]</f>
        <v>11</v>
      </c>
      <c r="K1583">
        <f>cocina[[#This Row],[Precio Unitario]]*cocina[[#This Row],[Cantidad Ordenada]]</f>
        <v>26</v>
      </c>
      <c r="L1583" s="5">
        <f>(SUMIF(A:A,cocina[[#This Row],[Número de Orden]],J:J))/SUMIF(A:A,cocina[[#This Row],[Número de Orden]],K:K)</f>
        <v>0.40340909090909088</v>
      </c>
      <c r="M1583" s="1">
        <f>cocina[[#This Row],[Ganancia bruta]]-cocina[[#This Row],[Ganancia neta]]</f>
        <v>15</v>
      </c>
    </row>
    <row r="1584" spans="1:13" x14ac:dyDescent="0.3">
      <c r="A1584">
        <v>642</v>
      </c>
      <c r="B1584">
        <v>15</v>
      </c>
      <c r="C1584" s="1" t="s">
        <v>48</v>
      </c>
      <c r="D1584" s="1" t="s">
        <v>618</v>
      </c>
      <c r="E1584">
        <v>17</v>
      </c>
      <c r="F1584">
        <v>29</v>
      </c>
      <c r="G1584">
        <v>3</v>
      </c>
      <c r="H1584">
        <v>18</v>
      </c>
      <c r="I1584" s="1" t="s">
        <v>609</v>
      </c>
      <c r="J1584">
        <f>cocina[[#This Row],[Precio Unitario]]*cocina[[#This Row],[Cantidad Ordenada]]-cocina[[#This Row],[Costo Unitario]]*cocina[[#This Row],[Cantidad Ordenada]]</f>
        <v>36</v>
      </c>
      <c r="K1584">
        <f>cocina[[#This Row],[Precio Unitario]]*cocina[[#This Row],[Cantidad Ordenada]]</f>
        <v>87</v>
      </c>
      <c r="L1584" s="5">
        <f>(SUMIF(A:A,cocina[[#This Row],[Número de Orden]],J:J))/SUMIF(A:A,cocina[[#This Row],[Número de Orden]],K:K)</f>
        <v>0.40340909090909088</v>
      </c>
      <c r="M1584" s="1">
        <f>cocina[[#This Row],[Ganancia bruta]]-cocina[[#This Row],[Ganancia neta]]</f>
        <v>51</v>
      </c>
    </row>
    <row r="1585" spans="1:13" x14ac:dyDescent="0.3">
      <c r="A1585">
        <v>643</v>
      </c>
      <c r="B1585">
        <v>17</v>
      </c>
      <c r="C1585" s="1" t="s">
        <v>271</v>
      </c>
      <c r="D1585" s="1" t="s">
        <v>619</v>
      </c>
      <c r="E1585">
        <v>20</v>
      </c>
      <c r="F1585">
        <v>33</v>
      </c>
      <c r="G1585">
        <v>1</v>
      </c>
      <c r="H1585">
        <v>18</v>
      </c>
      <c r="I1585" s="1" t="s">
        <v>608</v>
      </c>
      <c r="J1585">
        <f>cocina[[#This Row],[Precio Unitario]]*cocina[[#This Row],[Cantidad Ordenada]]-cocina[[#This Row],[Costo Unitario]]*cocina[[#This Row],[Cantidad Ordenada]]</f>
        <v>13</v>
      </c>
      <c r="K1585">
        <f>cocina[[#This Row],[Precio Unitario]]*cocina[[#This Row],[Cantidad Ordenada]]</f>
        <v>33</v>
      </c>
      <c r="L1585" s="5">
        <f>(SUMIF(A:A,cocina[[#This Row],[Número de Orden]],J:J))/SUMIF(A:A,cocina[[#This Row],[Número de Orden]],K:K)</f>
        <v>0.39393939393939392</v>
      </c>
      <c r="M1585" s="1">
        <f>cocina[[#This Row],[Ganancia bruta]]-cocina[[#This Row],[Ganancia neta]]</f>
        <v>20</v>
      </c>
    </row>
    <row r="1586" spans="1:13" x14ac:dyDescent="0.3">
      <c r="A1586">
        <v>644</v>
      </c>
      <c r="B1586">
        <v>9</v>
      </c>
      <c r="C1586" s="1" t="s">
        <v>126</v>
      </c>
      <c r="D1586" s="1" t="s">
        <v>614</v>
      </c>
      <c r="E1586">
        <v>19</v>
      </c>
      <c r="F1586">
        <v>31</v>
      </c>
      <c r="G1586">
        <v>3</v>
      </c>
      <c r="H1586">
        <v>51</v>
      </c>
      <c r="I1586" s="1" t="s">
        <v>608</v>
      </c>
      <c r="J1586">
        <f>cocina[[#This Row],[Precio Unitario]]*cocina[[#This Row],[Cantidad Ordenada]]-cocina[[#This Row],[Costo Unitario]]*cocina[[#This Row],[Cantidad Ordenada]]</f>
        <v>36</v>
      </c>
      <c r="K1586">
        <f>cocina[[#This Row],[Precio Unitario]]*cocina[[#This Row],[Cantidad Ordenada]]</f>
        <v>93</v>
      </c>
      <c r="L1586" s="5">
        <f>(SUMIF(A:A,cocina[[#This Row],[Número de Orden]],J:J))/SUMIF(A:A,cocina[[#This Row],[Número de Orden]],K:K)</f>
        <v>0.38709677419354838</v>
      </c>
      <c r="M1586" s="1">
        <f>cocina[[#This Row],[Ganancia bruta]]-cocina[[#This Row],[Ganancia neta]]</f>
        <v>57</v>
      </c>
    </row>
    <row r="1587" spans="1:13" x14ac:dyDescent="0.3">
      <c r="A1587">
        <v>645</v>
      </c>
      <c r="B1587">
        <v>6</v>
      </c>
      <c r="C1587" s="1" t="s">
        <v>271</v>
      </c>
      <c r="D1587" s="1" t="s">
        <v>619</v>
      </c>
      <c r="E1587">
        <v>20</v>
      </c>
      <c r="F1587">
        <v>33</v>
      </c>
      <c r="G1587">
        <v>3</v>
      </c>
      <c r="H1587">
        <v>43</v>
      </c>
      <c r="I1587" s="1" t="s">
        <v>609</v>
      </c>
      <c r="J1587">
        <f>cocina[[#This Row],[Precio Unitario]]*cocina[[#This Row],[Cantidad Ordenada]]-cocina[[#This Row],[Costo Unitario]]*cocina[[#This Row],[Cantidad Ordenada]]</f>
        <v>39</v>
      </c>
      <c r="K1587">
        <f>cocina[[#This Row],[Precio Unitario]]*cocina[[#This Row],[Cantidad Ordenada]]</f>
        <v>99</v>
      </c>
      <c r="L1587" s="5">
        <f>(SUMIF(A:A,cocina[[#This Row],[Número de Orden]],J:J))/SUMIF(A:A,cocina[[#This Row],[Número de Orden]],K:K)</f>
        <v>0.4</v>
      </c>
      <c r="M1587" s="1">
        <f>cocina[[#This Row],[Ganancia bruta]]-cocina[[#This Row],[Ganancia neta]]</f>
        <v>60</v>
      </c>
    </row>
    <row r="1588" spans="1:13" x14ac:dyDescent="0.3">
      <c r="A1588">
        <v>645</v>
      </c>
      <c r="B1588">
        <v>6</v>
      </c>
      <c r="C1588" s="1" t="s">
        <v>116</v>
      </c>
      <c r="D1588" s="1" t="s">
        <v>615</v>
      </c>
      <c r="E1588">
        <v>16</v>
      </c>
      <c r="F1588">
        <v>27</v>
      </c>
      <c r="G1588">
        <v>3</v>
      </c>
      <c r="H1588">
        <v>54</v>
      </c>
      <c r="I1588" s="1" t="s">
        <v>608</v>
      </c>
      <c r="J1588">
        <f>cocina[[#This Row],[Precio Unitario]]*cocina[[#This Row],[Cantidad Ordenada]]-cocina[[#This Row],[Costo Unitario]]*cocina[[#This Row],[Cantidad Ordenada]]</f>
        <v>33</v>
      </c>
      <c r="K1588">
        <f>cocina[[#This Row],[Precio Unitario]]*cocina[[#This Row],[Cantidad Ordenada]]</f>
        <v>81</v>
      </c>
      <c r="L1588" s="5">
        <f>(SUMIF(A:A,cocina[[#This Row],[Número de Orden]],J:J))/SUMIF(A:A,cocina[[#This Row],[Número de Orden]],K:K)</f>
        <v>0.4</v>
      </c>
      <c r="M1588" s="1">
        <f>cocina[[#This Row],[Ganancia bruta]]-cocina[[#This Row],[Ganancia neta]]</f>
        <v>48</v>
      </c>
    </row>
    <row r="1589" spans="1:13" x14ac:dyDescent="0.3">
      <c r="A1589">
        <v>646</v>
      </c>
      <c r="B1589">
        <v>12</v>
      </c>
      <c r="C1589" s="1" t="s">
        <v>36</v>
      </c>
      <c r="D1589" s="1" t="s">
        <v>622</v>
      </c>
      <c r="E1589">
        <v>21</v>
      </c>
      <c r="F1589">
        <v>35</v>
      </c>
      <c r="G1589">
        <v>2</v>
      </c>
      <c r="H1589">
        <v>36</v>
      </c>
      <c r="I1589" s="1" t="s">
        <v>608</v>
      </c>
      <c r="J1589">
        <f>cocina[[#This Row],[Precio Unitario]]*cocina[[#This Row],[Cantidad Ordenada]]-cocina[[#This Row],[Costo Unitario]]*cocina[[#This Row],[Cantidad Ordenada]]</f>
        <v>28</v>
      </c>
      <c r="K1589">
        <f>cocina[[#This Row],[Precio Unitario]]*cocina[[#This Row],[Cantidad Ordenada]]</f>
        <v>70</v>
      </c>
      <c r="L1589" s="5">
        <f>(SUMIF(A:A,cocina[[#This Row],[Número de Orden]],J:J))/SUMIF(A:A,cocina[[#This Row],[Número de Orden]],K:K)</f>
        <v>0.4</v>
      </c>
      <c r="M1589" s="1">
        <f>cocina[[#This Row],[Ganancia bruta]]-cocina[[#This Row],[Ganancia neta]]</f>
        <v>42</v>
      </c>
    </row>
    <row r="1590" spans="1:13" x14ac:dyDescent="0.3">
      <c r="A1590">
        <v>647</v>
      </c>
      <c r="B1590">
        <v>12</v>
      </c>
      <c r="C1590" s="1" t="s">
        <v>89</v>
      </c>
      <c r="D1590" s="1" t="s">
        <v>629</v>
      </c>
      <c r="E1590">
        <v>10</v>
      </c>
      <c r="F1590">
        <v>18</v>
      </c>
      <c r="G1590">
        <v>2</v>
      </c>
      <c r="H1590">
        <v>13</v>
      </c>
      <c r="I1590" s="1" t="s">
        <v>609</v>
      </c>
      <c r="J1590">
        <f>cocina[[#This Row],[Precio Unitario]]*cocina[[#This Row],[Cantidad Ordenada]]-cocina[[#This Row],[Costo Unitario]]*cocina[[#This Row],[Cantidad Ordenada]]</f>
        <v>16</v>
      </c>
      <c r="K1590">
        <f>cocina[[#This Row],[Precio Unitario]]*cocina[[#This Row],[Cantidad Ordenada]]</f>
        <v>36</v>
      </c>
      <c r="L1590" s="5">
        <f>(SUMIF(A:A,cocina[[#This Row],[Número de Orden]],J:J))/SUMIF(A:A,cocina[[#This Row],[Número de Orden]],K:K)</f>
        <v>0.40816326530612246</v>
      </c>
      <c r="M1590" s="1">
        <f>cocina[[#This Row],[Ganancia bruta]]-cocina[[#This Row],[Ganancia neta]]</f>
        <v>20</v>
      </c>
    </row>
    <row r="1591" spans="1:13" x14ac:dyDescent="0.3">
      <c r="A1591">
        <v>647</v>
      </c>
      <c r="B1591">
        <v>12</v>
      </c>
      <c r="C1591" s="1" t="s">
        <v>126</v>
      </c>
      <c r="D1591" s="1" t="s">
        <v>614</v>
      </c>
      <c r="E1591">
        <v>19</v>
      </c>
      <c r="F1591">
        <v>31</v>
      </c>
      <c r="G1591">
        <v>2</v>
      </c>
      <c r="H1591">
        <v>26</v>
      </c>
      <c r="I1591" s="1" t="s">
        <v>609</v>
      </c>
      <c r="J1591">
        <f>cocina[[#This Row],[Precio Unitario]]*cocina[[#This Row],[Cantidad Ordenada]]-cocina[[#This Row],[Costo Unitario]]*cocina[[#This Row],[Cantidad Ordenada]]</f>
        <v>24</v>
      </c>
      <c r="K1591">
        <f>cocina[[#This Row],[Precio Unitario]]*cocina[[#This Row],[Cantidad Ordenada]]</f>
        <v>62</v>
      </c>
      <c r="L1591" s="5">
        <f>(SUMIF(A:A,cocina[[#This Row],[Número de Orden]],J:J))/SUMIF(A:A,cocina[[#This Row],[Número de Orden]],K:K)</f>
        <v>0.40816326530612246</v>
      </c>
      <c r="M1591" s="1">
        <f>cocina[[#This Row],[Ganancia bruta]]-cocina[[#This Row],[Ganancia neta]]</f>
        <v>38</v>
      </c>
    </row>
    <row r="1592" spans="1:13" x14ac:dyDescent="0.3">
      <c r="A1592">
        <v>648</v>
      </c>
      <c r="B1592">
        <v>9</v>
      </c>
      <c r="C1592" s="1" t="s">
        <v>52</v>
      </c>
      <c r="D1592" s="1" t="s">
        <v>620</v>
      </c>
      <c r="E1592">
        <v>16</v>
      </c>
      <c r="F1592">
        <v>28</v>
      </c>
      <c r="G1592">
        <v>2</v>
      </c>
      <c r="H1592">
        <v>47</v>
      </c>
      <c r="I1592" s="1" t="s">
        <v>608</v>
      </c>
      <c r="J1592">
        <f>cocina[[#This Row],[Precio Unitario]]*cocina[[#This Row],[Cantidad Ordenada]]-cocina[[#This Row],[Costo Unitario]]*cocina[[#This Row],[Cantidad Ordenada]]</f>
        <v>24</v>
      </c>
      <c r="K1592">
        <f>cocina[[#This Row],[Precio Unitario]]*cocina[[#This Row],[Cantidad Ordenada]]</f>
        <v>56</v>
      </c>
      <c r="L1592" s="5">
        <f>(SUMIF(A:A,cocina[[#This Row],[Número de Orden]],J:J))/SUMIF(A:A,cocina[[#This Row],[Número de Orden]],K:K)</f>
        <v>0.42857142857142855</v>
      </c>
      <c r="M1592" s="1">
        <f>cocina[[#This Row],[Ganancia bruta]]-cocina[[#This Row],[Ganancia neta]]</f>
        <v>32</v>
      </c>
    </row>
    <row r="1593" spans="1:13" x14ac:dyDescent="0.3">
      <c r="A1593">
        <v>649</v>
      </c>
      <c r="B1593">
        <v>9</v>
      </c>
      <c r="C1593" s="1" t="s">
        <v>48</v>
      </c>
      <c r="D1593" s="1" t="s">
        <v>618</v>
      </c>
      <c r="E1593">
        <v>17</v>
      </c>
      <c r="F1593">
        <v>29</v>
      </c>
      <c r="G1593">
        <v>3</v>
      </c>
      <c r="H1593">
        <v>22</v>
      </c>
      <c r="I1593" s="1" t="s">
        <v>609</v>
      </c>
      <c r="J1593">
        <f>cocina[[#This Row],[Precio Unitario]]*cocina[[#This Row],[Cantidad Ordenada]]-cocina[[#This Row],[Costo Unitario]]*cocina[[#This Row],[Cantidad Ordenada]]</f>
        <v>36</v>
      </c>
      <c r="K1593">
        <f>cocina[[#This Row],[Precio Unitario]]*cocina[[#This Row],[Cantidad Ordenada]]</f>
        <v>87</v>
      </c>
      <c r="L1593" s="5">
        <f>(SUMIF(A:A,cocina[[#This Row],[Número de Orden]],J:J))/SUMIF(A:A,cocina[[#This Row],[Número de Orden]],K:K)</f>
        <v>0.4140625</v>
      </c>
      <c r="M1593" s="1">
        <f>cocina[[#This Row],[Ganancia bruta]]-cocina[[#This Row],[Ganancia neta]]</f>
        <v>51</v>
      </c>
    </row>
    <row r="1594" spans="1:13" x14ac:dyDescent="0.3">
      <c r="A1594">
        <v>649</v>
      </c>
      <c r="B1594">
        <v>9</v>
      </c>
      <c r="C1594" s="1" t="s">
        <v>52</v>
      </c>
      <c r="D1594" s="1" t="s">
        <v>620</v>
      </c>
      <c r="E1594">
        <v>16</v>
      </c>
      <c r="F1594">
        <v>28</v>
      </c>
      <c r="G1594">
        <v>3</v>
      </c>
      <c r="H1594">
        <v>40</v>
      </c>
      <c r="I1594" s="1" t="s">
        <v>608</v>
      </c>
      <c r="J1594">
        <f>cocina[[#This Row],[Precio Unitario]]*cocina[[#This Row],[Cantidad Ordenada]]-cocina[[#This Row],[Costo Unitario]]*cocina[[#This Row],[Cantidad Ordenada]]</f>
        <v>36</v>
      </c>
      <c r="K1594">
        <f>cocina[[#This Row],[Precio Unitario]]*cocina[[#This Row],[Cantidad Ordenada]]</f>
        <v>84</v>
      </c>
      <c r="L1594" s="5">
        <f>(SUMIF(A:A,cocina[[#This Row],[Número de Orden]],J:J))/SUMIF(A:A,cocina[[#This Row],[Número de Orden]],K:K)</f>
        <v>0.4140625</v>
      </c>
      <c r="M1594" s="1">
        <f>cocina[[#This Row],[Ganancia bruta]]-cocina[[#This Row],[Ganancia neta]]</f>
        <v>48</v>
      </c>
    </row>
    <row r="1595" spans="1:13" x14ac:dyDescent="0.3">
      <c r="A1595">
        <v>649</v>
      </c>
      <c r="B1595">
        <v>9</v>
      </c>
      <c r="C1595" s="1" t="s">
        <v>132</v>
      </c>
      <c r="D1595" s="1" t="s">
        <v>631</v>
      </c>
      <c r="E1595">
        <v>15</v>
      </c>
      <c r="F1595">
        <v>25</v>
      </c>
      <c r="G1595">
        <v>1</v>
      </c>
      <c r="H1595">
        <v>32</v>
      </c>
      <c r="I1595" s="1" t="s">
        <v>609</v>
      </c>
      <c r="J1595">
        <f>cocina[[#This Row],[Precio Unitario]]*cocina[[#This Row],[Cantidad Ordenada]]-cocina[[#This Row],[Costo Unitario]]*cocina[[#This Row],[Cantidad Ordenada]]</f>
        <v>10</v>
      </c>
      <c r="K1595">
        <f>cocina[[#This Row],[Precio Unitario]]*cocina[[#This Row],[Cantidad Ordenada]]</f>
        <v>25</v>
      </c>
      <c r="L1595" s="5">
        <f>(SUMIF(A:A,cocina[[#This Row],[Número de Orden]],J:J))/SUMIF(A:A,cocina[[#This Row],[Número de Orden]],K:K)</f>
        <v>0.4140625</v>
      </c>
      <c r="M1595" s="1">
        <f>cocina[[#This Row],[Ganancia bruta]]-cocina[[#This Row],[Ganancia neta]]</f>
        <v>15</v>
      </c>
    </row>
    <row r="1596" spans="1:13" x14ac:dyDescent="0.3">
      <c r="A1596">
        <v>649</v>
      </c>
      <c r="B1596">
        <v>9</v>
      </c>
      <c r="C1596" s="1" t="s">
        <v>156</v>
      </c>
      <c r="D1596" s="1" t="s">
        <v>626</v>
      </c>
      <c r="E1596">
        <v>12</v>
      </c>
      <c r="F1596">
        <v>20</v>
      </c>
      <c r="G1596">
        <v>3</v>
      </c>
      <c r="H1596">
        <v>15</v>
      </c>
      <c r="I1596" s="1" t="s">
        <v>608</v>
      </c>
      <c r="J1596">
        <f>cocina[[#This Row],[Precio Unitario]]*cocina[[#This Row],[Cantidad Ordenada]]-cocina[[#This Row],[Costo Unitario]]*cocina[[#This Row],[Cantidad Ordenada]]</f>
        <v>24</v>
      </c>
      <c r="K1596">
        <f>cocina[[#This Row],[Precio Unitario]]*cocina[[#This Row],[Cantidad Ordenada]]</f>
        <v>60</v>
      </c>
      <c r="L1596" s="5">
        <f>(SUMIF(A:A,cocina[[#This Row],[Número de Orden]],J:J))/SUMIF(A:A,cocina[[#This Row],[Número de Orden]],K:K)</f>
        <v>0.4140625</v>
      </c>
      <c r="M1596" s="1">
        <f>cocina[[#This Row],[Ganancia bruta]]-cocina[[#This Row],[Ganancia neta]]</f>
        <v>36</v>
      </c>
    </row>
    <row r="1597" spans="1:13" x14ac:dyDescent="0.3">
      <c r="A1597">
        <v>650</v>
      </c>
      <c r="B1597">
        <v>11</v>
      </c>
      <c r="C1597" s="1" t="s">
        <v>80</v>
      </c>
      <c r="D1597" s="1" t="s">
        <v>628</v>
      </c>
      <c r="E1597">
        <v>13</v>
      </c>
      <c r="F1597">
        <v>21</v>
      </c>
      <c r="G1597">
        <v>2</v>
      </c>
      <c r="H1597">
        <v>18</v>
      </c>
      <c r="I1597" s="1" t="s">
        <v>609</v>
      </c>
      <c r="J1597">
        <f>cocina[[#This Row],[Precio Unitario]]*cocina[[#This Row],[Cantidad Ordenada]]-cocina[[#This Row],[Costo Unitario]]*cocina[[#This Row],[Cantidad Ordenada]]</f>
        <v>16</v>
      </c>
      <c r="K1597">
        <f>cocina[[#This Row],[Precio Unitario]]*cocina[[#This Row],[Cantidad Ordenada]]</f>
        <v>42</v>
      </c>
      <c r="L1597" s="5">
        <f>(SUMIF(A:A,cocina[[#This Row],[Número de Orden]],J:J))/SUMIF(A:A,cocina[[#This Row],[Número de Orden]],K:K)</f>
        <v>0.40084388185654007</v>
      </c>
      <c r="M1597" s="1">
        <f>cocina[[#This Row],[Ganancia bruta]]-cocina[[#This Row],[Ganancia neta]]</f>
        <v>26</v>
      </c>
    </row>
    <row r="1598" spans="1:13" x14ac:dyDescent="0.3">
      <c r="A1598">
        <v>650</v>
      </c>
      <c r="B1598">
        <v>11</v>
      </c>
      <c r="C1598" s="1" t="s">
        <v>48</v>
      </c>
      <c r="D1598" s="1" t="s">
        <v>618</v>
      </c>
      <c r="E1598">
        <v>17</v>
      </c>
      <c r="F1598">
        <v>29</v>
      </c>
      <c r="G1598">
        <v>2</v>
      </c>
      <c r="H1598">
        <v>35</v>
      </c>
      <c r="I1598" s="1" t="s">
        <v>609</v>
      </c>
      <c r="J1598">
        <f>cocina[[#This Row],[Precio Unitario]]*cocina[[#This Row],[Cantidad Ordenada]]-cocina[[#This Row],[Costo Unitario]]*cocina[[#This Row],[Cantidad Ordenada]]</f>
        <v>24</v>
      </c>
      <c r="K1598">
        <f>cocina[[#This Row],[Precio Unitario]]*cocina[[#This Row],[Cantidad Ordenada]]</f>
        <v>58</v>
      </c>
      <c r="L1598" s="5">
        <f>(SUMIF(A:A,cocina[[#This Row],[Número de Orden]],J:J))/SUMIF(A:A,cocina[[#This Row],[Número de Orden]],K:K)</f>
        <v>0.40084388185654007</v>
      </c>
      <c r="M1598" s="1">
        <f>cocina[[#This Row],[Ganancia bruta]]-cocina[[#This Row],[Ganancia neta]]</f>
        <v>34</v>
      </c>
    </row>
    <row r="1599" spans="1:13" x14ac:dyDescent="0.3">
      <c r="A1599">
        <v>650</v>
      </c>
      <c r="B1599">
        <v>11</v>
      </c>
      <c r="C1599" s="1" t="s">
        <v>257</v>
      </c>
      <c r="D1599" s="1" t="s">
        <v>623</v>
      </c>
      <c r="E1599">
        <v>19</v>
      </c>
      <c r="F1599">
        <v>32</v>
      </c>
      <c r="G1599">
        <v>1</v>
      </c>
      <c r="H1599">
        <v>12</v>
      </c>
      <c r="I1599" s="1" t="s">
        <v>609</v>
      </c>
      <c r="J1599">
        <f>cocina[[#This Row],[Precio Unitario]]*cocina[[#This Row],[Cantidad Ordenada]]-cocina[[#This Row],[Costo Unitario]]*cocina[[#This Row],[Cantidad Ordenada]]</f>
        <v>13</v>
      </c>
      <c r="K1599">
        <f>cocina[[#This Row],[Precio Unitario]]*cocina[[#This Row],[Cantidad Ordenada]]</f>
        <v>32</v>
      </c>
      <c r="L1599" s="5">
        <f>(SUMIF(A:A,cocina[[#This Row],[Número de Orden]],J:J))/SUMIF(A:A,cocina[[#This Row],[Número de Orden]],K:K)</f>
        <v>0.40084388185654007</v>
      </c>
      <c r="M1599" s="1">
        <f>cocina[[#This Row],[Ganancia bruta]]-cocina[[#This Row],[Ganancia neta]]</f>
        <v>19</v>
      </c>
    </row>
    <row r="1600" spans="1:13" x14ac:dyDescent="0.3">
      <c r="A1600">
        <v>650</v>
      </c>
      <c r="B1600">
        <v>11</v>
      </c>
      <c r="C1600" s="1" t="s">
        <v>36</v>
      </c>
      <c r="D1600" s="1" t="s">
        <v>622</v>
      </c>
      <c r="E1600">
        <v>21</v>
      </c>
      <c r="F1600">
        <v>35</v>
      </c>
      <c r="G1600">
        <v>3</v>
      </c>
      <c r="H1600">
        <v>11</v>
      </c>
      <c r="I1600" s="1" t="s">
        <v>608</v>
      </c>
      <c r="J1600">
        <f>cocina[[#This Row],[Precio Unitario]]*cocina[[#This Row],[Cantidad Ordenada]]-cocina[[#This Row],[Costo Unitario]]*cocina[[#This Row],[Cantidad Ordenada]]</f>
        <v>42</v>
      </c>
      <c r="K1600">
        <f>cocina[[#This Row],[Precio Unitario]]*cocina[[#This Row],[Cantidad Ordenada]]</f>
        <v>105</v>
      </c>
      <c r="L1600" s="5">
        <f>(SUMIF(A:A,cocina[[#This Row],[Número de Orden]],J:J))/SUMIF(A:A,cocina[[#This Row],[Número de Orden]],K:K)</f>
        <v>0.40084388185654007</v>
      </c>
      <c r="M1600" s="1">
        <f>cocina[[#This Row],[Ganancia bruta]]-cocina[[#This Row],[Ganancia neta]]</f>
        <v>63</v>
      </c>
    </row>
    <row r="1601" spans="1:13" x14ac:dyDescent="0.3">
      <c r="A1601">
        <v>651</v>
      </c>
      <c r="B1601">
        <v>16</v>
      </c>
      <c r="C1601" s="1" t="s">
        <v>58</v>
      </c>
      <c r="D1601" s="1" t="s">
        <v>616</v>
      </c>
      <c r="E1601">
        <v>25</v>
      </c>
      <c r="F1601">
        <v>40</v>
      </c>
      <c r="G1601">
        <v>2</v>
      </c>
      <c r="H1601">
        <v>50</v>
      </c>
      <c r="I1601" s="1" t="s">
        <v>608</v>
      </c>
      <c r="J1601">
        <f>cocina[[#This Row],[Precio Unitario]]*cocina[[#This Row],[Cantidad Ordenada]]-cocina[[#This Row],[Costo Unitario]]*cocina[[#This Row],[Cantidad Ordenada]]</f>
        <v>30</v>
      </c>
      <c r="K1601">
        <f>cocina[[#This Row],[Precio Unitario]]*cocina[[#This Row],[Cantidad Ordenada]]</f>
        <v>80</v>
      </c>
      <c r="L1601" s="5">
        <f>(SUMIF(A:A,cocina[[#This Row],[Número de Orden]],J:J))/SUMIF(A:A,cocina[[#This Row],[Número de Orden]],K:K)</f>
        <v>0.38277511961722488</v>
      </c>
      <c r="M1601" s="1">
        <f>cocina[[#This Row],[Ganancia bruta]]-cocina[[#This Row],[Ganancia neta]]</f>
        <v>50</v>
      </c>
    </row>
    <row r="1602" spans="1:13" x14ac:dyDescent="0.3">
      <c r="A1602">
        <v>651</v>
      </c>
      <c r="B1602">
        <v>16</v>
      </c>
      <c r="C1602" s="1" t="s">
        <v>80</v>
      </c>
      <c r="D1602" s="1" t="s">
        <v>628</v>
      </c>
      <c r="E1602">
        <v>13</v>
      </c>
      <c r="F1602">
        <v>21</v>
      </c>
      <c r="G1602">
        <v>3</v>
      </c>
      <c r="H1602">
        <v>9</v>
      </c>
      <c r="I1602" s="1" t="s">
        <v>608</v>
      </c>
      <c r="J1602">
        <f>cocina[[#This Row],[Precio Unitario]]*cocina[[#This Row],[Cantidad Ordenada]]-cocina[[#This Row],[Costo Unitario]]*cocina[[#This Row],[Cantidad Ordenada]]</f>
        <v>24</v>
      </c>
      <c r="K1602">
        <f>cocina[[#This Row],[Precio Unitario]]*cocina[[#This Row],[Cantidad Ordenada]]</f>
        <v>63</v>
      </c>
      <c r="L1602" s="5">
        <f>(SUMIF(A:A,cocina[[#This Row],[Número de Orden]],J:J))/SUMIF(A:A,cocina[[#This Row],[Número de Orden]],K:K)</f>
        <v>0.38277511961722488</v>
      </c>
      <c r="M1602" s="1">
        <f>cocina[[#This Row],[Ganancia bruta]]-cocina[[#This Row],[Ganancia neta]]</f>
        <v>39</v>
      </c>
    </row>
    <row r="1603" spans="1:13" x14ac:dyDescent="0.3">
      <c r="A1603">
        <v>651</v>
      </c>
      <c r="B1603">
        <v>16</v>
      </c>
      <c r="C1603" s="1" t="s">
        <v>271</v>
      </c>
      <c r="D1603" s="1" t="s">
        <v>619</v>
      </c>
      <c r="E1603">
        <v>20</v>
      </c>
      <c r="F1603">
        <v>33</v>
      </c>
      <c r="G1603">
        <v>2</v>
      </c>
      <c r="H1603">
        <v>29</v>
      </c>
      <c r="I1603" s="1" t="s">
        <v>608</v>
      </c>
      <c r="J1603">
        <f>cocina[[#This Row],[Precio Unitario]]*cocina[[#This Row],[Cantidad Ordenada]]-cocina[[#This Row],[Costo Unitario]]*cocina[[#This Row],[Cantidad Ordenada]]</f>
        <v>26</v>
      </c>
      <c r="K1603">
        <f>cocina[[#This Row],[Precio Unitario]]*cocina[[#This Row],[Cantidad Ordenada]]</f>
        <v>66</v>
      </c>
      <c r="L1603" s="5">
        <f>(SUMIF(A:A,cocina[[#This Row],[Número de Orden]],J:J))/SUMIF(A:A,cocina[[#This Row],[Número de Orden]],K:K)</f>
        <v>0.38277511961722488</v>
      </c>
      <c r="M1603" s="1">
        <f>cocina[[#This Row],[Ganancia bruta]]-cocina[[#This Row],[Ganancia neta]]</f>
        <v>40</v>
      </c>
    </row>
    <row r="1604" spans="1:13" x14ac:dyDescent="0.3">
      <c r="A1604">
        <v>652</v>
      </c>
      <c r="B1604">
        <v>14</v>
      </c>
      <c r="C1604" s="1" t="s">
        <v>126</v>
      </c>
      <c r="D1604" s="1" t="s">
        <v>614</v>
      </c>
      <c r="E1604">
        <v>19</v>
      </c>
      <c r="F1604">
        <v>31</v>
      </c>
      <c r="G1604">
        <v>2</v>
      </c>
      <c r="H1604">
        <v>12</v>
      </c>
      <c r="I1604" s="1" t="s">
        <v>608</v>
      </c>
      <c r="J1604">
        <f>cocina[[#This Row],[Precio Unitario]]*cocina[[#This Row],[Cantidad Ordenada]]-cocina[[#This Row],[Costo Unitario]]*cocina[[#This Row],[Cantidad Ordenada]]</f>
        <v>24</v>
      </c>
      <c r="K1604">
        <f>cocina[[#This Row],[Precio Unitario]]*cocina[[#This Row],[Cantidad Ordenada]]</f>
        <v>62</v>
      </c>
      <c r="L1604" s="5">
        <f>(SUMIF(A:A,cocina[[#This Row],[Número de Orden]],J:J))/SUMIF(A:A,cocina[[#This Row],[Número de Orden]],K:K)</f>
        <v>0.38823529411764707</v>
      </c>
      <c r="M1604" s="1">
        <f>cocina[[#This Row],[Ganancia bruta]]-cocina[[#This Row],[Ganancia neta]]</f>
        <v>38</v>
      </c>
    </row>
    <row r="1605" spans="1:13" x14ac:dyDescent="0.3">
      <c r="A1605">
        <v>652</v>
      </c>
      <c r="B1605">
        <v>14</v>
      </c>
      <c r="C1605" s="1" t="s">
        <v>83</v>
      </c>
      <c r="D1605" s="1" t="s">
        <v>617</v>
      </c>
      <c r="E1605">
        <v>22</v>
      </c>
      <c r="F1605">
        <v>36</v>
      </c>
      <c r="G1605">
        <v>3</v>
      </c>
      <c r="H1605">
        <v>38</v>
      </c>
      <c r="I1605" s="1" t="s">
        <v>609</v>
      </c>
      <c r="J1605">
        <f>cocina[[#This Row],[Precio Unitario]]*cocina[[#This Row],[Cantidad Ordenada]]-cocina[[#This Row],[Costo Unitario]]*cocina[[#This Row],[Cantidad Ordenada]]</f>
        <v>42</v>
      </c>
      <c r="K1605">
        <f>cocina[[#This Row],[Precio Unitario]]*cocina[[#This Row],[Cantidad Ordenada]]</f>
        <v>108</v>
      </c>
      <c r="L1605" s="5">
        <f>(SUMIF(A:A,cocina[[#This Row],[Número de Orden]],J:J))/SUMIF(A:A,cocina[[#This Row],[Número de Orden]],K:K)</f>
        <v>0.38823529411764707</v>
      </c>
      <c r="M1605" s="1">
        <f>cocina[[#This Row],[Ganancia bruta]]-cocina[[#This Row],[Ganancia neta]]</f>
        <v>66</v>
      </c>
    </row>
    <row r="1606" spans="1:13" x14ac:dyDescent="0.3">
      <c r="A1606">
        <v>653</v>
      </c>
      <c r="B1606">
        <v>13</v>
      </c>
      <c r="C1606" s="1" t="s">
        <v>52</v>
      </c>
      <c r="D1606" s="1" t="s">
        <v>620</v>
      </c>
      <c r="E1606">
        <v>16</v>
      </c>
      <c r="F1606">
        <v>28</v>
      </c>
      <c r="G1606">
        <v>3</v>
      </c>
      <c r="H1606">
        <v>51</v>
      </c>
      <c r="I1606" s="1" t="s">
        <v>609</v>
      </c>
      <c r="J1606">
        <f>cocina[[#This Row],[Precio Unitario]]*cocina[[#This Row],[Cantidad Ordenada]]-cocina[[#This Row],[Costo Unitario]]*cocina[[#This Row],[Cantidad Ordenada]]</f>
        <v>36</v>
      </c>
      <c r="K1606">
        <f>cocina[[#This Row],[Precio Unitario]]*cocina[[#This Row],[Cantidad Ordenada]]</f>
        <v>84</v>
      </c>
      <c r="L1606" s="5">
        <f>(SUMIF(A:A,cocina[[#This Row],[Número de Orden]],J:J))/SUMIF(A:A,cocina[[#This Row],[Número de Orden]],K:K)</f>
        <v>0.4098360655737705</v>
      </c>
      <c r="M1606" s="1">
        <f>cocina[[#This Row],[Ganancia bruta]]-cocina[[#This Row],[Ganancia neta]]</f>
        <v>48</v>
      </c>
    </row>
    <row r="1607" spans="1:13" x14ac:dyDescent="0.3">
      <c r="A1607">
        <v>653</v>
      </c>
      <c r="B1607">
        <v>13</v>
      </c>
      <c r="C1607" s="1" t="s">
        <v>78</v>
      </c>
      <c r="D1607" s="1" t="s">
        <v>613</v>
      </c>
      <c r="E1607">
        <v>18</v>
      </c>
      <c r="F1607">
        <v>30</v>
      </c>
      <c r="G1607">
        <v>3</v>
      </c>
      <c r="H1607">
        <v>46</v>
      </c>
      <c r="I1607" s="1" t="s">
        <v>608</v>
      </c>
      <c r="J1607">
        <f>cocina[[#This Row],[Precio Unitario]]*cocina[[#This Row],[Cantidad Ordenada]]-cocina[[#This Row],[Costo Unitario]]*cocina[[#This Row],[Cantidad Ordenada]]</f>
        <v>36</v>
      </c>
      <c r="K1607">
        <f>cocina[[#This Row],[Precio Unitario]]*cocina[[#This Row],[Cantidad Ordenada]]</f>
        <v>90</v>
      </c>
      <c r="L1607" s="5">
        <f>(SUMIF(A:A,cocina[[#This Row],[Número de Orden]],J:J))/SUMIF(A:A,cocina[[#This Row],[Número de Orden]],K:K)</f>
        <v>0.4098360655737705</v>
      </c>
      <c r="M1607" s="1">
        <f>cocina[[#This Row],[Ganancia bruta]]-cocina[[#This Row],[Ganancia neta]]</f>
        <v>54</v>
      </c>
    </row>
    <row r="1608" spans="1:13" x14ac:dyDescent="0.3">
      <c r="A1608">
        <v>653</v>
      </c>
      <c r="B1608">
        <v>13</v>
      </c>
      <c r="C1608" s="1" t="s">
        <v>36</v>
      </c>
      <c r="D1608" s="1" t="s">
        <v>622</v>
      </c>
      <c r="E1608">
        <v>21</v>
      </c>
      <c r="F1608">
        <v>35</v>
      </c>
      <c r="G1608">
        <v>2</v>
      </c>
      <c r="H1608">
        <v>53</v>
      </c>
      <c r="I1608" s="1" t="s">
        <v>608</v>
      </c>
      <c r="J1608">
        <f>cocina[[#This Row],[Precio Unitario]]*cocina[[#This Row],[Cantidad Ordenada]]-cocina[[#This Row],[Costo Unitario]]*cocina[[#This Row],[Cantidad Ordenada]]</f>
        <v>28</v>
      </c>
      <c r="K1608">
        <f>cocina[[#This Row],[Precio Unitario]]*cocina[[#This Row],[Cantidad Ordenada]]</f>
        <v>70</v>
      </c>
      <c r="L1608" s="5">
        <f>(SUMIF(A:A,cocina[[#This Row],[Número de Orden]],J:J))/SUMIF(A:A,cocina[[#This Row],[Número de Orden]],K:K)</f>
        <v>0.4098360655737705</v>
      </c>
      <c r="M1608" s="1">
        <f>cocina[[#This Row],[Ganancia bruta]]-cocina[[#This Row],[Ganancia neta]]</f>
        <v>42</v>
      </c>
    </row>
    <row r="1609" spans="1:13" x14ac:dyDescent="0.3">
      <c r="A1609">
        <v>654</v>
      </c>
      <c r="B1609">
        <v>12</v>
      </c>
      <c r="C1609" s="1" t="s">
        <v>213</v>
      </c>
      <c r="D1609" s="1" t="s">
        <v>624</v>
      </c>
      <c r="E1609">
        <v>13</v>
      </c>
      <c r="F1609">
        <v>22</v>
      </c>
      <c r="G1609">
        <v>1</v>
      </c>
      <c r="H1609">
        <v>31</v>
      </c>
      <c r="I1609" s="1" t="s">
        <v>608</v>
      </c>
      <c r="J1609">
        <f>cocina[[#This Row],[Precio Unitario]]*cocina[[#This Row],[Cantidad Ordenada]]-cocina[[#This Row],[Costo Unitario]]*cocina[[#This Row],[Cantidad Ordenada]]</f>
        <v>9</v>
      </c>
      <c r="K1609">
        <f>cocina[[#This Row],[Precio Unitario]]*cocina[[#This Row],[Cantidad Ordenada]]</f>
        <v>22</v>
      </c>
      <c r="L1609" s="5">
        <f>(SUMIF(A:A,cocina[[#This Row],[Número de Orden]],J:J))/SUMIF(A:A,cocina[[#This Row],[Número de Orden]],K:K)</f>
        <v>0.40476190476190477</v>
      </c>
      <c r="M1609" s="1">
        <f>cocina[[#This Row],[Ganancia bruta]]-cocina[[#This Row],[Ganancia neta]]</f>
        <v>13</v>
      </c>
    </row>
    <row r="1610" spans="1:13" x14ac:dyDescent="0.3">
      <c r="A1610">
        <v>654</v>
      </c>
      <c r="B1610">
        <v>12</v>
      </c>
      <c r="C1610" s="1" t="s">
        <v>156</v>
      </c>
      <c r="D1610" s="1" t="s">
        <v>626</v>
      </c>
      <c r="E1610">
        <v>12</v>
      </c>
      <c r="F1610">
        <v>20</v>
      </c>
      <c r="G1610">
        <v>1</v>
      </c>
      <c r="H1610">
        <v>13</v>
      </c>
      <c r="I1610" s="1" t="s">
        <v>608</v>
      </c>
      <c r="J1610">
        <f>cocina[[#This Row],[Precio Unitario]]*cocina[[#This Row],[Cantidad Ordenada]]-cocina[[#This Row],[Costo Unitario]]*cocina[[#This Row],[Cantidad Ordenada]]</f>
        <v>8</v>
      </c>
      <c r="K1610">
        <f>cocina[[#This Row],[Precio Unitario]]*cocina[[#This Row],[Cantidad Ordenada]]</f>
        <v>20</v>
      </c>
      <c r="L1610" s="5">
        <f>(SUMIF(A:A,cocina[[#This Row],[Número de Orden]],J:J))/SUMIF(A:A,cocina[[#This Row],[Número de Orden]],K:K)</f>
        <v>0.40476190476190477</v>
      </c>
      <c r="M1610" s="1">
        <f>cocina[[#This Row],[Ganancia bruta]]-cocina[[#This Row],[Ganancia neta]]</f>
        <v>12</v>
      </c>
    </row>
    <row r="1611" spans="1:13" x14ac:dyDescent="0.3">
      <c r="A1611">
        <v>655</v>
      </c>
      <c r="B1611">
        <v>5</v>
      </c>
      <c r="C1611" s="1" t="s">
        <v>126</v>
      </c>
      <c r="D1611" s="1" t="s">
        <v>614</v>
      </c>
      <c r="E1611">
        <v>19</v>
      </c>
      <c r="F1611">
        <v>31</v>
      </c>
      <c r="G1611">
        <v>3</v>
      </c>
      <c r="H1611">
        <v>36</v>
      </c>
      <c r="I1611" s="1" t="s">
        <v>609</v>
      </c>
      <c r="J1611">
        <f>cocina[[#This Row],[Precio Unitario]]*cocina[[#This Row],[Cantidad Ordenada]]-cocina[[#This Row],[Costo Unitario]]*cocina[[#This Row],[Cantidad Ordenada]]</f>
        <v>36</v>
      </c>
      <c r="K1611">
        <f>cocina[[#This Row],[Precio Unitario]]*cocina[[#This Row],[Cantidad Ordenada]]</f>
        <v>93</v>
      </c>
      <c r="L1611" s="5">
        <f>(SUMIF(A:A,cocina[[#This Row],[Número de Orden]],J:J))/SUMIF(A:A,cocina[[#This Row],[Número de Orden]],K:K)</f>
        <v>0.38709677419354838</v>
      </c>
      <c r="M1611" s="1">
        <f>cocina[[#This Row],[Ganancia bruta]]-cocina[[#This Row],[Ganancia neta]]</f>
        <v>57</v>
      </c>
    </row>
    <row r="1612" spans="1:13" x14ac:dyDescent="0.3">
      <c r="A1612">
        <v>656</v>
      </c>
      <c r="B1612">
        <v>19</v>
      </c>
      <c r="C1612" s="1" t="s">
        <v>210</v>
      </c>
      <c r="D1612" s="1" t="s">
        <v>627</v>
      </c>
      <c r="E1612">
        <v>14</v>
      </c>
      <c r="F1612">
        <v>23</v>
      </c>
      <c r="G1612">
        <v>1</v>
      </c>
      <c r="H1612">
        <v>13</v>
      </c>
      <c r="I1612" s="1" t="s">
        <v>608</v>
      </c>
      <c r="J1612">
        <f>cocina[[#This Row],[Precio Unitario]]*cocina[[#This Row],[Cantidad Ordenada]]-cocina[[#This Row],[Costo Unitario]]*cocina[[#This Row],[Cantidad Ordenada]]</f>
        <v>9</v>
      </c>
      <c r="K1612">
        <f>cocina[[#This Row],[Precio Unitario]]*cocina[[#This Row],[Cantidad Ordenada]]</f>
        <v>23</v>
      </c>
      <c r="L1612" s="5">
        <f>(SUMIF(A:A,cocina[[#This Row],[Número de Orden]],J:J))/SUMIF(A:A,cocina[[#This Row],[Número de Orden]],K:K)</f>
        <v>0.40127388535031849</v>
      </c>
      <c r="M1612" s="1">
        <f>cocina[[#This Row],[Ganancia bruta]]-cocina[[#This Row],[Ganancia neta]]</f>
        <v>14</v>
      </c>
    </row>
    <row r="1613" spans="1:13" x14ac:dyDescent="0.3">
      <c r="A1613">
        <v>656</v>
      </c>
      <c r="B1613">
        <v>19</v>
      </c>
      <c r="C1613" s="1" t="s">
        <v>156</v>
      </c>
      <c r="D1613" s="1" t="s">
        <v>626</v>
      </c>
      <c r="E1613">
        <v>12</v>
      </c>
      <c r="F1613">
        <v>20</v>
      </c>
      <c r="G1613">
        <v>3</v>
      </c>
      <c r="H1613">
        <v>44</v>
      </c>
      <c r="I1613" s="1" t="s">
        <v>609</v>
      </c>
      <c r="J1613">
        <f>cocina[[#This Row],[Precio Unitario]]*cocina[[#This Row],[Cantidad Ordenada]]-cocina[[#This Row],[Costo Unitario]]*cocina[[#This Row],[Cantidad Ordenada]]</f>
        <v>24</v>
      </c>
      <c r="K1613">
        <f>cocina[[#This Row],[Precio Unitario]]*cocina[[#This Row],[Cantidad Ordenada]]</f>
        <v>60</v>
      </c>
      <c r="L1613" s="5">
        <f>(SUMIF(A:A,cocina[[#This Row],[Número de Orden]],J:J))/SUMIF(A:A,cocina[[#This Row],[Número de Orden]],K:K)</f>
        <v>0.40127388535031849</v>
      </c>
      <c r="M1613" s="1">
        <f>cocina[[#This Row],[Ganancia bruta]]-cocina[[#This Row],[Ganancia neta]]</f>
        <v>36</v>
      </c>
    </row>
    <row r="1614" spans="1:13" x14ac:dyDescent="0.3">
      <c r="A1614">
        <v>656</v>
      </c>
      <c r="B1614">
        <v>19</v>
      </c>
      <c r="C1614" s="1" t="s">
        <v>122</v>
      </c>
      <c r="D1614" s="1" t="s">
        <v>621</v>
      </c>
      <c r="E1614">
        <v>11</v>
      </c>
      <c r="F1614">
        <v>19</v>
      </c>
      <c r="G1614">
        <v>2</v>
      </c>
      <c r="H1614">
        <v>39</v>
      </c>
      <c r="I1614" s="1" t="s">
        <v>609</v>
      </c>
      <c r="J1614">
        <f>cocina[[#This Row],[Precio Unitario]]*cocina[[#This Row],[Cantidad Ordenada]]-cocina[[#This Row],[Costo Unitario]]*cocina[[#This Row],[Cantidad Ordenada]]</f>
        <v>16</v>
      </c>
      <c r="K1614">
        <f>cocina[[#This Row],[Precio Unitario]]*cocina[[#This Row],[Cantidad Ordenada]]</f>
        <v>38</v>
      </c>
      <c r="L1614" s="5">
        <f>(SUMIF(A:A,cocina[[#This Row],[Número de Orden]],J:J))/SUMIF(A:A,cocina[[#This Row],[Número de Orden]],K:K)</f>
        <v>0.40127388535031849</v>
      </c>
      <c r="M1614" s="1">
        <f>cocina[[#This Row],[Ganancia bruta]]-cocina[[#This Row],[Ganancia neta]]</f>
        <v>22</v>
      </c>
    </row>
    <row r="1615" spans="1:13" x14ac:dyDescent="0.3">
      <c r="A1615">
        <v>656</v>
      </c>
      <c r="B1615">
        <v>19</v>
      </c>
      <c r="C1615" s="1" t="s">
        <v>83</v>
      </c>
      <c r="D1615" s="1" t="s">
        <v>617</v>
      </c>
      <c r="E1615">
        <v>22</v>
      </c>
      <c r="F1615">
        <v>36</v>
      </c>
      <c r="G1615">
        <v>1</v>
      </c>
      <c r="H1615">
        <v>14</v>
      </c>
      <c r="I1615" s="1" t="s">
        <v>608</v>
      </c>
      <c r="J1615">
        <f>cocina[[#This Row],[Precio Unitario]]*cocina[[#This Row],[Cantidad Ordenada]]-cocina[[#This Row],[Costo Unitario]]*cocina[[#This Row],[Cantidad Ordenada]]</f>
        <v>14</v>
      </c>
      <c r="K1615">
        <f>cocina[[#This Row],[Precio Unitario]]*cocina[[#This Row],[Cantidad Ordenada]]</f>
        <v>36</v>
      </c>
      <c r="L1615" s="5">
        <f>(SUMIF(A:A,cocina[[#This Row],[Número de Orden]],J:J))/SUMIF(A:A,cocina[[#This Row],[Número de Orden]],K:K)</f>
        <v>0.40127388535031849</v>
      </c>
      <c r="M1615" s="1">
        <f>cocina[[#This Row],[Ganancia bruta]]-cocina[[#This Row],[Ganancia neta]]</f>
        <v>22</v>
      </c>
    </row>
    <row r="1616" spans="1:13" x14ac:dyDescent="0.3">
      <c r="A1616">
        <v>657</v>
      </c>
      <c r="B1616">
        <v>1</v>
      </c>
      <c r="C1616" s="1" t="s">
        <v>58</v>
      </c>
      <c r="D1616" s="1" t="s">
        <v>616</v>
      </c>
      <c r="E1616">
        <v>25</v>
      </c>
      <c r="F1616">
        <v>40</v>
      </c>
      <c r="G1616">
        <v>2</v>
      </c>
      <c r="H1616">
        <v>55</v>
      </c>
      <c r="I1616" s="1" t="s">
        <v>609</v>
      </c>
      <c r="J1616">
        <f>cocina[[#This Row],[Precio Unitario]]*cocina[[#This Row],[Cantidad Ordenada]]-cocina[[#This Row],[Costo Unitario]]*cocina[[#This Row],[Cantidad Ordenada]]</f>
        <v>30</v>
      </c>
      <c r="K1616">
        <f>cocina[[#This Row],[Precio Unitario]]*cocina[[#This Row],[Cantidad Ordenada]]</f>
        <v>80</v>
      </c>
      <c r="L1616" s="5">
        <f>(SUMIF(A:A,cocina[[#This Row],[Número de Orden]],J:J))/SUMIF(A:A,cocina[[#This Row],[Número de Orden]],K:K)</f>
        <v>0.38775510204081631</v>
      </c>
      <c r="M1616" s="1">
        <f>cocina[[#This Row],[Ganancia bruta]]-cocina[[#This Row],[Ganancia neta]]</f>
        <v>50</v>
      </c>
    </row>
    <row r="1617" spans="1:13" x14ac:dyDescent="0.3">
      <c r="A1617">
        <v>657</v>
      </c>
      <c r="B1617">
        <v>1</v>
      </c>
      <c r="C1617" s="1" t="s">
        <v>210</v>
      </c>
      <c r="D1617" s="1" t="s">
        <v>627</v>
      </c>
      <c r="E1617">
        <v>14</v>
      </c>
      <c r="F1617">
        <v>23</v>
      </c>
      <c r="G1617">
        <v>2</v>
      </c>
      <c r="H1617">
        <v>39</v>
      </c>
      <c r="I1617" s="1" t="s">
        <v>609</v>
      </c>
      <c r="J1617">
        <f>cocina[[#This Row],[Precio Unitario]]*cocina[[#This Row],[Cantidad Ordenada]]-cocina[[#This Row],[Costo Unitario]]*cocina[[#This Row],[Cantidad Ordenada]]</f>
        <v>18</v>
      </c>
      <c r="K1617">
        <f>cocina[[#This Row],[Precio Unitario]]*cocina[[#This Row],[Cantidad Ordenada]]</f>
        <v>46</v>
      </c>
      <c r="L1617" s="5">
        <f>(SUMIF(A:A,cocina[[#This Row],[Número de Orden]],J:J))/SUMIF(A:A,cocina[[#This Row],[Número de Orden]],K:K)</f>
        <v>0.38775510204081631</v>
      </c>
      <c r="M1617" s="1">
        <f>cocina[[#This Row],[Ganancia bruta]]-cocina[[#This Row],[Ganancia neta]]</f>
        <v>28</v>
      </c>
    </row>
    <row r="1618" spans="1:13" x14ac:dyDescent="0.3">
      <c r="A1618">
        <v>657</v>
      </c>
      <c r="B1618">
        <v>1</v>
      </c>
      <c r="C1618" s="1" t="s">
        <v>36</v>
      </c>
      <c r="D1618" s="1" t="s">
        <v>622</v>
      </c>
      <c r="E1618">
        <v>21</v>
      </c>
      <c r="F1618">
        <v>35</v>
      </c>
      <c r="G1618">
        <v>2</v>
      </c>
      <c r="H1618">
        <v>40</v>
      </c>
      <c r="I1618" s="1" t="s">
        <v>609</v>
      </c>
      <c r="J1618">
        <f>cocina[[#This Row],[Precio Unitario]]*cocina[[#This Row],[Cantidad Ordenada]]-cocina[[#This Row],[Costo Unitario]]*cocina[[#This Row],[Cantidad Ordenada]]</f>
        <v>28</v>
      </c>
      <c r="K1618">
        <f>cocina[[#This Row],[Precio Unitario]]*cocina[[#This Row],[Cantidad Ordenada]]</f>
        <v>70</v>
      </c>
      <c r="L1618" s="5">
        <f>(SUMIF(A:A,cocina[[#This Row],[Número de Orden]],J:J))/SUMIF(A:A,cocina[[#This Row],[Número de Orden]],K:K)</f>
        <v>0.38775510204081631</v>
      </c>
      <c r="M1618" s="1">
        <f>cocina[[#This Row],[Ganancia bruta]]-cocina[[#This Row],[Ganancia neta]]</f>
        <v>42</v>
      </c>
    </row>
    <row r="1619" spans="1:13" x14ac:dyDescent="0.3">
      <c r="A1619">
        <v>658</v>
      </c>
      <c r="B1619">
        <v>19</v>
      </c>
      <c r="C1619" s="1" t="s">
        <v>257</v>
      </c>
      <c r="D1619" s="1" t="s">
        <v>623</v>
      </c>
      <c r="E1619">
        <v>19</v>
      </c>
      <c r="F1619">
        <v>32</v>
      </c>
      <c r="G1619">
        <v>1</v>
      </c>
      <c r="H1619">
        <v>21</v>
      </c>
      <c r="I1619" s="1" t="s">
        <v>609</v>
      </c>
      <c r="J1619">
        <f>cocina[[#This Row],[Precio Unitario]]*cocina[[#This Row],[Cantidad Ordenada]]-cocina[[#This Row],[Costo Unitario]]*cocina[[#This Row],[Cantidad Ordenada]]</f>
        <v>13</v>
      </c>
      <c r="K1619">
        <f>cocina[[#This Row],[Precio Unitario]]*cocina[[#This Row],[Cantidad Ordenada]]</f>
        <v>32</v>
      </c>
      <c r="L1619" s="5">
        <f>(SUMIF(A:A,cocina[[#This Row],[Número de Orden]],J:J))/SUMIF(A:A,cocina[[#This Row],[Número de Orden]],K:K)</f>
        <v>0.40697674418604651</v>
      </c>
      <c r="M1619" s="1">
        <f>cocina[[#This Row],[Ganancia bruta]]-cocina[[#This Row],[Ganancia neta]]</f>
        <v>19</v>
      </c>
    </row>
    <row r="1620" spans="1:13" x14ac:dyDescent="0.3">
      <c r="A1620">
        <v>658</v>
      </c>
      <c r="B1620">
        <v>19</v>
      </c>
      <c r="C1620" s="1" t="s">
        <v>116</v>
      </c>
      <c r="D1620" s="1" t="s">
        <v>615</v>
      </c>
      <c r="E1620">
        <v>16</v>
      </c>
      <c r="F1620">
        <v>27</v>
      </c>
      <c r="G1620">
        <v>2</v>
      </c>
      <c r="H1620">
        <v>27</v>
      </c>
      <c r="I1620" s="1" t="s">
        <v>609</v>
      </c>
      <c r="J1620">
        <f>cocina[[#This Row],[Precio Unitario]]*cocina[[#This Row],[Cantidad Ordenada]]-cocina[[#This Row],[Costo Unitario]]*cocina[[#This Row],[Cantidad Ordenada]]</f>
        <v>22</v>
      </c>
      <c r="K1620">
        <f>cocina[[#This Row],[Precio Unitario]]*cocina[[#This Row],[Cantidad Ordenada]]</f>
        <v>54</v>
      </c>
      <c r="L1620" s="5">
        <f>(SUMIF(A:A,cocina[[#This Row],[Número de Orden]],J:J))/SUMIF(A:A,cocina[[#This Row],[Número de Orden]],K:K)</f>
        <v>0.40697674418604651</v>
      </c>
      <c r="M1620" s="1">
        <f>cocina[[#This Row],[Ganancia bruta]]-cocina[[#This Row],[Ganancia neta]]</f>
        <v>32</v>
      </c>
    </row>
    <row r="1621" spans="1:13" x14ac:dyDescent="0.3">
      <c r="A1621">
        <v>659</v>
      </c>
      <c r="B1621">
        <v>9</v>
      </c>
      <c r="C1621" s="1" t="s">
        <v>48</v>
      </c>
      <c r="D1621" s="1" t="s">
        <v>618</v>
      </c>
      <c r="E1621">
        <v>17</v>
      </c>
      <c r="F1621">
        <v>29</v>
      </c>
      <c r="G1621">
        <v>3</v>
      </c>
      <c r="H1621">
        <v>31</v>
      </c>
      <c r="I1621" s="1" t="s">
        <v>608</v>
      </c>
      <c r="J1621">
        <f>cocina[[#This Row],[Precio Unitario]]*cocina[[#This Row],[Cantidad Ordenada]]-cocina[[#This Row],[Costo Unitario]]*cocina[[#This Row],[Cantidad Ordenada]]</f>
        <v>36</v>
      </c>
      <c r="K1621">
        <f>cocina[[#This Row],[Precio Unitario]]*cocina[[#This Row],[Cantidad Ordenada]]</f>
        <v>87</v>
      </c>
      <c r="L1621" s="5">
        <f>(SUMIF(A:A,cocina[[#This Row],[Número de Orden]],J:J))/SUMIF(A:A,cocina[[#This Row],[Número de Orden]],K:K)</f>
        <v>0.41379310344827586</v>
      </c>
      <c r="M1621" s="1">
        <f>cocina[[#This Row],[Ganancia bruta]]-cocina[[#This Row],[Ganancia neta]]</f>
        <v>51</v>
      </c>
    </row>
    <row r="1622" spans="1:13" x14ac:dyDescent="0.3">
      <c r="A1622">
        <v>660</v>
      </c>
      <c r="B1622">
        <v>19</v>
      </c>
      <c r="C1622" s="1" t="s">
        <v>122</v>
      </c>
      <c r="D1622" s="1" t="s">
        <v>621</v>
      </c>
      <c r="E1622">
        <v>11</v>
      </c>
      <c r="F1622">
        <v>19</v>
      </c>
      <c r="G1622">
        <v>2</v>
      </c>
      <c r="H1622">
        <v>24</v>
      </c>
      <c r="I1622" s="1" t="s">
        <v>609</v>
      </c>
      <c r="J1622">
        <f>cocina[[#This Row],[Precio Unitario]]*cocina[[#This Row],[Cantidad Ordenada]]-cocina[[#This Row],[Costo Unitario]]*cocina[[#This Row],[Cantidad Ordenada]]</f>
        <v>16</v>
      </c>
      <c r="K1622">
        <f>cocina[[#This Row],[Precio Unitario]]*cocina[[#This Row],[Cantidad Ordenada]]</f>
        <v>38</v>
      </c>
      <c r="L1622" s="5">
        <f>(SUMIF(A:A,cocina[[#This Row],[Número de Orden]],J:J))/SUMIF(A:A,cocina[[#This Row],[Número de Orden]],K:K)</f>
        <v>0.39423076923076922</v>
      </c>
      <c r="M1622" s="1">
        <f>cocina[[#This Row],[Ganancia bruta]]-cocina[[#This Row],[Ganancia neta]]</f>
        <v>22</v>
      </c>
    </row>
    <row r="1623" spans="1:13" x14ac:dyDescent="0.3">
      <c r="A1623">
        <v>660</v>
      </c>
      <c r="B1623">
        <v>19</v>
      </c>
      <c r="C1623" s="1" t="s">
        <v>78</v>
      </c>
      <c r="D1623" s="1" t="s">
        <v>613</v>
      </c>
      <c r="E1623">
        <v>18</v>
      </c>
      <c r="F1623">
        <v>30</v>
      </c>
      <c r="G1623">
        <v>3</v>
      </c>
      <c r="H1623">
        <v>16</v>
      </c>
      <c r="I1623" s="1" t="s">
        <v>608</v>
      </c>
      <c r="J1623">
        <f>cocina[[#This Row],[Precio Unitario]]*cocina[[#This Row],[Cantidad Ordenada]]-cocina[[#This Row],[Costo Unitario]]*cocina[[#This Row],[Cantidad Ordenada]]</f>
        <v>36</v>
      </c>
      <c r="K1623">
        <f>cocina[[#This Row],[Precio Unitario]]*cocina[[#This Row],[Cantidad Ordenada]]</f>
        <v>90</v>
      </c>
      <c r="L1623" s="5">
        <f>(SUMIF(A:A,cocina[[#This Row],[Número de Orden]],J:J))/SUMIF(A:A,cocina[[#This Row],[Número de Orden]],K:K)</f>
        <v>0.39423076923076922</v>
      </c>
      <c r="M1623" s="1">
        <f>cocina[[#This Row],[Ganancia bruta]]-cocina[[#This Row],[Ganancia neta]]</f>
        <v>54</v>
      </c>
    </row>
    <row r="1624" spans="1:13" x14ac:dyDescent="0.3">
      <c r="A1624">
        <v>660</v>
      </c>
      <c r="B1624">
        <v>19</v>
      </c>
      <c r="C1624" s="1" t="s">
        <v>58</v>
      </c>
      <c r="D1624" s="1" t="s">
        <v>616</v>
      </c>
      <c r="E1624">
        <v>25</v>
      </c>
      <c r="F1624">
        <v>40</v>
      </c>
      <c r="G1624">
        <v>2</v>
      </c>
      <c r="H1624">
        <v>5</v>
      </c>
      <c r="I1624" s="1" t="s">
        <v>609</v>
      </c>
      <c r="J1624">
        <f>cocina[[#This Row],[Precio Unitario]]*cocina[[#This Row],[Cantidad Ordenada]]-cocina[[#This Row],[Costo Unitario]]*cocina[[#This Row],[Cantidad Ordenada]]</f>
        <v>30</v>
      </c>
      <c r="K1624">
        <f>cocina[[#This Row],[Precio Unitario]]*cocina[[#This Row],[Cantidad Ordenada]]</f>
        <v>80</v>
      </c>
      <c r="L1624" s="5">
        <f>(SUMIF(A:A,cocina[[#This Row],[Número de Orden]],J:J))/SUMIF(A:A,cocina[[#This Row],[Número de Orden]],K:K)</f>
        <v>0.39423076923076922</v>
      </c>
      <c r="M1624" s="1">
        <f>cocina[[#This Row],[Ganancia bruta]]-cocina[[#This Row],[Ganancia neta]]</f>
        <v>50</v>
      </c>
    </row>
    <row r="1625" spans="1:13" x14ac:dyDescent="0.3">
      <c r="A1625">
        <v>661</v>
      </c>
      <c r="B1625">
        <v>16</v>
      </c>
      <c r="C1625" s="1" t="s">
        <v>210</v>
      </c>
      <c r="D1625" s="1" t="s">
        <v>627</v>
      </c>
      <c r="E1625">
        <v>14</v>
      </c>
      <c r="F1625">
        <v>23</v>
      </c>
      <c r="G1625">
        <v>3</v>
      </c>
      <c r="H1625">
        <v>56</v>
      </c>
      <c r="I1625" s="1" t="s">
        <v>609</v>
      </c>
      <c r="J1625">
        <f>cocina[[#This Row],[Precio Unitario]]*cocina[[#This Row],[Cantidad Ordenada]]-cocina[[#This Row],[Costo Unitario]]*cocina[[#This Row],[Cantidad Ordenada]]</f>
        <v>27</v>
      </c>
      <c r="K1625">
        <f>cocina[[#This Row],[Precio Unitario]]*cocina[[#This Row],[Cantidad Ordenada]]</f>
        <v>69</v>
      </c>
      <c r="L1625" s="5">
        <f>(SUMIF(A:A,cocina[[#This Row],[Número de Orden]],J:J))/SUMIF(A:A,cocina[[#This Row],[Número de Orden]],K:K)</f>
        <v>0.40291262135922329</v>
      </c>
      <c r="M1625" s="1">
        <f>cocina[[#This Row],[Ganancia bruta]]-cocina[[#This Row],[Ganancia neta]]</f>
        <v>42</v>
      </c>
    </row>
    <row r="1626" spans="1:13" x14ac:dyDescent="0.3">
      <c r="A1626">
        <v>661</v>
      </c>
      <c r="B1626">
        <v>16</v>
      </c>
      <c r="C1626" s="1" t="s">
        <v>126</v>
      </c>
      <c r="D1626" s="1" t="s">
        <v>614</v>
      </c>
      <c r="E1626">
        <v>19</v>
      </c>
      <c r="F1626">
        <v>31</v>
      </c>
      <c r="G1626">
        <v>1</v>
      </c>
      <c r="H1626">
        <v>22</v>
      </c>
      <c r="I1626" s="1" t="s">
        <v>609</v>
      </c>
      <c r="J1626">
        <f>cocina[[#This Row],[Precio Unitario]]*cocina[[#This Row],[Cantidad Ordenada]]-cocina[[#This Row],[Costo Unitario]]*cocina[[#This Row],[Cantidad Ordenada]]</f>
        <v>12</v>
      </c>
      <c r="K1626">
        <f>cocina[[#This Row],[Precio Unitario]]*cocina[[#This Row],[Cantidad Ordenada]]</f>
        <v>31</v>
      </c>
      <c r="L1626" s="5">
        <f>(SUMIF(A:A,cocina[[#This Row],[Número de Orden]],J:J))/SUMIF(A:A,cocina[[#This Row],[Número de Orden]],K:K)</f>
        <v>0.40291262135922329</v>
      </c>
      <c r="M1626" s="1">
        <f>cocina[[#This Row],[Ganancia bruta]]-cocina[[#This Row],[Ganancia neta]]</f>
        <v>19</v>
      </c>
    </row>
    <row r="1627" spans="1:13" x14ac:dyDescent="0.3">
      <c r="A1627">
        <v>661</v>
      </c>
      <c r="B1627">
        <v>16</v>
      </c>
      <c r="C1627" s="1" t="s">
        <v>132</v>
      </c>
      <c r="D1627" s="1" t="s">
        <v>631</v>
      </c>
      <c r="E1627">
        <v>15</v>
      </c>
      <c r="F1627">
        <v>25</v>
      </c>
      <c r="G1627">
        <v>2</v>
      </c>
      <c r="H1627">
        <v>30</v>
      </c>
      <c r="I1627" s="1" t="s">
        <v>608</v>
      </c>
      <c r="J1627">
        <f>cocina[[#This Row],[Precio Unitario]]*cocina[[#This Row],[Cantidad Ordenada]]-cocina[[#This Row],[Costo Unitario]]*cocina[[#This Row],[Cantidad Ordenada]]</f>
        <v>20</v>
      </c>
      <c r="K1627">
        <f>cocina[[#This Row],[Precio Unitario]]*cocina[[#This Row],[Cantidad Ordenada]]</f>
        <v>50</v>
      </c>
      <c r="L1627" s="5">
        <f>(SUMIF(A:A,cocina[[#This Row],[Número de Orden]],J:J))/SUMIF(A:A,cocina[[#This Row],[Número de Orden]],K:K)</f>
        <v>0.40291262135922329</v>
      </c>
      <c r="M1627" s="1">
        <f>cocina[[#This Row],[Ganancia bruta]]-cocina[[#This Row],[Ganancia neta]]</f>
        <v>30</v>
      </c>
    </row>
    <row r="1628" spans="1:13" x14ac:dyDescent="0.3">
      <c r="A1628">
        <v>661</v>
      </c>
      <c r="B1628">
        <v>16</v>
      </c>
      <c r="C1628" s="1" t="s">
        <v>52</v>
      </c>
      <c r="D1628" s="1" t="s">
        <v>620</v>
      </c>
      <c r="E1628">
        <v>16</v>
      </c>
      <c r="F1628">
        <v>28</v>
      </c>
      <c r="G1628">
        <v>2</v>
      </c>
      <c r="H1628">
        <v>27</v>
      </c>
      <c r="I1628" s="1" t="s">
        <v>609</v>
      </c>
      <c r="J1628">
        <f>cocina[[#This Row],[Precio Unitario]]*cocina[[#This Row],[Cantidad Ordenada]]-cocina[[#This Row],[Costo Unitario]]*cocina[[#This Row],[Cantidad Ordenada]]</f>
        <v>24</v>
      </c>
      <c r="K1628">
        <f>cocina[[#This Row],[Precio Unitario]]*cocina[[#This Row],[Cantidad Ordenada]]</f>
        <v>56</v>
      </c>
      <c r="L1628" s="5">
        <f>(SUMIF(A:A,cocina[[#This Row],[Número de Orden]],J:J))/SUMIF(A:A,cocina[[#This Row],[Número de Orden]],K:K)</f>
        <v>0.40291262135922329</v>
      </c>
      <c r="M1628" s="1">
        <f>cocina[[#This Row],[Ganancia bruta]]-cocina[[#This Row],[Ganancia neta]]</f>
        <v>32</v>
      </c>
    </row>
    <row r="1629" spans="1:13" x14ac:dyDescent="0.3">
      <c r="A1629">
        <v>662</v>
      </c>
      <c r="B1629">
        <v>15</v>
      </c>
      <c r="C1629" s="1" t="s">
        <v>168</v>
      </c>
      <c r="D1629" s="1" t="s">
        <v>612</v>
      </c>
      <c r="E1629">
        <v>14</v>
      </c>
      <c r="F1629">
        <v>24</v>
      </c>
      <c r="G1629">
        <v>3</v>
      </c>
      <c r="H1629">
        <v>34</v>
      </c>
      <c r="I1629" s="1" t="s">
        <v>608</v>
      </c>
      <c r="J1629">
        <f>cocina[[#This Row],[Precio Unitario]]*cocina[[#This Row],[Cantidad Ordenada]]-cocina[[#This Row],[Costo Unitario]]*cocina[[#This Row],[Cantidad Ordenada]]</f>
        <v>30</v>
      </c>
      <c r="K1629">
        <f>cocina[[#This Row],[Precio Unitario]]*cocina[[#This Row],[Cantidad Ordenada]]</f>
        <v>72</v>
      </c>
      <c r="L1629" s="5">
        <f>(SUMIF(A:A,cocina[[#This Row],[Número de Orden]],J:J))/SUMIF(A:A,cocina[[#This Row],[Número de Orden]],K:K)</f>
        <v>0.40601503759398494</v>
      </c>
      <c r="M1629" s="1">
        <f>cocina[[#This Row],[Ganancia bruta]]-cocina[[#This Row],[Ganancia neta]]</f>
        <v>42</v>
      </c>
    </row>
    <row r="1630" spans="1:13" x14ac:dyDescent="0.3">
      <c r="A1630">
        <v>662</v>
      </c>
      <c r="B1630">
        <v>15</v>
      </c>
      <c r="C1630" s="1" t="s">
        <v>132</v>
      </c>
      <c r="D1630" s="1" t="s">
        <v>631</v>
      </c>
      <c r="E1630">
        <v>15</v>
      </c>
      <c r="F1630">
        <v>25</v>
      </c>
      <c r="G1630">
        <v>1</v>
      </c>
      <c r="H1630">
        <v>10</v>
      </c>
      <c r="I1630" s="1" t="s">
        <v>609</v>
      </c>
      <c r="J1630">
        <f>cocina[[#This Row],[Precio Unitario]]*cocina[[#This Row],[Cantidad Ordenada]]-cocina[[#This Row],[Costo Unitario]]*cocina[[#This Row],[Cantidad Ordenada]]</f>
        <v>10</v>
      </c>
      <c r="K1630">
        <f>cocina[[#This Row],[Precio Unitario]]*cocina[[#This Row],[Cantidad Ordenada]]</f>
        <v>25</v>
      </c>
      <c r="L1630" s="5">
        <f>(SUMIF(A:A,cocina[[#This Row],[Número de Orden]],J:J))/SUMIF(A:A,cocina[[#This Row],[Número de Orden]],K:K)</f>
        <v>0.40601503759398494</v>
      </c>
      <c r="M1630" s="1">
        <f>cocina[[#This Row],[Ganancia bruta]]-cocina[[#This Row],[Ganancia neta]]</f>
        <v>15</v>
      </c>
    </row>
    <row r="1631" spans="1:13" x14ac:dyDescent="0.3">
      <c r="A1631">
        <v>662</v>
      </c>
      <c r="B1631">
        <v>15</v>
      </c>
      <c r="C1631" s="1" t="s">
        <v>83</v>
      </c>
      <c r="D1631" s="1" t="s">
        <v>617</v>
      </c>
      <c r="E1631">
        <v>22</v>
      </c>
      <c r="F1631">
        <v>36</v>
      </c>
      <c r="G1631">
        <v>1</v>
      </c>
      <c r="H1631">
        <v>41</v>
      </c>
      <c r="I1631" s="1" t="s">
        <v>608</v>
      </c>
      <c r="J1631">
        <f>cocina[[#This Row],[Precio Unitario]]*cocina[[#This Row],[Cantidad Ordenada]]-cocina[[#This Row],[Costo Unitario]]*cocina[[#This Row],[Cantidad Ordenada]]</f>
        <v>14</v>
      </c>
      <c r="K1631">
        <f>cocina[[#This Row],[Precio Unitario]]*cocina[[#This Row],[Cantidad Ordenada]]</f>
        <v>36</v>
      </c>
      <c r="L1631" s="5">
        <f>(SUMIF(A:A,cocina[[#This Row],[Número de Orden]],J:J))/SUMIF(A:A,cocina[[#This Row],[Número de Orden]],K:K)</f>
        <v>0.40601503759398494</v>
      </c>
      <c r="M1631" s="1">
        <f>cocina[[#This Row],[Ganancia bruta]]-cocina[[#This Row],[Ganancia neta]]</f>
        <v>22</v>
      </c>
    </row>
    <row r="1632" spans="1:13" x14ac:dyDescent="0.3">
      <c r="A1632">
        <v>663</v>
      </c>
      <c r="B1632">
        <v>3</v>
      </c>
      <c r="C1632" s="1" t="s">
        <v>89</v>
      </c>
      <c r="D1632" s="1" t="s">
        <v>629</v>
      </c>
      <c r="E1632">
        <v>10</v>
      </c>
      <c r="F1632">
        <v>18</v>
      </c>
      <c r="G1632">
        <v>2</v>
      </c>
      <c r="H1632">
        <v>40</v>
      </c>
      <c r="I1632" s="1" t="s">
        <v>609</v>
      </c>
      <c r="J1632">
        <f>cocina[[#This Row],[Precio Unitario]]*cocina[[#This Row],[Cantidad Ordenada]]-cocina[[#This Row],[Costo Unitario]]*cocina[[#This Row],[Cantidad Ordenada]]</f>
        <v>16</v>
      </c>
      <c r="K1632">
        <f>cocina[[#This Row],[Precio Unitario]]*cocina[[#This Row],[Cantidad Ordenada]]</f>
        <v>36</v>
      </c>
      <c r="L1632" s="5">
        <f>(SUMIF(A:A,cocina[[#This Row],[Número de Orden]],J:J))/SUMIF(A:A,cocina[[#This Row],[Número de Orden]],K:K)</f>
        <v>0.42105263157894735</v>
      </c>
      <c r="M1632" s="1">
        <f>cocina[[#This Row],[Ganancia bruta]]-cocina[[#This Row],[Ganancia neta]]</f>
        <v>20</v>
      </c>
    </row>
    <row r="1633" spans="1:13" x14ac:dyDescent="0.3">
      <c r="A1633">
        <v>663</v>
      </c>
      <c r="B1633">
        <v>3</v>
      </c>
      <c r="C1633" s="1" t="s">
        <v>48</v>
      </c>
      <c r="D1633" s="1" t="s">
        <v>618</v>
      </c>
      <c r="E1633">
        <v>17</v>
      </c>
      <c r="F1633">
        <v>29</v>
      </c>
      <c r="G1633">
        <v>2</v>
      </c>
      <c r="H1633">
        <v>5</v>
      </c>
      <c r="I1633" s="1" t="s">
        <v>609</v>
      </c>
      <c r="J1633">
        <f>cocina[[#This Row],[Precio Unitario]]*cocina[[#This Row],[Cantidad Ordenada]]-cocina[[#This Row],[Costo Unitario]]*cocina[[#This Row],[Cantidad Ordenada]]</f>
        <v>24</v>
      </c>
      <c r="K1633">
        <f>cocina[[#This Row],[Precio Unitario]]*cocina[[#This Row],[Cantidad Ordenada]]</f>
        <v>58</v>
      </c>
      <c r="L1633" s="5">
        <f>(SUMIF(A:A,cocina[[#This Row],[Número de Orden]],J:J))/SUMIF(A:A,cocina[[#This Row],[Número de Orden]],K:K)</f>
        <v>0.42105263157894735</v>
      </c>
      <c r="M1633" s="1">
        <f>cocina[[#This Row],[Ganancia bruta]]-cocina[[#This Row],[Ganancia neta]]</f>
        <v>34</v>
      </c>
    </row>
    <row r="1634" spans="1:13" x14ac:dyDescent="0.3">
      <c r="A1634">
        <v>663</v>
      </c>
      <c r="B1634">
        <v>3</v>
      </c>
      <c r="C1634" s="1" t="s">
        <v>156</v>
      </c>
      <c r="D1634" s="1" t="s">
        <v>626</v>
      </c>
      <c r="E1634">
        <v>12</v>
      </c>
      <c r="F1634">
        <v>20</v>
      </c>
      <c r="G1634">
        <v>1</v>
      </c>
      <c r="H1634">
        <v>42</v>
      </c>
      <c r="I1634" s="1" t="s">
        <v>609</v>
      </c>
      <c r="J1634">
        <f>cocina[[#This Row],[Precio Unitario]]*cocina[[#This Row],[Cantidad Ordenada]]-cocina[[#This Row],[Costo Unitario]]*cocina[[#This Row],[Cantidad Ordenada]]</f>
        <v>8</v>
      </c>
      <c r="K1634">
        <f>cocina[[#This Row],[Precio Unitario]]*cocina[[#This Row],[Cantidad Ordenada]]</f>
        <v>20</v>
      </c>
      <c r="L1634" s="5">
        <f>(SUMIF(A:A,cocina[[#This Row],[Número de Orden]],J:J))/SUMIF(A:A,cocina[[#This Row],[Número de Orden]],K:K)</f>
        <v>0.42105263157894735</v>
      </c>
      <c r="M1634" s="1">
        <f>cocina[[#This Row],[Ganancia bruta]]-cocina[[#This Row],[Ganancia neta]]</f>
        <v>12</v>
      </c>
    </row>
    <row r="1635" spans="1:13" x14ac:dyDescent="0.3">
      <c r="A1635">
        <v>664</v>
      </c>
      <c r="B1635">
        <v>20</v>
      </c>
      <c r="C1635" s="1" t="s">
        <v>89</v>
      </c>
      <c r="D1635" s="1" t="s">
        <v>629</v>
      </c>
      <c r="E1635">
        <v>10</v>
      </c>
      <c r="F1635">
        <v>18</v>
      </c>
      <c r="G1635">
        <v>1</v>
      </c>
      <c r="H1635">
        <v>9</v>
      </c>
      <c r="I1635" s="1" t="s">
        <v>608</v>
      </c>
      <c r="J1635">
        <f>cocina[[#This Row],[Precio Unitario]]*cocina[[#This Row],[Cantidad Ordenada]]-cocina[[#This Row],[Costo Unitario]]*cocina[[#This Row],[Cantidad Ordenada]]</f>
        <v>8</v>
      </c>
      <c r="K1635">
        <f>cocina[[#This Row],[Precio Unitario]]*cocina[[#This Row],[Cantidad Ordenada]]</f>
        <v>18</v>
      </c>
      <c r="L1635" s="5">
        <f>(SUMIF(A:A,cocina[[#This Row],[Número de Orden]],J:J))/SUMIF(A:A,cocina[[#This Row],[Número de Orden]],K:K)</f>
        <v>0.41803278688524592</v>
      </c>
      <c r="M1635" s="1">
        <f>cocina[[#This Row],[Ganancia bruta]]-cocina[[#This Row],[Ganancia neta]]</f>
        <v>10</v>
      </c>
    </row>
    <row r="1636" spans="1:13" x14ac:dyDescent="0.3">
      <c r="A1636">
        <v>664</v>
      </c>
      <c r="B1636">
        <v>20</v>
      </c>
      <c r="C1636" s="1" t="s">
        <v>122</v>
      </c>
      <c r="D1636" s="1" t="s">
        <v>621</v>
      </c>
      <c r="E1636">
        <v>11</v>
      </c>
      <c r="F1636">
        <v>19</v>
      </c>
      <c r="G1636">
        <v>2</v>
      </c>
      <c r="H1636">
        <v>42</v>
      </c>
      <c r="I1636" s="1" t="s">
        <v>608</v>
      </c>
      <c r="J1636">
        <f>cocina[[#This Row],[Precio Unitario]]*cocina[[#This Row],[Cantidad Ordenada]]-cocina[[#This Row],[Costo Unitario]]*cocina[[#This Row],[Cantidad Ordenada]]</f>
        <v>16</v>
      </c>
      <c r="K1636">
        <f>cocina[[#This Row],[Precio Unitario]]*cocina[[#This Row],[Cantidad Ordenada]]</f>
        <v>38</v>
      </c>
      <c r="L1636" s="5">
        <f>(SUMIF(A:A,cocina[[#This Row],[Número de Orden]],J:J))/SUMIF(A:A,cocina[[#This Row],[Número de Orden]],K:K)</f>
        <v>0.41803278688524592</v>
      </c>
      <c r="M1636" s="1">
        <f>cocina[[#This Row],[Ganancia bruta]]-cocina[[#This Row],[Ganancia neta]]</f>
        <v>22</v>
      </c>
    </row>
    <row r="1637" spans="1:13" x14ac:dyDescent="0.3">
      <c r="A1637">
        <v>664</v>
      </c>
      <c r="B1637">
        <v>20</v>
      </c>
      <c r="C1637" s="1" t="s">
        <v>213</v>
      </c>
      <c r="D1637" s="1" t="s">
        <v>624</v>
      </c>
      <c r="E1637">
        <v>13</v>
      </c>
      <c r="F1637">
        <v>22</v>
      </c>
      <c r="G1637">
        <v>3</v>
      </c>
      <c r="H1637">
        <v>48</v>
      </c>
      <c r="I1637" s="1" t="s">
        <v>609</v>
      </c>
      <c r="J1637">
        <f>cocina[[#This Row],[Precio Unitario]]*cocina[[#This Row],[Cantidad Ordenada]]-cocina[[#This Row],[Costo Unitario]]*cocina[[#This Row],[Cantidad Ordenada]]</f>
        <v>27</v>
      </c>
      <c r="K1637">
        <f>cocina[[#This Row],[Precio Unitario]]*cocina[[#This Row],[Cantidad Ordenada]]</f>
        <v>66</v>
      </c>
      <c r="L1637" s="5">
        <f>(SUMIF(A:A,cocina[[#This Row],[Número de Orden]],J:J))/SUMIF(A:A,cocina[[#This Row],[Número de Orden]],K:K)</f>
        <v>0.41803278688524592</v>
      </c>
      <c r="M1637" s="1">
        <f>cocina[[#This Row],[Ganancia bruta]]-cocina[[#This Row],[Ganancia neta]]</f>
        <v>39</v>
      </c>
    </row>
    <row r="1638" spans="1:13" x14ac:dyDescent="0.3">
      <c r="A1638">
        <v>665</v>
      </c>
      <c r="B1638">
        <v>6</v>
      </c>
      <c r="C1638" s="1" t="s">
        <v>132</v>
      </c>
      <c r="D1638" s="1" t="s">
        <v>631</v>
      </c>
      <c r="E1638">
        <v>15</v>
      </c>
      <c r="F1638">
        <v>25</v>
      </c>
      <c r="G1638">
        <v>3</v>
      </c>
      <c r="H1638">
        <v>25</v>
      </c>
      <c r="I1638" s="1" t="s">
        <v>609</v>
      </c>
      <c r="J1638">
        <f>cocina[[#This Row],[Precio Unitario]]*cocina[[#This Row],[Cantidad Ordenada]]-cocina[[#This Row],[Costo Unitario]]*cocina[[#This Row],[Cantidad Ordenada]]</f>
        <v>30</v>
      </c>
      <c r="K1638">
        <f>cocina[[#This Row],[Precio Unitario]]*cocina[[#This Row],[Cantidad Ordenada]]</f>
        <v>75</v>
      </c>
      <c r="L1638" s="5">
        <f>(SUMIF(A:A,cocina[[#This Row],[Número de Orden]],J:J))/SUMIF(A:A,cocina[[#This Row],[Número de Orden]],K:K)</f>
        <v>0.40310077519379844</v>
      </c>
      <c r="M1638" s="1">
        <f>cocina[[#This Row],[Ganancia bruta]]-cocina[[#This Row],[Ganancia neta]]</f>
        <v>45</v>
      </c>
    </row>
    <row r="1639" spans="1:13" x14ac:dyDescent="0.3">
      <c r="A1639">
        <v>665</v>
      </c>
      <c r="B1639">
        <v>6</v>
      </c>
      <c r="C1639" s="1" t="s">
        <v>116</v>
      </c>
      <c r="D1639" s="1" t="s">
        <v>615</v>
      </c>
      <c r="E1639">
        <v>16</v>
      </c>
      <c r="F1639">
        <v>27</v>
      </c>
      <c r="G1639">
        <v>2</v>
      </c>
      <c r="H1639">
        <v>15</v>
      </c>
      <c r="I1639" s="1" t="s">
        <v>609</v>
      </c>
      <c r="J1639">
        <f>cocina[[#This Row],[Precio Unitario]]*cocina[[#This Row],[Cantidad Ordenada]]-cocina[[#This Row],[Costo Unitario]]*cocina[[#This Row],[Cantidad Ordenada]]</f>
        <v>22</v>
      </c>
      <c r="K1639">
        <f>cocina[[#This Row],[Precio Unitario]]*cocina[[#This Row],[Cantidad Ordenada]]</f>
        <v>54</v>
      </c>
      <c r="L1639" s="5">
        <f>(SUMIF(A:A,cocina[[#This Row],[Número de Orden]],J:J))/SUMIF(A:A,cocina[[#This Row],[Número de Orden]],K:K)</f>
        <v>0.40310077519379844</v>
      </c>
      <c r="M1639" s="1">
        <f>cocina[[#This Row],[Ganancia bruta]]-cocina[[#This Row],[Ganancia neta]]</f>
        <v>32</v>
      </c>
    </row>
    <row r="1640" spans="1:13" x14ac:dyDescent="0.3">
      <c r="A1640">
        <v>666</v>
      </c>
      <c r="B1640">
        <v>8</v>
      </c>
      <c r="C1640" s="1" t="s">
        <v>156</v>
      </c>
      <c r="D1640" s="1" t="s">
        <v>626</v>
      </c>
      <c r="E1640">
        <v>12</v>
      </c>
      <c r="F1640">
        <v>20</v>
      </c>
      <c r="G1640">
        <v>2</v>
      </c>
      <c r="H1640">
        <v>27</v>
      </c>
      <c r="I1640" s="1" t="s">
        <v>609</v>
      </c>
      <c r="J1640">
        <f>cocina[[#This Row],[Precio Unitario]]*cocina[[#This Row],[Cantidad Ordenada]]-cocina[[#This Row],[Costo Unitario]]*cocina[[#This Row],[Cantidad Ordenada]]</f>
        <v>16</v>
      </c>
      <c r="K1640">
        <f>cocina[[#This Row],[Precio Unitario]]*cocina[[#This Row],[Cantidad Ordenada]]</f>
        <v>40</v>
      </c>
      <c r="L1640" s="5">
        <f>(SUMIF(A:A,cocina[[#This Row],[Número de Orden]],J:J))/SUMIF(A:A,cocina[[#This Row],[Número de Orden]],K:K)</f>
        <v>0.4</v>
      </c>
      <c r="M1640" s="1">
        <f>cocina[[#This Row],[Ganancia bruta]]-cocina[[#This Row],[Ganancia neta]]</f>
        <v>24</v>
      </c>
    </row>
    <row r="1641" spans="1:13" x14ac:dyDescent="0.3">
      <c r="A1641">
        <v>667</v>
      </c>
      <c r="B1641">
        <v>6</v>
      </c>
      <c r="C1641" s="1" t="s">
        <v>83</v>
      </c>
      <c r="D1641" s="1" t="s">
        <v>617</v>
      </c>
      <c r="E1641">
        <v>22</v>
      </c>
      <c r="F1641">
        <v>36</v>
      </c>
      <c r="G1641">
        <v>1</v>
      </c>
      <c r="H1641">
        <v>12</v>
      </c>
      <c r="I1641" s="1" t="s">
        <v>608</v>
      </c>
      <c r="J1641">
        <f>cocina[[#This Row],[Precio Unitario]]*cocina[[#This Row],[Cantidad Ordenada]]-cocina[[#This Row],[Costo Unitario]]*cocina[[#This Row],[Cantidad Ordenada]]</f>
        <v>14</v>
      </c>
      <c r="K1641">
        <f>cocina[[#This Row],[Precio Unitario]]*cocina[[#This Row],[Cantidad Ordenada]]</f>
        <v>36</v>
      </c>
      <c r="L1641" s="5">
        <f>(SUMIF(A:A,cocina[[#This Row],[Número de Orden]],J:J))/SUMIF(A:A,cocina[[#This Row],[Número de Orden]],K:K)</f>
        <v>0.3888888888888889</v>
      </c>
      <c r="M1641" s="1">
        <f>cocina[[#This Row],[Ganancia bruta]]-cocina[[#This Row],[Ganancia neta]]</f>
        <v>22</v>
      </c>
    </row>
    <row r="1642" spans="1:13" x14ac:dyDescent="0.3">
      <c r="A1642">
        <v>668</v>
      </c>
      <c r="B1642">
        <v>12</v>
      </c>
      <c r="C1642" s="1" t="s">
        <v>165</v>
      </c>
      <c r="D1642" s="1" t="s">
        <v>630</v>
      </c>
      <c r="E1642">
        <v>15</v>
      </c>
      <c r="F1642">
        <v>26</v>
      </c>
      <c r="G1642">
        <v>3</v>
      </c>
      <c r="H1642">
        <v>59</v>
      </c>
      <c r="I1642" s="1" t="s">
        <v>608</v>
      </c>
      <c r="J1642">
        <f>cocina[[#This Row],[Precio Unitario]]*cocina[[#This Row],[Cantidad Ordenada]]-cocina[[#This Row],[Costo Unitario]]*cocina[[#This Row],[Cantidad Ordenada]]</f>
        <v>33</v>
      </c>
      <c r="K1642">
        <f>cocina[[#This Row],[Precio Unitario]]*cocina[[#This Row],[Cantidad Ordenada]]</f>
        <v>78</v>
      </c>
      <c r="L1642" s="5">
        <f>(SUMIF(A:A,cocina[[#This Row],[Número de Orden]],J:J))/SUMIF(A:A,cocina[[#This Row],[Número de Orden]],K:K)</f>
        <v>0.41293532338308458</v>
      </c>
      <c r="M1642" s="1">
        <f>cocina[[#This Row],[Ganancia bruta]]-cocina[[#This Row],[Ganancia neta]]</f>
        <v>45</v>
      </c>
    </row>
    <row r="1643" spans="1:13" x14ac:dyDescent="0.3">
      <c r="A1643">
        <v>668</v>
      </c>
      <c r="B1643">
        <v>12</v>
      </c>
      <c r="C1643" s="1" t="s">
        <v>168</v>
      </c>
      <c r="D1643" s="1" t="s">
        <v>612</v>
      </c>
      <c r="E1643">
        <v>14</v>
      </c>
      <c r="F1643">
        <v>24</v>
      </c>
      <c r="G1643">
        <v>2</v>
      </c>
      <c r="H1643">
        <v>9</v>
      </c>
      <c r="I1643" s="1" t="s">
        <v>609</v>
      </c>
      <c r="J1643">
        <f>cocina[[#This Row],[Precio Unitario]]*cocina[[#This Row],[Cantidad Ordenada]]-cocina[[#This Row],[Costo Unitario]]*cocina[[#This Row],[Cantidad Ordenada]]</f>
        <v>20</v>
      </c>
      <c r="K1643">
        <f>cocina[[#This Row],[Precio Unitario]]*cocina[[#This Row],[Cantidad Ordenada]]</f>
        <v>48</v>
      </c>
      <c r="L1643" s="5">
        <f>(SUMIF(A:A,cocina[[#This Row],[Número de Orden]],J:J))/SUMIF(A:A,cocina[[#This Row],[Número de Orden]],K:K)</f>
        <v>0.41293532338308458</v>
      </c>
      <c r="M1643" s="1">
        <f>cocina[[#This Row],[Ganancia bruta]]-cocina[[#This Row],[Ganancia neta]]</f>
        <v>28</v>
      </c>
    </row>
    <row r="1644" spans="1:13" x14ac:dyDescent="0.3">
      <c r="A1644">
        <v>668</v>
      </c>
      <c r="B1644">
        <v>12</v>
      </c>
      <c r="C1644" s="1" t="s">
        <v>132</v>
      </c>
      <c r="D1644" s="1" t="s">
        <v>631</v>
      </c>
      <c r="E1644">
        <v>15</v>
      </c>
      <c r="F1644">
        <v>25</v>
      </c>
      <c r="G1644">
        <v>3</v>
      </c>
      <c r="H1644">
        <v>47</v>
      </c>
      <c r="I1644" s="1" t="s">
        <v>608</v>
      </c>
      <c r="J1644">
        <f>cocina[[#This Row],[Precio Unitario]]*cocina[[#This Row],[Cantidad Ordenada]]-cocina[[#This Row],[Costo Unitario]]*cocina[[#This Row],[Cantidad Ordenada]]</f>
        <v>30</v>
      </c>
      <c r="K1644">
        <f>cocina[[#This Row],[Precio Unitario]]*cocina[[#This Row],[Cantidad Ordenada]]</f>
        <v>75</v>
      </c>
      <c r="L1644" s="5">
        <f>(SUMIF(A:A,cocina[[#This Row],[Número de Orden]],J:J))/SUMIF(A:A,cocina[[#This Row],[Número de Orden]],K:K)</f>
        <v>0.41293532338308458</v>
      </c>
      <c r="M1644" s="1">
        <f>cocina[[#This Row],[Ganancia bruta]]-cocina[[#This Row],[Ganancia neta]]</f>
        <v>45</v>
      </c>
    </row>
    <row r="1645" spans="1:13" x14ac:dyDescent="0.3">
      <c r="A1645">
        <v>669</v>
      </c>
      <c r="B1645">
        <v>10</v>
      </c>
      <c r="C1645" s="1" t="s">
        <v>126</v>
      </c>
      <c r="D1645" s="1" t="s">
        <v>614</v>
      </c>
      <c r="E1645">
        <v>19</v>
      </c>
      <c r="F1645">
        <v>31</v>
      </c>
      <c r="G1645">
        <v>1</v>
      </c>
      <c r="H1645">
        <v>13</v>
      </c>
      <c r="I1645" s="1" t="s">
        <v>609</v>
      </c>
      <c r="J1645">
        <f>cocina[[#This Row],[Precio Unitario]]*cocina[[#This Row],[Cantidad Ordenada]]-cocina[[#This Row],[Costo Unitario]]*cocina[[#This Row],[Cantidad Ordenada]]</f>
        <v>12</v>
      </c>
      <c r="K1645">
        <f>cocina[[#This Row],[Precio Unitario]]*cocina[[#This Row],[Cantidad Ordenada]]</f>
        <v>31</v>
      </c>
      <c r="L1645" s="5">
        <f>(SUMIF(A:A,cocina[[#This Row],[Número de Orden]],J:J))/SUMIF(A:A,cocina[[#This Row],[Número de Orden]],K:K)</f>
        <v>0.40331491712707185</v>
      </c>
      <c r="M1645" s="1">
        <f>cocina[[#This Row],[Ganancia bruta]]-cocina[[#This Row],[Ganancia neta]]</f>
        <v>19</v>
      </c>
    </row>
    <row r="1646" spans="1:13" x14ac:dyDescent="0.3">
      <c r="A1646">
        <v>669</v>
      </c>
      <c r="B1646">
        <v>10</v>
      </c>
      <c r="C1646" s="1" t="s">
        <v>116</v>
      </c>
      <c r="D1646" s="1" t="s">
        <v>615</v>
      </c>
      <c r="E1646">
        <v>16</v>
      </c>
      <c r="F1646">
        <v>27</v>
      </c>
      <c r="G1646">
        <v>2</v>
      </c>
      <c r="H1646">
        <v>14</v>
      </c>
      <c r="I1646" s="1" t="s">
        <v>609</v>
      </c>
      <c r="J1646">
        <f>cocina[[#This Row],[Precio Unitario]]*cocina[[#This Row],[Cantidad Ordenada]]-cocina[[#This Row],[Costo Unitario]]*cocina[[#This Row],[Cantidad Ordenada]]</f>
        <v>22</v>
      </c>
      <c r="K1646">
        <f>cocina[[#This Row],[Precio Unitario]]*cocina[[#This Row],[Cantidad Ordenada]]</f>
        <v>54</v>
      </c>
      <c r="L1646" s="5">
        <f>(SUMIF(A:A,cocina[[#This Row],[Número de Orden]],J:J))/SUMIF(A:A,cocina[[#This Row],[Número de Orden]],K:K)</f>
        <v>0.40331491712707185</v>
      </c>
      <c r="M1646" s="1">
        <f>cocina[[#This Row],[Ganancia bruta]]-cocina[[#This Row],[Ganancia neta]]</f>
        <v>32</v>
      </c>
    </row>
    <row r="1647" spans="1:13" x14ac:dyDescent="0.3">
      <c r="A1647">
        <v>669</v>
      </c>
      <c r="B1647">
        <v>10</v>
      </c>
      <c r="C1647" s="1" t="s">
        <v>257</v>
      </c>
      <c r="D1647" s="1" t="s">
        <v>623</v>
      </c>
      <c r="E1647">
        <v>19</v>
      </c>
      <c r="F1647">
        <v>32</v>
      </c>
      <c r="G1647">
        <v>3</v>
      </c>
      <c r="H1647">
        <v>42</v>
      </c>
      <c r="I1647" s="1" t="s">
        <v>609</v>
      </c>
      <c r="J1647">
        <f>cocina[[#This Row],[Precio Unitario]]*cocina[[#This Row],[Cantidad Ordenada]]-cocina[[#This Row],[Costo Unitario]]*cocina[[#This Row],[Cantidad Ordenada]]</f>
        <v>39</v>
      </c>
      <c r="K1647">
        <f>cocina[[#This Row],[Precio Unitario]]*cocina[[#This Row],[Cantidad Ordenada]]</f>
        <v>96</v>
      </c>
      <c r="L1647" s="5">
        <f>(SUMIF(A:A,cocina[[#This Row],[Número de Orden]],J:J))/SUMIF(A:A,cocina[[#This Row],[Número de Orden]],K:K)</f>
        <v>0.40331491712707185</v>
      </c>
      <c r="M1647" s="1">
        <f>cocina[[#This Row],[Ganancia bruta]]-cocina[[#This Row],[Ganancia neta]]</f>
        <v>57</v>
      </c>
    </row>
    <row r="1648" spans="1:13" x14ac:dyDescent="0.3">
      <c r="A1648">
        <v>670</v>
      </c>
      <c r="B1648">
        <v>16</v>
      </c>
      <c r="C1648" s="1" t="s">
        <v>210</v>
      </c>
      <c r="D1648" s="1" t="s">
        <v>627</v>
      </c>
      <c r="E1648">
        <v>14</v>
      </c>
      <c r="F1648">
        <v>23</v>
      </c>
      <c r="G1648">
        <v>1</v>
      </c>
      <c r="H1648">
        <v>26</v>
      </c>
      <c r="I1648" s="1" t="s">
        <v>608</v>
      </c>
      <c r="J1648">
        <f>cocina[[#This Row],[Precio Unitario]]*cocina[[#This Row],[Cantidad Ordenada]]-cocina[[#This Row],[Costo Unitario]]*cocina[[#This Row],[Cantidad Ordenada]]</f>
        <v>9</v>
      </c>
      <c r="K1648">
        <f>cocina[[#This Row],[Precio Unitario]]*cocina[[#This Row],[Cantidad Ordenada]]</f>
        <v>23</v>
      </c>
      <c r="L1648" s="5">
        <f>(SUMIF(A:A,cocina[[#This Row],[Número de Orden]],J:J))/SUMIF(A:A,cocina[[#This Row],[Número de Orden]],K:K)</f>
        <v>0.39361702127659576</v>
      </c>
      <c r="M1648" s="1">
        <f>cocina[[#This Row],[Ganancia bruta]]-cocina[[#This Row],[Ganancia neta]]</f>
        <v>14</v>
      </c>
    </row>
    <row r="1649" spans="1:13" x14ac:dyDescent="0.3">
      <c r="A1649">
        <v>670</v>
      </c>
      <c r="B1649">
        <v>16</v>
      </c>
      <c r="C1649" s="1" t="s">
        <v>36</v>
      </c>
      <c r="D1649" s="1" t="s">
        <v>622</v>
      </c>
      <c r="E1649">
        <v>21</v>
      </c>
      <c r="F1649">
        <v>35</v>
      </c>
      <c r="G1649">
        <v>1</v>
      </c>
      <c r="H1649">
        <v>17</v>
      </c>
      <c r="I1649" s="1" t="s">
        <v>609</v>
      </c>
      <c r="J1649">
        <f>cocina[[#This Row],[Precio Unitario]]*cocina[[#This Row],[Cantidad Ordenada]]-cocina[[#This Row],[Costo Unitario]]*cocina[[#This Row],[Cantidad Ordenada]]</f>
        <v>14</v>
      </c>
      <c r="K1649">
        <f>cocina[[#This Row],[Precio Unitario]]*cocina[[#This Row],[Cantidad Ordenada]]</f>
        <v>35</v>
      </c>
      <c r="L1649" s="5">
        <f>(SUMIF(A:A,cocina[[#This Row],[Número de Orden]],J:J))/SUMIF(A:A,cocina[[#This Row],[Número de Orden]],K:K)</f>
        <v>0.39361702127659576</v>
      </c>
      <c r="M1649" s="1">
        <f>cocina[[#This Row],[Ganancia bruta]]-cocina[[#This Row],[Ganancia neta]]</f>
        <v>21</v>
      </c>
    </row>
    <row r="1650" spans="1:13" x14ac:dyDescent="0.3">
      <c r="A1650">
        <v>670</v>
      </c>
      <c r="B1650">
        <v>16</v>
      </c>
      <c r="C1650" s="1" t="s">
        <v>83</v>
      </c>
      <c r="D1650" s="1" t="s">
        <v>617</v>
      </c>
      <c r="E1650">
        <v>22</v>
      </c>
      <c r="F1650">
        <v>36</v>
      </c>
      <c r="G1650">
        <v>1</v>
      </c>
      <c r="H1650">
        <v>32</v>
      </c>
      <c r="I1650" s="1" t="s">
        <v>608</v>
      </c>
      <c r="J1650">
        <f>cocina[[#This Row],[Precio Unitario]]*cocina[[#This Row],[Cantidad Ordenada]]-cocina[[#This Row],[Costo Unitario]]*cocina[[#This Row],[Cantidad Ordenada]]</f>
        <v>14</v>
      </c>
      <c r="K1650">
        <f>cocina[[#This Row],[Precio Unitario]]*cocina[[#This Row],[Cantidad Ordenada]]</f>
        <v>36</v>
      </c>
      <c r="L1650" s="5">
        <f>(SUMIF(A:A,cocina[[#This Row],[Número de Orden]],J:J))/SUMIF(A:A,cocina[[#This Row],[Número de Orden]],K:K)</f>
        <v>0.39361702127659576</v>
      </c>
      <c r="M1650" s="1">
        <f>cocina[[#This Row],[Ganancia bruta]]-cocina[[#This Row],[Ganancia neta]]</f>
        <v>22</v>
      </c>
    </row>
    <row r="1651" spans="1:13" x14ac:dyDescent="0.3">
      <c r="A1651">
        <v>671</v>
      </c>
      <c r="B1651">
        <v>17</v>
      </c>
      <c r="C1651" s="1" t="s">
        <v>36</v>
      </c>
      <c r="D1651" s="1" t="s">
        <v>622</v>
      </c>
      <c r="E1651">
        <v>21</v>
      </c>
      <c r="F1651">
        <v>35</v>
      </c>
      <c r="G1651">
        <v>2</v>
      </c>
      <c r="H1651">
        <v>29</v>
      </c>
      <c r="I1651" s="1" t="s">
        <v>609</v>
      </c>
      <c r="J1651">
        <f>cocina[[#This Row],[Precio Unitario]]*cocina[[#This Row],[Cantidad Ordenada]]-cocina[[#This Row],[Costo Unitario]]*cocina[[#This Row],[Cantidad Ordenada]]</f>
        <v>28</v>
      </c>
      <c r="K1651">
        <f>cocina[[#This Row],[Precio Unitario]]*cocina[[#This Row],[Cantidad Ordenada]]</f>
        <v>70</v>
      </c>
      <c r="L1651" s="5">
        <f>(SUMIF(A:A,cocina[[#This Row],[Número de Orden]],J:J))/SUMIF(A:A,cocina[[#This Row],[Número de Orden]],K:K)</f>
        <v>0.40217391304347827</v>
      </c>
      <c r="M1651" s="1">
        <f>cocina[[#This Row],[Ganancia bruta]]-cocina[[#This Row],[Ganancia neta]]</f>
        <v>42</v>
      </c>
    </row>
    <row r="1652" spans="1:13" x14ac:dyDescent="0.3">
      <c r="A1652">
        <v>671</v>
      </c>
      <c r="B1652">
        <v>17</v>
      </c>
      <c r="C1652" s="1" t="s">
        <v>132</v>
      </c>
      <c r="D1652" s="1" t="s">
        <v>631</v>
      </c>
      <c r="E1652">
        <v>15</v>
      </c>
      <c r="F1652">
        <v>25</v>
      </c>
      <c r="G1652">
        <v>2</v>
      </c>
      <c r="H1652">
        <v>32</v>
      </c>
      <c r="I1652" s="1" t="s">
        <v>608</v>
      </c>
      <c r="J1652">
        <f>cocina[[#This Row],[Precio Unitario]]*cocina[[#This Row],[Cantidad Ordenada]]-cocina[[#This Row],[Costo Unitario]]*cocina[[#This Row],[Cantidad Ordenada]]</f>
        <v>20</v>
      </c>
      <c r="K1652">
        <f>cocina[[#This Row],[Precio Unitario]]*cocina[[#This Row],[Cantidad Ordenada]]</f>
        <v>50</v>
      </c>
      <c r="L1652" s="5">
        <f>(SUMIF(A:A,cocina[[#This Row],[Número de Orden]],J:J))/SUMIF(A:A,cocina[[#This Row],[Número de Orden]],K:K)</f>
        <v>0.40217391304347827</v>
      </c>
      <c r="M1652" s="1">
        <f>cocina[[#This Row],[Ganancia bruta]]-cocina[[#This Row],[Ganancia neta]]</f>
        <v>30</v>
      </c>
    </row>
    <row r="1653" spans="1:13" x14ac:dyDescent="0.3">
      <c r="A1653">
        <v>671</v>
      </c>
      <c r="B1653">
        <v>17</v>
      </c>
      <c r="C1653" s="1" t="s">
        <v>257</v>
      </c>
      <c r="D1653" s="1" t="s">
        <v>623</v>
      </c>
      <c r="E1653">
        <v>19</v>
      </c>
      <c r="F1653">
        <v>32</v>
      </c>
      <c r="G1653">
        <v>2</v>
      </c>
      <c r="H1653">
        <v>34</v>
      </c>
      <c r="I1653" s="1" t="s">
        <v>608</v>
      </c>
      <c r="J1653">
        <f>cocina[[#This Row],[Precio Unitario]]*cocina[[#This Row],[Cantidad Ordenada]]-cocina[[#This Row],[Costo Unitario]]*cocina[[#This Row],[Cantidad Ordenada]]</f>
        <v>26</v>
      </c>
      <c r="K1653">
        <f>cocina[[#This Row],[Precio Unitario]]*cocina[[#This Row],[Cantidad Ordenada]]</f>
        <v>64</v>
      </c>
      <c r="L1653" s="5">
        <f>(SUMIF(A:A,cocina[[#This Row],[Número de Orden]],J:J))/SUMIF(A:A,cocina[[#This Row],[Número de Orden]],K:K)</f>
        <v>0.40217391304347827</v>
      </c>
      <c r="M1653" s="1">
        <f>cocina[[#This Row],[Ganancia bruta]]-cocina[[#This Row],[Ganancia neta]]</f>
        <v>38</v>
      </c>
    </row>
    <row r="1654" spans="1:13" x14ac:dyDescent="0.3">
      <c r="A1654">
        <v>672</v>
      </c>
      <c r="B1654">
        <v>12</v>
      </c>
      <c r="C1654" s="1" t="s">
        <v>257</v>
      </c>
      <c r="D1654" s="1" t="s">
        <v>623</v>
      </c>
      <c r="E1654">
        <v>19</v>
      </c>
      <c r="F1654">
        <v>32</v>
      </c>
      <c r="G1654">
        <v>3</v>
      </c>
      <c r="H1654">
        <v>21</v>
      </c>
      <c r="I1654" s="1" t="s">
        <v>609</v>
      </c>
      <c r="J1654">
        <f>cocina[[#This Row],[Precio Unitario]]*cocina[[#This Row],[Cantidad Ordenada]]-cocina[[#This Row],[Costo Unitario]]*cocina[[#This Row],[Cantidad Ordenada]]</f>
        <v>39</v>
      </c>
      <c r="K1654">
        <f>cocina[[#This Row],[Precio Unitario]]*cocina[[#This Row],[Cantidad Ordenada]]</f>
        <v>96</v>
      </c>
      <c r="L1654" s="5">
        <f>(SUMIF(A:A,cocina[[#This Row],[Número de Orden]],J:J))/SUMIF(A:A,cocina[[#This Row],[Número de Orden]],K:K)</f>
        <v>0.40127388535031849</v>
      </c>
      <c r="M1654" s="1">
        <f>cocina[[#This Row],[Ganancia bruta]]-cocina[[#This Row],[Ganancia neta]]</f>
        <v>57</v>
      </c>
    </row>
    <row r="1655" spans="1:13" x14ac:dyDescent="0.3">
      <c r="A1655">
        <v>672</v>
      </c>
      <c r="B1655">
        <v>12</v>
      </c>
      <c r="C1655" s="1" t="s">
        <v>80</v>
      </c>
      <c r="D1655" s="1" t="s">
        <v>628</v>
      </c>
      <c r="E1655">
        <v>13</v>
      </c>
      <c r="F1655">
        <v>21</v>
      </c>
      <c r="G1655">
        <v>2</v>
      </c>
      <c r="H1655">
        <v>15</v>
      </c>
      <c r="I1655" s="1" t="s">
        <v>609</v>
      </c>
      <c r="J1655">
        <f>cocina[[#This Row],[Precio Unitario]]*cocina[[#This Row],[Cantidad Ordenada]]-cocina[[#This Row],[Costo Unitario]]*cocina[[#This Row],[Cantidad Ordenada]]</f>
        <v>16</v>
      </c>
      <c r="K1655">
        <f>cocina[[#This Row],[Precio Unitario]]*cocina[[#This Row],[Cantidad Ordenada]]</f>
        <v>42</v>
      </c>
      <c r="L1655" s="5">
        <f>(SUMIF(A:A,cocina[[#This Row],[Número de Orden]],J:J))/SUMIF(A:A,cocina[[#This Row],[Número de Orden]],K:K)</f>
        <v>0.40127388535031849</v>
      </c>
      <c r="M1655" s="1">
        <f>cocina[[#This Row],[Ganancia bruta]]-cocina[[#This Row],[Ganancia neta]]</f>
        <v>26</v>
      </c>
    </row>
    <row r="1656" spans="1:13" x14ac:dyDescent="0.3">
      <c r="A1656">
        <v>672</v>
      </c>
      <c r="B1656">
        <v>12</v>
      </c>
      <c r="C1656" s="1" t="s">
        <v>122</v>
      </c>
      <c r="D1656" s="1" t="s">
        <v>621</v>
      </c>
      <c r="E1656">
        <v>11</v>
      </c>
      <c r="F1656">
        <v>19</v>
      </c>
      <c r="G1656">
        <v>1</v>
      </c>
      <c r="H1656">
        <v>42</v>
      </c>
      <c r="I1656" s="1" t="s">
        <v>608</v>
      </c>
      <c r="J1656">
        <f>cocina[[#This Row],[Precio Unitario]]*cocina[[#This Row],[Cantidad Ordenada]]-cocina[[#This Row],[Costo Unitario]]*cocina[[#This Row],[Cantidad Ordenada]]</f>
        <v>8</v>
      </c>
      <c r="K1656">
        <f>cocina[[#This Row],[Precio Unitario]]*cocina[[#This Row],[Cantidad Ordenada]]</f>
        <v>19</v>
      </c>
      <c r="L1656" s="5">
        <f>(SUMIF(A:A,cocina[[#This Row],[Número de Orden]],J:J))/SUMIF(A:A,cocina[[#This Row],[Número de Orden]],K:K)</f>
        <v>0.40127388535031849</v>
      </c>
      <c r="M1656" s="1">
        <f>cocina[[#This Row],[Ganancia bruta]]-cocina[[#This Row],[Ganancia neta]]</f>
        <v>11</v>
      </c>
    </row>
    <row r="1657" spans="1:13" x14ac:dyDescent="0.3">
      <c r="A1657">
        <v>673</v>
      </c>
      <c r="B1657">
        <v>20</v>
      </c>
      <c r="C1657" s="1" t="s">
        <v>58</v>
      </c>
      <c r="D1657" s="1" t="s">
        <v>616</v>
      </c>
      <c r="E1657">
        <v>25</v>
      </c>
      <c r="F1657">
        <v>40</v>
      </c>
      <c r="G1657">
        <v>2</v>
      </c>
      <c r="H1657">
        <v>13</v>
      </c>
      <c r="I1657" s="1" t="s">
        <v>608</v>
      </c>
      <c r="J1657">
        <f>cocina[[#This Row],[Precio Unitario]]*cocina[[#This Row],[Cantidad Ordenada]]-cocina[[#This Row],[Costo Unitario]]*cocina[[#This Row],[Cantidad Ordenada]]</f>
        <v>30</v>
      </c>
      <c r="K1657">
        <f>cocina[[#This Row],[Precio Unitario]]*cocina[[#This Row],[Cantidad Ordenada]]</f>
        <v>80</v>
      </c>
      <c r="L1657" s="5">
        <f>(SUMIF(A:A,cocina[[#This Row],[Número de Orden]],J:J))/SUMIF(A:A,cocina[[#This Row],[Número de Orden]],K:K)</f>
        <v>0.39245283018867927</v>
      </c>
      <c r="M1657" s="1">
        <f>cocina[[#This Row],[Ganancia bruta]]-cocina[[#This Row],[Ganancia neta]]</f>
        <v>50</v>
      </c>
    </row>
    <row r="1658" spans="1:13" x14ac:dyDescent="0.3">
      <c r="A1658">
        <v>673</v>
      </c>
      <c r="B1658">
        <v>20</v>
      </c>
      <c r="C1658" s="1" t="s">
        <v>36</v>
      </c>
      <c r="D1658" s="1" t="s">
        <v>622</v>
      </c>
      <c r="E1658">
        <v>21</v>
      </c>
      <c r="F1658">
        <v>35</v>
      </c>
      <c r="G1658">
        <v>3</v>
      </c>
      <c r="H1658">
        <v>10</v>
      </c>
      <c r="I1658" s="1" t="s">
        <v>608</v>
      </c>
      <c r="J1658">
        <f>cocina[[#This Row],[Precio Unitario]]*cocina[[#This Row],[Cantidad Ordenada]]-cocina[[#This Row],[Costo Unitario]]*cocina[[#This Row],[Cantidad Ordenada]]</f>
        <v>42</v>
      </c>
      <c r="K1658">
        <f>cocina[[#This Row],[Precio Unitario]]*cocina[[#This Row],[Cantidad Ordenada]]</f>
        <v>105</v>
      </c>
      <c r="L1658" s="5">
        <f>(SUMIF(A:A,cocina[[#This Row],[Número de Orden]],J:J))/SUMIF(A:A,cocina[[#This Row],[Número de Orden]],K:K)</f>
        <v>0.39245283018867927</v>
      </c>
      <c r="M1658" s="1">
        <f>cocina[[#This Row],[Ganancia bruta]]-cocina[[#This Row],[Ganancia neta]]</f>
        <v>63</v>
      </c>
    </row>
    <row r="1659" spans="1:13" x14ac:dyDescent="0.3">
      <c r="A1659">
        <v>673</v>
      </c>
      <c r="B1659">
        <v>20</v>
      </c>
      <c r="C1659" s="1" t="s">
        <v>78</v>
      </c>
      <c r="D1659" s="1" t="s">
        <v>613</v>
      </c>
      <c r="E1659">
        <v>18</v>
      </c>
      <c r="F1659">
        <v>30</v>
      </c>
      <c r="G1659">
        <v>1</v>
      </c>
      <c r="H1659">
        <v>25</v>
      </c>
      <c r="I1659" s="1" t="s">
        <v>608</v>
      </c>
      <c r="J1659">
        <f>cocina[[#This Row],[Precio Unitario]]*cocina[[#This Row],[Cantidad Ordenada]]-cocina[[#This Row],[Costo Unitario]]*cocina[[#This Row],[Cantidad Ordenada]]</f>
        <v>12</v>
      </c>
      <c r="K1659">
        <f>cocina[[#This Row],[Precio Unitario]]*cocina[[#This Row],[Cantidad Ordenada]]</f>
        <v>30</v>
      </c>
      <c r="L1659" s="5">
        <f>(SUMIF(A:A,cocina[[#This Row],[Número de Orden]],J:J))/SUMIF(A:A,cocina[[#This Row],[Número de Orden]],K:K)</f>
        <v>0.39245283018867927</v>
      </c>
      <c r="M1659" s="1">
        <f>cocina[[#This Row],[Ganancia bruta]]-cocina[[#This Row],[Ganancia neta]]</f>
        <v>18</v>
      </c>
    </row>
    <row r="1660" spans="1:13" x14ac:dyDescent="0.3">
      <c r="A1660">
        <v>673</v>
      </c>
      <c r="B1660">
        <v>20</v>
      </c>
      <c r="C1660" s="1" t="s">
        <v>132</v>
      </c>
      <c r="D1660" s="1" t="s">
        <v>631</v>
      </c>
      <c r="E1660">
        <v>15</v>
      </c>
      <c r="F1660">
        <v>25</v>
      </c>
      <c r="G1660">
        <v>2</v>
      </c>
      <c r="H1660">
        <v>45</v>
      </c>
      <c r="I1660" s="1" t="s">
        <v>609</v>
      </c>
      <c r="J1660">
        <f>cocina[[#This Row],[Precio Unitario]]*cocina[[#This Row],[Cantidad Ordenada]]-cocina[[#This Row],[Costo Unitario]]*cocina[[#This Row],[Cantidad Ordenada]]</f>
        <v>20</v>
      </c>
      <c r="K1660">
        <f>cocina[[#This Row],[Precio Unitario]]*cocina[[#This Row],[Cantidad Ordenada]]</f>
        <v>50</v>
      </c>
      <c r="L1660" s="5">
        <f>(SUMIF(A:A,cocina[[#This Row],[Número de Orden]],J:J))/SUMIF(A:A,cocina[[#This Row],[Número de Orden]],K:K)</f>
        <v>0.39245283018867927</v>
      </c>
      <c r="M1660" s="1">
        <f>cocina[[#This Row],[Ganancia bruta]]-cocina[[#This Row],[Ganancia neta]]</f>
        <v>30</v>
      </c>
    </row>
    <row r="1661" spans="1:13" x14ac:dyDescent="0.3">
      <c r="A1661">
        <v>674</v>
      </c>
      <c r="B1661">
        <v>1</v>
      </c>
      <c r="C1661" s="1" t="s">
        <v>122</v>
      </c>
      <c r="D1661" s="1" t="s">
        <v>621</v>
      </c>
      <c r="E1661">
        <v>11</v>
      </c>
      <c r="F1661">
        <v>19</v>
      </c>
      <c r="G1661">
        <v>3</v>
      </c>
      <c r="H1661">
        <v>11</v>
      </c>
      <c r="I1661" s="1" t="s">
        <v>608</v>
      </c>
      <c r="J1661">
        <f>cocina[[#This Row],[Precio Unitario]]*cocina[[#This Row],[Cantidad Ordenada]]-cocina[[#This Row],[Costo Unitario]]*cocina[[#This Row],[Cantidad Ordenada]]</f>
        <v>24</v>
      </c>
      <c r="K1661">
        <f>cocina[[#This Row],[Precio Unitario]]*cocina[[#This Row],[Cantidad Ordenada]]</f>
        <v>57</v>
      </c>
      <c r="L1661" s="5">
        <f>(SUMIF(A:A,cocina[[#This Row],[Número de Orden]],J:J))/SUMIF(A:A,cocina[[#This Row],[Número de Orden]],K:K)</f>
        <v>0.40579710144927539</v>
      </c>
      <c r="M1661" s="1">
        <f>cocina[[#This Row],[Ganancia bruta]]-cocina[[#This Row],[Ganancia neta]]</f>
        <v>33</v>
      </c>
    </row>
    <row r="1662" spans="1:13" x14ac:dyDescent="0.3">
      <c r="A1662">
        <v>674</v>
      </c>
      <c r="B1662">
        <v>1</v>
      </c>
      <c r="C1662" s="1" t="s">
        <v>89</v>
      </c>
      <c r="D1662" s="1" t="s">
        <v>629</v>
      </c>
      <c r="E1662">
        <v>10</v>
      </c>
      <c r="F1662">
        <v>18</v>
      </c>
      <c r="G1662">
        <v>2</v>
      </c>
      <c r="H1662">
        <v>12</v>
      </c>
      <c r="I1662" s="1" t="s">
        <v>608</v>
      </c>
      <c r="J1662">
        <f>cocina[[#This Row],[Precio Unitario]]*cocina[[#This Row],[Cantidad Ordenada]]-cocina[[#This Row],[Costo Unitario]]*cocina[[#This Row],[Cantidad Ordenada]]</f>
        <v>16</v>
      </c>
      <c r="K1662">
        <f>cocina[[#This Row],[Precio Unitario]]*cocina[[#This Row],[Cantidad Ordenada]]</f>
        <v>36</v>
      </c>
      <c r="L1662" s="5">
        <f>(SUMIF(A:A,cocina[[#This Row],[Número de Orden]],J:J))/SUMIF(A:A,cocina[[#This Row],[Número de Orden]],K:K)</f>
        <v>0.40579710144927539</v>
      </c>
      <c r="M1662" s="1">
        <f>cocina[[#This Row],[Ganancia bruta]]-cocina[[#This Row],[Ganancia neta]]</f>
        <v>20</v>
      </c>
    </row>
    <row r="1663" spans="1:13" x14ac:dyDescent="0.3">
      <c r="A1663">
        <v>674</v>
      </c>
      <c r="B1663">
        <v>1</v>
      </c>
      <c r="C1663" s="1" t="s">
        <v>126</v>
      </c>
      <c r="D1663" s="1" t="s">
        <v>614</v>
      </c>
      <c r="E1663">
        <v>19</v>
      </c>
      <c r="F1663">
        <v>31</v>
      </c>
      <c r="G1663">
        <v>3</v>
      </c>
      <c r="H1663">
        <v>7</v>
      </c>
      <c r="I1663" s="1" t="s">
        <v>609</v>
      </c>
      <c r="J1663">
        <f>cocina[[#This Row],[Precio Unitario]]*cocina[[#This Row],[Cantidad Ordenada]]-cocina[[#This Row],[Costo Unitario]]*cocina[[#This Row],[Cantidad Ordenada]]</f>
        <v>36</v>
      </c>
      <c r="K1663">
        <f>cocina[[#This Row],[Precio Unitario]]*cocina[[#This Row],[Cantidad Ordenada]]</f>
        <v>93</v>
      </c>
      <c r="L1663" s="5">
        <f>(SUMIF(A:A,cocina[[#This Row],[Número de Orden]],J:J))/SUMIF(A:A,cocina[[#This Row],[Número de Orden]],K:K)</f>
        <v>0.40579710144927539</v>
      </c>
      <c r="M1663" s="1">
        <f>cocina[[#This Row],[Ganancia bruta]]-cocina[[#This Row],[Ganancia neta]]</f>
        <v>57</v>
      </c>
    </row>
    <row r="1664" spans="1:13" x14ac:dyDescent="0.3">
      <c r="A1664">
        <v>674</v>
      </c>
      <c r="B1664">
        <v>1</v>
      </c>
      <c r="C1664" s="1" t="s">
        <v>80</v>
      </c>
      <c r="D1664" s="1" t="s">
        <v>628</v>
      </c>
      <c r="E1664">
        <v>13</v>
      </c>
      <c r="F1664">
        <v>21</v>
      </c>
      <c r="G1664">
        <v>1</v>
      </c>
      <c r="H1664">
        <v>35</v>
      </c>
      <c r="I1664" s="1" t="s">
        <v>608</v>
      </c>
      <c r="J1664">
        <f>cocina[[#This Row],[Precio Unitario]]*cocina[[#This Row],[Cantidad Ordenada]]-cocina[[#This Row],[Costo Unitario]]*cocina[[#This Row],[Cantidad Ordenada]]</f>
        <v>8</v>
      </c>
      <c r="K1664">
        <f>cocina[[#This Row],[Precio Unitario]]*cocina[[#This Row],[Cantidad Ordenada]]</f>
        <v>21</v>
      </c>
      <c r="L1664" s="5">
        <f>(SUMIF(A:A,cocina[[#This Row],[Número de Orden]],J:J))/SUMIF(A:A,cocina[[#This Row],[Número de Orden]],K:K)</f>
        <v>0.40579710144927539</v>
      </c>
      <c r="M1664" s="1">
        <f>cocina[[#This Row],[Ganancia bruta]]-cocina[[#This Row],[Ganancia neta]]</f>
        <v>13</v>
      </c>
    </row>
    <row r="1665" spans="1:13" x14ac:dyDescent="0.3">
      <c r="A1665">
        <v>675</v>
      </c>
      <c r="B1665">
        <v>5</v>
      </c>
      <c r="C1665" s="1" t="s">
        <v>132</v>
      </c>
      <c r="D1665" s="1" t="s">
        <v>631</v>
      </c>
      <c r="E1665">
        <v>15</v>
      </c>
      <c r="F1665">
        <v>25</v>
      </c>
      <c r="G1665">
        <v>1</v>
      </c>
      <c r="H1665">
        <v>8</v>
      </c>
      <c r="I1665" s="1" t="s">
        <v>608</v>
      </c>
      <c r="J1665">
        <f>cocina[[#This Row],[Precio Unitario]]*cocina[[#This Row],[Cantidad Ordenada]]-cocina[[#This Row],[Costo Unitario]]*cocina[[#This Row],[Cantidad Ordenada]]</f>
        <v>10</v>
      </c>
      <c r="K1665">
        <f>cocina[[#This Row],[Precio Unitario]]*cocina[[#This Row],[Cantidad Ordenada]]</f>
        <v>25</v>
      </c>
      <c r="L1665" s="5">
        <f>(SUMIF(A:A,cocina[[#This Row],[Número de Orden]],J:J))/SUMIF(A:A,cocina[[#This Row],[Número de Orden]],K:K)</f>
        <v>0.39378238341968913</v>
      </c>
      <c r="M1665" s="1">
        <f>cocina[[#This Row],[Ganancia bruta]]-cocina[[#This Row],[Ganancia neta]]</f>
        <v>15</v>
      </c>
    </row>
    <row r="1666" spans="1:13" x14ac:dyDescent="0.3">
      <c r="A1666">
        <v>675</v>
      </c>
      <c r="B1666">
        <v>5</v>
      </c>
      <c r="C1666" s="1" t="s">
        <v>156</v>
      </c>
      <c r="D1666" s="1" t="s">
        <v>626</v>
      </c>
      <c r="E1666">
        <v>12</v>
      </c>
      <c r="F1666">
        <v>20</v>
      </c>
      <c r="G1666">
        <v>3</v>
      </c>
      <c r="H1666">
        <v>54</v>
      </c>
      <c r="I1666" s="1" t="s">
        <v>609</v>
      </c>
      <c r="J1666">
        <f>cocina[[#This Row],[Precio Unitario]]*cocina[[#This Row],[Cantidad Ordenada]]-cocina[[#This Row],[Costo Unitario]]*cocina[[#This Row],[Cantidad Ordenada]]</f>
        <v>24</v>
      </c>
      <c r="K1666">
        <f>cocina[[#This Row],[Precio Unitario]]*cocina[[#This Row],[Cantidad Ordenada]]</f>
        <v>60</v>
      </c>
      <c r="L1666" s="5">
        <f>(SUMIF(A:A,cocina[[#This Row],[Número de Orden]],J:J))/SUMIF(A:A,cocina[[#This Row],[Número de Orden]],K:K)</f>
        <v>0.39378238341968913</v>
      </c>
      <c r="M1666" s="1">
        <f>cocina[[#This Row],[Ganancia bruta]]-cocina[[#This Row],[Ganancia neta]]</f>
        <v>36</v>
      </c>
    </row>
    <row r="1667" spans="1:13" x14ac:dyDescent="0.3">
      <c r="A1667">
        <v>675</v>
      </c>
      <c r="B1667">
        <v>5</v>
      </c>
      <c r="C1667" s="1" t="s">
        <v>83</v>
      </c>
      <c r="D1667" s="1" t="s">
        <v>617</v>
      </c>
      <c r="E1667">
        <v>22</v>
      </c>
      <c r="F1667">
        <v>36</v>
      </c>
      <c r="G1667">
        <v>3</v>
      </c>
      <c r="H1667">
        <v>59</v>
      </c>
      <c r="I1667" s="1" t="s">
        <v>608</v>
      </c>
      <c r="J1667">
        <f>cocina[[#This Row],[Precio Unitario]]*cocina[[#This Row],[Cantidad Ordenada]]-cocina[[#This Row],[Costo Unitario]]*cocina[[#This Row],[Cantidad Ordenada]]</f>
        <v>42</v>
      </c>
      <c r="K1667">
        <f>cocina[[#This Row],[Precio Unitario]]*cocina[[#This Row],[Cantidad Ordenada]]</f>
        <v>108</v>
      </c>
      <c r="L1667" s="5">
        <f>(SUMIF(A:A,cocina[[#This Row],[Número de Orden]],J:J))/SUMIF(A:A,cocina[[#This Row],[Número de Orden]],K:K)</f>
        <v>0.39378238341968913</v>
      </c>
      <c r="M1667" s="1">
        <f>cocina[[#This Row],[Ganancia bruta]]-cocina[[#This Row],[Ganancia neta]]</f>
        <v>66</v>
      </c>
    </row>
    <row r="1668" spans="1:13" x14ac:dyDescent="0.3">
      <c r="A1668">
        <v>676</v>
      </c>
      <c r="B1668">
        <v>7</v>
      </c>
      <c r="C1668" s="1" t="s">
        <v>126</v>
      </c>
      <c r="D1668" s="1" t="s">
        <v>614</v>
      </c>
      <c r="E1668">
        <v>19</v>
      </c>
      <c r="F1668">
        <v>31</v>
      </c>
      <c r="G1668">
        <v>1</v>
      </c>
      <c r="H1668">
        <v>45</v>
      </c>
      <c r="I1668" s="1" t="s">
        <v>608</v>
      </c>
      <c r="J1668">
        <f>cocina[[#This Row],[Precio Unitario]]*cocina[[#This Row],[Cantidad Ordenada]]-cocina[[#This Row],[Costo Unitario]]*cocina[[#This Row],[Cantidad Ordenada]]</f>
        <v>12</v>
      </c>
      <c r="K1668">
        <f>cocina[[#This Row],[Precio Unitario]]*cocina[[#This Row],[Cantidad Ordenada]]</f>
        <v>31</v>
      </c>
      <c r="L1668" s="5">
        <f>(SUMIF(A:A,cocina[[#This Row],[Número de Orden]],J:J))/SUMIF(A:A,cocina[[#This Row],[Número de Orden]],K:K)</f>
        <v>0.39516129032258063</v>
      </c>
      <c r="M1668" s="1">
        <f>cocina[[#This Row],[Ganancia bruta]]-cocina[[#This Row],[Ganancia neta]]</f>
        <v>19</v>
      </c>
    </row>
    <row r="1669" spans="1:13" x14ac:dyDescent="0.3">
      <c r="A1669">
        <v>676</v>
      </c>
      <c r="B1669">
        <v>7</v>
      </c>
      <c r="C1669" s="1" t="s">
        <v>210</v>
      </c>
      <c r="D1669" s="1" t="s">
        <v>627</v>
      </c>
      <c r="E1669">
        <v>14</v>
      </c>
      <c r="F1669">
        <v>23</v>
      </c>
      <c r="G1669">
        <v>1</v>
      </c>
      <c r="H1669">
        <v>40</v>
      </c>
      <c r="I1669" s="1" t="s">
        <v>609</v>
      </c>
      <c r="J1669">
        <f>cocina[[#This Row],[Precio Unitario]]*cocina[[#This Row],[Cantidad Ordenada]]-cocina[[#This Row],[Costo Unitario]]*cocina[[#This Row],[Cantidad Ordenada]]</f>
        <v>9</v>
      </c>
      <c r="K1669">
        <f>cocina[[#This Row],[Precio Unitario]]*cocina[[#This Row],[Cantidad Ordenada]]</f>
        <v>23</v>
      </c>
      <c r="L1669" s="5">
        <f>(SUMIF(A:A,cocina[[#This Row],[Número de Orden]],J:J))/SUMIF(A:A,cocina[[#This Row],[Número de Orden]],K:K)</f>
        <v>0.39516129032258063</v>
      </c>
      <c r="M1669" s="1">
        <f>cocina[[#This Row],[Ganancia bruta]]-cocina[[#This Row],[Ganancia neta]]</f>
        <v>14</v>
      </c>
    </row>
    <row r="1670" spans="1:13" x14ac:dyDescent="0.3">
      <c r="A1670">
        <v>676</v>
      </c>
      <c r="B1670">
        <v>7</v>
      </c>
      <c r="C1670" s="1" t="s">
        <v>52</v>
      </c>
      <c r="D1670" s="1" t="s">
        <v>620</v>
      </c>
      <c r="E1670">
        <v>16</v>
      </c>
      <c r="F1670">
        <v>28</v>
      </c>
      <c r="G1670">
        <v>1</v>
      </c>
      <c r="H1670">
        <v>12</v>
      </c>
      <c r="I1670" s="1" t="s">
        <v>609</v>
      </c>
      <c r="J1670">
        <f>cocina[[#This Row],[Precio Unitario]]*cocina[[#This Row],[Cantidad Ordenada]]-cocina[[#This Row],[Costo Unitario]]*cocina[[#This Row],[Cantidad Ordenada]]</f>
        <v>12</v>
      </c>
      <c r="K1670">
        <f>cocina[[#This Row],[Precio Unitario]]*cocina[[#This Row],[Cantidad Ordenada]]</f>
        <v>28</v>
      </c>
      <c r="L1670" s="5">
        <f>(SUMIF(A:A,cocina[[#This Row],[Número de Orden]],J:J))/SUMIF(A:A,cocina[[#This Row],[Número de Orden]],K:K)</f>
        <v>0.39516129032258063</v>
      </c>
      <c r="M1670" s="1">
        <f>cocina[[#This Row],[Ganancia bruta]]-cocina[[#This Row],[Ganancia neta]]</f>
        <v>16</v>
      </c>
    </row>
    <row r="1671" spans="1:13" x14ac:dyDescent="0.3">
      <c r="A1671">
        <v>676</v>
      </c>
      <c r="B1671">
        <v>7</v>
      </c>
      <c r="C1671" s="1" t="s">
        <v>80</v>
      </c>
      <c r="D1671" s="1" t="s">
        <v>628</v>
      </c>
      <c r="E1671">
        <v>13</v>
      </c>
      <c r="F1671">
        <v>21</v>
      </c>
      <c r="G1671">
        <v>2</v>
      </c>
      <c r="H1671">
        <v>24</v>
      </c>
      <c r="I1671" s="1" t="s">
        <v>608</v>
      </c>
      <c r="J1671">
        <f>cocina[[#This Row],[Precio Unitario]]*cocina[[#This Row],[Cantidad Ordenada]]-cocina[[#This Row],[Costo Unitario]]*cocina[[#This Row],[Cantidad Ordenada]]</f>
        <v>16</v>
      </c>
      <c r="K1671">
        <f>cocina[[#This Row],[Precio Unitario]]*cocina[[#This Row],[Cantidad Ordenada]]</f>
        <v>42</v>
      </c>
      <c r="L1671" s="5">
        <f>(SUMIF(A:A,cocina[[#This Row],[Número de Orden]],J:J))/SUMIF(A:A,cocina[[#This Row],[Número de Orden]],K:K)</f>
        <v>0.39516129032258063</v>
      </c>
      <c r="M1671" s="1">
        <f>cocina[[#This Row],[Ganancia bruta]]-cocina[[#This Row],[Ganancia neta]]</f>
        <v>26</v>
      </c>
    </row>
    <row r="1672" spans="1:13" x14ac:dyDescent="0.3">
      <c r="A1672">
        <v>677</v>
      </c>
      <c r="B1672">
        <v>14</v>
      </c>
      <c r="C1672" s="1" t="s">
        <v>156</v>
      </c>
      <c r="D1672" s="1" t="s">
        <v>626</v>
      </c>
      <c r="E1672">
        <v>12</v>
      </c>
      <c r="F1672">
        <v>20</v>
      </c>
      <c r="G1672">
        <v>2</v>
      </c>
      <c r="H1672">
        <v>55</v>
      </c>
      <c r="I1672" s="1" t="s">
        <v>608</v>
      </c>
      <c r="J1672">
        <f>cocina[[#This Row],[Precio Unitario]]*cocina[[#This Row],[Cantidad Ordenada]]-cocina[[#This Row],[Costo Unitario]]*cocina[[#This Row],[Cantidad Ordenada]]</f>
        <v>16</v>
      </c>
      <c r="K1672">
        <f>cocina[[#This Row],[Precio Unitario]]*cocina[[#This Row],[Cantidad Ordenada]]</f>
        <v>40</v>
      </c>
      <c r="L1672" s="5">
        <f>(SUMIF(A:A,cocina[[#This Row],[Número de Orden]],J:J))/SUMIF(A:A,cocina[[#This Row],[Número de Orden]],K:K)</f>
        <v>0.40277777777777779</v>
      </c>
      <c r="M1672" s="1">
        <f>cocina[[#This Row],[Ganancia bruta]]-cocina[[#This Row],[Ganancia neta]]</f>
        <v>24</v>
      </c>
    </row>
    <row r="1673" spans="1:13" x14ac:dyDescent="0.3">
      <c r="A1673">
        <v>677</v>
      </c>
      <c r="B1673">
        <v>14</v>
      </c>
      <c r="C1673" s="1" t="s">
        <v>36</v>
      </c>
      <c r="D1673" s="1" t="s">
        <v>622</v>
      </c>
      <c r="E1673">
        <v>21</v>
      </c>
      <c r="F1673">
        <v>35</v>
      </c>
      <c r="G1673">
        <v>2</v>
      </c>
      <c r="H1673">
        <v>59</v>
      </c>
      <c r="I1673" s="1" t="s">
        <v>609</v>
      </c>
      <c r="J1673">
        <f>cocina[[#This Row],[Precio Unitario]]*cocina[[#This Row],[Cantidad Ordenada]]-cocina[[#This Row],[Costo Unitario]]*cocina[[#This Row],[Cantidad Ordenada]]</f>
        <v>28</v>
      </c>
      <c r="K1673">
        <f>cocina[[#This Row],[Precio Unitario]]*cocina[[#This Row],[Cantidad Ordenada]]</f>
        <v>70</v>
      </c>
      <c r="L1673" s="5">
        <f>(SUMIF(A:A,cocina[[#This Row],[Número de Orden]],J:J))/SUMIF(A:A,cocina[[#This Row],[Número de Orden]],K:K)</f>
        <v>0.40277777777777779</v>
      </c>
      <c r="M1673" s="1">
        <f>cocina[[#This Row],[Ganancia bruta]]-cocina[[#This Row],[Ganancia neta]]</f>
        <v>42</v>
      </c>
    </row>
    <row r="1674" spans="1:13" x14ac:dyDescent="0.3">
      <c r="A1674">
        <v>677</v>
      </c>
      <c r="B1674">
        <v>14</v>
      </c>
      <c r="C1674" s="1" t="s">
        <v>65</v>
      </c>
      <c r="D1674" s="1" t="s">
        <v>625</v>
      </c>
      <c r="E1674">
        <v>20</v>
      </c>
      <c r="F1674">
        <v>34</v>
      </c>
      <c r="G1674">
        <v>1</v>
      </c>
      <c r="H1674">
        <v>34</v>
      </c>
      <c r="I1674" s="1" t="s">
        <v>609</v>
      </c>
      <c r="J1674">
        <f>cocina[[#This Row],[Precio Unitario]]*cocina[[#This Row],[Cantidad Ordenada]]-cocina[[#This Row],[Costo Unitario]]*cocina[[#This Row],[Cantidad Ordenada]]</f>
        <v>14</v>
      </c>
      <c r="K1674">
        <f>cocina[[#This Row],[Precio Unitario]]*cocina[[#This Row],[Cantidad Ordenada]]</f>
        <v>34</v>
      </c>
      <c r="L1674" s="5">
        <f>(SUMIF(A:A,cocina[[#This Row],[Número de Orden]],J:J))/SUMIF(A:A,cocina[[#This Row],[Número de Orden]],K:K)</f>
        <v>0.40277777777777779</v>
      </c>
      <c r="M1674" s="1">
        <f>cocina[[#This Row],[Ganancia bruta]]-cocina[[#This Row],[Ganancia neta]]</f>
        <v>20</v>
      </c>
    </row>
    <row r="1675" spans="1:13" x14ac:dyDescent="0.3">
      <c r="A1675">
        <v>678</v>
      </c>
      <c r="B1675">
        <v>19</v>
      </c>
      <c r="C1675" s="1" t="s">
        <v>48</v>
      </c>
      <c r="D1675" s="1" t="s">
        <v>618</v>
      </c>
      <c r="E1675">
        <v>17</v>
      </c>
      <c r="F1675">
        <v>29</v>
      </c>
      <c r="G1675">
        <v>1</v>
      </c>
      <c r="H1675">
        <v>27</v>
      </c>
      <c r="I1675" s="1" t="s">
        <v>608</v>
      </c>
      <c r="J1675">
        <f>cocina[[#This Row],[Precio Unitario]]*cocina[[#This Row],[Cantidad Ordenada]]-cocina[[#This Row],[Costo Unitario]]*cocina[[#This Row],[Cantidad Ordenada]]</f>
        <v>12</v>
      </c>
      <c r="K1675">
        <f>cocina[[#This Row],[Precio Unitario]]*cocina[[#This Row],[Cantidad Ordenada]]</f>
        <v>29</v>
      </c>
      <c r="L1675" s="5">
        <f>(SUMIF(A:A,cocina[[#This Row],[Número de Orden]],J:J))/SUMIF(A:A,cocina[[#This Row],[Número de Orden]],K:K)</f>
        <v>0.41176470588235292</v>
      </c>
      <c r="M1675" s="1">
        <f>cocina[[#This Row],[Ganancia bruta]]-cocina[[#This Row],[Ganancia neta]]</f>
        <v>17</v>
      </c>
    </row>
    <row r="1676" spans="1:13" x14ac:dyDescent="0.3">
      <c r="A1676">
        <v>678</v>
      </c>
      <c r="B1676">
        <v>19</v>
      </c>
      <c r="C1676" s="1" t="s">
        <v>122</v>
      </c>
      <c r="D1676" s="1" t="s">
        <v>621</v>
      </c>
      <c r="E1676">
        <v>11</v>
      </c>
      <c r="F1676">
        <v>19</v>
      </c>
      <c r="G1676">
        <v>3</v>
      </c>
      <c r="H1676">
        <v>37</v>
      </c>
      <c r="I1676" s="1" t="s">
        <v>609</v>
      </c>
      <c r="J1676">
        <f>cocina[[#This Row],[Precio Unitario]]*cocina[[#This Row],[Cantidad Ordenada]]-cocina[[#This Row],[Costo Unitario]]*cocina[[#This Row],[Cantidad Ordenada]]</f>
        <v>24</v>
      </c>
      <c r="K1676">
        <f>cocina[[#This Row],[Precio Unitario]]*cocina[[#This Row],[Cantidad Ordenada]]</f>
        <v>57</v>
      </c>
      <c r="L1676" s="5">
        <f>(SUMIF(A:A,cocina[[#This Row],[Número de Orden]],J:J))/SUMIF(A:A,cocina[[#This Row],[Número de Orden]],K:K)</f>
        <v>0.41176470588235292</v>
      </c>
      <c r="M1676" s="1">
        <f>cocina[[#This Row],[Ganancia bruta]]-cocina[[#This Row],[Ganancia neta]]</f>
        <v>33</v>
      </c>
    </row>
    <row r="1677" spans="1:13" x14ac:dyDescent="0.3">
      <c r="A1677">
        <v>678</v>
      </c>
      <c r="B1677">
        <v>19</v>
      </c>
      <c r="C1677" s="1" t="s">
        <v>36</v>
      </c>
      <c r="D1677" s="1" t="s">
        <v>622</v>
      </c>
      <c r="E1677">
        <v>21</v>
      </c>
      <c r="F1677">
        <v>35</v>
      </c>
      <c r="G1677">
        <v>2</v>
      </c>
      <c r="H1677">
        <v>37</v>
      </c>
      <c r="I1677" s="1" t="s">
        <v>609</v>
      </c>
      <c r="J1677">
        <f>cocina[[#This Row],[Precio Unitario]]*cocina[[#This Row],[Cantidad Ordenada]]-cocina[[#This Row],[Costo Unitario]]*cocina[[#This Row],[Cantidad Ordenada]]</f>
        <v>28</v>
      </c>
      <c r="K1677">
        <f>cocina[[#This Row],[Precio Unitario]]*cocina[[#This Row],[Cantidad Ordenada]]</f>
        <v>70</v>
      </c>
      <c r="L1677" s="5">
        <f>(SUMIF(A:A,cocina[[#This Row],[Número de Orden]],J:J))/SUMIF(A:A,cocina[[#This Row],[Número de Orden]],K:K)</f>
        <v>0.41176470588235292</v>
      </c>
      <c r="M1677" s="1">
        <f>cocina[[#This Row],[Ganancia bruta]]-cocina[[#This Row],[Ganancia neta]]</f>
        <v>42</v>
      </c>
    </row>
    <row r="1678" spans="1:13" x14ac:dyDescent="0.3">
      <c r="A1678">
        <v>678</v>
      </c>
      <c r="B1678">
        <v>19</v>
      </c>
      <c r="C1678" s="1" t="s">
        <v>168</v>
      </c>
      <c r="D1678" s="1" t="s">
        <v>612</v>
      </c>
      <c r="E1678">
        <v>14</v>
      </c>
      <c r="F1678">
        <v>24</v>
      </c>
      <c r="G1678">
        <v>2</v>
      </c>
      <c r="H1678">
        <v>20</v>
      </c>
      <c r="I1678" s="1" t="s">
        <v>609</v>
      </c>
      <c r="J1678">
        <f>cocina[[#This Row],[Precio Unitario]]*cocina[[#This Row],[Cantidad Ordenada]]-cocina[[#This Row],[Costo Unitario]]*cocina[[#This Row],[Cantidad Ordenada]]</f>
        <v>20</v>
      </c>
      <c r="K1678">
        <f>cocina[[#This Row],[Precio Unitario]]*cocina[[#This Row],[Cantidad Ordenada]]</f>
        <v>48</v>
      </c>
      <c r="L1678" s="5">
        <f>(SUMIF(A:A,cocina[[#This Row],[Número de Orden]],J:J))/SUMIF(A:A,cocina[[#This Row],[Número de Orden]],K:K)</f>
        <v>0.41176470588235292</v>
      </c>
      <c r="M1678" s="1">
        <f>cocina[[#This Row],[Ganancia bruta]]-cocina[[#This Row],[Ganancia neta]]</f>
        <v>28</v>
      </c>
    </row>
    <row r="1679" spans="1:13" x14ac:dyDescent="0.3">
      <c r="A1679">
        <v>679</v>
      </c>
      <c r="B1679">
        <v>9</v>
      </c>
      <c r="C1679" s="1" t="s">
        <v>80</v>
      </c>
      <c r="D1679" s="1" t="s">
        <v>628</v>
      </c>
      <c r="E1679">
        <v>13</v>
      </c>
      <c r="F1679">
        <v>21</v>
      </c>
      <c r="G1679">
        <v>2</v>
      </c>
      <c r="H1679">
        <v>27</v>
      </c>
      <c r="I1679" s="1" t="s">
        <v>609</v>
      </c>
      <c r="J1679">
        <f>cocina[[#This Row],[Precio Unitario]]*cocina[[#This Row],[Cantidad Ordenada]]-cocina[[#This Row],[Costo Unitario]]*cocina[[#This Row],[Cantidad Ordenada]]</f>
        <v>16</v>
      </c>
      <c r="K1679">
        <f>cocina[[#This Row],[Precio Unitario]]*cocina[[#This Row],[Cantidad Ordenada]]</f>
        <v>42</v>
      </c>
      <c r="L1679" s="5">
        <f>(SUMIF(A:A,cocina[[#This Row],[Número de Orden]],J:J))/SUMIF(A:A,cocina[[#This Row],[Número de Orden]],K:K)</f>
        <v>0.40703517587939697</v>
      </c>
      <c r="M1679" s="1">
        <f>cocina[[#This Row],[Ganancia bruta]]-cocina[[#This Row],[Ganancia neta]]</f>
        <v>26</v>
      </c>
    </row>
    <row r="1680" spans="1:13" x14ac:dyDescent="0.3">
      <c r="A1680">
        <v>679</v>
      </c>
      <c r="B1680">
        <v>9</v>
      </c>
      <c r="C1680" s="1" t="s">
        <v>165</v>
      </c>
      <c r="D1680" s="1" t="s">
        <v>630</v>
      </c>
      <c r="E1680">
        <v>15</v>
      </c>
      <c r="F1680">
        <v>26</v>
      </c>
      <c r="G1680">
        <v>1</v>
      </c>
      <c r="H1680">
        <v>11</v>
      </c>
      <c r="I1680" s="1" t="s">
        <v>609</v>
      </c>
      <c r="J1680">
        <f>cocina[[#This Row],[Precio Unitario]]*cocina[[#This Row],[Cantidad Ordenada]]-cocina[[#This Row],[Costo Unitario]]*cocina[[#This Row],[Cantidad Ordenada]]</f>
        <v>11</v>
      </c>
      <c r="K1680">
        <f>cocina[[#This Row],[Precio Unitario]]*cocina[[#This Row],[Cantidad Ordenada]]</f>
        <v>26</v>
      </c>
      <c r="L1680" s="5">
        <f>(SUMIF(A:A,cocina[[#This Row],[Número de Orden]],J:J))/SUMIF(A:A,cocina[[#This Row],[Número de Orden]],K:K)</f>
        <v>0.40703517587939697</v>
      </c>
      <c r="M1680" s="1">
        <f>cocina[[#This Row],[Ganancia bruta]]-cocina[[#This Row],[Ganancia neta]]</f>
        <v>15</v>
      </c>
    </row>
    <row r="1681" spans="1:13" x14ac:dyDescent="0.3">
      <c r="A1681">
        <v>679</v>
      </c>
      <c r="B1681">
        <v>9</v>
      </c>
      <c r="C1681" s="1" t="s">
        <v>52</v>
      </c>
      <c r="D1681" s="1" t="s">
        <v>620</v>
      </c>
      <c r="E1681">
        <v>16</v>
      </c>
      <c r="F1681">
        <v>28</v>
      </c>
      <c r="G1681">
        <v>2</v>
      </c>
      <c r="H1681">
        <v>16</v>
      </c>
      <c r="I1681" s="1" t="s">
        <v>609</v>
      </c>
      <c r="J1681">
        <f>cocina[[#This Row],[Precio Unitario]]*cocina[[#This Row],[Cantidad Ordenada]]-cocina[[#This Row],[Costo Unitario]]*cocina[[#This Row],[Cantidad Ordenada]]</f>
        <v>24</v>
      </c>
      <c r="K1681">
        <f>cocina[[#This Row],[Precio Unitario]]*cocina[[#This Row],[Cantidad Ordenada]]</f>
        <v>56</v>
      </c>
      <c r="L1681" s="5">
        <f>(SUMIF(A:A,cocina[[#This Row],[Número de Orden]],J:J))/SUMIF(A:A,cocina[[#This Row],[Número de Orden]],K:K)</f>
        <v>0.40703517587939697</v>
      </c>
      <c r="M1681" s="1">
        <f>cocina[[#This Row],[Ganancia bruta]]-cocina[[#This Row],[Ganancia neta]]</f>
        <v>32</v>
      </c>
    </row>
    <row r="1682" spans="1:13" x14ac:dyDescent="0.3">
      <c r="A1682">
        <v>679</v>
      </c>
      <c r="B1682">
        <v>9</v>
      </c>
      <c r="C1682" s="1" t="s">
        <v>132</v>
      </c>
      <c r="D1682" s="1" t="s">
        <v>631</v>
      </c>
      <c r="E1682">
        <v>15</v>
      </c>
      <c r="F1682">
        <v>25</v>
      </c>
      <c r="G1682">
        <v>3</v>
      </c>
      <c r="H1682">
        <v>52</v>
      </c>
      <c r="I1682" s="1" t="s">
        <v>609</v>
      </c>
      <c r="J1682">
        <f>cocina[[#This Row],[Precio Unitario]]*cocina[[#This Row],[Cantidad Ordenada]]-cocina[[#This Row],[Costo Unitario]]*cocina[[#This Row],[Cantidad Ordenada]]</f>
        <v>30</v>
      </c>
      <c r="K1682">
        <f>cocina[[#This Row],[Precio Unitario]]*cocina[[#This Row],[Cantidad Ordenada]]</f>
        <v>75</v>
      </c>
      <c r="L1682" s="5">
        <f>(SUMIF(A:A,cocina[[#This Row],[Número de Orden]],J:J))/SUMIF(A:A,cocina[[#This Row],[Número de Orden]],K:K)</f>
        <v>0.40703517587939697</v>
      </c>
      <c r="M1682" s="1">
        <f>cocina[[#This Row],[Ganancia bruta]]-cocina[[#This Row],[Ganancia neta]]</f>
        <v>45</v>
      </c>
    </row>
    <row r="1683" spans="1:13" x14ac:dyDescent="0.3">
      <c r="A1683">
        <v>680</v>
      </c>
      <c r="B1683">
        <v>5</v>
      </c>
      <c r="C1683" s="1" t="s">
        <v>89</v>
      </c>
      <c r="D1683" s="1" t="s">
        <v>629</v>
      </c>
      <c r="E1683">
        <v>10</v>
      </c>
      <c r="F1683">
        <v>18</v>
      </c>
      <c r="G1683">
        <v>2</v>
      </c>
      <c r="H1683">
        <v>6</v>
      </c>
      <c r="I1683" s="1" t="s">
        <v>609</v>
      </c>
      <c r="J1683">
        <f>cocina[[#This Row],[Precio Unitario]]*cocina[[#This Row],[Cantidad Ordenada]]-cocina[[#This Row],[Costo Unitario]]*cocina[[#This Row],[Cantidad Ordenada]]</f>
        <v>16</v>
      </c>
      <c r="K1683">
        <f>cocina[[#This Row],[Precio Unitario]]*cocina[[#This Row],[Cantidad Ordenada]]</f>
        <v>36</v>
      </c>
      <c r="L1683" s="5">
        <f>(SUMIF(A:A,cocina[[#This Row],[Número de Orden]],J:J))/SUMIF(A:A,cocina[[#This Row],[Número de Orden]],K:K)</f>
        <v>0.40740740740740738</v>
      </c>
      <c r="M1683" s="1">
        <f>cocina[[#This Row],[Ganancia bruta]]-cocina[[#This Row],[Ganancia neta]]</f>
        <v>20</v>
      </c>
    </row>
    <row r="1684" spans="1:13" x14ac:dyDescent="0.3">
      <c r="A1684">
        <v>680</v>
      </c>
      <c r="B1684">
        <v>5</v>
      </c>
      <c r="C1684" s="1" t="s">
        <v>156</v>
      </c>
      <c r="D1684" s="1" t="s">
        <v>626</v>
      </c>
      <c r="E1684">
        <v>12</v>
      </c>
      <c r="F1684">
        <v>20</v>
      </c>
      <c r="G1684">
        <v>3</v>
      </c>
      <c r="H1684">
        <v>49</v>
      </c>
      <c r="I1684" s="1" t="s">
        <v>609</v>
      </c>
      <c r="J1684">
        <f>cocina[[#This Row],[Precio Unitario]]*cocina[[#This Row],[Cantidad Ordenada]]-cocina[[#This Row],[Costo Unitario]]*cocina[[#This Row],[Cantidad Ordenada]]</f>
        <v>24</v>
      </c>
      <c r="K1684">
        <f>cocina[[#This Row],[Precio Unitario]]*cocina[[#This Row],[Cantidad Ordenada]]</f>
        <v>60</v>
      </c>
      <c r="L1684" s="5">
        <f>(SUMIF(A:A,cocina[[#This Row],[Número de Orden]],J:J))/SUMIF(A:A,cocina[[#This Row],[Número de Orden]],K:K)</f>
        <v>0.40740740740740738</v>
      </c>
      <c r="M1684" s="1">
        <f>cocina[[#This Row],[Ganancia bruta]]-cocina[[#This Row],[Ganancia neta]]</f>
        <v>36</v>
      </c>
    </row>
    <row r="1685" spans="1:13" x14ac:dyDescent="0.3">
      <c r="A1685">
        <v>680</v>
      </c>
      <c r="B1685">
        <v>5</v>
      </c>
      <c r="C1685" s="1" t="s">
        <v>271</v>
      </c>
      <c r="D1685" s="1" t="s">
        <v>619</v>
      </c>
      <c r="E1685">
        <v>20</v>
      </c>
      <c r="F1685">
        <v>33</v>
      </c>
      <c r="G1685">
        <v>2</v>
      </c>
      <c r="H1685">
        <v>56</v>
      </c>
      <c r="I1685" s="1" t="s">
        <v>608</v>
      </c>
      <c r="J1685">
        <f>cocina[[#This Row],[Precio Unitario]]*cocina[[#This Row],[Cantidad Ordenada]]-cocina[[#This Row],[Costo Unitario]]*cocina[[#This Row],[Cantidad Ordenada]]</f>
        <v>26</v>
      </c>
      <c r="K1685">
        <f>cocina[[#This Row],[Precio Unitario]]*cocina[[#This Row],[Cantidad Ordenada]]</f>
        <v>66</v>
      </c>
      <c r="L1685" s="5">
        <f>(SUMIF(A:A,cocina[[#This Row],[Número de Orden]],J:J))/SUMIF(A:A,cocina[[#This Row],[Número de Orden]],K:K)</f>
        <v>0.40740740740740738</v>
      </c>
      <c r="M1685" s="1">
        <f>cocina[[#This Row],[Ganancia bruta]]-cocina[[#This Row],[Ganancia neta]]</f>
        <v>40</v>
      </c>
    </row>
    <row r="1686" spans="1:13" x14ac:dyDescent="0.3">
      <c r="A1686">
        <v>681</v>
      </c>
      <c r="B1686">
        <v>2</v>
      </c>
      <c r="C1686" s="1" t="s">
        <v>271</v>
      </c>
      <c r="D1686" s="1" t="s">
        <v>619</v>
      </c>
      <c r="E1686">
        <v>20</v>
      </c>
      <c r="F1686">
        <v>33</v>
      </c>
      <c r="G1686">
        <v>1</v>
      </c>
      <c r="H1686">
        <v>44</v>
      </c>
      <c r="I1686" s="1" t="s">
        <v>608</v>
      </c>
      <c r="J1686">
        <f>cocina[[#This Row],[Precio Unitario]]*cocina[[#This Row],[Cantidad Ordenada]]-cocina[[#This Row],[Costo Unitario]]*cocina[[#This Row],[Cantidad Ordenada]]</f>
        <v>13</v>
      </c>
      <c r="K1686">
        <f>cocina[[#This Row],[Precio Unitario]]*cocina[[#This Row],[Cantidad Ordenada]]</f>
        <v>33</v>
      </c>
      <c r="L1686" s="5">
        <f>(SUMIF(A:A,cocina[[#This Row],[Número de Orden]],J:J))/SUMIF(A:A,cocina[[#This Row],[Número de Orden]],K:K)</f>
        <v>0.38666666666666666</v>
      </c>
      <c r="M1686" s="1">
        <f>cocina[[#This Row],[Ganancia bruta]]-cocina[[#This Row],[Ganancia neta]]</f>
        <v>20</v>
      </c>
    </row>
    <row r="1687" spans="1:13" x14ac:dyDescent="0.3">
      <c r="A1687">
        <v>681</v>
      </c>
      <c r="B1687">
        <v>2</v>
      </c>
      <c r="C1687" s="1" t="s">
        <v>80</v>
      </c>
      <c r="D1687" s="1" t="s">
        <v>628</v>
      </c>
      <c r="E1687">
        <v>13</v>
      </c>
      <c r="F1687">
        <v>21</v>
      </c>
      <c r="G1687">
        <v>2</v>
      </c>
      <c r="H1687">
        <v>21</v>
      </c>
      <c r="I1687" s="1" t="s">
        <v>609</v>
      </c>
      <c r="J1687">
        <f>cocina[[#This Row],[Precio Unitario]]*cocina[[#This Row],[Cantidad Ordenada]]-cocina[[#This Row],[Costo Unitario]]*cocina[[#This Row],[Cantidad Ordenada]]</f>
        <v>16</v>
      </c>
      <c r="K1687">
        <f>cocina[[#This Row],[Precio Unitario]]*cocina[[#This Row],[Cantidad Ordenada]]</f>
        <v>42</v>
      </c>
      <c r="L1687" s="5">
        <f>(SUMIF(A:A,cocina[[#This Row],[Número de Orden]],J:J))/SUMIF(A:A,cocina[[#This Row],[Número de Orden]],K:K)</f>
        <v>0.38666666666666666</v>
      </c>
      <c r="M1687" s="1">
        <f>cocina[[#This Row],[Ganancia bruta]]-cocina[[#This Row],[Ganancia neta]]</f>
        <v>26</v>
      </c>
    </row>
    <row r="1688" spans="1:13" x14ac:dyDescent="0.3">
      <c r="A1688">
        <v>682</v>
      </c>
      <c r="B1688">
        <v>1</v>
      </c>
      <c r="C1688" s="1" t="s">
        <v>210</v>
      </c>
      <c r="D1688" s="1" t="s">
        <v>627</v>
      </c>
      <c r="E1688">
        <v>14</v>
      </c>
      <c r="F1688">
        <v>23</v>
      </c>
      <c r="G1688">
        <v>1</v>
      </c>
      <c r="H1688">
        <v>43</v>
      </c>
      <c r="I1688" s="1" t="s">
        <v>608</v>
      </c>
      <c r="J1688">
        <f>cocina[[#This Row],[Precio Unitario]]*cocina[[#This Row],[Cantidad Ordenada]]-cocina[[#This Row],[Costo Unitario]]*cocina[[#This Row],[Cantidad Ordenada]]</f>
        <v>9</v>
      </c>
      <c r="K1688">
        <f>cocina[[#This Row],[Precio Unitario]]*cocina[[#This Row],[Cantidad Ordenada]]</f>
        <v>23</v>
      </c>
      <c r="L1688" s="5">
        <f>(SUMIF(A:A,cocina[[#This Row],[Número de Orden]],J:J))/SUMIF(A:A,cocina[[#This Row],[Número de Orden]],K:K)</f>
        <v>0.39130434782608697</v>
      </c>
      <c r="M1688" s="1">
        <f>cocina[[#This Row],[Ganancia bruta]]-cocina[[#This Row],[Ganancia neta]]</f>
        <v>14</v>
      </c>
    </row>
    <row r="1689" spans="1:13" x14ac:dyDescent="0.3">
      <c r="A1689">
        <v>683</v>
      </c>
      <c r="B1689">
        <v>2</v>
      </c>
      <c r="C1689" s="1" t="s">
        <v>213</v>
      </c>
      <c r="D1689" s="1" t="s">
        <v>624</v>
      </c>
      <c r="E1689">
        <v>13</v>
      </c>
      <c r="F1689">
        <v>22</v>
      </c>
      <c r="G1689">
        <v>1</v>
      </c>
      <c r="H1689">
        <v>25</v>
      </c>
      <c r="I1689" s="1" t="s">
        <v>609</v>
      </c>
      <c r="J1689">
        <f>cocina[[#This Row],[Precio Unitario]]*cocina[[#This Row],[Cantidad Ordenada]]-cocina[[#This Row],[Costo Unitario]]*cocina[[#This Row],[Cantidad Ordenada]]</f>
        <v>9</v>
      </c>
      <c r="K1689">
        <f>cocina[[#This Row],[Precio Unitario]]*cocina[[#This Row],[Cantidad Ordenada]]</f>
        <v>22</v>
      </c>
      <c r="L1689" s="5">
        <f>(SUMIF(A:A,cocina[[#This Row],[Número de Orden]],J:J))/SUMIF(A:A,cocina[[#This Row],[Número de Orden]],K:K)</f>
        <v>0.3902439024390244</v>
      </c>
      <c r="M1689" s="1">
        <f>cocina[[#This Row],[Ganancia bruta]]-cocina[[#This Row],[Ganancia neta]]</f>
        <v>13</v>
      </c>
    </row>
    <row r="1690" spans="1:13" x14ac:dyDescent="0.3">
      <c r="A1690">
        <v>683</v>
      </c>
      <c r="B1690">
        <v>2</v>
      </c>
      <c r="C1690" s="1" t="s">
        <v>156</v>
      </c>
      <c r="D1690" s="1" t="s">
        <v>626</v>
      </c>
      <c r="E1690">
        <v>12</v>
      </c>
      <c r="F1690">
        <v>20</v>
      </c>
      <c r="G1690">
        <v>2</v>
      </c>
      <c r="H1690">
        <v>35</v>
      </c>
      <c r="I1690" s="1" t="s">
        <v>608</v>
      </c>
      <c r="J1690">
        <f>cocina[[#This Row],[Precio Unitario]]*cocina[[#This Row],[Cantidad Ordenada]]-cocina[[#This Row],[Costo Unitario]]*cocina[[#This Row],[Cantidad Ordenada]]</f>
        <v>16</v>
      </c>
      <c r="K1690">
        <f>cocina[[#This Row],[Precio Unitario]]*cocina[[#This Row],[Cantidad Ordenada]]</f>
        <v>40</v>
      </c>
      <c r="L1690" s="5">
        <f>(SUMIF(A:A,cocina[[#This Row],[Número de Orden]],J:J))/SUMIF(A:A,cocina[[#This Row],[Número de Orden]],K:K)</f>
        <v>0.3902439024390244</v>
      </c>
      <c r="M1690" s="1">
        <f>cocina[[#This Row],[Ganancia bruta]]-cocina[[#This Row],[Ganancia neta]]</f>
        <v>24</v>
      </c>
    </row>
    <row r="1691" spans="1:13" x14ac:dyDescent="0.3">
      <c r="A1691">
        <v>683</v>
      </c>
      <c r="B1691">
        <v>2</v>
      </c>
      <c r="C1691" s="1" t="s">
        <v>58</v>
      </c>
      <c r="D1691" s="1" t="s">
        <v>616</v>
      </c>
      <c r="E1691">
        <v>25</v>
      </c>
      <c r="F1691">
        <v>40</v>
      </c>
      <c r="G1691">
        <v>1</v>
      </c>
      <c r="H1691">
        <v>6</v>
      </c>
      <c r="I1691" s="1" t="s">
        <v>609</v>
      </c>
      <c r="J1691">
        <f>cocina[[#This Row],[Precio Unitario]]*cocina[[#This Row],[Cantidad Ordenada]]-cocina[[#This Row],[Costo Unitario]]*cocina[[#This Row],[Cantidad Ordenada]]</f>
        <v>15</v>
      </c>
      <c r="K1691">
        <f>cocina[[#This Row],[Precio Unitario]]*cocina[[#This Row],[Cantidad Ordenada]]</f>
        <v>40</v>
      </c>
      <c r="L1691" s="5">
        <f>(SUMIF(A:A,cocina[[#This Row],[Número de Orden]],J:J))/SUMIF(A:A,cocina[[#This Row],[Número de Orden]],K:K)</f>
        <v>0.3902439024390244</v>
      </c>
      <c r="M1691" s="1">
        <f>cocina[[#This Row],[Ganancia bruta]]-cocina[[#This Row],[Ganancia neta]]</f>
        <v>25</v>
      </c>
    </row>
    <row r="1692" spans="1:13" x14ac:dyDescent="0.3">
      <c r="A1692">
        <v>683</v>
      </c>
      <c r="B1692">
        <v>2</v>
      </c>
      <c r="C1692" s="1" t="s">
        <v>126</v>
      </c>
      <c r="D1692" s="1" t="s">
        <v>614</v>
      </c>
      <c r="E1692">
        <v>19</v>
      </c>
      <c r="F1692">
        <v>31</v>
      </c>
      <c r="G1692">
        <v>2</v>
      </c>
      <c r="H1692">
        <v>16</v>
      </c>
      <c r="I1692" s="1" t="s">
        <v>609</v>
      </c>
      <c r="J1692">
        <f>cocina[[#This Row],[Precio Unitario]]*cocina[[#This Row],[Cantidad Ordenada]]-cocina[[#This Row],[Costo Unitario]]*cocina[[#This Row],[Cantidad Ordenada]]</f>
        <v>24</v>
      </c>
      <c r="K1692">
        <f>cocina[[#This Row],[Precio Unitario]]*cocina[[#This Row],[Cantidad Ordenada]]</f>
        <v>62</v>
      </c>
      <c r="L1692" s="5">
        <f>(SUMIF(A:A,cocina[[#This Row],[Número de Orden]],J:J))/SUMIF(A:A,cocina[[#This Row],[Número de Orden]],K:K)</f>
        <v>0.3902439024390244</v>
      </c>
      <c r="M1692" s="1">
        <f>cocina[[#This Row],[Ganancia bruta]]-cocina[[#This Row],[Ganancia neta]]</f>
        <v>38</v>
      </c>
    </row>
    <row r="1693" spans="1:13" x14ac:dyDescent="0.3">
      <c r="A1693">
        <v>684</v>
      </c>
      <c r="B1693">
        <v>10</v>
      </c>
      <c r="C1693" s="1" t="s">
        <v>83</v>
      </c>
      <c r="D1693" s="1" t="s">
        <v>617</v>
      </c>
      <c r="E1693">
        <v>22</v>
      </c>
      <c r="F1693">
        <v>36</v>
      </c>
      <c r="G1693">
        <v>1</v>
      </c>
      <c r="H1693">
        <v>38</v>
      </c>
      <c r="I1693" s="1" t="s">
        <v>608</v>
      </c>
      <c r="J1693">
        <f>cocina[[#This Row],[Precio Unitario]]*cocina[[#This Row],[Cantidad Ordenada]]-cocina[[#This Row],[Costo Unitario]]*cocina[[#This Row],[Cantidad Ordenada]]</f>
        <v>14</v>
      </c>
      <c r="K1693">
        <f>cocina[[#This Row],[Precio Unitario]]*cocina[[#This Row],[Cantidad Ordenada]]</f>
        <v>36</v>
      </c>
      <c r="L1693" s="5">
        <f>(SUMIF(A:A,cocina[[#This Row],[Número de Orden]],J:J))/SUMIF(A:A,cocina[[#This Row],[Número de Orden]],K:K)</f>
        <v>0.40555555555555556</v>
      </c>
      <c r="M1693" s="1">
        <f>cocina[[#This Row],[Ganancia bruta]]-cocina[[#This Row],[Ganancia neta]]</f>
        <v>22</v>
      </c>
    </row>
    <row r="1694" spans="1:13" x14ac:dyDescent="0.3">
      <c r="A1694">
        <v>684</v>
      </c>
      <c r="B1694">
        <v>10</v>
      </c>
      <c r="C1694" s="1" t="s">
        <v>126</v>
      </c>
      <c r="D1694" s="1" t="s">
        <v>614</v>
      </c>
      <c r="E1694">
        <v>19</v>
      </c>
      <c r="F1694">
        <v>31</v>
      </c>
      <c r="G1694">
        <v>1</v>
      </c>
      <c r="H1694">
        <v>10</v>
      </c>
      <c r="I1694" s="1" t="s">
        <v>609</v>
      </c>
      <c r="J1694">
        <f>cocina[[#This Row],[Precio Unitario]]*cocina[[#This Row],[Cantidad Ordenada]]-cocina[[#This Row],[Costo Unitario]]*cocina[[#This Row],[Cantidad Ordenada]]</f>
        <v>12</v>
      </c>
      <c r="K1694">
        <f>cocina[[#This Row],[Precio Unitario]]*cocina[[#This Row],[Cantidad Ordenada]]</f>
        <v>31</v>
      </c>
      <c r="L1694" s="5">
        <f>(SUMIF(A:A,cocina[[#This Row],[Número de Orden]],J:J))/SUMIF(A:A,cocina[[#This Row],[Número de Orden]],K:K)</f>
        <v>0.40555555555555556</v>
      </c>
      <c r="M1694" s="1">
        <f>cocina[[#This Row],[Ganancia bruta]]-cocina[[#This Row],[Ganancia neta]]</f>
        <v>19</v>
      </c>
    </row>
    <row r="1695" spans="1:13" x14ac:dyDescent="0.3">
      <c r="A1695">
        <v>684</v>
      </c>
      <c r="B1695">
        <v>10</v>
      </c>
      <c r="C1695" s="1" t="s">
        <v>165</v>
      </c>
      <c r="D1695" s="1" t="s">
        <v>630</v>
      </c>
      <c r="E1695">
        <v>15</v>
      </c>
      <c r="F1695">
        <v>26</v>
      </c>
      <c r="G1695">
        <v>1</v>
      </c>
      <c r="H1695">
        <v>25</v>
      </c>
      <c r="I1695" s="1" t="s">
        <v>608</v>
      </c>
      <c r="J1695">
        <f>cocina[[#This Row],[Precio Unitario]]*cocina[[#This Row],[Cantidad Ordenada]]-cocina[[#This Row],[Costo Unitario]]*cocina[[#This Row],[Cantidad Ordenada]]</f>
        <v>11</v>
      </c>
      <c r="K1695">
        <f>cocina[[#This Row],[Precio Unitario]]*cocina[[#This Row],[Cantidad Ordenada]]</f>
        <v>26</v>
      </c>
      <c r="L1695" s="5">
        <f>(SUMIF(A:A,cocina[[#This Row],[Número de Orden]],J:J))/SUMIF(A:A,cocina[[#This Row],[Número de Orden]],K:K)</f>
        <v>0.40555555555555556</v>
      </c>
      <c r="M1695" s="1">
        <f>cocina[[#This Row],[Ganancia bruta]]-cocina[[#This Row],[Ganancia neta]]</f>
        <v>15</v>
      </c>
    </row>
    <row r="1696" spans="1:13" x14ac:dyDescent="0.3">
      <c r="A1696">
        <v>684</v>
      </c>
      <c r="B1696">
        <v>10</v>
      </c>
      <c r="C1696" s="1" t="s">
        <v>48</v>
      </c>
      <c r="D1696" s="1" t="s">
        <v>618</v>
      </c>
      <c r="E1696">
        <v>17</v>
      </c>
      <c r="F1696">
        <v>29</v>
      </c>
      <c r="G1696">
        <v>3</v>
      </c>
      <c r="H1696">
        <v>37</v>
      </c>
      <c r="I1696" s="1" t="s">
        <v>608</v>
      </c>
      <c r="J1696">
        <f>cocina[[#This Row],[Precio Unitario]]*cocina[[#This Row],[Cantidad Ordenada]]-cocina[[#This Row],[Costo Unitario]]*cocina[[#This Row],[Cantidad Ordenada]]</f>
        <v>36</v>
      </c>
      <c r="K1696">
        <f>cocina[[#This Row],[Precio Unitario]]*cocina[[#This Row],[Cantidad Ordenada]]</f>
        <v>87</v>
      </c>
      <c r="L1696" s="5">
        <f>(SUMIF(A:A,cocina[[#This Row],[Número de Orden]],J:J))/SUMIF(A:A,cocina[[#This Row],[Número de Orden]],K:K)</f>
        <v>0.40555555555555556</v>
      </c>
      <c r="M1696" s="1">
        <f>cocina[[#This Row],[Ganancia bruta]]-cocina[[#This Row],[Ganancia neta]]</f>
        <v>51</v>
      </c>
    </row>
    <row r="1697" spans="1:13" x14ac:dyDescent="0.3">
      <c r="A1697">
        <v>685</v>
      </c>
      <c r="B1697">
        <v>5</v>
      </c>
      <c r="C1697" s="1" t="s">
        <v>116</v>
      </c>
      <c r="D1697" s="1" t="s">
        <v>615</v>
      </c>
      <c r="E1697">
        <v>16</v>
      </c>
      <c r="F1697">
        <v>27</v>
      </c>
      <c r="G1697">
        <v>2</v>
      </c>
      <c r="H1697">
        <v>17</v>
      </c>
      <c r="I1697" s="1" t="s">
        <v>609</v>
      </c>
      <c r="J1697">
        <f>cocina[[#This Row],[Precio Unitario]]*cocina[[#This Row],[Cantidad Ordenada]]-cocina[[#This Row],[Costo Unitario]]*cocina[[#This Row],[Cantidad Ordenada]]</f>
        <v>22</v>
      </c>
      <c r="K1697">
        <f>cocina[[#This Row],[Precio Unitario]]*cocina[[#This Row],[Cantidad Ordenada]]</f>
        <v>54</v>
      </c>
      <c r="L1697" s="5">
        <f>(SUMIF(A:A,cocina[[#This Row],[Número de Orden]],J:J))/SUMIF(A:A,cocina[[#This Row],[Número de Orden]],K:K)</f>
        <v>0.40740740740740738</v>
      </c>
      <c r="M1697" s="1">
        <f>cocina[[#This Row],[Ganancia bruta]]-cocina[[#This Row],[Ganancia neta]]</f>
        <v>32</v>
      </c>
    </row>
    <row r="1698" spans="1:13" x14ac:dyDescent="0.3">
      <c r="A1698">
        <v>686</v>
      </c>
      <c r="B1698">
        <v>10</v>
      </c>
      <c r="C1698" s="1" t="s">
        <v>126</v>
      </c>
      <c r="D1698" s="1" t="s">
        <v>614</v>
      </c>
      <c r="E1698">
        <v>19</v>
      </c>
      <c r="F1698">
        <v>31</v>
      </c>
      <c r="G1698">
        <v>2</v>
      </c>
      <c r="H1698">
        <v>37</v>
      </c>
      <c r="I1698" s="1" t="s">
        <v>608</v>
      </c>
      <c r="J1698">
        <f>cocina[[#This Row],[Precio Unitario]]*cocina[[#This Row],[Cantidad Ordenada]]-cocina[[#This Row],[Costo Unitario]]*cocina[[#This Row],[Cantidad Ordenada]]</f>
        <v>24</v>
      </c>
      <c r="K1698">
        <f>cocina[[#This Row],[Precio Unitario]]*cocina[[#This Row],[Cantidad Ordenada]]</f>
        <v>62</v>
      </c>
      <c r="L1698" s="5">
        <f>(SUMIF(A:A,cocina[[#This Row],[Número de Orden]],J:J))/SUMIF(A:A,cocina[[#This Row],[Número de Orden]],K:K)</f>
        <v>0.39215686274509803</v>
      </c>
      <c r="M1698" s="1">
        <f>cocina[[#This Row],[Ganancia bruta]]-cocina[[#This Row],[Ganancia neta]]</f>
        <v>38</v>
      </c>
    </row>
    <row r="1699" spans="1:13" x14ac:dyDescent="0.3">
      <c r="A1699">
        <v>686</v>
      </c>
      <c r="B1699">
        <v>10</v>
      </c>
      <c r="C1699" s="1" t="s">
        <v>156</v>
      </c>
      <c r="D1699" s="1" t="s">
        <v>626</v>
      </c>
      <c r="E1699">
        <v>12</v>
      </c>
      <c r="F1699">
        <v>20</v>
      </c>
      <c r="G1699">
        <v>2</v>
      </c>
      <c r="H1699">
        <v>21</v>
      </c>
      <c r="I1699" s="1" t="s">
        <v>609</v>
      </c>
      <c r="J1699">
        <f>cocina[[#This Row],[Precio Unitario]]*cocina[[#This Row],[Cantidad Ordenada]]-cocina[[#This Row],[Costo Unitario]]*cocina[[#This Row],[Cantidad Ordenada]]</f>
        <v>16</v>
      </c>
      <c r="K1699">
        <f>cocina[[#This Row],[Precio Unitario]]*cocina[[#This Row],[Cantidad Ordenada]]</f>
        <v>40</v>
      </c>
      <c r="L1699" s="5">
        <f>(SUMIF(A:A,cocina[[#This Row],[Número de Orden]],J:J))/SUMIF(A:A,cocina[[#This Row],[Número de Orden]],K:K)</f>
        <v>0.39215686274509803</v>
      </c>
      <c r="M1699" s="1">
        <f>cocina[[#This Row],[Ganancia bruta]]-cocina[[#This Row],[Ganancia neta]]</f>
        <v>24</v>
      </c>
    </row>
    <row r="1700" spans="1:13" x14ac:dyDescent="0.3">
      <c r="A1700">
        <v>687</v>
      </c>
      <c r="B1700">
        <v>2</v>
      </c>
      <c r="C1700" s="1" t="s">
        <v>83</v>
      </c>
      <c r="D1700" s="1" t="s">
        <v>617</v>
      </c>
      <c r="E1700">
        <v>22</v>
      </c>
      <c r="F1700">
        <v>36</v>
      </c>
      <c r="G1700">
        <v>2</v>
      </c>
      <c r="H1700">
        <v>29</v>
      </c>
      <c r="I1700" s="1" t="s">
        <v>608</v>
      </c>
      <c r="J1700">
        <f>cocina[[#This Row],[Precio Unitario]]*cocina[[#This Row],[Cantidad Ordenada]]-cocina[[#This Row],[Costo Unitario]]*cocina[[#This Row],[Cantidad Ordenada]]</f>
        <v>28</v>
      </c>
      <c r="K1700">
        <f>cocina[[#This Row],[Precio Unitario]]*cocina[[#This Row],[Cantidad Ordenada]]</f>
        <v>72</v>
      </c>
      <c r="L1700" s="5">
        <f>(SUMIF(A:A,cocina[[#This Row],[Número de Orden]],J:J))/SUMIF(A:A,cocina[[#This Row],[Número de Orden]],K:K)</f>
        <v>0.3888888888888889</v>
      </c>
      <c r="M1700" s="1">
        <f>cocina[[#This Row],[Ganancia bruta]]-cocina[[#This Row],[Ganancia neta]]</f>
        <v>44</v>
      </c>
    </row>
    <row r="1701" spans="1:13" x14ac:dyDescent="0.3">
      <c r="A1701">
        <v>688</v>
      </c>
      <c r="B1701">
        <v>3</v>
      </c>
      <c r="C1701" s="1" t="s">
        <v>48</v>
      </c>
      <c r="D1701" s="1" t="s">
        <v>618</v>
      </c>
      <c r="E1701">
        <v>17</v>
      </c>
      <c r="F1701">
        <v>29</v>
      </c>
      <c r="G1701">
        <v>1</v>
      </c>
      <c r="H1701">
        <v>14</v>
      </c>
      <c r="I1701" s="1" t="s">
        <v>609</v>
      </c>
      <c r="J1701">
        <f>cocina[[#This Row],[Precio Unitario]]*cocina[[#This Row],[Cantidad Ordenada]]-cocina[[#This Row],[Costo Unitario]]*cocina[[#This Row],[Cantidad Ordenada]]</f>
        <v>12</v>
      </c>
      <c r="K1701">
        <f>cocina[[#This Row],[Precio Unitario]]*cocina[[#This Row],[Cantidad Ordenada]]</f>
        <v>29</v>
      </c>
      <c r="L1701" s="5">
        <f>(SUMIF(A:A,cocina[[#This Row],[Número de Orden]],J:J))/SUMIF(A:A,cocina[[#This Row],[Número de Orden]],K:K)</f>
        <v>0.41379310344827586</v>
      </c>
      <c r="M1701" s="1">
        <f>cocina[[#This Row],[Ganancia bruta]]-cocina[[#This Row],[Ganancia neta]]</f>
        <v>17</v>
      </c>
    </row>
    <row r="1702" spans="1:13" x14ac:dyDescent="0.3">
      <c r="A1702">
        <v>689</v>
      </c>
      <c r="B1702">
        <v>14</v>
      </c>
      <c r="C1702" s="1" t="s">
        <v>210</v>
      </c>
      <c r="D1702" s="1" t="s">
        <v>627</v>
      </c>
      <c r="E1702">
        <v>14</v>
      </c>
      <c r="F1702">
        <v>23</v>
      </c>
      <c r="G1702">
        <v>3</v>
      </c>
      <c r="H1702">
        <v>16</v>
      </c>
      <c r="I1702" s="1" t="s">
        <v>608</v>
      </c>
      <c r="J1702">
        <f>cocina[[#This Row],[Precio Unitario]]*cocina[[#This Row],[Cantidad Ordenada]]-cocina[[#This Row],[Costo Unitario]]*cocina[[#This Row],[Cantidad Ordenada]]</f>
        <v>27</v>
      </c>
      <c r="K1702">
        <f>cocina[[#This Row],[Precio Unitario]]*cocina[[#This Row],[Cantidad Ordenada]]</f>
        <v>69</v>
      </c>
      <c r="L1702" s="5">
        <f>(SUMIF(A:A,cocina[[#This Row],[Número de Orden]],J:J))/SUMIF(A:A,cocina[[#This Row],[Número de Orden]],K:K)</f>
        <v>0.39393939393939392</v>
      </c>
      <c r="M1702" s="1">
        <f>cocina[[#This Row],[Ganancia bruta]]-cocina[[#This Row],[Ganancia neta]]</f>
        <v>42</v>
      </c>
    </row>
    <row r="1703" spans="1:13" x14ac:dyDescent="0.3">
      <c r="A1703">
        <v>689</v>
      </c>
      <c r="B1703">
        <v>14</v>
      </c>
      <c r="C1703" s="1" t="s">
        <v>132</v>
      </c>
      <c r="D1703" s="1" t="s">
        <v>631</v>
      </c>
      <c r="E1703">
        <v>15</v>
      </c>
      <c r="F1703">
        <v>25</v>
      </c>
      <c r="G1703">
        <v>3</v>
      </c>
      <c r="H1703">
        <v>7</v>
      </c>
      <c r="I1703" s="1" t="s">
        <v>608</v>
      </c>
      <c r="J1703">
        <f>cocina[[#This Row],[Precio Unitario]]*cocina[[#This Row],[Cantidad Ordenada]]-cocina[[#This Row],[Costo Unitario]]*cocina[[#This Row],[Cantidad Ordenada]]</f>
        <v>30</v>
      </c>
      <c r="K1703">
        <f>cocina[[#This Row],[Precio Unitario]]*cocina[[#This Row],[Cantidad Ordenada]]</f>
        <v>75</v>
      </c>
      <c r="L1703" s="5">
        <f>(SUMIF(A:A,cocina[[#This Row],[Número de Orden]],J:J))/SUMIF(A:A,cocina[[#This Row],[Número de Orden]],K:K)</f>
        <v>0.39393939393939392</v>
      </c>
      <c r="M1703" s="1">
        <f>cocina[[#This Row],[Ganancia bruta]]-cocina[[#This Row],[Ganancia neta]]</f>
        <v>45</v>
      </c>
    </row>
    <row r="1704" spans="1:13" x14ac:dyDescent="0.3">
      <c r="A1704">
        <v>689</v>
      </c>
      <c r="B1704">
        <v>14</v>
      </c>
      <c r="C1704" s="1" t="s">
        <v>80</v>
      </c>
      <c r="D1704" s="1" t="s">
        <v>628</v>
      </c>
      <c r="E1704">
        <v>13</v>
      </c>
      <c r="F1704">
        <v>21</v>
      </c>
      <c r="G1704">
        <v>1</v>
      </c>
      <c r="H1704">
        <v>6</v>
      </c>
      <c r="I1704" s="1" t="s">
        <v>609</v>
      </c>
      <c r="J1704">
        <f>cocina[[#This Row],[Precio Unitario]]*cocina[[#This Row],[Cantidad Ordenada]]-cocina[[#This Row],[Costo Unitario]]*cocina[[#This Row],[Cantidad Ordenada]]</f>
        <v>8</v>
      </c>
      <c r="K1704">
        <f>cocina[[#This Row],[Precio Unitario]]*cocina[[#This Row],[Cantidad Ordenada]]</f>
        <v>21</v>
      </c>
      <c r="L1704" s="5">
        <f>(SUMIF(A:A,cocina[[#This Row],[Número de Orden]],J:J))/SUMIF(A:A,cocina[[#This Row],[Número de Orden]],K:K)</f>
        <v>0.39393939393939392</v>
      </c>
      <c r="M1704" s="1">
        <f>cocina[[#This Row],[Ganancia bruta]]-cocina[[#This Row],[Ganancia neta]]</f>
        <v>13</v>
      </c>
    </row>
    <row r="1705" spans="1:13" x14ac:dyDescent="0.3">
      <c r="A1705">
        <v>690</v>
      </c>
      <c r="B1705">
        <v>15</v>
      </c>
      <c r="C1705" s="1" t="s">
        <v>58</v>
      </c>
      <c r="D1705" s="1" t="s">
        <v>616</v>
      </c>
      <c r="E1705">
        <v>25</v>
      </c>
      <c r="F1705">
        <v>40</v>
      </c>
      <c r="G1705">
        <v>1</v>
      </c>
      <c r="H1705">
        <v>49</v>
      </c>
      <c r="I1705" s="1" t="s">
        <v>608</v>
      </c>
      <c r="J1705">
        <f>cocina[[#This Row],[Precio Unitario]]*cocina[[#This Row],[Cantidad Ordenada]]-cocina[[#This Row],[Costo Unitario]]*cocina[[#This Row],[Cantidad Ordenada]]</f>
        <v>15</v>
      </c>
      <c r="K1705">
        <f>cocina[[#This Row],[Precio Unitario]]*cocina[[#This Row],[Cantidad Ordenada]]</f>
        <v>40</v>
      </c>
      <c r="L1705" s="5">
        <f>(SUMIF(A:A,cocina[[#This Row],[Número de Orden]],J:J))/SUMIF(A:A,cocina[[#This Row],[Número de Orden]],K:K)</f>
        <v>0.39790575916230364</v>
      </c>
      <c r="M1705" s="1">
        <f>cocina[[#This Row],[Ganancia bruta]]-cocina[[#This Row],[Ganancia neta]]</f>
        <v>25</v>
      </c>
    </row>
    <row r="1706" spans="1:13" x14ac:dyDescent="0.3">
      <c r="A1706">
        <v>690</v>
      </c>
      <c r="B1706">
        <v>15</v>
      </c>
      <c r="C1706" s="1" t="s">
        <v>126</v>
      </c>
      <c r="D1706" s="1" t="s">
        <v>614</v>
      </c>
      <c r="E1706">
        <v>19</v>
      </c>
      <c r="F1706">
        <v>31</v>
      </c>
      <c r="G1706">
        <v>2</v>
      </c>
      <c r="H1706">
        <v>16</v>
      </c>
      <c r="I1706" s="1" t="s">
        <v>608</v>
      </c>
      <c r="J1706">
        <f>cocina[[#This Row],[Precio Unitario]]*cocina[[#This Row],[Cantidad Ordenada]]-cocina[[#This Row],[Costo Unitario]]*cocina[[#This Row],[Cantidad Ordenada]]</f>
        <v>24</v>
      </c>
      <c r="K1706">
        <f>cocina[[#This Row],[Precio Unitario]]*cocina[[#This Row],[Cantidad Ordenada]]</f>
        <v>62</v>
      </c>
      <c r="L1706" s="5">
        <f>(SUMIF(A:A,cocina[[#This Row],[Número de Orden]],J:J))/SUMIF(A:A,cocina[[#This Row],[Número de Orden]],K:K)</f>
        <v>0.39790575916230364</v>
      </c>
      <c r="M1706" s="1">
        <f>cocina[[#This Row],[Ganancia bruta]]-cocina[[#This Row],[Ganancia neta]]</f>
        <v>38</v>
      </c>
    </row>
    <row r="1707" spans="1:13" x14ac:dyDescent="0.3">
      <c r="A1707">
        <v>690</v>
      </c>
      <c r="B1707">
        <v>15</v>
      </c>
      <c r="C1707" s="1" t="s">
        <v>52</v>
      </c>
      <c r="D1707" s="1" t="s">
        <v>620</v>
      </c>
      <c r="E1707">
        <v>16</v>
      </c>
      <c r="F1707">
        <v>28</v>
      </c>
      <c r="G1707">
        <v>2</v>
      </c>
      <c r="H1707">
        <v>54</v>
      </c>
      <c r="I1707" s="1" t="s">
        <v>608</v>
      </c>
      <c r="J1707">
        <f>cocina[[#This Row],[Precio Unitario]]*cocina[[#This Row],[Cantidad Ordenada]]-cocina[[#This Row],[Costo Unitario]]*cocina[[#This Row],[Cantidad Ordenada]]</f>
        <v>24</v>
      </c>
      <c r="K1707">
        <f>cocina[[#This Row],[Precio Unitario]]*cocina[[#This Row],[Cantidad Ordenada]]</f>
        <v>56</v>
      </c>
      <c r="L1707" s="5">
        <f>(SUMIF(A:A,cocina[[#This Row],[Número de Orden]],J:J))/SUMIF(A:A,cocina[[#This Row],[Número de Orden]],K:K)</f>
        <v>0.39790575916230364</v>
      </c>
      <c r="M1707" s="1">
        <f>cocina[[#This Row],[Ganancia bruta]]-cocina[[#This Row],[Ganancia neta]]</f>
        <v>32</v>
      </c>
    </row>
    <row r="1708" spans="1:13" x14ac:dyDescent="0.3">
      <c r="A1708">
        <v>690</v>
      </c>
      <c r="B1708">
        <v>15</v>
      </c>
      <c r="C1708" s="1" t="s">
        <v>271</v>
      </c>
      <c r="D1708" s="1" t="s">
        <v>619</v>
      </c>
      <c r="E1708">
        <v>20</v>
      </c>
      <c r="F1708">
        <v>33</v>
      </c>
      <c r="G1708">
        <v>1</v>
      </c>
      <c r="H1708">
        <v>24</v>
      </c>
      <c r="I1708" s="1" t="s">
        <v>608</v>
      </c>
      <c r="J1708">
        <f>cocina[[#This Row],[Precio Unitario]]*cocina[[#This Row],[Cantidad Ordenada]]-cocina[[#This Row],[Costo Unitario]]*cocina[[#This Row],[Cantidad Ordenada]]</f>
        <v>13</v>
      </c>
      <c r="K1708">
        <f>cocina[[#This Row],[Precio Unitario]]*cocina[[#This Row],[Cantidad Ordenada]]</f>
        <v>33</v>
      </c>
      <c r="L1708" s="5">
        <f>(SUMIF(A:A,cocina[[#This Row],[Número de Orden]],J:J))/SUMIF(A:A,cocina[[#This Row],[Número de Orden]],K:K)</f>
        <v>0.39790575916230364</v>
      </c>
      <c r="M1708" s="1">
        <f>cocina[[#This Row],[Ganancia bruta]]-cocina[[#This Row],[Ganancia neta]]</f>
        <v>20</v>
      </c>
    </row>
    <row r="1709" spans="1:13" x14ac:dyDescent="0.3">
      <c r="A1709">
        <v>691</v>
      </c>
      <c r="B1709">
        <v>19</v>
      </c>
      <c r="C1709" s="1" t="s">
        <v>213</v>
      </c>
      <c r="D1709" s="1" t="s">
        <v>624</v>
      </c>
      <c r="E1709">
        <v>13</v>
      </c>
      <c r="F1709">
        <v>22</v>
      </c>
      <c r="G1709">
        <v>3</v>
      </c>
      <c r="H1709">
        <v>34</v>
      </c>
      <c r="I1709" s="1" t="s">
        <v>608</v>
      </c>
      <c r="J1709">
        <f>cocina[[#This Row],[Precio Unitario]]*cocina[[#This Row],[Cantidad Ordenada]]-cocina[[#This Row],[Costo Unitario]]*cocina[[#This Row],[Cantidad Ordenada]]</f>
        <v>27</v>
      </c>
      <c r="K1709">
        <f>cocina[[#This Row],[Precio Unitario]]*cocina[[#This Row],[Cantidad Ordenada]]</f>
        <v>66</v>
      </c>
      <c r="L1709" s="5">
        <f>(SUMIF(A:A,cocina[[#This Row],[Número de Orden]],J:J))/SUMIF(A:A,cocina[[#This Row],[Número de Orden]],K:K)</f>
        <v>0.40909090909090912</v>
      </c>
      <c r="M1709" s="1">
        <f>cocina[[#This Row],[Ganancia bruta]]-cocina[[#This Row],[Ganancia neta]]</f>
        <v>39</v>
      </c>
    </row>
    <row r="1710" spans="1:13" x14ac:dyDescent="0.3">
      <c r="A1710">
        <v>692</v>
      </c>
      <c r="B1710">
        <v>9</v>
      </c>
      <c r="C1710" s="1" t="s">
        <v>36</v>
      </c>
      <c r="D1710" s="1" t="s">
        <v>622</v>
      </c>
      <c r="E1710">
        <v>21</v>
      </c>
      <c r="F1710">
        <v>35</v>
      </c>
      <c r="G1710">
        <v>3</v>
      </c>
      <c r="H1710">
        <v>33</v>
      </c>
      <c r="I1710" s="1" t="s">
        <v>609</v>
      </c>
      <c r="J1710">
        <f>cocina[[#This Row],[Precio Unitario]]*cocina[[#This Row],[Cantidad Ordenada]]-cocina[[#This Row],[Costo Unitario]]*cocina[[#This Row],[Cantidad Ordenada]]</f>
        <v>42</v>
      </c>
      <c r="K1710">
        <f>cocina[[#This Row],[Precio Unitario]]*cocina[[#This Row],[Cantidad Ordenada]]</f>
        <v>105</v>
      </c>
      <c r="L1710" s="5">
        <f>(SUMIF(A:A,cocina[[#This Row],[Número de Orden]],J:J))/SUMIF(A:A,cocina[[#This Row],[Número de Orden]],K:K)</f>
        <v>0.40462427745664742</v>
      </c>
      <c r="M1710" s="1">
        <f>cocina[[#This Row],[Ganancia bruta]]-cocina[[#This Row],[Ganancia neta]]</f>
        <v>63</v>
      </c>
    </row>
    <row r="1711" spans="1:13" x14ac:dyDescent="0.3">
      <c r="A1711">
        <v>692</v>
      </c>
      <c r="B1711">
        <v>9</v>
      </c>
      <c r="C1711" s="1" t="s">
        <v>78</v>
      </c>
      <c r="D1711" s="1" t="s">
        <v>613</v>
      </c>
      <c r="E1711">
        <v>18</v>
      </c>
      <c r="F1711">
        <v>30</v>
      </c>
      <c r="G1711">
        <v>1</v>
      </c>
      <c r="H1711">
        <v>49</v>
      </c>
      <c r="I1711" s="1" t="s">
        <v>608</v>
      </c>
      <c r="J1711">
        <f>cocina[[#This Row],[Precio Unitario]]*cocina[[#This Row],[Cantidad Ordenada]]-cocina[[#This Row],[Costo Unitario]]*cocina[[#This Row],[Cantidad Ordenada]]</f>
        <v>12</v>
      </c>
      <c r="K1711">
        <f>cocina[[#This Row],[Precio Unitario]]*cocina[[#This Row],[Cantidad Ordenada]]</f>
        <v>30</v>
      </c>
      <c r="L1711" s="5">
        <f>(SUMIF(A:A,cocina[[#This Row],[Número de Orden]],J:J))/SUMIF(A:A,cocina[[#This Row],[Número de Orden]],K:K)</f>
        <v>0.40462427745664742</v>
      </c>
      <c r="M1711" s="1">
        <f>cocina[[#This Row],[Ganancia bruta]]-cocina[[#This Row],[Ganancia neta]]</f>
        <v>18</v>
      </c>
    </row>
    <row r="1712" spans="1:13" x14ac:dyDescent="0.3">
      <c r="A1712">
        <v>692</v>
      </c>
      <c r="B1712">
        <v>9</v>
      </c>
      <c r="C1712" s="1" t="s">
        <v>89</v>
      </c>
      <c r="D1712" s="1" t="s">
        <v>629</v>
      </c>
      <c r="E1712">
        <v>10</v>
      </c>
      <c r="F1712">
        <v>18</v>
      </c>
      <c r="G1712">
        <v>1</v>
      </c>
      <c r="H1712">
        <v>11</v>
      </c>
      <c r="I1712" s="1" t="s">
        <v>608</v>
      </c>
      <c r="J1712">
        <f>cocina[[#This Row],[Precio Unitario]]*cocina[[#This Row],[Cantidad Ordenada]]-cocina[[#This Row],[Costo Unitario]]*cocina[[#This Row],[Cantidad Ordenada]]</f>
        <v>8</v>
      </c>
      <c r="K1712">
        <f>cocina[[#This Row],[Precio Unitario]]*cocina[[#This Row],[Cantidad Ordenada]]</f>
        <v>18</v>
      </c>
      <c r="L1712" s="5">
        <f>(SUMIF(A:A,cocina[[#This Row],[Número de Orden]],J:J))/SUMIF(A:A,cocina[[#This Row],[Número de Orden]],K:K)</f>
        <v>0.40462427745664742</v>
      </c>
      <c r="M1712" s="1">
        <f>cocina[[#This Row],[Ganancia bruta]]-cocina[[#This Row],[Ganancia neta]]</f>
        <v>10</v>
      </c>
    </row>
    <row r="1713" spans="1:13" x14ac:dyDescent="0.3">
      <c r="A1713">
        <v>692</v>
      </c>
      <c r="B1713">
        <v>9</v>
      </c>
      <c r="C1713" s="1" t="s">
        <v>156</v>
      </c>
      <c r="D1713" s="1" t="s">
        <v>626</v>
      </c>
      <c r="E1713">
        <v>12</v>
      </c>
      <c r="F1713">
        <v>20</v>
      </c>
      <c r="G1713">
        <v>1</v>
      </c>
      <c r="H1713">
        <v>7</v>
      </c>
      <c r="I1713" s="1" t="s">
        <v>608</v>
      </c>
      <c r="J1713">
        <f>cocina[[#This Row],[Precio Unitario]]*cocina[[#This Row],[Cantidad Ordenada]]-cocina[[#This Row],[Costo Unitario]]*cocina[[#This Row],[Cantidad Ordenada]]</f>
        <v>8</v>
      </c>
      <c r="K1713">
        <f>cocina[[#This Row],[Precio Unitario]]*cocina[[#This Row],[Cantidad Ordenada]]</f>
        <v>20</v>
      </c>
      <c r="L1713" s="5">
        <f>(SUMIF(A:A,cocina[[#This Row],[Número de Orden]],J:J))/SUMIF(A:A,cocina[[#This Row],[Número de Orden]],K:K)</f>
        <v>0.40462427745664742</v>
      </c>
      <c r="M1713" s="1">
        <f>cocina[[#This Row],[Ganancia bruta]]-cocina[[#This Row],[Ganancia neta]]</f>
        <v>12</v>
      </c>
    </row>
    <row r="1714" spans="1:13" x14ac:dyDescent="0.3">
      <c r="A1714">
        <v>693</v>
      </c>
      <c r="B1714">
        <v>15</v>
      </c>
      <c r="C1714" s="1" t="s">
        <v>83</v>
      </c>
      <c r="D1714" s="1" t="s">
        <v>617</v>
      </c>
      <c r="E1714">
        <v>22</v>
      </c>
      <c r="F1714">
        <v>36</v>
      </c>
      <c r="G1714">
        <v>1</v>
      </c>
      <c r="H1714">
        <v>20</v>
      </c>
      <c r="I1714" s="1" t="s">
        <v>608</v>
      </c>
      <c r="J1714">
        <f>cocina[[#This Row],[Precio Unitario]]*cocina[[#This Row],[Cantidad Ordenada]]-cocina[[#This Row],[Costo Unitario]]*cocina[[#This Row],[Cantidad Ordenada]]</f>
        <v>14</v>
      </c>
      <c r="K1714">
        <f>cocina[[#This Row],[Precio Unitario]]*cocina[[#This Row],[Cantidad Ordenada]]</f>
        <v>36</v>
      </c>
      <c r="L1714" s="5">
        <f>(SUMIF(A:A,cocina[[#This Row],[Número de Orden]],J:J))/SUMIF(A:A,cocina[[#This Row],[Número de Orden]],K:K)</f>
        <v>0.38461538461538464</v>
      </c>
      <c r="M1714" s="1">
        <f>cocina[[#This Row],[Ganancia bruta]]-cocina[[#This Row],[Ganancia neta]]</f>
        <v>22</v>
      </c>
    </row>
    <row r="1715" spans="1:13" x14ac:dyDescent="0.3">
      <c r="A1715">
        <v>693</v>
      </c>
      <c r="B1715">
        <v>15</v>
      </c>
      <c r="C1715" s="1" t="s">
        <v>80</v>
      </c>
      <c r="D1715" s="1" t="s">
        <v>628</v>
      </c>
      <c r="E1715">
        <v>13</v>
      </c>
      <c r="F1715">
        <v>21</v>
      </c>
      <c r="G1715">
        <v>2</v>
      </c>
      <c r="H1715">
        <v>24</v>
      </c>
      <c r="I1715" s="1" t="s">
        <v>608</v>
      </c>
      <c r="J1715">
        <f>cocina[[#This Row],[Precio Unitario]]*cocina[[#This Row],[Cantidad Ordenada]]-cocina[[#This Row],[Costo Unitario]]*cocina[[#This Row],[Cantidad Ordenada]]</f>
        <v>16</v>
      </c>
      <c r="K1715">
        <f>cocina[[#This Row],[Precio Unitario]]*cocina[[#This Row],[Cantidad Ordenada]]</f>
        <v>42</v>
      </c>
      <c r="L1715" s="5">
        <f>(SUMIF(A:A,cocina[[#This Row],[Número de Orden]],J:J))/SUMIF(A:A,cocina[[#This Row],[Número de Orden]],K:K)</f>
        <v>0.38461538461538464</v>
      </c>
      <c r="M1715" s="1">
        <f>cocina[[#This Row],[Ganancia bruta]]-cocina[[#This Row],[Ganancia neta]]</f>
        <v>26</v>
      </c>
    </row>
    <row r="1716" spans="1:13" x14ac:dyDescent="0.3">
      <c r="A1716">
        <v>694</v>
      </c>
      <c r="B1716">
        <v>5</v>
      </c>
      <c r="C1716" s="1" t="s">
        <v>156</v>
      </c>
      <c r="D1716" s="1" t="s">
        <v>626</v>
      </c>
      <c r="E1716">
        <v>12</v>
      </c>
      <c r="F1716">
        <v>20</v>
      </c>
      <c r="G1716">
        <v>3</v>
      </c>
      <c r="H1716">
        <v>20</v>
      </c>
      <c r="I1716" s="1" t="s">
        <v>608</v>
      </c>
      <c r="J1716">
        <f>cocina[[#This Row],[Precio Unitario]]*cocina[[#This Row],[Cantidad Ordenada]]-cocina[[#This Row],[Costo Unitario]]*cocina[[#This Row],[Cantidad Ordenada]]</f>
        <v>24</v>
      </c>
      <c r="K1716">
        <f>cocina[[#This Row],[Precio Unitario]]*cocina[[#This Row],[Cantidad Ordenada]]</f>
        <v>60</v>
      </c>
      <c r="L1716" s="5">
        <f>(SUMIF(A:A,cocina[[#This Row],[Número de Orden]],J:J))/SUMIF(A:A,cocina[[#This Row],[Número de Orden]],K:K)</f>
        <v>0.40127388535031849</v>
      </c>
      <c r="M1716" s="1">
        <f>cocina[[#This Row],[Ganancia bruta]]-cocina[[#This Row],[Ganancia neta]]</f>
        <v>36</v>
      </c>
    </row>
    <row r="1717" spans="1:13" x14ac:dyDescent="0.3">
      <c r="A1717">
        <v>694</v>
      </c>
      <c r="B1717">
        <v>5</v>
      </c>
      <c r="C1717" s="1" t="s">
        <v>89</v>
      </c>
      <c r="D1717" s="1" t="s">
        <v>629</v>
      </c>
      <c r="E1717">
        <v>10</v>
      </c>
      <c r="F1717">
        <v>18</v>
      </c>
      <c r="G1717">
        <v>2</v>
      </c>
      <c r="H1717">
        <v>26</v>
      </c>
      <c r="I1717" s="1" t="s">
        <v>609</v>
      </c>
      <c r="J1717">
        <f>cocina[[#This Row],[Precio Unitario]]*cocina[[#This Row],[Cantidad Ordenada]]-cocina[[#This Row],[Costo Unitario]]*cocina[[#This Row],[Cantidad Ordenada]]</f>
        <v>16</v>
      </c>
      <c r="K1717">
        <f>cocina[[#This Row],[Precio Unitario]]*cocina[[#This Row],[Cantidad Ordenada]]</f>
        <v>36</v>
      </c>
      <c r="L1717" s="5">
        <f>(SUMIF(A:A,cocina[[#This Row],[Número de Orden]],J:J))/SUMIF(A:A,cocina[[#This Row],[Número de Orden]],K:K)</f>
        <v>0.40127388535031849</v>
      </c>
      <c r="M1717" s="1">
        <f>cocina[[#This Row],[Ganancia bruta]]-cocina[[#This Row],[Ganancia neta]]</f>
        <v>20</v>
      </c>
    </row>
    <row r="1718" spans="1:13" x14ac:dyDescent="0.3">
      <c r="A1718">
        <v>694</v>
      </c>
      <c r="B1718">
        <v>5</v>
      </c>
      <c r="C1718" s="1" t="s">
        <v>58</v>
      </c>
      <c r="D1718" s="1" t="s">
        <v>616</v>
      </c>
      <c r="E1718">
        <v>25</v>
      </c>
      <c r="F1718">
        <v>40</v>
      </c>
      <c r="G1718">
        <v>1</v>
      </c>
      <c r="H1718">
        <v>40</v>
      </c>
      <c r="I1718" s="1" t="s">
        <v>608</v>
      </c>
      <c r="J1718">
        <f>cocina[[#This Row],[Precio Unitario]]*cocina[[#This Row],[Cantidad Ordenada]]-cocina[[#This Row],[Costo Unitario]]*cocina[[#This Row],[Cantidad Ordenada]]</f>
        <v>15</v>
      </c>
      <c r="K1718">
        <f>cocina[[#This Row],[Precio Unitario]]*cocina[[#This Row],[Cantidad Ordenada]]</f>
        <v>40</v>
      </c>
      <c r="L1718" s="5">
        <f>(SUMIF(A:A,cocina[[#This Row],[Número de Orden]],J:J))/SUMIF(A:A,cocina[[#This Row],[Número de Orden]],K:K)</f>
        <v>0.40127388535031849</v>
      </c>
      <c r="M1718" s="1">
        <f>cocina[[#This Row],[Ganancia bruta]]-cocina[[#This Row],[Ganancia neta]]</f>
        <v>25</v>
      </c>
    </row>
    <row r="1719" spans="1:13" x14ac:dyDescent="0.3">
      <c r="A1719">
        <v>694</v>
      </c>
      <c r="B1719">
        <v>5</v>
      </c>
      <c r="C1719" s="1" t="s">
        <v>80</v>
      </c>
      <c r="D1719" s="1" t="s">
        <v>628</v>
      </c>
      <c r="E1719">
        <v>13</v>
      </c>
      <c r="F1719">
        <v>21</v>
      </c>
      <c r="G1719">
        <v>1</v>
      </c>
      <c r="H1719">
        <v>42</v>
      </c>
      <c r="I1719" s="1" t="s">
        <v>609</v>
      </c>
      <c r="J1719">
        <f>cocina[[#This Row],[Precio Unitario]]*cocina[[#This Row],[Cantidad Ordenada]]-cocina[[#This Row],[Costo Unitario]]*cocina[[#This Row],[Cantidad Ordenada]]</f>
        <v>8</v>
      </c>
      <c r="K1719">
        <f>cocina[[#This Row],[Precio Unitario]]*cocina[[#This Row],[Cantidad Ordenada]]</f>
        <v>21</v>
      </c>
      <c r="L1719" s="5">
        <f>(SUMIF(A:A,cocina[[#This Row],[Número de Orden]],J:J))/SUMIF(A:A,cocina[[#This Row],[Número de Orden]],K:K)</f>
        <v>0.40127388535031849</v>
      </c>
      <c r="M1719" s="1">
        <f>cocina[[#This Row],[Ganancia bruta]]-cocina[[#This Row],[Ganancia neta]]</f>
        <v>13</v>
      </c>
    </row>
    <row r="1720" spans="1:13" x14ac:dyDescent="0.3">
      <c r="A1720">
        <v>695</v>
      </c>
      <c r="B1720">
        <v>9</v>
      </c>
      <c r="C1720" s="1" t="s">
        <v>52</v>
      </c>
      <c r="D1720" s="1" t="s">
        <v>620</v>
      </c>
      <c r="E1720">
        <v>16</v>
      </c>
      <c r="F1720">
        <v>28</v>
      </c>
      <c r="G1720">
        <v>2</v>
      </c>
      <c r="H1720">
        <v>30</v>
      </c>
      <c r="I1720" s="1" t="s">
        <v>609</v>
      </c>
      <c r="J1720">
        <f>cocina[[#This Row],[Precio Unitario]]*cocina[[#This Row],[Cantidad Ordenada]]-cocina[[#This Row],[Costo Unitario]]*cocina[[#This Row],[Cantidad Ordenada]]</f>
        <v>24</v>
      </c>
      <c r="K1720">
        <f>cocina[[#This Row],[Precio Unitario]]*cocina[[#This Row],[Cantidad Ordenada]]</f>
        <v>56</v>
      </c>
      <c r="L1720" s="5">
        <f>(SUMIF(A:A,cocina[[#This Row],[Número de Orden]],J:J))/SUMIF(A:A,cocina[[#This Row],[Número de Orden]],K:K)</f>
        <v>0.41379310344827586</v>
      </c>
      <c r="M1720" s="1">
        <f>cocina[[#This Row],[Ganancia bruta]]-cocina[[#This Row],[Ganancia neta]]</f>
        <v>32</v>
      </c>
    </row>
    <row r="1721" spans="1:13" x14ac:dyDescent="0.3">
      <c r="A1721">
        <v>695</v>
      </c>
      <c r="B1721">
        <v>9</v>
      </c>
      <c r="C1721" s="1" t="s">
        <v>78</v>
      </c>
      <c r="D1721" s="1" t="s">
        <v>613</v>
      </c>
      <c r="E1721">
        <v>18</v>
      </c>
      <c r="F1721">
        <v>30</v>
      </c>
      <c r="G1721">
        <v>2</v>
      </c>
      <c r="H1721">
        <v>7</v>
      </c>
      <c r="I1721" s="1" t="s">
        <v>609</v>
      </c>
      <c r="J1721">
        <f>cocina[[#This Row],[Precio Unitario]]*cocina[[#This Row],[Cantidad Ordenada]]-cocina[[#This Row],[Costo Unitario]]*cocina[[#This Row],[Cantidad Ordenada]]</f>
        <v>24</v>
      </c>
      <c r="K1721">
        <f>cocina[[#This Row],[Precio Unitario]]*cocina[[#This Row],[Cantidad Ordenada]]</f>
        <v>60</v>
      </c>
      <c r="L1721" s="5">
        <f>(SUMIF(A:A,cocina[[#This Row],[Número de Orden]],J:J))/SUMIF(A:A,cocina[[#This Row],[Número de Orden]],K:K)</f>
        <v>0.41379310344827586</v>
      </c>
      <c r="M1721" s="1">
        <f>cocina[[#This Row],[Ganancia bruta]]-cocina[[#This Row],[Ganancia neta]]</f>
        <v>36</v>
      </c>
    </row>
    <row r="1722" spans="1:13" x14ac:dyDescent="0.3">
      <c r="A1722">
        <v>696</v>
      </c>
      <c r="B1722">
        <v>2</v>
      </c>
      <c r="C1722" s="1" t="s">
        <v>210</v>
      </c>
      <c r="D1722" s="1" t="s">
        <v>627</v>
      </c>
      <c r="E1722">
        <v>14</v>
      </c>
      <c r="F1722">
        <v>23</v>
      </c>
      <c r="G1722">
        <v>2</v>
      </c>
      <c r="H1722">
        <v>23</v>
      </c>
      <c r="I1722" s="1" t="s">
        <v>608</v>
      </c>
      <c r="J1722">
        <f>cocina[[#This Row],[Precio Unitario]]*cocina[[#This Row],[Cantidad Ordenada]]-cocina[[#This Row],[Costo Unitario]]*cocina[[#This Row],[Cantidad Ordenada]]</f>
        <v>18</v>
      </c>
      <c r="K1722">
        <f>cocina[[#This Row],[Precio Unitario]]*cocina[[#This Row],[Cantidad Ordenada]]</f>
        <v>46</v>
      </c>
      <c r="L1722" s="5">
        <f>(SUMIF(A:A,cocina[[#This Row],[Número de Orden]],J:J))/SUMIF(A:A,cocina[[#This Row],[Número de Orden]],K:K)</f>
        <v>0.39130434782608697</v>
      </c>
      <c r="M1722" s="1">
        <f>cocina[[#This Row],[Ganancia bruta]]-cocina[[#This Row],[Ganancia neta]]</f>
        <v>28</v>
      </c>
    </row>
    <row r="1723" spans="1:13" x14ac:dyDescent="0.3">
      <c r="A1723">
        <v>697</v>
      </c>
      <c r="B1723">
        <v>4</v>
      </c>
      <c r="C1723" s="1" t="s">
        <v>210</v>
      </c>
      <c r="D1723" s="1" t="s">
        <v>627</v>
      </c>
      <c r="E1723">
        <v>14</v>
      </c>
      <c r="F1723">
        <v>23</v>
      </c>
      <c r="G1723">
        <v>2</v>
      </c>
      <c r="H1723">
        <v>24</v>
      </c>
      <c r="I1723" s="1" t="s">
        <v>608</v>
      </c>
      <c r="J1723">
        <f>cocina[[#This Row],[Precio Unitario]]*cocina[[#This Row],[Cantidad Ordenada]]-cocina[[#This Row],[Costo Unitario]]*cocina[[#This Row],[Cantidad Ordenada]]</f>
        <v>18</v>
      </c>
      <c r="K1723">
        <f>cocina[[#This Row],[Precio Unitario]]*cocina[[#This Row],[Cantidad Ordenada]]</f>
        <v>46</v>
      </c>
      <c r="L1723" s="5">
        <f>(SUMIF(A:A,cocina[[#This Row],[Número de Orden]],J:J))/SUMIF(A:A,cocina[[#This Row],[Número de Orden]],K:K)</f>
        <v>0.39698492462311558</v>
      </c>
      <c r="M1723" s="1">
        <f>cocina[[#This Row],[Ganancia bruta]]-cocina[[#This Row],[Ganancia neta]]</f>
        <v>28</v>
      </c>
    </row>
    <row r="1724" spans="1:13" x14ac:dyDescent="0.3">
      <c r="A1724">
        <v>697</v>
      </c>
      <c r="B1724">
        <v>4</v>
      </c>
      <c r="C1724" s="1" t="s">
        <v>271</v>
      </c>
      <c r="D1724" s="1" t="s">
        <v>619</v>
      </c>
      <c r="E1724">
        <v>20</v>
      </c>
      <c r="F1724">
        <v>33</v>
      </c>
      <c r="G1724">
        <v>2</v>
      </c>
      <c r="H1724">
        <v>41</v>
      </c>
      <c r="I1724" s="1" t="s">
        <v>609</v>
      </c>
      <c r="J1724">
        <f>cocina[[#This Row],[Precio Unitario]]*cocina[[#This Row],[Cantidad Ordenada]]-cocina[[#This Row],[Costo Unitario]]*cocina[[#This Row],[Cantidad Ordenada]]</f>
        <v>26</v>
      </c>
      <c r="K1724">
        <f>cocina[[#This Row],[Precio Unitario]]*cocina[[#This Row],[Cantidad Ordenada]]</f>
        <v>66</v>
      </c>
      <c r="L1724" s="5">
        <f>(SUMIF(A:A,cocina[[#This Row],[Número de Orden]],J:J))/SUMIF(A:A,cocina[[#This Row],[Número de Orden]],K:K)</f>
        <v>0.39698492462311558</v>
      </c>
      <c r="M1724" s="1">
        <f>cocina[[#This Row],[Ganancia bruta]]-cocina[[#This Row],[Ganancia neta]]</f>
        <v>40</v>
      </c>
    </row>
    <row r="1725" spans="1:13" x14ac:dyDescent="0.3">
      <c r="A1725">
        <v>697</v>
      </c>
      <c r="B1725">
        <v>4</v>
      </c>
      <c r="C1725" s="1" t="s">
        <v>78</v>
      </c>
      <c r="D1725" s="1" t="s">
        <v>613</v>
      </c>
      <c r="E1725">
        <v>18</v>
      </c>
      <c r="F1725">
        <v>30</v>
      </c>
      <c r="G1725">
        <v>2</v>
      </c>
      <c r="H1725">
        <v>35</v>
      </c>
      <c r="I1725" s="1" t="s">
        <v>609</v>
      </c>
      <c r="J1725">
        <f>cocina[[#This Row],[Precio Unitario]]*cocina[[#This Row],[Cantidad Ordenada]]-cocina[[#This Row],[Costo Unitario]]*cocina[[#This Row],[Cantidad Ordenada]]</f>
        <v>24</v>
      </c>
      <c r="K1725">
        <f>cocina[[#This Row],[Precio Unitario]]*cocina[[#This Row],[Cantidad Ordenada]]</f>
        <v>60</v>
      </c>
      <c r="L1725" s="5">
        <f>(SUMIF(A:A,cocina[[#This Row],[Número de Orden]],J:J))/SUMIF(A:A,cocina[[#This Row],[Número de Orden]],K:K)</f>
        <v>0.39698492462311558</v>
      </c>
      <c r="M1725" s="1">
        <f>cocina[[#This Row],[Ganancia bruta]]-cocina[[#This Row],[Ganancia neta]]</f>
        <v>36</v>
      </c>
    </row>
    <row r="1726" spans="1:13" x14ac:dyDescent="0.3">
      <c r="A1726">
        <v>697</v>
      </c>
      <c r="B1726">
        <v>4</v>
      </c>
      <c r="C1726" s="1" t="s">
        <v>116</v>
      </c>
      <c r="D1726" s="1" t="s">
        <v>615</v>
      </c>
      <c r="E1726">
        <v>16</v>
      </c>
      <c r="F1726">
        <v>27</v>
      </c>
      <c r="G1726">
        <v>1</v>
      </c>
      <c r="H1726">
        <v>7</v>
      </c>
      <c r="I1726" s="1" t="s">
        <v>608</v>
      </c>
      <c r="J1726">
        <f>cocina[[#This Row],[Precio Unitario]]*cocina[[#This Row],[Cantidad Ordenada]]-cocina[[#This Row],[Costo Unitario]]*cocina[[#This Row],[Cantidad Ordenada]]</f>
        <v>11</v>
      </c>
      <c r="K1726">
        <f>cocina[[#This Row],[Precio Unitario]]*cocina[[#This Row],[Cantidad Ordenada]]</f>
        <v>27</v>
      </c>
      <c r="L1726" s="5">
        <f>(SUMIF(A:A,cocina[[#This Row],[Número de Orden]],J:J))/SUMIF(A:A,cocina[[#This Row],[Número de Orden]],K:K)</f>
        <v>0.39698492462311558</v>
      </c>
      <c r="M1726" s="1">
        <f>cocina[[#This Row],[Ganancia bruta]]-cocina[[#This Row],[Ganancia neta]]</f>
        <v>16</v>
      </c>
    </row>
    <row r="1727" spans="1:13" x14ac:dyDescent="0.3">
      <c r="A1727">
        <v>698</v>
      </c>
      <c r="B1727">
        <v>19</v>
      </c>
      <c r="C1727" s="1" t="s">
        <v>116</v>
      </c>
      <c r="D1727" s="1" t="s">
        <v>615</v>
      </c>
      <c r="E1727">
        <v>16</v>
      </c>
      <c r="F1727">
        <v>27</v>
      </c>
      <c r="G1727">
        <v>1</v>
      </c>
      <c r="H1727">
        <v>55</v>
      </c>
      <c r="I1727" s="1" t="s">
        <v>609</v>
      </c>
      <c r="J1727">
        <f>cocina[[#This Row],[Precio Unitario]]*cocina[[#This Row],[Cantidad Ordenada]]-cocina[[#This Row],[Costo Unitario]]*cocina[[#This Row],[Cantidad Ordenada]]</f>
        <v>11</v>
      </c>
      <c r="K1727">
        <f>cocina[[#This Row],[Precio Unitario]]*cocina[[#This Row],[Cantidad Ordenada]]</f>
        <v>27</v>
      </c>
      <c r="L1727" s="5">
        <f>(SUMIF(A:A,cocina[[#This Row],[Número de Orden]],J:J))/SUMIF(A:A,cocina[[#This Row],[Número de Orden]],K:K)</f>
        <v>0.39459459459459462</v>
      </c>
      <c r="M1727" s="1">
        <f>cocina[[#This Row],[Ganancia bruta]]-cocina[[#This Row],[Ganancia neta]]</f>
        <v>16</v>
      </c>
    </row>
    <row r="1728" spans="1:13" x14ac:dyDescent="0.3">
      <c r="A1728">
        <v>698</v>
      </c>
      <c r="B1728">
        <v>19</v>
      </c>
      <c r="C1728" s="1" t="s">
        <v>165</v>
      </c>
      <c r="D1728" s="1" t="s">
        <v>630</v>
      </c>
      <c r="E1728">
        <v>15</v>
      </c>
      <c r="F1728">
        <v>26</v>
      </c>
      <c r="G1728">
        <v>1</v>
      </c>
      <c r="H1728">
        <v>12</v>
      </c>
      <c r="I1728" s="1" t="s">
        <v>609</v>
      </c>
      <c r="J1728">
        <f>cocina[[#This Row],[Precio Unitario]]*cocina[[#This Row],[Cantidad Ordenada]]-cocina[[#This Row],[Costo Unitario]]*cocina[[#This Row],[Cantidad Ordenada]]</f>
        <v>11</v>
      </c>
      <c r="K1728">
        <f>cocina[[#This Row],[Precio Unitario]]*cocina[[#This Row],[Cantidad Ordenada]]</f>
        <v>26</v>
      </c>
      <c r="L1728" s="5">
        <f>(SUMIF(A:A,cocina[[#This Row],[Número de Orden]],J:J))/SUMIF(A:A,cocina[[#This Row],[Número de Orden]],K:K)</f>
        <v>0.39459459459459462</v>
      </c>
      <c r="M1728" s="1">
        <f>cocina[[#This Row],[Ganancia bruta]]-cocina[[#This Row],[Ganancia neta]]</f>
        <v>15</v>
      </c>
    </row>
    <row r="1729" spans="1:13" x14ac:dyDescent="0.3">
      <c r="A1729">
        <v>698</v>
      </c>
      <c r="B1729">
        <v>19</v>
      </c>
      <c r="C1729" s="1" t="s">
        <v>210</v>
      </c>
      <c r="D1729" s="1" t="s">
        <v>627</v>
      </c>
      <c r="E1729">
        <v>14</v>
      </c>
      <c r="F1729">
        <v>23</v>
      </c>
      <c r="G1729">
        <v>3</v>
      </c>
      <c r="H1729">
        <v>19</v>
      </c>
      <c r="I1729" s="1" t="s">
        <v>609</v>
      </c>
      <c r="J1729">
        <f>cocina[[#This Row],[Precio Unitario]]*cocina[[#This Row],[Cantidad Ordenada]]-cocina[[#This Row],[Costo Unitario]]*cocina[[#This Row],[Cantidad Ordenada]]</f>
        <v>27</v>
      </c>
      <c r="K1729">
        <f>cocina[[#This Row],[Precio Unitario]]*cocina[[#This Row],[Cantidad Ordenada]]</f>
        <v>69</v>
      </c>
      <c r="L1729" s="5">
        <f>(SUMIF(A:A,cocina[[#This Row],[Número de Orden]],J:J))/SUMIF(A:A,cocina[[#This Row],[Número de Orden]],K:K)</f>
        <v>0.39459459459459462</v>
      </c>
      <c r="M1729" s="1">
        <f>cocina[[#This Row],[Ganancia bruta]]-cocina[[#This Row],[Ganancia neta]]</f>
        <v>42</v>
      </c>
    </row>
    <row r="1730" spans="1:13" x14ac:dyDescent="0.3">
      <c r="A1730">
        <v>698</v>
      </c>
      <c r="B1730">
        <v>19</v>
      </c>
      <c r="C1730" s="1" t="s">
        <v>80</v>
      </c>
      <c r="D1730" s="1" t="s">
        <v>628</v>
      </c>
      <c r="E1730">
        <v>13</v>
      </c>
      <c r="F1730">
        <v>21</v>
      </c>
      <c r="G1730">
        <v>3</v>
      </c>
      <c r="H1730">
        <v>15</v>
      </c>
      <c r="I1730" s="1" t="s">
        <v>609</v>
      </c>
      <c r="J1730">
        <f>cocina[[#This Row],[Precio Unitario]]*cocina[[#This Row],[Cantidad Ordenada]]-cocina[[#This Row],[Costo Unitario]]*cocina[[#This Row],[Cantidad Ordenada]]</f>
        <v>24</v>
      </c>
      <c r="K1730">
        <f>cocina[[#This Row],[Precio Unitario]]*cocina[[#This Row],[Cantidad Ordenada]]</f>
        <v>63</v>
      </c>
      <c r="L1730" s="5">
        <f>(SUMIF(A:A,cocina[[#This Row],[Número de Orden]],J:J))/SUMIF(A:A,cocina[[#This Row],[Número de Orden]],K:K)</f>
        <v>0.39459459459459462</v>
      </c>
      <c r="M1730" s="1">
        <f>cocina[[#This Row],[Ganancia bruta]]-cocina[[#This Row],[Ganancia neta]]</f>
        <v>39</v>
      </c>
    </row>
    <row r="1731" spans="1:13" x14ac:dyDescent="0.3">
      <c r="A1731">
        <v>699</v>
      </c>
      <c r="B1731">
        <v>8</v>
      </c>
      <c r="C1731" s="1" t="s">
        <v>48</v>
      </c>
      <c r="D1731" s="1" t="s">
        <v>618</v>
      </c>
      <c r="E1731">
        <v>17</v>
      </c>
      <c r="F1731">
        <v>29</v>
      </c>
      <c r="G1731">
        <v>2</v>
      </c>
      <c r="H1731">
        <v>11</v>
      </c>
      <c r="I1731" s="1" t="s">
        <v>609</v>
      </c>
      <c r="J1731">
        <f>cocina[[#This Row],[Precio Unitario]]*cocina[[#This Row],[Cantidad Ordenada]]-cocina[[#This Row],[Costo Unitario]]*cocina[[#This Row],[Cantidad Ordenada]]</f>
        <v>24</v>
      </c>
      <c r="K1731">
        <f>cocina[[#This Row],[Precio Unitario]]*cocina[[#This Row],[Cantidad Ordenada]]</f>
        <v>58</v>
      </c>
      <c r="L1731" s="5">
        <f>(SUMIF(A:A,cocina[[#This Row],[Número de Orden]],J:J))/SUMIF(A:A,cocina[[#This Row],[Número de Orden]],K:K)</f>
        <v>0.41379310344827586</v>
      </c>
      <c r="M1731" s="1">
        <f>cocina[[#This Row],[Ganancia bruta]]-cocina[[#This Row],[Ganancia neta]]</f>
        <v>34</v>
      </c>
    </row>
    <row r="1732" spans="1:13" x14ac:dyDescent="0.3">
      <c r="A1732">
        <v>700</v>
      </c>
      <c r="B1732">
        <v>8</v>
      </c>
      <c r="C1732" s="1" t="s">
        <v>65</v>
      </c>
      <c r="D1732" s="1" t="s">
        <v>625</v>
      </c>
      <c r="E1732">
        <v>20</v>
      </c>
      <c r="F1732">
        <v>34</v>
      </c>
      <c r="G1732">
        <v>3</v>
      </c>
      <c r="H1732">
        <v>37</v>
      </c>
      <c r="I1732" s="1" t="s">
        <v>609</v>
      </c>
      <c r="J1732">
        <f>cocina[[#This Row],[Precio Unitario]]*cocina[[#This Row],[Cantidad Ordenada]]-cocina[[#This Row],[Costo Unitario]]*cocina[[#This Row],[Cantidad Ordenada]]</f>
        <v>42</v>
      </c>
      <c r="K1732">
        <f>cocina[[#This Row],[Precio Unitario]]*cocina[[#This Row],[Cantidad Ordenada]]</f>
        <v>102</v>
      </c>
      <c r="L1732" s="5">
        <f>(SUMIF(A:A,cocina[[#This Row],[Número de Orden]],J:J))/SUMIF(A:A,cocina[[#This Row],[Número de Orden]],K:K)</f>
        <v>0.41452991452991456</v>
      </c>
      <c r="M1732" s="1">
        <f>cocina[[#This Row],[Ganancia bruta]]-cocina[[#This Row],[Ganancia neta]]</f>
        <v>60</v>
      </c>
    </row>
    <row r="1733" spans="1:13" x14ac:dyDescent="0.3">
      <c r="A1733">
        <v>700</v>
      </c>
      <c r="B1733">
        <v>8</v>
      </c>
      <c r="C1733" s="1" t="s">
        <v>165</v>
      </c>
      <c r="D1733" s="1" t="s">
        <v>630</v>
      </c>
      <c r="E1733">
        <v>15</v>
      </c>
      <c r="F1733">
        <v>26</v>
      </c>
      <c r="G1733">
        <v>3</v>
      </c>
      <c r="H1733">
        <v>35</v>
      </c>
      <c r="I1733" s="1" t="s">
        <v>609</v>
      </c>
      <c r="J1733">
        <f>cocina[[#This Row],[Precio Unitario]]*cocina[[#This Row],[Cantidad Ordenada]]-cocina[[#This Row],[Costo Unitario]]*cocina[[#This Row],[Cantidad Ordenada]]</f>
        <v>33</v>
      </c>
      <c r="K1733">
        <f>cocina[[#This Row],[Precio Unitario]]*cocina[[#This Row],[Cantidad Ordenada]]</f>
        <v>78</v>
      </c>
      <c r="L1733" s="5">
        <f>(SUMIF(A:A,cocina[[#This Row],[Número de Orden]],J:J))/SUMIF(A:A,cocina[[#This Row],[Número de Orden]],K:K)</f>
        <v>0.41452991452991456</v>
      </c>
      <c r="M1733" s="1">
        <f>cocina[[#This Row],[Ganancia bruta]]-cocina[[#This Row],[Ganancia neta]]</f>
        <v>45</v>
      </c>
    </row>
    <row r="1734" spans="1:13" x14ac:dyDescent="0.3">
      <c r="A1734">
        <v>700</v>
      </c>
      <c r="B1734">
        <v>8</v>
      </c>
      <c r="C1734" s="1" t="s">
        <v>116</v>
      </c>
      <c r="D1734" s="1" t="s">
        <v>615</v>
      </c>
      <c r="E1734">
        <v>16</v>
      </c>
      <c r="F1734">
        <v>27</v>
      </c>
      <c r="G1734">
        <v>2</v>
      </c>
      <c r="H1734">
        <v>14</v>
      </c>
      <c r="I1734" s="1" t="s">
        <v>609</v>
      </c>
      <c r="J1734">
        <f>cocina[[#This Row],[Precio Unitario]]*cocina[[#This Row],[Cantidad Ordenada]]-cocina[[#This Row],[Costo Unitario]]*cocina[[#This Row],[Cantidad Ordenada]]</f>
        <v>22</v>
      </c>
      <c r="K1734">
        <f>cocina[[#This Row],[Precio Unitario]]*cocina[[#This Row],[Cantidad Ordenada]]</f>
        <v>54</v>
      </c>
      <c r="L1734" s="5">
        <f>(SUMIF(A:A,cocina[[#This Row],[Número de Orden]],J:J))/SUMIF(A:A,cocina[[#This Row],[Número de Orden]],K:K)</f>
        <v>0.41452991452991456</v>
      </c>
      <c r="M1734" s="1">
        <f>cocina[[#This Row],[Ganancia bruta]]-cocina[[#This Row],[Ganancia neta]]</f>
        <v>32</v>
      </c>
    </row>
    <row r="1735" spans="1:13" x14ac:dyDescent="0.3">
      <c r="A1735">
        <v>701</v>
      </c>
      <c r="B1735">
        <v>19</v>
      </c>
      <c r="C1735" s="1" t="s">
        <v>271</v>
      </c>
      <c r="D1735" s="1" t="s">
        <v>619</v>
      </c>
      <c r="E1735">
        <v>20</v>
      </c>
      <c r="F1735">
        <v>33</v>
      </c>
      <c r="G1735">
        <v>2</v>
      </c>
      <c r="H1735">
        <v>42</v>
      </c>
      <c r="I1735" s="1" t="s">
        <v>609</v>
      </c>
      <c r="J1735">
        <f>cocina[[#This Row],[Precio Unitario]]*cocina[[#This Row],[Cantidad Ordenada]]-cocina[[#This Row],[Costo Unitario]]*cocina[[#This Row],[Cantidad Ordenada]]</f>
        <v>26</v>
      </c>
      <c r="K1735">
        <f>cocina[[#This Row],[Precio Unitario]]*cocina[[#This Row],[Cantidad Ordenada]]</f>
        <v>66</v>
      </c>
      <c r="L1735" s="5">
        <f>(SUMIF(A:A,cocina[[#This Row],[Número de Orden]],J:J))/SUMIF(A:A,cocina[[#This Row],[Número de Orden]],K:K)</f>
        <v>0.41176470588235292</v>
      </c>
      <c r="M1735" s="1">
        <f>cocina[[#This Row],[Ganancia bruta]]-cocina[[#This Row],[Ganancia neta]]</f>
        <v>40</v>
      </c>
    </row>
    <row r="1736" spans="1:13" x14ac:dyDescent="0.3">
      <c r="A1736">
        <v>701</v>
      </c>
      <c r="B1736">
        <v>19</v>
      </c>
      <c r="C1736" s="1" t="s">
        <v>89</v>
      </c>
      <c r="D1736" s="1" t="s">
        <v>629</v>
      </c>
      <c r="E1736">
        <v>10</v>
      </c>
      <c r="F1736">
        <v>18</v>
      </c>
      <c r="G1736">
        <v>2</v>
      </c>
      <c r="H1736">
        <v>55</v>
      </c>
      <c r="I1736" s="1" t="s">
        <v>609</v>
      </c>
      <c r="J1736">
        <f>cocina[[#This Row],[Precio Unitario]]*cocina[[#This Row],[Cantidad Ordenada]]-cocina[[#This Row],[Costo Unitario]]*cocina[[#This Row],[Cantidad Ordenada]]</f>
        <v>16</v>
      </c>
      <c r="K1736">
        <f>cocina[[#This Row],[Precio Unitario]]*cocina[[#This Row],[Cantidad Ordenada]]</f>
        <v>36</v>
      </c>
      <c r="L1736" s="5">
        <f>(SUMIF(A:A,cocina[[#This Row],[Número de Orden]],J:J))/SUMIF(A:A,cocina[[#This Row],[Número de Orden]],K:K)</f>
        <v>0.41176470588235292</v>
      </c>
      <c r="M1736" s="1">
        <f>cocina[[#This Row],[Ganancia bruta]]-cocina[[#This Row],[Ganancia neta]]</f>
        <v>20</v>
      </c>
    </row>
    <row r="1737" spans="1:13" x14ac:dyDescent="0.3">
      <c r="A1737">
        <v>702</v>
      </c>
      <c r="B1737">
        <v>13</v>
      </c>
      <c r="C1737" s="1" t="s">
        <v>89</v>
      </c>
      <c r="D1737" s="1" t="s">
        <v>629</v>
      </c>
      <c r="E1737">
        <v>10</v>
      </c>
      <c r="F1737">
        <v>18</v>
      </c>
      <c r="G1737">
        <v>2</v>
      </c>
      <c r="H1737">
        <v>59</v>
      </c>
      <c r="I1737" s="1" t="s">
        <v>608</v>
      </c>
      <c r="J1737">
        <f>cocina[[#This Row],[Precio Unitario]]*cocina[[#This Row],[Cantidad Ordenada]]-cocina[[#This Row],[Costo Unitario]]*cocina[[#This Row],[Cantidad Ordenada]]</f>
        <v>16</v>
      </c>
      <c r="K1737">
        <f>cocina[[#This Row],[Precio Unitario]]*cocina[[#This Row],[Cantidad Ordenada]]</f>
        <v>36</v>
      </c>
      <c r="L1737" s="5">
        <f>(SUMIF(A:A,cocina[[#This Row],[Número de Orden]],J:J))/SUMIF(A:A,cocina[[#This Row],[Número de Orden]],K:K)</f>
        <v>0.42051282051282052</v>
      </c>
      <c r="M1737" s="1">
        <f>cocina[[#This Row],[Ganancia bruta]]-cocina[[#This Row],[Ganancia neta]]</f>
        <v>20</v>
      </c>
    </row>
    <row r="1738" spans="1:13" x14ac:dyDescent="0.3">
      <c r="A1738">
        <v>702</v>
      </c>
      <c r="B1738">
        <v>13</v>
      </c>
      <c r="C1738" s="1" t="s">
        <v>80</v>
      </c>
      <c r="D1738" s="1" t="s">
        <v>628</v>
      </c>
      <c r="E1738">
        <v>13</v>
      </c>
      <c r="F1738">
        <v>21</v>
      </c>
      <c r="G1738">
        <v>1</v>
      </c>
      <c r="H1738">
        <v>36</v>
      </c>
      <c r="I1738" s="1" t="s">
        <v>608</v>
      </c>
      <c r="J1738">
        <f>cocina[[#This Row],[Precio Unitario]]*cocina[[#This Row],[Cantidad Ordenada]]-cocina[[#This Row],[Costo Unitario]]*cocina[[#This Row],[Cantidad Ordenada]]</f>
        <v>8</v>
      </c>
      <c r="K1738">
        <f>cocina[[#This Row],[Precio Unitario]]*cocina[[#This Row],[Cantidad Ordenada]]</f>
        <v>21</v>
      </c>
      <c r="L1738" s="5">
        <f>(SUMIF(A:A,cocina[[#This Row],[Número de Orden]],J:J))/SUMIF(A:A,cocina[[#This Row],[Número de Orden]],K:K)</f>
        <v>0.42051282051282052</v>
      </c>
      <c r="M1738" s="1">
        <f>cocina[[#This Row],[Ganancia bruta]]-cocina[[#This Row],[Ganancia neta]]</f>
        <v>13</v>
      </c>
    </row>
    <row r="1739" spans="1:13" x14ac:dyDescent="0.3">
      <c r="A1739">
        <v>702</v>
      </c>
      <c r="B1739">
        <v>13</v>
      </c>
      <c r="C1739" s="1" t="s">
        <v>116</v>
      </c>
      <c r="D1739" s="1" t="s">
        <v>615</v>
      </c>
      <c r="E1739">
        <v>16</v>
      </c>
      <c r="F1739">
        <v>27</v>
      </c>
      <c r="G1739">
        <v>2</v>
      </c>
      <c r="H1739">
        <v>29</v>
      </c>
      <c r="I1739" s="1" t="s">
        <v>609</v>
      </c>
      <c r="J1739">
        <f>cocina[[#This Row],[Precio Unitario]]*cocina[[#This Row],[Cantidad Ordenada]]-cocina[[#This Row],[Costo Unitario]]*cocina[[#This Row],[Cantidad Ordenada]]</f>
        <v>22</v>
      </c>
      <c r="K1739">
        <f>cocina[[#This Row],[Precio Unitario]]*cocina[[#This Row],[Cantidad Ordenada]]</f>
        <v>54</v>
      </c>
      <c r="L1739" s="5">
        <f>(SUMIF(A:A,cocina[[#This Row],[Número de Orden]],J:J))/SUMIF(A:A,cocina[[#This Row],[Número de Orden]],K:K)</f>
        <v>0.42051282051282052</v>
      </c>
      <c r="M1739" s="1">
        <f>cocina[[#This Row],[Ganancia bruta]]-cocina[[#This Row],[Ganancia neta]]</f>
        <v>32</v>
      </c>
    </row>
    <row r="1740" spans="1:13" x14ac:dyDescent="0.3">
      <c r="A1740">
        <v>702</v>
      </c>
      <c r="B1740">
        <v>13</v>
      </c>
      <c r="C1740" s="1" t="s">
        <v>52</v>
      </c>
      <c r="D1740" s="1" t="s">
        <v>620</v>
      </c>
      <c r="E1740">
        <v>16</v>
      </c>
      <c r="F1740">
        <v>28</v>
      </c>
      <c r="G1740">
        <v>3</v>
      </c>
      <c r="H1740">
        <v>31</v>
      </c>
      <c r="I1740" s="1" t="s">
        <v>608</v>
      </c>
      <c r="J1740">
        <f>cocina[[#This Row],[Precio Unitario]]*cocina[[#This Row],[Cantidad Ordenada]]-cocina[[#This Row],[Costo Unitario]]*cocina[[#This Row],[Cantidad Ordenada]]</f>
        <v>36</v>
      </c>
      <c r="K1740">
        <f>cocina[[#This Row],[Precio Unitario]]*cocina[[#This Row],[Cantidad Ordenada]]</f>
        <v>84</v>
      </c>
      <c r="L1740" s="5">
        <f>(SUMIF(A:A,cocina[[#This Row],[Número de Orden]],J:J))/SUMIF(A:A,cocina[[#This Row],[Número de Orden]],K:K)</f>
        <v>0.42051282051282052</v>
      </c>
      <c r="M1740" s="1">
        <f>cocina[[#This Row],[Ganancia bruta]]-cocina[[#This Row],[Ganancia neta]]</f>
        <v>48</v>
      </c>
    </row>
    <row r="1741" spans="1:13" x14ac:dyDescent="0.3">
      <c r="A1741">
        <v>703</v>
      </c>
      <c r="B1741">
        <v>9</v>
      </c>
      <c r="C1741" s="1" t="s">
        <v>80</v>
      </c>
      <c r="D1741" s="1" t="s">
        <v>628</v>
      </c>
      <c r="E1741">
        <v>13</v>
      </c>
      <c r="F1741">
        <v>21</v>
      </c>
      <c r="G1741">
        <v>3</v>
      </c>
      <c r="H1741">
        <v>29</v>
      </c>
      <c r="I1741" s="1" t="s">
        <v>609</v>
      </c>
      <c r="J1741">
        <f>cocina[[#This Row],[Precio Unitario]]*cocina[[#This Row],[Cantidad Ordenada]]-cocina[[#This Row],[Costo Unitario]]*cocina[[#This Row],[Cantidad Ordenada]]</f>
        <v>24</v>
      </c>
      <c r="K1741">
        <f>cocina[[#This Row],[Precio Unitario]]*cocina[[#This Row],[Cantidad Ordenada]]</f>
        <v>63</v>
      </c>
      <c r="L1741" s="5">
        <f>(SUMIF(A:A,cocina[[#This Row],[Número de Orden]],J:J))/SUMIF(A:A,cocina[[#This Row],[Número de Orden]],K:K)</f>
        <v>0.38095238095238093</v>
      </c>
      <c r="M1741" s="1">
        <f>cocina[[#This Row],[Ganancia bruta]]-cocina[[#This Row],[Ganancia neta]]</f>
        <v>39</v>
      </c>
    </row>
    <row r="1742" spans="1:13" x14ac:dyDescent="0.3">
      <c r="A1742">
        <v>704</v>
      </c>
      <c r="B1742">
        <v>13</v>
      </c>
      <c r="C1742" s="1" t="s">
        <v>89</v>
      </c>
      <c r="D1742" s="1" t="s">
        <v>629</v>
      </c>
      <c r="E1742">
        <v>10</v>
      </c>
      <c r="F1742">
        <v>18</v>
      </c>
      <c r="G1742">
        <v>1</v>
      </c>
      <c r="H1742">
        <v>38</v>
      </c>
      <c r="I1742" s="1" t="s">
        <v>608</v>
      </c>
      <c r="J1742">
        <f>cocina[[#This Row],[Precio Unitario]]*cocina[[#This Row],[Cantidad Ordenada]]-cocina[[#This Row],[Costo Unitario]]*cocina[[#This Row],[Cantidad Ordenada]]</f>
        <v>8</v>
      </c>
      <c r="K1742">
        <f>cocina[[#This Row],[Precio Unitario]]*cocina[[#This Row],[Cantidad Ordenada]]</f>
        <v>18</v>
      </c>
      <c r="L1742" s="5">
        <f>(SUMIF(A:A,cocina[[#This Row],[Número de Orden]],J:J))/SUMIF(A:A,cocina[[#This Row],[Número de Orden]],K:K)</f>
        <v>0.44444444444444442</v>
      </c>
      <c r="M1742" s="1">
        <f>cocina[[#This Row],[Ganancia bruta]]-cocina[[#This Row],[Ganancia neta]]</f>
        <v>10</v>
      </c>
    </row>
    <row r="1743" spans="1:13" x14ac:dyDescent="0.3">
      <c r="A1743">
        <v>705</v>
      </c>
      <c r="B1743">
        <v>12</v>
      </c>
      <c r="C1743" s="1" t="s">
        <v>156</v>
      </c>
      <c r="D1743" s="1" t="s">
        <v>626</v>
      </c>
      <c r="E1743">
        <v>12</v>
      </c>
      <c r="F1743">
        <v>20</v>
      </c>
      <c r="G1743">
        <v>3</v>
      </c>
      <c r="H1743">
        <v>25</v>
      </c>
      <c r="I1743" s="1" t="s">
        <v>609</v>
      </c>
      <c r="J1743">
        <f>cocina[[#This Row],[Precio Unitario]]*cocina[[#This Row],[Cantidad Ordenada]]-cocina[[#This Row],[Costo Unitario]]*cocina[[#This Row],[Cantidad Ordenada]]</f>
        <v>24</v>
      </c>
      <c r="K1743">
        <f>cocina[[#This Row],[Precio Unitario]]*cocina[[#This Row],[Cantidad Ordenada]]</f>
        <v>60</v>
      </c>
      <c r="L1743" s="5">
        <f>(SUMIF(A:A,cocina[[#This Row],[Número de Orden]],J:J))/SUMIF(A:A,cocina[[#This Row],[Número de Orden]],K:K)</f>
        <v>0.4107142857142857</v>
      </c>
      <c r="M1743" s="1">
        <f>cocina[[#This Row],[Ganancia bruta]]-cocina[[#This Row],[Ganancia neta]]</f>
        <v>36</v>
      </c>
    </row>
    <row r="1744" spans="1:13" x14ac:dyDescent="0.3">
      <c r="A1744">
        <v>705</v>
      </c>
      <c r="B1744">
        <v>12</v>
      </c>
      <c r="C1744" s="1" t="s">
        <v>165</v>
      </c>
      <c r="D1744" s="1" t="s">
        <v>630</v>
      </c>
      <c r="E1744">
        <v>15</v>
      </c>
      <c r="F1744">
        <v>26</v>
      </c>
      <c r="G1744">
        <v>2</v>
      </c>
      <c r="H1744">
        <v>8</v>
      </c>
      <c r="I1744" s="1" t="s">
        <v>608</v>
      </c>
      <c r="J1744">
        <f>cocina[[#This Row],[Precio Unitario]]*cocina[[#This Row],[Cantidad Ordenada]]-cocina[[#This Row],[Costo Unitario]]*cocina[[#This Row],[Cantidad Ordenada]]</f>
        <v>22</v>
      </c>
      <c r="K1744">
        <f>cocina[[#This Row],[Precio Unitario]]*cocina[[#This Row],[Cantidad Ordenada]]</f>
        <v>52</v>
      </c>
      <c r="L1744" s="5">
        <f>(SUMIF(A:A,cocina[[#This Row],[Número de Orden]],J:J))/SUMIF(A:A,cocina[[#This Row],[Número de Orden]],K:K)</f>
        <v>0.4107142857142857</v>
      </c>
      <c r="M1744" s="1">
        <f>cocina[[#This Row],[Ganancia bruta]]-cocina[[#This Row],[Ganancia neta]]</f>
        <v>30</v>
      </c>
    </row>
    <row r="1745" spans="1:13" x14ac:dyDescent="0.3">
      <c r="A1745">
        <v>706</v>
      </c>
      <c r="B1745">
        <v>20</v>
      </c>
      <c r="C1745" s="1" t="s">
        <v>89</v>
      </c>
      <c r="D1745" s="1" t="s">
        <v>629</v>
      </c>
      <c r="E1745">
        <v>10</v>
      </c>
      <c r="F1745">
        <v>18</v>
      </c>
      <c r="G1745">
        <v>3</v>
      </c>
      <c r="H1745">
        <v>33</v>
      </c>
      <c r="I1745" s="1" t="s">
        <v>609</v>
      </c>
      <c r="J1745">
        <f>cocina[[#This Row],[Precio Unitario]]*cocina[[#This Row],[Cantidad Ordenada]]-cocina[[#This Row],[Costo Unitario]]*cocina[[#This Row],[Cantidad Ordenada]]</f>
        <v>24</v>
      </c>
      <c r="K1745">
        <f>cocina[[#This Row],[Precio Unitario]]*cocina[[#This Row],[Cantidad Ordenada]]</f>
        <v>54</v>
      </c>
      <c r="L1745" s="5">
        <f>(SUMIF(A:A,cocina[[#This Row],[Número de Orden]],J:J))/SUMIF(A:A,cocina[[#This Row],[Número de Orden]],K:K)</f>
        <v>0.44444444444444442</v>
      </c>
      <c r="M1745" s="1">
        <f>cocina[[#This Row],[Ganancia bruta]]-cocina[[#This Row],[Ganancia neta]]</f>
        <v>30</v>
      </c>
    </row>
    <row r="1746" spans="1:13" x14ac:dyDescent="0.3">
      <c r="A1746">
        <v>707</v>
      </c>
      <c r="B1746">
        <v>15</v>
      </c>
      <c r="C1746" s="1" t="s">
        <v>257</v>
      </c>
      <c r="D1746" s="1" t="s">
        <v>623</v>
      </c>
      <c r="E1746">
        <v>19</v>
      </c>
      <c r="F1746">
        <v>32</v>
      </c>
      <c r="G1746">
        <v>1</v>
      </c>
      <c r="H1746">
        <v>31</v>
      </c>
      <c r="I1746" s="1" t="s">
        <v>608</v>
      </c>
      <c r="J1746">
        <f>cocina[[#This Row],[Precio Unitario]]*cocina[[#This Row],[Cantidad Ordenada]]-cocina[[#This Row],[Costo Unitario]]*cocina[[#This Row],[Cantidad Ordenada]]</f>
        <v>13</v>
      </c>
      <c r="K1746">
        <f>cocina[[#This Row],[Precio Unitario]]*cocina[[#This Row],[Cantidad Ordenada]]</f>
        <v>32</v>
      </c>
      <c r="L1746" s="5">
        <f>(SUMIF(A:A,cocina[[#This Row],[Número de Orden]],J:J))/SUMIF(A:A,cocina[[#This Row],[Número de Orden]],K:K)</f>
        <v>0.39459459459459462</v>
      </c>
      <c r="M1746" s="1">
        <f>cocina[[#This Row],[Ganancia bruta]]-cocina[[#This Row],[Ganancia neta]]</f>
        <v>19</v>
      </c>
    </row>
    <row r="1747" spans="1:13" x14ac:dyDescent="0.3">
      <c r="A1747">
        <v>707</v>
      </c>
      <c r="B1747">
        <v>15</v>
      </c>
      <c r="C1747" s="1" t="s">
        <v>80</v>
      </c>
      <c r="D1747" s="1" t="s">
        <v>628</v>
      </c>
      <c r="E1747">
        <v>13</v>
      </c>
      <c r="F1747">
        <v>21</v>
      </c>
      <c r="G1747">
        <v>1</v>
      </c>
      <c r="H1747">
        <v>42</v>
      </c>
      <c r="I1747" s="1" t="s">
        <v>609</v>
      </c>
      <c r="J1747">
        <f>cocina[[#This Row],[Precio Unitario]]*cocina[[#This Row],[Cantidad Ordenada]]-cocina[[#This Row],[Costo Unitario]]*cocina[[#This Row],[Cantidad Ordenada]]</f>
        <v>8</v>
      </c>
      <c r="K1747">
        <f>cocina[[#This Row],[Precio Unitario]]*cocina[[#This Row],[Cantidad Ordenada]]</f>
        <v>21</v>
      </c>
      <c r="L1747" s="5">
        <f>(SUMIF(A:A,cocina[[#This Row],[Número de Orden]],J:J))/SUMIF(A:A,cocina[[#This Row],[Número de Orden]],K:K)</f>
        <v>0.39459459459459462</v>
      </c>
      <c r="M1747" s="1">
        <f>cocina[[#This Row],[Ganancia bruta]]-cocina[[#This Row],[Ganancia neta]]</f>
        <v>13</v>
      </c>
    </row>
    <row r="1748" spans="1:13" x14ac:dyDescent="0.3">
      <c r="A1748">
        <v>707</v>
      </c>
      <c r="B1748">
        <v>15</v>
      </c>
      <c r="C1748" s="1" t="s">
        <v>78</v>
      </c>
      <c r="D1748" s="1" t="s">
        <v>613</v>
      </c>
      <c r="E1748">
        <v>18</v>
      </c>
      <c r="F1748">
        <v>30</v>
      </c>
      <c r="G1748">
        <v>2</v>
      </c>
      <c r="H1748">
        <v>53</v>
      </c>
      <c r="I1748" s="1" t="s">
        <v>608</v>
      </c>
      <c r="J1748">
        <f>cocina[[#This Row],[Precio Unitario]]*cocina[[#This Row],[Cantidad Ordenada]]-cocina[[#This Row],[Costo Unitario]]*cocina[[#This Row],[Cantidad Ordenada]]</f>
        <v>24</v>
      </c>
      <c r="K1748">
        <f>cocina[[#This Row],[Precio Unitario]]*cocina[[#This Row],[Cantidad Ordenada]]</f>
        <v>60</v>
      </c>
      <c r="L1748" s="5">
        <f>(SUMIF(A:A,cocina[[#This Row],[Número de Orden]],J:J))/SUMIF(A:A,cocina[[#This Row],[Número de Orden]],K:K)</f>
        <v>0.39459459459459462</v>
      </c>
      <c r="M1748" s="1">
        <f>cocina[[#This Row],[Ganancia bruta]]-cocina[[#This Row],[Ganancia neta]]</f>
        <v>36</v>
      </c>
    </row>
    <row r="1749" spans="1:13" x14ac:dyDescent="0.3">
      <c r="A1749">
        <v>707</v>
      </c>
      <c r="B1749">
        <v>15</v>
      </c>
      <c r="C1749" s="1" t="s">
        <v>83</v>
      </c>
      <c r="D1749" s="1" t="s">
        <v>617</v>
      </c>
      <c r="E1749">
        <v>22</v>
      </c>
      <c r="F1749">
        <v>36</v>
      </c>
      <c r="G1749">
        <v>2</v>
      </c>
      <c r="H1749">
        <v>11</v>
      </c>
      <c r="I1749" s="1" t="s">
        <v>608</v>
      </c>
      <c r="J1749">
        <f>cocina[[#This Row],[Precio Unitario]]*cocina[[#This Row],[Cantidad Ordenada]]-cocina[[#This Row],[Costo Unitario]]*cocina[[#This Row],[Cantidad Ordenada]]</f>
        <v>28</v>
      </c>
      <c r="K1749">
        <f>cocina[[#This Row],[Precio Unitario]]*cocina[[#This Row],[Cantidad Ordenada]]</f>
        <v>72</v>
      </c>
      <c r="L1749" s="5">
        <f>(SUMIF(A:A,cocina[[#This Row],[Número de Orden]],J:J))/SUMIF(A:A,cocina[[#This Row],[Número de Orden]],K:K)</f>
        <v>0.39459459459459462</v>
      </c>
      <c r="M1749" s="1">
        <f>cocina[[#This Row],[Ganancia bruta]]-cocina[[#This Row],[Ganancia neta]]</f>
        <v>44</v>
      </c>
    </row>
    <row r="1750" spans="1:13" x14ac:dyDescent="0.3">
      <c r="A1750">
        <v>708</v>
      </c>
      <c r="B1750">
        <v>5</v>
      </c>
      <c r="C1750" s="1" t="s">
        <v>116</v>
      </c>
      <c r="D1750" s="1" t="s">
        <v>615</v>
      </c>
      <c r="E1750">
        <v>16</v>
      </c>
      <c r="F1750">
        <v>27</v>
      </c>
      <c r="G1750">
        <v>2</v>
      </c>
      <c r="H1750">
        <v>24</v>
      </c>
      <c r="I1750" s="1" t="s">
        <v>609</v>
      </c>
      <c r="J1750">
        <f>cocina[[#This Row],[Precio Unitario]]*cocina[[#This Row],[Cantidad Ordenada]]-cocina[[#This Row],[Costo Unitario]]*cocina[[#This Row],[Cantidad Ordenada]]</f>
        <v>22</v>
      </c>
      <c r="K1750">
        <f>cocina[[#This Row],[Precio Unitario]]*cocina[[#This Row],[Cantidad Ordenada]]</f>
        <v>54</v>
      </c>
      <c r="L1750" s="5">
        <f>(SUMIF(A:A,cocina[[#This Row],[Número de Orden]],J:J))/SUMIF(A:A,cocina[[#This Row],[Número de Orden]],K:K)</f>
        <v>0.40740740740740738</v>
      </c>
      <c r="M1750" s="1">
        <f>cocina[[#This Row],[Ganancia bruta]]-cocina[[#This Row],[Ganancia neta]]</f>
        <v>32</v>
      </c>
    </row>
    <row r="1751" spans="1:13" x14ac:dyDescent="0.3">
      <c r="A1751">
        <v>709</v>
      </c>
      <c r="B1751">
        <v>8</v>
      </c>
      <c r="C1751" s="1" t="s">
        <v>80</v>
      </c>
      <c r="D1751" s="1" t="s">
        <v>628</v>
      </c>
      <c r="E1751">
        <v>13</v>
      </c>
      <c r="F1751">
        <v>21</v>
      </c>
      <c r="G1751">
        <v>2</v>
      </c>
      <c r="H1751">
        <v>7</v>
      </c>
      <c r="I1751" s="1" t="s">
        <v>608</v>
      </c>
      <c r="J1751">
        <f>cocina[[#This Row],[Precio Unitario]]*cocina[[#This Row],[Cantidad Ordenada]]-cocina[[#This Row],[Costo Unitario]]*cocina[[#This Row],[Cantidad Ordenada]]</f>
        <v>16</v>
      </c>
      <c r="K1751">
        <f>cocina[[#This Row],[Precio Unitario]]*cocina[[#This Row],[Cantidad Ordenada]]</f>
        <v>42</v>
      </c>
      <c r="L1751" s="5">
        <f>(SUMIF(A:A,cocina[[#This Row],[Número de Orden]],J:J))/SUMIF(A:A,cocina[[#This Row],[Número de Orden]],K:K)</f>
        <v>0.39378238341968913</v>
      </c>
      <c r="M1751" s="1">
        <f>cocina[[#This Row],[Ganancia bruta]]-cocina[[#This Row],[Ganancia neta]]</f>
        <v>26</v>
      </c>
    </row>
    <row r="1752" spans="1:13" x14ac:dyDescent="0.3">
      <c r="A1752">
        <v>709</v>
      </c>
      <c r="B1752">
        <v>8</v>
      </c>
      <c r="C1752" s="1" t="s">
        <v>36</v>
      </c>
      <c r="D1752" s="1" t="s">
        <v>622</v>
      </c>
      <c r="E1752">
        <v>21</v>
      </c>
      <c r="F1752">
        <v>35</v>
      </c>
      <c r="G1752">
        <v>1</v>
      </c>
      <c r="H1752">
        <v>33</v>
      </c>
      <c r="I1752" s="1" t="s">
        <v>609</v>
      </c>
      <c r="J1752">
        <f>cocina[[#This Row],[Precio Unitario]]*cocina[[#This Row],[Cantidad Ordenada]]-cocina[[#This Row],[Costo Unitario]]*cocina[[#This Row],[Cantidad Ordenada]]</f>
        <v>14</v>
      </c>
      <c r="K1752">
        <f>cocina[[#This Row],[Precio Unitario]]*cocina[[#This Row],[Cantidad Ordenada]]</f>
        <v>35</v>
      </c>
      <c r="L1752" s="5">
        <f>(SUMIF(A:A,cocina[[#This Row],[Número de Orden]],J:J))/SUMIF(A:A,cocina[[#This Row],[Número de Orden]],K:K)</f>
        <v>0.39378238341968913</v>
      </c>
      <c r="M1752" s="1">
        <f>cocina[[#This Row],[Ganancia bruta]]-cocina[[#This Row],[Ganancia neta]]</f>
        <v>21</v>
      </c>
    </row>
    <row r="1753" spans="1:13" x14ac:dyDescent="0.3">
      <c r="A1753">
        <v>709</v>
      </c>
      <c r="B1753">
        <v>8</v>
      </c>
      <c r="C1753" s="1" t="s">
        <v>271</v>
      </c>
      <c r="D1753" s="1" t="s">
        <v>619</v>
      </c>
      <c r="E1753">
        <v>20</v>
      </c>
      <c r="F1753">
        <v>33</v>
      </c>
      <c r="G1753">
        <v>2</v>
      </c>
      <c r="H1753">
        <v>27</v>
      </c>
      <c r="I1753" s="1" t="s">
        <v>609</v>
      </c>
      <c r="J1753">
        <f>cocina[[#This Row],[Precio Unitario]]*cocina[[#This Row],[Cantidad Ordenada]]-cocina[[#This Row],[Costo Unitario]]*cocina[[#This Row],[Cantidad Ordenada]]</f>
        <v>26</v>
      </c>
      <c r="K1753">
        <f>cocina[[#This Row],[Precio Unitario]]*cocina[[#This Row],[Cantidad Ordenada]]</f>
        <v>66</v>
      </c>
      <c r="L1753" s="5">
        <f>(SUMIF(A:A,cocina[[#This Row],[Número de Orden]],J:J))/SUMIF(A:A,cocina[[#This Row],[Número de Orden]],K:K)</f>
        <v>0.39378238341968913</v>
      </c>
      <c r="M1753" s="1">
        <f>cocina[[#This Row],[Ganancia bruta]]-cocina[[#This Row],[Ganancia neta]]</f>
        <v>40</v>
      </c>
    </row>
    <row r="1754" spans="1:13" x14ac:dyDescent="0.3">
      <c r="A1754">
        <v>709</v>
      </c>
      <c r="B1754">
        <v>8</v>
      </c>
      <c r="C1754" s="1" t="s">
        <v>132</v>
      </c>
      <c r="D1754" s="1" t="s">
        <v>631</v>
      </c>
      <c r="E1754">
        <v>15</v>
      </c>
      <c r="F1754">
        <v>25</v>
      </c>
      <c r="G1754">
        <v>2</v>
      </c>
      <c r="H1754">
        <v>31</v>
      </c>
      <c r="I1754" s="1" t="s">
        <v>608</v>
      </c>
      <c r="J1754">
        <f>cocina[[#This Row],[Precio Unitario]]*cocina[[#This Row],[Cantidad Ordenada]]-cocina[[#This Row],[Costo Unitario]]*cocina[[#This Row],[Cantidad Ordenada]]</f>
        <v>20</v>
      </c>
      <c r="K1754">
        <f>cocina[[#This Row],[Precio Unitario]]*cocina[[#This Row],[Cantidad Ordenada]]</f>
        <v>50</v>
      </c>
      <c r="L1754" s="5">
        <f>(SUMIF(A:A,cocina[[#This Row],[Número de Orden]],J:J))/SUMIF(A:A,cocina[[#This Row],[Número de Orden]],K:K)</f>
        <v>0.39378238341968913</v>
      </c>
      <c r="M1754" s="1">
        <f>cocina[[#This Row],[Ganancia bruta]]-cocina[[#This Row],[Ganancia neta]]</f>
        <v>30</v>
      </c>
    </row>
    <row r="1755" spans="1:13" x14ac:dyDescent="0.3">
      <c r="A1755">
        <v>710</v>
      </c>
      <c r="B1755">
        <v>18</v>
      </c>
      <c r="C1755" s="1" t="s">
        <v>156</v>
      </c>
      <c r="D1755" s="1" t="s">
        <v>626</v>
      </c>
      <c r="E1755">
        <v>12</v>
      </c>
      <c r="F1755">
        <v>20</v>
      </c>
      <c r="G1755">
        <v>2</v>
      </c>
      <c r="H1755">
        <v>32</v>
      </c>
      <c r="I1755" s="1" t="s">
        <v>608</v>
      </c>
      <c r="J1755">
        <f>cocina[[#This Row],[Precio Unitario]]*cocina[[#This Row],[Cantidad Ordenada]]-cocina[[#This Row],[Costo Unitario]]*cocina[[#This Row],[Cantidad Ordenada]]</f>
        <v>16</v>
      </c>
      <c r="K1755">
        <f>cocina[[#This Row],[Precio Unitario]]*cocina[[#This Row],[Cantidad Ordenada]]</f>
        <v>40</v>
      </c>
      <c r="L1755" s="5">
        <f>(SUMIF(A:A,cocina[[#This Row],[Número de Orden]],J:J))/SUMIF(A:A,cocina[[#This Row],[Número de Orden]],K:K)</f>
        <v>0.41304347826086957</v>
      </c>
      <c r="M1755" s="1">
        <f>cocina[[#This Row],[Ganancia bruta]]-cocina[[#This Row],[Ganancia neta]]</f>
        <v>24</v>
      </c>
    </row>
    <row r="1756" spans="1:13" x14ac:dyDescent="0.3">
      <c r="A1756">
        <v>710</v>
      </c>
      <c r="B1756">
        <v>18</v>
      </c>
      <c r="C1756" s="1" t="s">
        <v>122</v>
      </c>
      <c r="D1756" s="1" t="s">
        <v>621</v>
      </c>
      <c r="E1756">
        <v>11</v>
      </c>
      <c r="F1756">
        <v>19</v>
      </c>
      <c r="G1756">
        <v>3</v>
      </c>
      <c r="H1756">
        <v>45</v>
      </c>
      <c r="I1756" s="1" t="s">
        <v>609</v>
      </c>
      <c r="J1756">
        <f>cocina[[#This Row],[Precio Unitario]]*cocina[[#This Row],[Cantidad Ordenada]]-cocina[[#This Row],[Costo Unitario]]*cocina[[#This Row],[Cantidad Ordenada]]</f>
        <v>24</v>
      </c>
      <c r="K1756">
        <f>cocina[[#This Row],[Precio Unitario]]*cocina[[#This Row],[Cantidad Ordenada]]</f>
        <v>57</v>
      </c>
      <c r="L1756" s="5">
        <f>(SUMIF(A:A,cocina[[#This Row],[Número de Orden]],J:J))/SUMIF(A:A,cocina[[#This Row],[Número de Orden]],K:K)</f>
        <v>0.41304347826086957</v>
      </c>
      <c r="M1756" s="1">
        <f>cocina[[#This Row],[Ganancia bruta]]-cocina[[#This Row],[Ganancia neta]]</f>
        <v>33</v>
      </c>
    </row>
    <row r="1757" spans="1:13" x14ac:dyDescent="0.3">
      <c r="A1757">
        <v>710</v>
      </c>
      <c r="B1757">
        <v>18</v>
      </c>
      <c r="C1757" s="1" t="s">
        <v>89</v>
      </c>
      <c r="D1757" s="1" t="s">
        <v>629</v>
      </c>
      <c r="E1757">
        <v>10</v>
      </c>
      <c r="F1757">
        <v>18</v>
      </c>
      <c r="G1757">
        <v>1</v>
      </c>
      <c r="H1757">
        <v>20</v>
      </c>
      <c r="I1757" s="1" t="s">
        <v>609</v>
      </c>
      <c r="J1757">
        <f>cocina[[#This Row],[Precio Unitario]]*cocina[[#This Row],[Cantidad Ordenada]]-cocina[[#This Row],[Costo Unitario]]*cocina[[#This Row],[Cantidad Ordenada]]</f>
        <v>8</v>
      </c>
      <c r="K1757">
        <f>cocina[[#This Row],[Precio Unitario]]*cocina[[#This Row],[Cantidad Ordenada]]</f>
        <v>18</v>
      </c>
      <c r="L1757" s="5">
        <f>(SUMIF(A:A,cocina[[#This Row],[Número de Orden]],J:J))/SUMIF(A:A,cocina[[#This Row],[Número de Orden]],K:K)</f>
        <v>0.41304347826086957</v>
      </c>
      <c r="M1757" s="1">
        <f>cocina[[#This Row],[Ganancia bruta]]-cocina[[#This Row],[Ganancia neta]]</f>
        <v>10</v>
      </c>
    </row>
    <row r="1758" spans="1:13" x14ac:dyDescent="0.3">
      <c r="A1758">
        <v>710</v>
      </c>
      <c r="B1758">
        <v>18</v>
      </c>
      <c r="C1758" s="1" t="s">
        <v>210</v>
      </c>
      <c r="D1758" s="1" t="s">
        <v>627</v>
      </c>
      <c r="E1758">
        <v>14</v>
      </c>
      <c r="F1758">
        <v>23</v>
      </c>
      <c r="G1758">
        <v>1</v>
      </c>
      <c r="H1758">
        <v>43</v>
      </c>
      <c r="I1758" s="1" t="s">
        <v>609</v>
      </c>
      <c r="J1758">
        <f>cocina[[#This Row],[Precio Unitario]]*cocina[[#This Row],[Cantidad Ordenada]]-cocina[[#This Row],[Costo Unitario]]*cocina[[#This Row],[Cantidad Ordenada]]</f>
        <v>9</v>
      </c>
      <c r="K1758">
        <f>cocina[[#This Row],[Precio Unitario]]*cocina[[#This Row],[Cantidad Ordenada]]</f>
        <v>23</v>
      </c>
      <c r="L1758" s="5">
        <f>(SUMIF(A:A,cocina[[#This Row],[Número de Orden]],J:J))/SUMIF(A:A,cocina[[#This Row],[Número de Orden]],K:K)</f>
        <v>0.41304347826086957</v>
      </c>
      <c r="M1758" s="1">
        <f>cocina[[#This Row],[Ganancia bruta]]-cocina[[#This Row],[Ganancia neta]]</f>
        <v>14</v>
      </c>
    </row>
    <row r="1759" spans="1:13" x14ac:dyDescent="0.3">
      <c r="A1759">
        <v>711</v>
      </c>
      <c r="B1759">
        <v>20</v>
      </c>
      <c r="C1759" s="1" t="s">
        <v>65</v>
      </c>
      <c r="D1759" s="1" t="s">
        <v>625</v>
      </c>
      <c r="E1759">
        <v>20</v>
      </c>
      <c r="F1759">
        <v>34</v>
      </c>
      <c r="G1759">
        <v>3</v>
      </c>
      <c r="H1759">
        <v>43</v>
      </c>
      <c r="I1759" s="1" t="s">
        <v>608</v>
      </c>
      <c r="J1759">
        <f>cocina[[#This Row],[Precio Unitario]]*cocina[[#This Row],[Cantidad Ordenada]]-cocina[[#This Row],[Costo Unitario]]*cocina[[#This Row],[Cantidad Ordenada]]</f>
        <v>42</v>
      </c>
      <c r="K1759">
        <f>cocina[[#This Row],[Precio Unitario]]*cocina[[#This Row],[Cantidad Ordenada]]</f>
        <v>102</v>
      </c>
      <c r="L1759" s="5">
        <f>(SUMIF(A:A,cocina[[#This Row],[Número de Orden]],J:J))/SUMIF(A:A,cocina[[#This Row],[Número de Orden]],K:K)</f>
        <v>0.40963855421686746</v>
      </c>
      <c r="M1759" s="1">
        <f>cocina[[#This Row],[Ganancia bruta]]-cocina[[#This Row],[Ganancia neta]]</f>
        <v>60</v>
      </c>
    </row>
    <row r="1760" spans="1:13" x14ac:dyDescent="0.3">
      <c r="A1760">
        <v>711</v>
      </c>
      <c r="B1760">
        <v>20</v>
      </c>
      <c r="C1760" s="1" t="s">
        <v>257</v>
      </c>
      <c r="D1760" s="1" t="s">
        <v>623</v>
      </c>
      <c r="E1760">
        <v>19</v>
      </c>
      <c r="F1760">
        <v>32</v>
      </c>
      <c r="G1760">
        <v>2</v>
      </c>
      <c r="H1760">
        <v>16</v>
      </c>
      <c r="I1760" s="1" t="s">
        <v>609</v>
      </c>
      <c r="J1760">
        <f>cocina[[#This Row],[Precio Unitario]]*cocina[[#This Row],[Cantidad Ordenada]]-cocina[[#This Row],[Costo Unitario]]*cocina[[#This Row],[Cantidad Ordenada]]</f>
        <v>26</v>
      </c>
      <c r="K1760">
        <f>cocina[[#This Row],[Precio Unitario]]*cocina[[#This Row],[Cantidad Ordenada]]</f>
        <v>64</v>
      </c>
      <c r="L1760" s="5">
        <f>(SUMIF(A:A,cocina[[#This Row],[Número de Orden]],J:J))/SUMIF(A:A,cocina[[#This Row],[Número de Orden]],K:K)</f>
        <v>0.40963855421686746</v>
      </c>
      <c r="M1760" s="1">
        <f>cocina[[#This Row],[Ganancia bruta]]-cocina[[#This Row],[Ganancia neta]]</f>
        <v>38</v>
      </c>
    </row>
    <row r="1761" spans="1:13" x14ac:dyDescent="0.3">
      <c r="A1761">
        <v>712</v>
      </c>
      <c r="B1761">
        <v>10</v>
      </c>
      <c r="C1761" s="1" t="s">
        <v>168</v>
      </c>
      <c r="D1761" s="1" t="s">
        <v>612</v>
      </c>
      <c r="E1761">
        <v>14</v>
      </c>
      <c r="F1761">
        <v>24</v>
      </c>
      <c r="G1761">
        <v>2</v>
      </c>
      <c r="H1761">
        <v>49</v>
      </c>
      <c r="I1761" s="1" t="s">
        <v>608</v>
      </c>
      <c r="J1761">
        <f>cocina[[#This Row],[Precio Unitario]]*cocina[[#This Row],[Cantidad Ordenada]]-cocina[[#This Row],[Costo Unitario]]*cocina[[#This Row],[Cantidad Ordenada]]</f>
        <v>20</v>
      </c>
      <c r="K1761">
        <f>cocina[[#This Row],[Precio Unitario]]*cocina[[#This Row],[Cantidad Ordenada]]</f>
        <v>48</v>
      </c>
      <c r="L1761" s="5">
        <f>(SUMIF(A:A,cocina[[#This Row],[Número de Orden]],J:J))/SUMIF(A:A,cocina[[#This Row],[Número de Orden]],K:K)</f>
        <v>0.41666666666666669</v>
      </c>
      <c r="M1761" s="1">
        <f>cocina[[#This Row],[Ganancia bruta]]-cocina[[#This Row],[Ganancia neta]]</f>
        <v>28</v>
      </c>
    </row>
    <row r="1762" spans="1:13" x14ac:dyDescent="0.3">
      <c r="A1762">
        <v>713</v>
      </c>
      <c r="B1762">
        <v>6</v>
      </c>
      <c r="C1762" s="1" t="s">
        <v>271</v>
      </c>
      <c r="D1762" s="1" t="s">
        <v>619</v>
      </c>
      <c r="E1762">
        <v>20</v>
      </c>
      <c r="F1762">
        <v>33</v>
      </c>
      <c r="G1762">
        <v>3</v>
      </c>
      <c r="H1762">
        <v>41</v>
      </c>
      <c r="I1762" s="1" t="s">
        <v>609</v>
      </c>
      <c r="J1762">
        <f>cocina[[#This Row],[Precio Unitario]]*cocina[[#This Row],[Cantidad Ordenada]]-cocina[[#This Row],[Costo Unitario]]*cocina[[#This Row],[Cantidad Ordenada]]</f>
        <v>39</v>
      </c>
      <c r="K1762">
        <f>cocina[[#This Row],[Precio Unitario]]*cocina[[#This Row],[Cantidad Ordenada]]</f>
        <v>99</v>
      </c>
      <c r="L1762" s="5">
        <f>(SUMIF(A:A,cocina[[#This Row],[Número de Orden]],J:J))/SUMIF(A:A,cocina[[#This Row],[Número de Orden]],K:K)</f>
        <v>0.40833333333333333</v>
      </c>
      <c r="M1762" s="1">
        <f>cocina[[#This Row],[Ganancia bruta]]-cocina[[#This Row],[Ganancia neta]]</f>
        <v>60</v>
      </c>
    </row>
    <row r="1763" spans="1:13" x14ac:dyDescent="0.3">
      <c r="A1763">
        <v>713</v>
      </c>
      <c r="B1763">
        <v>6</v>
      </c>
      <c r="C1763" s="1" t="s">
        <v>48</v>
      </c>
      <c r="D1763" s="1" t="s">
        <v>618</v>
      </c>
      <c r="E1763">
        <v>17</v>
      </c>
      <c r="F1763">
        <v>29</v>
      </c>
      <c r="G1763">
        <v>3</v>
      </c>
      <c r="H1763">
        <v>14</v>
      </c>
      <c r="I1763" s="1" t="s">
        <v>609</v>
      </c>
      <c r="J1763">
        <f>cocina[[#This Row],[Precio Unitario]]*cocina[[#This Row],[Cantidad Ordenada]]-cocina[[#This Row],[Costo Unitario]]*cocina[[#This Row],[Cantidad Ordenada]]</f>
        <v>36</v>
      </c>
      <c r="K1763">
        <f>cocina[[#This Row],[Precio Unitario]]*cocina[[#This Row],[Cantidad Ordenada]]</f>
        <v>87</v>
      </c>
      <c r="L1763" s="5">
        <f>(SUMIF(A:A,cocina[[#This Row],[Número de Orden]],J:J))/SUMIF(A:A,cocina[[#This Row],[Número de Orden]],K:K)</f>
        <v>0.40833333333333333</v>
      </c>
      <c r="M1763" s="1">
        <f>cocina[[#This Row],[Ganancia bruta]]-cocina[[#This Row],[Ganancia neta]]</f>
        <v>51</v>
      </c>
    </row>
    <row r="1764" spans="1:13" x14ac:dyDescent="0.3">
      <c r="A1764">
        <v>713</v>
      </c>
      <c r="B1764">
        <v>6</v>
      </c>
      <c r="C1764" s="1" t="s">
        <v>257</v>
      </c>
      <c r="D1764" s="1" t="s">
        <v>623</v>
      </c>
      <c r="E1764">
        <v>19</v>
      </c>
      <c r="F1764">
        <v>32</v>
      </c>
      <c r="G1764">
        <v>3</v>
      </c>
      <c r="H1764">
        <v>45</v>
      </c>
      <c r="I1764" s="1" t="s">
        <v>608</v>
      </c>
      <c r="J1764">
        <f>cocina[[#This Row],[Precio Unitario]]*cocina[[#This Row],[Cantidad Ordenada]]-cocina[[#This Row],[Costo Unitario]]*cocina[[#This Row],[Cantidad Ordenada]]</f>
        <v>39</v>
      </c>
      <c r="K1764">
        <f>cocina[[#This Row],[Precio Unitario]]*cocina[[#This Row],[Cantidad Ordenada]]</f>
        <v>96</v>
      </c>
      <c r="L1764" s="5">
        <f>(SUMIF(A:A,cocina[[#This Row],[Número de Orden]],J:J))/SUMIF(A:A,cocina[[#This Row],[Número de Orden]],K:K)</f>
        <v>0.40833333333333333</v>
      </c>
      <c r="M1764" s="1">
        <f>cocina[[#This Row],[Ganancia bruta]]-cocina[[#This Row],[Ganancia neta]]</f>
        <v>57</v>
      </c>
    </row>
    <row r="1765" spans="1:13" x14ac:dyDescent="0.3">
      <c r="A1765">
        <v>713</v>
      </c>
      <c r="B1765">
        <v>6</v>
      </c>
      <c r="C1765" s="1" t="s">
        <v>165</v>
      </c>
      <c r="D1765" s="1" t="s">
        <v>630</v>
      </c>
      <c r="E1765">
        <v>15</v>
      </c>
      <c r="F1765">
        <v>26</v>
      </c>
      <c r="G1765">
        <v>3</v>
      </c>
      <c r="H1765">
        <v>25</v>
      </c>
      <c r="I1765" s="1" t="s">
        <v>608</v>
      </c>
      <c r="J1765">
        <f>cocina[[#This Row],[Precio Unitario]]*cocina[[#This Row],[Cantidad Ordenada]]-cocina[[#This Row],[Costo Unitario]]*cocina[[#This Row],[Cantidad Ordenada]]</f>
        <v>33</v>
      </c>
      <c r="K1765">
        <f>cocina[[#This Row],[Precio Unitario]]*cocina[[#This Row],[Cantidad Ordenada]]</f>
        <v>78</v>
      </c>
      <c r="L1765" s="5">
        <f>(SUMIF(A:A,cocina[[#This Row],[Número de Orden]],J:J))/SUMIF(A:A,cocina[[#This Row],[Número de Orden]],K:K)</f>
        <v>0.40833333333333333</v>
      </c>
      <c r="M1765" s="1">
        <f>cocina[[#This Row],[Ganancia bruta]]-cocina[[#This Row],[Ganancia neta]]</f>
        <v>45</v>
      </c>
    </row>
    <row r="1766" spans="1:13" x14ac:dyDescent="0.3">
      <c r="A1766">
        <v>714</v>
      </c>
      <c r="B1766">
        <v>19</v>
      </c>
      <c r="C1766" s="1" t="s">
        <v>65</v>
      </c>
      <c r="D1766" s="1" t="s">
        <v>625</v>
      </c>
      <c r="E1766">
        <v>20</v>
      </c>
      <c r="F1766">
        <v>34</v>
      </c>
      <c r="G1766">
        <v>3</v>
      </c>
      <c r="H1766">
        <v>17</v>
      </c>
      <c r="I1766" s="1" t="s">
        <v>609</v>
      </c>
      <c r="J1766">
        <f>cocina[[#This Row],[Precio Unitario]]*cocina[[#This Row],[Cantidad Ordenada]]-cocina[[#This Row],[Costo Unitario]]*cocina[[#This Row],[Cantidad Ordenada]]</f>
        <v>42</v>
      </c>
      <c r="K1766">
        <f>cocina[[#This Row],[Precio Unitario]]*cocina[[#This Row],[Cantidad Ordenada]]</f>
        <v>102</v>
      </c>
      <c r="L1766" s="5">
        <f>(SUMIF(A:A,cocina[[#This Row],[Número de Orden]],J:J))/SUMIF(A:A,cocina[[#This Row],[Número de Orden]],K:K)</f>
        <v>0.40444444444444444</v>
      </c>
      <c r="M1766" s="1">
        <f>cocina[[#This Row],[Ganancia bruta]]-cocina[[#This Row],[Ganancia neta]]</f>
        <v>60</v>
      </c>
    </row>
    <row r="1767" spans="1:13" x14ac:dyDescent="0.3">
      <c r="A1767">
        <v>714</v>
      </c>
      <c r="B1767">
        <v>19</v>
      </c>
      <c r="C1767" s="1" t="s">
        <v>78</v>
      </c>
      <c r="D1767" s="1" t="s">
        <v>613</v>
      </c>
      <c r="E1767">
        <v>18</v>
      </c>
      <c r="F1767">
        <v>30</v>
      </c>
      <c r="G1767">
        <v>3</v>
      </c>
      <c r="H1767">
        <v>17</v>
      </c>
      <c r="I1767" s="1" t="s">
        <v>609</v>
      </c>
      <c r="J1767">
        <f>cocina[[#This Row],[Precio Unitario]]*cocina[[#This Row],[Cantidad Ordenada]]-cocina[[#This Row],[Costo Unitario]]*cocina[[#This Row],[Cantidad Ordenada]]</f>
        <v>36</v>
      </c>
      <c r="K1767">
        <f>cocina[[#This Row],[Precio Unitario]]*cocina[[#This Row],[Cantidad Ordenada]]</f>
        <v>90</v>
      </c>
      <c r="L1767" s="5">
        <f>(SUMIF(A:A,cocina[[#This Row],[Número de Orden]],J:J))/SUMIF(A:A,cocina[[#This Row],[Número de Orden]],K:K)</f>
        <v>0.40444444444444444</v>
      </c>
      <c r="M1767" s="1">
        <f>cocina[[#This Row],[Ganancia bruta]]-cocina[[#This Row],[Ganancia neta]]</f>
        <v>54</v>
      </c>
    </row>
    <row r="1768" spans="1:13" x14ac:dyDescent="0.3">
      <c r="A1768">
        <v>714</v>
      </c>
      <c r="B1768">
        <v>19</v>
      </c>
      <c r="C1768" s="1" t="s">
        <v>271</v>
      </c>
      <c r="D1768" s="1" t="s">
        <v>619</v>
      </c>
      <c r="E1768">
        <v>20</v>
      </c>
      <c r="F1768">
        <v>33</v>
      </c>
      <c r="G1768">
        <v>1</v>
      </c>
      <c r="H1768">
        <v>29</v>
      </c>
      <c r="I1768" s="1" t="s">
        <v>609</v>
      </c>
      <c r="J1768">
        <f>cocina[[#This Row],[Precio Unitario]]*cocina[[#This Row],[Cantidad Ordenada]]-cocina[[#This Row],[Costo Unitario]]*cocina[[#This Row],[Cantidad Ordenada]]</f>
        <v>13</v>
      </c>
      <c r="K1768">
        <f>cocina[[#This Row],[Precio Unitario]]*cocina[[#This Row],[Cantidad Ordenada]]</f>
        <v>33</v>
      </c>
      <c r="L1768" s="5">
        <f>(SUMIF(A:A,cocina[[#This Row],[Número de Orden]],J:J))/SUMIF(A:A,cocina[[#This Row],[Número de Orden]],K:K)</f>
        <v>0.40444444444444444</v>
      </c>
      <c r="M1768" s="1">
        <f>cocina[[#This Row],[Ganancia bruta]]-cocina[[#This Row],[Ganancia neta]]</f>
        <v>20</v>
      </c>
    </row>
    <row r="1769" spans="1:13" x14ac:dyDescent="0.3">
      <c r="A1769">
        <v>715</v>
      </c>
      <c r="B1769">
        <v>12</v>
      </c>
      <c r="C1769" s="1" t="s">
        <v>78</v>
      </c>
      <c r="D1769" s="1" t="s">
        <v>613</v>
      </c>
      <c r="E1769">
        <v>18</v>
      </c>
      <c r="F1769">
        <v>30</v>
      </c>
      <c r="G1769">
        <v>3</v>
      </c>
      <c r="H1769">
        <v>35</v>
      </c>
      <c r="I1769" s="1" t="s">
        <v>608</v>
      </c>
      <c r="J1769">
        <f>cocina[[#This Row],[Precio Unitario]]*cocina[[#This Row],[Cantidad Ordenada]]-cocina[[#This Row],[Costo Unitario]]*cocina[[#This Row],[Cantidad Ordenada]]</f>
        <v>36</v>
      </c>
      <c r="K1769">
        <f>cocina[[#This Row],[Precio Unitario]]*cocina[[#This Row],[Cantidad Ordenada]]</f>
        <v>90</v>
      </c>
      <c r="L1769" s="5">
        <f>(SUMIF(A:A,cocina[[#This Row],[Número de Orden]],J:J))/SUMIF(A:A,cocina[[#This Row],[Número de Orden]],K:K)</f>
        <v>0.41056910569105692</v>
      </c>
      <c r="M1769" s="1">
        <f>cocina[[#This Row],[Ganancia bruta]]-cocina[[#This Row],[Ganancia neta]]</f>
        <v>54</v>
      </c>
    </row>
    <row r="1770" spans="1:13" x14ac:dyDescent="0.3">
      <c r="A1770">
        <v>715</v>
      </c>
      <c r="B1770">
        <v>12</v>
      </c>
      <c r="C1770" s="1" t="s">
        <v>116</v>
      </c>
      <c r="D1770" s="1" t="s">
        <v>615</v>
      </c>
      <c r="E1770">
        <v>16</v>
      </c>
      <c r="F1770">
        <v>27</v>
      </c>
      <c r="G1770">
        <v>1</v>
      </c>
      <c r="H1770">
        <v>14</v>
      </c>
      <c r="I1770" s="1" t="s">
        <v>608</v>
      </c>
      <c r="J1770">
        <f>cocina[[#This Row],[Precio Unitario]]*cocina[[#This Row],[Cantidad Ordenada]]-cocina[[#This Row],[Costo Unitario]]*cocina[[#This Row],[Cantidad Ordenada]]</f>
        <v>11</v>
      </c>
      <c r="K1770">
        <f>cocina[[#This Row],[Precio Unitario]]*cocina[[#This Row],[Cantidad Ordenada]]</f>
        <v>27</v>
      </c>
      <c r="L1770" s="5">
        <f>(SUMIF(A:A,cocina[[#This Row],[Número de Orden]],J:J))/SUMIF(A:A,cocina[[#This Row],[Número de Orden]],K:K)</f>
        <v>0.41056910569105692</v>
      </c>
      <c r="M1770" s="1">
        <f>cocina[[#This Row],[Ganancia bruta]]-cocina[[#This Row],[Ganancia neta]]</f>
        <v>16</v>
      </c>
    </row>
    <row r="1771" spans="1:13" x14ac:dyDescent="0.3">
      <c r="A1771">
        <v>715</v>
      </c>
      <c r="B1771">
        <v>12</v>
      </c>
      <c r="C1771" s="1" t="s">
        <v>132</v>
      </c>
      <c r="D1771" s="1" t="s">
        <v>631</v>
      </c>
      <c r="E1771">
        <v>15</v>
      </c>
      <c r="F1771">
        <v>25</v>
      </c>
      <c r="G1771">
        <v>3</v>
      </c>
      <c r="H1771">
        <v>38</v>
      </c>
      <c r="I1771" s="1" t="s">
        <v>608</v>
      </c>
      <c r="J1771">
        <f>cocina[[#This Row],[Precio Unitario]]*cocina[[#This Row],[Cantidad Ordenada]]-cocina[[#This Row],[Costo Unitario]]*cocina[[#This Row],[Cantidad Ordenada]]</f>
        <v>30</v>
      </c>
      <c r="K1771">
        <f>cocina[[#This Row],[Precio Unitario]]*cocina[[#This Row],[Cantidad Ordenada]]</f>
        <v>75</v>
      </c>
      <c r="L1771" s="5">
        <f>(SUMIF(A:A,cocina[[#This Row],[Número de Orden]],J:J))/SUMIF(A:A,cocina[[#This Row],[Número de Orden]],K:K)</f>
        <v>0.41056910569105692</v>
      </c>
      <c r="M1771" s="1">
        <f>cocina[[#This Row],[Ganancia bruta]]-cocina[[#This Row],[Ganancia neta]]</f>
        <v>45</v>
      </c>
    </row>
    <row r="1772" spans="1:13" x14ac:dyDescent="0.3">
      <c r="A1772">
        <v>715</v>
      </c>
      <c r="B1772">
        <v>12</v>
      </c>
      <c r="C1772" s="1" t="s">
        <v>89</v>
      </c>
      <c r="D1772" s="1" t="s">
        <v>629</v>
      </c>
      <c r="E1772">
        <v>10</v>
      </c>
      <c r="F1772">
        <v>18</v>
      </c>
      <c r="G1772">
        <v>3</v>
      </c>
      <c r="H1772">
        <v>49</v>
      </c>
      <c r="I1772" s="1" t="s">
        <v>609</v>
      </c>
      <c r="J1772">
        <f>cocina[[#This Row],[Precio Unitario]]*cocina[[#This Row],[Cantidad Ordenada]]-cocina[[#This Row],[Costo Unitario]]*cocina[[#This Row],[Cantidad Ordenada]]</f>
        <v>24</v>
      </c>
      <c r="K1772">
        <f>cocina[[#This Row],[Precio Unitario]]*cocina[[#This Row],[Cantidad Ordenada]]</f>
        <v>54</v>
      </c>
      <c r="L1772" s="5">
        <f>(SUMIF(A:A,cocina[[#This Row],[Número de Orden]],J:J))/SUMIF(A:A,cocina[[#This Row],[Número de Orden]],K:K)</f>
        <v>0.41056910569105692</v>
      </c>
      <c r="M1772" s="1">
        <f>cocina[[#This Row],[Ganancia bruta]]-cocina[[#This Row],[Ganancia neta]]</f>
        <v>30</v>
      </c>
    </row>
    <row r="1773" spans="1:13" x14ac:dyDescent="0.3">
      <c r="A1773">
        <v>716</v>
      </c>
      <c r="B1773">
        <v>12</v>
      </c>
      <c r="C1773" s="1" t="s">
        <v>80</v>
      </c>
      <c r="D1773" s="1" t="s">
        <v>628</v>
      </c>
      <c r="E1773">
        <v>13</v>
      </c>
      <c r="F1773">
        <v>21</v>
      </c>
      <c r="G1773">
        <v>3</v>
      </c>
      <c r="H1773">
        <v>12</v>
      </c>
      <c r="I1773" s="1" t="s">
        <v>608</v>
      </c>
      <c r="J1773">
        <f>cocina[[#This Row],[Precio Unitario]]*cocina[[#This Row],[Cantidad Ordenada]]-cocina[[#This Row],[Costo Unitario]]*cocina[[#This Row],[Cantidad Ordenada]]</f>
        <v>24</v>
      </c>
      <c r="K1773">
        <f>cocina[[#This Row],[Precio Unitario]]*cocina[[#This Row],[Cantidad Ordenada]]</f>
        <v>63</v>
      </c>
      <c r="L1773" s="5">
        <f>(SUMIF(A:A,cocina[[#This Row],[Número de Orden]],J:J))/SUMIF(A:A,cocina[[#This Row],[Número de Orden]],K:K)</f>
        <v>0.38961038961038963</v>
      </c>
      <c r="M1773" s="1">
        <f>cocina[[#This Row],[Ganancia bruta]]-cocina[[#This Row],[Ganancia neta]]</f>
        <v>39</v>
      </c>
    </row>
    <row r="1774" spans="1:13" x14ac:dyDescent="0.3">
      <c r="A1774">
        <v>716</v>
      </c>
      <c r="B1774">
        <v>12</v>
      </c>
      <c r="C1774" s="1" t="s">
        <v>132</v>
      </c>
      <c r="D1774" s="1" t="s">
        <v>631</v>
      </c>
      <c r="E1774">
        <v>15</v>
      </c>
      <c r="F1774">
        <v>25</v>
      </c>
      <c r="G1774">
        <v>3</v>
      </c>
      <c r="H1774">
        <v>48</v>
      </c>
      <c r="I1774" s="1" t="s">
        <v>608</v>
      </c>
      <c r="J1774">
        <f>cocina[[#This Row],[Precio Unitario]]*cocina[[#This Row],[Cantidad Ordenada]]-cocina[[#This Row],[Costo Unitario]]*cocina[[#This Row],[Cantidad Ordenada]]</f>
        <v>30</v>
      </c>
      <c r="K1774">
        <f>cocina[[#This Row],[Precio Unitario]]*cocina[[#This Row],[Cantidad Ordenada]]</f>
        <v>75</v>
      </c>
      <c r="L1774" s="5">
        <f>(SUMIF(A:A,cocina[[#This Row],[Número de Orden]],J:J))/SUMIF(A:A,cocina[[#This Row],[Número de Orden]],K:K)</f>
        <v>0.38961038961038963</v>
      </c>
      <c r="M1774" s="1">
        <f>cocina[[#This Row],[Ganancia bruta]]-cocina[[#This Row],[Ganancia neta]]</f>
        <v>45</v>
      </c>
    </row>
    <row r="1775" spans="1:13" x14ac:dyDescent="0.3">
      <c r="A1775">
        <v>716</v>
      </c>
      <c r="B1775">
        <v>12</v>
      </c>
      <c r="C1775" s="1" t="s">
        <v>126</v>
      </c>
      <c r="D1775" s="1" t="s">
        <v>614</v>
      </c>
      <c r="E1775">
        <v>19</v>
      </c>
      <c r="F1775">
        <v>31</v>
      </c>
      <c r="G1775">
        <v>3</v>
      </c>
      <c r="H1775">
        <v>30</v>
      </c>
      <c r="I1775" s="1" t="s">
        <v>609</v>
      </c>
      <c r="J1775">
        <f>cocina[[#This Row],[Precio Unitario]]*cocina[[#This Row],[Cantidad Ordenada]]-cocina[[#This Row],[Costo Unitario]]*cocina[[#This Row],[Cantidad Ordenada]]</f>
        <v>36</v>
      </c>
      <c r="K1775">
        <f>cocina[[#This Row],[Precio Unitario]]*cocina[[#This Row],[Cantidad Ordenada]]</f>
        <v>93</v>
      </c>
      <c r="L1775" s="5">
        <f>(SUMIF(A:A,cocina[[#This Row],[Número de Orden]],J:J))/SUMIF(A:A,cocina[[#This Row],[Número de Orden]],K:K)</f>
        <v>0.38961038961038963</v>
      </c>
      <c r="M1775" s="1">
        <f>cocina[[#This Row],[Ganancia bruta]]-cocina[[#This Row],[Ganancia neta]]</f>
        <v>57</v>
      </c>
    </row>
    <row r="1776" spans="1:13" x14ac:dyDescent="0.3">
      <c r="A1776">
        <v>717</v>
      </c>
      <c r="B1776">
        <v>8</v>
      </c>
      <c r="C1776" s="1" t="s">
        <v>213</v>
      </c>
      <c r="D1776" s="1" t="s">
        <v>624</v>
      </c>
      <c r="E1776">
        <v>13</v>
      </c>
      <c r="F1776">
        <v>22</v>
      </c>
      <c r="G1776">
        <v>2</v>
      </c>
      <c r="H1776">
        <v>23</v>
      </c>
      <c r="I1776" s="1" t="s">
        <v>609</v>
      </c>
      <c r="J1776">
        <f>cocina[[#This Row],[Precio Unitario]]*cocina[[#This Row],[Cantidad Ordenada]]-cocina[[#This Row],[Costo Unitario]]*cocina[[#This Row],[Cantidad Ordenada]]</f>
        <v>18</v>
      </c>
      <c r="K1776">
        <f>cocina[[#This Row],[Precio Unitario]]*cocina[[#This Row],[Cantidad Ordenada]]</f>
        <v>44</v>
      </c>
      <c r="L1776" s="5">
        <f>(SUMIF(A:A,cocina[[#This Row],[Número de Orden]],J:J))/SUMIF(A:A,cocina[[#This Row],[Número de Orden]],K:K)</f>
        <v>0.40645161290322579</v>
      </c>
      <c r="M1776" s="1">
        <f>cocina[[#This Row],[Ganancia bruta]]-cocina[[#This Row],[Ganancia neta]]</f>
        <v>26</v>
      </c>
    </row>
    <row r="1777" spans="1:13" x14ac:dyDescent="0.3">
      <c r="A1777">
        <v>717</v>
      </c>
      <c r="B1777">
        <v>8</v>
      </c>
      <c r="C1777" s="1" t="s">
        <v>78</v>
      </c>
      <c r="D1777" s="1" t="s">
        <v>613</v>
      </c>
      <c r="E1777">
        <v>18</v>
      </c>
      <c r="F1777">
        <v>30</v>
      </c>
      <c r="G1777">
        <v>1</v>
      </c>
      <c r="H1777">
        <v>36</v>
      </c>
      <c r="I1777" s="1" t="s">
        <v>609</v>
      </c>
      <c r="J1777">
        <f>cocina[[#This Row],[Precio Unitario]]*cocina[[#This Row],[Cantidad Ordenada]]-cocina[[#This Row],[Costo Unitario]]*cocina[[#This Row],[Cantidad Ordenada]]</f>
        <v>12</v>
      </c>
      <c r="K1777">
        <f>cocina[[#This Row],[Precio Unitario]]*cocina[[#This Row],[Cantidad Ordenada]]</f>
        <v>30</v>
      </c>
      <c r="L1777" s="5">
        <f>(SUMIF(A:A,cocina[[#This Row],[Número de Orden]],J:J))/SUMIF(A:A,cocina[[#This Row],[Número de Orden]],K:K)</f>
        <v>0.40645161290322579</v>
      </c>
      <c r="M1777" s="1">
        <f>cocina[[#This Row],[Ganancia bruta]]-cocina[[#This Row],[Ganancia neta]]</f>
        <v>18</v>
      </c>
    </row>
    <row r="1778" spans="1:13" x14ac:dyDescent="0.3">
      <c r="A1778">
        <v>717</v>
      </c>
      <c r="B1778">
        <v>8</v>
      </c>
      <c r="C1778" s="1" t="s">
        <v>116</v>
      </c>
      <c r="D1778" s="1" t="s">
        <v>615</v>
      </c>
      <c r="E1778">
        <v>16</v>
      </c>
      <c r="F1778">
        <v>27</v>
      </c>
      <c r="G1778">
        <v>3</v>
      </c>
      <c r="H1778">
        <v>13</v>
      </c>
      <c r="I1778" s="1" t="s">
        <v>609</v>
      </c>
      <c r="J1778">
        <f>cocina[[#This Row],[Precio Unitario]]*cocina[[#This Row],[Cantidad Ordenada]]-cocina[[#This Row],[Costo Unitario]]*cocina[[#This Row],[Cantidad Ordenada]]</f>
        <v>33</v>
      </c>
      <c r="K1778">
        <f>cocina[[#This Row],[Precio Unitario]]*cocina[[#This Row],[Cantidad Ordenada]]</f>
        <v>81</v>
      </c>
      <c r="L1778" s="5">
        <f>(SUMIF(A:A,cocina[[#This Row],[Número de Orden]],J:J))/SUMIF(A:A,cocina[[#This Row],[Número de Orden]],K:K)</f>
        <v>0.40645161290322579</v>
      </c>
      <c r="M1778" s="1">
        <f>cocina[[#This Row],[Ganancia bruta]]-cocina[[#This Row],[Ganancia neta]]</f>
        <v>48</v>
      </c>
    </row>
    <row r="1779" spans="1:13" x14ac:dyDescent="0.3">
      <c r="A1779">
        <v>718</v>
      </c>
      <c r="B1779">
        <v>7</v>
      </c>
      <c r="C1779" s="1" t="s">
        <v>156</v>
      </c>
      <c r="D1779" s="1" t="s">
        <v>626</v>
      </c>
      <c r="E1779">
        <v>12</v>
      </c>
      <c r="F1779">
        <v>20</v>
      </c>
      <c r="G1779">
        <v>1</v>
      </c>
      <c r="H1779">
        <v>58</v>
      </c>
      <c r="I1779" s="1" t="s">
        <v>609</v>
      </c>
      <c r="J1779">
        <f>cocina[[#This Row],[Precio Unitario]]*cocina[[#This Row],[Cantidad Ordenada]]-cocina[[#This Row],[Costo Unitario]]*cocina[[#This Row],[Cantidad Ordenada]]</f>
        <v>8</v>
      </c>
      <c r="K1779">
        <f>cocina[[#This Row],[Precio Unitario]]*cocina[[#This Row],[Cantidad Ordenada]]</f>
        <v>20</v>
      </c>
      <c r="L1779" s="5">
        <f>(SUMIF(A:A,cocina[[#This Row],[Número de Orden]],J:J))/SUMIF(A:A,cocina[[#This Row],[Número de Orden]],K:K)</f>
        <v>0.4</v>
      </c>
      <c r="M1779" s="1">
        <f>cocina[[#This Row],[Ganancia bruta]]-cocina[[#This Row],[Ganancia neta]]</f>
        <v>12</v>
      </c>
    </row>
    <row r="1780" spans="1:13" x14ac:dyDescent="0.3">
      <c r="A1780">
        <v>719</v>
      </c>
      <c r="B1780">
        <v>16</v>
      </c>
      <c r="C1780" s="1" t="s">
        <v>58</v>
      </c>
      <c r="D1780" s="1" t="s">
        <v>616</v>
      </c>
      <c r="E1780">
        <v>25</v>
      </c>
      <c r="F1780">
        <v>40</v>
      </c>
      <c r="G1780">
        <v>1</v>
      </c>
      <c r="H1780">
        <v>15</v>
      </c>
      <c r="I1780" s="1" t="s">
        <v>608</v>
      </c>
      <c r="J1780">
        <f>cocina[[#This Row],[Precio Unitario]]*cocina[[#This Row],[Cantidad Ordenada]]-cocina[[#This Row],[Costo Unitario]]*cocina[[#This Row],[Cantidad Ordenada]]</f>
        <v>15</v>
      </c>
      <c r="K1780">
        <f>cocina[[#This Row],[Precio Unitario]]*cocina[[#This Row],[Cantidad Ordenada]]</f>
        <v>40</v>
      </c>
      <c r="L1780" s="5">
        <f>(SUMIF(A:A,cocina[[#This Row],[Número de Orden]],J:J))/SUMIF(A:A,cocina[[#This Row],[Número de Orden]],K:K)</f>
        <v>0.40186915887850466</v>
      </c>
      <c r="M1780" s="1">
        <f>cocina[[#This Row],[Ganancia bruta]]-cocina[[#This Row],[Ganancia neta]]</f>
        <v>25</v>
      </c>
    </row>
    <row r="1781" spans="1:13" x14ac:dyDescent="0.3">
      <c r="A1781">
        <v>719</v>
      </c>
      <c r="B1781">
        <v>16</v>
      </c>
      <c r="C1781" s="1" t="s">
        <v>122</v>
      </c>
      <c r="D1781" s="1" t="s">
        <v>621</v>
      </c>
      <c r="E1781">
        <v>11</v>
      </c>
      <c r="F1781">
        <v>19</v>
      </c>
      <c r="G1781">
        <v>2</v>
      </c>
      <c r="H1781">
        <v>34</v>
      </c>
      <c r="I1781" s="1" t="s">
        <v>608</v>
      </c>
      <c r="J1781">
        <f>cocina[[#This Row],[Precio Unitario]]*cocina[[#This Row],[Cantidad Ordenada]]-cocina[[#This Row],[Costo Unitario]]*cocina[[#This Row],[Cantidad Ordenada]]</f>
        <v>16</v>
      </c>
      <c r="K1781">
        <f>cocina[[#This Row],[Precio Unitario]]*cocina[[#This Row],[Cantidad Ordenada]]</f>
        <v>38</v>
      </c>
      <c r="L1781" s="5">
        <f>(SUMIF(A:A,cocina[[#This Row],[Número de Orden]],J:J))/SUMIF(A:A,cocina[[#This Row],[Número de Orden]],K:K)</f>
        <v>0.40186915887850466</v>
      </c>
      <c r="M1781" s="1">
        <f>cocina[[#This Row],[Ganancia bruta]]-cocina[[#This Row],[Ganancia neta]]</f>
        <v>22</v>
      </c>
    </row>
    <row r="1782" spans="1:13" x14ac:dyDescent="0.3">
      <c r="A1782">
        <v>719</v>
      </c>
      <c r="B1782">
        <v>16</v>
      </c>
      <c r="C1782" s="1" t="s">
        <v>48</v>
      </c>
      <c r="D1782" s="1" t="s">
        <v>618</v>
      </c>
      <c r="E1782">
        <v>17</v>
      </c>
      <c r="F1782">
        <v>29</v>
      </c>
      <c r="G1782">
        <v>1</v>
      </c>
      <c r="H1782">
        <v>21</v>
      </c>
      <c r="I1782" s="1" t="s">
        <v>608</v>
      </c>
      <c r="J1782">
        <f>cocina[[#This Row],[Precio Unitario]]*cocina[[#This Row],[Cantidad Ordenada]]-cocina[[#This Row],[Costo Unitario]]*cocina[[#This Row],[Cantidad Ordenada]]</f>
        <v>12</v>
      </c>
      <c r="K1782">
        <f>cocina[[#This Row],[Precio Unitario]]*cocina[[#This Row],[Cantidad Ordenada]]</f>
        <v>29</v>
      </c>
      <c r="L1782" s="5">
        <f>(SUMIF(A:A,cocina[[#This Row],[Número de Orden]],J:J))/SUMIF(A:A,cocina[[#This Row],[Número de Orden]],K:K)</f>
        <v>0.40186915887850466</v>
      </c>
      <c r="M1782" s="1">
        <f>cocina[[#This Row],[Ganancia bruta]]-cocina[[#This Row],[Ganancia neta]]</f>
        <v>17</v>
      </c>
    </row>
    <row r="1783" spans="1:13" x14ac:dyDescent="0.3">
      <c r="A1783">
        <v>720</v>
      </c>
      <c r="B1783">
        <v>4</v>
      </c>
      <c r="C1783" s="1" t="s">
        <v>271</v>
      </c>
      <c r="D1783" s="1" t="s">
        <v>619</v>
      </c>
      <c r="E1783">
        <v>20</v>
      </c>
      <c r="F1783">
        <v>33</v>
      </c>
      <c r="G1783">
        <v>1</v>
      </c>
      <c r="H1783">
        <v>36</v>
      </c>
      <c r="I1783" s="1" t="s">
        <v>608</v>
      </c>
      <c r="J1783">
        <f>cocina[[#This Row],[Precio Unitario]]*cocina[[#This Row],[Cantidad Ordenada]]-cocina[[#This Row],[Costo Unitario]]*cocina[[#This Row],[Cantidad Ordenada]]</f>
        <v>13</v>
      </c>
      <c r="K1783">
        <f>cocina[[#This Row],[Precio Unitario]]*cocina[[#This Row],[Cantidad Ordenada]]</f>
        <v>33</v>
      </c>
      <c r="L1783" s="5">
        <f>(SUMIF(A:A,cocina[[#This Row],[Número de Orden]],J:J))/SUMIF(A:A,cocina[[#This Row],[Número de Orden]],K:K)</f>
        <v>0.4107142857142857</v>
      </c>
      <c r="M1783" s="1">
        <f>cocina[[#This Row],[Ganancia bruta]]-cocina[[#This Row],[Ganancia neta]]</f>
        <v>20</v>
      </c>
    </row>
    <row r="1784" spans="1:13" x14ac:dyDescent="0.3">
      <c r="A1784">
        <v>720</v>
      </c>
      <c r="B1784">
        <v>4</v>
      </c>
      <c r="C1784" s="1" t="s">
        <v>48</v>
      </c>
      <c r="D1784" s="1" t="s">
        <v>618</v>
      </c>
      <c r="E1784">
        <v>17</v>
      </c>
      <c r="F1784">
        <v>29</v>
      </c>
      <c r="G1784">
        <v>3</v>
      </c>
      <c r="H1784">
        <v>44</v>
      </c>
      <c r="I1784" s="1" t="s">
        <v>609</v>
      </c>
      <c r="J1784">
        <f>cocina[[#This Row],[Precio Unitario]]*cocina[[#This Row],[Cantidad Ordenada]]-cocina[[#This Row],[Costo Unitario]]*cocina[[#This Row],[Cantidad Ordenada]]</f>
        <v>36</v>
      </c>
      <c r="K1784">
        <f>cocina[[#This Row],[Precio Unitario]]*cocina[[#This Row],[Cantidad Ordenada]]</f>
        <v>87</v>
      </c>
      <c r="L1784" s="5">
        <f>(SUMIF(A:A,cocina[[#This Row],[Número de Orden]],J:J))/SUMIF(A:A,cocina[[#This Row],[Número de Orden]],K:K)</f>
        <v>0.4107142857142857</v>
      </c>
      <c r="M1784" s="1">
        <f>cocina[[#This Row],[Ganancia bruta]]-cocina[[#This Row],[Ganancia neta]]</f>
        <v>51</v>
      </c>
    </row>
    <row r="1785" spans="1:13" x14ac:dyDescent="0.3">
      <c r="A1785">
        <v>720</v>
      </c>
      <c r="B1785">
        <v>4</v>
      </c>
      <c r="C1785" s="1" t="s">
        <v>168</v>
      </c>
      <c r="D1785" s="1" t="s">
        <v>612</v>
      </c>
      <c r="E1785">
        <v>14</v>
      </c>
      <c r="F1785">
        <v>24</v>
      </c>
      <c r="G1785">
        <v>2</v>
      </c>
      <c r="H1785">
        <v>53</v>
      </c>
      <c r="I1785" s="1" t="s">
        <v>609</v>
      </c>
      <c r="J1785">
        <f>cocina[[#This Row],[Precio Unitario]]*cocina[[#This Row],[Cantidad Ordenada]]-cocina[[#This Row],[Costo Unitario]]*cocina[[#This Row],[Cantidad Ordenada]]</f>
        <v>20</v>
      </c>
      <c r="K1785">
        <f>cocina[[#This Row],[Precio Unitario]]*cocina[[#This Row],[Cantidad Ordenada]]</f>
        <v>48</v>
      </c>
      <c r="L1785" s="5">
        <f>(SUMIF(A:A,cocina[[#This Row],[Número de Orden]],J:J))/SUMIF(A:A,cocina[[#This Row],[Número de Orden]],K:K)</f>
        <v>0.4107142857142857</v>
      </c>
      <c r="M1785" s="1">
        <f>cocina[[#This Row],[Ganancia bruta]]-cocina[[#This Row],[Ganancia neta]]</f>
        <v>28</v>
      </c>
    </row>
    <row r="1786" spans="1:13" x14ac:dyDescent="0.3">
      <c r="A1786">
        <v>721</v>
      </c>
      <c r="B1786">
        <v>6</v>
      </c>
      <c r="C1786" s="1" t="s">
        <v>48</v>
      </c>
      <c r="D1786" s="1" t="s">
        <v>618</v>
      </c>
      <c r="E1786">
        <v>17</v>
      </c>
      <c r="F1786">
        <v>29</v>
      </c>
      <c r="G1786">
        <v>1</v>
      </c>
      <c r="H1786">
        <v>20</v>
      </c>
      <c r="I1786" s="1" t="s">
        <v>609</v>
      </c>
      <c r="J1786">
        <f>cocina[[#This Row],[Precio Unitario]]*cocina[[#This Row],[Cantidad Ordenada]]-cocina[[#This Row],[Costo Unitario]]*cocina[[#This Row],[Cantidad Ordenada]]</f>
        <v>12</v>
      </c>
      <c r="K1786">
        <f>cocina[[#This Row],[Precio Unitario]]*cocina[[#This Row],[Cantidad Ordenada]]</f>
        <v>29</v>
      </c>
      <c r="L1786" s="5">
        <f>(SUMIF(A:A,cocina[[#This Row],[Número de Orden]],J:J))/SUMIF(A:A,cocina[[#This Row],[Número de Orden]],K:K)</f>
        <v>0.40825688073394495</v>
      </c>
      <c r="M1786" s="1">
        <f>cocina[[#This Row],[Ganancia bruta]]-cocina[[#This Row],[Ganancia neta]]</f>
        <v>17</v>
      </c>
    </row>
    <row r="1787" spans="1:13" x14ac:dyDescent="0.3">
      <c r="A1787">
        <v>721</v>
      </c>
      <c r="B1787">
        <v>6</v>
      </c>
      <c r="C1787" s="1" t="s">
        <v>83</v>
      </c>
      <c r="D1787" s="1" t="s">
        <v>617</v>
      </c>
      <c r="E1787">
        <v>22</v>
      </c>
      <c r="F1787">
        <v>36</v>
      </c>
      <c r="G1787">
        <v>1</v>
      </c>
      <c r="H1787">
        <v>15</v>
      </c>
      <c r="I1787" s="1" t="s">
        <v>609</v>
      </c>
      <c r="J1787">
        <f>cocina[[#This Row],[Precio Unitario]]*cocina[[#This Row],[Cantidad Ordenada]]-cocina[[#This Row],[Costo Unitario]]*cocina[[#This Row],[Cantidad Ordenada]]</f>
        <v>14</v>
      </c>
      <c r="K1787">
        <f>cocina[[#This Row],[Precio Unitario]]*cocina[[#This Row],[Cantidad Ordenada]]</f>
        <v>36</v>
      </c>
      <c r="L1787" s="5">
        <f>(SUMIF(A:A,cocina[[#This Row],[Número de Orden]],J:J))/SUMIF(A:A,cocina[[#This Row],[Número de Orden]],K:K)</f>
        <v>0.40825688073394495</v>
      </c>
      <c r="M1787" s="1">
        <f>cocina[[#This Row],[Ganancia bruta]]-cocina[[#This Row],[Ganancia neta]]</f>
        <v>22</v>
      </c>
    </row>
    <row r="1788" spans="1:13" x14ac:dyDescent="0.3">
      <c r="A1788">
        <v>721</v>
      </c>
      <c r="B1788">
        <v>6</v>
      </c>
      <c r="C1788" s="1" t="s">
        <v>168</v>
      </c>
      <c r="D1788" s="1" t="s">
        <v>612</v>
      </c>
      <c r="E1788">
        <v>14</v>
      </c>
      <c r="F1788">
        <v>24</v>
      </c>
      <c r="G1788">
        <v>3</v>
      </c>
      <c r="H1788">
        <v>44</v>
      </c>
      <c r="I1788" s="1" t="s">
        <v>608</v>
      </c>
      <c r="J1788">
        <f>cocina[[#This Row],[Precio Unitario]]*cocina[[#This Row],[Cantidad Ordenada]]-cocina[[#This Row],[Costo Unitario]]*cocina[[#This Row],[Cantidad Ordenada]]</f>
        <v>30</v>
      </c>
      <c r="K1788">
        <f>cocina[[#This Row],[Precio Unitario]]*cocina[[#This Row],[Cantidad Ordenada]]</f>
        <v>72</v>
      </c>
      <c r="L1788" s="5">
        <f>(SUMIF(A:A,cocina[[#This Row],[Número de Orden]],J:J))/SUMIF(A:A,cocina[[#This Row],[Número de Orden]],K:K)</f>
        <v>0.40825688073394495</v>
      </c>
      <c r="M1788" s="1">
        <f>cocina[[#This Row],[Ganancia bruta]]-cocina[[#This Row],[Ganancia neta]]</f>
        <v>42</v>
      </c>
    </row>
    <row r="1789" spans="1:13" x14ac:dyDescent="0.3">
      <c r="A1789">
        <v>721</v>
      </c>
      <c r="B1789">
        <v>6</v>
      </c>
      <c r="C1789" s="1" t="s">
        <v>116</v>
      </c>
      <c r="D1789" s="1" t="s">
        <v>615</v>
      </c>
      <c r="E1789">
        <v>16</v>
      </c>
      <c r="F1789">
        <v>27</v>
      </c>
      <c r="G1789">
        <v>3</v>
      </c>
      <c r="H1789">
        <v>54</v>
      </c>
      <c r="I1789" s="1" t="s">
        <v>609</v>
      </c>
      <c r="J1789">
        <f>cocina[[#This Row],[Precio Unitario]]*cocina[[#This Row],[Cantidad Ordenada]]-cocina[[#This Row],[Costo Unitario]]*cocina[[#This Row],[Cantidad Ordenada]]</f>
        <v>33</v>
      </c>
      <c r="K1789">
        <f>cocina[[#This Row],[Precio Unitario]]*cocina[[#This Row],[Cantidad Ordenada]]</f>
        <v>81</v>
      </c>
      <c r="L1789" s="5">
        <f>(SUMIF(A:A,cocina[[#This Row],[Número de Orden]],J:J))/SUMIF(A:A,cocina[[#This Row],[Número de Orden]],K:K)</f>
        <v>0.40825688073394495</v>
      </c>
      <c r="M1789" s="1">
        <f>cocina[[#This Row],[Ganancia bruta]]-cocina[[#This Row],[Ganancia neta]]</f>
        <v>48</v>
      </c>
    </row>
    <row r="1790" spans="1:13" x14ac:dyDescent="0.3">
      <c r="A1790">
        <v>722</v>
      </c>
      <c r="B1790">
        <v>13</v>
      </c>
      <c r="C1790" s="1" t="s">
        <v>80</v>
      </c>
      <c r="D1790" s="1" t="s">
        <v>628</v>
      </c>
      <c r="E1790">
        <v>13</v>
      </c>
      <c r="F1790">
        <v>21</v>
      </c>
      <c r="G1790">
        <v>3</v>
      </c>
      <c r="H1790">
        <v>43</v>
      </c>
      <c r="I1790" s="1" t="s">
        <v>608</v>
      </c>
      <c r="J1790">
        <f>cocina[[#This Row],[Precio Unitario]]*cocina[[#This Row],[Cantidad Ordenada]]-cocina[[#This Row],[Costo Unitario]]*cocina[[#This Row],[Cantidad Ordenada]]</f>
        <v>24</v>
      </c>
      <c r="K1790">
        <f>cocina[[#This Row],[Precio Unitario]]*cocina[[#This Row],[Cantidad Ordenada]]</f>
        <v>63</v>
      </c>
      <c r="L1790" s="5">
        <f>(SUMIF(A:A,cocina[[#This Row],[Número de Orden]],J:J))/SUMIF(A:A,cocina[[#This Row],[Número de Orden]],K:K)</f>
        <v>0.38823529411764707</v>
      </c>
      <c r="M1790" s="1">
        <f>cocina[[#This Row],[Ganancia bruta]]-cocina[[#This Row],[Ganancia neta]]</f>
        <v>39</v>
      </c>
    </row>
    <row r="1791" spans="1:13" x14ac:dyDescent="0.3">
      <c r="A1791">
        <v>722</v>
      </c>
      <c r="B1791">
        <v>13</v>
      </c>
      <c r="C1791" s="1" t="s">
        <v>213</v>
      </c>
      <c r="D1791" s="1" t="s">
        <v>624</v>
      </c>
      <c r="E1791">
        <v>13</v>
      </c>
      <c r="F1791">
        <v>22</v>
      </c>
      <c r="G1791">
        <v>1</v>
      </c>
      <c r="H1791">
        <v>16</v>
      </c>
      <c r="I1791" s="1" t="s">
        <v>608</v>
      </c>
      <c r="J1791">
        <f>cocina[[#This Row],[Precio Unitario]]*cocina[[#This Row],[Cantidad Ordenada]]-cocina[[#This Row],[Costo Unitario]]*cocina[[#This Row],[Cantidad Ordenada]]</f>
        <v>9</v>
      </c>
      <c r="K1791">
        <f>cocina[[#This Row],[Precio Unitario]]*cocina[[#This Row],[Cantidad Ordenada]]</f>
        <v>22</v>
      </c>
      <c r="L1791" s="5">
        <f>(SUMIF(A:A,cocina[[#This Row],[Número de Orden]],J:J))/SUMIF(A:A,cocina[[#This Row],[Número de Orden]],K:K)</f>
        <v>0.38823529411764707</v>
      </c>
      <c r="M1791" s="1">
        <f>cocina[[#This Row],[Ganancia bruta]]-cocina[[#This Row],[Ganancia neta]]</f>
        <v>13</v>
      </c>
    </row>
    <row r="1792" spans="1:13" x14ac:dyDescent="0.3">
      <c r="A1792">
        <v>723</v>
      </c>
      <c r="B1792">
        <v>12</v>
      </c>
      <c r="C1792" s="1" t="s">
        <v>52</v>
      </c>
      <c r="D1792" s="1" t="s">
        <v>620</v>
      </c>
      <c r="E1792">
        <v>16</v>
      </c>
      <c r="F1792">
        <v>28</v>
      </c>
      <c r="G1792">
        <v>2</v>
      </c>
      <c r="H1792">
        <v>22</v>
      </c>
      <c r="I1792" s="1" t="s">
        <v>608</v>
      </c>
      <c r="J1792">
        <f>cocina[[#This Row],[Precio Unitario]]*cocina[[#This Row],[Cantidad Ordenada]]-cocina[[#This Row],[Costo Unitario]]*cocina[[#This Row],[Cantidad Ordenada]]</f>
        <v>24</v>
      </c>
      <c r="K1792">
        <f>cocina[[#This Row],[Precio Unitario]]*cocina[[#This Row],[Cantidad Ordenada]]</f>
        <v>56</v>
      </c>
      <c r="L1792" s="5">
        <f>(SUMIF(A:A,cocina[[#This Row],[Número de Orden]],J:J))/SUMIF(A:A,cocina[[#This Row],[Número de Orden]],K:K)</f>
        <v>0.41269841269841268</v>
      </c>
      <c r="M1792" s="1">
        <f>cocina[[#This Row],[Ganancia bruta]]-cocina[[#This Row],[Ganancia neta]]</f>
        <v>32</v>
      </c>
    </row>
    <row r="1793" spans="1:13" x14ac:dyDescent="0.3">
      <c r="A1793">
        <v>723</v>
      </c>
      <c r="B1793">
        <v>12</v>
      </c>
      <c r="C1793" s="1" t="s">
        <v>36</v>
      </c>
      <c r="D1793" s="1" t="s">
        <v>622</v>
      </c>
      <c r="E1793">
        <v>21</v>
      </c>
      <c r="F1793">
        <v>35</v>
      </c>
      <c r="G1793">
        <v>2</v>
      </c>
      <c r="H1793">
        <v>9</v>
      </c>
      <c r="I1793" s="1" t="s">
        <v>608</v>
      </c>
      <c r="J1793">
        <f>cocina[[#This Row],[Precio Unitario]]*cocina[[#This Row],[Cantidad Ordenada]]-cocina[[#This Row],[Costo Unitario]]*cocina[[#This Row],[Cantidad Ordenada]]</f>
        <v>28</v>
      </c>
      <c r="K1793">
        <f>cocina[[#This Row],[Precio Unitario]]*cocina[[#This Row],[Cantidad Ordenada]]</f>
        <v>70</v>
      </c>
      <c r="L1793" s="5">
        <f>(SUMIF(A:A,cocina[[#This Row],[Número de Orden]],J:J))/SUMIF(A:A,cocina[[#This Row],[Número de Orden]],K:K)</f>
        <v>0.41269841269841268</v>
      </c>
      <c r="M1793" s="1">
        <f>cocina[[#This Row],[Ganancia bruta]]-cocina[[#This Row],[Ganancia neta]]</f>
        <v>42</v>
      </c>
    </row>
    <row r="1794" spans="1:13" x14ac:dyDescent="0.3">
      <c r="A1794">
        <v>724</v>
      </c>
      <c r="B1794">
        <v>8</v>
      </c>
      <c r="C1794" s="1" t="s">
        <v>213</v>
      </c>
      <c r="D1794" s="1" t="s">
        <v>624</v>
      </c>
      <c r="E1794">
        <v>13</v>
      </c>
      <c r="F1794">
        <v>22</v>
      </c>
      <c r="G1794">
        <v>3</v>
      </c>
      <c r="H1794">
        <v>56</v>
      </c>
      <c r="I1794" s="1" t="s">
        <v>608</v>
      </c>
      <c r="J1794">
        <f>cocina[[#This Row],[Precio Unitario]]*cocina[[#This Row],[Cantidad Ordenada]]-cocina[[#This Row],[Costo Unitario]]*cocina[[#This Row],[Cantidad Ordenada]]</f>
        <v>27</v>
      </c>
      <c r="K1794">
        <f>cocina[[#This Row],[Precio Unitario]]*cocina[[#This Row],[Cantidad Ordenada]]</f>
        <v>66</v>
      </c>
      <c r="L1794" s="5">
        <f>(SUMIF(A:A,cocina[[#This Row],[Número de Orden]],J:J))/SUMIF(A:A,cocina[[#This Row],[Número de Orden]],K:K)</f>
        <v>0.40909090909090912</v>
      </c>
      <c r="M1794" s="1">
        <f>cocina[[#This Row],[Ganancia bruta]]-cocina[[#This Row],[Ganancia neta]]</f>
        <v>39</v>
      </c>
    </row>
    <row r="1795" spans="1:13" x14ac:dyDescent="0.3">
      <c r="A1795">
        <v>725</v>
      </c>
      <c r="B1795">
        <v>10</v>
      </c>
      <c r="C1795" s="1" t="s">
        <v>65</v>
      </c>
      <c r="D1795" s="1" t="s">
        <v>625</v>
      </c>
      <c r="E1795">
        <v>20</v>
      </c>
      <c r="F1795">
        <v>34</v>
      </c>
      <c r="G1795">
        <v>3</v>
      </c>
      <c r="H1795">
        <v>30</v>
      </c>
      <c r="I1795" s="1" t="s">
        <v>608</v>
      </c>
      <c r="J1795">
        <f>cocina[[#This Row],[Precio Unitario]]*cocina[[#This Row],[Cantidad Ordenada]]-cocina[[#This Row],[Costo Unitario]]*cocina[[#This Row],[Cantidad Ordenada]]</f>
        <v>42</v>
      </c>
      <c r="K1795">
        <f>cocina[[#This Row],[Precio Unitario]]*cocina[[#This Row],[Cantidad Ordenada]]</f>
        <v>102</v>
      </c>
      <c r="L1795" s="5">
        <f>(SUMIF(A:A,cocina[[#This Row],[Número de Orden]],J:J))/SUMIF(A:A,cocina[[#This Row],[Número de Orden]],K:K)</f>
        <v>0.4107142857142857</v>
      </c>
      <c r="M1795" s="1">
        <f>cocina[[#This Row],[Ganancia bruta]]-cocina[[#This Row],[Ganancia neta]]</f>
        <v>60</v>
      </c>
    </row>
    <row r="1796" spans="1:13" x14ac:dyDescent="0.3">
      <c r="A1796">
        <v>725</v>
      </c>
      <c r="B1796">
        <v>10</v>
      </c>
      <c r="C1796" s="1" t="s">
        <v>213</v>
      </c>
      <c r="D1796" s="1" t="s">
        <v>624</v>
      </c>
      <c r="E1796">
        <v>13</v>
      </c>
      <c r="F1796">
        <v>22</v>
      </c>
      <c r="G1796">
        <v>3</v>
      </c>
      <c r="H1796">
        <v>55</v>
      </c>
      <c r="I1796" s="1" t="s">
        <v>608</v>
      </c>
      <c r="J1796">
        <f>cocina[[#This Row],[Precio Unitario]]*cocina[[#This Row],[Cantidad Ordenada]]-cocina[[#This Row],[Costo Unitario]]*cocina[[#This Row],[Cantidad Ordenada]]</f>
        <v>27</v>
      </c>
      <c r="K1796">
        <f>cocina[[#This Row],[Precio Unitario]]*cocina[[#This Row],[Cantidad Ordenada]]</f>
        <v>66</v>
      </c>
      <c r="L1796" s="5">
        <f>(SUMIF(A:A,cocina[[#This Row],[Número de Orden]],J:J))/SUMIF(A:A,cocina[[#This Row],[Número de Orden]],K:K)</f>
        <v>0.4107142857142857</v>
      </c>
      <c r="M1796" s="1">
        <f>cocina[[#This Row],[Ganancia bruta]]-cocina[[#This Row],[Ganancia neta]]</f>
        <v>39</v>
      </c>
    </row>
    <row r="1797" spans="1:13" x14ac:dyDescent="0.3">
      <c r="A1797">
        <v>726</v>
      </c>
      <c r="B1797">
        <v>11</v>
      </c>
      <c r="C1797" s="1" t="s">
        <v>213</v>
      </c>
      <c r="D1797" s="1" t="s">
        <v>624</v>
      </c>
      <c r="E1797">
        <v>13</v>
      </c>
      <c r="F1797">
        <v>22</v>
      </c>
      <c r="G1797">
        <v>2</v>
      </c>
      <c r="H1797">
        <v>6</v>
      </c>
      <c r="I1797" s="1" t="s">
        <v>608</v>
      </c>
      <c r="J1797">
        <f>cocina[[#This Row],[Precio Unitario]]*cocina[[#This Row],[Cantidad Ordenada]]-cocina[[#This Row],[Costo Unitario]]*cocina[[#This Row],[Cantidad Ordenada]]</f>
        <v>18</v>
      </c>
      <c r="K1797">
        <f>cocina[[#This Row],[Precio Unitario]]*cocina[[#This Row],[Cantidad Ordenada]]</f>
        <v>44</v>
      </c>
      <c r="L1797" s="5">
        <f>(SUMIF(A:A,cocina[[#This Row],[Número de Orden]],J:J))/SUMIF(A:A,cocina[[#This Row],[Número de Orden]],K:K)</f>
        <v>0.3968253968253968</v>
      </c>
      <c r="M1797" s="1">
        <f>cocina[[#This Row],[Ganancia bruta]]-cocina[[#This Row],[Ganancia neta]]</f>
        <v>26</v>
      </c>
    </row>
    <row r="1798" spans="1:13" x14ac:dyDescent="0.3">
      <c r="A1798">
        <v>726</v>
      </c>
      <c r="B1798">
        <v>11</v>
      </c>
      <c r="C1798" s="1" t="s">
        <v>83</v>
      </c>
      <c r="D1798" s="1" t="s">
        <v>617</v>
      </c>
      <c r="E1798">
        <v>22</v>
      </c>
      <c r="F1798">
        <v>36</v>
      </c>
      <c r="G1798">
        <v>1</v>
      </c>
      <c r="H1798">
        <v>13</v>
      </c>
      <c r="I1798" s="1" t="s">
        <v>608</v>
      </c>
      <c r="J1798">
        <f>cocina[[#This Row],[Precio Unitario]]*cocina[[#This Row],[Cantidad Ordenada]]-cocina[[#This Row],[Costo Unitario]]*cocina[[#This Row],[Cantidad Ordenada]]</f>
        <v>14</v>
      </c>
      <c r="K1798">
        <f>cocina[[#This Row],[Precio Unitario]]*cocina[[#This Row],[Cantidad Ordenada]]</f>
        <v>36</v>
      </c>
      <c r="L1798" s="5">
        <f>(SUMIF(A:A,cocina[[#This Row],[Número de Orden]],J:J))/SUMIF(A:A,cocina[[#This Row],[Número de Orden]],K:K)</f>
        <v>0.3968253968253968</v>
      </c>
      <c r="M1798" s="1">
        <f>cocina[[#This Row],[Ganancia bruta]]-cocina[[#This Row],[Ganancia neta]]</f>
        <v>22</v>
      </c>
    </row>
    <row r="1799" spans="1:13" x14ac:dyDescent="0.3">
      <c r="A1799">
        <v>726</v>
      </c>
      <c r="B1799">
        <v>11</v>
      </c>
      <c r="C1799" s="1" t="s">
        <v>210</v>
      </c>
      <c r="D1799" s="1" t="s">
        <v>627</v>
      </c>
      <c r="E1799">
        <v>14</v>
      </c>
      <c r="F1799">
        <v>23</v>
      </c>
      <c r="G1799">
        <v>2</v>
      </c>
      <c r="H1799">
        <v>55</v>
      </c>
      <c r="I1799" s="1" t="s">
        <v>608</v>
      </c>
      <c r="J1799">
        <f>cocina[[#This Row],[Precio Unitario]]*cocina[[#This Row],[Cantidad Ordenada]]-cocina[[#This Row],[Costo Unitario]]*cocina[[#This Row],[Cantidad Ordenada]]</f>
        <v>18</v>
      </c>
      <c r="K1799">
        <f>cocina[[#This Row],[Precio Unitario]]*cocina[[#This Row],[Cantidad Ordenada]]</f>
        <v>46</v>
      </c>
      <c r="L1799" s="5">
        <f>(SUMIF(A:A,cocina[[#This Row],[Número de Orden]],J:J))/SUMIF(A:A,cocina[[#This Row],[Número de Orden]],K:K)</f>
        <v>0.3968253968253968</v>
      </c>
      <c r="M1799" s="1">
        <f>cocina[[#This Row],[Ganancia bruta]]-cocina[[#This Row],[Ganancia neta]]</f>
        <v>28</v>
      </c>
    </row>
    <row r="1800" spans="1:13" x14ac:dyDescent="0.3">
      <c r="A1800">
        <v>727</v>
      </c>
      <c r="B1800">
        <v>17</v>
      </c>
      <c r="C1800" s="1" t="s">
        <v>156</v>
      </c>
      <c r="D1800" s="1" t="s">
        <v>626</v>
      </c>
      <c r="E1800">
        <v>12</v>
      </c>
      <c r="F1800">
        <v>20</v>
      </c>
      <c r="G1800">
        <v>2</v>
      </c>
      <c r="H1800">
        <v>21</v>
      </c>
      <c r="I1800" s="1" t="s">
        <v>609</v>
      </c>
      <c r="J1800">
        <f>cocina[[#This Row],[Precio Unitario]]*cocina[[#This Row],[Cantidad Ordenada]]-cocina[[#This Row],[Costo Unitario]]*cocina[[#This Row],[Cantidad Ordenada]]</f>
        <v>16</v>
      </c>
      <c r="K1800">
        <f>cocina[[#This Row],[Precio Unitario]]*cocina[[#This Row],[Cantidad Ordenada]]</f>
        <v>40</v>
      </c>
      <c r="L1800" s="5">
        <f>(SUMIF(A:A,cocina[[#This Row],[Número de Orden]],J:J))/SUMIF(A:A,cocina[[#This Row],[Número de Orden]],K:K)</f>
        <v>0.4</v>
      </c>
      <c r="M1800" s="1">
        <f>cocina[[#This Row],[Ganancia bruta]]-cocina[[#This Row],[Ganancia neta]]</f>
        <v>24</v>
      </c>
    </row>
    <row r="1801" spans="1:13" x14ac:dyDescent="0.3">
      <c r="A1801">
        <v>728</v>
      </c>
      <c r="B1801">
        <v>9</v>
      </c>
      <c r="C1801" s="1" t="s">
        <v>89</v>
      </c>
      <c r="D1801" s="1" t="s">
        <v>629</v>
      </c>
      <c r="E1801">
        <v>10</v>
      </c>
      <c r="F1801">
        <v>18</v>
      </c>
      <c r="G1801">
        <v>1</v>
      </c>
      <c r="H1801">
        <v>42</v>
      </c>
      <c r="I1801" s="1" t="s">
        <v>608</v>
      </c>
      <c r="J1801">
        <f>cocina[[#This Row],[Precio Unitario]]*cocina[[#This Row],[Cantidad Ordenada]]-cocina[[#This Row],[Costo Unitario]]*cocina[[#This Row],[Cantidad Ordenada]]</f>
        <v>8</v>
      </c>
      <c r="K1801">
        <f>cocina[[#This Row],[Precio Unitario]]*cocina[[#This Row],[Cantidad Ordenada]]</f>
        <v>18</v>
      </c>
      <c r="L1801" s="5">
        <f>(SUMIF(A:A,cocina[[#This Row],[Número de Orden]],J:J))/SUMIF(A:A,cocina[[#This Row],[Número de Orden]],K:K)</f>
        <v>0.41025641025641024</v>
      </c>
      <c r="M1801" s="1">
        <f>cocina[[#This Row],[Ganancia bruta]]-cocina[[#This Row],[Ganancia neta]]</f>
        <v>10</v>
      </c>
    </row>
    <row r="1802" spans="1:13" x14ac:dyDescent="0.3">
      <c r="A1802">
        <v>728</v>
      </c>
      <c r="B1802">
        <v>9</v>
      </c>
      <c r="C1802" s="1" t="s">
        <v>116</v>
      </c>
      <c r="D1802" s="1" t="s">
        <v>615</v>
      </c>
      <c r="E1802">
        <v>16</v>
      </c>
      <c r="F1802">
        <v>27</v>
      </c>
      <c r="G1802">
        <v>3</v>
      </c>
      <c r="H1802">
        <v>8</v>
      </c>
      <c r="I1802" s="1" t="s">
        <v>608</v>
      </c>
      <c r="J1802">
        <f>cocina[[#This Row],[Precio Unitario]]*cocina[[#This Row],[Cantidad Ordenada]]-cocina[[#This Row],[Costo Unitario]]*cocina[[#This Row],[Cantidad Ordenada]]</f>
        <v>33</v>
      </c>
      <c r="K1802">
        <f>cocina[[#This Row],[Precio Unitario]]*cocina[[#This Row],[Cantidad Ordenada]]</f>
        <v>81</v>
      </c>
      <c r="L1802" s="5">
        <f>(SUMIF(A:A,cocina[[#This Row],[Número de Orden]],J:J))/SUMIF(A:A,cocina[[#This Row],[Número de Orden]],K:K)</f>
        <v>0.41025641025641024</v>
      </c>
      <c r="M1802" s="1">
        <f>cocina[[#This Row],[Ganancia bruta]]-cocina[[#This Row],[Ganancia neta]]</f>
        <v>48</v>
      </c>
    </row>
    <row r="1803" spans="1:13" x14ac:dyDescent="0.3">
      <c r="A1803">
        <v>728</v>
      </c>
      <c r="B1803">
        <v>9</v>
      </c>
      <c r="C1803" s="1" t="s">
        <v>257</v>
      </c>
      <c r="D1803" s="1" t="s">
        <v>623</v>
      </c>
      <c r="E1803">
        <v>19</v>
      </c>
      <c r="F1803">
        <v>32</v>
      </c>
      <c r="G1803">
        <v>3</v>
      </c>
      <c r="H1803">
        <v>22</v>
      </c>
      <c r="I1803" s="1" t="s">
        <v>608</v>
      </c>
      <c r="J1803">
        <f>cocina[[#This Row],[Precio Unitario]]*cocina[[#This Row],[Cantidad Ordenada]]-cocina[[#This Row],[Costo Unitario]]*cocina[[#This Row],[Cantidad Ordenada]]</f>
        <v>39</v>
      </c>
      <c r="K1803">
        <f>cocina[[#This Row],[Precio Unitario]]*cocina[[#This Row],[Cantidad Ordenada]]</f>
        <v>96</v>
      </c>
      <c r="L1803" s="5">
        <f>(SUMIF(A:A,cocina[[#This Row],[Número de Orden]],J:J))/SUMIF(A:A,cocina[[#This Row],[Número de Orden]],K:K)</f>
        <v>0.41025641025641024</v>
      </c>
      <c r="M1803" s="1">
        <f>cocina[[#This Row],[Ganancia bruta]]-cocina[[#This Row],[Ganancia neta]]</f>
        <v>57</v>
      </c>
    </row>
    <row r="1804" spans="1:13" x14ac:dyDescent="0.3">
      <c r="A1804">
        <v>729</v>
      </c>
      <c r="B1804">
        <v>20</v>
      </c>
      <c r="C1804" s="1" t="s">
        <v>65</v>
      </c>
      <c r="D1804" s="1" t="s">
        <v>625</v>
      </c>
      <c r="E1804">
        <v>20</v>
      </c>
      <c r="F1804">
        <v>34</v>
      </c>
      <c r="G1804">
        <v>2</v>
      </c>
      <c r="H1804">
        <v>57</v>
      </c>
      <c r="I1804" s="1" t="s">
        <v>608</v>
      </c>
      <c r="J1804">
        <f>cocina[[#This Row],[Precio Unitario]]*cocina[[#This Row],[Cantidad Ordenada]]-cocina[[#This Row],[Costo Unitario]]*cocina[[#This Row],[Cantidad Ordenada]]</f>
        <v>28</v>
      </c>
      <c r="K1804">
        <f>cocina[[#This Row],[Precio Unitario]]*cocina[[#This Row],[Cantidad Ordenada]]</f>
        <v>68</v>
      </c>
      <c r="L1804" s="5">
        <f>(SUMIF(A:A,cocina[[#This Row],[Número de Orden]],J:J))/SUMIF(A:A,cocina[[#This Row],[Número de Orden]],K:K)</f>
        <v>0.40625</v>
      </c>
      <c r="M1804" s="1">
        <f>cocina[[#This Row],[Ganancia bruta]]-cocina[[#This Row],[Ganancia neta]]</f>
        <v>40</v>
      </c>
    </row>
    <row r="1805" spans="1:13" x14ac:dyDescent="0.3">
      <c r="A1805">
        <v>729</v>
      </c>
      <c r="B1805">
        <v>20</v>
      </c>
      <c r="C1805" s="1" t="s">
        <v>156</v>
      </c>
      <c r="D1805" s="1" t="s">
        <v>626</v>
      </c>
      <c r="E1805">
        <v>12</v>
      </c>
      <c r="F1805">
        <v>20</v>
      </c>
      <c r="G1805">
        <v>3</v>
      </c>
      <c r="H1805">
        <v>8</v>
      </c>
      <c r="I1805" s="1" t="s">
        <v>609</v>
      </c>
      <c r="J1805">
        <f>cocina[[#This Row],[Precio Unitario]]*cocina[[#This Row],[Cantidad Ordenada]]-cocina[[#This Row],[Costo Unitario]]*cocina[[#This Row],[Cantidad Ordenada]]</f>
        <v>24</v>
      </c>
      <c r="K1805">
        <f>cocina[[#This Row],[Precio Unitario]]*cocina[[#This Row],[Cantidad Ordenada]]</f>
        <v>60</v>
      </c>
      <c r="L1805" s="5">
        <f>(SUMIF(A:A,cocina[[#This Row],[Número de Orden]],J:J))/SUMIF(A:A,cocina[[#This Row],[Número de Orden]],K:K)</f>
        <v>0.40625</v>
      </c>
      <c r="M1805" s="1">
        <f>cocina[[#This Row],[Ganancia bruta]]-cocina[[#This Row],[Ganancia neta]]</f>
        <v>36</v>
      </c>
    </row>
    <row r="1806" spans="1:13" x14ac:dyDescent="0.3">
      <c r="A1806">
        <v>730</v>
      </c>
      <c r="B1806">
        <v>8</v>
      </c>
      <c r="C1806" s="1" t="s">
        <v>78</v>
      </c>
      <c r="D1806" s="1" t="s">
        <v>613</v>
      </c>
      <c r="E1806">
        <v>18</v>
      </c>
      <c r="F1806">
        <v>30</v>
      </c>
      <c r="G1806">
        <v>3</v>
      </c>
      <c r="H1806">
        <v>32</v>
      </c>
      <c r="I1806" s="1" t="s">
        <v>609</v>
      </c>
      <c r="J1806">
        <f>cocina[[#This Row],[Precio Unitario]]*cocina[[#This Row],[Cantidad Ordenada]]-cocina[[#This Row],[Costo Unitario]]*cocina[[#This Row],[Cantidad Ordenada]]</f>
        <v>36</v>
      </c>
      <c r="K1806">
        <f>cocina[[#This Row],[Precio Unitario]]*cocina[[#This Row],[Cantidad Ordenada]]</f>
        <v>90</v>
      </c>
      <c r="L1806" s="5">
        <f>(SUMIF(A:A,cocina[[#This Row],[Número de Orden]],J:J))/SUMIF(A:A,cocina[[#This Row],[Número de Orden]],K:K)</f>
        <v>0.40350877192982454</v>
      </c>
      <c r="M1806" s="1">
        <f>cocina[[#This Row],[Ganancia bruta]]-cocina[[#This Row],[Ganancia neta]]</f>
        <v>54</v>
      </c>
    </row>
    <row r="1807" spans="1:13" x14ac:dyDescent="0.3">
      <c r="A1807">
        <v>730</v>
      </c>
      <c r="B1807">
        <v>8</v>
      </c>
      <c r="C1807" s="1" t="s">
        <v>168</v>
      </c>
      <c r="D1807" s="1" t="s">
        <v>612</v>
      </c>
      <c r="E1807">
        <v>14</v>
      </c>
      <c r="F1807">
        <v>24</v>
      </c>
      <c r="G1807">
        <v>1</v>
      </c>
      <c r="H1807">
        <v>47</v>
      </c>
      <c r="I1807" s="1" t="s">
        <v>609</v>
      </c>
      <c r="J1807">
        <f>cocina[[#This Row],[Precio Unitario]]*cocina[[#This Row],[Cantidad Ordenada]]-cocina[[#This Row],[Costo Unitario]]*cocina[[#This Row],[Cantidad Ordenada]]</f>
        <v>10</v>
      </c>
      <c r="K1807">
        <f>cocina[[#This Row],[Precio Unitario]]*cocina[[#This Row],[Cantidad Ordenada]]</f>
        <v>24</v>
      </c>
      <c r="L1807" s="5">
        <f>(SUMIF(A:A,cocina[[#This Row],[Número de Orden]],J:J))/SUMIF(A:A,cocina[[#This Row],[Número de Orden]],K:K)</f>
        <v>0.40350877192982454</v>
      </c>
      <c r="M1807" s="1">
        <f>cocina[[#This Row],[Ganancia bruta]]-cocina[[#This Row],[Ganancia neta]]</f>
        <v>14</v>
      </c>
    </row>
    <row r="1808" spans="1:13" x14ac:dyDescent="0.3">
      <c r="A1808">
        <v>731</v>
      </c>
      <c r="B1808">
        <v>17</v>
      </c>
      <c r="C1808" s="1" t="s">
        <v>257</v>
      </c>
      <c r="D1808" s="1" t="s">
        <v>623</v>
      </c>
      <c r="E1808">
        <v>19</v>
      </c>
      <c r="F1808">
        <v>32</v>
      </c>
      <c r="G1808">
        <v>2</v>
      </c>
      <c r="H1808">
        <v>47</v>
      </c>
      <c r="I1808" s="1" t="s">
        <v>609</v>
      </c>
      <c r="J1808">
        <f>cocina[[#This Row],[Precio Unitario]]*cocina[[#This Row],[Cantidad Ordenada]]-cocina[[#This Row],[Costo Unitario]]*cocina[[#This Row],[Cantidad Ordenada]]</f>
        <v>26</v>
      </c>
      <c r="K1808">
        <f>cocina[[#This Row],[Precio Unitario]]*cocina[[#This Row],[Cantidad Ordenada]]</f>
        <v>64</v>
      </c>
      <c r="L1808" s="5">
        <f>(SUMIF(A:A,cocina[[#This Row],[Número de Orden]],J:J))/SUMIF(A:A,cocina[[#This Row],[Número de Orden]],K:K)</f>
        <v>0.40625</v>
      </c>
      <c r="M1808" s="1">
        <f>cocina[[#This Row],[Ganancia bruta]]-cocina[[#This Row],[Ganancia neta]]</f>
        <v>38</v>
      </c>
    </row>
    <row r="1809" spans="1:13" x14ac:dyDescent="0.3">
      <c r="A1809">
        <v>732</v>
      </c>
      <c r="B1809">
        <v>12</v>
      </c>
      <c r="C1809" s="1" t="s">
        <v>58</v>
      </c>
      <c r="D1809" s="1" t="s">
        <v>616</v>
      </c>
      <c r="E1809">
        <v>25</v>
      </c>
      <c r="F1809">
        <v>40</v>
      </c>
      <c r="G1809">
        <v>3</v>
      </c>
      <c r="H1809">
        <v>29</v>
      </c>
      <c r="I1809" s="1" t="s">
        <v>608</v>
      </c>
      <c r="J1809">
        <f>cocina[[#This Row],[Precio Unitario]]*cocina[[#This Row],[Cantidad Ordenada]]-cocina[[#This Row],[Costo Unitario]]*cocina[[#This Row],[Cantidad Ordenada]]</f>
        <v>45</v>
      </c>
      <c r="K1809">
        <f>cocina[[#This Row],[Precio Unitario]]*cocina[[#This Row],[Cantidad Ordenada]]</f>
        <v>120</v>
      </c>
      <c r="L1809" s="5">
        <f>(SUMIF(A:A,cocina[[#This Row],[Número de Orden]],J:J))/SUMIF(A:A,cocina[[#This Row],[Número de Orden]],K:K)</f>
        <v>0.39215686274509803</v>
      </c>
      <c r="M1809" s="1">
        <f>cocina[[#This Row],[Ganancia bruta]]-cocina[[#This Row],[Ganancia neta]]</f>
        <v>75</v>
      </c>
    </row>
    <row r="1810" spans="1:13" x14ac:dyDescent="0.3">
      <c r="A1810">
        <v>732</v>
      </c>
      <c r="B1810">
        <v>12</v>
      </c>
      <c r="C1810" s="1" t="s">
        <v>165</v>
      </c>
      <c r="D1810" s="1" t="s">
        <v>630</v>
      </c>
      <c r="E1810">
        <v>15</v>
      </c>
      <c r="F1810">
        <v>26</v>
      </c>
      <c r="G1810">
        <v>3</v>
      </c>
      <c r="H1810">
        <v>36</v>
      </c>
      <c r="I1810" s="1" t="s">
        <v>609</v>
      </c>
      <c r="J1810">
        <f>cocina[[#This Row],[Precio Unitario]]*cocina[[#This Row],[Cantidad Ordenada]]-cocina[[#This Row],[Costo Unitario]]*cocina[[#This Row],[Cantidad Ordenada]]</f>
        <v>33</v>
      </c>
      <c r="K1810">
        <f>cocina[[#This Row],[Precio Unitario]]*cocina[[#This Row],[Cantidad Ordenada]]</f>
        <v>78</v>
      </c>
      <c r="L1810" s="5">
        <f>(SUMIF(A:A,cocina[[#This Row],[Número de Orden]],J:J))/SUMIF(A:A,cocina[[#This Row],[Número de Orden]],K:K)</f>
        <v>0.39215686274509803</v>
      </c>
      <c r="M1810" s="1">
        <f>cocina[[#This Row],[Ganancia bruta]]-cocina[[#This Row],[Ganancia neta]]</f>
        <v>45</v>
      </c>
    </row>
    <row r="1811" spans="1:13" x14ac:dyDescent="0.3">
      <c r="A1811">
        <v>732</v>
      </c>
      <c r="B1811">
        <v>12</v>
      </c>
      <c r="C1811" s="1" t="s">
        <v>83</v>
      </c>
      <c r="D1811" s="1" t="s">
        <v>617</v>
      </c>
      <c r="E1811">
        <v>22</v>
      </c>
      <c r="F1811">
        <v>36</v>
      </c>
      <c r="G1811">
        <v>3</v>
      </c>
      <c r="H1811">
        <v>56</v>
      </c>
      <c r="I1811" s="1" t="s">
        <v>609</v>
      </c>
      <c r="J1811">
        <f>cocina[[#This Row],[Precio Unitario]]*cocina[[#This Row],[Cantidad Ordenada]]-cocina[[#This Row],[Costo Unitario]]*cocina[[#This Row],[Cantidad Ordenada]]</f>
        <v>42</v>
      </c>
      <c r="K1811">
        <f>cocina[[#This Row],[Precio Unitario]]*cocina[[#This Row],[Cantidad Ordenada]]</f>
        <v>108</v>
      </c>
      <c r="L1811" s="5">
        <f>(SUMIF(A:A,cocina[[#This Row],[Número de Orden]],J:J))/SUMIF(A:A,cocina[[#This Row],[Número de Orden]],K:K)</f>
        <v>0.39215686274509803</v>
      </c>
      <c r="M1811" s="1">
        <f>cocina[[#This Row],[Ganancia bruta]]-cocina[[#This Row],[Ganancia neta]]</f>
        <v>66</v>
      </c>
    </row>
    <row r="1812" spans="1:13" x14ac:dyDescent="0.3">
      <c r="A1812">
        <v>733</v>
      </c>
      <c r="B1812">
        <v>14</v>
      </c>
      <c r="C1812" s="1" t="s">
        <v>83</v>
      </c>
      <c r="D1812" s="1" t="s">
        <v>617</v>
      </c>
      <c r="E1812">
        <v>22</v>
      </c>
      <c r="F1812">
        <v>36</v>
      </c>
      <c r="G1812">
        <v>3</v>
      </c>
      <c r="H1812">
        <v>31</v>
      </c>
      <c r="I1812" s="1" t="s">
        <v>609</v>
      </c>
      <c r="J1812">
        <f>cocina[[#This Row],[Precio Unitario]]*cocina[[#This Row],[Cantidad Ordenada]]-cocina[[#This Row],[Costo Unitario]]*cocina[[#This Row],[Cantidad Ordenada]]</f>
        <v>42</v>
      </c>
      <c r="K1812">
        <f>cocina[[#This Row],[Precio Unitario]]*cocina[[#This Row],[Cantidad Ordenada]]</f>
        <v>108</v>
      </c>
      <c r="L1812" s="5">
        <f>(SUMIF(A:A,cocina[[#This Row],[Número de Orden]],J:J))/SUMIF(A:A,cocina[[#This Row],[Número de Orden]],K:K)</f>
        <v>0.39784946236559138</v>
      </c>
      <c r="M1812" s="1">
        <f>cocina[[#This Row],[Ganancia bruta]]-cocina[[#This Row],[Ganancia neta]]</f>
        <v>66</v>
      </c>
    </row>
    <row r="1813" spans="1:13" x14ac:dyDescent="0.3">
      <c r="A1813">
        <v>733</v>
      </c>
      <c r="B1813">
        <v>14</v>
      </c>
      <c r="C1813" s="1" t="s">
        <v>168</v>
      </c>
      <c r="D1813" s="1" t="s">
        <v>612</v>
      </c>
      <c r="E1813">
        <v>14</v>
      </c>
      <c r="F1813">
        <v>24</v>
      </c>
      <c r="G1813">
        <v>1</v>
      </c>
      <c r="H1813">
        <v>34</v>
      </c>
      <c r="I1813" s="1" t="s">
        <v>608</v>
      </c>
      <c r="J1813">
        <f>cocina[[#This Row],[Precio Unitario]]*cocina[[#This Row],[Cantidad Ordenada]]-cocina[[#This Row],[Costo Unitario]]*cocina[[#This Row],[Cantidad Ordenada]]</f>
        <v>10</v>
      </c>
      <c r="K1813">
        <f>cocina[[#This Row],[Precio Unitario]]*cocina[[#This Row],[Cantidad Ordenada]]</f>
        <v>24</v>
      </c>
      <c r="L1813" s="5">
        <f>(SUMIF(A:A,cocina[[#This Row],[Número de Orden]],J:J))/SUMIF(A:A,cocina[[#This Row],[Número de Orden]],K:K)</f>
        <v>0.39784946236559138</v>
      </c>
      <c r="M1813" s="1">
        <f>cocina[[#This Row],[Ganancia bruta]]-cocina[[#This Row],[Ganancia neta]]</f>
        <v>14</v>
      </c>
    </row>
    <row r="1814" spans="1:13" x14ac:dyDescent="0.3">
      <c r="A1814">
        <v>733</v>
      </c>
      <c r="B1814">
        <v>14</v>
      </c>
      <c r="C1814" s="1" t="s">
        <v>116</v>
      </c>
      <c r="D1814" s="1" t="s">
        <v>615</v>
      </c>
      <c r="E1814">
        <v>16</v>
      </c>
      <c r="F1814">
        <v>27</v>
      </c>
      <c r="G1814">
        <v>2</v>
      </c>
      <c r="H1814">
        <v>9</v>
      </c>
      <c r="I1814" s="1" t="s">
        <v>609</v>
      </c>
      <c r="J1814">
        <f>cocina[[#This Row],[Precio Unitario]]*cocina[[#This Row],[Cantidad Ordenada]]-cocina[[#This Row],[Costo Unitario]]*cocina[[#This Row],[Cantidad Ordenada]]</f>
        <v>22</v>
      </c>
      <c r="K1814">
        <f>cocina[[#This Row],[Precio Unitario]]*cocina[[#This Row],[Cantidad Ordenada]]</f>
        <v>54</v>
      </c>
      <c r="L1814" s="5">
        <f>(SUMIF(A:A,cocina[[#This Row],[Número de Orden]],J:J))/SUMIF(A:A,cocina[[#This Row],[Número de Orden]],K:K)</f>
        <v>0.39784946236559138</v>
      </c>
      <c r="M1814" s="1">
        <f>cocina[[#This Row],[Ganancia bruta]]-cocina[[#This Row],[Ganancia neta]]</f>
        <v>32</v>
      </c>
    </row>
    <row r="1815" spans="1:13" x14ac:dyDescent="0.3">
      <c r="A1815">
        <v>734</v>
      </c>
      <c r="B1815">
        <v>14</v>
      </c>
      <c r="C1815" s="1" t="s">
        <v>257</v>
      </c>
      <c r="D1815" s="1" t="s">
        <v>623</v>
      </c>
      <c r="E1815">
        <v>19</v>
      </c>
      <c r="F1815">
        <v>32</v>
      </c>
      <c r="G1815">
        <v>3</v>
      </c>
      <c r="H1815">
        <v>11</v>
      </c>
      <c r="I1815" s="1" t="s">
        <v>609</v>
      </c>
      <c r="J1815">
        <f>cocina[[#This Row],[Precio Unitario]]*cocina[[#This Row],[Cantidad Ordenada]]-cocina[[#This Row],[Costo Unitario]]*cocina[[#This Row],[Cantidad Ordenada]]</f>
        <v>39</v>
      </c>
      <c r="K1815">
        <f>cocina[[#This Row],[Precio Unitario]]*cocina[[#This Row],[Cantidad Ordenada]]</f>
        <v>96</v>
      </c>
      <c r="L1815" s="5">
        <f>(SUMIF(A:A,cocina[[#This Row],[Número de Orden]],J:J))/SUMIF(A:A,cocina[[#This Row],[Número de Orden]],K:K)</f>
        <v>0.41007194244604317</v>
      </c>
      <c r="M1815" s="1">
        <f>cocina[[#This Row],[Ganancia bruta]]-cocina[[#This Row],[Ganancia neta]]</f>
        <v>57</v>
      </c>
    </row>
    <row r="1816" spans="1:13" x14ac:dyDescent="0.3">
      <c r="A1816">
        <v>734</v>
      </c>
      <c r="B1816">
        <v>14</v>
      </c>
      <c r="C1816" s="1" t="s">
        <v>168</v>
      </c>
      <c r="D1816" s="1" t="s">
        <v>612</v>
      </c>
      <c r="E1816">
        <v>14</v>
      </c>
      <c r="F1816">
        <v>24</v>
      </c>
      <c r="G1816">
        <v>1</v>
      </c>
      <c r="H1816">
        <v>16</v>
      </c>
      <c r="I1816" s="1" t="s">
        <v>608</v>
      </c>
      <c r="J1816">
        <f>cocina[[#This Row],[Precio Unitario]]*cocina[[#This Row],[Cantidad Ordenada]]-cocina[[#This Row],[Costo Unitario]]*cocina[[#This Row],[Cantidad Ordenada]]</f>
        <v>10</v>
      </c>
      <c r="K1816">
        <f>cocina[[#This Row],[Precio Unitario]]*cocina[[#This Row],[Cantidad Ordenada]]</f>
        <v>24</v>
      </c>
      <c r="L1816" s="5">
        <f>(SUMIF(A:A,cocina[[#This Row],[Número de Orden]],J:J))/SUMIF(A:A,cocina[[#This Row],[Número de Orden]],K:K)</f>
        <v>0.41007194244604317</v>
      </c>
      <c r="M1816" s="1">
        <f>cocina[[#This Row],[Ganancia bruta]]-cocina[[#This Row],[Ganancia neta]]</f>
        <v>14</v>
      </c>
    </row>
    <row r="1817" spans="1:13" x14ac:dyDescent="0.3">
      <c r="A1817">
        <v>734</v>
      </c>
      <c r="B1817">
        <v>14</v>
      </c>
      <c r="C1817" s="1" t="s">
        <v>122</v>
      </c>
      <c r="D1817" s="1" t="s">
        <v>621</v>
      </c>
      <c r="E1817">
        <v>11</v>
      </c>
      <c r="F1817">
        <v>19</v>
      </c>
      <c r="G1817">
        <v>1</v>
      </c>
      <c r="H1817">
        <v>25</v>
      </c>
      <c r="I1817" s="1" t="s">
        <v>608</v>
      </c>
      <c r="J1817">
        <f>cocina[[#This Row],[Precio Unitario]]*cocina[[#This Row],[Cantidad Ordenada]]-cocina[[#This Row],[Costo Unitario]]*cocina[[#This Row],[Cantidad Ordenada]]</f>
        <v>8</v>
      </c>
      <c r="K1817">
        <f>cocina[[#This Row],[Precio Unitario]]*cocina[[#This Row],[Cantidad Ordenada]]</f>
        <v>19</v>
      </c>
      <c r="L1817" s="5">
        <f>(SUMIF(A:A,cocina[[#This Row],[Número de Orden]],J:J))/SUMIF(A:A,cocina[[#This Row],[Número de Orden]],K:K)</f>
        <v>0.41007194244604317</v>
      </c>
      <c r="M1817" s="1">
        <f>cocina[[#This Row],[Ganancia bruta]]-cocina[[#This Row],[Ganancia neta]]</f>
        <v>11</v>
      </c>
    </row>
    <row r="1818" spans="1:13" x14ac:dyDescent="0.3">
      <c r="A1818">
        <v>735</v>
      </c>
      <c r="B1818">
        <v>20</v>
      </c>
      <c r="C1818" s="1" t="s">
        <v>210</v>
      </c>
      <c r="D1818" s="1" t="s">
        <v>627</v>
      </c>
      <c r="E1818">
        <v>14</v>
      </c>
      <c r="F1818">
        <v>23</v>
      </c>
      <c r="G1818">
        <v>2</v>
      </c>
      <c r="H1818">
        <v>30</v>
      </c>
      <c r="I1818" s="1" t="s">
        <v>609</v>
      </c>
      <c r="J1818">
        <f>cocina[[#This Row],[Precio Unitario]]*cocina[[#This Row],[Cantidad Ordenada]]-cocina[[#This Row],[Costo Unitario]]*cocina[[#This Row],[Cantidad Ordenada]]</f>
        <v>18</v>
      </c>
      <c r="K1818">
        <f>cocina[[#This Row],[Precio Unitario]]*cocina[[#This Row],[Cantidad Ordenada]]</f>
        <v>46</v>
      </c>
      <c r="L1818" s="5">
        <f>(SUMIF(A:A,cocina[[#This Row],[Número de Orden]],J:J))/SUMIF(A:A,cocina[[#This Row],[Número de Orden]],K:K)</f>
        <v>0.40140845070422537</v>
      </c>
      <c r="M1818" s="1">
        <f>cocina[[#This Row],[Ganancia bruta]]-cocina[[#This Row],[Ganancia neta]]</f>
        <v>28</v>
      </c>
    </row>
    <row r="1819" spans="1:13" x14ac:dyDescent="0.3">
      <c r="A1819">
        <v>735</v>
      </c>
      <c r="B1819">
        <v>20</v>
      </c>
      <c r="C1819" s="1" t="s">
        <v>257</v>
      </c>
      <c r="D1819" s="1" t="s">
        <v>623</v>
      </c>
      <c r="E1819">
        <v>19</v>
      </c>
      <c r="F1819">
        <v>32</v>
      </c>
      <c r="G1819">
        <v>3</v>
      </c>
      <c r="H1819">
        <v>57</v>
      </c>
      <c r="I1819" s="1" t="s">
        <v>608</v>
      </c>
      <c r="J1819">
        <f>cocina[[#This Row],[Precio Unitario]]*cocina[[#This Row],[Cantidad Ordenada]]-cocina[[#This Row],[Costo Unitario]]*cocina[[#This Row],[Cantidad Ordenada]]</f>
        <v>39</v>
      </c>
      <c r="K1819">
        <f>cocina[[#This Row],[Precio Unitario]]*cocina[[#This Row],[Cantidad Ordenada]]</f>
        <v>96</v>
      </c>
      <c r="L1819" s="5">
        <f>(SUMIF(A:A,cocina[[#This Row],[Número de Orden]],J:J))/SUMIF(A:A,cocina[[#This Row],[Número de Orden]],K:K)</f>
        <v>0.40140845070422537</v>
      </c>
      <c r="M1819" s="1">
        <f>cocina[[#This Row],[Ganancia bruta]]-cocina[[#This Row],[Ganancia neta]]</f>
        <v>57</v>
      </c>
    </row>
    <row r="1820" spans="1:13" x14ac:dyDescent="0.3">
      <c r="A1820">
        <v>736</v>
      </c>
      <c r="B1820">
        <v>17</v>
      </c>
      <c r="C1820" s="1" t="s">
        <v>213</v>
      </c>
      <c r="D1820" s="1" t="s">
        <v>624</v>
      </c>
      <c r="E1820">
        <v>13</v>
      </c>
      <c r="F1820">
        <v>22</v>
      </c>
      <c r="G1820">
        <v>3</v>
      </c>
      <c r="H1820">
        <v>22</v>
      </c>
      <c r="I1820" s="1" t="s">
        <v>609</v>
      </c>
      <c r="J1820">
        <f>cocina[[#This Row],[Precio Unitario]]*cocina[[#This Row],[Cantidad Ordenada]]-cocina[[#This Row],[Costo Unitario]]*cocina[[#This Row],[Cantidad Ordenada]]</f>
        <v>27</v>
      </c>
      <c r="K1820">
        <f>cocina[[#This Row],[Precio Unitario]]*cocina[[#This Row],[Cantidad Ordenada]]</f>
        <v>66</v>
      </c>
      <c r="L1820" s="5">
        <f>(SUMIF(A:A,cocina[[#This Row],[Número de Orden]],J:J))/SUMIF(A:A,cocina[[#This Row],[Número de Orden]],K:K)</f>
        <v>0.40465116279069768</v>
      </c>
      <c r="M1820" s="1">
        <f>cocina[[#This Row],[Ganancia bruta]]-cocina[[#This Row],[Ganancia neta]]</f>
        <v>39</v>
      </c>
    </row>
    <row r="1821" spans="1:13" x14ac:dyDescent="0.3">
      <c r="A1821">
        <v>736</v>
      </c>
      <c r="B1821">
        <v>17</v>
      </c>
      <c r="C1821" s="1" t="s">
        <v>52</v>
      </c>
      <c r="D1821" s="1" t="s">
        <v>620</v>
      </c>
      <c r="E1821">
        <v>16</v>
      </c>
      <c r="F1821">
        <v>28</v>
      </c>
      <c r="G1821">
        <v>2</v>
      </c>
      <c r="H1821">
        <v>43</v>
      </c>
      <c r="I1821" s="1" t="s">
        <v>608</v>
      </c>
      <c r="J1821">
        <f>cocina[[#This Row],[Precio Unitario]]*cocina[[#This Row],[Cantidad Ordenada]]-cocina[[#This Row],[Costo Unitario]]*cocina[[#This Row],[Cantidad Ordenada]]</f>
        <v>24</v>
      </c>
      <c r="K1821">
        <f>cocina[[#This Row],[Precio Unitario]]*cocina[[#This Row],[Cantidad Ordenada]]</f>
        <v>56</v>
      </c>
      <c r="L1821" s="5">
        <f>(SUMIF(A:A,cocina[[#This Row],[Número de Orden]],J:J))/SUMIF(A:A,cocina[[#This Row],[Número de Orden]],K:K)</f>
        <v>0.40465116279069768</v>
      </c>
      <c r="M1821" s="1">
        <f>cocina[[#This Row],[Ganancia bruta]]-cocina[[#This Row],[Ganancia neta]]</f>
        <v>32</v>
      </c>
    </row>
    <row r="1822" spans="1:13" x14ac:dyDescent="0.3">
      <c r="A1822">
        <v>736</v>
      </c>
      <c r="B1822">
        <v>17</v>
      </c>
      <c r="C1822" s="1" t="s">
        <v>126</v>
      </c>
      <c r="D1822" s="1" t="s">
        <v>614</v>
      </c>
      <c r="E1822">
        <v>19</v>
      </c>
      <c r="F1822">
        <v>31</v>
      </c>
      <c r="G1822">
        <v>3</v>
      </c>
      <c r="H1822">
        <v>27</v>
      </c>
      <c r="I1822" s="1" t="s">
        <v>609</v>
      </c>
      <c r="J1822">
        <f>cocina[[#This Row],[Precio Unitario]]*cocina[[#This Row],[Cantidad Ordenada]]-cocina[[#This Row],[Costo Unitario]]*cocina[[#This Row],[Cantidad Ordenada]]</f>
        <v>36</v>
      </c>
      <c r="K1822">
        <f>cocina[[#This Row],[Precio Unitario]]*cocina[[#This Row],[Cantidad Ordenada]]</f>
        <v>93</v>
      </c>
      <c r="L1822" s="5">
        <f>(SUMIF(A:A,cocina[[#This Row],[Número de Orden]],J:J))/SUMIF(A:A,cocina[[#This Row],[Número de Orden]],K:K)</f>
        <v>0.40465116279069768</v>
      </c>
      <c r="M1822" s="1">
        <f>cocina[[#This Row],[Ganancia bruta]]-cocina[[#This Row],[Ganancia neta]]</f>
        <v>57</v>
      </c>
    </row>
    <row r="1823" spans="1:13" x14ac:dyDescent="0.3">
      <c r="A1823">
        <v>737</v>
      </c>
      <c r="B1823">
        <v>6</v>
      </c>
      <c r="C1823" s="1" t="s">
        <v>48</v>
      </c>
      <c r="D1823" s="1" t="s">
        <v>618</v>
      </c>
      <c r="E1823">
        <v>17</v>
      </c>
      <c r="F1823">
        <v>29</v>
      </c>
      <c r="G1823">
        <v>2</v>
      </c>
      <c r="H1823">
        <v>17</v>
      </c>
      <c r="I1823" s="1" t="s">
        <v>609</v>
      </c>
      <c r="J1823">
        <f>cocina[[#This Row],[Precio Unitario]]*cocina[[#This Row],[Cantidad Ordenada]]-cocina[[#This Row],[Costo Unitario]]*cocina[[#This Row],[Cantidad Ordenada]]</f>
        <v>24</v>
      </c>
      <c r="K1823">
        <f>cocina[[#This Row],[Precio Unitario]]*cocina[[#This Row],[Cantidad Ordenada]]</f>
        <v>58</v>
      </c>
      <c r="L1823" s="5">
        <f>(SUMIF(A:A,cocina[[#This Row],[Número de Orden]],J:J))/SUMIF(A:A,cocina[[#This Row],[Número de Orden]],K:K)</f>
        <v>0.40677966101694918</v>
      </c>
      <c r="M1823" s="1">
        <f>cocina[[#This Row],[Ganancia bruta]]-cocina[[#This Row],[Ganancia neta]]</f>
        <v>34</v>
      </c>
    </row>
    <row r="1824" spans="1:13" x14ac:dyDescent="0.3">
      <c r="A1824">
        <v>737</v>
      </c>
      <c r="B1824">
        <v>6</v>
      </c>
      <c r="C1824" s="1" t="s">
        <v>78</v>
      </c>
      <c r="D1824" s="1" t="s">
        <v>613</v>
      </c>
      <c r="E1824">
        <v>18</v>
      </c>
      <c r="F1824">
        <v>30</v>
      </c>
      <c r="G1824">
        <v>2</v>
      </c>
      <c r="H1824">
        <v>5</v>
      </c>
      <c r="I1824" s="1" t="s">
        <v>608</v>
      </c>
      <c r="J1824">
        <f>cocina[[#This Row],[Precio Unitario]]*cocina[[#This Row],[Cantidad Ordenada]]-cocina[[#This Row],[Costo Unitario]]*cocina[[#This Row],[Cantidad Ordenada]]</f>
        <v>24</v>
      </c>
      <c r="K1824">
        <f>cocina[[#This Row],[Precio Unitario]]*cocina[[#This Row],[Cantidad Ordenada]]</f>
        <v>60</v>
      </c>
      <c r="L1824" s="5">
        <f>(SUMIF(A:A,cocina[[#This Row],[Número de Orden]],J:J))/SUMIF(A:A,cocina[[#This Row],[Número de Orden]],K:K)</f>
        <v>0.40677966101694918</v>
      </c>
      <c r="M1824" s="1">
        <f>cocina[[#This Row],[Ganancia bruta]]-cocina[[#This Row],[Ganancia neta]]</f>
        <v>36</v>
      </c>
    </row>
    <row r="1825" spans="1:13" x14ac:dyDescent="0.3">
      <c r="A1825">
        <v>738</v>
      </c>
      <c r="B1825">
        <v>15</v>
      </c>
      <c r="C1825" s="1" t="s">
        <v>165</v>
      </c>
      <c r="D1825" s="1" t="s">
        <v>630</v>
      </c>
      <c r="E1825">
        <v>15</v>
      </c>
      <c r="F1825">
        <v>26</v>
      </c>
      <c r="G1825">
        <v>2</v>
      </c>
      <c r="H1825">
        <v>59</v>
      </c>
      <c r="I1825" s="1" t="s">
        <v>608</v>
      </c>
      <c r="J1825">
        <f>cocina[[#This Row],[Precio Unitario]]*cocina[[#This Row],[Cantidad Ordenada]]-cocina[[#This Row],[Costo Unitario]]*cocina[[#This Row],[Cantidad Ordenada]]</f>
        <v>22</v>
      </c>
      <c r="K1825">
        <f>cocina[[#This Row],[Precio Unitario]]*cocina[[#This Row],[Cantidad Ordenada]]</f>
        <v>52</v>
      </c>
      <c r="L1825" s="5">
        <f>(SUMIF(A:A,cocina[[#This Row],[Número de Orden]],J:J))/SUMIF(A:A,cocina[[#This Row],[Número de Orden]],K:K)</f>
        <v>0.43283582089552236</v>
      </c>
      <c r="M1825" s="1">
        <f>cocina[[#This Row],[Ganancia bruta]]-cocina[[#This Row],[Ganancia neta]]</f>
        <v>30</v>
      </c>
    </row>
    <row r="1826" spans="1:13" x14ac:dyDescent="0.3">
      <c r="A1826">
        <v>738</v>
      </c>
      <c r="B1826">
        <v>15</v>
      </c>
      <c r="C1826" s="1" t="s">
        <v>52</v>
      </c>
      <c r="D1826" s="1" t="s">
        <v>620</v>
      </c>
      <c r="E1826">
        <v>16</v>
      </c>
      <c r="F1826">
        <v>28</v>
      </c>
      <c r="G1826">
        <v>1</v>
      </c>
      <c r="H1826">
        <v>15</v>
      </c>
      <c r="I1826" s="1" t="s">
        <v>608</v>
      </c>
      <c r="J1826">
        <f>cocina[[#This Row],[Precio Unitario]]*cocina[[#This Row],[Cantidad Ordenada]]-cocina[[#This Row],[Costo Unitario]]*cocina[[#This Row],[Cantidad Ordenada]]</f>
        <v>12</v>
      </c>
      <c r="K1826">
        <f>cocina[[#This Row],[Precio Unitario]]*cocina[[#This Row],[Cantidad Ordenada]]</f>
        <v>28</v>
      </c>
      <c r="L1826" s="5">
        <f>(SUMIF(A:A,cocina[[#This Row],[Número de Orden]],J:J))/SUMIF(A:A,cocina[[#This Row],[Número de Orden]],K:K)</f>
        <v>0.43283582089552236</v>
      </c>
      <c r="M1826" s="1">
        <f>cocina[[#This Row],[Ganancia bruta]]-cocina[[#This Row],[Ganancia neta]]</f>
        <v>16</v>
      </c>
    </row>
    <row r="1827" spans="1:13" x14ac:dyDescent="0.3">
      <c r="A1827">
        <v>738</v>
      </c>
      <c r="B1827">
        <v>15</v>
      </c>
      <c r="C1827" s="1" t="s">
        <v>89</v>
      </c>
      <c r="D1827" s="1" t="s">
        <v>629</v>
      </c>
      <c r="E1827">
        <v>10</v>
      </c>
      <c r="F1827">
        <v>18</v>
      </c>
      <c r="G1827">
        <v>3</v>
      </c>
      <c r="H1827">
        <v>20</v>
      </c>
      <c r="I1827" s="1" t="s">
        <v>609</v>
      </c>
      <c r="J1827">
        <f>cocina[[#This Row],[Precio Unitario]]*cocina[[#This Row],[Cantidad Ordenada]]-cocina[[#This Row],[Costo Unitario]]*cocina[[#This Row],[Cantidad Ordenada]]</f>
        <v>24</v>
      </c>
      <c r="K1827">
        <f>cocina[[#This Row],[Precio Unitario]]*cocina[[#This Row],[Cantidad Ordenada]]</f>
        <v>54</v>
      </c>
      <c r="L1827" s="5">
        <f>(SUMIF(A:A,cocina[[#This Row],[Número de Orden]],J:J))/SUMIF(A:A,cocina[[#This Row],[Número de Orden]],K:K)</f>
        <v>0.43283582089552236</v>
      </c>
      <c r="M1827" s="1">
        <f>cocina[[#This Row],[Ganancia bruta]]-cocina[[#This Row],[Ganancia neta]]</f>
        <v>30</v>
      </c>
    </row>
    <row r="1828" spans="1:13" x14ac:dyDescent="0.3">
      <c r="A1828">
        <v>739</v>
      </c>
      <c r="B1828">
        <v>10</v>
      </c>
      <c r="C1828" s="1" t="s">
        <v>210</v>
      </c>
      <c r="D1828" s="1" t="s">
        <v>627</v>
      </c>
      <c r="E1828">
        <v>14</v>
      </c>
      <c r="F1828">
        <v>23</v>
      </c>
      <c r="G1828">
        <v>2</v>
      </c>
      <c r="H1828">
        <v>54</v>
      </c>
      <c r="I1828" s="1" t="s">
        <v>608</v>
      </c>
      <c r="J1828">
        <f>cocina[[#This Row],[Precio Unitario]]*cocina[[#This Row],[Cantidad Ordenada]]-cocina[[#This Row],[Costo Unitario]]*cocina[[#This Row],[Cantidad Ordenada]]</f>
        <v>18</v>
      </c>
      <c r="K1828">
        <f>cocina[[#This Row],[Precio Unitario]]*cocina[[#This Row],[Cantidad Ordenada]]</f>
        <v>46</v>
      </c>
      <c r="L1828" s="5">
        <f>(SUMIF(A:A,cocina[[#This Row],[Número de Orden]],J:J))/SUMIF(A:A,cocina[[#This Row],[Número de Orden]],K:K)</f>
        <v>0.39130434782608697</v>
      </c>
      <c r="M1828" s="1">
        <f>cocina[[#This Row],[Ganancia bruta]]-cocina[[#This Row],[Ganancia neta]]</f>
        <v>28</v>
      </c>
    </row>
    <row r="1829" spans="1:13" x14ac:dyDescent="0.3">
      <c r="A1829">
        <v>740</v>
      </c>
      <c r="B1829">
        <v>16</v>
      </c>
      <c r="C1829" s="1" t="s">
        <v>52</v>
      </c>
      <c r="D1829" s="1" t="s">
        <v>620</v>
      </c>
      <c r="E1829">
        <v>16</v>
      </c>
      <c r="F1829">
        <v>28</v>
      </c>
      <c r="G1829">
        <v>3</v>
      </c>
      <c r="H1829">
        <v>31</v>
      </c>
      <c r="I1829" s="1" t="s">
        <v>608</v>
      </c>
      <c r="J1829">
        <f>cocina[[#This Row],[Precio Unitario]]*cocina[[#This Row],[Cantidad Ordenada]]-cocina[[#This Row],[Costo Unitario]]*cocina[[#This Row],[Cantidad Ordenada]]</f>
        <v>36</v>
      </c>
      <c r="K1829">
        <f>cocina[[#This Row],[Precio Unitario]]*cocina[[#This Row],[Cantidad Ordenada]]</f>
        <v>84</v>
      </c>
      <c r="L1829" s="5">
        <f>(SUMIF(A:A,cocina[[#This Row],[Número de Orden]],J:J))/SUMIF(A:A,cocina[[#This Row],[Número de Orden]],K:K)</f>
        <v>0.40273037542662116</v>
      </c>
      <c r="M1829" s="1">
        <f>cocina[[#This Row],[Ganancia bruta]]-cocina[[#This Row],[Ganancia neta]]</f>
        <v>48</v>
      </c>
    </row>
    <row r="1830" spans="1:13" x14ac:dyDescent="0.3">
      <c r="A1830">
        <v>740</v>
      </c>
      <c r="B1830">
        <v>16</v>
      </c>
      <c r="C1830" s="1" t="s">
        <v>257</v>
      </c>
      <c r="D1830" s="1" t="s">
        <v>623</v>
      </c>
      <c r="E1830">
        <v>19</v>
      </c>
      <c r="F1830">
        <v>32</v>
      </c>
      <c r="G1830">
        <v>1</v>
      </c>
      <c r="H1830">
        <v>16</v>
      </c>
      <c r="I1830" s="1" t="s">
        <v>609</v>
      </c>
      <c r="J1830">
        <f>cocina[[#This Row],[Precio Unitario]]*cocina[[#This Row],[Cantidad Ordenada]]-cocina[[#This Row],[Costo Unitario]]*cocina[[#This Row],[Cantidad Ordenada]]</f>
        <v>13</v>
      </c>
      <c r="K1830">
        <f>cocina[[#This Row],[Precio Unitario]]*cocina[[#This Row],[Cantidad Ordenada]]</f>
        <v>32</v>
      </c>
      <c r="L1830" s="5">
        <f>(SUMIF(A:A,cocina[[#This Row],[Número de Orden]],J:J))/SUMIF(A:A,cocina[[#This Row],[Número de Orden]],K:K)</f>
        <v>0.40273037542662116</v>
      </c>
      <c r="M1830" s="1">
        <f>cocina[[#This Row],[Ganancia bruta]]-cocina[[#This Row],[Ganancia neta]]</f>
        <v>19</v>
      </c>
    </row>
    <row r="1831" spans="1:13" x14ac:dyDescent="0.3">
      <c r="A1831">
        <v>740</v>
      </c>
      <c r="B1831">
        <v>16</v>
      </c>
      <c r="C1831" s="1" t="s">
        <v>83</v>
      </c>
      <c r="D1831" s="1" t="s">
        <v>617</v>
      </c>
      <c r="E1831">
        <v>22</v>
      </c>
      <c r="F1831">
        <v>36</v>
      </c>
      <c r="G1831">
        <v>3</v>
      </c>
      <c r="H1831">
        <v>45</v>
      </c>
      <c r="I1831" s="1" t="s">
        <v>609</v>
      </c>
      <c r="J1831">
        <f>cocina[[#This Row],[Precio Unitario]]*cocina[[#This Row],[Cantidad Ordenada]]-cocina[[#This Row],[Costo Unitario]]*cocina[[#This Row],[Cantidad Ordenada]]</f>
        <v>42</v>
      </c>
      <c r="K1831">
        <f>cocina[[#This Row],[Precio Unitario]]*cocina[[#This Row],[Cantidad Ordenada]]</f>
        <v>108</v>
      </c>
      <c r="L1831" s="5">
        <f>(SUMIF(A:A,cocina[[#This Row],[Número de Orden]],J:J))/SUMIF(A:A,cocina[[#This Row],[Número de Orden]],K:K)</f>
        <v>0.40273037542662116</v>
      </c>
      <c r="M1831" s="1">
        <f>cocina[[#This Row],[Ganancia bruta]]-cocina[[#This Row],[Ganancia neta]]</f>
        <v>66</v>
      </c>
    </row>
    <row r="1832" spans="1:13" x14ac:dyDescent="0.3">
      <c r="A1832">
        <v>740</v>
      </c>
      <c r="B1832">
        <v>16</v>
      </c>
      <c r="C1832" s="1" t="s">
        <v>210</v>
      </c>
      <c r="D1832" s="1" t="s">
        <v>627</v>
      </c>
      <c r="E1832">
        <v>14</v>
      </c>
      <c r="F1832">
        <v>23</v>
      </c>
      <c r="G1832">
        <v>3</v>
      </c>
      <c r="H1832">
        <v>21</v>
      </c>
      <c r="I1832" s="1" t="s">
        <v>609</v>
      </c>
      <c r="J1832">
        <f>cocina[[#This Row],[Precio Unitario]]*cocina[[#This Row],[Cantidad Ordenada]]-cocina[[#This Row],[Costo Unitario]]*cocina[[#This Row],[Cantidad Ordenada]]</f>
        <v>27</v>
      </c>
      <c r="K1832">
        <f>cocina[[#This Row],[Precio Unitario]]*cocina[[#This Row],[Cantidad Ordenada]]</f>
        <v>69</v>
      </c>
      <c r="L1832" s="5">
        <f>(SUMIF(A:A,cocina[[#This Row],[Número de Orden]],J:J))/SUMIF(A:A,cocina[[#This Row],[Número de Orden]],K:K)</f>
        <v>0.40273037542662116</v>
      </c>
      <c r="M1832" s="1">
        <f>cocina[[#This Row],[Ganancia bruta]]-cocina[[#This Row],[Ganancia neta]]</f>
        <v>42</v>
      </c>
    </row>
    <row r="1833" spans="1:13" x14ac:dyDescent="0.3">
      <c r="A1833">
        <v>741</v>
      </c>
      <c r="B1833">
        <v>14</v>
      </c>
      <c r="C1833" s="1" t="s">
        <v>168</v>
      </c>
      <c r="D1833" s="1" t="s">
        <v>612</v>
      </c>
      <c r="E1833">
        <v>14</v>
      </c>
      <c r="F1833">
        <v>24</v>
      </c>
      <c r="G1833">
        <v>3</v>
      </c>
      <c r="H1833">
        <v>52</v>
      </c>
      <c r="I1833" s="1" t="s">
        <v>609</v>
      </c>
      <c r="J1833">
        <f>cocina[[#This Row],[Precio Unitario]]*cocina[[#This Row],[Cantidad Ordenada]]-cocina[[#This Row],[Costo Unitario]]*cocina[[#This Row],[Cantidad Ordenada]]</f>
        <v>30</v>
      </c>
      <c r="K1833">
        <f>cocina[[#This Row],[Precio Unitario]]*cocina[[#This Row],[Cantidad Ordenada]]</f>
        <v>72</v>
      </c>
      <c r="L1833" s="5">
        <f>(SUMIF(A:A,cocina[[#This Row],[Número de Orden]],J:J))/SUMIF(A:A,cocina[[#This Row],[Número de Orden]],K:K)</f>
        <v>0.41052631578947368</v>
      </c>
      <c r="M1833" s="1">
        <f>cocina[[#This Row],[Ganancia bruta]]-cocina[[#This Row],[Ganancia neta]]</f>
        <v>42</v>
      </c>
    </row>
    <row r="1834" spans="1:13" x14ac:dyDescent="0.3">
      <c r="A1834">
        <v>741</v>
      </c>
      <c r="B1834">
        <v>14</v>
      </c>
      <c r="C1834" s="1" t="s">
        <v>48</v>
      </c>
      <c r="D1834" s="1" t="s">
        <v>618</v>
      </c>
      <c r="E1834">
        <v>17</v>
      </c>
      <c r="F1834">
        <v>29</v>
      </c>
      <c r="G1834">
        <v>2</v>
      </c>
      <c r="H1834">
        <v>40</v>
      </c>
      <c r="I1834" s="1" t="s">
        <v>608</v>
      </c>
      <c r="J1834">
        <f>cocina[[#This Row],[Precio Unitario]]*cocina[[#This Row],[Cantidad Ordenada]]-cocina[[#This Row],[Costo Unitario]]*cocina[[#This Row],[Cantidad Ordenada]]</f>
        <v>24</v>
      </c>
      <c r="K1834">
        <f>cocina[[#This Row],[Precio Unitario]]*cocina[[#This Row],[Cantidad Ordenada]]</f>
        <v>58</v>
      </c>
      <c r="L1834" s="5">
        <f>(SUMIF(A:A,cocina[[#This Row],[Número de Orden]],J:J))/SUMIF(A:A,cocina[[#This Row],[Número de Orden]],K:K)</f>
        <v>0.41052631578947368</v>
      </c>
      <c r="M1834" s="1">
        <f>cocina[[#This Row],[Ganancia bruta]]-cocina[[#This Row],[Ganancia neta]]</f>
        <v>34</v>
      </c>
    </row>
    <row r="1835" spans="1:13" x14ac:dyDescent="0.3">
      <c r="A1835">
        <v>741</v>
      </c>
      <c r="B1835">
        <v>14</v>
      </c>
      <c r="C1835" s="1" t="s">
        <v>271</v>
      </c>
      <c r="D1835" s="1" t="s">
        <v>619</v>
      </c>
      <c r="E1835">
        <v>20</v>
      </c>
      <c r="F1835">
        <v>33</v>
      </c>
      <c r="G1835">
        <v>3</v>
      </c>
      <c r="H1835">
        <v>39</v>
      </c>
      <c r="I1835" s="1" t="s">
        <v>609</v>
      </c>
      <c r="J1835">
        <f>cocina[[#This Row],[Precio Unitario]]*cocina[[#This Row],[Cantidad Ordenada]]-cocina[[#This Row],[Costo Unitario]]*cocina[[#This Row],[Cantidad Ordenada]]</f>
        <v>39</v>
      </c>
      <c r="K1835">
        <f>cocina[[#This Row],[Precio Unitario]]*cocina[[#This Row],[Cantidad Ordenada]]</f>
        <v>99</v>
      </c>
      <c r="L1835" s="5">
        <f>(SUMIF(A:A,cocina[[#This Row],[Número de Orden]],J:J))/SUMIF(A:A,cocina[[#This Row],[Número de Orden]],K:K)</f>
        <v>0.41052631578947368</v>
      </c>
      <c r="M1835" s="1">
        <f>cocina[[#This Row],[Ganancia bruta]]-cocina[[#This Row],[Ganancia neta]]</f>
        <v>60</v>
      </c>
    </row>
    <row r="1836" spans="1:13" x14ac:dyDescent="0.3">
      <c r="A1836">
        <v>741</v>
      </c>
      <c r="B1836">
        <v>14</v>
      </c>
      <c r="C1836" s="1" t="s">
        <v>52</v>
      </c>
      <c r="D1836" s="1" t="s">
        <v>620</v>
      </c>
      <c r="E1836">
        <v>16</v>
      </c>
      <c r="F1836">
        <v>28</v>
      </c>
      <c r="G1836">
        <v>2</v>
      </c>
      <c r="H1836">
        <v>34</v>
      </c>
      <c r="I1836" s="1" t="s">
        <v>609</v>
      </c>
      <c r="J1836">
        <f>cocina[[#This Row],[Precio Unitario]]*cocina[[#This Row],[Cantidad Ordenada]]-cocina[[#This Row],[Costo Unitario]]*cocina[[#This Row],[Cantidad Ordenada]]</f>
        <v>24</v>
      </c>
      <c r="K1836">
        <f>cocina[[#This Row],[Precio Unitario]]*cocina[[#This Row],[Cantidad Ordenada]]</f>
        <v>56</v>
      </c>
      <c r="L1836" s="5">
        <f>(SUMIF(A:A,cocina[[#This Row],[Número de Orden]],J:J))/SUMIF(A:A,cocina[[#This Row],[Número de Orden]],K:K)</f>
        <v>0.41052631578947368</v>
      </c>
      <c r="M1836" s="1">
        <f>cocina[[#This Row],[Ganancia bruta]]-cocina[[#This Row],[Ganancia neta]]</f>
        <v>32</v>
      </c>
    </row>
    <row r="1837" spans="1:13" x14ac:dyDescent="0.3">
      <c r="A1837">
        <v>742</v>
      </c>
      <c r="B1837">
        <v>20</v>
      </c>
      <c r="C1837" s="1" t="s">
        <v>126</v>
      </c>
      <c r="D1837" s="1" t="s">
        <v>614</v>
      </c>
      <c r="E1837">
        <v>19</v>
      </c>
      <c r="F1837">
        <v>31</v>
      </c>
      <c r="G1837">
        <v>1</v>
      </c>
      <c r="H1837">
        <v>41</v>
      </c>
      <c r="I1837" s="1" t="s">
        <v>609</v>
      </c>
      <c r="J1837">
        <f>cocina[[#This Row],[Precio Unitario]]*cocina[[#This Row],[Cantidad Ordenada]]-cocina[[#This Row],[Costo Unitario]]*cocina[[#This Row],[Cantidad Ordenada]]</f>
        <v>12</v>
      </c>
      <c r="K1837">
        <f>cocina[[#This Row],[Precio Unitario]]*cocina[[#This Row],[Cantidad Ordenada]]</f>
        <v>31</v>
      </c>
      <c r="L1837" s="5">
        <f>(SUMIF(A:A,cocina[[#This Row],[Número de Orden]],J:J))/SUMIF(A:A,cocina[[#This Row],[Número de Orden]],K:K)</f>
        <v>0.40361445783132532</v>
      </c>
      <c r="M1837" s="1">
        <f>cocina[[#This Row],[Ganancia bruta]]-cocina[[#This Row],[Ganancia neta]]</f>
        <v>19</v>
      </c>
    </row>
    <row r="1838" spans="1:13" x14ac:dyDescent="0.3">
      <c r="A1838">
        <v>742</v>
      </c>
      <c r="B1838">
        <v>20</v>
      </c>
      <c r="C1838" s="1" t="s">
        <v>78</v>
      </c>
      <c r="D1838" s="1" t="s">
        <v>613</v>
      </c>
      <c r="E1838">
        <v>18</v>
      </c>
      <c r="F1838">
        <v>30</v>
      </c>
      <c r="G1838">
        <v>3</v>
      </c>
      <c r="H1838">
        <v>43</v>
      </c>
      <c r="I1838" s="1" t="s">
        <v>608</v>
      </c>
      <c r="J1838">
        <f>cocina[[#This Row],[Precio Unitario]]*cocina[[#This Row],[Cantidad Ordenada]]-cocina[[#This Row],[Costo Unitario]]*cocina[[#This Row],[Cantidad Ordenada]]</f>
        <v>36</v>
      </c>
      <c r="K1838">
        <f>cocina[[#This Row],[Precio Unitario]]*cocina[[#This Row],[Cantidad Ordenada]]</f>
        <v>90</v>
      </c>
      <c r="L1838" s="5">
        <f>(SUMIF(A:A,cocina[[#This Row],[Número de Orden]],J:J))/SUMIF(A:A,cocina[[#This Row],[Número de Orden]],K:K)</f>
        <v>0.40361445783132532</v>
      </c>
      <c r="M1838" s="1">
        <f>cocina[[#This Row],[Ganancia bruta]]-cocina[[#This Row],[Ganancia neta]]</f>
        <v>54</v>
      </c>
    </row>
    <row r="1839" spans="1:13" x14ac:dyDescent="0.3">
      <c r="A1839">
        <v>742</v>
      </c>
      <c r="B1839">
        <v>20</v>
      </c>
      <c r="C1839" s="1" t="s">
        <v>165</v>
      </c>
      <c r="D1839" s="1" t="s">
        <v>630</v>
      </c>
      <c r="E1839">
        <v>15</v>
      </c>
      <c r="F1839">
        <v>26</v>
      </c>
      <c r="G1839">
        <v>1</v>
      </c>
      <c r="H1839">
        <v>26</v>
      </c>
      <c r="I1839" s="1" t="s">
        <v>609</v>
      </c>
      <c r="J1839">
        <f>cocina[[#This Row],[Precio Unitario]]*cocina[[#This Row],[Cantidad Ordenada]]-cocina[[#This Row],[Costo Unitario]]*cocina[[#This Row],[Cantidad Ordenada]]</f>
        <v>11</v>
      </c>
      <c r="K1839">
        <f>cocina[[#This Row],[Precio Unitario]]*cocina[[#This Row],[Cantidad Ordenada]]</f>
        <v>26</v>
      </c>
      <c r="L1839" s="5">
        <f>(SUMIF(A:A,cocina[[#This Row],[Número de Orden]],J:J))/SUMIF(A:A,cocina[[#This Row],[Número de Orden]],K:K)</f>
        <v>0.40361445783132532</v>
      </c>
      <c r="M1839" s="1">
        <f>cocina[[#This Row],[Ganancia bruta]]-cocina[[#This Row],[Ganancia neta]]</f>
        <v>15</v>
      </c>
    </row>
    <row r="1840" spans="1:13" x14ac:dyDescent="0.3">
      <c r="A1840">
        <v>742</v>
      </c>
      <c r="B1840">
        <v>20</v>
      </c>
      <c r="C1840" s="1" t="s">
        <v>122</v>
      </c>
      <c r="D1840" s="1" t="s">
        <v>621</v>
      </c>
      <c r="E1840">
        <v>11</v>
      </c>
      <c r="F1840">
        <v>19</v>
      </c>
      <c r="G1840">
        <v>1</v>
      </c>
      <c r="H1840">
        <v>35</v>
      </c>
      <c r="I1840" s="1" t="s">
        <v>608</v>
      </c>
      <c r="J1840">
        <f>cocina[[#This Row],[Precio Unitario]]*cocina[[#This Row],[Cantidad Ordenada]]-cocina[[#This Row],[Costo Unitario]]*cocina[[#This Row],[Cantidad Ordenada]]</f>
        <v>8</v>
      </c>
      <c r="K1840">
        <f>cocina[[#This Row],[Precio Unitario]]*cocina[[#This Row],[Cantidad Ordenada]]</f>
        <v>19</v>
      </c>
      <c r="L1840" s="5">
        <f>(SUMIF(A:A,cocina[[#This Row],[Número de Orden]],J:J))/SUMIF(A:A,cocina[[#This Row],[Número de Orden]],K:K)</f>
        <v>0.40361445783132532</v>
      </c>
      <c r="M1840" s="1">
        <f>cocina[[#This Row],[Ganancia bruta]]-cocina[[#This Row],[Ganancia neta]]</f>
        <v>11</v>
      </c>
    </row>
    <row r="1841" spans="1:13" x14ac:dyDescent="0.3">
      <c r="A1841">
        <v>743</v>
      </c>
      <c r="B1841">
        <v>19</v>
      </c>
      <c r="C1841" s="1" t="s">
        <v>165</v>
      </c>
      <c r="D1841" s="1" t="s">
        <v>630</v>
      </c>
      <c r="E1841">
        <v>15</v>
      </c>
      <c r="F1841">
        <v>26</v>
      </c>
      <c r="G1841">
        <v>2</v>
      </c>
      <c r="H1841">
        <v>59</v>
      </c>
      <c r="I1841" s="1" t="s">
        <v>609</v>
      </c>
      <c r="J1841">
        <f>cocina[[#This Row],[Precio Unitario]]*cocina[[#This Row],[Cantidad Ordenada]]-cocina[[#This Row],[Costo Unitario]]*cocina[[#This Row],[Cantidad Ordenada]]</f>
        <v>22</v>
      </c>
      <c r="K1841">
        <f>cocina[[#This Row],[Precio Unitario]]*cocina[[#This Row],[Cantidad Ordenada]]</f>
        <v>52</v>
      </c>
      <c r="L1841" s="5">
        <f>(SUMIF(A:A,cocina[[#This Row],[Número de Orden]],J:J))/SUMIF(A:A,cocina[[#This Row],[Número de Orden]],K:K)</f>
        <v>0.41791044776119401</v>
      </c>
      <c r="M1841" s="1">
        <f>cocina[[#This Row],[Ganancia bruta]]-cocina[[#This Row],[Ganancia neta]]</f>
        <v>30</v>
      </c>
    </row>
    <row r="1842" spans="1:13" x14ac:dyDescent="0.3">
      <c r="A1842">
        <v>743</v>
      </c>
      <c r="B1842">
        <v>19</v>
      </c>
      <c r="C1842" s="1" t="s">
        <v>89</v>
      </c>
      <c r="D1842" s="1" t="s">
        <v>629</v>
      </c>
      <c r="E1842">
        <v>10</v>
      </c>
      <c r="F1842">
        <v>18</v>
      </c>
      <c r="G1842">
        <v>2</v>
      </c>
      <c r="H1842">
        <v>41</v>
      </c>
      <c r="I1842" s="1" t="s">
        <v>608</v>
      </c>
      <c r="J1842">
        <f>cocina[[#This Row],[Precio Unitario]]*cocina[[#This Row],[Cantidad Ordenada]]-cocina[[#This Row],[Costo Unitario]]*cocina[[#This Row],[Cantidad Ordenada]]</f>
        <v>16</v>
      </c>
      <c r="K1842">
        <f>cocina[[#This Row],[Precio Unitario]]*cocina[[#This Row],[Cantidad Ordenada]]</f>
        <v>36</v>
      </c>
      <c r="L1842" s="5">
        <f>(SUMIF(A:A,cocina[[#This Row],[Número de Orden]],J:J))/SUMIF(A:A,cocina[[#This Row],[Número de Orden]],K:K)</f>
        <v>0.41791044776119401</v>
      </c>
      <c r="M1842" s="1">
        <f>cocina[[#This Row],[Ganancia bruta]]-cocina[[#This Row],[Ganancia neta]]</f>
        <v>20</v>
      </c>
    </row>
    <row r="1843" spans="1:13" x14ac:dyDescent="0.3">
      <c r="A1843">
        <v>743</v>
      </c>
      <c r="B1843">
        <v>19</v>
      </c>
      <c r="C1843" s="1" t="s">
        <v>210</v>
      </c>
      <c r="D1843" s="1" t="s">
        <v>627</v>
      </c>
      <c r="E1843">
        <v>14</v>
      </c>
      <c r="F1843">
        <v>23</v>
      </c>
      <c r="G1843">
        <v>2</v>
      </c>
      <c r="H1843">
        <v>43</v>
      </c>
      <c r="I1843" s="1" t="s">
        <v>609</v>
      </c>
      <c r="J1843">
        <f>cocina[[#This Row],[Precio Unitario]]*cocina[[#This Row],[Cantidad Ordenada]]-cocina[[#This Row],[Costo Unitario]]*cocina[[#This Row],[Cantidad Ordenada]]</f>
        <v>18</v>
      </c>
      <c r="K1843">
        <f>cocina[[#This Row],[Precio Unitario]]*cocina[[#This Row],[Cantidad Ordenada]]</f>
        <v>46</v>
      </c>
      <c r="L1843" s="5">
        <f>(SUMIF(A:A,cocina[[#This Row],[Número de Orden]],J:J))/SUMIF(A:A,cocina[[#This Row],[Número de Orden]],K:K)</f>
        <v>0.41791044776119401</v>
      </c>
      <c r="M1843" s="1">
        <f>cocina[[#This Row],[Ganancia bruta]]-cocina[[#This Row],[Ganancia neta]]</f>
        <v>28</v>
      </c>
    </row>
    <row r="1844" spans="1:13" x14ac:dyDescent="0.3">
      <c r="A1844">
        <v>744</v>
      </c>
      <c r="B1844">
        <v>11</v>
      </c>
      <c r="C1844" s="1" t="s">
        <v>89</v>
      </c>
      <c r="D1844" s="1" t="s">
        <v>629</v>
      </c>
      <c r="E1844">
        <v>10</v>
      </c>
      <c r="F1844">
        <v>18</v>
      </c>
      <c r="G1844">
        <v>1</v>
      </c>
      <c r="H1844">
        <v>57</v>
      </c>
      <c r="I1844" s="1" t="s">
        <v>608</v>
      </c>
      <c r="J1844">
        <f>cocina[[#This Row],[Precio Unitario]]*cocina[[#This Row],[Cantidad Ordenada]]-cocina[[#This Row],[Costo Unitario]]*cocina[[#This Row],[Cantidad Ordenada]]</f>
        <v>8</v>
      </c>
      <c r="K1844">
        <f>cocina[[#This Row],[Precio Unitario]]*cocina[[#This Row],[Cantidad Ordenada]]</f>
        <v>18</v>
      </c>
      <c r="L1844" s="5">
        <f>(SUMIF(A:A,cocina[[#This Row],[Número de Orden]],J:J))/SUMIF(A:A,cocina[[#This Row],[Número de Orden]],K:K)</f>
        <v>0.42105263157894735</v>
      </c>
      <c r="M1844" s="1">
        <f>cocina[[#This Row],[Ganancia bruta]]-cocina[[#This Row],[Ganancia neta]]</f>
        <v>10</v>
      </c>
    </row>
    <row r="1845" spans="1:13" x14ac:dyDescent="0.3">
      <c r="A1845">
        <v>744</v>
      </c>
      <c r="B1845">
        <v>11</v>
      </c>
      <c r="C1845" s="1" t="s">
        <v>48</v>
      </c>
      <c r="D1845" s="1" t="s">
        <v>618</v>
      </c>
      <c r="E1845">
        <v>17</v>
      </c>
      <c r="F1845">
        <v>29</v>
      </c>
      <c r="G1845">
        <v>2</v>
      </c>
      <c r="H1845">
        <v>10</v>
      </c>
      <c r="I1845" s="1" t="s">
        <v>608</v>
      </c>
      <c r="J1845">
        <f>cocina[[#This Row],[Precio Unitario]]*cocina[[#This Row],[Cantidad Ordenada]]-cocina[[#This Row],[Costo Unitario]]*cocina[[#This Row],[Cantidad Ordenada]]</f>
        <v>24</v>
      </c>
      <c r="K1845">
        <f>cocina[[#This Row],[Precio Unitario]]*cocina[[#This Row],[Cantidad Ordenada]]</f>
        <v>58</v>
      </c>
      <c r="L1845" s="5">
        <f>(SUMIF(A:A,cocina[[#This Row],[Número de Orden]],J:J))/SUMIF(A:A,cocina[[#This Row],[Número de Orden]],K:K)</f>
        <v>0.42105263157894735</v>
      </c>
      <c r="M1845" s="1">
        <f>cocina[[#This Row],[Ganancia bruta]]-cocina[[#This Row],[Ganancia neta]]</f>
        <v>34</v>
      </c>
    </row>
    <row r="1846" spans="1:13" x14ac:dyDescent="0.3">
      <c r="A1846">
        <v>745</v>
      </c>
      <c r="B1846">
        <v>3</v>
      </c>
      <c r="C1846" s="1" t="s">
        <v>36</v>
      </c>
      <c r="D1846" s="1" t="s">
        <v>622</v>
      </c>
      <c r="E1846">
        <v>21</v>
      </c>
      <c r="F1846">
        <v>35</v>
      </c>
      <c r="G1846">
        <v>3</v>
      </c>
      <c r="H1846">
        <v>34</v>
      </c>
      <c r="I1846" s="1" t="s">
        <v>608</v>
      </c>
      <c r="J1846">
        <f>cocina[[#This Row],[Precio Unitario]]*cocina[[#This Row],[Cantidad Ordenada]]-cocina[[#This Row],[Costo Unitario]]*cocina[[#This Row],[Cantidad Ordenada]]</f>
        <v>42</v>
      </c>
      <c r="K1846">
        <f>cocina[[#This Row],[Precio Unitario]]*cocina[[#This Row],[Cantidad Ordenada]]</f>
        <v>105</v>
      </c>
      <c r="L1846" s="5">
        <f>(SUMIF(A:A,cocina[[#This Row],[Número de Orden]],J:J))/SUMIF(A:A,cocina[[#This Row],[Número de Orden]],K:K)</f>
        <v>0.40492957746478875</v>
      </c>
      <c r="M1846" s="1">
        <f>cocina[[#This Row],[Ganancia bruta]]-cocina[[#This Row],[Ganancia neta]]</f>
        <v>63</v>
      </c>
    </row>
    <row r="1847" spans="1:13" x14ac:dyDescent="0.3">
      <c r="A1847">
        <v>745</v>
      </c>
      <c r="B1847">
        <v>3</v>
      </c>
      <c r="C1847" s="1" t="s">
        <v>168</v>
      </c>
      <c r="D1847" s="1" t="s">
        <v>612</v>
      </c>
      <c r="E1847">
        <v>14</v>
      </c>
      <c r="F1847">
        <v>24</v>
      </c>
      <c r="G1847">
        <v>2</v>
      </c>
      <c r="H1847">
        <v>9</v>
      </c>
      <c r="I1847" s="1" t="s">
        <v>608</v>
      </c>
      <c r="J1847">
        <f>cocina[[#This Row],[Precio Unitario]]*cocina[[#This Row],[Cantidad Ordenada]]-cocina[[#This Row],[Costo Unitario]]*cocina[[#This Row],[Cantidad Ordenada]]</f>
        <v>20</v>
      </c>
      <c r="K1847">
        <f>cocina[[#This Row],[Precio Unitario]]*cocina[[#This Row],[Cantidad Ordenada]]</f>
        <v>48</v>
      </c>
      <c r="L1847" s="5">
        <f>(SUMIF(A:A,cocina[[#This Row],[Número de Orden]],J:J))/SUMIF(A:A,cocina[[#This Row],[Número de Orden]],K:K)</f>
        <v>0.40492957746478875</v>
      </c>
      <c r="M1847" s="1">
        <f>cocina[[#This Row],[Ganancia bruta]]-cocina[[#This Row],[Ganancia neta]]</f>
        <v>28</v>
      </c>
    </row>
    <row r="1848" spans="1:13" x14ac:dyDescent="0.3">
      <c r="A1848">
        <v>745</v>
      </c>
      <c r="B1848">
        <v>3</v>
      </c>
      <c r="C1848" s="1" t="s">
        <v>132</v>
      </c>
      <c r="D1848" s="1" t="s">
        <v>631</v>
      </c>
      <c r="E1848">
        <v>15</v>
      </c>
      <c r="F1848">
        <v>25</v>
      </c>
      <c r="G1848">
        <v>2</v>
      </c>
      <c r="H1848">
        <v>23</v>
      </c>
      <c r="I1848" s="1" t="s">
        <v>608</v>
      </c>
      <c r="J1848">
        <f>cocina[[#This Row],[Precio Unitario]]*cocina[[#This Row],[Cantidad Ordenada]]-cocina[[#This Row],[Costo Unitario]]*cocina[[#This Row],[Cantidad Ordenada]]</f>
        <v>20</v>
      </c>
      <c r="K1848">
        <f>cocina[[#This Row],[Precio Unitario]]*cocina[[#This Row],[Cantidad Ordenada]]</f>
        <v>50</v>
      </c>
      <c r="L1848" s="5">
        <f>(SUMIF(A:A,cocina[[#This Row],[Número de Orden]],J:J))/SUMIF(A:A,cocina[[#This Row],[Número de Orden]],K:K)</f>
        <v>0.40492957746478875</v>
      </c>
      <c r="M1848" s="1">
        <f>cocina[[#This Row],[Ganancia bruta]]-cocina[[#This Row],[Ganancia neta]]</f>
        <v>30</v>
      </c>
    </row>
    <row r="1849" spans="1:13" x14ac:dyDescent="0.3">
      <c r="A1849">
        <v>745</v>
      </c>
      <c r="B1849">
        <v>3</v>
      </c>
      <c r="C1849" s="1" t="s">
        <v>116</v>
      </c>
      <c r="D1849" s="1" t="s">
        <v>615</v>
      </c>
      <c r="E1849">
        <v>16</v>
      </c>
      <c r="F1849">
        <v>27</v>
      </c>
      <c r="G1849">
        <v>3</v>
      </c>
      <c r="H1849">
        <v>7</v>
      </c>
      <c r="I1849" s="1" t="s">
        <v>609</v>
      </c>
      <c r="J1849">
        <f>cocina[[#This Row],[Precio Unitario]]*cocina[[#This Row],[Cantidad Ordenada]]-cocina[[#This Row],[Costo Unitario]]*cocina[[#This Row],[Cantidad Ordenada]]</f>
        <v>33</v>
      </c>
      <c r="K1849">
        <f>cocina[[#This Row],[Precio Unitario]]*cocina[[#This Row],[Cantidad Ordenada]]</f>
        <v>81</v>
      </c>
      <c r="L1849" s="5">
        <f>(SUMIF(A:A,cocina[[#This Row],[Número de Orden]],J:J))/SUMIF(A:A,cocina[[#This Row],[Número de Orden]],K:K)</f>
        <v>0.40492957746478875</v>
      </c>
      <c r="M1849" s="1">
        <f>cocina[[#This Row],[Ganancia bruta]]-cocina[[#This Row],[Ganancia neta]]</f>
        <v>48</v>
      </c>
    </row>
    <row r="1850" spans="1:13" x14ac:dyDescent="0.3">
      <c r="A1850">
        <v>746</v>
      </c>
      <c r="B1850">
        <v>13</v>
      </c>
      <c r="C1850" s="1" t="s">
        <v>36</v>
      </c>
      <c r="D1850" s="1" t="s">
        <v>622</v>
      </c>
      <c r="E1850">
        <v>21</v>
      </c>
      <c r="F1850">
        <v>35</v>
      </c>
      <c r="G1850">
        <v>3</v>
      </c>
      <c r="H1850">
        <v>34</v>
      </c>
      <c r="I1850" s="1" t="s">
        <v>608</v>
      </c>
      <c r="J1850">
        <f>cocina[[#This Row],[Precio Unitario]]*cocina[[#This Row],[Cantidad Ordenada]]-cocina[[#This Row],[Costo Unitario]]*cocina[[#This Row],[Cantidad Ordenada]]</f>
        <v>42</v>
      </c>
      <c r="K1850">
        <f>cocina[[#This Row],[Precio Unitario]]*cocina[[#This Row],[Cantidad Ordenada]]</f>
        <v>105</v>
      </c>
      <c r="L1850" s="5">
        <f>(SUMIF(A:A,cocina[[#This Row],[Número de Orden]],J:J))/SUMIF(A:A,cocina[[#This Row],[Número de Orden]],K:K)</f>
        <v>0.40298507462686567</v>
      </c>
      <c r="M1850" s="1">
        <f>cocina[[#This Row],[Ganancia bruta]]-cocina[[#This Row],[Ganancia neta]]</f>
        <v>63</v>
      </c>
    </row>
    <row r="1851" spans="1:13" x14ac:dyDescent="0.3">
      <c r="A1851">
        <v>746</v>
      </c>
      <c r="B1851">
        <v>13</v>
      </c>
      <c r="C1851" s="1" t="s">
        <v>257</v>
      </c>
      <c r="D1851" s="1" t="s">
        <v>623</v>
      </c>
      <c r="E1851">
        <v>19</v>
      </c>
      <c r="F1851">
        <v>32</v>
      </c>
      <c r="G1851">
        <v>3</v>
      </c>
      <c r="H1851">
        <v>43</v>
      </c>
      <c r="I1851" s="1" t="s">
        <v>608</v>
      </c>
      <c r="J1851">
        <f>cocina[[#This Row],[Precio Unitario]]*cocina[[#This Row],[Cantidad Ordenada]]-cocina[[#This Row],[Costo Unitario]]*cocina[[#This Row],[Cantidad Ordenada]]</f>
        <v>39</v>
      </c>
      <c r="K1851">
        <f>cocina[[#This Row],[Precio Unitario]]*cocina[[#This Row],[Cantidad Ordenada]]</f>
        <v>96</v>
      </c>
      <c r="L1851" s="5">
        <f>(SUMIF(A:A,cocina[[#This Row],[Número de Orden]],J:J))/SUMIF(A:A,cocina[[#This Row],[Número de Orden]],K:K)</f>
        <v>0.40298507462686567</v>
      </c>
      <c r="M1851" s="1">
        <f>cocina[[#This Row],[Ganancia bruta]]-cocina[[#This Row],[Ganancia neta]]</f>
        <v>57</v>
      </c>
    </row>
    <row r="1852" spans="1:13" x14ac:dyDescent="0.3">
      <c r="A1852">
        <v>747</v>
      </c>
      <c r="B1852">
        <v>16</v>
      </c>
      <c r="C1852" s="1" t="s">
        <v>132</v>
      </c>
      <c r="D1852" s="1" t="s">
        <v>631</v>
      </c>
      <c r="E1852">
        <v>15</v>
      </c>
      <c r="F1852">
        <v>25</v>
      </c>
      <c r="G1852">
        <v>1</v>
      </c>
      <c r="H1852">
        <v>28</v>
      </c>
      <c r="I1852" s="1" t="s">
        <v>608</v>
      </c>
      <c r="J1852">
        <f>cocina[[#This Row],[Precio Unitario]]*cocina[[#This Row],[Cantidad Ordenada]]-cocina[[#This Row],[Costo Unitario]]*cocina[[#This Row],[Cantidad Ordenada]]</f>
        <v>10</v>
      </c>
      <c r="K1852">
        <f>cocina[[#This Row],[Precio Unitario]]*cocina[[#This Row],[Cantidad Ordenada]]</f>
        <v>25</v>
      </c>
      <c r="L1852" s="5">
        <f>(SUMIF(A:A,cocina[[#This Row],[Número de Orden]],J:J))/SUMIF(A:A,cocina[[#This Row],[Número de Orden]],K:K)</f>
        <v>0.4</v>
      </c>
      <c r="M1852" s="1">
        <f>cocina[[#This Row],[Ganancia bruta]]-cocina[[#This Row],[Ganancia neta]]</f>
        <v>15</v>
      </c>
    </row>
    <row r="1853" spans="1:13" x14ac:dyDescent="0.3">
      <c r="A1853">
        <v>748</v>
      </c>
      <c r="B1853">
        <v>2</v>
      </c>
      <c r="C1853" s="1" t="s">
        <v>257</v>
      </c>
      <c r="D1853" s="1" t="s">
        <v>623</v>
      </c>
      <c r="E1853">
        <v>19</v>
      </c>
      <c r="F1853">
        <v>32</v>
      </c>
      <c r="G1853">
        <v>1</v>
      </c>
      <c r="H1853">
        <v>5</v>
      </c>
      <c r="I1853" s="1" t="s">
        <v>609</v>
      </c>
      <c r="J1853">
        <f>cocina[[#This Row],[Precio Unitario]]*cocina[[#This Row],[Cantidad Ordenada]]-cocina[[#This Row],[Costo Unitario]]*cocina[[#This Row],[Cantidad Ordenada]]</f>
        <v>13</v>
      </c>
      <c r="K1853">
        <f>cocina[[#This Row],[Precio Unitario]]*cocina[[#This Row],[Cantidad Ordenada]]</f>
        <v>32</v>
      </c>
      <c r="L1853" s="5">
        <f>(SUMIF(A:A,cocina[[#This Row],[Número de Orden]],J:J))/SUMIF(A:A,cocina[[#This Row],[Número de Orden]],K:K)</f>
        <v>0.41818181818181815</v>
      </c>
      <c r="M1853" s="1">
        <f>cocina[[#This Row],[Ganancia bruta]]-cocina[[#This Row],[Ganancia neta]]</f>
        <v>19</v>
      </c>
    </row>
    <row r="1854" spans="1:13" x14ac:dyDescent="0.3">
      <c r="A1854">
        <v>748</v>
      </c>
      <c r="B1854">
        <v>2</v>
      </c>
      <c r="C1854" s="1" t="s">
        <v>165</v>
      </c>
      <c r="D1854" s="1" t="s">
        <v>630</v>
      </c>
      <c r="E1854">
        <v>15</v>
      </c>
      <c r="F1854">
        <v>26</v>
      </c>
      <c r="G1854">
        <v>3</v>
      </c>
      <c r="H1854">
        <v>32</v>
      </c>
      <c r="I1854" s="1" t="s">
        <v>608</v>
      </c>
      <c r="J1854">
        <f>cocina[[#This Row],[Precio Unitario]]*cocina[[#This Row],[Cantidad Ordenada]]-cocina[[#This Row],[Costo Unitario]]*cocina[[#This Row],[Cantidad Ordenada]]</f>
        <v>33</v>
      </c>
      <c r="K1854">
        <f>cocina[[#This Row],[Precio Unitario]]*cocina[[#This Row],[Cantidad Ordenada]]</f>
        <v>78</v>
      </c>
      <c r="L1854" s="5">
        <f>(SUMIF(A:A,cocina[[#This Row],[Número de Orden]],J:J))/SUMIF(A:A,cocina[[#This Row],[Número de Orden]],K:K)</f>
        <v>0.41818181818181815</v>
      </c>
      <c r="M1854" s="1">
        <f>cocina[[#This Row],[Ganancia bruta]]-cocina[[#This Row],[Ganancia neta]]</f>
        <v>45</v>
      </c>
    </row>
    <row r="1855" spans="1:13" x14ac:dyDescent="0.3">
      <c r="A1855">
        <v>749</v>
      </c>
      <c r="B1855">
        <v>1</v>
      </c>
      <c r="C1855" s="1" t="s">
        <v>36</v>
      </c>
      <c r="D1855" s="1" t="s">
        <v>622</v>
      </c>
      <c r="E1855">
        <v>21</v>
      </c>
      <c r="F1855">
        <v>35</v>
      </c>
      <c r="G1855">
        <v>2</v>
      </c>
      <c r="H1855">
        <v>8</v>
      </c>
      <c r="I1855" s="1" t="s">
        <v>608</v>
      </c>
      <c r="J1855">
        <f>cocina[[#This Row],[Precio Unitario]]*cocina[[#This Row],[Cantidad Ordenada]]-cocina[[#This Row],[Costo Unitario]]*cocina[[#This Row],[Cantidad Ordenada]]</f>
        <v>28</v>
      </c>
      <c r="K1855">
        <f>cocina[[#This Row],[Precio Unitario]]*cocina[[#This Row],[Cantidad Ordenada]]</f>
        <v>70</v>
      </c>
      <c r="L1855" s="5">
        <f>(SUMIF(A:A,cocina[[#This Row],[Número de Orden]],J:J))/SUMIF(A:A,cocina[[#This Row],[Número de Orden]],K:K)</f>
        <v>0.4</v>
      </c>
      <c r="M1855" s="1">
        <f>cocina[[#This Row],[Ganancia bruta]]-cocina[[#This Row],[Ganancia neta]]</f>
        <v>42</v>
      </c>
    </row>
    <row r="1856" spans="1:13" x14ac:dyDescent="0.3">
      <c r="A1856">
        <v>750</v>
      </c>
      <c r="B1856">
        <v>6</v>
      </c>
      <c r="C1856" s="1" t="s">
        <v>126</v>
      </c>
      <c r="D1856" s="1" t="s">
        <v>614</v>
      </c>
      <c r="E1856">
        <v>19</v>
      </c>
      <c r="F1856">
        <v>31</v>
      </c>
      <c r="G1856">
        <v>3</v>
      </c>
      <c r="H1856">
        <v>47</v>
      </c>
      <c r="I1856" s="1" t="s">
        <v>608</v>
      </c>
      <c r="J1856">
        <f>cocina[[#This Row],[Precio Unitario]]*cocina[[#This Row],[Cantidad Ordenada]]-cocina[[#This Row],[Costo Unitario]]*cocina[[#This Row],[Cantidad Ordenada]]</f>
        <v>36</v>
      </c>
      <c r="K1856">
        <f>cocina[[#This Row],[Precio Unitario]]*cocina[[#This Row],[Cantidad Ordenada]]</f>
        <v>93</v>
      </c>
      <c r="L1856" s="5">
        <f>(SUMIF(A:A,cocina[[#This Row],[Número de Orden]],J:J))/SUMIF(A:A,cocina[[#This Row],[Número de Orden]],K:K)</f>
        <v>0.3949579831932773</v>
      </c>
      <c r="M1856" s="1">
        <f>cocina[[#This Row],[Ganancia bruta]]-cocina[[#This Row],[Ganancia neta]]</f>
        <v>57</v>
      </c>
    </row>
    <row r="1857" spans="1:13" x14ac:dyDescent="0.3">
      <c r="A1857">
        <v>750</v>
      </c>
      <c r="B1857">
        <v>6</v>
      </c>
      <c r="C1857" s="1" t="s">
        <v>165</v>
      </c>
      <c r="D1857" s="1" t="s">
        <v>630</v>
      </c>
      <c r="E1857">
        <v>15</v>
      </c>
      <c r="F1857">
        <v>26</v>
      </c>
      <c r="G1857">
        <v>1</v>
      </c>
      <c r="H1857">
        <v>39</v>
      </c>
      <c r="I1857" s="1" t="s">
        <v>608</v>
      </c>
      <c r="J1857">
        <f>cocina[[#This Row],[Precio Unitario]]*cocina[[#This Row],[Cantidad Ordenada]]-cocina[[#This Row],[Costo Unitario]]*cocina[[#This Row],[Cantidad Ordenada]]</f>
        <v>11</v>
      </c>
      <c r="K1857">
        <f>cocina[[#This Row],[Precio Unitario]]*cocina[[#This Row],[Cantidad Ordenada]]</f>
        <v>26</v>
      </c>
      <c r="L1857" s="5">
        <f>(SUMIF(A:A,cocina[[#This Row],[Número de Orden]],J:J))/SUMIF(A:A,cocina[[#This Row],[Número de Orden]],K:K)</f>
        <v>0.3949579831932773</v>
      </c>
      <c r="M1857" s="1">
        <f>cocina[[#This Row],[Ganancia bruta]]-cocina[[#This Row],[Ganancia neta]]</f>
        <v>15</v>
      </c>
    </row>
    <row r="1858" spans="1:13" x14ac:dyDescent="0.3">
      <c r="A1858">
        <v>751</v>
      </c>
      <c r="B1858">
        <v>17</v>
      </c>
      <c r="C1858" s="1" t="s">
        <v>48</v>
      </c>
      <c r="D1858" s="1" t="s">
        <v>618</v>
      </c>
      <c r="E1858">
        <v>17</v>
      </c>
      <c r="F1858">
        <v>29</v>
      </c>
      <c r="G1858">
        <v>1</v>
      </c>
      <c r="H1858">
        <v>37</v>
      </c>
      <c r="I1858" s="1" t="s">
        <v>608</v>
      </c>
      <c r="J1858">
        <f>cocina[[#This Row],[Precio Unitario]]*cocina[[#This Row],[Cantidad Ordenada]]-cocina[[#This Row],[Costo Unitario]]*cocina[[#This Row],[Cantidad Ordenada]]</f>
        <v>12</v>
      </c>
      <c r="K1858">
        <f>cocina[[#This Row],[Precio Unitario]]*cocina[[#This Row],[Cantidad Ordenada]]</f>
        <v>29</v>
      </c>
      <c r="L1858" s="5">
        <f>(SUMIF(A:A,cocina[[#This Row],[Número de Orden]],J:J))/SUMIF(A:A,cocina[[#This Row],[Número de Orden]],K:K)</f>
        <v>0.40588235294117647</v>
      </c>
      <c r="M1858" s="1">
        <f>cocina[[#This Row],[Ganancia bruta]]-cocina[[#This Row],[Ganancia neta]]</f>
        <v>17</v>
      </c>
    </row>
    <row r="1859" spans="1:13" x14ac:dyDescent="0.3">
      <c r="A1859">
        <v>751</v>
      </c>
      <c r="B1859">
        <v>17</v>
      </c>
      <c r="C1859" s="1" t="s">
        <v>132</v>
      </c>
      <c r="D1859" s="1" t="s">
        <v>631</v>
      </c>
      <c r="E1859">
        <v>15</v>
      </c>
      <c r="F1859">
        <v>25</v>
      </c>
      <c r="G1859">
        <v>3</v>
      </c>
      <c r="H1859">
        <v>31</v>
      </c>
      <c r="I1859" s="1" t="s">
        <v>609</v>
      </c>
      <c r="J1859">
        <f>cocina[[#This Row],[Precio Unitario]]*cocina[[#This Row],[Cantidad Ordenada]]-cocina[[#This Row],[Costo Unitario]]*cocina[[#This Row],[Cantidad Ordenada]]</f>
        <v>30</v>
      </c>
      <c r="K1859">
        <f>cocina[[#This Row],[Precio Unitario]]*cocina[[#This Row],[Cantidad Ordenada]]</f>
        <v>75</v>
      </c>
      <c r="L1859" s="5">
        <f>(SUMIF(A:A,cocina[[#This Row],[Número de Orden]],J:J))/SUMIF(A:A,cocina[[#This Row],[Número de Orden]],K:K)</f>
        <v>0.40588235294117647</v>
      </c>
      <c r="M1859" s="1">
        <f>cocina[[#This Row],[Ganancia bruta]]-cocina[[#This Row],[Ganancia neta]]</f>
        <v>45</v>
      </c>
    </row>
    <row r="1860" spans="1:13" x14ac:dyDescent="0.3">
      <c r="A1860">
        <v>751</v>
      </c>
      <c r="B1860">
        <v>17</v>
      </c>
      <c r="C1860" s="1" t="s">
        <v>213</v>
      </c>
      <c r="D1860" s="1" t="s">
        <v>624</v>
      </c>
      <c r="E1860">
        <v>13</v>
      </c>
      <c r="F1860">
        <v>22</v>
      </c>
      <c r="G1860">
        <v>3</v>
      </c>
      <c r="H1860">
        <v>19</v>
      </c>
      <c r="I1860" s="1" t="s">
        <v>608</v>
      </c>
      <c r="J1860">
        <f>cocina[[#This Row],[Precio Unitario]]*cocina[[#This Row],[Cantidad Ordenada]]-cocina[[#This Row],[Costo Unitario]]*cocina[[#This Row],[Cantidad Ordenada]]</f>
        <v>27</v>
      </c>
      <c r="K1860">
        <f>cocina[[#This Row],[Precio Unitario]]*cocina[[#This Row],[Cantidad Ordenada]]</f>
        <v>66</v>
      </c>
      <c r="L1860" s="5">
        <f>(SUMIF(A:A,cocina[[#This Row],[Número de Orden]],J:J))/SUMIF(A:A,cocina[[#This Row],[Número de Orden]],K:K)</f>
        <v>0.40588235294117647</v>
      </c>
      <c r="M1860" s="1">
        <f>cocina[[#This Row],[Ganancia bruta]]-cocina[[#This Row],[Ganancia neta]]</f>
        <v>39</v>
      </c>
    </row>
    <row r="1861" spans="1:13" x14ac:dyDescent="0.3">
      <c r="A1861">
        <v>752</v>
      </c>
      <c r="B1861">
        <v>3</v>
      </c>
      <c r="C1861" s="1" t="s">
        <v>78</v>
      </c>
      <c r="D1861" s="1" t="s">
        <v>613</v>
      </c>
      <c r="E1861">
        <v>18</v>
      </c>
      <c r="F1861">
        <v>30</v>
      </c>
      <c r="G1861">
        <v>2</v>
      </c>
      <c r="H1861">
        <v>30</v>
      </c>
      <c r="I1861" s="1" t="s">
        <v>609</v>
      </c>
      <c r="J1861">
        <f>cocina[[#This Row],[Precio Unitario]]*cocina[[#This Row],[Cantidad Ordenada]]-cocina[[#This Row],[Costo Unitario]]*cocina[[#This Row],[Cantidad Ordenada]]</f>
        <v>24</v>
      </c>
      <c r="K1861">
        <f>cocina[[#This Row],[Precio Unitario]]*cocina[[#This Row],[Cantidad Ordenada]]</f>
        <v>60</v>
      </c>
      <c r="L1861" s="5">
        <f>(SUMIF(A:A,cocina[[#This Row],[Número de Orden]],J:J))/SUMIF(A:A,cocina[[#This Row],[Número de Orden]],K:K)</f>
        <v>0.4</v>
      </c>
      <c r="M1861" s="1">
        <f>cocina[[#This Row],[Ganancia bruta]]-cocina[[#This Row],[Ganancia neta]]</f>
        <v>36</v>
      </c>
    </row>
    <row r="1862" spans="1:13" x14ac:dyDescent="0.3">
      <c r="A1862">
        <v>753</v>
      </c>
      <c r="B1862">
        <v>11</v>
      </c>
      <c r="C1862" s="1" t="s">
        <v>257</v>
      </c>
      <c r="D1862" s="1" t="s">
        <v>623</v>
      </c>
      <c r="E1862">
        <v>19</v>
      </c>
      <c r="F1862">
        <v>32</v>
      </c>
      <c r="G1862">
        <v>1</v>
      </c>
      <c r="H1862">
        <v>35</v>
      </c>
      <c r="I1862" s="1" t="s">
        <v>609</v>
      </c>
      <c r="J1862">
        <f>cocina[[#This Row],[Precio Unitario]]*cocina[[#This Row],[Cantidad Ordenada]]-cocina[[#This Row],[Costo Unitario]]*cocina[[#This Row],[Cantidad Ordenada]]</f>
        <v>13</v>
      </c>
      <c r="K1862">
        <f>cocina[[#This Row],[Precio Unitario]]*cocina[[#This Row],[Cantidad Ordenada]]</f>
        <v>32</v>
      </c>
      <c r="L1862" s="5">
        <f>(SUMIF(A:A,cocina[[#This Row],[Número de Orden]],J:J))/SUMIF(A:A,cocina[[#This Row],[Número de Orden]],K:K)</f>
        <v>0.40490797546012269</v>
      </c>
      <c r="M1862" s="1">
        <f>cocina[[#This Row],[Ganancia bruta]]-cocina[[#This Row],[Ganancia neta]]</f>
        <v>19</v>
      </c>
    </row>
    <row r="1863" spans="1:13" x14ac:dyDescent="0.3">
      <c r="A1863">
        <v>753</v>
      </c>
      <c r="B1863">
        <v>11</v>
      </c>
      <c r="C1863" s="1" t="s">
        <v>210</v>
      </c>
      <c r="D1863" s="1" t="s">
        <v>627</v>
      </c>
      <c r="E1863">
        <v>14</v>
      </c>
      <c r="F1863">
        <v>23</v>
      </c>
      <c r="G1863">
        <v>1</v>
      </c>
      <c r="H1863">
        <v>23</v>
      </c>
      <c r="I1863" s="1" t="s">
        <v>609</v>
      </c>
      <c r="J1863">
        <f>cocina[[#This Row],[Precio Unitario]]*cocina[[#This Row],[Cantidad Ordenada]]-cocina[[#This Row],[Costo Unitario]]*cocina[[#This Row],[Cantidad Ordenada]]</f>
        <v>9</v>
      </c>
      <c r="K1863">
        <f>cocina[[#This Row],[Precio Unitario]]*cocina[[#This Row],[Cantidad Ordenada]]</f>
        <v>23</v>
      </c>
      <c r="L1863" s="5">
        <f>(SUMIF(A:A,cocina[[#This Row],[Número de Orden]],J:J))/SUMIF(A:A,cocina[[#This Row],[Número de Orden]],K:K)</f>
        <v>0.40490797546012269</v>
      </c>
      <c r="M1863" s="1">
        <f>cocina[[#This Row],[Ganancia bruta]]-cocina[[#This Row],[Ganancia neta]]</f>
        <v>14</v>
      </c>
    </row>
    <row r="1864" spans="1:13" x14ac:dyDescent="0.3">
      <c r="A1864">
        <v>753</v>
      </c>
      <c r="B1864">
        <v>11</v>
      </c>
      <c r="C1864" s="1" t="s">
        <v>168</v>
      </c>
      <c r="D1864" s="1" t="s">
        <v>612</v>
      </c>
      <c r="E1864">
        <v>14</v>
      </c>
      <c r="F1864">
        <v>24</v>
      </c>
      <c r="G1864">
        <v>3</v>
      </c>
      <c r="H1864">
        <v>24</v>
      </c>
      <c r="I1864" s="1" t="s">
        <v>608</v>
      </c>
      <c r="J1864">
        <f>cocina[[#This Row],[Precio Unitario]]*cocina[[#This Row],[Cantidad Ordenada]]-cocina[[#This Row],[Costo Unitario]]*cocina[[#This Row],[Cantidad Ordenada]]</f>
        <v>30</v>
      </c>
      <c r="K1864">
        <f>cocina[[#This Row],[Precio Unitario]]*cocina[[#This Row],[Cantidad Ordenada]]</f>
        <v>72</v>
      </c>
      <c r="L1864" s="5">
        <f>(SUMIF(A:A,cocina[[#This Row],[Número de Orden]],J:J))/SUMIF(A:A,cocina[[#This Row],[Número de Orden]],K:K)</f>
        <v>0.40490797546012269</v>
      </c>
      <c r="M1864" s="1">
        <f>cocina[[#This Row],[Ganancia bruta]]-cocina[[#This Row],[Ganancia neta]]</f>
        <v>42</v>
      </c>
    </row>
    <row r="1865" spans="1:13" x14ac:dyDescent="0.3">
      <c r="A1865">
        <v>753</v>
      </c>
      <c r="B1865">
        <v>11</v>
      </c>
      <c r="C1865" s="1" t="s">
        <v>83</v>
      </c>
      <c r="D1865" s="1" t="s">
        <v>617</v>
      </c>
      <c r="E1865">
        <v>22</v>
      </c>
      <c r="F1865">
        <v>36</v>
      </c>
      <c r="G1865">
        <v>1</v>
      </c>
      <c r="H1865">
        <v>46</v>
      </c>
      <c r="I1865" s="1" t="s">
        <v>608</v>
      </c>
      <c r="J1865">
        <f>cocina[[#This Row],[Precio Unitario]]*cocina[[#This Row],[Cantidad Ordenada]]-cocina[[#This Row],[Costo Unitario]]*cocina[[#This Row],[Cantidad Ordenada]]</f>
        <v>14</v>
      </c>
      <c r="K1865">
        <f>cocina[[#This Row],[Precio Unitario]]*cocina[[#This Row],[Cantidad Ordenada]]</f>
        <v>36</v>
      </c>
      <c r="L1865" s="5">
        <f>(SUMIF(A:A,cocina[[#This Row],[Número de Orden]],J:J))/SUMIF(A:A,cocina[[#This Row],[Número de Orden]],K:K)</f>
        <v>0.40490797546012269</v>
      </c>
      <c r="M1865" s="1">
        <f>cocina[[#This Row],[Ganancia bruta]]-cocina[[#This Row],[Ganancia neta]]</f>
        <v>22</v>
      </c>
    </row>
    <row r="1866" spans="1:13" x14ac:dyDescent="0.3">
      <c r="A1866">
        <v>754</v>
      </c>
      <c r="B1866">
        <v>8</v>
      </c>
      <c r="C1866" s="1" t="s">
        <v>168</v>
      </c>
      <c r="D1866" s="1" t="s">
        <v>612</v>
      </c>
      <c r="E1866">
        <v>14</v>
      </c>
      <c r="F1866">
        <v>24</v>
      </c>
      <c r="G1866">
        <v>3</v>
      </c>
      <c r="H1866">
        <v>26</v>
      </c>
      <c r="I1866" s="1" t="s">
        <v>608</v>
      </c>
      <c r="J1866">
        <f>cocina[[#This Row],[Precio Unitario]]*cocina[[#This Row],[Cantidad Ordenada]]-cocina[[#This Row],[Costo Unitario]]*cocina[[#This Row],[Cantidad Ordenada]]</f>
        <v>30</v>
      </c>
      <c r="K1866">
        <f>cocina[[#This Row],[Precio Unitario]]*cocina[[#This Row],[Cantidad Ordenada]]</f>
        <v>72</v>
      </c>
      <c r="L1866" s="5">
        <f>(SUMIF(A:A,cocina[[#This Row],[Número de Orden]],J:J))/SUMIF(A:A,cocina[[#This Row],[Número de Orden]],K:K)</f>
        <v>0.41772151898734178</v>
      </c>
      <c r="M1866" s="1">
        <f>cocina[[#This Row],[Ganancia bruta]]-cocina[[#This Row],[Ganancia neta]]</f>
        <v>42</v>
      </c>
    </row>
    <row r="1867" spans="1:13" x14ac:dyDescent="0.3">
      <c r="A1867">
        <v>754</v>
      </c>
      <c r="B1867">
        <v>8</v>
      </c>
      <c r="C1867" s="1" t="s">
        <v>116</v>
      </c>
      <c r="D1867" s="1" t="s">
        <v>615</v>
      </c>
      <c r="E1867">
        <v>16</v>
      </c>
      <c r="F1867">
        <v>27</v>
      </c>
      <c r="G1867">
        <v>3</v>
      </c>
      <c r="H1867">
        <v>11</v>
      </c>
      <c r="I1867" s="1" t="s">
        <v>609</v>
      </c>
      <c r="J1867">
        <f>cocina[[#This Row],[Precio Unitario]]*cocina[[#This Row],[Cantidad Ordenada]]-cocina[[#This Row],[Costo Unitario]]*cocina[[#This Row],[Cantidad Ordenada]]</f>
        <v>33</v>
      </c>
      <c r="K1867">
        <f>cocina[[#This Row],[Precio Unitario]]*cocina[[#This Row],[Cantidad Ordenada]]</f>
        <v>81</v>
      </c>
      <c r="L1867" s="5">
        <f>(SUMIF(A:A,cocina[[#This Row],[Número de Orden]],J:J))/SUMIF(A:A,cocina[[#This Row],[Número de Orden]],K:K)</f>
        <v>0.41772151898734178</v>
      </c>
      <c r="M1867" s="1">
        <f>cocina[[#This Row],[Ganancia bruta]]-cocina[[#This Row],[Ganancia neta]]</f>
        <v>48</v>
      </c>
    </row>
    <row r="1868" spans="1:13" x14ac:dyDescent="0.3">
      <c r="A1868">
        <v>754</v>
      </c>
      <c r="B1868">
        <v>8</v>
      </c>
      <c r="C1868" s="1" t="s">
        <v>52</v>
      </c>
      <c r="D1868" s="1" t="s">
        <v>620</v>
      </c>
      <c r="E1868">
        <v>16</v>
      </c>
      <c r="F1868">
        <v>28</v>
      </c>
      <c r="G1868">
        <v>3</v>
      </c>
      <c r="H1868">
        <v>52</v>
      </c>
      <c r="I1868" s="1" t="s">
        <v>608</v>
      </c>
      <c r="J1868">
        <f>cocina[[#This Row],[Precio Unitario]]*cocina[[#This Row],[Cantidad Ordenada]]-cocina[[#This Row],[Costo Unitario]]*cocina[[#This Row],[Cantidad Ordenada]]</f>
        <v>36</v>
      </c>
      <c r="K1868">
        <f>cocina[[#This Row],[Precio Unitario]]*cocina[[#This Row],[Cantidad Ordenada]]</f>
        <v>84</v>
      </c>
      <c r="L1868" s="5">
        <f>(SUMIF(A:A,cocina[[#This Row],[Número de Orden]],J:J))/SUMIF(A:A,cocina[[#This Row],[Número de Orden]],K:K)</f>
        <v>0.41772151898734178</v>
      </c>
      <c r="M1868" s="1">
        <f>cocina[[#This Row],[Ganancia bruta]]-cocina[[#This Row],[Ganancia neta]]</f>
        <v>48</v>
      </c>
    </row>
    <row r="1869" spans="1:13" x14ac:dyDescent="0.3">
      <c r="A1869">
        <v>755</v>
      </c>
      <c r="B1869">
        <v>12</v>
      </c>
      <c r="C1869" s="1" t="s">
        <v>80</v>
      </c>
      <c r="D1869" s="1" t="s">
        <v>628</v>
      </c>
      <c r="E1869">
        <v>13</v>
      </c>
      <c r="F1869">
        <v>21</v>
      </c>
      <c r="G1869">
        <v>1</v>
      </c>
      <c r="H1869">
        <v>6</v>
      </c>
      <c r="I1869" s="1" t="s">
        <v>608</v>
      </c>
      <c r="J1869">
        <f>cocina[[#This Row],[Precio Unitario]]*cocina[[#This Row],[Cantidad Ordenada]]-cocina[[#This Row],[Costo Unitario]]*cocina[[#This Row],[Cantidad Ordenada]]</f>
        <v>8</v>
      </c>
      <c r="K1869">
        <f>cocina[[#This Row],[Precio Unitario]]*cocina[[#This Row],[Cantidad Ordenada]]</f>
        <v>21</v>
      </c>
      <c r="L1869" s="5">
        <f>(SUMIF(A:A,cocina[[#This Row],[Número de Orden]],J:J))/SUMIF(A:A,cocina[[#This Row],[Número de Orden]],K:K)</f>
        <v>0.40758293838862558</v>
      </c>
      <c r="M1869" s="1">
        <f>cocina[[#This Row],[Ganancia bruta]]-cocina[[#This Row],[Ganancia neta]]</f>
        <v>13</v>
      </c>
    </row>
    <row r="1870" spans="1:13" x14ac:dyDescent="0.3">
      <c r="A1870">
        <v>755</v>
      </c>
      <c r="B1870">
        <v>12</v>
      </c>
      <c r="C1870" s="1" t="s">
        <v>132</v>
      </c>
      <c r="D1870" s="1" t="s">
        <v>631</v>
      </c>
      <c r="E1870">
        <v>15</v>
      </c>
      <c r="F1870">
        <v>25</v>
      </c>
      <c r="G1870">
        <v>3</v>
      </c>
      <c r="H1870">
        <v>37</v>
      </c>
      <c r="I1870" s="1" t="s">
        <v>608</v>
      </c>
      <c r="J1870">
        <f>cocina[[#This Row],[Precio Unitario]]*cocina[[#This Row],[Cantidad Ordenada]]-cocina[[#This Row],[Costo Unitario]]*cocina[[#This Row],[Cantidad Ordenada]]</f>
        <v>30</v>
      </c>
      <c r="K1870">
        <f>cocina[[#This Row],[Precio Unitario]]*cocina[[#This Row],[Cantidad Ordenada]]</f>
        <v>75</v>
      </c>
      <c r="L1870" s="5">
        <f>(SUMIF(A:A,cocina[[#This Row],[Número de Orden]],J:J))/SUMIF(A:A,cocina[[#This Row],[Número de Orden]],K:K)</f>
        <v>0.40758293838862558</v>
      </c>
      <c r="M1870" s="1">
        <f>cocina[[#This Row],[Ganancia bruta]]-cocina[[#This Row],[Ganancia neta]]</f>
        <v>45</v>
      </c>
    </row>
    <row r="1871" spans="1:13" x14ac:dyDescent="0.3">
      <c r="A1871">
        <v>755</v>
      </c>
      <c r="B1871">
        <v>12</v>
      </c>
      <c r="C1871" s="1" t="s">
        <v>122</v>
      </c>
      <c r="D1871" s="1" t="s">
        <v>621</v>
      </c>
      <c r="E1871">
        <v>11</v>
      </c>
      <c r="F1871">
        <v>19</v>
      </c>
      <c r="G1871">
        <v>3</v>
      </c>
      <c r="H1871">
        <v>46</v>
      </c>
      <c r="I1871" s="1" t="s">
        <v>608</v>
      </c>
      <c r="J1871">
        <f>cocina[[#This Row],[Precio Unitario]]*cocina[[#This Row],[Cantidad Ordenada]]-cocina[[#This Row],[Costo Unitario]]*cocina[[#This Row],[Cantidad Ordenada]]</f>
        <v>24</v>
      </c>
      <c r="K1871">
        <f>cocina[[#This Row],[Precio Unitario]]*cocina[[#This Row],[Cantidad Ordenada]]</f>
        <v>57</v>
      </c>
      <c r="L1871" s="5">
        <f>(SUMIF(A:A,cocina[[#This Row],[Número de Orden]],J:J))/SUMIF(A:A,cocina[[#This Row],[Número de Orden]],K:K)</f>
        <v>0.40758293838862558</v>
      </c>
      <c r="M1871" s="1">
        <f>cocina[[#This Row],[Ganancia bruta]]-cocina[[#This Row],[Ganancia neta]]</f>
        <v>33</v>
      </c>
    </row>
    <row r="1872" spans="1:13" x14ac:dyDescent="0.3">
      <c r="A1872">
        <v>755</v>
      </c>
      <c r="B1872">
        <v>12</v>
      </c>
      <c r="C1872" s="1" t="s">
        <v>48</v>
      </c>
      <c r="D1872" s="1" t="s">
        <v>618</v>
      </c>
      <c r="E1872">
        <v>17</v>
      </c>
      <c r="F1872">
        <v>29</v>
      </c>
      <c r="G1872">
        <v>2</v>
      </c>
      <c r="H1872">
        <v>20</v>
      </c>
      <c r="I1872" s="1" t="s">
        <v>609</v>
      </c>
      <c r="J1872">
        <f>cocina[[#This Row],[Precio Unitario]]*cocina[[#This Row],[Cantidad Ordenada]]-cocina[[#This Row],[Costo Unitario]]*cocina[[#This Row],[Cantidad Ordenada]]</f>
        <v>24</v>
      </c>
      <c r="K1872">
        <f>cocina[[#This Row],[Precio Unitario]]*cocina[[#This Row],[Cantidad Ordenada]]</f>
        <v>58</v>
      </c>
      <c r="L1872" s="5">
        <f>(SUMIF(A:A,cocina[[#This Row],[Número de Orden]],J:J))/SUMIF(A:A,cocina[[#This Row],[Número de Orden]],K:K)</f>
        <v>0.40758293838862558</v>
      </c>
      <c r="M1872" s="1">
        <f>cocina[[#This Row],[Ganancia bruta]]-cocina[[#This Row],[Ganancia neta]]</f>
        <v>34</v>
      </c>
    </row>
    <row r="1873" spans="1:13" x14ac:dyDescent="0.3">
      <c r="A1873">
        <v>756</v>
      </c>
      <c r="B1873">
        <v>11</v>
      </c>
      <c r="C1873" s="1" t="s">
        <v>126</v>
      </c>
      <c r="D1873" s="1" t="s">
        <v>614</v>
      </c>
      <c r="E1873">
        <v>19</v>
      </c>
      <c r="F1873">
        <v>31</v>
      </c>
      <c r="G1873">
        <v>1</v>
      </c>
      <c r="H1873">
        <v>21</v>
      </c>
      <c r="I1873" s="1" t="s">
        <v>608</v>
      </c>
      <c r="J1873">
        <f>cocina[[#This Row],[Precio Unitario]]*cocina[[#This Row],[Cantidad Ordenada]]-cocina[[#This Row],[Costo Unitario]]*cocina[[#This Row],[Cantidad Ordenada]]</f>
        <v>12</v>
      </c>
      <c r="K1873">
        <f>cocina[[#This Row],[Precio Unitario]]*cocina[[#This Row],[Cantidad Ordenada]]</f>
        <v>31</v>
      </c>
      <c r="L1873" s="5">
        <f>(SUMIF(A:A,cocina[[#This Row],[Número de Orden]],J:J))/SUMIF(A:A,cocina[[#This Row],[Número de Orden]],K:K)</f>
        <v>0.4</v>
      </c>
      <c r="M1873" s="1">
        <f>cocina[[#This Row],[Ganancia bruta]]-cocina[[#This Row],[Ganancia neta]]</f>
        <v>19</v>
      </c>
    </row>
    <row r="1874" spans="1:13" x14ac:dyDescent="0.3">
      <c r="A1874">
        <v>756</v>
      </c>
      <c r="B1874">
        <v>11</v>
      </c>
      <c r="C1874" s="1" t="s">
        <v>122</v>
      </c>
      <c r="D1874" s="1" t="s">
        <v>621</v>
      </c>
      <c r="E1874">
        <v>11</v>
      </c>
      <c r="F1874">
        <v>19</v>
      </c>
      <c r="G1874">
        <v>1</v>
      </c>
      <c r="H1874">
        <v>13</v>
      </c>
      <c r="I1874" s="1" t="s">
        <v>608</v>
      </c>
      <c r="J1874">
        <f>cocina[[#This Row],[Precio Unitario]]*cocina[[#This Row],[Cantidad Ordenada]]-cocina[[#This Row],[Costo Unitario]]*cocina[[#This Row],[Cantidad Ordenada]]</f>
        <v>8</v>
      </c>
      <c r="K1874">
        <f>cocina[[#This Row],[Precio Unitario]]*cocina[[#This Row],[Cantidad Ordenada]]</f>
        <v>19</v>
      </c>
      <c r="L1874" s="5">
        <f>(SUMIF(A:A,cocina[[#This Row],[Número de Orden]],J:J))/SUMIF(A:A,cocina[[#This Row],[Número de Orden]],K:K)</f>
        <v>0.4</v>
      </c>
      <c r="M1874" s="1">
        <f>cocina[[#This Row],[Ganancia bruta]]-cocina[[#This Row],[Ganancia neta]]</f>
        <v>11</v>
      </c>
    </row>
    <row r="1875" spans="1:13" x14ac:dyDescent="0.3">
      <c r="A1875">
        <v>757</v>
      </c>
      <c r="B1875">
        <v>3</v>
      </c>
      <c r="C1875" s="1" t="s">
        <v>78</v>
      </c>
      <c r="D1875" s="1" t="s">
        <v>613</v>
      </c>
      <c r="E1875">
        <v>18</v>
      </c>
      <c r="F1875">
        <v>30</v>
      </c>
      <c r="G1875">
        <v>2</v>
      </c>
      <c r="H1875">
        <v>40</v>
      </c>
      <c r="I1875" s="1" t="s">
        <v>608</v>
      </c>
      <c r="J1875">
        <f>cocina[[#This Row],[Precio Unitario]]*cocina[[#This Row],[Cantidad Ordenada]]-cocina[[#This Row],[Costo Unitario]]*cocina[[#This Row],[Cantidad Ordenada]]</f>
        <v>24</v>
      </c>
      <c r="K1875">
        <f>cocina[[#This Row],[Precio Unitario]]*cocina[[#This Row],[Cantidad Ordenada]]</f>
        <v>60</v>
      </c>
      <c r="L1875" s="5">
        <f>(SUMIF(A:A,cocina[[#This Row],[Número de Orden]],J:J))/SUMIF(A:A,cocina[[#This Row],[Número de Orden]],K:K)</f>
        <v>0.4</v>
      </c>
      <c r="M1875" s="1">
        <f>cocina[[#This Row],[Ganancia bruta]]-cocina[[#This Row],[Ganancia neta]]</f>
        <v>36</v>
      </c>
    </row>
    <row r="1876" spans="1:13" x14ac:dyDescent="0.3">
      <c r="A1876">
        <v>758</v>
      </c>
      <c r="B1876">
        <v>18</v>
      </c>
      <c r="C1876" s="1" t="s">
        <v>78</v>
      </c>
      <c r="D1876" s="1" t="s">
        <v>613</v>
      </c>
      <c r="E1876">
        <v>18</v>
      </c>
      <c r="F1876">
        <v>30</v>
      </c>
      <c r="G1876">
        <v>1</v>
      </c>
      <c r="H1876">
        <v>32</v>
      </c>
      <c r="I1876" s="1" t="s">
        <v>608</v>
      </c>
      <c r="J1876">
        <f>cocina[[#This Row],[Precio Unitario]]*cocina[[#This Row],[Cantidad Ordenada]]-cocina[[#This Row],[Costo Unitario]]*cocina[[#This Row],[Cantidad Ordenada]]</f>
        <v>12</v>
      </c>
      <c r="K1876">
        <f>cocina[[#This Row],[Precio Unitario]]*cocina[[#This Row],[Cantidad Ordenada]]</f>
        <v>30</v>
      </c>
      <c r="L1876" s="5">
        <f>(SUMIF(A:A,cocina[[#This Row],[Número de Orden]],J:J))/SUMIF(A:A,cocina[[#This Row],[Número de Orden]],K:K)</f>
        <v>0.40384615384615385</v>
      </c>
      <c r="M1876" s="1">
        <f>cocina[[#This Row],[Ganancia bruta]]-cocina[[#This Row],[Ganancia neta]]</f>
        <v>18</v>
      </c>
    </row>
    <row r="1877" spans="1:13" x14ac:dyDescent="0.3">
      <c r="A1877">
        <v>758</v>
      </c>
      <c r="B1877">
        <v>18</v>
      </c>
      <c r="C1877" s="1" t="s">
        <v>213</v>
      </c>
      <c r="D1877" s="1" t="s">
        <v>624</v>
      </c>
      <c r="E1877">
        <v>13</v>
      </c>
      <c r="F1877">
        <v>22</v>
      </c>
      <c r="G1877">
        <v>1</v>
      </c>
      <c r="H1877">
        <v>9</v>
      </c>
      <c r="I1877" s="1" t="s">
        <v>609</v>
      </c>
      <c r="J1877">
        <f>cocina[[#This Row],[Precio Unitario]]*cocina[[#This Row],[Cantidad Ordenada]]-cocina[[#This Row],[Costo Unitario]]*cocina[[#This Row],[Cantidad Ordenada]]</f>
        <v>9</v>
      </c>
      <c r="K1877">
        <f>cocina[[#This Row],[Precio Unitario]]*cocina[[#This Row],[Cantidad Ordenada]]</f>
        <v>22</v>
      </c>
      <c r="L1877" s="5">
        <f>(SUMIF(A:A,cocina[[#This Row],[Número de Orden]],J:J))/SUMIF(A:A,cocina[[#This Row],[Número de Orden]],K:K)</f>
        <v>0.40384615384615385</v>
      </c>
      <c r="M1877" s="1">
        <f>cocina[[#This Row],[Ganancia bruta]]-cocina[[#This Row],[Ganancia neta]]</f>
        <v>13</v>
      </c>
    </row>
    <row r="1878" spans="1:13" x14ac:dyDescent="0.3">
      <c r="A1878">
        <v>759</v>
      </c>
      <c r="B1878">
        <v>20</v>
      </c>
      <c r="C1878" s="1" t="s">
        <v>271</v>
      </c>
      <c r="D1878" s="1" t="s">
        <v>619</v>
      </c>
      <c r="E1878">
        <v>20</v>
      </c>
      <c r="F1878">
        <v>33</v>
      </c>
      <c r="G1878">
        <v>3</v>
      </c>
      <c r="H1878">
        <v>48</v>
      </c>
      <c r="I1878" s="1" t="s">
        <v>608</v>
      </c>
      <c r="J1878">
        <f>cocina[[#This Row],[Precio Unitario]]*cocina[[#This Row],[Cantidad Ordenada]]-cocina[[#This Row],[Costo Unitario]]*cocina[[#This Row],[Cantidad Ordenada]]</f>
        <v>39</v>
      </c>
      <c r="K1878">
        <f>cocina[[#This Row],[Precio Unitario]]*cocina[[#This Row],[Cantidad Ordenada]]</f>
        <v>99</v>
      </c>
      <c r="L1878" s="5">
        <f>(SUMIF(A:A,cocina[[#This Row],[Número de Orden]],J:J))/SUMIF(A:A,cocina[[#This Row],[Número de Orden]],K:K)</f>
        <v>0.40350877192982454</v>
      </c>
      <c r="M1878" s="1">
        <f>cocina[[#This Row],[Ganancia bruta]]-cocina[[#This Row],[Ganancia neta]]</f>
        <v>60</v>
      </c>
    </row>
    <row r="1879" spans="1:13" x14ac:dyDescent="0.3">
      <c r="A1879">
        <v>759</v>
      </c>
      <c r="B1879">
        <v>20</v>
      </c>
      <c r="C1879" s="1" t="s">
        <v>116</v>
      </c>
      <c r="D1879" s="1" t="s">
        <v>615</v>
      </c>
      <c r="E1879">
        <v>16</v>
      </c>
      <c r="F1879">
        <v>27</v>
      </c>
      <c r="G1879">
        <v>3</v>
      </c>
      <c r="H1879">
        <v>51</v>
      </c>
      <c r="I1879" s="1" t="s">
        <v>608</v>
      </c>
      <c r="J1879">
        <f>cocina[[#This Row],[Precio Unitario]]*cocina[[#This Row],[Cantidad Ordenada]]-cocina[[#This Row],[Costo Unitario]]*cocina[[#This Row],[Cantidad Ordenada]]</f>
        <v>33</v>
      </c>
      <c r="K1879">
        <f>cocina[[#This Row],[Precio Unitario]]*cocina[[#This Row],[Cantidad Ordenada]]</f>
        <v>81</v>
      </c>
      <c r="L1879" s="5">
        <f>(SUMIF(A:A,cocina[[#This Row],[Número de Orden]],J:J))/SUMIF(A:A,cocina[[#This Row],[Número de Orden]],K:K)</f>
        <v>0.40350877192982454</v>
      </c>
      <c r="M1879" s="1">
        <f>cocina[[#This Row],[Ganancia bruta]]-cocina[[#This Row],[Ganancia neta]]</f>
        <v>48</v>
      </c>
    </row>
    <row r="1880" spans="1:13" x14ac:dyDescent="0.3">
      <c r="A1880">
        <v>759</v>
      </c>
      <c r="B1880">
        <v>20</v>
      </c>
      <c r="C1880" s="1" t="s">
        <v>132</v>
      </c>
      <c r="D1880" s="1" t="s">
        <v>631</v>
      </c>
      <c r="E1880">
        <v>15</v>
      </c>
      <c r="F1880">
        <v>25</v>
      </c>
      <c r="G1880">
        <v>3</v>
      </c>
      <c r="H1880">
        <v>41</v>
      </c>
      <c r="I1880" s="1" t="s">
        <v>608</v>
      </c>
      <c r="J1880">
        <f>cocina[[#This Row],[Precio Unitario]]*cocina[[#This Row],[Cantidad Ordenada]]-cocina[[#This Row],[Costo Unitario]]*cocina[[#This Row],[Cantidad Ordenada]]</f>
        <v>30</v>
      </c>
      <c r="K1880">
        <f>cocina[[#This Row],[Precio Unitario]]*cocina[[#This Row],[Cantidad Ordenada]]</f>
        <v>75</v>
      </c>
      <c r="L1880" s="5">
        <f>(SUMIF(A:A,cocina[[#This Row],[Número de Orden]],J:J))/SUMIF(A:A,cocina[[#This Row],[Número de Orden]],K:K)</f>
        <v>0.40350877192982454</v>
      </c>
      <c r="M1880" s="1">
        <f>cocina[[#This Row],[Ganancia bruta]]-cocina[[#This Row],[Ganancia neta]]</f>
        <v>45</v>
      </c>
    </row>
    <row r="1881" spans="1:13" x14ac:dyDescent="0.3">
      <c r="A1881">
        <v>759</v>
      </c>
      <c r="B1881">
        <v>20</v>
      </c>
      <c r="C1881" s="1" t="s">
        <v>48</v>
      </c>
      <c r="D1881" s="1" t="s">
        <v>618</v>
      </c>
      <c r="E1881">
        <v>17</v>
      </c>
      <c r="F1881">
        <v>29</v>
      </c>
      <c r="G1881">
        <v>3</v>
      </c>
      <c r="H1881">
        <v>56</v>
      </c>
      <c r="I1881" s="1" t="s">
        <v>609</v>
      </c>
      <c r="J1881">
        <f>cocina[[#This Row],[Precio Unitario]]*cocina[[#This Row],[Cantidad Ordenada]]-cocina[[#This Row],[Costo Unitario]]*cocina[[#This Row],[Cantidad Ordenada]]</f>
        <v>36</v>
      </c>
      <c r="K1881">
        <f>cocina[[#This Row],[Precio Unitario]]*cocina[[#This Row],[Cantidad Ordenada]]</f>
        <v>87</v>
      </c>
      <c r="L1881" s="5">
        <f>(SUMIF(A:A,cocina[[#This Row],[Número de Orden]],J:J))/SUMIF(A:A,cocina[[#This Row],[Número de Orden]],K:K)</f>
        <v>0.40350877192982454</v>
      </c>
      <c r="M1881" s="1">
        <f>cocina[[#This Row],[Ganancia bruta]]-cocina[[#This Row],[Ganancia neta]]</f>
        <v>51</v>
      </c>
    </row>
    <row r="1882" spans="1:13" x14ac:dyDescent="0.3">
      <c r="A1882">
        <v>760</v>
      </c>
      <c r="B1882">
        <v>5</v>
      </c>
      <c r="C1882" s="1" t="s">
        <v>36</v>
      </c>
      <c r="D1882" s="1" t="s">
        <v>622</v>
      </c>
      <c r="E1882">
        <v>21</v>
      </c>
      <c r="F1882">
        <v>35</v>
      </c>
      <c r="G1882">
        <v>3</v>
      </c>
      <c r="H1882">
        <v>20</v>
      </c>
      <c r="I1882" s="1" t="s">
        <v>608</v>
      </c>
      <c r="J1882">
        <f>cocina[[#This Row],[Precio Unitario]]*cocina[[#This Row],[Cantidad Ordenada]]-cocina[[#This Row],[Costo Unitario]]*cocina[[#This Row],[Cantidad Ordenada]]</f>
        <v>42</v>
      </c>
      <c r="K1882">
        <f>cocina[[#This Row],[Precio Unitario]]*cocina[[#This Row],[Cantidad Ordenada]]</f>
        <v>105</v>
      </c>
      <c r="L1882" s="5">
        <f>(SUMIF(A:A,cocina[[#This Row],[Número de Orden]],J:J))/SUMIF(A:A,cocina[[#This Row],[Número de Orden]],K:K)</f>
        <v>0.4</v>
      </c>
      <c r="M1882" s="1">
        <f>cocina[[#This Row],[Ganancia bruta]]-cocina[[#This Row],[Ganancia neta]]</f>
        <v>63</v>
      </c>
    </row>
    <row r="1883" spans="1:13" x14ac:dyDescent="0.3">
      <c r="A1883">
        <v>761</v>
      </c>
      <c r="B1883">
        <v>4</v>
      </c>
      <c r="C1883" s="1" t="s">
        <v>168</v>
      </c>
      <c r="D1883" s="1" t="s">
        <v>612</v>
      </c>
      <c r="E1883">
        <v>14</v>
      </c>
      <c r="F1883">
        <v>24</v>
      </c>
      <c r="G1883">
        <v>3</v>
      </c>
      <c r="H1883">
        <v>54</v>
      </c>
      <c r="I1883" s="1" t="s">
        <v>609</v>
      </c>
      <c r="J1883">
        <f>cocina[[#This Row],[Precio Unitario]]*cocina[[#This Row],[Cantidad Ordenada]]-cocina[[#This Row],[Costo Unitario]]*cocina[[#This Row],[Cantidad Ordenada]]</f>
        <v>30</v>
      </c>
      <c r="K1883">
        <f>cocina[[#This Row],[Precio Unitario]]*cocina[[#This Row],[Cantidad Ordenada]]</f>
        <v>72</v>
      </c>
      <c r="L1883" s="5">
        <f>(SUMIF(A:A,cocina[[#This Row],[Número de Orden]],J:J))/SUMIF(A:A,cocina[[#This Row],[Número de Orden]],K:K)</f>
        <v>0.41379310344827586</v>
      </c>
      <c r="M1883" s="1">
        <f>cocina[[#This Row],[Ganancia bruta]]-cocina[[#This Row],[Ganancia neta]]</f>
        <v>42</v>
      </c>
    </row>
    <row r="1884" spans="1:13" x14ac:dyDescent="0.3">
      <c r="A1884">
        <v>761</v>
      </c>
      <c r="B1884">
        <v>4</v>
      </c>
      <c r="C1884" s="1" t="s">
        <v>52</v>
      </c>
      <c r="D1884" s="1" t="s">
        <v>620</v>
      </c>
      <c r="E1884">
        <v>16</v>
      </c>
      <c r="F1884">
        <v>28</v>
      </c>
      <c r="G1884">
        <v>2</v>
      </c>
      <c r="H1884">
        <v>20</v>
      </c>
      <c r="I1884" s="1" t="s">
        <v>608</v>
      </c>
      <c r="J1884">
        <f>cocina[[#This Row],[Precio Unitario]]*cocina[[#This Row],[Cantidad Ordenada]]-cocina[[#This Row],[Costo Unitario]]*cocina[[#This Row],[Cantidad Ordenada]]</f>
        <v>24</v>
      </c>
      <c r="K1884">
        <f>cocina[[#This Row],[Precio Unitario]]*cocina[[#This Row],[Cantidad Ordenada]]</f>
        <v>56</v>
      </c>
      <c r="L1884" s="5">
        <f>(SUMIF(A:A,cocina[[#This Row],[Número de Orden]],J:J))/SUMIF(A:A,cocina[[#This Row],[Número de Orden]],K:K)</f>
        <v>0.41379310344827586</v>
      </c>
      <c r="M1884" s="1">
        <f>cocina[[#This Row],[Ganancia bruta]]-cocina[[#This Row],[Ganancia neta]]</f>
        <v>32</v>
      </c>
    </row>
    <row r="1885" spans="1:13" x14ac:dyDescent="0.3">
      <c r="A1885">
        <v>761</v>
      </c>
      <c r="B1885">
        <v>4</v>
      </c>
      <c r="C1885" s="1" t="s">
        <v>210</v>
      </c>
      <c r="D1885" s="1" t="s">
        <v>627</v>
      </c>
      <c r="E1885">
        <v>14</v>
      </c>
      <c r="F1885">
        <v>23</v>
      </c>
      <c r="G1885">
        <v>2</v>
      </c>
      <c r="H1885">
        <v>28</v>
      </c>
      <c r="I1885" s="1" t="s">
        <v>608</v>
      </c>
      <c r="J1885">
        <f>cocina[[#This Row],[Precio Unitario]]*cocina[[#This Row],[Cantidad Ordenada]]-cocina[[#This Row],[Costo Unitario]]*cocina[[#This Row],[Cantidad Ordenada]]</f>
        <v>18</v>
      </c>
      <c r="K1885">
        <f>cocina[[#This Row],[Precio Unitario]]*cocina[[#This Row],[Cantidad Ordenada]]</f>
        <v>46</v>
      </c>
      <c r="L1885" s="5">
        <f>(SUMIF(A:A,cocina[[#This Row],[Número de Orden]],J:J))/SUMIF(A:A,cocina[[#This Row],[Número de Orden]],K:K)</f>
        <v>0.41379310344827586</v>
      </c>
      <c r="M1885" s="1">
        <f>cocina[[#This Row],[Ganancia bruta]]-cocina[[#This Row],[Ganancia neta]]</f>
        <v>28</v>
      </c>
    </row>
    <row r="1886" spans="1:13" x14ac:dyDescent="0.3">
      <c r="A1886">
        <v>762</v>
      </c>
      <c r="B1886">
        <v>4</v>
      </c>
      <c r="C1886" s="1" t="s">
        <v>80</v>
      </c>
      <c r="D1886" s="1" t="s">
        <v>628</v>
      </c>
      <c r="E1886">
        <v>13</v>
      </c>
      <c r="F1886">
        <v>21</v>
      </c>
      <c r="G1886">
        <v>1</v>
      </c>
      <c r="H1886">
        <v>20</v>
      </c>
      <c r="I1886" s="1" t="s">
        <v>609</v>
      </c>
      <c r="J1886">
        <f>cocina[[#This Row],[Precio Unitario]]*cocina[[#This Row],[Cantidad Ordenada]]-cocina[[#This Row],[Costo Unitario]]*cocina[[#This Row],[Cantidad Ordenada]]</f>
        <v>8</v>
      </c>
      <c r="K1886">
        <f>cocina[[#This Row],[Precio Unitario]]*cocina[[#This Row],[Cantidad Ordenada]]</f>
        <v>21</v>
      </c>
      <c r="L1886" s="5">
        <f>(SUMIF(A:A,cocina[[#This Row],[Número de Orden]],J:J))/SUMIF(A:A,cocina[[#This Row],[Número de Orden]],K:K)</f>
        <v>0.41414141414141414</v>
      </c>
      <c r="M1886" s="1">
        <f>cocina[[#This Row],[Ganancia bruta]]-cocina[[#This Row],[Ganancia neta]]</f>
        <v>13</v>
      </c>
    </row>
    <row r="1887" spans="1:13" x14ac:dyDescent="0.3">
      <c r="A1887">
        <v>762</v>
      </c>
      <c r="B1887">
        <v>4</v>
      </c>
      <c r="C1887" s="1" t="s">
        <v>165</v>
      </c>
      <c r="D1887" s="1" t="s">
        <v>630</v>
      </c>
      <c r="E1887">
        <v>15</v>
      </c>
      <c r="F1887">
        <v>26</v>
      </c>
      <c r="G1887">
        <v>3</v>
      </c>
      <c r="H1887">
        <v>9</v>
      </c>
      <c r="I1887" s="1" t="s">
        <v>608</v>
      </c>
      <c r="J1887">
        <f>cocina[[#This Row],[Precio Unitario]]*cocina[[#This Row],[Cantidad Ordenada]]-cocina[[#This Row],[Costo Unitario]]*cocina[[#This Row],[Cantidad Ordenada]]</f>
        <v>33</v>
      </c>
      <c r="K1887">
        <f>cocina[[#This Row],[Precio Unitario]]*cocina[[#This Row],[Cantidad Ordenada]]</f>
        <v>78</v>
      </c>
      <c r="L1887" s="5">
        <f>(SUMIF(A:A,cocina[[#This Row],[Número de Orden]],J:J))/SUMIF(A:A,cocina[[#This Row],[Número de Orden]],K:K)</f>
        <v>0.41414141414141414</v>
      </c>
      <c r="M1887" s="1">
        <f>cocina[[#This Row],[Ganancia bruta]]-cocina[[#This Row],[Ganancia neta]]</f>
        <v>45</v>
      </c>
    </row>
    <row r="1888" spans="1:13" x14ac:dyDescent="0.3">
      <c r="A1888">
        <v>763</v>
      </c>
      <c r="B1888">
        <v>18</v>
      </c>
      <c r="C1888" s="1" t="s">
        <v>271</v>
      </c>
      <c r="D1888" s="1" t="s">
        <v>619</v>
      </c>
      <c r="E1888">
        <v>20</v>
      </c>
      <c r="F1888">
        <v>33</v>
      </c>
      <c r="G1888">
        <v>2</v>
      </c>
      <c r="H1888">
        <v>14</v>
      </c>
      <c r="I1888" s="1" t="s">
        <v>609</v>
      </c>
      <c r="J1888">
        <f>cocina[[#This Row],[Precio Unitario]]*cocina[[#This Row],[Cantidad Ordenada]]-cocina[[#This Row],[Costo Unitario]]*cocina[[#This Row],[Cantidad Ordenada]]</f>
        <v>26</v>
      </c>
      <c r="K1888">
        <f>cocina[[#This Row],[Precio Unitario]]*cocina[[#This Row],[Cantidad Ordenada]]</f>
        <v>66</v>
      </c>
      <c r="L1888" s="5">
        <f>(SUMIF(A:A,cocina[[#This Row],[Número de Orden]],J:J))/SUMIF(A:A,cocina[[#This Row],[Número de Orden]],K:K)</f>
        <v>0.40384615384615385</v>
      </c>
      <c r="M1888" s="1">
        <f>cocina[[#This Row],[Ganancia bruta]]-cocina[[#This Row],[Ganancia neta]]</f>
        <v>40</v>
      </c>
    </row>
    <row r="1889" spans="1:13" x14ac:dyDescent="0.3">
      <c r="A1889">
        <v>763</v>
      </c>
      <c r="B1889">
        <v>18</v>
      </c>
      <c r="C1889" s="1" t="s">
        <v>122</v>
      </c>
      <c r="D1889" s="1" t="s">
        <v>621</v>
      </c>
      <c r="E1889">
        <v>11</v>
      </c>
      <c r="F1889">
        <v>19</v>
      </c>
      <c r="G1889">
        <v>2</v>
      </c>
      <c r="H1889">
        <v>18</v>
      </c>
      <c r="I1889" s="1" t="s">
        <v>609</v>
      </c>
      <c r="J1889">
        <f>cocina[[#This Row],[Precio Unitario]]*cocina[[#This Row],[Cantidad Ordenada]]-cocina[[#This Row],[Costo Unitario]]*cocina[[#This Row],[Cantidad Ordenada]]</f>
        <v>16</v>
      </c>
      <c r="K1889">
        <f>cocina[[#This Row],[Precio Unitario]]*cocina[[#This Row],[Cantidad Ordenada]]</f>
        <v>38</v>
      </c>
      <c r="L1889" s="5">
        <f>(SUMIF(A:A,cocina[[#This Row],[Número de Orden]],J:J))/SUMIF(A:A,cocina[[#This Row],[Número de Orden]],K:K)</f>
        <v>0.40384615384615385</v>
      </c>
      <c r="M1889" s="1">
        <f>cocina[[#This Row],[Ganancia bruta]]-cocina[[#This Row],[Ganancia neta]]</f>
        <v>22</v>
      </c>
    </row>
    <row r="1890" spans="1:13" x14ac:dyDescent="0.3">
      <c r="A1890">
        <v>764</v>
      </c>
      <c r="B1890">
        <v>20</v>
      </c>
      <c r="C1890" s="1" t="s">
        <v>116</v>
      </c>
      <c r="D1890" s="1" t="s">
        <v>615</v>
      </c>
      <c r="E1890">
        <v>16</v>
      </c>
      <c r="F1890">
        <v>27</v>
      </c>
      <c r="G1890">
        <v>1</v>
      </c>
      <c r="H1890">
        <v>53</v>
      </c>
      <c r="I1890" s="1" t="s">
        <v>608</v>
      </c>
      <c r="J1890">
        <f>cocina[[#This Row],[Precio Unitario]]*cocina[[#This Row],[Cantidad Ordenada]]-cocina[[#This Row],[Costo Unitario]]*cocina[[#This Row],[Cantidad Ordenada]]</f>
        <v>11</v>
      </c>
      <c r="K1890">
        <f>cocina[[#This Row],[Precio Unitario]]*cocina[[#This Row],[Cantidad Ordenada]]</f>
        <v>27</v>
      </c>
      <c r="L1890" s="5">
        <f>(SUMIF(A:A,cocina[[#This Row],[Número de Orden]],J:J))/SUMIF(A:A,cocina[[#This Row],[Número de Orden]],K:K)</f>
        <v>0.41176470588235292</v>
      </c>
      <c r="M1890" s="1">
        <f>cocina[[#This Row],[Ganancia bruta]]-cocina[[#This Row],[Ganancia neta]]</f>
        <v>16</v>
      </c>
    </row>
    <row r="1891" spans="1:13" x14ac:dyDescent="0.3">
      <c r="A1891">
        <v>764</v>
      </c>
      <c r="B1891">
        <v>20</v>
      </c>
      <c r="C1891" s="1" t="s">
        <v>65</v>
      </c>
      <c r="D1891" s="1" t="s">
        <v>625</v>
      </c>
      <c r="E1891">
        <v>20</v>
      </c>
      <c r="F1891">
        <v>34</v>
      </c>
      <c r="G1891">
        <v>1</v>
      </c>
      <c r="H1891">
        <v>24</v>
      </c>
      <c r="I1891" s="1" t="s">
        <v>608</v>
      </c>
      <c r="J1891">
        <f>cocina[[#This Row],[Precio Unitario]]*cocina[[#This Row],[Cantidad Ordenada]]-cocina[[#This Row],[Costo Unitario]]*cocina[[#This Row],[Cantidad Ordenada]]</f>
        <v>14</v>
      </c>
      <c r="K1891">
        <f>cocina[[#This Row],[Precio Unitario]]*cocina[[#This Row],[Cantidad Ordenada]]</f>
        <v>34</v>
      </c>
      <c r="L1891" s="5">
        <f>(SUMIF(A:A,cocina[[#This Row],[Número de Orden]],J:J))/SUMIF(A:A,cocina[[#This Row],[Número de Orden]],K:K)</f>
        <v>0.41176470588235292</v>
      </c>
      <c r="M1891" s="1">
        <f>cocina[[#This Row],[Ganancia bruta]]-cocina[[#This Row],[Ganancia neta]]</f>
        <v>20</v>
      </c>
    </row>
    <row r="1892" spans="1:13" x14ac:dyDescent="0.3">
      <c r="A1892">
        <v>764</v>
      </c>
      <c r="B1892">
        <v>20</v>
      </c>
      <c r="C1892" s="1" t="s">
        <v>168</v>
      </c>
      <c r="D1892" s="1" t="s">
        <v>612</v>
      </c>
      <c r="E1892">
        <v>14</v>
      </c>
      <c r="F1892">
        <v>24</v>
      </c>
      <c r="G1892">
        <v>1</v>
      </c>
      <c r="H1892">
        <v>35</v>
      </c>
      <c r="I1892" s="1" t="s">
        <v>608</v>
      </c>
      <c r="J1892">
        <f>cocina[[#This Row],[Precio Unitario]]*cocina[[#This Row],[Cantidad Ordenada]]-cocina[[#This Row],[Costo Unitario]]*cocina[[#This Row],[Cantidad Ordenada]]</f>
        <v>10</v>
      </c>
      <c r="K1892">
        <f>cocina[[#This Row],[Precio Unitario]]*cocina[[#This Row],[Cantidad Ordenada]]</f>
        <v>24</v>
      </c>
      <c r="L1892" s="5">
        <f>(SUMIF(A:A,cocina[[#This Row],[Número de Orden]],J:J))/SUMIF(A:A,cocina[[#This Row],[Número de Orden]],K:K)</f>
        <v>0.41176470588235292</v>
      </c>
      <c r="M1892" s="1">
        <f>cocina[[#This Row],[Ganancia bruta]]-cocina[[#This Row],[Ganancia neta]]</f>
        <v>14</v>
      </c>
    </row>
    <row r="1893" spans="1:13" x14ac:dyDescent="0.3">
      <c r="A1893">
        <v>765</v>
      </c>
      <c r="B1893">
        <v>20</v>
      </c>
      <c r="C1893" s="1" t="s">
        <v>165</v>
      </c>
      <c r="D1893" s="1" t="s">
        <v>630</v>
      </c>
      <c r="E1893">
        <v>15</v>
      </c>
      <c r="F1893">
        <v>26</v>
      </c>
      <c r="G1893">
        <v>3</v>
      </c>
      <c r="H1893">
        <v>55</v>
      </c>
      <c r="I1893" s="1" t="s">
        <v>609</v>
      </c>
      <c r="J1893">
        <f>cocina[[#This Row],[Precio Unitario]]*cocina[[#This Row],[Cantidad Ordenada]]-cocina[[#This Row],[Costo Unitario]]*cocina[[#This Row],[Cantidad Ordenada]]</f>
        <v>33</v>
      </c>
      <c r="K1893">
        <f>cocina[[#This Row],[Precio Unitario]]*cocina[[#This Row],[Cantidad Ordenada]]</f>
        <v>78</v>
      </c>
      <c r="L1893" s="5">
        <f>(SUMIF(A:A,cocina[[#This Row],[Número de Orden]],J:J))/SUMIF(A:A,cocina[[#This Row],[Número de Orden]],K:K)</f>
        <v>0.40772532188841204</v>
      </c>
      <c r="M1893" s="1">
        <f>cocina[[#This Row],[Ganancia bruta]]-cocina[[#This Row],[Ganancia neta]]</f>
        <v>45</v>
      </c>
    </row>
    <row r="1894" spans="1:13" x14ac:dyDescent="0.3">
      <c r="A1894">
        <v>765</v>
      </c>
      <c r="B1894">
        <v>20</v>
      </c>
      <c r="C1894" s="1" t="s">
        <v>52</v>
      </c>
      <c r="D1894" s="1" t="s">
        <v>620</v>
      </c>
      <c r="E1894">
        <v>16</v>
      </c>
      <c r="F1894">
        <v>28</v>
      </c>
      <c r="G1894">
        <v>2</v>
      </c>
      <c r="H1894">
        <v>14</v>
      </c>
      <c r="I1894" s="1" t="s">
        <v>608</v>
      </c>
      <c r="J1894">
        <f>cocina[[#This Row],[Precio Unitario]]*cocina[[#This Row],[Cantidad Ordenada]]-cocina[[#This Row],[Costo Unitario]]*cocina[[#This Row],[Cantidad Ordenada]]</f>
        <v>24</v>
      </c>
      <c r="K1894">
        <f>cocina[[#This Row],[Precio Unitario]]*cocina[[#This Row],[Cantidad Ordenada]]</f>
        <v>56</v>
      </c>
      <c r="L1894" s="5">
        <f>(SUMIF(A:A,cocina[[#This Row],[Número de Orden]],J:J))/SUMIF(A:A,cocina[[#This Row],[Número de Orden]],K:K)</f>
        <v>0.40772532188841204</v>
      </c>
      <c r="M1894" s="1">
        <f>cocina[[#This Row],[Ganancia bruta]]-cocina[[#This Row],[Ganancia neta]]</f>
        <v>32</v>
      </c>
    </row>
    <row r="1895" spans="1:13" x14ac:dyDescent="0.3">
      <c r="A1895">
        <v>765</v>
      </c>
      <c r="B1895">
        <v>20</v>
      </c>
      <c r="C1895" s="1" t="s">
        <v>80</v>
      </c>
      <c r="D1895" s="1" t="s">
        <v>628</v>
      </c>
      <c r="E1895">
        <v>13</v>
      </c>
      <c r="F1895">
        <v>21</v>
      </c>
      <c r="G1895">
        <v>3</v>
      </c>
      <c r="H1895">
        <v>52</v>
      </c>
      <c r="I1895" s="1" t="s">
        <v>608</v>
      </c>
      <c r="J1895">
        <f>cocina[[#This Row],[Precio Unitario]]*cocina[[#This Row],[Cantidad Ordenada]]-cocina[[#This Row],[Costo Unitario]]*cocina[[#This Row],[Cantidad Ordenada]]</f>
        <v>24</v>
      </c>
      <c r="K1895">
        <f>cocina[[#This Row],[Precio Unitario]]*cocina[[#This Row],[Cantidad Ordenada]]</f>
        <v>63</v>
      </c>
      <c r="L1895" s="5">
        <f>(SUMIF(A:A,cocina[[#This Row],[Número de Orden]],J:J))/SUMIF(A:A,cocina[[#This Row],[Número de Orden]],K:K)</f>
        <v>0.40772532188841204</v>
      </c>
      <c r="M1895" s="1">
        <f>cocina[[#This Row],[Ganancia bruta]]-cocina[[#This Row],[Ganancia neta]]</f>
        <v>39</v>
      </c>
    </row>
    <row r="1896" spans="1:13" x14ac:dyDescent="0.3">
      <c r="A1896">
        <v>765</v>
      </c>
      <c r="B1896">
        <v>20</v>
      </c>
      <c r="C1896" s="1" t="s">
        <v>83</v>
      </c>
      <c r="D1896" s="1" t="s">
        <v>617</v>
      </c>
      <c r="E1896">
        <v>22</v>
      </c>
      <c r="F1896">
        <v>36</v>
      </c>
      <c r="G1896">
        <v>1</v>
      </c>
      <c r="H1896">
        <v>43</v>
      </c>
      <c r="I1896" s="1" t="s">
        <v>608</v>
      </c>
      <c r="J1896">
        <f>cocina[[#This Row],[Precio Unitario]]*cocina[[#This Row],[Cantidad Ordenada]]-cocina[[#This Row],[Costo Unitario]]*cocina[[#This Row],[Cantidad Ordenada]]</f>
        <v>14</v>
      </c>
      <c r="K1896">
        <f>cocina[[#This Row],[Precio Unitario]]*cocina[[#This Row],[Cantidad Ordenada]]</f>
        <v>36</v>
      </c>
      <c r="L1896" s="5">
        <f>(SUMIF(A:A,cocina[[#This Row],[Número de Orden]],J:J))/SUMIF(A:A,cocina[[#This Row],[Número de Orden]],K:K)</f>
        <v>0.40772532188841204</v>
      </c>
      <c r="M1896" s="1">
        <f>cocina[[#This Row],[Ganancia bruta]]-cocina[[#This Row],[Ganancia neta]]</f>
        <v>22</v>
      </c>
    </row>
    <row r="1897" spans="1:13" x14ac:dyDescent="0.3">
      <c r="A1897">
        <v>766</v>
      </c>
      <c r="B1897">
        <v>17</v>
      </c>
      <c r="C1897" s="1" t="s">
        <v>78</v>
      </c>
      <c r="D1897" s="1" t="s">
        <v>613</v>
      </c>
      <c r="E1897">
        <v>18</v>
      </c>
      <c r="F1897">
        <v>30</v>
      </c>
      <c r="G1897">
        <v>2</v>
      </c>
      <c r="H1897">
        <v>52</v>
      </c>
      <c r="I1897" s="1" t="s">
        <v>608</v>
      </c>
      <c r="J1897">
        <f>cocina[[#This Row],[Precio Unitario]]*cocina[[#This Row],[Cantidad Ordenada]]-cocina[[#This Row],[Costo Unitario]]*cocina[[#This Row],[Cantidad Ordenada]]</f>
        <v>24</v>
      </c>
      <c r="K1897">
        <f>cocina[[#This Row],[Precio Unitario]]*cocina[[#This Row],[Cantidad Ordenada]]</f>
        <v>60</v>
      </c>
      <c r="L1897" s="5">
        <f>(SUMIF(A:A,cocina[[#This Row],[Número de Orden]],J:J))/SUMIF(A:A,cocina[[#This Row],[Número de Orden]],K:K)</f>
        <v>0.4</v>
      </c>
      <c r="M1897" s="1">
        <f>cocina[[#This Row],[Ganancia bruta]]-cocina[[#This Row],[Ganancia neta]]</f>
        <v>36</v>
      </c>
    </row>
    <row r="1898" spans="1:13" x14ac:dyDescent="0.3">
      <c r="A1898">
        <v>766</v>
      </c>
      <c r="B1898">
        <v>17</v>
      </c>
      <c r="C1898" s="1" t="s">
        <v>122</v>
      </c>
      <c r="D1898" s="1" t="s">
        <v>621</v>
      </c>
      <c r="E1898">
        <v>11</v>
      </c>
      <c r="F1898">
        <v>19</v>
      </c>
      <c r="G1898">
        <v>1</v>
      </c>
      <c r="H1898">
        <v>59</v>
      </c>
      <c r="I1898" s="1" t="s">
        <v>608</v>
      </c>
      <c r="J1898">
        <f>cocina[[#This Row],[Precio Unitario]]*cocina[[#This Row],[Cantidad Ordenada]]-cocina[[#This Row],[Costo Unitario]]*cocina[[#This Row],[Cantidad Ordenada]]</f>
        <v>8</v>
      </c>
      <c r="K1898">
        <f>cocina[[#This Row],[Precio Unitario]]*cocina[[#This Row],[Cantidad Ordenada]]</f>
        <v>19</v>
      </c>
      <c r="L1898" s="5">
        <f>(SUMIF(A:A,cocina[[#This Row],[Número de Orden]],J:J))/SUMIF(A:A,cocina[[#This Row],[Número de Orden]],K:K)</f>
        <v>0.4</v>
      </c>
      <c r="M1898" s="1">
        <f>cocina[[#This Row],[Ganancia bruta]]-cocina[[#This Row],[Ganancia neta]]</f>
        <v>11</v>
      </c>
    </row>
    <row r="1899" spans="1:13" x14ac:dyDescent="0.3">
      <c r="A1899">
        <v>766</v>
      </c>
      <c r="B1899">
        <v>17</v>
      </c>
      <c r="C1899" s="1" t="s">
        <v>156</v>
      </c>
      <c r="D1899" s="1" t="s">
        <v>626</v>
      </c>
      <c r="E1899">
        <v>12</v>
      </c>
      <c r="F1899">
        <v>20</v>
      </c>
      <c r="G1899">
        <v>3</v>
      </c>
      <c r="H1899">
        <v>7</v>
      </c>
      <c r="I1899" s="1" t="s">
        <v>608</v>
      </c>
      <c r="J1899">
        <f>cocina[[#This Row],[Precio Unitario]]*cocina[[#This Row],[Cantidad Ordenada]]-cocina[[#This Row],[Costo Unitario]]*cocina[[#This Row],[Cantidad Ordenada]]</f>
        <v>24</v>
      </c>
      <c r="K1899">
        <f>cocina[[#This Row],[Precio Unitario]]*cocina[[#This Row],[Cantidad Ordenada]]</f>
        <v>60</v>
      </c>
      <c r="L1899" s="5">
        <f>(SUMIF(A:A,cocina[[#This Row],[Número de Orden]],J:J))/SUMIF(A:A,cocina[[#This Row],[Número de Orden]],K:K)</f>
        <v>0.4</v>
      </c>
      <c r="M1899" s="1">
        <f>cocina[[#This Row],[Ganancia bruta]]-cocina[[#This Row],[Ganancia neta]]</f>
        <v>36</v>
      </c>
    </row>
    <row r="1900" spans="1:13" x14ac:dyDescent="0.3">
      <c r="A1900">
        <v>766</v>
      </c>
      <c r="B1900">
        <v>17</v>
      </c>
      <c r="C1900" s="1" t="s">
        <v>210</v>
      </c>
      <c r="D1900" s="1" t="s">
        <v>627</v>
      </c>
      <c r="E1900">
        <v>14</v>
      </c>
      <c r="F1900">
        <v>23</v>
      </c>
      <c r="G1900">
        <v>2</v>
      </c>
      <c r="H1900">
        <v>16</v>
      </c>
      <c r="I1900" s="1" t="s">
        <v>609</v>
      </c>
      <c r="J1900">
        <f>cocina[[#This Row],[Precio Unitario]]*cocina[[#This Row],[Cantidad Ordenada]]-cocina[[#This Row],[Costo Unitario]]*cocina[[#This Row],[Cantidad Ordenada]]</f>
        <v>18</v>
      </c>
      <c r="K1900">
        <f>cocina[[#This Row],[Precio Unitario]]*cocina[[#This Row],[Cantidad Ordenada]]</f>
        <v>46</v>
      </c>
      <c r="L1900" s="5">
        <f>(SUMIF(A:A,cocina[[#This Row],[Número de Orden]],J:J))/SUMIF(A:A,cocina[[#This Row],[Número de Orden]],K:K)</f>
        <v>0.4</v>
      </c>
      <c r="M1900" s="1">
        <f>cocina[[#This Row],[Ganancia bruta]]-cocina[[#This Row],[Ganancia neta]]</f>
        <v>28</v>
      </c>
    </row>
    <row r="1901" spans="1:13" x14ac:dyDescent="0.3">
      <c r="A1901">
        <v>767</v>
      </c>
      <c r="B1901">
        <v>10</v>
      </c>
      <c r="C1901" s="1" t="s">
        <v>48</v>
      </c>
      <c r="D1901" s="1" t="s">
        <v>618</v>
      </c>
      <c r="E1901">
        <v>17</v>
      </c>
      <c r="F1901">
        <v>29</v>
      </c>
      <c r="G1901">
        <v>2</v>
      </c>
      <c r="H1901">
        <v>12</v>
      </c>
      <c r="I1901" s="1" t="s">
        <v>609</v>
      </c>
      <c r="J1901">
        <f>cocina[[#This Row],[Precio Unitario]]*cocina[[#This Row],[Cantidad Ordenada]]-cocina[[#This Row],[Costo Unitario]]*cocina[[#This Row],[Cantidad Ordenada]]</f>
        <v>24</v>
      </c>
      <c r="K1901">
        <f>cocina[[#This Row],[Precio Unitario]]*cocina[[#This Row],[Cantidad Ordenada]]</f>
        <v>58</v>
      </c>
      <c r="L1901" s="5">
        <f>(SUMIF(A:A,cocina[[#This Row],[Número de Orden]],J:J))/SUMIF(A:A,cocina[[#This Row],[Número de Orden]],K:K)</f>
        <v>0.40236686390532544</v>
      </c>
      <c r="M1901" s="1">
        <f>cocina[[#This Row],[Ganancia bruta]]-cocina[[#This Row],[Ganancia neta]]</f>
        <v>34</v>
      </c>
    </row>
    <row r="1902" spans="1:13" x14ac:dyDescent="0.3">
      <c r="A1902">
        <v>767</v>
      </c>
      <c r="B1902">
        <v>10</v>
      </c>
      <c r="C1902" s="1" t="s">
        <v>168</v>
      </c>
      <c r="D1902" s="1" t="s">
        <v>612</v>
      </c>
      <c r="E1902">
        <v>14</v>
      </c>
      <c r="F1902">
        <v>24</v>
      </c>
      <c r="G1902">
        <v>2</v>
      </c>
      <c r="H1902">
        <v>30</v>
      </c>
      <c r="I1902" s="1" t="s">
        <v>609</v>
      </c>
      <c r="J1902">
        <f>cocina[[#This Row],[Precio Unitario]]*cocina[[#This Row],[Cantidad Ordenada]]-cocina[[#This Row],[Costo Unitario]]*cocina[[#This Row],[Cantidad Ordenada]]</f>
        <v>20</v>
      </c>
      <c r="K1902">
        <f>cocina[[#This Row],[Precio Unitario]]*cocina[[#This Row],[Cantidad Ordenada]]</f>
        <v>48</v>
      </c>
      <c r="L1902" s="5">
        <f>(SUMIF(A:A,cocina[[#This Row],[Número de Orden]],J:J))/SUMIF(A:A,cocina[[#This Row],[Número de Orden]],K:K)</f>
        <v>0.40236686390532544</v>
      </c>
      <c r="M1902" s="1">
        <f>cocina[[#This Row],[Ganancia bruta]]-cocina[[#This Row],[Ganancia neta]]</f>
        <v>28</v>
      </c>
    </row>
    <row r="1903" spans="1:13" x14ac:dyDescent="0.3">
      <c r="A1903">
        <v>767</v>
      </c>
      <c r="B1903">
        <v>10</v>
      </c>
      <c r="C1903" s="1" t="s">
        <v>80</v>
      </c>
      <c r="D1903" s="1" t="s">
        <v>628</v>
      </c>
      <c r="E1903">
        <v>13</v>
      </c>
      <c r="F1903">
        <v>21</v>
      </c>
      <c r="G1903">
        <v>3</v>
      </c>
      <c r="H1903">
        <v>43</v>
      </c>
      <c r="I1903" s="1" t="s">
        <v>609</v>
      </c>
      <c r="J1903">
        <f>cocina[[#This Row],[Precio Unitario]]*cocina[[#This Row],[Cantidad Ordenada]]-cocina[[#This Row],[Costo Unitario]]*cocina[[#This Row],[Cantidad Ordenada]]</f>
        <v>24</v>
      </c>
      <c r="K1903">
        <f>cocina[[#This Row],[Precio Unitario]]*cocina[[#This Row],[Cantidad Ordenada]]</f>
        <v>63</v>
      </c>
      <c r="L1903" s="5">
        <f>(SUMIF(A:A,cocina[[#This Row],[Número de Orden]],J:J))/SUMIF(A:A,cocina[[#This Row],[Número de Orden]],K:K)</f>
        <v>0.40236686390532544</v>
      </c>
      <c r="M1903" s="1">
        <f>cocina[[#This Row],[Ganancia bruta]]-cocina[[#This Row],[Ganancia neta]]</f>
        <v>39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CFA9-2BE5-47F4-8006-5D878CE7517D}">
  <dimension ref="A2:Q255"/>
  <sheetViews>
    <sheetView topLeftCell="L189" zoomScale="90" workbookViewId="0">
      <selection activeCell="O198" sqref="O198"/>
    </sheetView>
  </sheetViews>
  <sheetFormatPr baseColWidth="10" defaultRowHeight="14.4" x14ac:dyDescent="0.3"/>
  <cols>
    <col min="1" max="1" width="17.5546875" bestFit="1" customWidth="1"/>
    <col min="2" max="2" width="11.109375" bestFit="1" customWidth="1"/>
    <col min="3" max="4" width="16.33203125" bestFit="1" customWidth="1"/>
    <col min="5" max="5" width="11.88671875" bestFit="1" customWidth="1"/>
    <col min="6" max="6" width="16.77734375" bestFit="1" customWidth="1"/>
    <col min="7" max="7" width="5.6640625" bestFit="1" customWidth="1"/>
    <col min="8" max="8" width="16.77734375" bestFit="1" customWidth="1"/>
    <col min="9" max="9" width="5.6640625" bestFit="1" customWidth="1"/>
    <col min="10" max="10" width="16.5546875" bestFit="1" customWidth="1"/>
    <col min="11" max="11" width="30.44140625" bestFit="1" customWidth="1"/>
    <col min="12" max="12" width="21.5546875" bestFit="1" customWidth="1"/>
    <col min="13" max="13" width="10.33203125" bestFit="1" customWidth="1"/>
    <col min="14" max="14" width="19.21875" bestFit="1" customWidth="1"/>
    <col min="15" max="15" width="8.109375" bestFit="1" customWidth="1"/>
    <col min="16" max="18" width="18.6640625" bestFit="1" customWidth="1"/>
    <col min="19" max="70" width="21.44140625" bestFit="1" customWidth="1"/>
    <col min="71" max="71" width="21.5546875" bestFit="1" customWidth="1"/>
    <col min="72" max="72" width="10.33203125" bestFit="1" customWidth="1"/>
  </cols>
  <sheetData>
    <row r="2" spans="1:11" ht="17.399999999999999" x14ac:dyDescent="0.3">
      <c r="A2" s="8" t="s">
        <v>662</v>
      </c>
      <c r="K2" s="8"/>
    </row>
    <row r="3" spans="1:11" ht="17.399999999999999" x14ac:dyDescent="0.3">
      <c r="A3" s="6" t="s">
        <v>640</v>
      </c>
      <c r="B3" s="6" t="s">
        <v>643</v>
      </c>
      <c r="K3" s="8"/>
    </row>
    <row r="4" spans="1:11" ht="17.399999999999999" x14ac:dyDescent="0.3">
      <c r="A4" s="6" t="s">
        <v>641</v>
      </c>
      <c r="B4" t="s">
        <v>664</v>
      </c>
      <c r="C4" t="s">
        <v>677</v>
      </c>
      <c r="D4" t="s">
        <v>642</v>
      </c>
      <c r="K4" s="8"/>
    </row>
    <row r="5" spans="1:11" ht="17.399999999999999" x14ac:dyDescent="0.3">
      <c r="A5" s="7" t="s">
        <v>14</v>
      </c>
      <c r="B5" s="16">
        <v>50000</v>
      </c>
      <c r="C5" s="16">
        <v>12781</v>
      </c>
      <c r="D5" s="16">
        <v>62781</v>
      </c>
      <c r="K5" s="8"/>
    </row>
    <row r="6" spans="1:11" ht="17.399999999999999" x14ac:dyDescent="0.3">
      <c r="A6" s="7" t="s">
        <v>35</v>
      </c>
      <c r="B6" s="16">
        <v>18872</v>
      </c>
      <c r="C6" s="16">
        <v>3820</v>
      </c>
      <c r="D6" s="16">
        <v>22692</v>
      </c>
      <c r="K6" s="8"/>
    </row>
    <row r="7" spans="1:11" ht="17.399999999999999" x14ac:dyDescent="0.3">
      <c r="A7" s="7" t="s">
        <v>20</v>
      </c>
      <c r="B7" s="16">
        <v>17852</v>
      </c>
      <c r="C7" s="16">
        <v>3002</v>
      </c>
      <c r="D7" s="16">
        <v>20854</v>
      </c>
      <c r="K7" s="8"/>
    </row>
    <row r="8" spans="1:11" ht="17.399999999999999" x14ac:dyDescent="0.3">
      <c r="A8" s="7" t="s">
        <v>642</v>
      </c>
      <c r="B8" s="16">
        <v>86724</v>
      </c>
      <c r="C8" s="16">
        <v>19603</v>
      </c>
      <c r="D8" s="16">
        <v>106327</v>
      </c>
      <c r="K8" s="8"/>
    </row>
    <row r="9" spans="1:11" ht="17.399999999999999" x14ac:dyDescent="0.3">
      <c r="A9" s="7"/>
      <c r="B9" s="15"/>
      <c r="C9" s="15"/>
      <c r="K9" s="8"/>
    </row>
    <row r="10" spans="1:11" ht="17.399999999999999" x14ac:dyDescent="0.3">
      <c r="A10" s="7"/>
      <c r="B10" s="15"/>
      <c r="C10" s="15"/>
      <c r="K10" s="8"/>
    </row>
    <row r="11" spans="1:11" ht="17.399999999999999" x14ac:dyDescent="0.3">
      <c r="A11" s="6" t="s">
        <v>641</v>
      </c>
      <c r="B11" t="s">
        <v>666</v>
      </c>
      <c r="C11" t="s">
        <v>679</v>
      </c>
      <c r="K11" s="8"/>
    </row>
    <row r="12" spans="1:11" ht="17.399999999999999" x14ac:dyDescent="0.3">
      <c r="A12" s="7" t="s">
        <v>14</v>
      </c>
      <c r="B12" s="10">
        <v>459</v>
      </c>
      <c r="C12" s="15">
        <v>136.77777777777777</v>
      </c>
      <c r="K12" s="8"/>
    </row>
    <row r="13" spans="1:11" ht="17.399999999999999" x14ac:dyDescent="0.3">
      <c r="A13" s="7" t="s">
        <v>35</v>
      </c>
      <c r="B13" s="10">
        <v>159</v>
      </c>
      <c r="C13" s="15">
        <v>142.71698113207546</v>
      </c>
      <c r="K13" s="8"/>
    </row>
    <row r="14" spans="1:11" ht="17.399999999999999" x14ac:dyDescent="0.3">
      <c r="A14" s="7" t="s">
        <v>20</v>
      </c>
      <c r="B14" s="10">
        <v>149</v>
      </c>
      <c r="C14" s="15">
        <v>139.95973154362417</v>
      </c>
      <c r="K14" s="8"/>
    </row>
    <row r="15" spans="1:11" ht="17.399999999999999" x14ac:dyDescent="0.3">
      <c r="A15" s="7" t="s">
        <v>642</v>
      </c>
      <c r="B15" s="10">
        <v>767</v>
      </c>
      <c r="C15" s="15">
        <v>138.62711864406779</v>
      </c>
      <c r="K15" s="8"/>
    </row>
    <row r="16" spans="1:11" ht="17.399999999999999" x14ac:dyDescent="0.3">
      <c r="K16" s="8"/>
    </row>
    <row r="17" spans="1:11" ht="17.399999999999999" x14ac:dyDescent="0.3">
      <c r="K17" s="8"/>
    </row>
    <row r="19" spans="1:11" ht="17.399999999999999" x14ac:dyDescent="0.3">
      <c r="A19" s="8" t="s">
        <v>663</v>
      </c>
    </row>
    <row r="20" spans="1:11" x14ac:dyDescent="0.3">
      <c r="A20" s="6" t="s">
        <v>641</v>
      </c>
      <c r="B20" t="s">
        <v>645</v>
      </c>
      <c r="C20" t="s">
        <v>665</v>
      </c>
      <c r="D20" t="s">
        <v>679</v>
      </c>
    </row>
    <row r="21" spans="1:11" x14ac:dyDescent="0.3">
      <c r="A21" s="7" t="s">
        <v>21</v>
      </c>
      <c r="B21" s="1">
        <v>83</v>
      </c>
      <c r="C21" s="11">
        <v>0.90217391304347827</v>
      </c>
      <c r="D21" s="15">
        <v>132.33695652173913</v>
      </c>
    </row>
    <row r="22" spans="1:11" x14ac:dyDescent="0.3">
      <c r="A22" s="7" t="s">
        <v>25</v>
      </c>
      <c r="B22" s="1">
        <v>461</v>
      </c>
      <c r="C22" s="11">
        <v>0.87809523809523804</v>
      </c>
      <c r="D22" s="15">
        <v>139.01142857142858</v>
      </c>
    </row>
    <row r="23" spans="1:11" x14ac:dyDescent="0.3">
      <c r="A23" s="7" t="s">
        <v>15</v>
      </c>
      <c r="B23" s="1">
        <v>124</v>
      </c>
      <c r="C23" s="11">
        <v>0.82666666666666666</v>
      </c>
      <c r="D23" s="15">
        <v>141.13999999999999</v>
      </c>
    </row>
    <row r="24" spans="1:11" x14ac:dyDescent="0.3">
      <c r="A24" s="7" t="s">
        <v>642</v>
      </c>
      <c r="B24" s="1">
        <v>668</v>
      </c>
      <c r="C24" s="11">
        <v>0.87092568448500651</v>
      </c>
      <c r="D24" s="15">
        <v>138.62711864406779</v>
      </c>
    </row>
    <row r="31" spans="1:11" ht="17.399999999999999" x14ac:dyDescent="0.3">
      <c r="A31" s="8" t="s">
        <v>646</v>
      </c>
    </row>
    <row r="34" spans="1:5" x14ac:dyDescent="0.3">
      <c r="A34" s="6" t="s">
        <v>680</v>
      </c>
      <c r="B34" s="6" t="s">
        <v>643</v>
      </c>
    </row>
    <row r="35" spans="1:5" x14ac:dyDescent="0.3">
      <c r="A35" s="6" t="s">
        <v>641</v>
      </c>
      <c r="B35" t="s">
        <v>20</v>
      </c>
      <c r="C35" t="s">
        <v>14</v>
      </c>
      <c r="D35" t="s">
        <v>35</v>
      </c>
      <c r="E35" t="s">
        <v>642</v>
      </c>
    </row>
    <row r="36" spans="1:5" x14ac:dyDescent="0.3">
      <c r="A36" s="7" t="s">
        <v>656</v>
      </c>
      <c r="B36" s="14">
        <v>2079</v>
      </c>
      <c r="C36" s="14">
        <v>2993</v>
      </c>
      <c r="D36" s="14">
        <v>677</v>
      </c>
      <c r="E36" s="14">
        <v>5749</v>
      </c>
    </row>
    <row r="37" spans="1:5" x14ac:dyDescent="0.3">
      <c r="A37" s="7" t="s">
        <v>657</v>
      </c>
      <c r="B37" s="14">
        <v>2477</v>
      </c>
      <c r="C37" s="14">
        <v>3240</v>
      </c>
      <c r="D37" s="14">
        <v>1689</v>
      </c>
      <c r="E37" s="14">
        <v>7406</v>
      </c>
    </row>
    <row r="38" spans="1:5" x14ac:dyDescent="0.3">
      <c r="A38" s="7" t="s">
        <v>658</v>
      </c>
      <c r="B38" s="14">
        <v>797</v>
      </c>
      <c r="C38" s="14">
        <v>6027</v>
      </c>
      <c r="D38" s="14">
        <v>1992</v>
      </c>
      <c r="E38" s="14">
        <v>8816</v>
      </c>
    </row>
    <row r="39" spans="1:5" x14ac:dyDescent="0.3">
      <c r="A39" s="7" t="s">
        <v>659</v>
      </c>
      <c r="B39" s="14">
        <v>4292</v>
      </c>
      <c r="C39" s="14">
        <v>11093</v>
      </c>
      <c r="D39" s="14">
        <v>5010</v>
      </c>
      <c r="E39" s="14">
        <v>20395</v>
      </c>
    </row>
    <row r="40" spans="1:5" x14ac:dyDescent="0.3">
      <c r="A40" s="7" t="s">
        <v>660</v>
      </c>
      <c r="B40" s="14">
        <v>2676</v>
      </c>
      <c r="C40" s="14">
        <v>8636</v>
      </c>
      <c r="D40" s="14">
        <v>3302</v>
      </c>
      <c r="E40" s="14">
        <v>14614</v>
      </c>
    </row>
    <row r="41" spans="1:5" x14ac:dyDescent="0.3">
      <c r="A41" s="7" t="s">
        <v>655</v>
      </c>
      <c r="B41" s="14">
        <v>2790</v>
      </c>
      <c r="C41" s="14">
        <v>8629</v>
      </c>
      <c r="D41" s="14">
        <v>3088</v>
      </c>
      <c r="E41" s="14">
        <v>14507</v>
      </c>
    </row>
    <row r="42" spans="1:5" x14ac:dyDescent="0.3">
      <c r="A42" s="7" t="s">
        <v>661</v>
      </c>
      <c r="B42" s="14">
        <v>2741</v>
      </c>
      <c r="C42" s="14">
        <v>9382</v>
      </c>
      <c r="D42" s="14">
        <v>3114</v>
      </c>
      <c r="E42" s="14">
        <v>15237</v>
      </c>
    </row>
    <row r="43" spans="1:5" x14ac:dyDescent="0.3">
      <c r="A43" s="7" t="s">
        <v>642</v>
      </c>
      <c r="B43" s="14">
        <v>17852</v>
      </c>
      <c r="C43" s="14">
        <v>50000</v>
      </c>
      <c r="D43" s="14">
        <v>18872</v>
      </c>
      <c r="E43" s="14">
        <v>86724</v>
      </c>
    </row>
    <row r="50" spans="1:4" ht="17.399999999999999" x14ac:dyDescent="0.3">
      <c r="A50" s="8" t="s">
        <v>647</v>
      </c>
    </row>
    <row r="51" spans="1:4" x14ac:dyDescent="0.3">
      <c r="A51" s="6" t="s">
        <v>697</v>
      </c>
      <c r="B51" t="s">
        <v>664</v>
      </c>
      <c r="C51" s="18" t="str">
        <f>A51</f>
        <v>País</v>
      </c>
      <c r="D51" s="18" t="str">
        <f>B51</f>
        <v>Facturado</v>
      </c>
    </row>
    <row r="52" spans="1:4" x14ac:dyDescent="0.3">
      <c r="A52" s="7" t="s">
        <v>69</v>
      </c>
      <c r="B52" s="16">
        <v>8377</v>
      </c>
      <c r="C52" s="18" t="str">
        <f>A52</f>
        <v>Argentina</v>
      </c>
      <c r="D52" s="18">
        <f>B52</f>
        <v>8377</v>
      </c>
    </row>
    <row r="53" spans="1:4" x14ac:dyDescent="0.3">
      <c r="A53" s="7" t="s">
        <v>42</v>
      </c>
      <c r="B53" s="16">
        <v>7416</v>
      </c>
      <c r="C53" s="18" t="str">
        <f t="shared" ref="C53:D62" si="0">A53</f>
        <v>Bolivia</v>
      </c>
      <c r="D53" s="18">
        <f t="shared" si="0"/>
        <v>7416</v>
      </c>
    </row>
    <row r="54" spans="1:4" x14ac:dyDescent="0.3">
      <c r="A54" s="7" t="s">
        <v>27</v>
      </c>
      <c r="B54" s="16">
        <v>7489</v>
      </c>
      <c r="C54" s="18" t="str">
        <f t="shared" si="0"/>
        <v>Brasil</v>
      </c>
      <c r="D54" s="18">
        <f t="shared" si="0"/>
        <v>7489</v>
      </c>
    </row>
    <row r="55" spans="1:4" x14ac:dyDescent="0.3">
      <c r="A55" s="7" t="s">
        <v>57</v>
      </c>
      <c r="B55" s="16">
        <v>9904</v>
      </c>
      <c r="C55" s="18" t="str">
        <f t="shared" si="0"/>
        <v>Chile</v>
      </c>
      <c r="D55" s="18">
        <f t="shared" si="0"/>
        <v>9904</v>
      </c>
    </row>
    <row r="56" spans="1:4" x14ac:dyDescent="0.3">
      <c r="A56" s="7" t="s">
        <v>22</v>
      </c>
      <c r="B56" s="16">
        <v>8141</v>
      </c>
      <c r="C56" s="18" t="str">
        <f t="shared" si="0"/>
        <v>Colombia</v>
      </c>
      <c r="D56" s="18">
        <f t="shared" si="0"/>
        <v>8141</v>
      </c>
    </row>
    <row r="57" spans="1:4" x14ac:dyDescent="0.3">
      <c r="A57" s="7" t="s">
        <v>54</v>
      </c>
      <c r="B57" s="16">
        <v>6065</v>
      </c>
      <c r="C57" s="18" t="str">
        <f t="shared" si="0"/>
        <v>Ecuador</v>
      </c>
      <c r="D57" s="18">
        <f t="shared" si="0"/>
        <v>6065</v>
      </c>
    </row>
    <row r="58" spans="1:4" x14ac:dyDescent="0.3">
      <c r="A58" s="7" t="s">
        <v>17</v>
      </c>
      <c r="B58" s="16">
        <v>7775</v>
      </c>
      <c r="C58" s="18" t="str">
        <f t="shared" si="0"/>
        <v>España</v>
      </c>
      <c r="D58" s="18">
        <f t="shared" si="0"/>
        <v>7775</v>
      </c>
    </row>
    <row r="59" spans="1:4" x14ac:dyDescent="0.3">
      <c r="A59" s="7" t="s">
        <v>30</v>
      </c>
      <c r="B59" s="16">
        <v>8541</v>
      </c>
      <c r="C59" s="18" t="str">
        <f t="shared" si="0"/>
        <v>Paraguay</v>
      </c>
      <c r="D59" s="18">
        <f t="shared" si="0"/>
        <v>8541</v>
      </c>
    </row>
    <row r="60" spans="1:4" x14ac:dyDescent="0.3">
      <c r="A60" s="7" t="s">
        <v>33</v>
      </c>
      <c r="B60" s="16">
        <v>7960</v>
      </c>
      <c r="C60" s="18" t="str">
        <f t="shared" si="0"/>
        <v>Perú</v>
      </c>
      <c r="D60" s="18">
        <f t="shared" si="0"/>
        <v>7960</v>
      </c>
    </row>
    <row r="61" spans="1:4" x14ac:dyDescent="0.3">
      <c r="A61" s="7" t="s">
        <v>44</v>
      </c>
      <c r="B61" s="16">
        <v>7885</v>
      </c>
      <c r="C61" s="18" t="str">
        <f t="shared" si="0"/>
        <v>Uruguay</v>
      </c>
      <c r="D61" s="18">
        <f t="shared" si="0"/>
        <v>7885</v>
      </c>
    </row>
    <row r="62" spans="1:4" x14ac:dyDescent="0.3">
      <c r="A62" s="7" t="s">
        <v>39</v>
      </c>
      <c r="B62" s="16">
        <v>7171</v>
      </c>
      <c r="C62" s="18" t="str">
        <f t="shared" si="0"/>
        <v>Venezuela</v>
      </c>
      <c r="D62" s="18">
        <f t="shared" si="0"/>
        <v>7171</v>
      </c>
    </row>
    <row r="63" spans="1:4" x14ac:dyDescent="0.3">
      <c r="A63" s="7" t="s">
        <v>642</v>
      </c>
      <c r="B63" s="16">
        <v>86724</v>
      </c>
    </row>
    <row r="67" spans="1:5" ht="17.399999999999999" x14ac:dyDescent="0.3">
      <c r="A67" s="8" t="s">
        <v>648</v>
      </c>
    </row>
    <row r="69" spans="1:5" x14ac:dyDescent="0.3">
      <c r="A69" s="6" t="s">
        <v>641</v>
      </c>
      <c r="B69" t="s">
        <v>698</v>
      </c>
    </row>
    <row r="70" spans="1:5" x14ac:dyDescent="0.3">
      <c r="A70" s="7" t="s">
        <v>695</v>
      </c>
      <c r="B70" s="15">
        <v>198.01010101010101</v>
      </c>
    </row>
    <row r="71" spans="1:5" x14ac:dyDescent="0.3">
      <c r="A71" s="7" t="s">
        <v>688</v>
      </c>
      <c r="B71" s="15">
        <v>129.82634730538922</v>
      </c>
    </row>
    <row r="72" spans="1:5" x14ac:dyDescent="0.3">
      <c r="A72" s="7" t="s">
        <v>642</v>
      </c>
      <c r="B72" s="15">
        <v>138.62711864406779</v>
      </c>
    </row>
    <row r="76" spans="1:5" x14ac:dyDescent="0.3">
      <c r="A76" s="6" t="s">
        <v>681</v>
      </c>
      <c r="B76" s="6" t="s">
        <v>643</v>
      </c>
    </row>
    <row r="77" spans="1:5" x14ac:dyDescent="0.3">
      <c r="A77" s="6" t="s">
        <v>641</v>
      </c>
      <c r="B77" t="s">
        <v>14</v>
      </c>
      <c r="C77" t="s">
        <v>35</v>
      </c>
      <c r="D77" t="s">
        <v>20</v>
      </c>
      <c r="E77" t="s">
        <v>642</v>
      </c>
    </row>
    <row r="78" spans="1:5" x14ac:dyDescent="0.3">
      <c r="A78" s="7" t="s">
        <v>656</v>
      </c>
      <c r="B78" s="11">
        <v>0.22222222222222221</v>
      </c>
      <c r="C78" s="11">
        <v>0.27272727272727271</v>
      </c>
      <c r="D78" s="11">
        <v>8.333333333333337E-2</v>
      </c>
      <c r="E78" s="11">
        <v>0.20338983050847459</v>
      </c>
    </row>
    <row r="79" spans="1:5" x14ac:dyDescent="0.3">
      <c r="A79" s="7" t="s">
        <v>657</v>
      </c>
      <c r="B79" s="11">
        <v>3.703703703703709E-2</v>
      </c>
      <c r="C79" s="11">
        <v>0</v>
      </c>
      <c r="D79" s="11">
        <v>0</v>
      </c>
      <c r="E79" s="11">
        <v>1.6949152542372836E-2</v>
      </c>
    </row>
    <row r="80" spans="1:5" x14ac:dyDescent="0.3">
      <c r="A80" s="7" t="s">
        <v>658</v>
      </c>
      <c r="B80" s="11">
        <v>8.7719298245614086E-2</v>
      </c>
      <c r="C80" s="11">
        <v>0.10526315789473684</v>
      </c>
      <c r="D80" s="11">
        <v>0.25</v>
      </c>
      <c r="E80" s="11">
        <v>0.11363636363636365</v>
      </c>
    </row>
    <row r="81" spans="1:5" x14ac:dyDescent="0.3">
      <c r="A81" s="7" t="s">
        <v>659</v>
      </c>
      <c r="B81" s="11">
        <v>0.12621359223300976</v>
      </c>
      <c r="C81" s="11">
        <v>0.10526315789473684</v>
      </c>
      <c r="D81" s="11">
        <v>0.13888888888888884</v>
      </c>
      <c r="E81" s="11">
        <v>0.12429378531073443</v>
      </c>
    </row>
    <row r="82" spans="1:5" x14ac:dyDescent="0.3">
      <c r="A82" s="7" t="s">
        <v>660</v>
      </c>
      <c r="B82" s="11">
        <v>0.11428571428571432</v>
      </c>
      <c r="C82" s="11">
        <v>7.999999999999996E-2</v>
      </c>
      <c r="D82" s="11">
        <v>8.6956521739130488E-2</v>
      </c>
      <c r="E82" s="11">
        <v>0.10169491525423724</v>
      </c>
    </row>
    <row r="83" spans="1:5" x14ac:dyDescent="0.3">
      <c r="A83" s="7" t="s">
        <v>655</v>
      </c>
      <c r="B83" s="11">
        <v>0.13888888888888884</v>
      </c>
      <c r="C83" s="11">
        <v>0.125</v>
      </c>
      <c r="D83" s="11">
        <v>9.0909090909090939E-2</v>
      </c>
      <c r="E83" s="11">
        <v>0.1271186440677966</v>
      </c>
    </row>
    <row r="84" spans="1:5" x14ac:dyDescent="0.3">
      <c r="A84" s="7" t="s">
        <v>661</v>
      </c>
      <c r="B84" s="11">
        <v>0.18085106382978722</v>
      </c>
      <c r="C84" s="11">
        <v>0.2068965517241379</v>
      </c>
      <c r="D84" s="11">
        <v>0.16000000000000003</v>
      </c>
      <c r="E84" s="11">
        <v>0.18243243243243246</v>
      </c>
    </row>
    <row r="85" spans="1:5" x14ac:dyDescent="0.3">
      <c r="A85" s="7" t="s">
        <v>642</v>
      </c>
      <c r="B85" s="11">
        <v>0.13507625272331159</v>
      </c>
      <c r="C85" s="11">
        <v>0.12578616352201255</v>
      </c>
      <c r="D85" s="11">
        <v>0.11409395973154357</v>
      </c>
      <c r="E85" s="11">
        <v>0.12907431551499349</v>
      </c>
    </row>
    <row r="92" spans="1:5" x14ac:dyDescent="0.3">
      <c r="A92" s="6" t="s">
        <v>684</v>
      </c>
      <c r="B92" s="6" t="s">
        <v>643</v>
      </c>
    </row>
    <row r="93" spans="1:5" x14ac:dyDescent="0.3">
      <c r="A93" s="6" t="s">
        <v>641</v>
      </c>
      <c r="B93" t="s">
        <v>20</v>
      </c>
      <c r="C93" t="s">
        <v>14</v>
      </c>
      <c r="D93" t="s">
        <v>35</v>
      </c>
      <c r="E93" t="s">
        <v>642</v>
      </c>
    </row>
    <row r="94" spans="1:5" x14ac:dyDescent="0.3">
      <c r="A94" s="7" t="s">
        <v>656</v>
      </c>
      <c r="B94" s="4">
        <v>255</v>
      </c>
      <c r="C94" s="4">
        <v>1797</v>
      </c>
      <c r="D94" s="4">
        <v>520</v>
      </c>
      <c r="E94" s="4">
        <v>2572</v>
      </c>
    </row>
    <row r="95" spans="1:5" x14ac:dyDescent="0.3">
      <c r="A95" s="7" t="s">
        <v>657</v>
      </c>
      <c r="B95" s="4"/>
      <c r="C95" s="4">
        <v>240</v>
      </c>
      <c r="D95" s="4"/>
      <c r="E95" s="4">
        <v>240</v>
      </c>
    </row>
    <row r="96" spans="1:5" x14ac:dyDescent="0.3">
      <c r="A96" s="7" t="s">
        <v>658</v>
      </c>
      <c r="B96" s="4">
        <v>397</v>
      </c>
      <c r="C96" s="4">
        <v>1106</v>
      </c>
      <c r="D96" s="4">
        <v>377</v>
      </c>
      <c r="E96" s="4">
        <v>1880</v>
      </c>
    </row>
    <row r="97" spans="1:5" x14ac:dyDescent="0.3">
      <c r="A97" s="7" t="s">
        <v>659</v>
      </c>
      <c r="B97" s="4">
        <v>998</v>
      </c>
      <c r="C97" s="4">
        <v>2394</v>
      </c>
      <c r="D97" s="4">
        <v>845</v>
      </c>
      <c r="E97" s="4">
        <v>4237</v>
      </c>
    </row>
    <row r="98" spans="1:5" x14ac:dyDescent="0.3">
      <c r="A98" s="7" t="s">
        <v>660</v>
      </c>
      <c r="B98" s="4">
        <v>340</v>
      </c>
      <c r="C98" s="4">
        <v>1542</v>
      </c>
      <c r="D98" s="4">
        <v>413</v>
      </c>
      <c r="E98" s="4">
        <v>2295</v>
      </c>
    </row>
    <row r="99" spans="1:5" x14ac:dyDescent="0.3">
      <c r="A99" s="7" t="s">
        <v>655</v>
      </c>
      <c r="B99" s="4">
        <v>328</v>
      </c>
      <c r="C99" s="4">
        <v>2210</v>
      </c>
      <c r="D99" s="4">
        <v>642</v>
      </c>
      <c r="E99" s="4">
        <v>3180</v>
      </c>
    </row>
    <row r="100" spans="1:5" x14ac:dyDescent="0.3">
      <c r="A100" s="7" t="s">
        <v>661</v>
      </c>
      <c r="B100" s="4">
        <v>684</v>
      </c>
      <c r="C100" s="4">
        <v>3492</v>
      </c>
      <c r="D100" s="4">
        <v>1023</v>
      </c>
      <c r="E100" s="4">
        <v>5199</v>
      </c>
    </row>
    <row r="101" spans="1:5" x14ac:dyDescent="0.3">
      <c r="A101" s="7" t="s">
        <v>642</v>
      </c>
      <c r="B101" s="4">
        <v>3002</v>
      </c>
      <c r="C101" s="4">
        <v>12781</v>
      </c>
      <c r="D101" s="4">
        <v>3820</v>
      </c>
      <c r="E101" s="4">
        <v>19603</v>
      </c>
    </row>
    <row r="107" spans="1:5" ht="17.399999999999999" x14ac:dyDescent="0.3">
      <c r="A107" s="8" t="s">
        <v>649</v>
      </c>
    </row>
    <row r="109" spans="1:5" x14ac:dyDescent="0.3">
      <c r="A109" s="6" t="s">
        <v>641</v>
      </c>
      <c r="B109" t="s">
        <v>696</v>
      </c>
      <c r="C109" t="s">
        <v>674</v>
      </c>
      <c r="D109" t="s">
        <v>699</v>
      </c>
    </row>
    <row r="110" spans="1:5" x14ac:dyDescent="0.3">
      <c r="A110" s="7" t="s">
        <v>19</v>
      </c>
      <c r="B110" s="15">
        <v>4221.6400000000003</v>
      </c>
      <c r="C110" s="15">
        <v>30.591594202898552</v>
      </c>
      <c r="D110" s="15">
        <v>3823.9492753623194</v>
      </c>
    </row>
    <row r="111" spans="1:5" x14ac:dyDescent="0.3">
      <c r="A111" s="7" t="s">
        <v>24</v>
      </c>
      <c r="B111" s="15">
        <v>5692.8</v>
      </c>
      <c r="C111" s="15">
        <v>29.650000000000002</v>
      </c>
      <c r="D111" s="15">
        <v>4832.9500000000007</v>
      </c>
    </row>
    <row r="112" spans="1:5" x14ac:dyDescent="0.3">
      <c r="A112" s="7" t="s">
        <v>13</v>
      </c>
      <c r="B112" s="15">
        <v>4590.1400000000003</v>
      </c>
      <c r="C112" s="15">
        <v>29.051518987341773</v>
      </c>
      <c r="D112" s="15">
        <v>3863.8520253164561</v>
      </c>
    </row>
    <row r="113" spans="1:9" x14ac:dyDescent="0.3">
      <c r="A113" s="7" t="s">
        <v>32</v>
      </c>
      <c r="B113" s="15">
        <v>4500.09</v>
      </c>
      <c r="C113" s="15">
        <v>30.201946308724832</v>
      </c>
      <c r="D113" s="15">
        <v>4077.2627516778525</v>
      </c>
    </row>
    <row r="114" spans="1:9" x14ac:dyDescent="0.3">
      <c r="A114" s="7" t="s">
        <v>29</v>
      </c>
      <c r="B114" s="15">
        <v>3822.57</v>
      </c>
      <c r="C114" s="15">
        <v>29.404384615384618</v>
      </c>
      <c r="D114" s="15">
        <v>3293.2910769230771</v>
      </c>
    </row>
    <row r="115" spans="1:9" x14ac:dyDescent="0.3">
      <c r="A115" s="7" t="s">
        <v>642</v>
      </c>
      <c r="B115" s="15">
        <v>22827.24</v>
      </c>
      <c r="C115" s="15">
        <v>29.761720990873535</v>
      </c>
      <c r="D115" s="15">
        <v>19880.829621903522</v>
      </c>
    </row>
    <row r="118" spans="1:9" ht="17.399999999999999" x14ac:dyDescent="0.3">
      <c r="A118" s="8" t="s">
        <v>650</v>
      </c>
    </row>
    <row r="120" spans="1:9" x14ac:dyDescent="0.3">
      <c r="A120" s="6" t="s">
        <v>703</v>
      </c>
      <c r="B120" t="s">
        <v>700</v>
      </c>
      <c r="C120" t="s">
        <v>721</v>
      </c>
    </row>
    <row r="121" spans="1:9" x14ac:dyDescent="0.3">
      <c r="A121" s="7" t="s">
        <v>19</v>
      </c>
      <c r="B121" s="10">
        <v>138</v>
      </c>
      <c r="C121" s="11">
        <v>0.13067613522704546</v>
      </c>
    </row>
    <row r="122" spans="1:9" x14ac:dyDescent="0.3">
      <c r="A122" s="7" t="s">
        <v>24</v>
      </c>
      <c r="B122" s="10">
        <v>192</v>
      </c>
      <c r="C122" s="11">
        <v>0.21034138402929314</v>
      </c>
    </row>
    <row r="123" spans="1:9" x14ac:dyDescent="0.3">
      <c r="A123" s="7" t="s">
        <v>13</v>
      </c>
      <c r="B123" s="10">
        <v>158</v>
      </c>
      <c r="C123" s="11">
        <v>0.23284052463271077</v>
      </c>
    </row>
    <row r="124" spans="1:9" x14ac:dyDescent="0.3">
      <c r="A124" s="7" t="s">
        <v>32</v>
      </c>
      <c r="B124" s="10">
        <v>149</v>
      </c>
      <c r="C124" s="11">
        <v>0.13585881636999853</v>
      </c>
    </row>
    <row r="125" spans="1:9" x14ac:dyDescent="0.3">
      <c r="A125" s="7" t="s">
        <v>29</v>
      </c>
      <c r="B125" s="10">
        <v>130</v>
      </c>
      <c r="C125" s="11">
        <v>0.20002222469163244</v>
      </c>
    </row>
    <row r="126" spans="1:9" x14ac:dyDescent="0.3">
      <c r="A126" s="7" t="s">
        <v>642</v>
      </c>
      <c r="B126" s="10">
        <v>767</v>
      </c>
      <c r="C126" s="11">
        <v>0.18436521297506747</v>
      </c>
    </row>
    <row r="128" spans="1:9" x14ac:dyDescent="0.3">
      <c r="A128" s="7"/>
      <c r="B128" s="4"/>
      <c r="C128" s="4"/>
      <c r="D128" s="4"/>
      <c r="E128" s="4"/>
      <c r="F128" s="4"/>
      <c r="G128" s="4"/>
      <c r="H128" s="4"/>
      <c r="I128" s="4"/>
    </row>
    <row r="129" spans="1:17" x14ac:dyDescent="0.3">
      <c r="A129" t="s">
        <v>702</v>
      </c>
      <c r="B129" s="4"/>
      <c r="C129" s="4"/>
      <c r="D129" s="4"/>
      <c r="E129" s="4"/>
      <c r="F129" s="4"/>
      <c r="G129" s="4"/>
      <c r="H129" s="4"/>
      <c r="I129" s="4"/>
    </row>
    <row r="130" spans="1:17" x14ac:dyDescent="0.3">
      <c r="B130" s="6" t="s">
        <v>703</v>
      </c>
    </row>
    <row r="131" spans="1:17" x14ac:dyDescent="0.3">
      <c r="B131" t="s">
        <v>19</v>
      </c>
      <c r="D131" t="s">
        <v>24</v>
      </c>
      <c r="F131" t="s">
        <v>13</v>
      </c>
      <c r="H131" t="s">
        <v>32</v>
      </c>
      <c r="J131" t="s">
        <v>29</v>
      </c>
    </row>
    <row r="132" spans="1:17" x14ac:dyDescent="0.3">
      <c r="A132" s="6" t="s">
        <v>654</v>
      </c>
      <c r="B132" t="s">
        <v>700</v>
      </c>
      <c r="C132" t="s">
        <v>701</v>
      </c>
      <c r="D132" t="s">
        <v>700</v>
      </c>
      <c r="E132" t="s">
        <v>701</v>
      </c>
      <c r="F132" t="s">
        <v>700</v>
      </c>
      <c r="G132" t="s">
        <v>701</v>
      </c>
      <c r="H132" t="s">
        <v>700</v>
      </c>
      <c r="I132" t="s">
        <v>701</v>
      </c>
      <c r="J132" t="s">
        <v>700</v>
      </c>
      <c r="K132" t="s">
        <v>701</v>
      </c>
    </row>
    <row r="133" spans="1:17" x14ac:dyDescent="0.3">
      <c r="A133" s="7" t="s">
        <v>656</v>
      </c>
      <c r="B133" s="13">
        <v>11</v>
      </c>
      <c r="C133" s="13">
        <v>4.0166666666627862</v>
      </c>
      <c r="D133" s="13">
        <v>15</v>
      </c>
      <c r="E133" s="13">
        <v>4.2500000000582077</v>
      </c>
      <c r="F133" s="13">
        <v>11</v>
      </c>
      <c r="G133" s="13">
        <v>4.3500000000349246</v>
      </c>
      <c r="H133" s="13">
        <v>7</v>
      </c>
      <c r="I133" s="13">
        <v>3.9499999999534339</v>
      </c>
      <c r="J133" s="13">
        <v>15</v>
      </c>
      <c r="K133" s="13">
        <v>3.8666666666977108</v>
      </c>
    </row>
    <row r="134" spans="1:17" x14ac:dyDescent="0.3">
      <c r="A134" s="7" t="s">
        <v>657</v>
      </c>
      <c r="B134" s="13">
        <v>9</v>
      </c>
      <c r="C134" s="13">
        <v>3.9666666666744277</v>
      </c>
      <c r="D134" s="13">
        <v>11</v>
      </c>
      <c r="E134" s="13">
        <v>4.966666666790843</v>
      </c>
      <c r="F134" s="13">
        <v>17</v>
      </c>
      <c r="G134" s="13">
        <v>4.1666666668024845</v>
      </c>
      <c r="H134" s="13">
        <v>8</v>
      </c>
      <c r="I134" s="13">
        <v>3.4000000000814907</v>
      </c>
      <c r="J134" s="13">
        <v>14</v>
      </c>
      <c r="K134" s="13">
        <v>4.6166666666977108</v>
      </c>
    </row>
    <row r="135" spans="1:17" x14ac:dyDescent="0.3">
      <c r="A135" s="7" t="s">
        <v>658</v>
      </c>
      <c r="B135" s="13">
        <v>17</v>
      </c>
      <c r="C135" s="13">
        <v>5.3499999999767169</v>
      </c>
      <c r="D135" s="13">
        <v>23</v>
      </c>
      <c r="E135" s="13">
        <v>4.9166666666278616</v>
      </c>
      <c r="F135" s="13">
        <v>11</v>
      </c>
      <c r="G135" s="13">
        <v>5.6500000000814907</v>
      </c>
      <c r="H135" s="13">
        <v>25</v>
      </c>
      <c r="I135" s="13">
        <v>5.8333333333139308</v>
      </c>
      <c r="J135" s="13">
        <v>12</v>
      </c>
      <c r="K135" s="13">
        <v>5.3666666666977108</v>
      </c>
    </row>
    <row r="136" spans="1:17" x14ac:dyDescent="0.3">
      <c r="A136" s="7" t="s">
        <v>659</v>
      </c>
      <c r="B136" s="13">
        <v>30</v>
      </c>
      <c r="C136" s="13">
        <v>4.6333333334187046</v>
      </c>
      <c r="D136" s="13">
        <v>34</v>
      </c>
      <c r="E136" s="13">
        <v>5.7500000000582077</v>
      </c>
      <c r="F136" s="13">
        <v>44</v>
      </c>
      <c r="G136" s="13">
        <v>5.71666666661622</v>
      </c>
      <c r="H136" s="13">
        <v>36</v>
      </c>
      <c r="I136" s="13">
        <v>5.7999999998719431</v>
      </c>
      <c r="J136" s="13">
        <v>33</v>
      </c>
      <c r="K136" s="13">
        <v>5.5499999999301508</v>
      </c>
    </row>
    <row r="137" spans="1:17" x14ac:dyDescent="0.3">
      <c r="A137" s="7" t="s">
        <v>660</v>
      </c>
      <c r="B137" s="13">
        <v>26</v>
      </c>
      <c r="C137" s="13">
        <v>5.533333333209157</v>
      </c>
      <c r="D137" s="13">
        <v>34</v>
      </c>
      <c r="E137" s="13">
        <v>5.3833333332440816</v>
      </c>
      <c r="F137" s="13">
        <v>23</v>
      </c>
      <c r="G137" s="13">
        <v>6.1166666666977108</v>
      </c>
      <c r="H137" s="13">
        <v>19</v>
      </c>
      <c r="I137" s="13">
        <v>5.5499999999301508</v>
      </c>
      <c r="J137" s="13">
        <v>16</v>
      </c>
      <c r="K137" s="13">
        <v>4.8666666666395031</v>
      </c>
    </row>
    <row r="138" spans="1:17" x14ac:dyDescent="0.3">
      <c r="A138" s="7" t="s">
        <v>655</v>
      </c>
      <c r="B138" s="13">
        <v>15</v>
      </c>
      <c r="C138" s="13">
        <v>3.3166666666511446</v>
      </c>
      <c r="D138" s="13">
        <v>30</v>
      </c>
      <c r="E138" s="13">
        <v>5.8833333333022892</v>
      </c>
      <c r="F138" s="13">
        <v>19</v>
      </c>
      <c r="G138" s="13">
        <v>5.1500000000232831</v>
      </c>
      <c r="H138" s="13">
        <v>31</v>
      </c>
      <c r="I138" s="13">
        <v>5.5833333333721384</v>
      </c>
      <c r="J138" s="13">
        <v>23</v>
      </c>
      <c r="K138" s="13">
        <v>5.4166666666860692</v>
      </c>
    </row>
    <row r="139" spans="1:17" x14ac:dyDescent="0.3">
      <c r="A139" s="7" t="s">
        <v>661</v>
      </c>
      <c r="B139" s="13">
        <v>30</v>
      </c>
      <c r="C139" s="13">
        <v>5.25</v>
      </c>
      <c r="D139" s="13">
        <v>45</v>
      </c>
      <c r="E139" s="13">
        <v>5.8166666667675599</v>
      </c>
      <c r="F139" s="13">
        <v>33</v>
      </c>
      <c r="G139" s="13">
        <v>5.25</v>
      </c>
      <c r="H139" s="13">
        <v>23</v>
      </c>
      <c r="I139" s="13">
        <v>5.6833333333488554</v>
      </c>
      <c r="J139" s="13">
        <v>17</v>
      </c>
      <c r="K139" s="13">
        <v>5.9500000000116415</v>
      </c>
      <c r="N139" s="4"/>
      <c r="O139" s="4"/>
      <c r="P139" s="4"/>
      <c r="Q139" s="4"/>
    </row>
    <row r="140" spans="1:17" x14ac:dyDescent="0.3">
      <c r="A140" s="7" t="s">
        <v>642</v>
      </c>
      <c r="B140" s="13">
        <v>138</v>
      </c>
      <c r="C140" s="13">
        <v>148.3499999998603</v>
      </c>
      <c r="D140" s="13">
        <v>192</v>
      </c>
      <c r="E140" s="13">
        <v>149.33333333325572</v>
      </c>
      <c r="F140" s="13">
        <v>158</v>
      </c>
      <c r="G140" s="13">
        <v>150.55000000004657</v>
      </c>
      <c r="H140" s="13">
        <v>149</v>
      </c>
      <c r="I140" s="13">
        <v>149.85000000003492</v>
      </c>
      <c r="J140" s="13">
        <v>130</v>
      </c>
      <c r="K140" s="13">
        <v>148.61666666669771</v>
      </c>
    </row>
    <row r="149" spans="1:17" x14ac:dyDescent="0.3">
      <c r="A149" s="7"/>
      <c r="B149" s="4"/>
      <c r="C149" s="4"/>
      <c r="D149" s="4"/>
      <c r="E149" s="4"/>
      <c r="F149" s="4"/>
      <c r="G149" s="4"/>
      <c r="H149" s="4"/>
      <c r="I149" s="4"/>
      <c r="J149" s="4"/>
      <c r="K149" s="4"/>
      <c r="L149" s="4"/>
      <c r="M149" s="4"/>
      <c r="N149" s="4"/>
      <c r="O149" s="4"/>
      <c r="P149" s="4"/>
      <c r="Q149" s="4"/>
    </row>
    <row r="150" spans="1:17" x14ac:dyDescent="0.3">
      <c r="A150" s="7"/>
      <c r="B150" s="4"/>
      <c r="C150" s="4"/>
      <c r="D150" s="4"/>
      <c r="E150" s="4"/>
      <c r="F150" s="4"/>
      <c r="G150" s="4"/>
      <c r="H150" s="4"/>
      <c r="I150" s="4"/>
      <c r="J150" s="4"/>
      <c r="K150" s="4"/>
      <c r="L150" s="4"/>
      <c r="M150" s="4"/>
      <c r="N150" s="4"/>
      <c r="O150" s="4"/>
      <c r="P150" s="4"/>
      <c r="Q150" s="4"/>
    </row>
    <row r="151" spans="1:17" ht="17.399999999999999" x14ac:dyDescent="0.3">
      <c r="A151" s="8" t="s">
        <v>694</v>
      </c>
    </row>
    <row r="153" spans="1:17" x14ac:dyDescent="0.3">
      <c r="A153" s="6" t="s">
        <v>641</v>
      </c>
      <c r="B153" t="s">
        <v>673</v>
      </c>
      <c r="J153" s="6" t="s">
        <v>641</v>
      </c>
      <c r="K153" t="s">
        <v>640</v>
      </c>
    </row>
    <row r="154" spans="1:17" x14ac:dyDescent="0.3">
      <c r="A154" s="7" t="s">
        <v>687</v>
      </c>
      <c r="B154" s="9">
        <v>0.12907431551499349</v>
      </c>
      <c r="C154" s="17">
        <f>GETPIVOTDATA("[Measures].[Recuento de Cobrada]",$A$153,"[sala].[Cobrada]","[sala].[Cobrada].&amp;[0]")</f>
        <v>0.12907431551499349</v>
      </c>
      <c r="J154" s="7" t="s">
        <v>687</v>
      </c>
      <c r="K154" s="9">
        <v>0.18436521297506747</v>
      </c>
    </row>
    <row r="155" spans="1:17" x14ac:dyDescent="0.3">
      <c r="A155" s="7" t="s">
        <v>688</v>
      </c>
      <c r="B155" s="9">
        <v>0.87092568448500651</v>
      </c>
      <c r="J155" s="7" t="s">
        <v>688</v>
      </c>
      <c r="K155" s="9">
        <v>0.81563478702493253</v>
      </c>
    </row>
    <row r="156" spans="1:17" x14ac:dyDescent="0.3">
      <c r="A156" s="7" t="s">
        <v>642</v>
      </c>
      <c r="B156" s="9">
        <v>1</v>
      </c>
      <c r="J156" s="7" t="s">
        <v>642</v>
      </c>
      <c r="K156" s="9">
        <v>1</v>
      </c>
    </row>
    <row r="157" spans="1:17" x14ac:dyDescent="0.3">
      <c r="A157" s="7"/>
      <c r="B157" s="9"/>
    </row>
    <row r="158" spans="1:17" x14ac:dyDescent="0.3">
      <c r="A158" s="7"/>
      <c r="B158" s="9"/>
    </row>
    <row r="159" spans="1:17" x14ac:dyDescent="0.3">
      <c r="A159" s="7"/>
      <c r="B159" s="9"/>
    </row>
    <row r="160" spans="1:17" x14ac:dyDescent="0.3">
      <c r="A160" s="7"/>
      <c r="B160" s="9"/>
    </row>
    <row r="161" spans="1:8" x14ac:dyDescent="0.3">
      <c r="A161" s="6" t="s">
        <v>641</v>
      </c>
      <c r="B161" t="s">
        <v>692</v>
      </c>
      <c r="C161" t="s">
        <v>689</v>
      </c>
      <c r="D161" t="s">
        <v>691</v>
      </c>
      <c r="F161" s="19"/>
      <c r="G161" s="19"/>
      <c r="H161" s="19"/>
    </row>
    <row r="162" spans="1:8" x14ac:dyDescent="0.3">
      <c r="A162" s="7" t="s">
        <v>687</v>
      </c>
      <c r="B162" s="4">
        <v>7.1717171717171722</v>
      </c>
      <c r="C162" s="4">
        <v>2.2033670033670041</v>
      </c>
      <c r="D162" s="4">
        <v>1.6560606060566079</v>
      </c>
      <c r="F162" s="19"/>
      <c r="G162" s="19"/>
      <c r="H162" s="19"/>
    </row>
    <row r="163" spans="1:8" x14ac:dyDescent="0.3">
      <c r="A163" s="7" t="s">
        <v>688</v>
      </c>
      <c r="B163" s="4">
        <v>4.682634730538922</v>
      </c>
      <c r="C163" s="4">
        <v>1.184481037924151</v>
      </c>
      <c r="D163" s="4">
        <v>2.8136227544918895</v>
      </c>
      <c r="F163" s="19"/>
      <c r="G163" s="19"/>
      <c r="H163" s="19"/>
    </row>
    <row r="164" spans="1:8" x14ac:dyDescent="0.3">
      <c r="A164" s="7" t="s">
        <v>642</v>
      </c>
      <c r="B164" s="4">
        <v>5.0039113428943933</v>
      </c>
      <c r="C164" s="4">
        <v>1.3159930465015217</v>
      </c>
      <c r="D164" s="4">
        <v>2.6642112125165403</v>
      </c>
      <c r="F164" s="19"/>
      <c r="G164" s="19"/>
      <c r="H164" s="19"/>
    </row>
    <row r="165" spans="1:8" ht="17.399999999999999" x14ac:dyDescent="0.3">
      <c r="A165" s="8"/>
    </row>
    <row r="166" spans="1:8" x14ac:dyDescent="0.3">
      <c r="A166" s="6" t="s">
        <v>641</v>
      </c>
      <c r="B166" t="s">
        <v>693</v>
      </c>
      <c r="C166" t="s">
        <v>686</v>
      </c>
    </row>
    <row r="167" spans="1:8" x14ac:dyDescent="0.3">
      <c r="A167" s="7" t="s">
        <v>687</v>
      </c>
      <c r="B167" s="4">
        <v>0.30723004694835687</v>
      </c>
      <c r="C167" s="4">
        <v>0.63781676413255373</v>
      </c>
    </row>
    <row r="168" spans="1:8" x14ac:dyDescent="0.3">
      <c r="A168" s="7" t="s">
        <v>688</v>
      </c>
      <c r="B168" s="4">
        <v>0.25295183290707574</v>
      </c>
      <c r="C168" s="4">
        <v>0.33973092886789735</v>
      </c>
    </row>
    <row r="169" spans="1:8" x14ac:dyDescent="0.3">
      <c r="A169" s="7" t="s">
        <v>642</v>
      </c>
      <c r="B169" s="4">
        <v>0.26299287823519207</v>
      </c>
      <c r="C169" s="4">
        <v>0.37789841507550248</v>
      </c>
    </row>
    <row r="170" spans="1:8" ht="17.399999999999999" x14ac:dyDescent="0.3">
      <c r="A170" s="8"/>
    </row>
    <row r="171" spans="1:8" x14ac:dyDescent="0.3">
      <c r="A171" s="6" t="s">
        <v>671</v>
      </c>
      <c r="B171" s="10" t="s">
        <v>666</v>
      </c>
      <c r="C171" t="s">
        <v>683</v>
      </c>
      <c r="D171" t="s">
        <v>685</v>
      </c>
    </row>
    <row r="172" spans="1:8" x14ac:dyDescent="0.3">
      <c r="A172" s="7" t="s">
        <v>670</v>
      </c>
      <c r="B172" s="10">
        <v>308</v>
      </c>
      <c r="C172" s="11">
        <v>0</v>
      </c>
      <c r="D172" s="4">
        <v>2.9220779220779223</v>
      </c>
    </row>
    <row r="173" spans="1:8" x14ac:dyDescent="0.3">
      <c r="A173" s="7" t="s">
        <v>651</v>
      </c>
      <c r="B173" s="10">
        <v>302</v>
      </c>
      <c r="C173" s="11">
        <v>0.1258278145695364</v>
      </c>
      <c r="D173" s="4">
        <v>5.814569536423841</v>
      </c>
    </row>
    <row r="174" spans="1:8" x14ac:dyDescent="0.3">
      <c r="A174" s="7" t="s">
        <v>652</v>
      </c>
      <c r="B174" s="10">
        <v>149</v>
      </c>
      <c r="C174" s="11">
        <v>0.36912751677852351</v>
      </c>
      <c r="D174" s="4">
        <v>7.5100671140939594</v>
      </c>
    </row>
    <row r="175" spans="1:8" x14ac:dyDescent="0.3">
      <c r="A175" s="7" t="s">
        <v>653</v>
      </c>
      <c r="B175" s="10">
        <v>8</v>
      </c>
      <c r="C175" s="11">
        <v>0.75</v>
      </c>
      <c r="D175" s="4">
        <v>7.875</v>
      </c>
    </row>
    <row r="176" spans="1:8" ht="15" thickBot="1" x14ac:dyDescent="0.35">
      <c r="A176" s="7" t="s">
        <v>642</v>
      </c>
      <c r="B176" s="10">
        <v>767</v>
      </c>
      <c r="C176" s="11">
        <v>0.12907431551499349</v>
      </c>
      <c r="D176" s="4">
        <v>5.0039113428943933</v>
      </c>
    </row>
    <row r="177" spans="1:14" ht="46.8" customHeight="1" thickBot="1" x14ac:dyDescent="0.35">
      <c r="G177" s="20" t="s">
        <v>706</v>
      </c>
      <c r="H177" s="21"/>
      <c r="I177" s="21"/>
      <c r="J177" s="21"/>
      <c r="K177" s="21"/>
      <c r="L177" s="21"/>
      <c r="M177" s="21"/>
      <c r="N177" s="22"/>
    </row>
    <row r="179" spans="1:14" ht="17.399999999999999" x14ac:dyDescent="0.3">
      <c r="A179" s="8"/>
    </row>
    <row r="180" spans="1:14" ht="17.399999999999999" x14ac:dyDescent="0.3">
      <c r="A180" s="8"/>
    </row>
    <row r="181" spans="1:14" ht="17.399999999999999" x14ac:dyDescent="0.3">
      <c r="A181" s="8"/>
    </row>
    <row r="182" spans="1:14" ht="17.399999999999999" x14ac:dyDescent="0.3">
      <c r="A182" s="8"/>
    </row>
    <row r="183" spans="1:14" ht="18" thickBot="1" x14ac:dyDescent="0.35">
      <c r="A183" s="8"/>
    </row>
    <row r="184" spans="1:14" ht="28.2" customHeight="1" thickBot="1" x14ac:dyDescent="0.35">
      <c r="A184" s="8"/>
      <c r="K184" s="25" t="s">
        <v>707</v>
      </c>
      <c r="L184" s="26"/>
      <c r="M184" s="26"/>
      <c r="N184" s="27"/>
    </row>
    <row r="186" spans="1:14" x14ac:dyDescent="0.3">
      <c r="A186" s="6" t="s">
        <v>704</v>
      </c>
      <c r="B186" s="10" t="s">
        <v>666</v>
      </c>
      <c r="C186" t="s">
        <v>705</v>
      </c>
    </row>
    <row r="187" spans="1:14" x14ac:dyDescent="0.3">
      <c r="A187" s="7" t="s">
        <v>26</v>
      </c>
      <c r="B187" s="10">
        <v>249</v>
      </c>
      <c r="C187" s="11">
        <v>0.16465863453815266</v>
      </c>
    </row>
    <row r="188" spans="1:14" x14ac:dyDescent="0.3">
      <c r="A188" s="7" t="s">
        <v>38</v>
      </c>
      <c r="B188" s="10">
        <v>260</v>
      </c>
      <c r="C188" s="11">
        <v>7.3076923076923039E-2</v>
      </c>
    </row>
    <row r="189" spans="1:14" x14ac:dyDescent="0.3">
      <c r="A189" s="7" t="s">
        <v>16</v>
      </c>
      <c r="B189" s="10">
        <v>258</v>
      </c>
      <c r="C189" s="11">
        <v>0.15116279069767447</v>
      </c>
    </row>
    <row r="190" spans="1:14" x14ac:dyDescent="0.3">
      <c r="A190" s="7" t="s">
        <v>642</v>
      </c>
      <c r="B190" s="10">
        <v>767</v>
      </c>
      <c r="C190" s="11">
        <v>0.12907431551499349</v>
      </c>
    </row>
    <row r="191" spans="1:14" x14ac:dyDescent="0.3">
      <c r="A191" s="7"/>
      <c r="B191" s="10"/>
      <c r="C191" s="11"/>
      <c r="D191" s="4"/>
    </row>
    <row r="192" spans="1:14" x14ac:dyDescent="0.3">
      <c r="D192" s="4"/>
    </row>
    <row r="193" spans="1:16" x14ac:dyDescent="0.3">
      <c r="D193" s="4"/>
    </row>
    <row r="194" spans="1:16" x14ac:dyDescent="0.3">
      <c r="D194" s="4"/>
    </row>
    <row r="195" spans="1:16" x14ac:dyDescent="0.3">
      <c r="D195" s="4"/>
    </row>
    <row r="196" spans="1:16" x14ac:dyDescent="0.3">
      <c r="D196" s="4"/>
    </row>
    <row r="197" spans="1:16" x14ac:dyDescent="0.3">
      <c r="A197" s="6" t="s">
        <v>669</v>
      </c>
      <c r="B197" s="4" t="s">
        <v>666</v>
      </c>
      <c r="C197" t="s">
        <v>708</v>
      </c>
      <c r="D197" s="14" t="s">
        <v>679</v>
      </c>
      <c r="E197" t="s">
        <v>712</v>
      </c>
      <c r="F197" t="s">
        <v>684</v>
      </c>
      <c r="N197" s="6" t="s">
        <v>669</v>
      </c>
      <c r="O197" s="4" t="s">
        <v>723</v>
      </c>
      <c r="P197" t="s">
        <v>722</v>
      </c>
    </row>
    <row r="198" spans="1:16" ht="15" thickBot="1" x14ac:dyDescent="0.35">
      <c r="A198" s="7">
        <v>1</v>
      </c>
      <c r="B198" s="4">
        <v>54</v>
      </c>
      <c r="C198" s="11">
        <v>0</v>
      </c>
      <c r="D198" s="14">
        <v>27.703703703703702</v>
      </c>
      <c r="E198" s="15">
        <v>0</v>
      </c>
      <c r="F198" s="15"/>
      <c r="N198" s="7">
        <v>12</v>
      </c>
      <c r="O198" s="10">
        <v>5</v>
      </c>
      <c r="P198" s="16">
        <v>960</v>
      </c>
    </row>
    <row r="199" spans="1:16" ht="14.4" customHeight="1" x14ac:dyDescent="0.3">
      <c r="A199" s="7">
        <v>2</v>
      </c>
      <c r="B199" s="4">
        <v>95</v>
      </c>
      <c r="C199" s="11">
        <v>0</v>
      </c>
      <c r="D199" s="14">
        <v>56.336842105263159</v>
      </c>
      <c r="E199" s="15">
        <v>0</v>
      </c>
      <c r="F199" s="15"/>
      <c r="G199" s="28" t="s">
        <v>713</v>
      </c>
      <c r="H199" s="29"/>
      <c r="I199" s="29"/>
      <c r="J199" s="29"/>
      <c r="K199" s="29"/>
      <c r="L199" s="30"/>
      <c r="N199" s="7">
        <v>11</v>
      </c>
      <c r="O199" s="10">
        <v>6</v>
      </c>
      <c r="P199" s="16">
        <v>620</v>
      </c>
    </row>
    <row r="200" spans="1:16" x14ac:dyDescent="0.3">
      <c r="A200" s="7">
        <v>3</v>
      </c>
      <c r="B200" s="4">
        <v>108</v>
      </c>
      <c r="C200" s="11">
        <v>2.777777777777779E-2</v>
      </c>
      <c r="D200" s="14">
        <v>82.648148148148152</v>
      </c>
      <c r="E200" s="15">
        <v>2.3425925925925912</v>
      </c>
      <c r="F200" s="15">
        <v>253</v>
      </c>
      <c r="G200" s="23"/>
      <c r="H200" s="24"/>
      <c r="I200" s="24"/>
      <c r="J200" s="24"/>
      <c r="K200" s="24"/>
      <c r="L200" s="31"/>
      <c r="N200" s="7">
        <v>10</v>
      </c>
      <c r="O200" s="10">
        <v>15</v>
      </c>
      <c r="P200" s="16">
        <v>1029</v>
      </c>
    </row>
    <row r="201" spans="1:16" x14ac:dyDescent="0.3">
      <c r="A201" s="7">
        <v>4</v>
      </c>
      <c r="B201" s="4">
        <v>84</v>
      </c>
      <c r="C201" s="11">
        <v>4.7619047619047672E-2</v>
      </c>
      <c r="D201" s="14">
        <v>107.75</v>
      </c>
      <c r="E201" s="15">
        <v>5.6190476190476231</v>
      </c>
      <c r="F201" s="15">
        <v>472</v>
      </c>
      <c r="G201" s="23"/>
      <c r="H201" s="24"/>
      <c r="I201" s="24"/>
      <c r="J201" s="24"/>
      <c r="K201" s="24"/>
      <c r="L201" s="31"/>
      <c r="N201" s="7">
        <v>9</v>
      </c>
      <c r="O201" s="10">
        <v>44</v>
      </c>
      <c r="P201" s="16">
        <v>3182</v>
      </c>
    </row>
    <row r="202" spans="1:16" x14ac:dyDescent="0.3">
      <c r="A202" s="7">
        <v>5</v>
      </c>
      <c r="B202" s="4">
        <v>104</v>
      </c>
      <c r="C202" s="11">
        <v>0.10576923076923073</v>
      </c>
      <c r="D202" s="14">
        <v>140.55769230769232</v>
      </c>
      <c r="E202" s="15">
        <v>14.461538461538462</v>
      </c>
      <c r="F202" s="15">
        <v>1504</v>
      </c>
      <c r="G202" s="23"/>
      <c r="H202" s="24"/>
      <c r="I202" s="24"/>
      <c r="J202" s="24"/>
      <c r="K202" s="24"/>
      <c r="L202" s="31"/>
      <c r="N202" s="7">
        <v>8</v>
      </c>
      <c r="O202" s="10">
        <v>73</v>
      </c>
      <c r="P202" s="16">
        <v>4735</v>
      </c>
    </row>
    <row r="203" spans="1:16" ht="14.4" customHeight="1" x14ac:dyDescent="0.3">
      <c r="A203" s="7">
        <v>6</v>
      </c>
      <c r="B203" s="4">
        <v>95</v>
      </c>
      <c r="C203" s="11">
        <v>0.21052631578947367</v>
      </c>
      <c r="D203" s="14">
        <v>166.38947368421051</v>
      </c>
      <c r="E203" s="15">
        <v>36.526315789473671</v>
      </c>
      <c r="F203" s="15">
        <v>3470</v>
      </c>
      <c r="G203" s="23"/>
      <c r="H203" s="24"/>
      <c r="I203" s="24"/>
      <c r="J203" s="24"/>
      <c r="K203" s="24"/>
      <c r="L203" s="31"/>
      <c r="N203" s="7">
        <v>7</v>
      </c>
      <c r="O203" s="10">
        <v>84</v>
      </c>
      <c r="P203" s="16">
        <v>3378</v>
      </c>
    </row>
    <row r="204" spans="1:16" ht="15" customHeight="1" x14ac:dyDescent="0.3">
      <c r="A204" s="7">
        <v>7</v>
      </c>
      <c r="B204" s="4">
        <v>84</v>
      </c>
      <c r="C204" s="11">
        <v>0.20238095238095233</v>
      </c>
      <c r="D204" s="14">
        <v>193.25</v>
      </c>
      <c r="E204" s="15">
        <v>40.214285714285701</v>
      </c>
      <c r="F204" s="15">
        <v>3378</v>
      </c>
      <c r="G204" s="23"/>
      <c r="H204" s="24"/>
      <c r="I204" s="24"/>
      <c r="J204" s="24"/>
      <c r="K204" s="24"/>
      <c r="L204" s="31"/>
      <c r="N204" s="7">
        <v>6</v>
      </c>
      <c r="O204" s="10">
        <v>95</v>
      </c>
      <c r="P204" s="16">
        <v>3470</v>
      </c>
    </row>
    <row r="205" spans="1:16" ht="15" customHeight="1" thickBot="1" x14ac:dyDescent="0.35">
      <c r="A205" s="7">
        <v>8</v>
      </c>
      <c r="B205" s="4">
        <v>73</v>
      </c>
      <c r="C205" s="11">
        <v>0.30136986301369861</v>
      </c>
      <c r="D205" s="14">
        <v>219.56164383561645</v>
      </c>
      <c r="E205" s="15">
        <v>64.863013698630141</v>
      </c>
      <c r="F205" s="15">
        <v>4735</v>
      </c>
      <c r="G205" s="32"/>
      <c r="H205" s="33"/>
      <c r="I205" s="33"/>
      <c r="J205" s="33"/>
      <c r="K205" s="33"/>
      <c r="L205" s="34"/>
      <c r="N205" s="7">
        <v>5</v>
      </c>
      <c r="O205" s="10">
        <v>104</v>
      </c>
      <c r="P205" s="16">
        <v>1504</v>
      </c>
    </row>
    <row r="206" spans="1:16" ht="15" customHeight="1" x14ac:dyDescent="0.3">
      <c r="A206" s="7">
        <v>9</v>
      </c>
      <c r="B206" s="4">
        <v>44</v>
      </c>
      <c r="C206" s="11">
        <v>0.29545454545454541</v>
      </c>
      <c r="D206" s="14">
        <v>254.13636363636363</v>
      </c>
      <c r="E206" s="15">
        <v>72.318181818181813</v>
      </c>
      <c r="F206" s="15">
        <v>3182</v>
      </c>
      <c r="N206" s="7">
        <v>4</v>
      </c>
      <c r="O206" s="10">
        <v>84</v>
      </c>
      <c r="P206" s="16">
        <v>472</v>
      </c>
    </row>
    <row r="207" spans="1:16" ht="15" customHeight="1" x14ac:dyDescent="0.3">
      <c r="A207" s="7">
        <v>10</v>
      </c>
      <c r="B207" s="4">
        <v>15</v>
      </c>
      <c r="C207" s="11">
        <v>0.26666666666666672</v>
      </c>
      <c r="D207" s="14">
        <v>273.46666666666664</v>
      </c>
      <c r="E207" s="15">
        <v>68.59999999999998</v>
      </c>
      <c r="F207" s="15">
        <v>1029</v>
      </c>
      <c r="N207" s="7">
        <v>3</v>
      </c>
      <c r="O207" s="10">
        <v>108</v>
      </c>
      <c r="P207" s="16">
        <v>253</v>
      </c>
    </row>
    <row r="208" spans="1:16" ht="15" customHeight="1" x14ac:dyDescent="0.3">
      <c r="A208" s="7">
        <v>11</v>
      </c>
      <c r="B208" s="4">
        <v>6</v>
      </c>
      <c r="C208" s="11">
        <v>0.33333333333333337</v>
      </c>
      <c r="D208" s="14">
        <v>317.16666666666669</v>
      </c>
      <c r="E208" s="15">
        <v>103.33333333333333</v>
      </c>
      <c r="F208" s="15">
        <v>620</v>
      </c>
      <c r="N208" s="7">
        <v>2</v>
      </c>
      <c r="O208" s="10">
        <v>95</v>
      </c>
      <c r="P208" s="16"/>
    </row>
    <row r="209" spans="1:16" ht="15" customHeight="1" x14ac:dyDescent="0.3">
      <c r="A209" s="7">
        <v>12</v>
      </c>
      <c r="B209" s="4">
        <v>5</v>
      </c>
      <c r="C209" s="11">
        <v>0.6</v>
      </c>
      <c r="D209" s="14">
        <v>325.8</v>
      </c>
      <c r="E209" s="15">
        <v>192.00000000000003</v>
      </c>
      <c r="F209" s="15">
        <v>960</v>
      </c>
      <c r="N209" s="7">
        <v>1</v>
      </c>
      <c r="O209" s="10">
        <v>54</v>
      </c>
      <c r="P209" s="16"/>
    </row>
    <row r="210" spans="1:16" ht="15" customHeight="1" x14ac:dyDescent="0.3">
      <c r="A210" s="7" t="s">
        <v>642</v>
      </c>
      <c r="B210" s="4">
        <v>767</v>
      </c>
      <c r="C210" s="11">
        <v>0.12907431551499349</v>
      </c>
      <c r="D210" s="14">
        <v>138.62711864406779</v>
      </c>
      <c r="E210" s="15">
        <v>25.558018252933504</v>
      </c>
      <c r="F210" s="15">
        <v>19603</v>
      </c>
      <c r="N210" s="7" t="s">
        <v>642</v>
      </c>
      <c r="O210" s="10">
        <v>767</v>
      </c>
      <c r="P210" s="16">
        <v>19603</v>
      </c>
    </row>
    <row r="211" spans="1:16" ht="15" customHeight="1" x14ac:dyDescent="0.3">
      <c r="A211" s="7"/>
      <c r="B211" s="4"/>
      <c r="C211" s="11"/>
      <c r="D211" s="4"/>
      <c r="E211" s="14"/>
      <c r="F211" s="14"/>
    </row>
    <row r="212" spans="1:16" ht="15" customHeight="1" x14ac:dyDescent="0.3"/>
    <row r="213" spans="1:16" ht="15" customHeight="1" x14ac:dyDescent="0.3"/>
    <row r="214" spans="1:16" ht="15" thickBot="1" x14ac:dyDescent="0.35">
      <c r="A214" s="6" t="s">
        <v>668</v>
      </c>
      <c r="B214" t="s">
        <v>667</v>
      </c>
      <c r="C214" t="s">
        <v>675</v>
      </c>
    </row>
    <row r="215" spans="1:16" x14ac:dyDescent="0.3">
      <c r="A215" s="7" t="s">
        <v>19</v>
      </c>
      <c r="B215" s="11">
        <v>9.4202898550724612E-2</v>
      </c>
      <c r="C215" s="1">
        <v>2613</v>
      </c>
      <c r="D215" s="28" t="s">
        <v>709</v>
      </c>
      <c r="E215" s="29"/>
      <c r="F215" s="29"/>
      <c r="G215" s="29"/>
      <c r="H215" s="29"/>
      <c r="I215" s="29"/>
      <c r="J215" s="29"/>
      <c r="K215" s="29"/>
      <c r="L215" s="30"/>
    </row>
    <row r="216" spans="1:16" x14ac:dyDescent="0.3">
      <c r="A216" s="7" t="s">
        <v>24</v>
      </c>
      <c r="B216" s="11">
        <v>0.15104166666666663</v>
      </c>
      <c r="C216" s="1">
        <v>5687</v>
      </c>
      <c r="D216" s="23"/>
      <c r="E216" s="24"/>
      <c r="F216" s="24"/>
      <c r="G216" s="24"/>
      <c r="H216" s="24"/>
      <c r="I216" s="24"/>
      <c r="J216" s="24"/>
      <c r="K216" s="24"/>
      <c r="L216" s="31"/>
    </row>
    <row r="217" spans="1:16" x14ac:dyDescent="0.3">
      <c r="A217" s="7" t="s">
        <v>13</v>
      </c>
      <c r="B217" s="11">
        <v>0.15822784810126578</v>
      </c>
      <c r="C217" s="1">
        <v>5024</v>
      </c>
      <c r="D217" s="23"/>
      <c r="E217" s="24"/>
      <c r="F217" s="24"/>
      <c r="G217" s="24"/>
      <c r="H217" s="24"/>
      <c r="I217" s="24"/>
      <c r="J217" s="24"/>
      <c r="K217" s="24"/>
      <c r="L217" s="31"/>
    </row>
    <row r="218" spans="1:16" x14ac:dyDescent="0.3">
      <c r="A218" s="7" t="s">
        <v>32</v>
      </c>
      <c r="B218" s="11">
        <v>9.3959731543624136E-2</v>
      </c>
      <c r="C218" s="1">
        <v>2679</v>
      </c>
      <c r="D218" s="23"/>
      <c r="E218" s="24"/>
      <c r="F218" s="24"/>
      <c r="G218" s="24"/>
      <c r="H218" s="24"/>
      <c r="I218" s="24"/>
      <c r="J218" s="24"/>
      <c r="K218" s="24"/>
      <c r="L218" s="31"/>
    </row>
    <row r="219" spans="1:16" ht="15" thickBot="1" x14ac:dyDescent="0.35">
      <c r="A219" s="7" t="s">
        <v>29</v>
      </c>
      <c r="B219" s="11">
        <v>0.13846153846153841</v>
      </c>
      <c r="C219" s="1">
        <v>3600</v>
      </c>
      <c r="D219" s="32"/>
      <c r="E219" s="33"/>
      <c r="F219" s="33"/>
      <c r="G219" s="33"/>
      <c r="H219" s="33"/>
      <c r="I219" s="33"/>
      <c r="J219" s="33"/>
      <c r="K219" s="33"/>
      <c r="L219" s="34"/>
    </row>
    <row r="220" spans="1:16" x14ac:dyDescent="0.3">
      <c r="A220" s="7" t="s">
        <v>642</v>
      </c>
      <c r="B220" s="11">
        <v>0.12907431551499349</v>
      </c>
      <c r="C220" s="1">
        <v>19603</v>
      </c>
    </row>
    <row r="227" spans="1:3" x14ac:dyDescent="0.3">
      <c r="A227" s="6" t="s">
        <v>641</v>
      </c>
      <c r="B227" t="s">
        <v>676</v>
      </c>
      <c r="C227" t="s">
        <v>682</v>
      </c>
    </row>
    <row r="228" spans="1:3" x14ac:dyDescent="0.3">
      <c r="A228" s="7" t="s">
        <v>656</v>
      </c>
      <c r="B228" s="16">
        <v>8321</v>
      </c>
      <c r="C228" s="11">
        <v>0.30909746424708573</v>
      </c>
    </row>
    <row r="229" spans="1:3" x14ac:dyDescent="0.3">
      <c r="A229" s="7" t="s">
        <v>657</v>
      </c>
      <c r="B229" s="16">
        <v>7646</v>
      </c>
      <c r="C229" s="11">
        <v>3.138896154852211E-2</v>
      </c>
    </row>
    <row r="230" spans="1:3" x14ac:dyDescent="0.3">
      <c r="A230" s="7" t="s">
        <v>658</v>
      </c>
      <c r="B230" s="16">
        <v>10696</v>
      </c>
      <c r="C230" s="11">
        <v>0.17576664173522816</v>
      </c>
    </row>
    <row r="231" spans="1:3" x14ac:dyDescent="0.3">
      <c r="A231" s="7" t="s">
        <v>659</v>
      </c>
      <c r="B231" s="16">
        <v>24632</v>
      </c>
      <c r="C231" s="11">
        <v>0.17201201688860024</v>
      </c>
    </row>
    <row r="232" spans="1:3" x14ac:dyDescent="0.3">
      <c r="A232" s="7" t="s">
        <v>660</v>
      </c>
      <c r="B232" s="16">
        <v>16909</v>
      </c>
      <c r="C232" s="11">
        <v>0.13572653616417296</v>
      </c>
    </row>
    <row r="233" spans="1:3" x14ac:dyDescent="0.3">
      <c r="A233" s="7" t="s">
        <v>655</v>
      </c>
      <c r="B233" s="16">
        <v>17687</v>
      </c>
      <c r="C233" s="11">
        <v>0.17979306835528919</v>
      </c>
    </row>
    <row r="234" spans="1:3" x14ac:dyDescent="0.3">
      <c r="A234" s="7" t="s">
        <v>661</v>
      </c>
      <c r="B234" s="16">
        <v>20436</v>
      </c>
      <c r="C234" s="11">
        <v>0.25440399295361127</v>
      </c>
    </row>
    <row r="235" spans="1:3" x14ac:dyDescent="0.3">
      <c r="A235" s="7" t="s">
        <v>642</v>
      </c>
      <c r="B235" s="16">
        <v>106327</v>
      </c>
      <c r="C235" s="11">
        <v>0.18436521297506747</v>
      </c>
    </row>
    <row r="243" spans="1:6" x14ac:dyDescent="0.3">
      <c r="A243" s="6" t="s">
        <v>641</v>
      </c>
      <c r="B243" t="s">
        <v>640</v>
      </c>
      <c r="D243" s="6" t="s">
        <v>714</v>
      </c>
      <c r="F243" s="6" t="s">
        <v>717</v>
      </c>
    </row>
    <row r="244" spans="1:6" x14ac:dyDescent="0.3">
      <c r="A244" s="7" t="s">
        <v>687</v>
      </c>
      <c r="B244" s="9">
        <v>0.18436521297506747</v>
      </c>
      <c r="D244" s="16">
        <v>106327</v>
      </c>
      <c r="F244" s="12">
        <v>0.4032936130992128</v>
      </c>
    </row>
    <row r="245" spans="1:6" x14ac:dyDescent="0.3">
      <c r="A245" s="7" t="s">
        <v>688</v>
      </c>
      <c r="B245" s="9">
        <v>0.81563478702493253</v>
      </c>
      <c r="F245" s="5">
        <f>1-(GETPIVOTDATA("[Measures].[margen]",$F$243)-GETPIVOTDATA("[Measures].[Suma de Monto Total de la Cuenta]",$A$243,"[sala].[Cobrada]","[sala].[Cobrada].&amp;[0]"))/GETPIVOTDATA("[Measures].[margen]",$F$243)</f>
        <v>0.45714885380471537</v>
      </c>
    </row>
    <row r="246" spans="1:6" x14ac:dyDescent="0.3">
      <c r="A246" s="7" t="s">
        <v>642</v>
      </c>
      <c r="B246" s="9">
        <v>1</v>
      </c>
      <c r="D246" s="6" t="s">
        <v>716</v>
      </c>
      <c r="F246" s="5">
        <f>(GETPIVOTDATA("[Measures].[margen]",$F$243)-GETPIVOTDATA("[Measures].[Suma de Monto Total de la Cuenta]",$A$243,"[sala].[Cobrada]","[sala].[Cobrada].&amp;[0]"))/GETPIVOTDATA("[Measures].[margen]",$F$243)</f>
        <v>0.54285114619528463</v>
      </c>
    </row>
    <row r="247" spans="1:6" x14ac:dyDescent="0.3">
      <c r="A247" s="6" t="s">
        <v>641</v>
      </c>
      <c r="B247" t="s">
        <v>640</v>
      </c>
      <c r="D247" s="36">
        <v>63446</v>
      </c>
    </row>
    <row r="248" spans="1:6" x14ac:dyDescent="0.3">
      <c r="A248" s="7" t="s">
        <v>687</v>
      </c>
      <c r="B248" s="1">
        <v>19603</v>
      </c>
    </row>
    <row r="249" spans="1:6" x14ac:dyDescent="0.3">
      <c r="A249" s="7" t="s">
        <v>688</v>
      </c>
      <c r="B249" s="1">
        <v>86724</v>
      </c>
    </row>
    <row r="250" spans="1:6" x14ac:dyDescent="0.3">
      <c r="A250" s="7" t="s">
        <v>642</v>
      </c>
      <c r="B250" s="1">
        <v>106327</v>
      </c>
    </row>
    <row r="251" spans="1:6" x14ac:dyDescent="0.3">
      <c r="A251" s="7"/>
      <c r="B251" s="9"/>
    </row>
    <row r="252" spans="1:6" x14ac:dyDescent="0.3">
      <c r="A252" s="7" t="s">
        <v>678</v>
      </c>
      <c r="B252" s="16">
        <v>106327</v>
      </c>
    </row>
    <row r="253" spans="1:6" x14ac:dyDescent="0.3">
      <c r="A253" s="41" t="s">
        <v>718</v>
      </c>
      <c r="B253" s="16">
        <f>-GETPIVOTDATA("[Measures].[coste_total]",$D$246)</f>
        <v>-63446</v>
      </c>
    </row>
    <row r="254" spans="1:6" x14ac:dyDescent="0.3">
      <c r="A254" s="7" t="s">
        <v>719</v>
      </c>
      <c r="B254" s="41">
        <f>-GETPIVOTDATA("[Measures].[Suma de Monto Total de la Cuenta]",$A$247,"[sala].[Cobrada]","[sala].[Cobrada].&amp;[0]")</f>
        <v>-19603</v>
      </c>
    </row>
    <row r="255" spans="1:6" x14ac:dyDescent="0.3">
      <c r="A255" s="7" t="s">
        <v>720</v>
      </c>
      <c r="B255" s="16">
        <f>SUM(B252:B254)</f>
        <v>23278</v>
      </c>
    </row>
  </sheetData>
  <mergeCells count="4">
    <mergeCell ref="D215:L219"/>
    <mergeCell ref="G199:L205"/>
    <mergeCell ref="G177:N177"/>
    <mergeCell ref="K184:N184"/>
  </mergeCells>
  <conditionalFormatting pivot="1" sqref="B94:D100">
    <cfRule type="colorScale" priority="10">
      <colorScale>
        <cfvo type="min"/>
        <cfvo type="max"/>
        <color rgb="FFFCFCFF"/>
        <color rgb="FFF8696B"/>
      </colorScale>
    </cfRule>
  </conditionalFormatting>
  <conditionalFormatting sqref="A94:A100">
    <cfRule type="dataBar" priority="9">
      <dataBar>
        <cfvo type="min"/>
        <cfvo type="max"/>
        <color rgb="FFFF555A"/>
      </dataBar>
      <extLst>
        <ext xmlns:x14="http://schemas.microsoft.com/office/spreadsheetml/2009/9/main" uri="{B025F937-C7B1-47D3-B67F-A62EFF666E3E}">
          <x14:id>{12319139-7329-48A5-A494-C4C953508859}</x14:id>
        </ext>
      </extLst>
    </cfRule>
  </conditionalFormatting>
  <conditionalFormatting pivot="1" sqref="E94:E100">
    <cfRule type="dataBar" priority="8">
      <dataBar>
        <cfvo type="min"/>
        <cfvo type="max"/>
        <color rgb="FFFF555A"/>
      </dataBar>
      <extLst>
        <ext xmlns:x14="http://schemas.microsoft.com/office/spreadsheetml/2009/9/main" uri="{B025F937-C7B1-47D3-B67F-A62EFF666E3E}">
          <x14:id>{D3CA9EDD-A226-4B1F-918A-9EED8A2DC7AA}</x14:id>
        </ext>
      </extLst>
    </cfRule>
  </conditionalFormatting>
  <conditionalFormatting pivot="1" sqref="E36:E42">
    <cfRule type="dataBar" priority="7">
      <dataBar>
        <cfvo type="min"/>
        <cfvo type="max"/>
        <color rgb="FF63C384"/>
      </dataBar>
      <extLst>
        <ext xmlns:x14="http://schemas.microsoft.com/office/spreadsheetml/2009/9/main" uri="{B025F937-C7B1-47D3-B67F-A62EFF666E3E}">
          <x14:id>{59BCA735-A386-47E9-B338-97C1667B8F01}</x14:id>
        </ext>
      </extLst>
    </cfRule>
  </conditionalFormatting>
  <conditionalFormatting pivot="1" sqref="B101:D101">
    <cfRule type="dataBar" priority="6">
      <dataBar>
        <cfvo type="min"/>
        <cfvo type="max"/>
        <color rgb="FFFF555A"/>
      </dataBar>
      <extLst>
        <ext xmlns:x14="http://schemas.microsoft.com/office/spreadsheetml/2009/9/main" uri="{B025F937-C7B1-47D3-B67F-A62EFF666E3E}">
          <x14:id>{AEF85159-3A0A-4D6C-AFD9-DB77AA79C34E}</x14:id>
        </ext>
      </extLst>
    </cfRule>
  </conditionalFormatting>
  <conditionalFormatting pivot="1" sqref="F198:F209">
    <cfRule type="dataBar" priority="5">
      <dataBar>
        <cfvo type="min"/>
        <cfvo type="max"/>
        <color rgb="FFFF555A"/>
      </dataBar>
      <extLst>
        <ext xmlns:x14="http://schemas.microsoft.com/office/spreadsheetml/2009/9/main" uri="{B025F937-C7B1-47D3-B67F-A62EFF666E3E}">
          <x14:id>{29906E4F-5224-4AF9-BE23-3F4D8AE1B0E0}</x14:id>
        </ext>
      </extLst>
    </cfRule>
  </conditionalFormatting>
  <conditionalFormatting pivot="1" sqref="E198:E209">
    <cfRule type="colorScale" priority="3">
      <colorScale>
        <cfvo type="min"/>
        <cfvo type="max"/>
        <color rgb="FFFCFCFF"/>
        <color rgb="FFF8696B"/>
      </colorScale>
    </cfRule>
  </conditionalFormatting>
  <conditionalFormatting pivot="1" sqref="P198:P209">
    <cfRule type="dataBar" priority="2">
      <dataBar>
        <cfvo type="min"/>
        <cfvo type="max"/>
        <color rgb="FFFF555A"/>
      </dataBar>
      <extLst>
        <ext xmlns:x14="http://schemas.microsoft.com/office/spreadsheetml/2009/9/main" uri="{B025F937-C7B1-47D3-B67F-A62EFF666E3E}">
          <x14:id>{A2D290A0-4424-4749-9280-FC5F63DE5D54}</x14:id>
        </ext>
      </extLst>
    </cfRule>
  </conditionalFormatting>
  <pageMargins left="0.7" right="0.7" top="0.75" bottom="0.75" header="0.3" footer="0.3"/>
  <pageSetup paperSize="9" orientation="portrait" r:id="rId27"/>
  <drawing r:id="rId28"/>
  <extLst>
    <ext xmlns:x14="http://schemas.microsoft.com/office/spreadsheetml/2009/9/main" uri="{78C0D931-6437-407d-A8EE-F0AAD7539E65}">
      <x14:conditionalFormattings>
        <x14:conditionalFormatting xmlns:xm="http://schemas.microsoft.com/office/excel/2006/main">
          <x14:cfRule type="dataBar" id="{12319139-7329-48A5-A494-C4C953508859}">
            <x14:dataBar minLength="0" maxLength="100" gradient="0">
              <x14:cfvo type="autoMin"/>
              <x14:cfvo type="autoMax"/>
              <x14:negativeFillColor rgb="FFFF0000"/>
              <x14:axisColor rgb="FF000000"/>
            </x14:dataBar>
          </x14:cfRule>
          <xm:sqref>A94:A100</xm:sqref>
        </x14:conditionalFormatting>
        <x14:conditionalFormatting xmlns:xm="http://schemas.microsoft.com/office/excel/2006/main" pivot="1">
          <x14:cfRule type="dataBar" id="{D3CA9EDD-A226-4B1F-918A-9EED8A2DC7AA}">
            <x14:dataBar minLength="0" maxLength="100" gradient="0">
              <x14:cfvo type="autoMin"/>
              <x14:cfvo type="autoMax"/>
              <x14:negativeFillColor rgb="FFFF0000"/>
              <x14:axisColor rgb="FF000000"/>
            </x14:dataBar>
          </x14:cfRule>
          <xm:sqref>E94:E100</xm:sqref>
        </x14:conditionalFormatting>
        <x14:conditionalFormatting xmlns:xm="http://schemas.microsoft.com/office/excel/2006/main" pivot="1">
          <x14:cfRule type="dataBar" id="{59BCA735-A386-47E9-B338-97C1667B8F01}">
            <x14:dataBar minLength="0" maxLength="100" gradient="0">
              <x14:cfvo type="autoMin"/>
              <x14:cfvo type="autoMax"/>
              <x14:negativeFillColor rgb="FFFF0000"/>
              <x14:axisColor rgb="FF000000"/>
            </x14:dataBar>
          </x14:cfRule>
          <xm:sqref>E36:E42</xm:sqref>
        </x14:conditionalFormatting>
        <x14:conditionalFormatting xmlns:xm="http://schemas.microsoft.com/office/excel/2006/main" pivot="1">
          <x14:cfRule type="dataBar" id="{AEF85159-3A0A-4D6C-AFD9-DB77AA79C34E}">
            <x14:dataBar minLength="0" maxLength="100" gradient="0">
              <x14:cfvo type="autoMin"/>
              <x14:cfvo type="autoMax"/>
              <x14:negativeFillColor rgb="FFFF0000"/>
              <x14:axisColor rgb="FF000000"/>
            </x14:dataBar>
          </x14:cfRule>
          <xm:sqref>B101:D101</xm:sqref>
        </x14:conditionalFormatting>
        <x14:conditionalFormatting xmlns:xm="http://schemas.microsoft.com/office/excel/2006/main" pivot="1">
          <x14:cfRule type="dataBar" id="{29906E4F-5224-4AF9-BE23-3F4D8AE1B0E0}">
            <x14:dataBar minLength="0" maxLength="100" gradient="0">
              <x14:cfvo type="autoMin"/>
              <x14:cfvo type="autoMax"/>
              <x14:negativeFillColor rgb="FFFF0000"/>
              <x14:axisColor rgb="FF000000"/>
            </x14:dataBar>
          </x14:cfRule>
          <xm:sqref>F198:F209</xm:sqref>
        </x14:conditionalFormatting>
        <x14:conditionalFormatting xmlns:xm="http://schemas.microsoft.com/office/excel/2006/main" pivot="1">
          <x14:cfRule type="dataBar" id="{A2D290A0-4424-4749-9280-FC5F63DE5D54}">
            <x14:dataBar minLength="0" maxLength="100" gradient="0">
              <x14:cfvo type="autoMin"/>
              <x14:cfvo type="autoMax"/>
              <x14:negativeFillColor rgb="FFFF0000"/>
              <x14:axisColor rgb="FF000000"/>
            </x14:dataBar>
          </x14:cfRule>
          <xm:sqref>P198:P209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5E15-FE85-4559-AA3C-216FF764D305}">
  <dimension ref="A2:B32"/>
  <sheetViews>
    <sheetView showGridLines="0" tabSelected="1" topLeftCell="C1" workbookViewId="0">
      <selection activeCell="J32" sqref="J32"/>
    </sheetView>
  </sheetViews>
  <sheetFormatPr baseColWidth="10" defaultRowHeight="14.4" x14ac:dyDescent="0.3"/>
  <cols>
    <col min="1" max="1" width="17.109375" hidden="1" customWidth="1"/>
    <col min="2" max="2" width="10.21875" hidden="1" customWidth="1"/>
    <col min="19" max="19" width="11.5546875" customWidth="1"/>
  </cols>
  <sheetData>
    <row r="2" spans="1:2" ht="17.399999999999999" x14ac:dyDescent="0.3">
      <c r="A2" s="35"/>
    </row>
    <row r="3" spans="1:2" x14ac:dyDescent="0.3">
      <c r="A3" t="s">
        <v>711</v>
      </c>
    </row>
    <row r="4" spans="1:2" x14ac:dyDescent="0.3">
      <c r="A4" s="1">
        <v>767</v>
      </c>
      <c r="B4" s="18">
        <f>GETPIVOTDATA("[Measures].[n_ordenes]",$A$3)</f>
        <v>767</v>
      </c>
    </row>
    <row r="5" spans="1:2" x14ac:dyDescent="0.3">
      <c r="B5" s="18"/>
    </row>
    <row r="6" spans="1:2" x14ac:dyDescent="0.3">
      <c r="A6" t="s">
        <v>710</v>
      </c>
      <c r="B6" s="18"/>
    </row>
    <row r="7" spans="1:2" x14ac:dyDescent="0.3">
      <c r="A7" s="4">
        <v>3.4823989569752283</v>
      </c>
      <c r="B7" s="37">
        <f>GETPIVOTDATA("[Measures].[media_comensales]",$A$6)</f>
        <v>3.4823989569752283</v>
      </c>
    </row>
    <row r="8" spans="1:2" x14ac:dyDescent="0.3">
      <c r="B8" s="18"/>
    </row>
    <row r="9" spans="1:2" x14ac:dyDescent="0.3">
      <c r="A9" t="s">
        <v>715</v>
      </c>
      <c r="B9" s="18"/>
    </row>
    <row r="10" spans="1:2" x14ac:dyDescent="0.3">
      <c r="A10" s="15">
        <v>138.62711864406779</v>
      </c>
      <c r="B10" s="38">
        <f>GETPIVOTDATA("[Measures].[Promedio de Monto Total de la Cuenta]",$A$9)</f>
        <v>138.62711864406779</v>
      </c>
    </row>
    <row r="11" spans="1:2" x14ac:dyDescent="0.3">
      <c r="B11" s="18"/>
    </row>
    <row r="12" spans="1:2" x14ac:dyDescent="0.3">
      <c r="A12" t="s">
        <v>714</v>
      </c>
      <c r="B12" s="18"/>
    </row>
    <row r="13" spans="1:2" x14ac:dyDescent="0.3">
      <c r="A13" s="16">
        <v>106327</v>
      </c>
      <c r="B13" s="39">
        <f>GETPIVOTDATA("[Measures].[Suma de Monto Total de la Cuenta]",$A$12)</f>
        <v>106327</v>
      </c>
    </row>
    <row r="14" spans="1:2" x14ac:dyDescent="0.3">
      <c r="B14" s="18"/>
    </row>
    <row r="15" spans="1:2" x14ac:dyDescent="0.3">
      <c r="A15" t="s">
        <v>716</v>
      </c>
      <c r="B15" s="18"/>
    </row>
    <row r="16" spans="1:2" x14ac:dyDescent="0.3">
      <c r="A16" s="36">
        <v>63446</v>
      </c>
      <c r="B16" s="39">
        <f>GETPIVOTDATA("[Measures].[coste_total]",$A$15)</f>
        <v>63446</v>
      </c>
    </row>
    <row r="17" spans="1:2" x14ac:dyDescent="0.3">
      <c r="B17" s="18"/>
    </row>
    <row r="18" spans="1:2" x14ac:dyDescent="0.3">
      <c r="A18" t="s">
        <v>717</v>
      </c>
      <c r="B18" s="18"/>
    </row>
    <row r="19" spans="1:2" x14ac:dyDescent="0.3">
      <c r="A19" s="12">
        <v>0.4032936130992128</v>
      </c>
      <c r="B19" s="40">
        <f>GETPIVOTDATA("[Measures].[margen]",$A$18)</f>
        <v>0.4032936130992128</v>
      </c>
    </row>
    <row r="29" spans="1:2" x14ac:dyDescent="0.3">
      <c r="A29" s="7"/>
      <c r="B29" s="9"/>
    </row>
    <row r="30" spans="1:2" x14ac:dyDescent="0.3">
      <c r="A30" s="7"/>
      <c r="B30" s="16"/>
    </row>
    <row r="31" spans="1:2" x14ac:dyDescent="0.3">
      <c r="A31" s="41"/>
      <c r="B31" s="16"/>
    </row>
    <row r="32" spans="1:2" x14ac:dyDescent="0.3">
      <c r="A32" s="7"/>
      <c r="B32" s="41"/>
    </row>
  </sheetData>
  <pageMargins left="0.7" right="0.7" top="0.75" bottom="0.75" header="0.3" footer="0.3"/>
  <pageSetup paperSize="9" orientation="portrait"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8 F A A B Q S w M E F A A C A A g A 6 G M Z W f n s w n e m A A A A 9 w A A A B I A H A B D b 2 5 m a W c v U G F j a 2 F n Z S 5 4 b W w g o h g A K K A U A A A A A A A A A A A A A A A A A A A A A A A A A A A A h Y 8 x D o I w G I W v Q r r T l p o Q I T 9 l M G 6 S m J A Y 1 6 Z W a I R i a L H c z c E j e Q U x i r o 5 v u 9 9 w 3 v 3 6 w 3 y s W 2 C i + q t 7 k y G I k x R o I z s D t p U G R r c M V y i n M N W y J O o V D D J x q a j P W S o d u 6 c E u K 9 x 3 6 B u 7 4 i j N K I 7 I t N K W v V C v S R 9 X 8 5 1 M Y 6 Y a R C H H a v M Z z h J M Z R E s c M U y A z h U K b r 8 G m w c / 2 B 8 J q a N z Q K 6 5 s u C 6 B z B H I + w R / A F B L A w Q U A A I A C A D o Y x 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G M Z W Z U j q f 8 X A g A A 7 A U A A B M A H A B G b 3 J t d W x h c y 9 T Z W N 0 a W 9 u M S 5 t I K I Y A C i g F A A A A A A A A A A A A A A A A A A A A A A A A A A A A N 1 T w W 7 T Q B C 9 R 8 o / r M w l k a y o E V A J k A + V U 1 Q k 0 h Q l P T U c J r u D W W m 9 Y + 1 u A q X q v f w C d w 4 I 8 Q N c 8 y f 9 E s Z 2 S 0 K c N E L i h C + 2 d 9 6 8 f T P z x q M M m q w Y 1 + / + i 3 a r 3 f L v w a E S H g y I R B g M 7 Z b g Z + R 0 h p Z P U r / o D U j O c 7 S h 8 1 I b 7 K V k A / / 4 T p Q + n 5 5 7 d H 4 6 1 N k c z X R A H 6 w h U H 5 a 0 v W k X 0 T d + G K A R u c 6 o E u i O I p F S m a e W 5 / 0 H 8 f i 2 E p S 2 m b J 4 d O D g 3 4 s 3 s w p 4 D h c G k x W n 7 1 T s v i 2 G 9 f C H k W c B D P 8 B I q 8 K B z l t N D 8 G b H W C c w Y f l a e B T x B U K y t U 1 c S i 4 u 7 8 y N j x p L l O Z 8 E N 1 8 n n u i C h I R 8 p p l 7 x T d x Y P 0 7 c n m t f H J Z o O / s l B F f X U W n y 5 8 5 O h I K x R A 9 c N G v b D h 8 0 i t T r 2 P B A M p n D j l u R G o 0 N x M Z E z g q A n 4 M N W T F k R I 3 n z u K v s l 0 Q g 5 K z G u D G S i 4 p 1 E Q M O j 8 T 8 w Y j N 4 B Y Z n l Z U d e Z 7 Y s f l N N 1 Z q S A t 1 C S 9 0 E D J f f A q k K c w Z Z M 8 7 N L 7 T d 0 o p j H 6 D O Y w P e d W t n J 0 Z O o W 1 y n M H y h 6 / j 5 a y b l x s I P K U q G 6 o h r Q G u u + 2 W t t s 9 s L 4 h k i Q X 8 A 9 3 p C b c s y X P / t 8 l u b 3 5 c n v z f c 9 o N 1 B 7 1 6 k a d c M A A / T S 6 U L q k u 3 z V / s A N C U f S J x b H c B V P t / 0 m k P 2 / w O A F G z g N V P 3 d t u i d 6 I x r / e J 2 Q p w 8 F t Y E z u a s X s W j O D 5 / o V x f w F Q S w E C L Q A U A A I A C A D o Y x l Z + e z C d 6 Y A A A D 3 A A A A E g A A A A A A A A A A A A A A A A A A A A A A Q 2 9 u Z m l n L 1 B h Y 2 t h Z 2 U u e G 1 s U E s B A i 0 A F A A C A A g A 6 G M Z W Q / K 6 a u k A A A A 6 Q A A A B M A A A A A A A A A A A A A A A A A 8 g A A A F t D b 2 5 0 Z W 5 0 X 1 R 5 c G V z X S 5 4 b W x Q S w E C L Q A U A A I A C A D o Y x l Z l S O p / x c C A A D s B Q A A E w A A A A A A A A A A A A A A A A D j 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G w A A A A A A A J Q 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s Y S I g L z 4 8 R W 5 0 c n k g V H l w Z T 0 i R m l s b G V k Q 2 9 t c G x l d G V S Z X N 1 b H R U b 1 d v c m t z a G V l d C I g V m F s d W U 9 I m w x I i A v P j x F b n R y e S B U e X B l P S J B Z G R l Z F R v R G F 0 Y U 1 v Z G V s I i B W Y W x 1 Z T 0 i b D A i I C 8 + P E V u d H J 5 I F R 5 c G U 9 I k Z p b G x D b 3 V u d C I g V m F s d W U 9 I m w 3 N j c i I C 8 + P E V u d H J 5 I F R 5 c G U 9 I k Z p b G x F c n J v c k N v Z G U i I F Z h b H V l P S J z V W 5 r b m 9 3 b i I g L z 4 8 R W 5 0 c n k g V H l w Z T 0 i R m l s b E V y c m 9 y Q 2 9 1 b n Q i I F Z h b H V l P S J s M C I g L z 4 8 R W 5 0 c n k g V H l w Z T 0 i R m l s b E x h c 3 R V c G R h d G V k I i B W Y W x 1 Z T 0 i Z D I w M j Q t M D g t M j V U M D k 6 N D g 6 M j k u N D c 3 M j k x M 1 o i I C 8 + P E V u d H J 5 I F R 5 c G U 9 I k Z p b G x D b 2 x 1 b W 5 U e X B l c y I g V m F s d W U 9 I n N B d 1 l E Q n d j R 0 J n W U R C Z 0 1 H Q m c 9 P S I g L z 4 8 R W 5 0 c n k g V H l w Z T 0 i R m l s b E N v b H V t b k 5 h b W V z I i B W Y W x 1 Z T 0 i c 1 s m c X V v d D t O w 7 p t Z X J v I G R l I E 1 l c 2 E m c X V v d D s s J n F 1 b 3 Q 7 T m 9 t Y n J l I G R l b C B D b G l l b n R l J n F 1 b 3 Q 7 L C Z x d W 9 0 O 0 7 D u m 1 l c m 8 g Z G U g Q 2 9 t Z W 5 z Y W x l c y Z x d W 9 0 O y w m c X V v d D t I b 3 J h I G R l I E x s Z W d h Z G E m c X V v d D s s J n F 1 b 3 Q 7 S G 9 y Y S B k Z S B T Y W x p Z G E m c X V v d D s s J n F 1 b 3 Q 7 T W V z Z X J v I E F z a W d u Y W R v J n F 1 b 3 Q 7 L C Z x d W 9 0 O 1 R p c G 8 g Z G U g U 2 V y d m l j a W 8 m c X V v d D s s J n F 1 b 3 Q 7 T c O p d G 9 k b y B k Z S B Q Y W d v J n F 1 b 3 Q 7 L C Z x d W 9 0 O 1 B y b 3 B p b m E m c X V v d D s s J n F 1 b 3 Q 7 R X N 0 Y W R v I G R l I G x h I E 1 l c 2 E m c X V v d D s s J n F 1 b 3 Q 7 T s O 6 b W V y b y B k Z S B P c m R l b i Z x d W 9 0 O y w m c X V v d D t Q Y c O t c y B k Z S B P c m l n Z W 4 m c X V v d D s s J n F 1 b 3 Q 7 U G x h d G 9 z I E 9 y Z G V u Y W R v 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z Y W x h L 1 R p c G 8 g Y 2 F t Y m l h Z G 8 u e 0 7 D u m 1 l c m 8 g Z G U g T W V z Y S w w f S Z x d W 9 0 O y w m c X V v d D t T Z W N 0 a W 9 u M S 9 z Y W x h L 1 R p c G 8 g Y 2 F t Y m l h Z G 8 u e 0 5 v b W J y Z S B k Z W w g Q 2 x p Z W 5 0 Z S w x f S Z x d W 9 0 O y w m c X V v d D t T Z W N 0 a W 9 u M S 9 z Y W x h L 1 R p c G 8 g Y 2 F t Y m l h Z G 8 u e 0 7 D u m 1 l c m 8 g Z G U g Q 2 9 t Z W 5 z Y W x l c y w y f S Z x d W 9 0 O y w m c X V v d D t T Z W N 0 a W 9 u M S 9 z Y W x h L 1 R p c G 8 g Y 2 F t Y m l h Z G 8 u e 0 h v c m E g Z G U g T G x l Z 2 F k Y S w z f S Z x d W 9 0 O y w m c X V v d D t T Z W N 0 a W 9 u M S 9 z Y W x h L 1 R p c G 8 g Y 2 F t Y m l h Z G 8 u e 0 h v c m E g Z G U g U 2 F s a W R h L D R 9 J n F 1 b 3 Q 7 L C Z x d W 9 0 O 1 N l Y 3 R p b 2 4 x L 3 N h b G E v V G l w b y B j Y W 1 i a W F k b y 5 7 T W V z Z X J v I E F z a W d u Y W R v L D V 9 J n F 1 b 3 Q 7 L C Z x d W 9 0 O 1 N l Y 3 R p b 2 4 x L 3 N h b G E v V G l w b y B j Y W 1 i a W F k b y 5 7 V G l w b y B k Z S B T Z X J 2 a W N p b y w 2 f S Z x d W 9 0 O y w m c X V v d D t T Z W N 0 a W 9 u M S 9 z Y W x h L 1 R p c G 8 g Y 2 F t Y m l h Z G 8 u e 0 3 D q X R v Z G 8 g Z G U g U G F n b y w 3 f S Z x d W 9 0 O y w m c X V v d D t T Z W N 0 a W 9 u M S 9 z Y W x h L 1 R p c G 8 g Y 2 F t Y m l h Z G 8 u e 1 B y b 3 B p b m E s O H 0 m c X V v d D s s J n F 1 b 3 Q 7 U 2 V j d G l v b j E v c 2 F s Y S 9 U a X B v I G N h b W J p Y W R v L n t F c 3 R h Z G 8 g Z G U g b G E g T W V z Y S w 5 f S Z x d W 9 0 O y w m c X V v d D t T Z W N 0 a W 9 u M S 9 z Y W x h L 1 R p c G 8 g Y 2 F t Y m l h Z G 8 u e 0 7 D u m 1 l c m 8 g Z G U g T 3 J k Z W 4 s M T B 9 J n F 1 b 3 Q 7 L C Z x d W 9 0 O 1 N l Y 3 R p b 2 4 x L 3 N h b G E v V G l w b y B j Y W 1 i a W F k b y 5 7 U G H D r X M g Z G U g T 3 J p Z 2 V u L D E x f S Z x d W 9 0 O y w m c X V v d D t T Z W N 0 a W 9 u M S 9 z Y W x h L 1 R p c G 8 g Y 2 F t Y m l h Z G 8 u e 1 B s Y X R v c y B P c m R l b m F k b 3 M s M T J 9 J n F 1 b 3 Q 7 X S w m c X V v d D t D b 2 x 1 b W 5 D b 3 V u d C Z x d W 9 0 O z o x M y w m c X V v d D t L Z X l D b 2 x 1 b W 5 O Y W 1 l c y Z x d W 9 0 O z p b X S w m c X V v d D t D b 2 x 1 b W 5 J Z G V u d G l 0 a W V z J n F 1 b 3 Q 7 O l s m c X V v d D t T Z W N 0 a W 9 u M S 9 z Y W x h L 1 R p c G 8 g Y 2 F t Y m l h Z G 8 u e 0 7 D u m 1 l c m 8 g Z G U g T W V z Y S w w f S Z x d W 9 0 O y w m c X V v d D t T Z W N 0 a W 9 u M S 9 z Y W x h L 1 R p c G 8 g Y 2 F t Y m l h Z G 8 u e 0 5 v b W J y Z S B k Z W w g Q 2 x p Z W 5 0 Z S w x f S Z x d W 9 0 O y w m c X V v d D t T Z W N 0 a W 9 u M S 9 z Y W x h L 1 R p c G 8 g Y 2 F t Y m l h Z G 8 u e 0 7 D u m 1 l c m 8 g Z G U g Q 2 9 t Z W 5 z Y W x l c y w y f S Z x d W 9 0 O y w m c X V v d D t T Z W N 0 a W 9 u M S 9 z Y W x h L 1 R p c G 8 g Y 2 F t Y m l h Z G 8 u e 0 h v c m E g Z G U g T G x l Z 2 F k Y S w z f S Z x d W 9 0 O y w m c X V v d D t T Z W N 0 a W 9 u M S 9 z Y W x h L 1 R p c G 8 g Y 2 F t Y m l h Z G 8 u e 0 h v c m E g Z G U g U 2 F s a W R h L D R 9 J n F 1 b 3 Q 7 L C Z x d W 9 0 O 1 N l Y 3 R p b 2 4 x L 3 N h b G E v V G l w b y B j Y W 1 i a W F k b y 5 7 T W V z Z X J v I E F z a W d u Y W R v L D V 9 J n F 1 b 3 Q 7 L C Z x d W 9 0 O 1 N l Y 3 R p b 2 4 x L 3 N h b G E v V G l w b y B j Y W 1 i a W F k b y 5 7 V G l w b y B k Z S B T Z X J 2 a W N p b y w 2 f S Z x d W 9 0 O y w m c X V v d D t T Z W N 0 a W 9 u M S 9 z Y W x h L 1 R p c G 8 g Y 2 F t Y m l h Z G 8 u e 0 3 D q X R v Z G 8 g Z G U g U G F n b y w 3 f S Z x d W 9 0 O y w m c X V v d D t T Z W N 0 a W 9 u M S 9 z Y W x h L 1 R p c G 8 g Y 2 F t Y m l h Z G 8 u e 1 B y b 3 B p b m E s O H 0 m c X V v d D s s J n F 1 b 3 Q 7 U 2 V j d G l v b j E v c 2 F s Y S 9 U a X B v I G N h b W J p Y W R v L n t F c 3 R h Z G 8 g Z G U g b G E g T W V z Y S w 5 f S Z x d W 9 0 O y w m c X V v d D t T Z W N 0 a W 9 u M S 9 z Y W x h L 1 R p c G 8 g Y 2 F t Y m l h Z G 8 u e 0 7 D u m 1 l c m 8 g Z G U g T 3 J k Z W 4 s M T B 9 J n F 1 b 3 Q 7 L C Z x d W 9 0 O 1 N l Y 3 R p b 2 4 x L 3 N h b G E v V G l w b y B j Y W 1 i a W F k b y 5 7 U G H D r X M g Z G U g T 3 J p Z 2 V u L D E x f S Z x d W 9 0 O y w m c X V v d D t T Z W N 0 a W 9 u M S 9 z Y W x h L 1 R p c G 8 g Y 2 F t Y m l h Z G 8 u e 1 B s Y X R v c y B P c m R l b m F k b 3 M s M T J 9 J n F 1 b 3 Q 7 X S w m c X V v d D t S Z W x h d G l v b n N o a X B J b m Z v J n F 1 b 3 Q 7 O l t d f S I g L z 4 8 L 1 N 0 Y W J s Z U V u d H J p Z X M + P C 9 J d G V t P j x J d G V t P j x J d G V t T G 9 j Y X R p b 2 4 + P E l 0 Z W 1 U e X B l P k Z v c m 1 1 b G E 8 L 0 l 0 Z W 1 U e X B l P j x J d G V t U G F 0 a D 5 T Z W N 0 a W 9 u M S 9 z Y W x h L 0 9 y a W d l b j w v S X R l b V B h d G g + P C 9 J d G V t T G 9 j Y X R p b 2 4 + P F N 0 Y W J s Z U V u d H J p Z X M g L z 4 8 L 0 l 0 Z W 0 + P E l 0 Z W 0 + P E l 0 Z W 1 M b 2 N h d G l v b j 4 8 S X R l b V R 5 c G U + R m 9 y b X V s Y T w v S X R l b V R 5 c G U + P E l 0 Z W 1 Q Y X R o P l N l Y 3 R p b 2 4 x L 3 N h b G E v R W 5 j Y W J l e m F k b 3 M l M j B w c m 9 t b 3 Z p Z G 9 z P C 9 J d G V t U G F 0 a D 4 8 L 0 l 0 Z W 1 M b 2 N h d G l v b j 4 8 U 3 R h Y m x l R W 5 0 c m l l c y A v P j w v S X R l b T 4 8 S X R l b T 4 8 S X R l b U x v Y 2 F 0 a W 9 u P j x J d G V t V H l w Z T 5 G b 3 J t d W x h P C 9 J d G V t V H l w Z T 4 8 S X R l b V B h d G g + U 2 V j d G l v b j E v c 2 F s Y S 9 U a X B v J T I w Y 2 F t Y m l h Z G 8 8 L 0 l 0 Z W 1 Q Y X R o P j w v S X R l b U x v Y 2 F 0 a W 9 u P j x T d G F i b G V F b n R y a W V z I C 8 + P C 9 J d G V t P j x J d G V t P j x J d G V t T G 9 j Y X R p b 2 4 + P E l 0 Z W 1 U e X B l P k Z v c m 1 1 b G E 8 L 0 l 0 Z W 1 U e X B l P j x J d G V t U G F 0 a D 5 T Z W N 0 a W 9 u M S 9 j b 2 N p b m 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2 N p b m E i I C 8 + P E V u d H J 5 I F R 5 c G U 9 I k Z p b G x l Z E N v b X B s Z X R l U m V z d W x 0 V G 9 X b 3 J r c 2 h l Z X Q i I F Z h b H V l P S J s M S I g L z 4 8 R W 5 0 c n k g V H l w Z T 0 i Q W R k Z W R U b 0 R h d G F N b 2 R l b C I g V m F s d W U 9 I m w w I i A v P j x F b n R y e S B U e X B l P S J G a W x s Q 2 9 1 b n Q i I F Z h b H V l P S J s M T k w M i I g L z 4 8 R W 5 0 c n k g V H l w Z T 0 i R m l s b E V y c m 9 y Q 2 9 k Z S I g V m F s d W U 9 I n N V b m t u b 3 d u I i A v P j x F b n R y e S B U e X B l P S J G a W x s R X J y b 3 J D b 3 V u d C I g V m F s d W U 9 I m w w I i A v P j x F b n R y e S B U e X B l P S J G a W x s T G F z d F V w Z G F 0 Z W Q i I F Z h b H V l P S J k M j A y N C 0 w O C 0 y N V Q w O T o 0 O T o y O C 4 w N T Q 2 N j A z W i I g L z 4 8 R W 5 0 c n k g V H l w Z T 0 i R m l s b E N v b H V t b l R 5 c G V z I i B W Y W x 1 Z T 0 i c 0 F 3 T U d C Z 0 1 E Q X d N R y I g L z 4 8 R W 5 0 c n k g V H l w Z T 0 i R m l s b E N v b H V t b k 5 h b W V z I i B W Y W x 1 Z T 0 i c 1 s m c X V v d D t O 4 o i a 4 o i r b W V y b y B k Z S B P c m R l b i Z x d W 9 0 O y w m c X V v d D t O 4 o i a 4 o i r b W V y b y B k Z S B N Z X N h J n F 1 b 3 Q 7 L C Z x d W 9 0 O 0 5 v b W J y Z S B k Z W w g U G x h d G 8 m c X V v d D s s J n F 1 b 3 Q 7 R G V z Y 3 J p c G N p 4 o i a 4 o m l b i B k Z W w g U G x h d G 8 m c X V v d D s s J n F 1 b 3 Q 7 Q 2 9 z d G 8 g V W 5 p d G F y a W 8 m c X V v d D s s J n F 1 b 3 Q 7 U H J l Y 2 l v I F V u a X R h c m l v J n F 1 b 3 Q 7 L C Z x d W 9 0 O 0 N h b n R p Z G F k I E 9 y Z G V u Y W R h J n F 1 b 3 Q 7 L C Z x d W 9 0 O 1 R p Z W 1 w b y B k Z S B Q c m V w Y X J h Y 2 n i i J r i i a V u J n F 1 b 3 Q 7 L C Z x d W 9 0 O 0 9 i c 2 V y d m F j a W 9 u 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b 2 N p b m E v V G l w b y B j Y W 1 i a W F k b y 5 7 T u K I m u K I q 2 1 l c m 8 g Z G U g T 3 J k Z W 4 s M H 0 m c X V v d D s s J n F 1 b 3 Q 7 U 2 V j d G l v b j E v Y 2 9 j a W 5 h L 1 R p c G 8 g Y 2 F t Y m l h Z G 8 u e 0 7 i i J r i i K t t Z X J v I G R l I E 1 l c 2 E s M X 0 m c X V v d D s s J n F 1 b 3 Q 7 U 2 V j d G l v b j E v Y 2 9 j a W 5 h L 1 R p c G 8 g Y 2 F t Y m l h Z G 8 u e 0 5 v b W J y Z S B k Z W w g U G x h d G 8 s M n 0 m c X V v d D s s J n F 1 b 3 Q 7 U 2 V j d G l v b j E v Y 2 9 j a W 5 h L 1 R p c G 8 g Y 2 F t Y m l h Z G 8 u e 0 R l c 2 N y a X B j a e K I m u K J p W 4 g Z G V s I F B s Y X R v L D N 9 J n F 1 b 3 Q 7 L C Z x d W 9 0 O 1 N l Y 3 R p b 2 4 x L 2 N v Y 2 l u Y S 9 U a X B v I G N h b W J p Y W R v L n t D b 3 N 0 b y B V b m l 0 Y X J p b y w 0 f S Z x d W 9 0 O y w m c X V v d D t T Z W N 0 a W 9 u M S 9 j b 2 N p b m E v V G l w b y B j Y W 1 i a W F k b y 5 7 U H J l Y 2 l v I F V u a X R h c m l v L D V 9 J n F 1 b 3 Q 7 L C Z x d W 9 0 O 1 N l Y 3 R p b 2 4 x L 2 N v Y 2 l u Y S 9 U a X B v I G N h b W J p Y W R v L n t D Y W 5 0 a W R h Z C B P c m R l b m F k Y S w 2 f S Z x d W 9 0 O y w m c X V v d D t T Z W N 0 a W 9 u M S 9 j b 2 N p b m E v V G l w b y B j Y W 1 i a W F k b y 5 7 V G l l b X B v I G R l I F B y Z X B h c m F j a e K I m u K J p W 4 s N 3 0 m c X V v d D s s J n F 1 b 3 Q 7 U 2 V j d G l v b j E v Y 2 9 j a W 5 h L 1 R p c G 8 g Y 2 F t Y m l h Z G 8 u e 0 9 i c 2 V y d m F j a W 9 u Z X M s O H 0 m c X V v d D t d L C Z x d W 9 0 O 0 N v b H V t b k N v d W 5 0 J n F 1 b 3 Q 7 O j k s J n F 1 b 3 Q 7 S 2 V 5 Q 2 9 s d W 1 u T m F t Z X M m c X V v d D s 6 W 1 0 s J n F 1 b 3 Q 7 Q 2 9 s d W 1 u S W R l b n R p d G l l c y Z x d W 9 0 O z p b J n F 1 b 3 Q 7 U 2 V j d G l v b j E v Y 2 9 j a W 5 h L 1 R p c G 8 g Y 2 F t Y m l h Z G 8 u e 0 7 i i J r i i K t t Z X J v I G R l I E 9 y Z G V u L D B 9 J n F 1 b 3 Q 7 L C Z x d W 9 0 O 1 N l Y 3 R p b 2 4 x L 2 N v Y 2 l u Y S 9 U a X B v I G N h b W J p Y W R v L n t O 4 o i a 4 o i r b W V y b y B k Z S B N Z X N h L D F 9 J n F 1 b 3 Q 7 L C Z x d W 9 0 O 1 N l Y 3 R p b 2 4 x L 2 N v Y 2 l u Y S 9 U a X B v I G N h b W J p Y W R v L n t O b 2 1 i c m U g Z G V s I F B s Y X R v L D J 9 J n F 1 b 3 Q 7 L C Z x d W 9 0 O 1 N l Y 3 R p b 2 4 x L 2 N v Y 2 l u Y S 9 U a X B v I G N h b W J p Y W R v L n t E Z X N j c m l w Y 2 n i i J r i i a V u I G R l b C B Q b G F 0 b y w z f S Z x d W 9 0 O y w m c X V v d D t T Z W N 0 a W 9 u M S 9 j b 2 N p b m E v V G l w b y B j Y W 1 i a W F k b y 5 7 Q 2 9 z d G 8 g V W 5 p d G F y a W 8 s N H 0 m c X V v d D s s J n F 1 b 3 Q 7 U 2 V j d G l v b j E v Y 2 9 j a W 5 h L 1 R p c G 8 g Y 2 F t Y m l h Z G 8 u e 1 B y Z W N p b y B V b m l 0 Y X J p b y w 1 f S Z x d W 9 0 O y w m c X V v d D t T Z W N 0 a W 9 u M S 9 j b 2 N p b m E v V G l w b y B j Y W 1 i a W F k b y 5 7 Q 2 F u d G l k Y W Q g T 3 J k Z W 5 h Z G E s N n 0 m c X V v d D s s J n F 1 b 3 Q 7 U 2 V j d G l v b j E v Y 2 9 j a W 5 h L 1 R p c G 8 g Y 2 F t Y m l h Z G 8 u e 1 R p Z W 1 w b y B k Z S B Q c m V w Y X J h Y 2 n i i J r i i a V u L D d 9 J n F 1 b 3 Q 7 L C Z x d W 9 0 O 1 N l Y 3 R p b 2 4 x L 2 N v Y 2 l u Y S 9 U a X B v I G N h b W J p Y W R v L n t P Y n N l c n Z h Y 2 l v b m V z L D h 9 J n F 1 b 3 Q 7 X S w m c X V v d D t S Z W x h d G l v b n N o a X B J b m Z v J n F 1 b 3 Q 7 O l t d f S I g L z 4 8 L 1 N 0 Y W J s Z U V u d H J p Z X M + P C 9 J d G V t P j x J d G V t P j x J d G V t T G 9 j Y X R p b 2 4 + P E l 0 Z W 1 U e X B l P k Z v c m 1 1 b G E 8 L 0 l 0 Z W 1 U e X B l P j x J d G V t U G F 0 a D 5 T Z W N 0 a W 9 u M S 9 j b 2 N p b m E v T 3 J p Z 2 V u P C 9 J d G V t U G F 0 a D 4 8 L 0 l 0 Z W 1 M b 2 N h d G l v b j 4 8 U 3 R h Y m x l R W 5 0 c m l l c y A v P j w v S X R l b T 4 8 S X R l b T 4 8 S X R l b U x v Y 2 F 0 a W 9 u P j x J d G V t V H l w Z T 5 G b 3 J t d W x h P C 9 J d G V t V H l w Z T 4 8 S X R l b V B h d G g + U 2 V j d G l v b j E v Y 2 9 j a W 5 h L 0 V u Y 2 F i Z X p h Z G 9 z J T I w c H J v b W 9 2 a W R v c z w v S X R l b V B h d G g + P C 9 J d G V t T G 9 j Y X R p b 2 4 + P F N 0 Y W J s Z U V u d H J p Z X M g L z 4 8 L 0 l 0 Z W 0 + P E l 0 Z W 0 + P E l 0 Z W 1 M b 2 N h d G l v b j 4 8 S X R l b V R 5 c G U + R m 9 y b X V s Y T w v S X R l b V R 5 c G U + P E l 0 Z W 1 Q Y X R o P l N l Y 3 R p b 2 4 x L 2 N v Y 2 l u Y S 9 U a X B v J T I w Y 2 F t Y m l h Z G 8 8 L 0 l 0 Z W 1 Q Y X R o P j w v S X R l b U x v Y 2 F 0 a W 9 u P j x T d G F i b G V F b n R y a W V z I C 8 + P C 9 J d G V t P j w v S X R l b X M + P C 9 M b 2 N h b F B h Y 2 t h Z 2 V N Z X R h Z G F 0 Y U Z p b G U + F g A A A F B L B Q Y A A A A A A A A A A A A A A A A A A A A A A A A m A Q A A A Q A A A N C M n d 8 B F d E R j H o A w E / C l + s B A A A A i M P G q U O F R E a Q v m G d n U n B y Q A A A A A C A A A A A A A Q Z g A A A A E A A C A A A A A v Q 3 j f S O i y H D u 9 D Y T K q + H S 5 j Z u x Q / 2 5 g 3 w J 5 a v A D X x L w A A A A A O g A A A A A I A A C A A A A B I 7 g 6 0 g p K Z G m 2 p G z u m H 9 1 G V / O 6 j x + y 2 Q t 6 X c H m n + 3 w q F A A A A D k B a r R b 8 J x w k V Y z 0 t O L f 0 W D 8 1 F u j d u i J b t d n Y X q X z u P f G F k J O s 3 w + 6 1 s E l J S b X J V a D y R + 2 Z O l f G w r c M o h c z / B C Q + e F x R O x s U Y W e d K f x V l + f E A A A A D S z I H j N v e / + 5 7 E v F 0 1 h u H N 1 q 4 T H u A v q S 3 E c f 0 7 9 F n j P 9 R + f N n B + l b x W O r P m v c 8 S K 9 5 P 6 4 I 3 R r e F 0 0 O l z N c E G 3 D < / D a t a M a s h u p > 
</file>

<file path=customXml/item10.xml>��< ? x m l   v e r s i o n = " 1 . 0 "   e n c o d i n g = " U T F - 1 6 " ? > < G e m i n i   x m l n s = " h t t p : / / g e m i n i / p i v o t c u s t o m i z a t i o n / T a b l e X M L _ s a l a " > < C u s t o m C o n t e n t > < ! [ C D A T A [ < T a b l e W i d g e t G r i d S e r i a l i z a t i o n   x m l n s : x s d = " h t t p : / / w w w . w 3 . o r g / 2 0 0 1 / X M L S c h e m a "   x m l n s : x s i = " h t t p : / / w w w . w 3 . o r g / 2 0 0 1 / X M L S c h e m a - i n s t a n c e " > < C o l u m n S u g g e s t e d T y p e   / > < C o l u m n F o r m a t   / > < C o l u m n A c c u r a c y   / > < C o l u m n C u r r e n c y S y m b o l   / > < C o l u m n P o s i t i v e P a t t e r n   / > < C o l u m n N e g a t i v e P a t t e r n   / > < C o l u m n W i d t h s > < i t e m > < k e y > < s t r i n g > N � m e r o   d e   M e s a < / s t r i n g > < / k e y > < v a l u e > < i n t > 1 7 5 < / i n t > < / v a l u e > < / i t e m > < i t e m > < k e y > < s t r i n g > N o m b r e   d e l   C l i e n t e < / s t r i n g > < / k e y > < v a l u e > < i n t > 1 8 9 < / i n t > < / v a l u e > < / i t e m > < i t e m > < k e y > < s t r i n g > N � m e r o   d e   C o m e n s a l e s < / s t r i n g > < / k e y > < v a l u e > < i n t > 2 2 5 < / i n t > < / v a l u e > < / i t e m > < i t e m > < k e y > < s t r i n g > H o r a   d e   L l e g a d a < / s t r i n g > < / k e y > < v a l u e > < i n t > 1 6 6 < / i n t > < / v a l u e > < / i t e m > < i t e m > < k e y > < s t r i n g > H o r a   d e   S a l i d a < / s t r i n g > < / k e y > < v a l u e > < i n t > 1 5 3 < / i n t > < / v a l u e > < / i t e m > < i t e m > < k e y > < s t r i n g > M e s e r o   A s i g n a d o < / s t r i n g > < / k e y > < v a l u e > < i n t > 1 7 7 < / i n t > < / v a l u e > < / i t e m > < i t e m > < k e y > < s t r i n g > T i p o   d e   S e r v i c i o < / s t r i n g > < / k e y > < v a l u e > < i n t > 1 6 3 < / i n t > < / v a l u e > < / i t e m > < i t e m > < k e y > < s t r i n g > M � t o d o   d e   P a g o < / s t r i n g > < / k e y > < v a l u e > < i n t > 1 6 9 < / i n t > < / v a l u e > < / i t e m > < i t e m > < k e y > < s t r i n g > P r o p i n a < / s t r i n g > < / k e y > < v a l u e > < i n t > 1 0 3 < / i n t > < / v a l u e > < / i t e m > < i t e m > < k e y > < s t r i n g > E s t a d o   d e   l a   M e s a < / s t r i n g > < / k e y > < v a l u e > < i n t > 1 8 1 < / i n t > < / v a l u e > < / i t e m > < i t e m > < k e y > < s t r i n g > N � m e r o   d e   O r d e n < / s t r i n g > < / k e y > < v a l u e > < i n t > 1 8 2 < / i n t > < / v a l u e > < / i t e m > < i t e m > < k e y > < s t r i n g > P a � s   d e   O r i g e n < / s t r i n g > < / k e y > < v a l u e > < i n t > 1 5 3 < / i n t > < / v a l u e > < / i t e m > < i t e m > < k e y > < s t r i n g > N u m e r o   d e   p l a t o s < / s t r i n g > < / k e y > < v a l u e > < i n t > 1 8 0 < / i n t > < / v a l u e > < / i t e m > < i t e m > < k e y > < s t r i n g > M o n t o   T o t a l   d e   l a   C u e n t a < / s t r i n g > < / k e y > < v a l u e > < i n t > 2 3 3 < / i n t > < / v a l u e > < / i t e m > < i t e m > < k e y > < s t r i n g > F e c h a   d e   F a c t u r a < / s t r i n g > < / k e y > < v a l u e > < i n t > 1 7 2 < / i n t > < / v a l u e > < / i t e m > < i t e m > < k e y > < s t r i n g > T i e m p o   d e   P e r m a n e n c i a < / s t r i n g > < / k e y > < v a l u e > < i n t > 2 2 7 < / i n t > < / v a l u e > < / i t e m > < i t e m > < k e y > < s t r i n g > T i e m p o   d e   P r e p a r a c i � n < / s t r i n g > < / k e y > < v a l u e > < i n t > 2 2 0 < / i n t > < / v a l u e > < / i t e m > < i t e m > < k e y > < s t r i n g > T i e m p o   d e   d e g u s t a c i � n < / s t r i n g > < / k e y > < v a l u e > < i n t > 2 2 0 < / i n t > < / v a l u e > < / i t e m > < i t e m > < k e y > < s t r i n g > C o b r a d a < / s t r i n g > < / k e y > < v a l u e > < i n t > 1 0 8 < / i n t > < / v a l u e > < / i t e m > < i t e m > < k e y > < s t r i n g > D � a   s e m a n a < / s t r i n g > < / k e y > < v a l u e > < i n t > 1 3 2 < / i n t > < / v a l u e > < / i t e m > < i t e m > < k e y > < s t r i n g > T i e m p o   d e   P r e p a r a c i � n   ( h o r a ) < / s t r i n g > < / k e y > < v a l u e > < i n t > 2 7 2 < / i n t > < / v a l u e > < / i t e m > < i t e m > < k e y > < s t r i n g > T i e m p o   d e   P r e p a r a c i � n   ( m i n u t o ) < / s t r i n g > < / k e y > < v a l u e > < i n t > 2 9 1 < / i n t > < / v a l u e > < / i t e m > < i t e m > < k e y > < s t r i n g > F a c t u r a c i o n < / s t r i n g > < / k e y > < v a l u e > < i n t > 1 3 2 < / i n t > < / v a l u e > < / i t e m > < i t e m > < k e y > < s t r i n g > T i e m p o   p r e p < / s t r i n g > < / k e y > < v a l u e > < i n t > 2 1 0 < / i n t > < / v a l u e > < / i t e m > < i t e m > < k e y > < s t r i n g > T i e m p o   p e r m < / s t r i n g > < / k e y > < v a l u e > < i n t > 1 4 5 < / i n t > < / v a l u e > < / i t e m > < i t e m > < k e y > < s t r i n g > T i e m p o   d e g u s t a c i o n   ( h o r a ) < / s t r i n g > < / k e y > < v a l u e > < i n t > 1 9 9 < / i n t > < / v a l u e > < / i t e m > < / C o l u m n W i d t h s > < C o l u m n D i s p l a y I n d e x > < i t e m > < k e y > < s t r i n g > N � m e r o   d e   M e s a < / s t r i n g > < / k e y > < v a l u e > < i n t > 0 < / i n t > < / v a l u e > < / i t e m > < i t e m > < k e y > < s t r i n g > N o m b r e   d e l   C l i e n t e < / s t r i n g > < / k e y > < v a l u e > < i n t > 1 < / i n t > < / v a l u e > < / i t e m > < i t e m > < k e y > < s t r i n g > N � m e r o   d e   C o m e n s a l e s < / s t r i n g > < / k e y > < v a l u e > < i n t > 2 < / i n t > < / v a l u e > < / i t e m > < i t e m > < k e y > < s t r i n g > H o r a   d e   L l e g a d a < / s t r i n g > < / k e y > < v a l u e > < i n t > 3 < / i n t > < / v a l u e > < / i t e m > < i t e m > < k e y > < s t r i n g > H o r a   d e   S a l i d a < / s t r i n g > < / k e y > < v a l u e > < i n t > 4 < / i n t > < / v a l u e > < / i t e m > < i t e m > < k e y > < s t r i n g > M e s e r o   A s i g n a d o < / s t r i n g > < / k e y > < v a l u e > < i n t > 5 < / i n t > < / v a l u e > < / i t e m > < i t e m > < k e y > < s t r i n g > T i p o   d e   S e r v i c i o < / s t r i n g > < / k e y > < v a l u e > < i n t > 6 < / i n t > < / v a l u e > < / i t e m > < i t e m > < k e y > < s t r i n g > M � t o d o   d e   P a g o < / s t r i n g > < / k e y > < v a l u e > < i n t > 7 < / i n t > < / v a l u e > < / i t e m > < i t e m > < k e y > < s t r i n g > P r o p i n a < / s t r i n g > < / k e y > < v a l u e > < i n t > 8 < / i n t > < / v a l u e > < / i t e m > < i t e m > < k e y > < s t r i n g > E s t a d o   d e   l a   M e s a < / s t r i n g > < / k e y > < v a l u e > < i n t > 9 < / i n t > < / v a l u e > < / i t e m > < i t e m > < k e y > < s t r i n g > N � m e r o   d e   O r d e n < / s t r i n g > < / k e y > < v a l u e > < i n t > 1 0 < / i n t > < / v a l u e > < / i t e m > < i t e m > < k e y > < s t r i n g > P a � s   d e   O r i g e n < / s t r i n g > < / k e y > < v a l u e > < i n t > 1 1 < / i n t > < / v a l u e > < / i t e m > < i t e m > < k e y > < s t r i n g > N u m e r o   d e   p l a t o s < / s t r i n g > < / k e y > < v a l u e > < i n t > 1 9 < / i n t > < / v a l u e > < / i t e m > < i t e m > < k e y > < s t r i n g > M o n t o   T o t a l   d e   l a   C u e n t a < / s t r i n g > < / k e y > < v a l u e > < i n t > 1 2 < / i n t > < / v a l u e > < / i t e m > < i t e m > < k e y > < s t r i n g > F e c h a   d e   F a c t u r a < / s t r i n g > < / k e y > < v a l u e > < i n t > 1 3 < / i n t > < / v a l u e > < / i t e m > < i t e m > < k e y > < s t r i n g > T i e m p o   d e   P e r m a n e n c i a < / s t r i n g > < / k e y > < v a l u e > < i n t > 1 4 < / i n t > < / v a l u e > < / i t e m > < i t e m > < k e y > < s t r i n g > T i e m p o   d e   P r e p a r a c i � n < / s t r i n g > < / k e y > < v a l u e > < i n t > 1 5 < / i n t > < / v a l u e > < / i t e m > < i t e m > < k e y > < s t r i n g > T i e m p o   d e   d e g u s t a c i � n < / s t r i n g > < / k e y > < v a l u e > < i n t > 1 6 < / i n t > < / v a l u e > < / i t e m > < i t e m > < k e y > < s t r i n g > C o b r a d a < / s t r i n g > < / k e y > < v a l u e > < i n t > 1 7 < / i n t > < / v a l u e > < / i t e m > < i t e m > < k e y > < s t r i n g > D � a   s e m a n a < / s t r i n g > < / k e y > < v a l u e > < i n t > 1 8 < / i n t > < / v a l u e > < / i t e m > < i t e m > < k e y > < s t r i n g > T i e m p o   d e   P r e p a r a c i � n   ( h o r a ) < / s t r i n g > < / k e y > < v a l u e > < i n t > 2 0 < / i n t > < / v a l u e > < / i t e m > < i t e m > < k e y > < s t r i n g > T i e m p o   d e   P r e p a r a c i � n   ( m i n u t o ) < / s t r i n g > < / k e y > < v a l u e > < i n t > 2 1 < / i n t > < / v a l u e > < / i t e m > < i t e m > < k e y > < s t r i n g > T i e m p o   p r e p < / s t r i n g > < / k e y > < v a l u e > < i n t > 2 2 < / i n t > < / v a l u e > < / i t e m > < i t e m > < k e y > < s t r i n g > F a c t u r a c i o n < / s t r i n g > < / k e y > < v a l u e > < i n t > 2 4 < / i n t > < / v a l u e > < / i t e m > < i t e m > < k e y > < s t r i n g > T i e m p o   p e r m < / s t r i n g > < / k e y > < v a l u e > < i n t > 2 5 < / i n t > < / v a l u e > < / i t e m > < i t e m > < k e y > < s t r i n g > T i e m p o   d e g u s t a c i o n   ( h o r a ) < / s t r i n g > < / k e y > < v a l u e > < i n t > 2 3 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 T a g s \ T a b l e s \ & l t ; T a b l e s \ c o c i n a & g t ; < / K e y > < / D i a g r a m O b j e c t K e y > < D i a g r a m O b j e c t K e y > < K e y > D y n a m i c   T a g s \ T a b l e s \ & l t ; T a b l e s \ s a l a & g t ; < / K e y > < / D i a g r a m O b j e c t K e y > < D i a g r a m O b j e c t K e y > < K e y > T a b l e s \ c o c i n a < / K e y > < / D i a g r a m O b j e c t K e y > < D i a g r a m O b j e c t K e y > < K e y > T a b l e s \ c o c i n a \ C o l u m n s \ N � m e r o   d e   O r d e n < / K e y > < / D i a g r a m O b j e c t K e y > < D i a g r a m O b j e c t K e y > < K e y > T a b l e s \ c o c i n a \ C o l u m n s \ N � m e r o   d e   M e s a < / K e y > < / D i a g r a m O b j e c t K e y > < D i a g r a m O b j e c t K e y > < K e y > T a b l e s \ c o c i n a \ C o l u m n s \ N o m b r e   d e l   P l a t o < / K e y > < / D i a g r a m O b j e c t K e y > < D i a g r a m O b j e c t K e y > < K e y > T a b l e s \ c o c i n a \ C o l u m n s \ D e s c r i p c i � n   d e l   P l a t o < / K e y > < / D i a g r a m O b j e c t K e y > < D i a g r a m O b j e c t K e y > < K e y > T a b l e s \ c o c i n a \ C o l u m n s \ C o s t o   U n i t a r i o < / K e y > < / D i a g r a m O b j e c t K e y > < D i a g r a m O b j e c t K e y > < K e y > T a b l e s \ c o c i n a \ C o l u m n s \ P r e c i o   U n i t a r i o < / K e y > < / D i a g r a m O b j e c t K e y > < D i a g r a m O b j e c t K e y > < K e y > T a b l e s \ c o c i n a \ C o l u m n s \ C a n t i d a d   O r d e n a d a < / K e y > < / D i a g r a m O b j e c t K e y > < D i a g r a m O b j e c t K e y > < K e y > T a b l e s \ c o c i n a \ C o l u m n s \ T i e m p o   d e   P r e p a r a c i � n < / K e y > < / D i a g r a m O b j e c t K e y > < D i a g r a m O b j e c t K e y > < K e y > T a b l e s \ c o c i n a \ C o l u m n s \ O b s e r v a c i o n e s < / K e y > < / D i a g r a m O b j e c t K e y > < D i a g r a m O b j e c t K e y > < K e y > T a b l e s \ c o c i n a \ C o l u m n s \ G a n a n c i a   n e t a < / K e y > < / D i a g r a m O b j e c t K e y > < D i a g r a m O b j e c t K e y > < K e y > T a b l e s \ c o c i n a \ C o l u m n s \ G a n a n c i a   b r u t a < / K e y > < / D i a g r a m O b j e c t K e y > < D i a g r a m O b j e c t K e y > < K e y > T a b l e s \ c o c i n a \ C o l u m n s \ P o r c e n t a j e   d e   G a n a n c i a   d e l   p e d i d o < / K e y > < / D i a g r a m O b j e c t K e y > < D i a g r a m O b j e c t K e y > < K e y > T a b l e s \ s a l a < / K e y > < / D i a g r a m O b j e c t K e y > < D i a g r a m O b j e c t K e y > < K e y > T a b l e s \ s a l a \ C o l u m n s \ N � m e r o   d e   M e s a < / K e y > < / D i a g r a m O b j e c t K e y > < D i a g r a m O b j e c t K e y > < K e y > T a b l e s \ s a l a \ C o l u m n s \ N o m b r e   d e l   C l i e n t e < / K e y > < / D i a g r a m O b j e c t K e y > < D i a g r a m O b j e c t K e y > < K e y > T a b l e s \ s a l a \ C o l u m n s \ N � m e r o   d e   C o m e n s a l e s < / K e y > < / D i a g r a m O b j e c t K e y > < D i a g r a m O b j e c t K e y > < K e y > T a b l e s \ s a l a \ C o l u m n s \ H o r a   d e   L l e g a d a < / K e y > < / D i a g r a m O b j e c t K e y > < D i a g r a m O b j e c t K e y > < K e y > T a b l e s \ s a l a \ C o l u m n s \ H o r a   d e   S a l i d a < / K e y > < / D i a g r a m O b j e c t K e y > < D i a g r a m O b j e c t K e y > < K e y > T a b l e s \ s a l a \ C o l u m n s \ M e s e r o   A s i g n a d o < / K e y > < / D i a g r a m O b j e c t K e y > < D i a g r a m O b j e c t K e y > < K e y > T a b l e s \ s a l a \ C o l u m n s \ T i p o   d e   S e r v i c i o < / K e y > < / D i a g r a m O b j e c t K e y > < D i a g r a m O b j e c t K e y > < K e y > T a b l e s \ s a l a \ C o l u m n s \ M � t o d o   d e   P a g o < / K e y > < / D i a g r a m O b j e c t K e y > < D i a g r a m O b j e c t K e y > < K e y > T a b l e s \ s a l a \ C o l u m n s \ P r o p i n a < / K e y > < / D i a g r a m O b j e c t K e y > < D i a g r a m O b j e c t K e y > < K e y > T a b l e s \ s a l a \ C o l u m n s \ E s t a d o   d e   l a   M e s a < / K e y > < / D i a g r a m O b j e c t K e y > < D i a g r a m O b j e c t K e y > < K e y > T a b l e s \ s a l a \ C o l u m n s \ N � m e r o   d e   O r d e n < / K e y > < / D i a g r a m O b j e c t K e y > < D i a g r a m O b j e c t K e y > < K e y > T a b l e s \ s a l a \ C o l u m n s \ P a � s   d e   O r i g e n < / K e y > < / D i a g r a m O b j e c t K e y > < D i a g r a m O b j e c t K e y > < K e y > T a b l e s \ s a l a \ C o l u m n s \ P l a t o s   O r d e n a d o s < / K e y > < / D i a g r a m O b j e c t K e y > < D i a g r a m O b j e c t K e y > < K e y > T a b l e s \ s a l a \ C o l u m n s \ M o n t o   T o t a l   d e   l a   C u e n t a < / K e y > < / D i a g r a m O b j e c t K e y > < D i a g r a m O b j e c t K e y > < K e y > T a b l e s \ s a l a \ C o l u m n s \ F e c h a   d e   F a c t u r a < / K e y > < / D i a g r a m O b j e c t K e y > < D i a g r a m O b j e c t K e y > < K e y > T a b l e s \ s a l a \ C o l u m n s \ T i e m p o   d e   P e r m a n e n c i a < / K e y > < / D i a g r a m O b j e c t K e y > < D i a g r a m O b j e c t K e y > < K e y > T a b l e s \ s a l a \ C o l u m n s \ T i e m p o   d e   P r e p a r a c i � n < / K e y > < / D i a g r a m O b j e c t K e y > < D i a g r a m O b j e c t K e y > < K e y > T a b l e s \ s a l a \ C o l u m n s \ T i e m p o   d e   d e g u s t a c i � n < / K e y > < / D i a g r a m O b j e c t K e y > < D i a g r a m O b j e c t K e y > < K e y > T a b l e s \ s a l a \ C o l u m n s \ C o b r a d a < / K e y > < / D i a g r a m O b j e c t K e y > < D i a g r a m O b j e c t K e y > < K e y > T a b l e s \ s a l a \ C o l u m n s \ D � a   s e m a n a < / K e y > < / D i a g r a m O b j e c t K e y > < D i a g r a m O b j e c t K e y > < K e y > R e l a t i o n s h i p s \ & l t ; T a b l e s \ c o c i n a \ C o l u m n s \ N � m e r o   d e   O r d e n & g t ; - & l t ; T a b l e s \ s a l a \ C o l u m n s \ N � m e r o   d e   O r d e n & g t ; < / K e y > < / D i a g r a m O b j e c t K e y > < D i a g r a m O b j e c t K e y > < K e y > R e l a t i o n s h i p s \ & l t ; T a b l e s \ c o c i n a \ C o l u m n s \ N � m e r o   d e   O r d e n & g t ; - & l t ; T a b l e s \ s a l a \ C o l u m n s \ N � m e r o   d e   O r d e n & g t ; \ F K < / K e y > < / D i a g r a m O b j e c t K e y > < D i a g r a m O b j e c t K e y > < K e y > R e l a t i o n s h i p s \ & l t ; T a b l e s \ c o c i n a \ C o l u m n s \ N � m e r o   d e   O r d e n & g t ; - & l t ; T a b l e s \ s a l a \ C o l u m n s \ N � m e r o   d e   O r d e n & g t ; \ P K < / K e y > < / D i a g r a m O b j e c t K e y > < D i a g r a m O b j e c t K e y > < K e y > R e l a t i o n s h i p s \ & l t ; T a b l e s \ c o c i n a \ C o l u m n s \ N � m e r o   d e   O r d e n & g t ; - & l t ; T a b l e s \ s a l a \ C o l u m n s \ N � m e r o   d e   O r d e n & g t ; \ C r o s s F i l t e r < / K e y > < / D i a g r a m O b j e c t K e y > < / A l l K e y s > < S e l e c t e d K e y s > < D i a g r a m O b j e c t K e y > < K e y > R e l a t i o n s h i p s \ & l t ; T a b l e s \ c o c i n a \ C o l u m n s \ N � m e r o   d e   O r d e n & g t ; - & l t ; T a b l e s \ s a l a \ C o l u m n s \ N � m e r o   d e   O r d e n & g t ; 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 T a g s \ T a b l e s \ & l t ; T a b l e s \ c o c i n a & g t ; < / K e y > < / a : K e y > < a : V a l u e   i : t y p e = " D i a g r a m D i s p l a y T a g V i e w S t a t e " > < I s N o t F i l t e r e d O u t > t r u e < / I s N o t F i l t e r e d O u t > < / a : V a l u e > < / a : K e y V a l u e O f D i a g r a m O b j e c t K e y a n y T y p e z b w N T n L X > < a : K e y V a l u e O f D i a g r a m O b j e c t K e y a n y T y p e z b w N T n L X > < a : K e y > < K e y > D y n a m i c   T a g s \ T a b l e s \ & l t ; T a b l e s \ s a l a & g t ; < / K e y > < / a : K e y > < a : V a l u e   i : t y p e = " D i a g r a m D i s p l a y T a g V i e w S t a t e " > < I s N o t F i l t e r e d O u t > t r u e < / I s N o t F i l t e r e d O u t > < / a : V a l u e > < / a : K e y V a l u e O f D i a g r a m O b j e c t K e y a n y T y p e z b w N T n L X > < a : K e y V a l u e O f D i a g r a m O b j e c t K e y a n y T y p e z b w N T n L X > < a : K e y > < K e y > T a b l e s \ c o c i n a < / K e y > < / a : K e y > < a : V a l u e   i : t y p e = " D i a g r a m D i s p l a y N o d e V i e w S t a t e " > < H e i g h t > 1 5 0 < / H e i g h t > < I s E x p a n d e d > t r u e < / I s E x p a n d e d > < L a y e d O u t > t r u e < / L a y e d O u t > < W i d t h > 2 0 0 < / W i d t h > < / a : V a l u e > < / a : K e y V a l u e O f D i a g r a m O b j e c t K e y a n y T y p e z b w N T n L X > < a : K e y V a l u e O f D i a g r a m O b j e c t K e y a n y T y p e z b w N T n L X > < a : K e y > < K e y > T a b l e s \ c o c i n a \ C o l u m n s \ N � m e r o   d e   O r d e n < / K e y > < / a : K e y > < a : V a l u e   i : t y p e = " D i a g r a m D i s p l a y N o d e V i e w S t a t e " > < H e i g h t > 1 5 0 < / H e i g h t > < I s E x p a n d e d > t r u e < / I s E x p a n d e d > < W i d t h > 2 0 0 < / W i d t h > < / a : V a l u e > < / a : K e y V a l u e O f D i a g r a m O b j e c t K e y a n y T y p e z b w N T n L X > < a : K e y V a l u e O f D i a g r a m O b j e c t K e y a n y T y p e z b w N T n L X > < a : K e y > < K e y > T a b l e s \ c o c i n a \ C o l u m n s \ N � m e r o   d e   M e s a < / K e y > < / a : K e y > < a : V a l u e   i : t y p e = " D i a g r a m D i s p l a y N o d e V i e w S t a t e " > < H e i g h t > 1 5 0 < / H e i g h t > < I s E x p a n d e d > t r u e < / I s E x p a n d e d > < W i d t h > 2 0 0 < / W i d t h > < / a : V a l u e > < / a : K e y V a l u e O f D i a g r a m O b j e c t K e y a n y T y p e z b w N T n L X > < a : K e y V a l u e O f D i a g r a m O b j e c t K e y a n y T y p e z b w N T n L X > < a : K e y > < K e y > T a b l e s \ c o c i n a \ C o l u m n s \ N o m b r e   d e l   P l a t o < / K e y > < / a : K e y > < a : V a l u e   i : t y p e = " D i a g r a m D i s p l a y N o d e V i e w S t a t e " > < H e i g h t > 1 5 0 < / H e i g h t > < I s E x p a n d e d > t r u e < / I s E x p a n d e d > < W i d t h > 2 0 0 < / W i d t h > < / a : V a l u e > < / a : K e y V a l u e O f D i a g r a m O b j e c t K e y a n y T y p e z b w N T n L X > < a : K e y V a l u e O f D i a g r a m O b j e c t K e y a n y T y p e z b w N T n L X > < a : K e y > < K e y > T a b l e s \ c o c i n a \ C o l u m n s \ D e s c r i p c i � n   d e l   P l a t o < / K e y > < / a : K e y > < a : V a l u e   i : t y p e = " D i a g r a m D i s p l a y N o d e V i e w S t a t e " > < H e i g h t > 1 5 0 < / H e i g h t > < I s E x p a n d e d > t r u e < / I s E x p a n d e d > < W i d t h > 2 0 0 < / W i d t h > < / a : V a l u e > < / a : K e y V a l u e O f D i a g r a m O b j e c t K e y a n y T y p e z b w N T n L X > < a : K e y V a l u e O f D i a g r a m O b j e c t K e y a n y T y p e z b w N T n L X > < a : K e y > < K e y > T a b l e s \ c o c i n a \ C o l u m n s \ C o s t o   U n i t a r i o < / K e y > < / a : K e y > < a : V a l u e   i : t y p e = " D i a g r a m D i s p l a y N o d e V i e w S t a t e " > < H e i g h t > 1 5 0 < / H e i g h t > < I s E x p a n d e d > t r u e < / I s E x p a n d e d > < W i d t h > 2 0 0 < / W i d t h > < / a : V a l u e > < / a : K e y V a l u e O f D i a g r a m O b j e c t K e y a n y T y p e z b w N T n L X > < a : K e y V a l u e O f D i a g r a m O b j e c t K e y a n y T y p e z b w N T n L X > < a : K e y > < K e y > T a b l e s \ c o c i n a \ C o l u m n s \ P r e c i o   U n i t a r i o < / K e y > < / a : K e y > < a : V a l u e   i : t y p e = " D i a g r a m D i s p l a y N o d e V i e w S t a t e " > < H e i g h t > 1 5 0 < / H e i g h t > < I s E x p a n d e d > t r u e < / I s E x p a n d e d > < W i d t h > 2 0 0 < / W i d t h > < / a : V a l u e > < / a : K e y V a l u e O f D i a g r a m O b j e c t K e y a n y T y p e z b w N T n L X > < a : K e y V a l u e O f D i a g r a m O b j e c t K e y a n y T y p e z b w N T n L X > < a : K e y > < K e y > T a b l e s \ c o c i n a \ C o l u m n s \ C a n t i d a d   O r d e n a d a < / K e y > < / a : K e y > < a : V a l u e   i : t y p e = " D i a g r a m D i s p l a y N o d e V i e w S t a t e " > < H e i g h t > 1 5 0 < / H e i g h t > < I s E x p a n d e d > t r u e < / I s E x p a n d e d > < W i d t h > 2 0 0 < / W i d t h > < / a : V a l u e > < / a : K e y V a l u e O f D i a g r a m O b j e c t K e y a n y T y p e z b w N T n L X > < a : K e y V a l u e O f D i a g r a m O b j e c t K e y a n y T y p e z b w N T n L X > < a : K e y > < K e y > T a b l e s \ c o c i n a \ C o l u m n s \ T i e m p o   d e   P r e p a r a c i � n < / K e y > < / a : K e y > < a : V a l u e   i : t y p e = " D i a g r a m D i s p l a y N o d e V i e w S t a t e " > < H e i g h t > 1 5 0 < / H e i g h t > < I s E x p a n d e d > t r u e < / I s E x p a n d e d > < W i d t h > 2 0 0 < / W i d t h > < / a : V a l u e > < / a : K e y V a l u e O f D i a g r a m O b j e c t K e y a n y T y p e z b w N T n L X > < a : K e y V a l u e O f D i a g r a m O b j e c t K e y a n y T y p e z b w N T n L X > < a : K e y > < K e y > T a b l e s \ c o c i n a \ C o l u m n s \ O b s e r v a c i o n e s < / K e y > < / a : K e y > < a : V a l u e   i : t y p e = " D i a g r a m D i s p l a y N o d e V i e w S t a t e " > < H e i g h t > 1 5 0 < / H e i g h t > < I s E x p a n d e d > t r u e < / I s E x p a n d e d > < W i d t h > 2 0 0 < / W i d t h > < / a : V a l u e > < / a : K e y V a l u e O f D i a g r a m O b j e c t K e y a n y T y p e z b w N T n L X > < a : K e y V a l u e O f D i a g r a m O b j e c t K e y a n y T y p e z b w N T n L X > < a : K e y > < K e y > T a b l e s \ c o c i n a \ C o l u m n s \ G a n a n c i a   n e t a < / K e y > < / a : K e y > < a : V a l u e   i : t y p e = " D i a g r a m D i s p l a y N o d e V i e w S t a t e " > < H e i g h t > 1 5 0 < / H e i g h t > < I s E x p a n d e d > t r u e < / I s E x p a n d e d > < W i d t h > 2 0 0 < / W i d t h > < / a : V a l u e > < / a : K e y V a l u e O f D i a g r a m O b j e c t K e y a n y T y p e z b w N T n L X > < a : K e y V a l u e O f D i a g r a m O b j e c t K e y a n y T y p e z b w N T n L X > < a : K e y > < K e y > T a b l e s \ c o c i n a \ C o l u m n s \ G a n a n c i a   b r u t a < / K e y > < / a : K e y > < a : V a l u e   i : t y p e = " D i a g r a m D i s p l a y N o d e V i e w S t a t e " > < H e i g h t > 1 5 0 < / H e i g h t > < I s E x p a n d e d > t r u e < / I s E x p a n d e d > < W i d t h > 2 0 0 < / W i d t h > < / a : V a l u e > < / a : K e y V a l u e O f D i a g r a m O b j e c t K e y a n y T y p e z b w N T n L X > < a : K e y V a l u e O f D i a g r a m O b j e c t K e y a n y T y p e z b w N T n L X > < a : K e y > < K e y > T a b l e s \ c o c i n a \ C o l u m n s \ P o r c e n t a j e   d e   G a n a n c i a   d e l   p e d i d o < / K e y > < / a : K e y > < a : V a l u e   i : t y p e = " D i a g r a m D i s p l a y N o d e V i e w S t a t e " > < H e i g h t > 1 5 0 < / H e i g h t > < I s E x p a n d e d > t r u e < / I s E x p a n d e d > < W i d t h > 2 0 0 < / W i d t h > < / a : V a l u e > < / a : K e y V a l u e O f D i a g r a m O b j e c t K e y a n y T y p e z b w N T n L X > < a : K e y V a l u e O f D i a g r a m O b j e c t K e y a n y T y p e z b w N T n L X > < a : K e y > < K e y > T a b l e s \ s a l a < / K e y > < / a : K e y > < a : V a l u e   i : t y p e = " D i a g r a m D i s p l a y N o d e V i e w S t a t e " > < H e i g h t > 1 5 0 < / H e i g h t > < I s E x p a n d e d > t r u e < / I s E x p a n d e d > < L a y e d O u t > t r u e < / L a y e d O u t > < L e f t > 3 2 9 . 9 0 3 8 1 0 5 6 7 6 6 5 8 < / L e f t > < S c r o l l V e r t i c a l O f f s e t > 2 0 5 . 6 0 2 1 6 5 7 4 4 0 7 0 3 9 < / S c r o l l V e r t i c a l O f f s e t > < T a b I n d e x > 1 < / T a b I n d e x > < W i d t h > 2 0 0 < / W i d t h > < / a : V a l u e > < / a : K e y V a l u e O f D i a g r a m O b j e c t K e y a n y T y p e z b w N T n L X > < a : K e y V a l u e O f D i a g r a m O b j e c t K e y a n y T y p e z b w N T n L X > < a : K e y > < K e y > T a b l e s \ s a l a \ C o l u m n s \ N � m e r o   d e   M e s a < / K e y > < / a : K e y > < a : V a l u e   i : t y p e = " D i a g r a m D i s p l a y N o d e V i e w S t a t e " > < H e i g h t > 1 5 0 < / H e i g h t > < I s E x p a n d e d > t r u e < / I s E x p a n d e d > < W i d t h > 2 0 0 < / W i d t h > < / a : V a l u e > < / a : K e y V a l u e O f D i a g r a m O b j e c t K e y a n y T y p e z b w N T n L X > < a : K e y V a l u e O f D i a g r a m O b j e c t K e y a n y T y p e z b w N T n L X > < a : K e y > < K e y > T a b l e s \ s a l a \ C o l u m n s \ N o m b r e   d e l   C l i e n t e < / K e y > < / a : K e y > < a : V a l u e   i : t y p e = " D i a g r a m D i s p l a y N o d e V i e w S t a t e " > < H e i g h t > 1 5 0 < / H e i g h t > < I s E x p a n d e d > t r u e < / I s E x p a n d e d > < W i d t h > 2 0 0 < / W i d t h > < / a : V a l u e > < / a : K e y V a l u e O f D i a g r a m O b j e c t K e y a n y T y p e z b w N T n L X > < a : K e y V a l u e O f D i a g r a m O b j e c t K e y a n y T y p e z b w N T n L X > < a : K e y > < K e y > T a b l e s \ s a l a \ C o l u m n s \ N � m e r o   d e   C o m e n s a l e s < / K e y > < / a : K e y > < a : V a l u e   i : t y p e = " D i a g r a m D i s p l a y N o d e V i e w S t a t e " > < H e i g h t > 1 5 0 < / H e i g h t > < I s E x p a n d e d > t r u e < / I s E x p a n d e d > < W i d t h > 2 0 0 < / W i d t h > < / a : V a l u e > < / a : K e y V a l u e O f D i a g r a m O b j e c t K e y a n y T y p e z b w N T n L X > < a : K e y V a l u e O f D i a g r a m O b j e c t K e y a n y T y p e z b w N T n L X > < a : K e y > < K e y > T a b l e s \ s a l a \ C o l u m n s \ H o r a   d e   L l e g a d a < / K e y > < / a : K e y > < a : V a l u e   i : t y p e = " D i a g r a m D i s p l a y N o d e V i e w S t a t e " > < H e i g h t > 1 5 0 < / H e i g h t > < I s E x p a n d e d > t r u e < / I s E x p a n d e d > < W i d t h > 2 0 0 < / W i d t h > < / a : V a l u e > < / a : K e y V a l u e O f D i a g r a m O b j e c t K e y a n y T y p e z b w N T n L X > < a : K e y V a l u e O f D i a g r a m O b j e c t K e y a n y T y p e z b w N T n L X > < a : K e y > < K e y > T a b l e s \ s a l a \ C o l u m n s \ H o r a   d e   S a l i d a < / K e y > < / a : K e y > < a : V a l u e   i : t y p e = " D i a g r a m D i s p l a y N o d e V i e w S t a t e " > < H e i g h t > 1 5 0 < / H e i g h t > < I s E x p a n d e d > t r u e < / I s E x p a n d e d > < W i d t h > 2 0 0 < / W i d t h > < / a : V a l u e > < / a : K e y V a l u e O f D i a g r a m O b j e c t K e y a n y T y p e z b w N T n L X > < a : K e y V a l u e O f D i a g r a m O b j e c t K e y a n y T y p e z b w N T n L X > < a : K e y > < K e y > T a b l e s \ s a l a \ C o l u m n s \ M e s e r o   A s i g n a d o < / K e y > < / a : K e y > < a : V a l u e   i : t y p e = " D i a g r a m D i s p l a y N o d e V i e w S t a t e " > < H e i g h t > 1 5 0 < / H e i g h t > < I s E x p a n d e d > t r u e < / I s E x p a n d e d > < W i d t h > 2 0 0 < / W i d t h > < / a : V a l u e > < / a : K e y V a l u e O f D i a g r a m O b j e c t K e y a n y T y p e z b w N T n L X > < a : K e y V a l u e O f D i a g r a m O b j e c t K e y a n y T y p e z b w N T n L X > < a : K e y > < K e y > T a b l e s \ s a l a \ C o l u m n s \ T i p o   d e   S e r v i c i o < / K e y > < / a : K e y > < a : V a l u e   i : t y p e = " D i a g r a m D i s p l a y N o d e V i e w S t a t e " > < H e i g h t > 1 5 0 < / H e i g h t > < I s E x p a n d e d > t r u e < / I s E x p a n d e d > < W i d t h > 2 0 0 < / W i d t h > < / a : V a l u e > < / a : K e y V a l u e O f D i a g r a m O b j e c t K e y a n y T y p e z b w N T n L X > < a : K e y V a l u e O f D i a g r a m O b j e c t K e y a n y T y p e z b w N T n L X > < a : K e y > < K e y > T a b l e s \ s a l a \ C o l u m n s \ M � t o d o   d e   P a g o < / K e y > < / a : K e y > < a : V a l u e   i : t y p e = " D i a g r a m D i s p l a y N o d e V i e w S t a t e " > < H e i g h t > 1 5 0 < / H e i g h t > < I s E x p a n d e d > t r u e < / I s E x p a n d e d > < W i d t h > 2 0 0 < / W i d t h > < / a : V a l u e > < / a : K e y V a l u e O f D i a g r a m O b j e c t K e y a n y T y p e z b w N T n L X > < a : K e y V a l u e O f D i a g r a m O b j e c t K e y a n y T y p e z b w N T n L X > < a : K e y > < K e y > T a b l e s \ s a l a \ C o l u m n s \ P r o p i n a < / K e y > < / a : K e y > < a : V a l u e   i : t y p e = " D i a g r a m D i s p l a y N o d e V i e w S t a t e " > < H e i g h t > 1 5 0 < / H e i g h t > < I s E x p a n d e d > t r u e < / I s E x p a n d e d > < W i d t h > 2 0 0 < / W i d t h > < / a : V a l u e > < / a : K e y V a l u e O f D i a g r a m O b j e c t K e y a n y T y p e z b w N T n L X > < a : K e y V a l u e O f D i a g r a m O b j e c t K e y a n y T y p e z b w N T n L X > < a : K e y > < K e y > T a b l e s \ s a l a \ C o l u m n s \ E s t a d o   d e   l a   M e s a < / K e y > < / a : K e y > < a : V a l u e   i : t y p e = " D i a g r a m D i s p l a y N o d e V i e w S t a t e " > < H e i g h t > 1 5 0 < / H e i g h t > < I s E x p a n d e d > t r u e < / I s E x p a n d e d > < W i d t h > 2 0 0 < / W i d t h > < / a : V a l u e > < / a : K e y V a l u e O f D i a g r a m O b j e c t K e y a n y T y p e z b w N T n L X > < a : K e y V a l u e O f D i a g r a m O b j e c t K e y a n y T y p e z b w N T n L X > < a : K e y > < K e y > T a b l e s \ s a l a \ C o l u m n s \ N � m e r o   d e   O r d e n < / K e y > < / a : K e y > < a : V a l u e   i : t y p e = " D i a g r a m D i s p l a y N o d e V i e w S t a t e " > < H e i g h t > 1 5 0 < / H e i g h t > < I s E x p a n d e d > t r u e < / I s E x p a n d e d > < W i d t h > 2 0 0 < / W i d t h > < / a : V a l u e > < / a : K e y V a l u e O f D i a g r a m O b j e c t K e y a n y T y p e z b w N T n L X > < a : K e y V a l u e O f D i a g r a m O b j e c t K e y a n y T y p e z b w N T n L X > < a : K e y > < K e y > T a b l e s \ s a l a \ C o l u m n s \ P a � s   d e   O r i g e n < / K e y > < / a : K e y > < a : V a l u e   i : t y p e = " D i a g r a m D i s p l a y N o d e V i e w S t a t e " > < H e i g h t > 1 5 0 < / H e i g h t > < I s E x p a n d e d > t r u e < / I s E x p a n d e d > < W i d t h > 2 0 0 < / W i d t h > < / a : V a l u e > < / a : K e y V a l u e O f D i a g r a m O b j e c t K e y a n y T y p e z b w N T n L X > < a : K e y V a l u e O f D i a g r a m O b j e c t K e y a n y T y p e z b w N T n L X > < a : K e y > < K e y > T a b l e s \ s a l a \ C o l u m n s \ P l a t o s   O r d e n a d o s < / K e y > < / a : K e y > < a : V a l u e   i : t y p e = " D i a g r a m D i s p l a y N o d e V i e w S t a t e " > < H e i g h t > 1 5 0 < / H e i g h t > < I s E x p a n d e d > t r u e < / I s E x p a n d e d > < W i d t h > 2 0 0 < / W i d t h > < / a : V a l u e > < / a : K e y V a l u e O f D i a g r a m O b j e c t K e y a n y T y p e z b w N T n L X > < a : K e y V a l u e O f D i a g r a m O b j e c t K e y a n y T y p e z b w N T n L X > < a : K e y > < K e y > T a b l e s \ s a l a \ C o l u m n s \ M o n t o   T o t a l   d e   l a   C u e n t a < / K e y > < / a : K e y > < a : V a l u e   i : t y p e = " D i a g r a m D i s p l a y N o d e V i e w S t a t e " > < H e i g h t > 1 5 0 < / H e i g h t > < I s E x p a n d e d > t r u e < / I s E x p a n d e d > < W i d t h > 2 0 0 < / W i d t h > < / a : V a l u e > < / a : K e y V a l u e O f D i a g r a m O b j e c t K e y a n y T y p e z b w N T n L X > < a : K e y V a l u e O f D i a g r a m O b j e c t K e y a n y T y p e z b w N T n L X > < a : K e y > < K e y > T a b l e s \ s a l a \ C o l u m n s \ F e c h a   d e   F a c t u r a < / K e y > < / a : K e y > < a : V a l u e   i : t y p e = " D i a g r a m D i s p l a y N o d e V i e w S t a t e " > < H e i g h t > 1 5 0 < / H e i g h t > < I s E x p a n d e d > t r u e < / I s E x p a n d e d > < W i d t h > 2 0 0 < / W i d t h > < / a : V a l u e > < / a : K e y V a l u e O f D i a g r a m O b j e c t K e y a n y T y p e z b w N T n L X > < a : K e y V a l u e O f D i a g r a m O b j e c t K e y a n y T y p e z b w N T n L X > < a : K e y > < K e y > T a b l e s \ s a l a \ C o l u m n s \ T i e m p o   d e   P e r m a n e n c i a < / K e y > < / a : K e y > < a : V a l u e   i : t y p e = " D i a g r a m D i s p l a y N o d e V i e w S t a t e " > < H e i g h t > 1 5 0 < / H e i g h t > < I s E x p a n d e d > t r u e < / I s E x p a n d e d > < W i d t h > 2 0 0 < / W i d t h > < / a : V a l u e > < / a : K e y V a l u e O f D i a g r a m O b j e c t K e y a n y T y p e z b w N T n L X > < a : K e y V a l u e O f D i a g r a m O b j e c t K e y a n y T y p e z b w N T n L X > < a : K e y > < K e y > T a b l e s \ s a l a \ C o l u m n s \ T i e m p o   d e   P r e p a r a c i � n < / K e y > < / a : K e y > < a : V a l u e   i : t y p e = " D i a g r a m D i s p l a y N o d e V i e w S t a t e " > < H e i g h t > 1 5 0 < / H e i g h t > < I s E x p a n d e d > t r u e < / I s E x p a n d e d > < W i d t h > 2 0 0 < / W i d t h > < / a : V a l u e > < / a : K e y V a l u e O f D i a g r a m O b j e c t K e y a n y T y p e z b w N T n L X > < a : K e y V a l u e O f D i a g r a m O b j e c t K e y a n y T y p e z b w N T n L X > < a : K e y > < K e y > T a b l e s \ s a l a \ C o l u m n s \ T i e m p o   d e   d e g u s t a c i � n < / K e y > < / a : K e y > < a : V a l u e   i : t y p e = " D i a g r a m D i s p l a y N o d e V i e w S t a t e " > < H e i g h t > 1 5 0 < / H e i g h t > < I s E x p a n d e d > t r u e < / I s E x p a n d e d > < W i d t h > 2 0 0 < / W i d t h > < / a : V a l u e > < / a : K e y V a l u e O f D i a g r a m O b j e c t K e y a n y T y p e z b w N T n L X > < a : K e y V a l u e O f D i a g r a m O b j e c t K e y a n y T y p e z b w N T n L X > < a : K e y > < K e y > T a b l e s \ s a l a \ C o l u m n s \ C o b r a d a < / K e y > < / a : K e y > < a : V a l u e   i : t y p e = " D i a g r a m D i s p l a y N o d e V i e w S t a t e " > < H e i g h t > 1 5 0 < / H e i g h t > < I s E x p a n d e d > t r u e < / I s E x p a n d e d > < W i d t h > 2 0 0 < / W i d t h > < / a : V a l u e > < / a : K e y V a l u e O f D i a g r a m O b j e c t K e y a n y T y p e z b w N T n L X > < a : K e y V a l u e O f D i a g r a m O b j e c t K e y a n y T y p e z b w N T n L X > < a : K e y > < K e y > T a b l e s \ s a l a \ C o l u m n s \ D � a   s e m a n a < / K e y > < / a : K e y > < a : V a l u e   i : t y p e = " D i a g r a m D i s p l a y N o d e V i e w S t a t e " > < H e i g h t > 1 5 0 < / H e i g h t > < I s E x p a n d e d > t r u e < / I s E x p a n d e d > < W i d t h > 2 0 0 < / W i d t h > < / a : V a l u e > < / a : K e y V a l u e O f D i a g r a m O b j e c t K e y a n y T y p e z b w N T n L X > < a : K e y V a l u e O f D i a g r a m O b j e c t K e y a n y T y p e z b w N T n L X > < a : K e y > < K e y > R e l a t i o n s h i p s \ & l t ; T a b l e s \ c o c i n a \ C o l u m n s \ N � m e r o   d e   O r d e n & g t ; - & l t ; T a b l e s \ s a l a \ C o l u m n s \ N � m e r o   d e   O r d e n & g t ; < / K e y > < / a : K e y > < a : V a l u e   i : t y p e = " D i a g r a m D i s p l a y L i n k V i e w S t a t e " > < A u t o m a t i o n P r o p e r t y H e l p e r T e x t > E x t r e m o   1 :   ( 2 1 6 , 7 5 ) .   E x t r e m o 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 R e l a t i o n s h i p s \ & l t ; T a b l e s \ c o c i n a \ C o l u m n s \ N � m e r o   d e   O r d e n & g t ; - & l t ; T a b l e s \ s a l a \ C o l u m n s \ N � m e r o   d e   O r d e n & g t ; \ F K 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 R e l a t i o n s h i p s \ & l t ; T a b l e s \ c o c i n a \ C o l u m n s \ N � m e r o   d e   O r d e n & g t ; - & l t ; T a b l e s \ s a l a \ C o l u m n s \ N � m e r o   d e   O r d e n & g t ; \ P K 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 R e l a t i o n s h i p s \ & l t ; T a b l e s \ c o c i n a \ C o l u m n s \ N � m e r o   d e   O r d e n & g t ; - & l t ; T a b l e s \ s a l a \ C o l u m n s \ N � m e r o   d e   O r d e n & g t ; \ C r o s s F i l t e r 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 c o c i n a 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 c o c i n a 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 M e a s u r e s \ R e c u e n t o   d e   N o m b r e   d e l   P l a t o < / K e y > < / D i a g r a m O b j e c t K e y > < D i a g r a m O b j e c t K e y > < K e y > M e a s u r e s \ R e c u e n t o   d e   N o m b r e   d e l   P l a t o \ T a g I n f o \ F � r m u l a < / K e y > < / D i a g r a m O b j e c t K e y > < D i a g r a m O b j e c t K e y > < K e y > M e a s u r e s \ R e c u e n t o   d e   N o m b r e   d e l   P l a t o \ T a g I n f o \ V a l o r < / K e y > < / D i a g r a m O b j e c t K e y > < D i a g r a m O b j e c t K e y > < K e y > C o l u m n s \ N � m e r o   d e   O r d e n < / K e y > < / D i a g r a m O b j e c t K e y > < D i a g r a m O b j e c t K e y > < K e y > C o l u m n s \ N � m e r o   d e   M e s a < / K e y > < / D i a g r a m O b j e c t K e y > < D i a g r a m O b j e c t K e y > < K e y > C o l u m n s \ N o m b r e   d e l   P l a t o < / K e y > < / D i a g r a m O b j e c t K e y > < D i a g r a m O b j e c t K e y > < K e y > C o l u m n s \ D e s c r i p c i � n   d e l   P l a t o < / K e y > < / D i a g r a m O b j e c t K e y > < D i a g r a m O b j e c t K e y > < K e y > C o l u m n s \ C o s t o   U n i t a r i o < / K e y > < / D i a g r a m O b j e c t K e y > < D i a g r a m O b j e c t K e y > < K e y > C o l u m n s \ P r e c i o   U n i t a r i o < / K e y > < / D i a g r a m O b j e c t K e y > < D i a g r a m O b j e c t K e y > < K e y > C o l u m n s \ C a n t i d a d   O r d e n a d a < / K e y > < / D i a g r a m O b j e c t K e y > < D i a g r a m O b j e c t K e y > < K e y > C o l u m n s \ T i e m p o   d e   P r e p a r a c i � n < / K e y > < / D i a g r a m O b j e c t K e y > < D i a g r a m O b j e c t K e y > < K e y > C o l u m n s \ O b s e r v a c i o n e s < / K e y > < / D i a g r a m O b j e c t K e y > < D i a g r a m O b j e c t K e y > < K e y > C o l u m n s \ G a n a n c i a   n e t a < / K e y > < / D i a g r a m O b j e c t K e y > < D i a g r a m O b j e c t K e y > < K e y > C o l u m n s \ G a n a n c i a   b r u t a < / K e y > < / D i a g r a m O b j e c t K e y > < D i a g r a m O b j e c t K e y > < K e y > C o l u m n s \ P o r c e n t a j e   d e   G a n a n c i a   d e l   p e d i d o < / K e y > < / D i a g r a m O b j e c t K e y > < D i a g r a m O b j e c t K e y > < K e y > L i n k s \ & l t ; C o l u m n s \ R e c u e n t o   d e   N o m b r e   d e l   P l a t o & g t ; - & l t ; M e a s u r e s \ N o m b r e   d e l   P l a t o & g t ; < / K e y > < / D i a g r a m O b j e c t K e y > < D i a g r a m O b j e c t K e y > < K e y > L i n k s \ & l t ; C o l u m n s \ R e c u e n t o   d e   N o m b r e   d e l   P l a t o & g t ; - & l t ; M e a s u r e s \ N o m b r e   d e l   P l a t o & g t ; \ C O L U M N < / K e y > < / D i a g r a m O b j e c t K e y > < D i a g r a m O b j e c t K e y > < K e y > L i n k s \ & l t ; C o l u m n s \ R e c u e n t o   d e   N o m b r e   d e l   P l a t o & g t ; - & l t ; M e a s u r e s \ N o m b r e   d e l   P l a t o & g t ; \ M E A S U R E 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 M e a s u r e s \ R e c u e n t o   d e   N o m b r e   d e l   P l a t o < / K e y > < / a : K e y > < a : V a l u e   i : t y p e = " M e a s u r e G r i d N o d e V i e w S t a t e " > < C o l u m n > 2 < / C o l u m n > < L a y e d O u t > t r u e < / L a y e d O u t > < W a s U I I n v i s i b l e > t r u e < / W a s U I I n v i s i b l e > < / a : V a l u e > < / a : K e y V a l u e O f D i a g r a m O b j e c t K e y a n y T y p e z b w N T n L X > < a : K e y V a l u e O f D i a g r a m O b j e c t K e y a n y T y p e z b w N T n L X > < a : K e y > < K e y > M e a s u r e s \ R e c u e n t o   d e   N o m b r e   d e l   P l a t o \ T a g I n f o \ F � r m u l a < / K e y > < / a : K e y > < a : V a l u e   i : t y p e = " M e a s u r e G r i d V i e w S t a t e I D i a g r a m T a g A d d i t i o n a l I n f o " / > < / a : K e y V a l u e O f D i a g r a m O b j e c t K e y a n y T y p e z b w N T n L X > < a : K e y V a l u e O f D i a g r a m O b j e c t K e y a n y T y p e z b w N T n L X > < a : K e y > < K e y > M e a s u r e s \ R e c u e n t o   d e   N o m b r e   d e l   P l a t o \ T a g I n f o \ V a l o r < / K e y > < / a : K e y > < a : V a l u e   i : t y p e = " M e a s u r e G r i d V i e w S t a t e I D i a g r a m T a g A d d i t i o n a l I n f o " / > < / a : K e y V a l u e O f D i a g r a m O b j e c t K e y a n y T y p e z b w N T n L X > < a : K e y V a l u e O f D i a g r a m O b j e c t K e y a n y T y p e z b w N T n L X > < a : K e y > < K e y > C o l u m n s \ N � m e r o   d e   O r d e n < / K e y > < / a : K e y > < a : V a l u e   i : t y p e = " M e a s u r e G r i d N o d e V i e w S t a t e " > < L a y e d O u t > t r u e < / L a y e d O u t > < / a : V a l u e > < / a : K e y V a l u e O f D i a g r a m O b j e c t K e y a n y T y p e z b w N T n L X > < a : K e y V a l u e O f D i a g r a m O b j e c t K e y a n y T y p e z b w N T n L X > < a : K e y > < K e y > C o l u m n s \ N � m e r o   d e   M e s a < / K e y > < / a : K e y > < a : V a l u e   i : t y p e = " M e a s u r e G r i d N o d e V i e w S t a t e " > < C o l u m n > 1 < / C o l u m n > < L a y e d O u t > t r u e < / L a y e d O u t > < / a : V a l u e > < / a : K e y V a l u e O f D i a g r a m O b j e c t K e y a n y T y p e z b w N T n L X > < a : K e y V a l u e O f D i a g r a m O b j e c t K e y a n y T y p e z b w N T n L X > < a : K e y > < K e y > C o l u m n s \ N o m b r e   d e l   P l a t o < / K e y > < / a : K e y > < a : V a l u e   i : t y p e = " M e a s u r e G r i d N o d e V i e w S t a t e " > < C o l u m n > 2 < / C o l u m n > < L a y e d O u t > t r u e < / L a y e d O u t > < / a : V a l u e > < / a : K e y V a l u e O f D i a g r a m O b j e c t K e y a n y T y p e z b w N T n L X > < a : K e y V a l u e O f D i a g r a m O b j e c t K e y a n y T y p e z b w N T n L X > < a : K e y > < K e y > C o l u m n s \ D e s c r i p c i � n   d e l   P l a t o < / K e y > < / a : K e y > < a : V a l u e   i : t y p e = " M e a s u r e G r i d N o d e V i e w S t a t e " > < C o l u m n > 3 < / C o l u m n > < L a y e d O u t > t r u e < / L a y e d O u t > < / a : V a l u e > < / a : K e y V a l u e O f D i a g r a m O b j e c t K e y a n y T y p e z b w N T n L X > < a : K e y V a l u e O f D i a g r a m O b j e c t K e y a n y T y p e z b w N T n L X > < a : K e y > < K e y > C o l u m n s \ C o s t o   U n i t a r i o < / K e y > < / a : K e y > < a : V a l u e   i : t y p e = " M e a s u r e G r i d N o d e V i e w S t a t e " > < C o l u m n > 4 < / C o l u m n > < L a y e d O u t > t r u e < / L a y e d O u t > < / a : V a l u e > < / a : K e y V a l u e O f D i a g r a m O b j e c t K e y a n y T y p e z b w N T n L X > < a : K e y V a l u e O f D i a g r a m O b j e c t K e y a n y T y p e z b w N T n L X > < a : K e y > < K e y > C o l u m n s \ P r e c i o   U n i t a r i o < / K e y > < / a : K e y > < a : V a l u e   i : t y p e = " M e a s u r e G r i d N o d e V i e w S t a t e " > < C o l u m n > 5 < / C o l u m n > < L a y e d O u t > t r u e < / L a y e d O u t > < / a : V a l u e > < / a : K e y V a l u e O f D i a g r a m O b j e c t K e y a n y T y p e z b w N T n L X > < a : K e y V a l u e O f D i a g r a m O b j e c t K e y a n y T y p e z b w N T n L X > < a : K e y > < K e y > C o l u m n s \ C a n t i d a d   O r d e n a d a < / K e y > < / a : K e y > < a : V a l u e   i : t y p e = " M e a s u r e G r i d N o d e V i e w S t a t e " > < C o l u m n > 6 < / C o l u m n > < L a y e d O u t > t r u e < / L a y e d O u t > < / a : V a l u e > < / a : K e y V a l u e O f D i a g r a m O b j e c t K e y a n y T y p e z b w N T n L X > < a : K e y V a l u e O f D i a g r a m O b j e c t K e y a n y T y p e z b w N T n L X > < a : K e y > < K e y > C o l u m n s \ T i e m p o   d e   P r e p a r a c i � n < / K e y > < / a : K e y > < a : V a l u e   i : t y p e = " M e a s u r e G r i d N o d e V i e w S t a t e " > < C o l u m n > 7 < / C o l u m n > < L a y e d O u t > t r u e < / L a y e d O u t > < / a : V a l u e > < / a : K e y V a l u e O f D i a g r a m O b j e c t K e y a n y T y p e z b w N T n L X > < a : K e y V a l u e O f D i a g r a m O b j e c t K e y a n y T y p e z b w N T n L X > < a : K e y > < K e y > C o l u m n s \ O b s e r v a c i o n e s < / K e y > < / a : K e y > < a : V a l u e   i : t y p e = " M e a s u r e G r i d N o d e V i e w S t a t e " > < C o l u m n > 8 < / C o l u m n > < L a y e d O u t > t r u e < / L a y e d O u t > < / a : V a l u e > < / a : K e y V a l u e O f D i a g r a m O b j e c t K e y a n y T y p e z b w N T n L X > < a : K e y V a l u e O f D i a g r a m O b j e c t K e y a n y T y p e z b w N T n L X > < a : K e y > < K e y > C o l u m n s \ G a n a n c i a   n e t a < / K e y > < / a : K e y > < a : V a l u e   i : t y p e = " M e a s u r e G r i d N o d e V i e w S t a t e " > < C o l u m n > 9 < / C o l u m n > < L a y e d O u t > t r u e < / L a y e d O u t > < / a : V a l u e > < / a : K e y V a l u e O f D i a g r a m O b j e c t K e y a n y T y p e z b w N T n L X > < a : K e y V a l u e O f D i a g r a m O b j e c t K e y a n y T y p e z b w N T n L X > < a : K e y > < K e y > C o l u m n s \ G a n a n c i a   b r u t a < / K e y > < / a : K e y > < a : V a l u e   i : t y p e = " M e a s u r e G r i d N o d e V i e w S t a t e " > < C o l u m n > 1 0 < / C o l u m n > < L a y e d O u t > t r u e < / L a y e d O u t > < / a : V a l u e > < / a : K e y V a l u e O f D i a g r a m O b j e c t K e y a n y T y p e z b w N T n L X > < a : K e y V a l u e O f D i a g r a m O b j e c t K e y a n y T y p e z b w N T n L X > < a : K e y > < K e y > C o l u m n s \ P o r c e n t a j e   d e   G a n a n c i a   d e l   p e d i d o < / K e y > < / a : K e y > < a : V a l u e   i : t y p e = " M e a s u r e G r i d N o d e V i e w S t a t e " > < C o l u m n > 1 1 < / C o l u m n > < L a y e d O u t > t r u e < / L a y e d O u t > < / a : V a l u e > < / a : K e y V a l u e O f D i a g r a m O b j e c t K e y a n y T y p e z b w N T n L X > < a : K e y V a l u e O f D i a g r a m O b j e c t K e y a n y T y p e z b w N T n L X > < a : K e y > < K e y > L i n k s \ & l t ; C o l u m n s \ R e c u e n t o   d e   N o m b r e   d e l   P l a t o & g t ; - & l t ; M e a s u r e s \ N o m b r e   d e l   P l a t o & g t ; < / K e y > < / a : K e y > < a : V a l u e   i : t y p e = " M e a s u r e G r i d V i e w S t a t e I D i a g r a m L i n k " / > < / a : K e y V a l u e O f D i a g r a m O b j e c t K e y a n y T y p e z b w N T n L X > < a : K e y V a l u e O f D i a g r a m O b j e c t K e y a n y T y p e z b w N T n L X > < a : K e y > < K e y > L i n k s \ & l t ; C o l u m n s \ R e c u e n t o   d e   N o m b r e   d e l   P l a t o & g t ; - & l t ; M e a s u r e s \ N o m b r e   d e l   P l a t o & g t ; \ C O L U M N < / K e y > < / a : K e y > < a : V a l u e   i : t y p e = " M e a s u r e G r i d V i e w S t a t e I D i a g r a m L i n k E n d p o i n t " / > < / a : K e y V a l u e O f D i a g r a m O b j e c t K e y a n y T y p e z b w N T n L X > < a : K e y V a l u e O f D i a g r a m O b j e c t K e y a n y T y p e z b w N T n L X > < a : K e y > < K e y > L i n k s \ & l t ; C o l u m n s \ R e c u e n t o   d e   N o m b r e   d e l   P l a t o & g t ; - & l t ; M e a s u r e s \ N o m b r e   d e l   P l a t o & g t ; \ M E A S U R E < / K e y > < / a : K e y > < a : V a l u e   i : t y p e = " M e a s u r e G r i d V i e w S t a t e I D i a g r a m L i n k E n d p o i n t " / > < / a : K e y V a l u e O f D i a g r a m O b j e c t K e y a n y T y p e z b w N T n L X > < / V i e w S t a t e s > < / D i a g r a m M a n a g e r . S e r i a l i z a b l e D i a g r a m > < D i a g r a m M a n a g e r . S e r i a l i z a b l e D i a g r a m > < A d a p t e r   i : t y p e = " M e a s u r e D i a g r a m S a n d b o x A d a p t e r " > < T a b l e N a m e > s a l a 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 M e a s u r e s \ F a c t u r a d o < / K e y > < / D i a g r a m O b j e c t K e y > < D i a g r a m O b j e c t K e y > < K e y > M e a s u r e s \ F a c t u r a d o \ T a g I n f o \ F � r m u l a < / K e y > < / D i a g r a m O b j e c t K e y > < D i a g r a m O b j e c t K e y > < K e y > M e a s u r e s \ F a c t u r a d o \ T a g I n f o \ V a l o r < / K e y > < / D i a g r a m O b j e c t K e y > < D i a g r a m O b j e c t K e y > < K e y > M e a s u r e s \ c u e n t a s   n o   c o b r a d a s < / K e y > < / D i a g r a m O b j e c t K e y > < D i a g r a m O b j e c t K e y > < K e y > M e a s u r e s \ c u e n t a s   n o   c o b r a d a s \ T a g I n f o \ F � r m u l a < / K e y > < / D i a g r a m O b j e c t K e y > < D i a g r a m O b j e c t K e y > < K e y > M e a s u r e s \ c u e n t a s   n o   c o b r a d a s \ T a g I n f o \ V a l o r < / K e y > < / D i a g r a m O b j e c t K e y > < D i a g r a m O b j e c t K e y > < K e y > M e a s u r e s \ i m p a g o s _ c u e n t a s < / K e y > < / D i a g r a m O b j e c t K e y > < D i a g r a m O b j e c t K e y > < K e y > M e a s u r e s \ i m p a g o s _ c u e n t a s \ T a g I n f o \ F � r m u l a < / K e y > < / D i a g r a m O b j e c t K e y > < D i a g r a m O b j e c t K e y > < K e y > M e a s u r e s \ i m p a g o s _ c u e n t a s \ T a g I n f o \ V a l o r < / K e y > < / D i a g r a m O b j e c t K e y > < D i a g r a m O b j e c t K e y > < K e y > M e a s u r e s \ p r o p i n a _ c o b r a d a < / K e y > < / D i a g r a m O b j e c t K e y > < D i a g r a m O b j e c t K e y > < K e y > M e a s u r e s \ p r o p i n a _ c o b r a d a \ T a g I n f o \ F � r m u l a < / K e y > < / D i a g r a m O b j e c t K e y > < D i a g r a m O b j e c t K e y > < K e y > M e a s u r e s \ p r o p i n a _ c o b r a d a \ T a g I n f o \ V a l o r < / K e y > < / D i a g r a m O b j e c t K e y > < D i a g r a m O b j e c t K e y > < K e y > M e a s u r e s \ m o n t o _ n o _ f a c t u r a d o < / K e y > < / D i a g r a m O b j e c t K e y > < D i a g r a m O b j e c t K e y > < K e y > M e a s u r e s \ m o n t o _ n o _ f a c t u r a d o \ T a g I n f o \ F � r m u l a < / K e y > < / D i a g r a m O b j e c t K e y > < D i a g r a m O b j e c t K e y > < K e y > M e a s u r e s \ m o n t o _ n o _ f a c t u r a d o \ T a g I n f o \ V a l o r < / K e y > < / D i a g r a m O b j e c t K e y > < D i a g r a m O b j e c t K e y > < K e y > M e a s u r e s \ m o n t o _ f a c t u r a d o < / K e y > < / D i a g r a m O b j e c t K e y > < D i a g r a m O b j e c t K e y > < K e y > M e a s u r e s \ m o n t o _ f a c t u r a d o \ T a g I n f o \ F � r m u l a < / K e y > < / D i a g r a m O b j e c t K e y > < D i a g r a m O b j e c t K e y > < K e y > M e a s u r e s \ m o n t o _ f a c t u r a d o \ T a g I n f o \ V a l o r < / K e y > < / D i a g r a m O b j e c t K e y > < D i a g r a m O b j e c t K e y > < K e y > M e a s u r e s \ p c t _ f a c t u r a d o < / K e y > < / D i a g r a m O b j e c t K e y > < D i a g r a m O b j e c t K e y > < K e y > M e a s u r e s \ p c t _ f a c t u r a d o \ T a g I n f o \ F � r m u l a < / K e y > < / D i a g r a m O b j e c t K e y > < D i a g r a m O b j e c t K e y > < K e y > M e a s u r e s \ p c t _ f a c t u r a d o \ T a g I n f o \ V a l o r < / K e y > < / D i a g r a m O b j e c t K e y > < D i a g r a m O b j e c t K e y > < K e y > M e a s u r e s \ p c t _ n o _ f a c t u r a d o < / K e y > < / D i a g r a m O b j e c t K e y > < D i a g r a m O b j e c t K e y > < K e y > M e a s u r e s \ p c t _ n o _ f a c t u r a d o \ T a g I n f o \ F � r m u l a < / K e y > < / D i a g r a m O b j e c t K e y > < D i a g r a m O b j e c t K e y > < K e y > M e a s u r e s \ p c t _ n o _ f a c t u r a d o \ T a g I n f o \ V a l o r < / K e y > < / D i a g r a m O b j e c t K e y > < D i a g r a m O b j e c t K e y > < K e y > M e a s u r e s \ t i e m p o   p o r   p l a t o < / K e y > < / D i a g r a m O b j e c t K e y > < D i a g r a m O b j e c t K e y > < K e y > M e a s u r e s \ t i e m p o   p o r   p l a t o \ T a g I n f o \ F � r m u l a < / K e y > < / D i a g r a m O b j e c t K e y > < D i a g r a m O b j e c t K e y > < K e y > M e a s u r e s \ t i e m p o   p o r   p l a t o \ T a g I n f o \ V a l o r < / K e y > < / D i a g r a m O b j e c t K e y > < D i a g r a m O b j e c t K e y > < K e y > M e a s u r e s \ t i e m p o   p o r   c o m e n s a l < / K e y > < / D i a g r a m O b j e c t K e y > < D i a g r a m O b j e c t K e y > < K e y > M e a s u r e s \ t i e m p o   p o r   c o m e n s a l \ T a g I n f o \ F � r m u l a < / K e y > < / D i a g r a m O b j e c t K e y > < D i a g r a m O b j e c t K e y > < K e y > M e a s u r e s \ t i e m p o   p o r   c o m e n s a l \ T a g I n f o \ V a l o r < / K e y > < / D i a g r a m O b j e c t K e y > < D i a g r a m O b j e c t K e y > < K e y > M e a s u r e s \ S u m a   d e   C o b r a d a < / K e y > < / D i a g r a m O b j e c t K e y > < D i a g r a m O b j e c t K e y > < K e y > M e a s u r e s \ S u m a   d e   C o b r a d a \ T a g I n f o \ F � r m u l a < / K e y > < / D i a g r a m O b j e c t K e y > < D i a g r a m O b j e c t K e y > < K e y > M e a s u r e s \ S u m a   d e   C o b r a d a \ T a g I n f o \ V a l o r < / K e y > < / D i a g r a m O b j e c t K e y > < D i a g r a m O b j e c t K e y > < K e y > M e a s u r e s \ P r o m e d i o   d e   C o b r a d a < / K e y > < / D i a g r a m O b j e c t K e y > < D i a g r a m O b j e c t K e y > < K e y > M e a s u r e s \ P r o m e d i o   d e   C o b r a d a \ T a g I n f o \ F � r m u l a < / K e y > < / D i a g r a m O b j e c t K e y > < D i a g r a m O b j e c t K e y > < K e y > M e a s u r e s \ P r o m e d i o   d e   C o b r a d a \ T a g I n f o \ V a l o r < / K e y > < / D i a g r a m O b j e c t K e y > < D i a g r a m O b j e c t K e y > < K e y > M e a s u r e s \ S u m a   d e   M o n t o   T o t a l   d e   l a   C u e n t a < / K e y > < / D i a g r a m O b j e c t K e y > < D i a g r a m O b j e c t K e y > < K e y > M e a s u r e s \ S u m a   d e   M o n t o   T o t a l   d e   l a   C u e n t a \ T a g I n f o \ F � r m u l a < / K e y > < / D i a g r a m O b j e c t K e y > < D i a g r a m O b j e c t K e y > < K e y > M e a s u r e s \ S u m a   d e   M o n t o   T o t a l   d e   l a   C u e n t a \ T a g I n f o \ V a l o r < / K e y > < / D i a g r a m O b j e c t K e y > < D i a g r a m O b j e c t K e y > < K e y > M e a s u r e s \ S u m a   d e   N � m e r o   d e   O r d e n < / K e y > < / D i a g r a m O b j e c t K e y > < D i a g r a m O b j e c t K e y > < K e y > M e a s u r e s \ S u m a   d e   N � m e r o   d e   O r d e n \ T a g I n f o \ F � r m u l a < / K e y > < / D i a g r a m O b j e c t K e y > < D i a g r a m O b j e c t K e y > < K e y > M e a s u r e s \ S u m a   d e   N � m e r o   d e   O r d e n \ T a g I n f o \ V a l o r < / K e y > < / D i a g r a m O b j e c t K e y > < D i a g r a m O b j e c t K e y > < K e y > M e a s u r e s \ R e c u e n t o   d e   N � m e r o   d e   O r d e n < / K e y > < / D i a g r a m O b j e c t K e y > < D i a g r a m O b j e c t K e y > < K e y > M e a s u r e s \ R e c u e n t o   d e   N � m e r o   d e   O r d e n \ T a g I n f o \ F � r m u l a < / K e y > < / D i a g r a m O b j e c t K e y > < D i a g r a m O b j e c t K e y > < K e y > M e a s u r e s \ R e c u e n t o   d e   N � m e r o   d e   O r d e n \ T a g I n f o \ V a l o r < / K e y > < / D i a g r a m O b j e c t K e y > < D i a g r a m O b j e c t K e y > < K e y > M e a s u r e s \ S u m a   d e   P r o p i n a < / K e y > < / D i a g r a m O b j e c t K e y > < D i a g r a m O b j e c t K e y > < K e y > M e a s u r e s \ S u m a   d e   P r o p i n a \ T a g I n f o \ F � r m u l a < / K e y > < / D i a g r a m O b j e c t K e y > < D i a g r a m O b j e c t K e y > < K e y > M e a s u r e s \ S u m a   d e   P r o p i n a \ T a g I n f o \ V a l o r < / K e y > < / D i a g r a m O b j e c t K e y > < D i a g r a m O b j e c t K e y > < K e y > M e a s u r e s \ R e c u e n t o   d e   C o b r a d a < / K e y > < / D i a g r a m O b j e c t K e y > < D i a g r a m O b j e c t K e y > < K e y > M e a s u r e s \ R e c u e n t o   d e   C o b r a d a \ T a g I n f o \ F � r m u l a < / K e y > < / D i a g r a m O b j e c t K e y > < D i a g r a m O b j e c t K e y > < K e y > M e a s u r e s \ R e c u e n t o   d e   C o b r a d a \ T a g I n f o \ V a l o r < / K e y > < / D i a g r a m O b j e c t K e y > < D i a g r a m O b j e c t K e y > < K e y > M e a s u r e s \ R e c u e n t o   d e   T i e m p o   d e   P r e p a r a c i � n < / K e y > < / D i a g r a m O b j e c t K e y > < D i a g r a m O b j e c t K e y > < K e y > M e a s u r e s \ R e c u e n t o   d e   T i e m p o   d e   P r e p a r a c i � n \ T a g I n f o \ F � r m u l a < / K e y > < / D i a g r a m O b j e c t K e y > < D i a g r a m O b j e c t K e y > < K e y > M e a s u r e s \ R e c u e n t o   d e   T i e m p o   d e   P r e p a r a c i � n \ T a g I n f o \ V a l o r < / K e y > < / D i a g r a m O b j e c t K e y > < D i a g r a m O b j e c t K e y > < K e y > M e a s u r e s \ S u m a   d e   T i e m p o   p r e p < / K e y > < / D i a g r a m O b j e c t K e y > < D i a g r a m O b j e c t K e y > < K e y > M e a s u r e s \ S u m a   d e   T i e m p o   p r e p \ T a g I n f o \ F � r m u l a < / K e y > < / D i a g r a m O b j e c t K e y > < D i a g r a m O b j e c t K e y > < K e y > M e a s u r e s \ S u m a   d e   T i e m p o   p r e p \ T a g I n f o \ V a l o r < / K e y > < / D i a g r a m O b j e c t K e y > < D i a g r a m O b j e c t K e y > < K e y > M e a s u r e s \ P r o m e d i o   d e   T i e m p o   p r e p < / K e y > < / D i a g r a m O b j e c t K e y > < D i a g r a m O b j e c t K e y > < K e y > M e a s u r e s \ P r o m e d i o   d e   T i e m p o   p r e p \ T a g I n f o \ F � r m u l a < / K e y > < / D i a g r a m O b j e c t K e y > < D i a g r a m O b j e c t K e y > < K e y > M e a s u r e s \ P r o m e d i o   d e   T i e m p o   p r e p \ T a g I n f o \ V a l o r < / K e y > < / D i a g r a m O b j e c t K e y > < D i a g r a m O b j e c t K e y > < K e y > M e a s u r e s \ P r o m e d i o   d e   P r o p i n a < / K e y > < / D i a g r a m O b j e c t K e y > < D i a g r a m O b j e c t K e y > < K e y > M e a s u r e s \ P r o m e d i o   d e   P r o p i n a \ T a g I n f o \ F � r m u l a < / K e y > < / D i a g r a m O b j e c t K e y > < D i a g r a m O b j e c t K e y > < K e y > M e a s u r e s \ P r o m e d i o   d e   P r o p i n a \ T a g I n f o \ V a l o r < / K e y > < / D i a g r a m O b j e c t K e y > < D i a g r a m O b j e c t K e y > < K e y > M e a s u r e s \ P r o m e d i o   d e   M o n t o   T o t a l   d e   l a   C u e n t a < / K e y > < / D i a g r a m O b j e c t K e y > < D i a g r a m O b j e c t K e y > < K e y > M e a s u r e s \ P r o m e d i o   d e   M o n t o   T o t a l   d e   l a   C u e n t a \ T a g I n f o \ F � r m u l a < / K e y > < / D i a g r a m O b j e c t K e y > < D i a g r a m O b j e c t K e y > < K e y > M e a s u r e s \ P r o m e d i o   d e   M o n t o   T o t a l   d e   l a   C u e n t a \ T a g I n f o \ V a l o r < / K e y > < / D i a g r a m O b j e c t K e y > < D i a g r a m O b j e c t K e y > < K e y > M e a s u r e s \ S u m a   d e   F a c t u r a c i o n < / K e y > < / D i a g r a m O b j e c t K e y > < D i a g r a m O b j e c t K e y > < K e y > M e a s u r e s \ S u m a   d e   F a c t u r a c i o n \ T a g I n f o \ F � r m u l a < / K e y > < / D i a g r a m O b j e c t K e y > < D i a g r a m O b j e c t K e y > < K e y > M e a s u r e s \ S u m a   d e   F a c t u r a c i o n \ T a g I n f o \ V a l o r < / K e y > < / D i a g r a m O b j e c t K e y > < D i a g r a m O b j e c t K e y > < K e y > M e a s u r e s \ S u m a   d e   N u m e r o   d e   p l a t o s < / K e y > < / D i a g r a m O b j e c t K e y > < D i a g r a m O b j e c t K e y > < K e y > M e a s u r e s \ S u m a   d e   N u m e r o   d e   p l a t o s \ T a g I n f o \ F � r m u l a < / K e y > < / D i a g r a m O b j e c t K e y > < D i a g r a m O b j e c t K e y > < K e y > M e a s u r e s \ S u m a   d e   N u m e r o   d e   p l a t o s \ T a g I n f o \ V a l o r < / K e y > < / D i a g r a m O b j e c t K e y > < D i a g r a m O b j e c t K e y > < K e y > M e a s u r e s \ P r o m e d i o   d e   N u m e r o   d e   p l a t o s < / K e y > < / D i a g r a m O b j e c t K e y > < D i a g r a m O b j e c t K e y > < K e y > M e a s u r e s \ P r o m e d i o   d e   N u m e r o   d e   p l a t o s \ T a g I n f o \ F � r m u l a < / K e y > < / D i a g r a m O b j e c t K e y > < D i a g r a m O b j e c t K e y > < K e y > M e a s u r e s \ P r o m e d i o   d e   N u m e r o   d e   p l a t o s \ T a g I n f o \ V a l o r < / K e y > < / D i a g r a m O b j e c t K e y > < D i a g r a m O b j e c t K e y > < K e y > M e a s u r e s \ R e c u e n t o   d e   F a c t u r a c i o n < / K e y > < / D i a g r a m O b j e c t K e y > < D i a g r a m O b j e c t K e y > < K e y > M e a s u r e s \ R e c u e n t o   d e   F a c t u r a c i o n \ T a g I n f o \ F � r m u l a < / K e y > < / D i a g r a m O b j e c t K e y > < D i a g r a m O b j e c t K e y > < K e y > M e a s u r e s \ R e c u e n t o   d e   F a c t u r a c i o n \ T a g I n f o \ V a l o r < / K e y > < / D i a g r a m O b j e c t K e y > < D i a g r a m O b j e c t K e y > < K e y > M e a s u r e s \ R e c u e n t o   d e   M o n t o   T o t a l   d e   l a   C u e n t a < / K e y > < / D i a g r a m O b j e c t K e y > < D i a g r a m O b j e c t K e y > < K e y > M e a s u r e s \ R e c u e n t o   d e   M o n t o   T o t a l   d e   l a   C u e n t a \ T a g I n f o \ F � r m u l a < / K e y > < / D i a g r a m O b j e c t K e y > < D i a g r a m O b j e c t K e y > < K e y > M e a s u r e s \ R e c u e n t o   d e   M o n t o   T o t a l   d e   l a   C u e n t a \ T a g I n f o \ V a l o r < / K e y > < / D i a g r a m O b j e c t K e y > < D i a g r a m O b j e c t K e y > < K e y > M e a s u r e s \ S t d D e v   d e   T i e m p o   p r e p < / K e y > < / D i a g r a m O b j e c t K e y > < D i a g r a m O b j e c t K e y > < K e y > M e a s u r e s \ S t d D e v   d e   T i e m p o   p r e p \ T a g I n f o \ F � r m u l a < / K e y > < / D i a g r a m O b j e c t K e y > < D i a g r a m O b j e c t K e y > < K e y > M e a s u r e s \ S t d D e v   d e   T i e m p o   p r e p \ T a g I n f o \ V a l o r < / K e y > < / D i a g r a m O b j e c t K e y > < D i a g r a m O b j e c t K e y > < K e y > M e a s u r e s \ R e c u e n t o   d e   T i e m p o   p e r m < / K e y > < / D i a g r a m O b j e c t K e y > < D i a g r a m O b j e c t K e y > < K e y > M e a s u r e s \ R e c u e n t o   d e   T i e m p o   p e r m \ T a g I n f o \ F � r m u l a < / K e y > < / D i a g r a m O b j e c t K e y > < D i a g r a m O b j e c t K e y > < K e y > M e a s u r e s \ R e c u e n t o   d e   T i e m p o   p e r m \ T a g I n f o \ V a l o r < / K e y > < / D i a g r a m O b j e c t K e y > < D i a g r a m O b j e c t K e y > < K e y > M e a s u r e s \ P r o m e d i o   d e   T i e m p o   p e r m < / K e y > < / D i a g r a m O b j e c t K e y > < D i a g r a m O b j e c t K e y > < K e y > M e a s u r e s \ P r o m e d i o   d e   T i e m p o   p e r m \ T a g I n f o \ F � r m u l a < / K e y > < / D i a g r a m O b j e c t K e y > < D i a g r a m O b j e c t K e y > < K e y > M e a s u r e s \ P r o m e d i o   d e   T i e m p o   p e r m \ T a g I n f o \ V a l o r < / K e y > < / D i a g r a m O b j e c t K e y > < D i a g r a m O b j e c t K e y > < K e y > M e a s u r e s \ S u m a   d e   T i e m p o   p e r m < / K e y > < / D i a g r a m O b j e c t K e y > < D i a g r a m O b j e c t K e y > < K e y > M e a s u r e s \ S u m a   d e   T i e m p o   p e r m \ T a g I n f o \ F � r m u l a < / K e y > < / D i a g r a m O b j e c t K e y > < D i a g r a m O b j e c t K e y > < K e y > M e a s u r e s \ S u m a   d e   T i e m p o   p e r m \ T a g I n f o \ V a l o r < / K e y > < / D i a g r a m O b j e c t K e y > < D i a g r a m O b j e c t K e y > < K e y > C o l u m n s \ N � m e r o   d e   M e s a < / K e y > < / D i a g r a m O b j e c t K e y > < D i a g r a m O b j e c t K e y > < K e y > C o l u m n s \ N o m b r e   d e l   C l i e n t e < / K e y > < / D i a g r a m O b j e c t K e y > < D i a g r a m O b j e c t K e y > < K e y > C o l u m n s \ N � m e r o   d e   C o m e n s a l e s < / K e y > < / D i a g r a m O b j e c t K e y > < D i a g r a m O b j e c t K e y > < K e y > C o l u m n s \ H o r a   d e   L l e g a d a < / K e y > < / D i a g r a m O b j e c t K e y > < D i a g r a m O b j e c t K e y > < K e y > C o l u m n s \ H o r a   d e   S a l i d a < / K e y > < / D i a g r a m O b j e c t K e y > < D i a g r a m O b j e c t K e y > < K e y > C o l u m n s \ M e s e r o   A s i g n a d o < / K e y > < / D i a g r a m O b j e c t K e y > < D i a g r a m O b j e c t K e y > < K e y > C o l u m n s \ T i p o   d e   S e r v i c i o < / K e y > < / D i a g r a m O b j e c t K e y > < D i a g r a m O b j e c t K e y > < K e y > C o l u m n s \ M � t o d o   d e   P a g o < / K e y > < / D i a g r a m O b j e c t K e y > < D i a g r a m O b j e c t K e y > < K e y > C o l u m n s \ P r o p i n a < / K e y > < / D i a g r a m O b j e c t K e y > < D i a g r a m O b j e c t K e y > < K e y > C o l u m n s \ E s t a d o   d e   l a   M e s a < / K e y > < / D i a g r a m O b j e c t K e y > < D i a g r a m O b j e c t K e y > < K e y > C o l u m n s \ N � m e r o   d e   O r d e n < / K e y > < / D i a g r a m O b j e c t K e y > < D i a g r a m O b j e c t K e y > < K e y > C o l u m n s \ P a � s   d e   O r i g e n < / K e y > < / D i a g r a m O b j e c t K e y > < D i a g r a m O b j e c t K e y > < K e y > C o l u m n s \ M o n t o   T o t a l   d e   l a   C u e n t a < / K e y > < / D i a g r a m O b j e c t K e y > < D i a g r a m O b j e c t K e y > < K e y > C o l u m n s \ F e c h a   d e   F a c t u r a < / K e y > < / D i a g r a m O b j e c t K e y > < D i a g r a m O b j e c t K e y > < K e y > C o l u m n s \ T i e m p o   d e   P e r m a n e n c i a < / K e y > < / D i a g r a m O b j e c t K e y > < D i a g r a m O b j e c t K e y > < K e y > C o l u m n s \ T i e m p o   d e   P r e p a r a c i � n < / K e y > < / D i a g r a m O b j e c t K e y > < D i a g r a m O b j e c t K e y > < K e y > C o l u m n s \ T i e m p o   d e   d e g u s t a c i � n < / K e y > < / D i a g r a m O b j e c t K e y > < D i a g r a m O b j e c t K e y > < K e y > C o l u m n s \ C o b r a d a < / K e y > < / D i a g r a m O b j e c t K e y > < D i a g r a m O b j e c t K e y > < K e y > C o l u m n s \ D � a   s e m a n a < / K e y > < / D i a g r a m O b j e c t K e y > < D i a g r a m O b j e c t K e y > < K e y > C o l u m n s \ N u m e r o   d e   p l a t o s < / K e y > < / D i a g r a m O b j e c t K e y > < D i a g r a m O b j e c t K e y > < K e y > C o l u m n s \ T i e m p o   d e   P r e p a r a c i � n   ( h o r a ) < / K e y > < / D i a g r a m O b j e c t K e y > < D i a g r a m O b j e c t K e y > < K e y > C o l u m n s \ T i e m p o   d e   P r e p a r a c i � n   ( m i n u t o ) < / K e y > < / D i a g r a m O b j e c t K e y > < D i a g r a m O b j e c t K e y > < K e y > C o l u m n s \ T i e m p o   p r e p < / K e y > < / D i a g r a m O b j e c t K e y > < D i a g r a m O b j e c t K e y > < K e y > C o l u m n s \ T i e m p o   d e g u s t a c i o n   ( h o r a ) < / K e y > < / D i a g r a m O b j e c t K e y > < D i a g r a m O b j e c t K e y > < K e y > C o l u m n s \ F a c t u r a c i o n < / K e y > < / D i a g r a m O b j e c t K e y > < D i a g r a m O b j e c t K e y > < K e y > C o l u m n s \ T i e m p o   p e r m < / K e y > < / D i a g r a m O b j e c t K e y > < D i a g r a m O b j e c t K e y > < K e y > L i n k s \ & l t ; C o l u m n s \ S u m a   d e   C o b r a d a & g t ; - & l t ; M e a s u r e s \ C o b r a d a & g t ; < / K e y > < / D i a g r a m O b j e c t K e y > < D i a g r a m O b j e c t K e y > < K e y > L i n k s \ & l t ; C o l u m n s \ S u m a   d e   C o b r a d a & g t ; - & l t ; M e a s u r e s \ C o b r a d a & g t ; \ C O L U M N < / K e y > < / D i a g r a m O b j e c t K e y > < D i a g r a m O b j e c t K e y > < K e y > L i n k s \ & l t ; C o l u m n s \ S u m a   d e   C o b r a d a & g t ; - & l t ; M e a s u r e s \ C o b r a d a & g t ; \ M E A S U R E < / K e y > < / D i a g r a m O b j e c t K e y > < D i a g r a m O b j e c t K e y > < K e y > L i n k s \ & l t ; C o l u m n s \ P r o m e d i o   d e   C o b r a d a & g t ; - & l t ; M e a s u r e s \ C o b r a d a & g t ; < / K e y > < / D i a g r a m O b j e c t K e y > < D i a g r a m O b j e c t K e y > < K e y > L i n k s \ & l t ; C o l u m n s \ P r o m e d i o   d e   C o b r a d a & g t ; - & l t ; M e a s u r e s \ C o b r a d a & g t ; \ C O L U M N < / K e y > < / D i a g r a m O b j e c t K e y > < D i a g r a m O b j e c t K e y > < K e y > L i n k s \ & l t ; C o l u m n s \ P r o m e d i o   d e   C o b r a d a & g t ; - & l t ; M e a s u r e s \ C o b r a d a & g t ; \ M E A S U R E < / K e y > < / D i a g r a m O b j e c t K e y > < D i a g r a m O b j e c t K e y > < K e y > L i n k s \ & l t ; C o l u m n s \ S u m a   d e   M o n t o   T o t a l   d e   l a   C u e n t a & g t ; - & l t ; M e a s u r e s \ M o n t o   T o t a l   d e   l a   C u e n t a & g t ; < / K e y > < / D i a g r a m O b j e c t K e y > < D i a g r a m O b j e c t K e y > < K e y > L i n k s \ & l t ; C o l u m n s \ S u m a   d e   M o n t o   T o t a l   d e   l a   C u e n t a & g t ; - & l t ; M e a s u r e s \ M o n t o   T o t a l   d e   l a   C u e n t a & g t ; \ C O L U M N < / K e y > < / D i a g r a m O b j e c t K e y > < D i a g r a m O b j e c t K e y > < K e y > L i n k s \ & l t ; C o l u m n s \ S u m a   d e   M o n t o   T o t a l   d e   l a   C u e n t a & g t ; - & l t ; M e a s u r e s \ M o n t o   T o t a l   d e   l a   C u e n t a & g t ; \ M E A S U R E < / K e y > < / D i a g r a m O b j e c t K e y > < D i a g r a m O b j e c t K e y > < K e y > L i n k s \ & l t ; C o l u m n s \ S u m a   d e   N � m e r o   d e   O r d e n & g t ; - & l t ; M e a s u r e s \ N � m e r o   d e   O r d e n & g t ; < / K e y > < / D i a g r a m O b j e c t K e y > < D i a g r a m O b j e c t K e y > < K e y > L i n k s \ & l t ; C o l u m n s \ S u m a   d e   N � m e r o   d e   O r d e n & g t ; - & l t ; M e a s u r e s \ N � m e r o   d e   O r d e n & g t ; \ C O L U M N < / K e y > < / D i a g r a m O b j e c t K e y > < D i a g r a m O b j e c t K e y > < K e y > L i n k s \ & l t ; C o l u m n s \ S u m a   d e   N � m e r o   d e   O r d e n & g t ; - & l t ; M e a s u r e s \ N � m e r o   d e   O r d e n & g t ; \ M E A S U R E < / K e y > < / D i a g r a m O b j e c t K e y > < D i a g r a m O b j e c t K e y > < K e y > L i n k s \ & l t ; C o l u m n s \ R e c u e n t o   d e   N � m e r o   d e   O r d e n & g t ; - & l t ; M e a s u r e s \ N � m e r o   d e   O r d e n & g t ; < / K e y > < / D i a g r a m O b j e c t K e y > < D i a g r a m O b j e c t K e y > < K e y > L i n k s \ & l t ; C o l u m n s \ R e c u e n t o   d e   N � m e r o   d e   O r d e n & g t ; - & l t ; M e a s u r e s \ N � m e r o   d e   O r d e n & g t ; \ C O L U M N < / K e y > < / D i a g r a m O b j e c t K e y > < D i a g r a m O b j e c t K e y > < K e y > L i n k s \ & l t ; C o l u m n s \ R e c u e n t o   d e   N � m e r o   d e   O r d e n & g t ; - & l t ; M e a s u r e s \ N � m e r o   d e   O r d e n & g t ; \ M E A S U R E < / K e y > < / D i a g r a m O b j e c t K e y > < D i a g r a m O b j e c t K e y > < K e y > L i n k s \ & l t ; C o l u m n s \ S u m a   d e   P r o p i n a & g t ; - & l t ; M e a s u r e s \ P r o p i n a & g t ; < / K e y > < / D i a g r a m O b j e c t K e y > < D i a g r a m O b j e c t K e y > < K e y > L i n k s \ & l t ; C o l u m n s \ S u m a   d e   P r o p i n a & g t ; - & l t ; M e a s u r e s \ P r o p i n a & g t ; \ C O L U M N < / K e y > < / D i a g r a m O b j e c t K e y > < D i a g r a m O b j e c t K e y > < K e y > L i n k s \ & l t ; C o l u m n s \ S u m a   d e   P r o p i n a & g t ; - & l t ; M e a s u r e s \ P r o p i n a & g t ; \ M E A S U R E < / K e y > < / D i a g r a m O b j e c t K e y > < D i a g r a m O b j e c t K e y > < K e y > L i n k s \ & l t ; C o l u m n s \ R e c u e n t o   d e   C o b r a d a & g t ; - & l t ; M e a s u r e s \ C o b r a d a & g t ; < / K e y > < / D i a g r a m O b j e c t K e y > < D i a g r a m O b j e c t K e y > < K e y > L i n k s \ & l t ; C o l u m n s \ R e c u e n t o   d e   C o b r a d a & g t ; - & l t ; M e a s u r e s \ C o b r a d a & g t ; \ C O L U M N < / K e y > < / D i a g r a m O b j e c t K e y > < D i a g r a m O b j e c t K e y > < K e y > L i n k s \ & l t ; C o l u m n s \ R e c u e n t o   d e   C o b r a d a & g t ; - & l t ; M e a s u r e s \ C o b r a d a & g t ; \ M E A S U R E < / K e y > < / D i a g r a m O b j e c t K e y > < D i a g r a m O b j e c t K e y > < K e y > L i n k s \ & l t ; C o l u m n s \ R e c u e n t o   d e   T i e m p o   d e   P r e p a r a c i � n & g t ; - & l t ; M e a s u r e s \ T i e m p o   d e   P r e p a r a c i � n & g t ; < / K e y > < / D i a g r a m O b j e c t K e y > < D i a g r a m O b j e c t K e y > < K e y > L i n k s \ & l t ; C o l u m n s \ R e c u e n t o   d e   T i e m p o   d e   P r e p a r a c i � n & g t ; - & l t ; M e a s u r e s \ T i e m p o   d e   P r e p a r a c i � n & g t ; \ C O L U M N < / K e y > < / D i a g r a m O b j e c t K e y > < D i a g r a m O b j e c t K e y > < K e y > L i n k s \ & l t ; C o l u m n s \ R e c u e n t o   d e   T i e m p o   d e   P r e p a r a c i � n & g t ; - & l t ; M e a s u r e s \ T i e m p o   d e   P r e p a r a c i � n & g t ; \ M E A S U R E < / K e y > < / D i a g r a m O b j e c t K e y > < D i a g r a m O b j e c t K e y > < K e y > L i n k s \ & l t ; C o l u m n s \ S u m a   d e   T i e m p o   p r e p & g t ; - & l t ; M e a s u r e s \ T i e m p o   p r e p & g t ; < / K e y > < / D i a g r a m O b j e c t K e y > < D i a g r a m O b j e c t K e y > < K e y > L i n k s \ & l t ; C o l u m n s \ S u m a   d e   T i e m p o   p r e p & g t ; - & l t ; M e a s u r e s \ T i e m p o   p r e p & g t ; \ C O L U M N < / K e y > < / D i a g r a m O b j e c t K e y > < D i a g r a m O b j e c t K e y > < K e y > L i n k s \ & l t ; C o l u m n s \ S u m a   d e   T i e m p o   p r e p & g t ; - & l t ; M e a s u r e s \ T i e m p o   p r e p & g t ; \ M E A S U R E < / K e y > < / D i a g r a m O b j e c t K e y > < D i a g r a m O b j e c t K e y > < K e y > L i n k s \ & l t ; C o l u m n s \ P r o m e d i o   d e   T i e m p o   p r e p & g t ; - & l t ; M e a s u r e s \ T i e m p o   p r e p & g t ; < / K e y > < / D i a g r a m O b j e c t K e y > < D i a g r a m O b j e c t K e y > < K e y > L i n k s \ & l t ; C o l u m n s \ P r o m e d i o   d e   T i e m p o   p r e p & g t ; - & l t ; M e a s u r e s \ T i e m p o   p r e p & g t ; \ C O L U M N < / K e y > < / D i a g r a m O b j e c t K e y > < D i a g r a m O b j e c t K e y > < K e y > L i n k s \ & l t ; C o l u m n s \ P r o m e d i o   d e   T i e m p o   p r e p & g t ; - & l t ; M e a s u r e s \ T i e m p o   p r e p & g t ; \ M E A S U R E < / K e y > < / D i a g r a m O b j e c t K e y > < D i a g r a m O b j e c t K e y > < K e y > L i n k s \ & l t ; C o l u m n s \ P r o m e d i o   d e   P r o p i n a & g t ; - & l t ; M e a s u r e s \ P r o p i n a & g t ; < / K e y > < / D i a g r a m O b j e c t K e y > < D i a g r a m O b j e c t K e y > < K e y > L i n k s \ & l t ; C o l u m n s \ P r o m e d i o   d e   P r o p i n a & g t ; - & l t ; M e a s u r e s \ P r o p i n a & g t ; \ C O L U M N < / K e y > < / D i a g r a m O b j e c t K e y > < D i a g r a m O b j e c t K e y > < K e y > L i n k s \ & l t ; C o l u m n s \ P r o m e d i o   d e   P r o p i n a & g t ; - & l t ; M e a s u r e s \ P r o p i n a & g t ; \ M E A S U R E < / K e y > < / D i a g r a m O b j e c t K e y > < D i a g r a m O b j e c t K e y > < K e y > L i n k s \ & l t ; C o l u m n s \ P r o m e d i o   d e   M o n t o   T o t a l   d e   l a   C u e n t a & g t ; - & l t ; M e a s u r e s \ M o n t o   T o t a l   d e   l a   C u e n t a & g t ; < / K e y > < / D i a g r a m O b j e c t K e y > < D i a g r a m O b j e c t K e y > < K e y > L i n k s \ & l t ; C o l u m n s \ P r o m e d i o   d e   M o n t o   T o t a l   d e   l a   C u e n t a & g t ; - & l t ; M e a s u r e s \ M o n t o   T o t a l   d e   l a   C u e n t a & g t ; \ C O L U M N < / K e y > < / D i a g r a m O b j e c t K e y > < D i a g r a m O b j e c t K e y > < K e y > L i n k s \ & l t ; C o l u m n s \ P r o m e d i o   d e   M o n t o   T o t a l   d e   l a   C u e n t a & g t ; - & l t ; M e a s u r e s \ M o n t o   T o t a l   d e   l a   C u e n t a & g t ; \ M E A S U R E < / K e y > < / D i a g r a m O b j e c t K e y > < D i a g r a m O b j e c t K e y > < K e y > L i n k s \ & l t ; C o l u m n s \ S u m a   d e   F a c t u r a c i o n & g t ; - & l t ; M e a s u r e s \ F a c t u r a c i o n & g t ; < / K e y > < / D i a g r a m O b j e c t K e y > < D i a g r a m O b j e c t K e y > < K e y > L i n k s \ & l t ; C o l u m n s \ S u m a   d e   F a c t u r a c i o n & g t ; - & l t ; M e a s u r e s \ F a c t u r a c i o n & g t ; \ C O L U M N < / K e y > < / D i a g r a m O b j e c t K e y > < D i a g r a m O b j e c t K e y > < K e y > L i n k s \ & l t ; C o l u m n s \ S u m a   d e   F a c t u r a c i o n & g t ; - & l t ; M e a s u r e s \ F a c t u r a c i o n & g t ; \ M E A S U R E < / K e y > < / D i a g r a m O b j e c t K e y > < D i a g r a m O b j e c t K e y > < K e y > L i n k s \ & l t ; C o l u m n s \ S u m a   d e   N u m e r o   d e   p l a t o s & g t ; - & l t ; M e a s u r e s \ N u m e r o   d e   p l a t o s & g t ; < / K e y > < / D i a g r a m O b j e c t K e y > < D i a g r a m O b j e c t K e y > < K e y > L i n k s \ & l t ; C o l u m n s \ S u m a   d e   N u m e r o   d e   p l a t o s & g t ; - & l t ; M e a s u r e s \ N u m e r o   d e   p l a t o s & g t ; \ C O L U M N < / K e y > < / D i a g r a m O b j e c t K e y > < D i a g r a m O b j e c t K e y > < K e y > L i n k s \ & l t ; C o l u m n s \ S u m a   d e   N u m e r o   d e   p l a t o s & g t ; - & l t ; M e a s u r e s \ N u m e r o   d e   p l a t o s & g t ; \ M E A S U R E < / K e y > < / D i a g r a m O b j e c t K e y > < D i a g r a m O b j e c t K e y > < K e y > L i n k s \ & l t ; C o l u m n s \ P r o m e d i o   d e   N u m e r o   d e   p l a t o s & g t ; - & l t ; M e a s u r e s \ N u m e r o   d e   p l a t o s & g t ; < / K e y > < / D i a g r a m O b j e c t K e y > < D i a g r a m O b j e c t K e y > < K e y > L i n k s \ & l t ; C o l u m n s \ P r o m e d i o   d e   N u m e r o   d e   p l a t o s & g t ; - & l t ; M e a s u r e s \ N u m e r o   d e   p l a t o s & g t ; \ C O L U M N < / K e y > < / D i a g r a m O b j e c t K e y > < D i a g r a m O b j e c t K e y > < K e y > L i n k s \ & l t ; C o l u m n s \ P r o m e d i o   d e   N u m e r o   d e   p l a t o s & g t ; - & l t ; M e a s u r e s \ N u m e r o   d e   p l a t o s & g t ; \ M E A S U R E < / K e y > < / D i a g r a m O b j e c t K e y > < D i a g r a m O b j e c t K e y > < K e y > L i n k s \ & l t ; C o l u m n s \ R e c u e n t o   d e   F a c t u r a c i o n & g t ; - & l t ; M e a s u r e s \ F a c t u r a c i o n & g t ; < / K e y > < / D i a g r a m O b j e c t K e y > < D i a g r a m O b j e c t K e y > < K e y > L i n k s \ & l t ; C o l u m n s \ R e c u e n t o   d e   F a c t u r a c i o n & g t ; - & l t ; M e a s u r e s \ F a c t u r a c i o n & g t ; \ C O L U M N < / K e y > < / D i a g r a m O b j e c t K e y > < D i a g r a m O b j e c t K e y > < K e y > L i n k s \ & l t ; C o l u m n s \ R e c u e n t o   d e   F a c t u r a c i o n & g t ; - & l t ; M e a s u r e s \ F a c t u r a c i o n & g t ; \ M E A S U R E < / K e y > < / D i a g r a m O b j e c t K e y > < D i a g r a m O b j e c t K e y > < K e y > L i n k s \ & l t ; C o l u m n s \ R e c u e n t o   d e   M o n t o   T o t a l   d e   l a   C u e n t a & g t ; - & l t ; M e a s u r e s \ M o n t o   T o t a l   d e   l a   C u e n t a & g t ; < / K e y > < / D i a g r a m O b j e c t K e y > < D i a g r a m O b j e c t K e y > < K e y > L i n k s \ & l t ; C o l u m n s \ R e c u e n t o   d e   M o n t o   T o t a l   d e   l a   C u e n t a & g t ; - & l t ; M e a s u r e s \ M o n t o   T o t a l   d e   l a   C u e n t a & g t ; \ C O L U M N < / K e y > < / D i a g r a m O b j e c t K e y > < D i a g r a m O b j e c t K e y > < K e y > L i n k s \ & l t ; C o l u m n s \ R e c u e n t o   d e   M o n t o   T o t a l   d e   l a   C u e n t a & g t ; - & l t ; M e a s u r e s \ M o n t o   T o t a l   d e   l a   C u e n t a & g t ; \ M E A S U R E < / K e y > < / D i a g r a m O b j e c t K e y > < D i a g r a m O b j e c t K e y > < K e y > L i n k s \ & l t ; C o l u m n s \ S t d D e v   d e   T i e m p o   p r e p & g t ; - & l t ; M e a s u r e s \ T i e m p o   p r e p & g t ; < / K e y > < / D i a g r a m O b j e c t K e y > < D i a g r a m O b j e c t K e y > < K e y > L i n k s \ & l t ; C o l u m n s \ S t d D e v   d e   T i e m p o   p r e p & g t ; - & l t ; M e a s u r e s \ T i e m p o   p r e p & g t ; \ C O L U M N < / K e y > < / D i a g r a m O b j e c t K e y > < D i a g r a m O b j e c t K e y > < K e y > L i n k s \ & l t ; C o l u m n s \ S t d D e v   d e   T i e m p o   p r e p & g t ; - & l t ; M e a s u r e s \ T i e m p o   p r e p & g t ; \ M E A S U R E < / K e y > < / D i a g r a m O b j e c t K e y > < D i a g r a m O b j e c t K e y > < K e y > L i n k s \ & l t ; C o l u m n s \ R e c u e n t o   d e   T i e m p o   p e r m & g t ; - & l t ; M e a s u r e s \ T i e m p o   p e r m & g t ; < / K e y > < / D i a g r a m O b j e c t K e y > < D i a g r a m O b j e c t K e y > < K e y > L i n k s \ & l t ; C o l u m n s \ R e c u e n t o   d e   T i e m p o   p e r m & g t ; - & l t ; M e a s u r e s \ T i e m p o   p e r m & g t ; \ C O L U M N < / K e y > < / D i a g r a m O b j e c t K e y > < D i a g r a m O b j e c t K e y > < K e y > L i n k s \ & l t ; C o l u m n s \ R e c u e n t o   d e   T i e m p o   p e r m & g t ; - & l t ; M e a s u r e s \ T i e m p o   p e r m & g t ; \ M E A S U R E < / K e y > < / D i a g r a m O b j e c t K e y > < D i a g r a m O b j e c t K e y > < K e y > L i n k s \ & l t ; C o l u m n s \ P r o m e d i o   d e   T i e m p o   p e r m & g t ; - & l t ; M e a s u r e s \ T i e m p o   p e r m & g t ; < / K e y > < / D i a g r a m O b j e c t K e y > < D i a g r a m O b j e c t K e y > < K e y > L i n k s \ & l t ; C o l u m n s \ P r o m e d i o   d e   T i e m p o   p e r m & g t ; - & l t ; M e a s u r e s \ T i e m p o   p e r m & g t ; \ C O L U M N < / K e y > < / D i a g r a m O b j e c t K e y > < D i a g r a m O b j e c t K e y > < K e y > L i n k s \ & l t ; C o l u m n s \ P r o m e d i o   d e   T i e m p o   p e r m & g t ; - & l t ; M e a s u r e s \ T i e m p o   p e r m & g t ; \ M E A S U R E < / K e y > < / D i a g r a m O b j e c t K e y > < D i a g r a m O b j e c t K e y > < K e y > L i n k s \ & l t ; C o l u m n s \ S u m a   d e   T i e m p o   p e r m & g t ; - & l t ; M e a s u r e s \ T i e m p o   p e r m & g t ; < / K e y > < / D i a g r a m O b j e c t K e y > < D i a g r a m O b j e c t K e y > < K e y > L i n k s \ & l t ; C o l u m n s \ S u m a   d e   T i e m p o   p e r m & g t ; - & l t ; M e a s u r e s \ T i e m p o   p e r m & g t ; \ C O L U M N < / K e y > < / D i a g r a m O b j e c t K e y > < D i a g r a m O b j e c t K e y > < K e y > L i n k s \ & l t ; C o l u m n s \ S u m a   d e   T i e m p o   p e r m & g t ; - & l t ; M e a s u r e s \ T i e m p o   p e r m & g t ; \ M E A S U R E 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 M e a s u r e s \ F a c t u r a d o < / K e y > < / a : K e y > < a : V a l u e   i : t y p e = " M e a s u r e G r i d N o d e V i e w S t a t e " > < L a y e d O u t > t r u e < / L a y e d O u t > < / a : V a l u e > < / a : K e y V a l u e O f D i a g r a m O b j e c t K e y a n y T y p e z b w N T n L X > < a : K e y V a l u e O f D i a g r a m O b j e c t K e y a n y T y p e z b w N T n L X > < a : K e y > < K e y > M e a s u r e s \ F a c t u r a d o \ T a g I n f o \ F � r m u l a < / K e y > < / a : K e y > < a : V a l u e   i : t y p e = " M e a s u r e G r i d V i e w S t a t e I D i a g r a m T a g A d d i t i o n a l I n f o " / > < / a : K e y V a l u e O f D i a g r a m O b j e c t K e y a n y T y p e z b w N T n L X > < a : K e y V a l u e O f D i a g r a m O b j e c t K e y a n y T y p e z b w N T n L X > < a : K e y > < K e y > M e a s u r e s \ F a c t u r a d o \ T a g I n f o \ V a l o r < / K e y > < / a : K e y > < a : V a l u e   i : t y p e = " M e a s u r e G r i d V i e w S t a t e I D i a g r a m T a g A d d i t i o n a l I n f o " / > < / a : K e y V a l u e O f D i a g r a m O b j e c t K e y a n y T y p e z b w N T n L X > < a : K e y V a l u e O f D i a g r a m O b j e c t K e y a n y T y p e z b w N T n L X > < a : K e y > < K e y > M e a s u r e s \ c u e n t a s   n o   c o b r a d a s < / K e y > < / a : K e y > < a : V a l u e   i : t y p e = " M e a s u r e G r i d N o d e V i e w S t a t e " > < L a y e d O u t > t r u e < / L a y e d O u t > < R o w > 1 < / R o w > < / a : V a l u e > < / a : K e y V a l u e O f D i a g r a m O b j e c t K e y a n y T y p e z b w N T n L X > < a : K e y V a l u e O f D i a g r a m O b j e c t K e y a n y T y p e z b w N T n L X > < a : K e y > < K e y > M e a s u r e s \ c u e n t a s   n o   c o b r a d a s \ T a g I n f o \ F � r m u l a < / K e y > < / a : K e y > < a : V a l u e   i : t y p e = " M e a s u r e G r i d V i e w S t a t e I D i a g r a m T a g A d d i t i o n a l I n f o " / > < / a : K e y V a l u e O f D i a g r a m O b j e c t K e y a n y T y p e z b w N T n L X > < a : K e y V a l u e O f D i a g r a m O b j e c t K e y a n y T y p e z b w N T n L X > < a : K e y > < K e y > M e a s u r e s \ c u e n t a s   n o   c o b r a d a s \ T a g I n f o \ V a l o r < / K e y > < / a : K e y > < a : V a l u e   i : t y p e = " M e a s u r e G r i d V i e w S t a t e I D i a g r a m T a g A d d i t i o n a l I n f o " / > < / a : K e y V a l u e O f D i a g r a m O b j e c t K e y a n y T y p e z b w N T n L X > < a : K e y V a l u e O f D i a g r a m O b j e c t K e y a n y T y p e z b w N T n L X > < a : K e y > < K e y > M e a s u r e s \ i m p a g o s _ c u e n t a s < / K e y > < / a : K e y > < a : V a l u e   i : t y p e = " M e a s u r e G r i d N o d e V i e w S t a t e " > < L a y e d O u t > t r u e < / L a y e d O u t > < R o w > 2 < / R o w > < / a : V a l u e > < / a : K e y V a l u e O f D i a g r a m O b j e c t K e y a n y T y p e z b w N T n L X > < a : K e y V a l u e O f D i a g r a m O b j e c t K e y a n y T y p e z b w N T n L X > < a : K e y > < K e y > M e a s u r e s \ i m p a g o s _ c u e n t a s \ T a g I n f o \ F � r m u l a < / K e y > < / a : K e y > < a : V a l u e   i : t y p e = " M e a s u r e G r i d V i e w S t a t e I D i a g r a m T a g A d d i t i o n a l I n f o " / > < / a : K e y V a l u e O f D i a g r a m O b j e c t K e y a n y T y p e z b w N T n L X > < a : K e y V a l u e O f D i a g r a m O b j e c t K e y a n y T y p e z b w N T n L X > < a : K e y > < K e y > M e a s u r e s \ i m p a g o s _ c u e n t a s \ T a g I n f o \ V a l o r < / K e y > < / a : K e y > < a : V a l u e   i : t y p e = " M e a s u r e G r i d V i e w S t a t e I D i a g r a m T a g A d d i t i o n a l I n f o " / > < / a : K e y V a l u e O f D i a g r a m O b j e c t K e y a n y T y p e z b w N T n L X > < a : K e y V a l u e O f D i a g r a m O b j e c t K e y a n y T y p e z b w N T n L X > < a : K e y > < K e y > M e a s u r e s \ p r o p i n a _ c o b r a d a < / K e y > < / a : K e y > < a : V a l u e   i : t y p e = " M e a s u r e G r i d N o d e V i e w S t a t e " > < L a y e d O u t > t r u e < / L a y e d O u t > < R o w > 3 < / R o w > < / a : V a l u e > < / a : K e y V a l u e O f D i a g r a m O b j e c t K e y a n y T y p e z b w N T n L X > < a : K e y V a l u e O f D i a g r a m O b j e c t K e y a n y T y p e z b w N T n L X > < a : K e y > < K e y > M e a s u r e s \ p r o p i n a _ c o b r a d a \ T a g I n f o \ F � r m u l a < / K e y > < / a : K e y > < a : V a l u e   i : t y p e = " M e a s u r e G r i d V i e w S t a t e I D i a g r a m T a g A d d i t i o n a l I n f o " / > < / a : K e y V a l u e O f D i a g r a m O b j e c t K e y a n y T y p e z b w N T n L X > < a : K e y V a l u e O f D i a g r a m O b j e c t K e y a n y T y p e z b w N T n L X > < a : K e y > < K e y > M e a s u r e s \ p r o p i n a _ c o b r a d a \ T a g I n f o \ V a l o r < / K e y > < / a : K e y > < a : V a l u e   i : t y p e = " M e a s u r e G r i d V i e w S t a t e I D i a g r a m T a g A d d i t i o n a l I n f o " / > < / a : K e y V a l u e O f D i a g r a m O b j e c t K e y a n y T y p e z b w N T n L X > < a : K e y V a l u e O f D i a g r a m O b j e c t K e y a n y T y p e z b w N T n L X > < a : K e y > < K e y > M e a s u r e s \ m o n t o _ n o _ f a c t u r a d o < / K e y > < / a : K e y > < a : V a l u e   i : t y p e = " M e a s u r e G r i d N o d e V i e w S t a t e " > < L a y e d O u t > t r u e < / L a y e d O u t > < R o w > 4 < / R o w > < / a : V a l u e > < / a : K e y V a l u e O f D i a g r a m O b j e c t K e y a n y T y p e z b w N T n L X > < a : K e y V a l u e O f D i a g r a m O b j e c t K e y a n y T y p e z b w N T n L X > < a : K e y > < K e y > M e a s u r e s \ m o n t o _ n o _ f a c t u r a d o \ T a g I n f o \ F � r m u l a < / K e y > < / a : K e y > < a : V a l u e   i : t y p e = " M e a s u r e G r i d V i e w S t a t e I D i a g r a m T a g A d d i t i o n a l I n f o " / > < / a : K e y V a l u e O f D i a g r a m O b j e c t K e y a n y T y p e z b w N T n L X > < a : K e y V a l u e O f D i a g r a m O b j e c t K e y a n y T y p e z b w N T n L X > < a : K e y > < K e y > M e a s u r e s \ m o n t o _ n o _ f a c t u r a d o \ T a g I n f o \ V a l o r < / K e y > < / a : K e y > < a : V a l u e   i : t y p e = " M e a s u r e G r i d V i e w S t a t e I D i a g r a m T a g A d d i t i o n a l I n f o " / > < / a : K e y V a l u e O f D i a g r a m O b j e c t K e y a n y T y p e z b w N T n L X > < a : K e y V a l u e O f D i a g r a m O b j e c t K e y a n y T y p e z b w N T n L X > < a : K e y > < K e y > M e a s u r e s \ m o n t o _ f a c t u r a d o < / K e y > < / a : K e y > < a : V a l u e   i : t y p e = " M e a s u r e G r i d N o d e V i e w S t a t e " > < L a y e d O u t > t r u e < / L a y e d O u t > < R o w > 5 < / R o w > < / a : V a l u e > < / a : K e y V a l u e O f D i a g r a m O b j e c t K e y a n y T y p e z b w N T n L X > < a : K e y V a l u e O f D i a g r a m O b j e c t K e y a n y T y p e z b w N T n L X > < a : K e y > < K e y > M e a s u r e s \ m o n t o _ f a c t u r a d o \ T a g I n f o \ F � r m u l a < / K e y > < / a : K e y > < a : V a l u e   i : t y p e = " M e a s u r e G r i d V i e w S t a t e I D i a g r a m T a g A d d i t i o n a l I n f o " / > < / a : K e y V a l u e O f D i a g r a m O b j e c t K e y a n y T y p e z b w N T n L X > < a : K e y V a l u e O f D i a g r a m O b j e c t K e y a n y T y p e z b w N T n L X > < a : K e y > < K e y > M e a s u r e s \ m o n t o _ f a c t u r a d o \ T a g I n f o \ V a l o r < / K e y > < / a : K e y > < a : V a l u e   i : t y p e = " M e a s u r e G r i d V i e w S t a t e I D i a g r a m T a g A d d i t i o n a l I n f o " / > < / a : K e y V a l u e O f D i a g r a m O b j e c t K e y a n y T y p e z b w N T n L X > < a : K e y V a l u e O f D i a g r a m O b j e c t K e y a n y T y p e z b w N T n L X > < a : K e y > < K e y > M e a s u r e s \ p c t _ f a c t u r a d o < / K e y > < / a : K e y > < a : V a l u e   i : t y p e = " M e a s u r e G r i d N o d e V i e w S t a t e " > < L a y e d O u t > t r u e < / L a y e d O u t > < R o w > 6 < / R o w > < / a : V a l u e > < / a : K e y V a l u e O f D i a g r a m O b j e c t K e y a n y T y p e z b w N T n L X > < a : K e y V a l u e O f D i a g r a m O b j e c t K e y a n y T y p e z b w N T n L X > < a : K e y > < K e y > M e a s u r e s \ p c t _ f a c t u r a d o \ T a g I n f o \ F � r m u l a < / K e y > < / a : K e y > < a : V a l u e   i : t y p e = " M e a s u r e G r i d V i e w S t a t e I D i a g r a m T a g A d d i t i o n a l I n f o " / > < / a : K e y V a l u e O f D i a g r a m O b j e c t K e y a n y T y p e z b w N T n L X > < a : K e y V a l u e O f D i a g r a m O b j e c t K e y a n y T y p e z b w N T n L X > < a : K e y > < K e y > M e a s u r e s \ p c t _ f a c t u r a d o \ T a g I n f o \ V a l o r < / K e y > < / a : K e y > < a : V a l u e   i : t y p e = " M e a s u r e G r i d V i e w S t a t e I D i a g r a m T a g A d d i t i o n a l I n f o " / > < / a : K e y V a l u e O f D i a g r a m O b j e c t K e y a n y T y p e z b w N T n L X > < a : K e y V a l u e O f D i a g r a m O b j e c t K e y a n y T y p e z b w N T n L X > < a : K e y > < K e y > M e a s u r e s \ p c t _ n o _ f a c t u r a d o < / K e y > < / a : K e y > < a : V a l u e   i : t y p e = " M e a s u r e G r i d N o d e V i e w S t a t e " > < L a y e d O u t > t r u e < / L a y e d O u t > < R o w > 7 < / R o w > < / a : V a l u e > < / a : K e y V a l u e O f D i a g r a m O b j e c t K e y a n y T y p e z b w N T n L X > < a : K e y V a l u e O f D i a g r a m O b j e c t K e y a n y T y p e z b w N T n L X > < a : K e y > < K e y > M e a s u r e s \ p c t _ n o _ f a c t u r a d o \ T a g I n f o \ F � r m u l a < / K e y > < / a : K e y > < a : V a l u e   i : t y p e = " M e a s u r e G r i d V i e w S t a t e I D i a g r a m T a g A d d i t i o n a l I n f o " / > < / a : K e y V a l u e O f D i a g r a m O b j e c t K e y a n y T y p e z b w N T n L X > < a : K e y V a l u e O f D i a g r a m O b j e c t K e y a n y T y p e z b w N T n L X > < a : K e y > < K e y > M e a s u r e s \ p c t _ n o _ f a c t u r a d o \ T a g I n f o \ V a l o r < / K e y > < / a : K e y > < a : V a l u e   i : t y p e = " M e a s u r e G r i d V i e w S t a t e I D i a g r a m T a g A d d i t i o n a l I n f o " / > < / a : K e y V a l u e O f D i a g r a m O b j e c t K e y a n y T y p e z b w N T n L X > < a : K e y V a l u e O f D i a g r a m O b j e c t K e y a n y T y p e z b w N T n L X > < a : K e y > < K e y > M e a s u r e s \ t i e m p o   p o r   p l a t o < / K e y > < / a : K e y > < a : V a l u e   i : t y p e = " M e a s u r e G r i d N o d e V i e w S t a t e " > < L a y e d O u t > t r u e < / L a y e d O u t > < R o w > 8 < / R o w > < / a : V a l u e > < / a : K e y V a l u e O f D i a g r a m O b j e c t K e y a n y T y p e z b w N T n L X > < a : K e y V a l u e O f D i a g r a m O b j e c t K e y a n y T y p e z b w N T n L X > < a : K e y > < K e y > M e a s u r e s \ t i e m p o   p o r   p l a t o \ T a g I n f o \ F � r m u l a < / K e y > < / a : K e y > < a : V a l u e   i : t y p e = " M e a s u r e G r i d V i e w S t a t e I D i a g r a m T a g A d d i t i o n a l I n f o " / > < / a : K e y V a l u e O f D i a g r a m O b j e c t K e y a n y T y p e z b w N T n L X > < a : K e y V a l u e O f D i a g r a m O b j e c t K e y a n y T y p e z b w N T n L X > < a : K e y > < K e y > M e a s u r e s \ t i e m p o   p o r   p l a t o \ T a g I n f o \ V a l o r < / K e y > < / a : K e y > < a : V a l u e   i : t y p e = " M e a s u r e G r i d V i e w S t a t e I D i a g r a m T a g A d d i t i o n a l I n f o " / > < / a : K e y V a l u e O f D i a g r a m O b j e c t K e y a n y T y p e z b w N T n L X > < a : K e y V a l u e O f D i a g r a m O b j e c t K e y a n y T y p e z b w N T n L X > < a : K e y > < K e y > M e a s u r e s \ t i e m p o   p o r   c o m e n s a l < / K e y > < / a : K e y > < a : V a l u e   i : t y p e = " M e a s u r e G r i d N o d e V i e w S t a t e " > < L a y e d O u t > t r u e < / L a y e d O u t > < R o w > 9 < / R o w > < / a : V a l u e > < / a : K e y V a l u e O f D i a g r a m O b j e c t K e y a n y T y p e z b w N T n L X > < a : K e y V a l u e O f D i a g r a m O b j e c t K e y a n y T y p e z b w N T n L X > < a : K e y > < K e y > M e a s u r e s \ t i e m p o   p o r   c o m e n s a l \ T a g I n f o \ F � r m u l a < / K e y > < / a : K e y > < a : V a l u e   i : t y p e = " M e a s u r e G r i d V i e w S t a t e I D i a g r a m T a g A d d i t i o n a l I n f o " / > < / a : K e y V a l u e O f D i a g r a m O b j e c t K e y a n y T y p e z b w N T n L X > < a : K e y V a l u e O f D i a g r a m O b j e c t K e y a n y T y p e z b w N T n L X > < a : K e y > < K e y > M e a s u r e s \ t i e m p o   p o r   c o m e n s a l \ T a g I n f o \ V a l o r < / K e y > < / a : K e y > < a : V a l u e   i : t y p e = " M e a s u r e G r i d V i e w S t a t e I D i a g r a m T a g A d d i t i o n a l I n f o " / > < / a : K e y V a l u e O f D i a g r a m O b j e c t K e y a n y T y p e z b w N T n L X > < a : K e y V a l u e O f D i a g r a m O b j e c t K e y a n y T y p e z b w N T n L X > < a : K e y > < K e y > M e a s u r e s \ S u m a   d e   C o b r a d a < / K e y > < / a : K e y > < a : V a l u e   i : t y p e = " M e a s u r e G r i d N o d e V i e w S t a t e " > < C o l u m n > 1 7 < / C o l u m n > < L a y e d O u t > t r u e < / L a y e d O u t > < W a s U I I n v i s i b l e > t r u e < / W a s U I I n v i s i b l e > < / a : V a l u e > < / a : K e y V a l u e O f D i a g r a m O b j e c t K e y a n y T y p e z b w N T n L X > < a : K e y V a l u e O f D i a g r a m O b j e c t K e y a n y T y p e z b w N T n L X > < a : K e y > < K e y > M e a s u r e s \ S u m a   d e   C o b r a d a \ T a g I n f o \ F � r m u l a < / K e y > < / a : K e y > < a : V a l u e   i : t y p e = " M e a s u r e G r i d V i e w S t a t e I D i a g r a m T a g A d d i t i o n a l I n f o " / > < / a : K e y V a l u e O f D i a g r a m O b j e c t K e y a n y T y p e z b w N T n L X > < a : K e y V a l u e O f D i a g r a m O b j e c t K e y a n y T y p e z b w N T n L X > < a : K e y > < K e y > M e a s u r e s \ S u m a   d e   C o b r a d a \ T a g I n f o \ V a l o r < / K e y > < / a : K e y > < a : V a l u e   i : t y p e = " M e a s u r e G r i d V i e w S t a t e I D i a g r a m T a g A d d i t i o n a l I n f o " / > < / a : K e y V a l u e O f D i a g r a m O b j e c t K e y a n y T y p e z b w N T n L X > < a : K e y V a l u e O f D i a g r a m O b j e c t K e y a n y T y p e z b w N T n L X > < a : K e y > < K e y > M e a s u r e s \ P r o m e d i o   d e   C o b r a d a < / K e y > < / a : K e y > < a : V a l u e   i : t y p e = " M e a s u r e G r i d N o d e V i e w S t a t e " > < C o l u m n > 1 7 < / C o l u m n > < L a y e d O u t > t r u e < / L a y e d O u t > < R o w > 1 < / R o w > < W a s U I I n v i s i b l e > t r u e < / W a s U I I n v i s i b l e > < / a : V a l u e > < / a : K e y V a l u e O f D i a g r a m O b j e c t K e y a n y T y p e z b w N T n L X > < a : K e y V a l u e O f D i a g r a m O b j e c t K e y a n y T y p e z b w N T n L X > < a : K e y > < K e y > M e a s u r e s \ P r o m e d i o   d e   C o b r a d a \ T a g I n f o \ F � r m u l a < / K e y > < / a : K e y > < a : V a l u e   i : t y p e = " M e a s u r e G r i d V i e w S t a t e I D i a g r a m T a g A d d i t i o n a l I n f o " / > < / a : K e y V a l u e O f D i a g r a m O b j e c t K e y a n y T y p e z b w N T n L X > < a : K e y V a l u e O f D i a g r a m O b j e c t K e y a n y T y p e z b w N T n L X > < a : K e y > < K e y > M e a s u r e s \ P r o m e d i o   d e   C o b r a d a \ T a g I n f o \ V a l o r < / K e y > < / a : K e y > < a : V a l u e   i : t y p e = " M e a s u r e G r i d V i e w S t a t e I D i a g r a m T a g A d d i t i o n a l I n f o " / > < / a : K e y V a l u e O f D i a g r a m O b j e c t K e y a n y T y p e z b w N T n L X > < a : K e y V a l u e O f D i a g r a m O b j e c t K e y a n y T y p e z b w N T n L X > < a : K e y > < K e y > M e a s u r e s \ S u m a   d e   M o n t o   T o t a l   d e   l a   C u e n t a < / K e y > < / a : K e y > < a : V a l u e   i : t y p e = " M e a s u r e G r i d N o d e V i e w S t a t e " > < C o l u m n > 1 2 < / C o l u m n > < L a y e d O u t > t r u e < / L a y e d O u t > < W a s U I I n v i s i b l e > t r u e < / W a s U I I n v i s i b l e > < / a : V a l u e > < / a : K e y V a l u e O f D i a g r a m O b j e c t K e y a n y T y p e z b w N T n L X > < a : K e y V a l u e O f D i a g r a m O b j e c t K e y a n y T y p e z b w N T n L X > < a : K e y > < K e y > M e a s u r e s \ S u m a   d e   M o n t o   T o t a l   d e   l a   C u e n t a \ T a g I n f o \ F � r m u l a < / K e y > < / a : K e y > < a : V a l u e   i : t y p e = " M e a s u r e G r i d V i e w S t a t e I D i a g r a m T a g A d d i t i o n a l I n f o " / > < / a : K e y V a l u e O f D i a g r a m O b j e c t K e y a n y T y p e z b w N T n L X > < a : K e y V a l u e O f D i a g r a m O b j e c t K e y a n y T y p e z b w N T n L X > < a : K e y > < K e y > M e a s u r e s \ S u m a   d e   M o n t o   T o t a l   d e   l a   C u e n t a \ T a g I n f o \ V a l o r < / K e y > < / a : K e y > < a : V a l u e   i : t y p e = " M e a s u r e G r i d V i e w S t a t e I D i a g r a m T a g A d d i t i o n a l I n f o " / > < / a : K e y V a l u e O f D i a g r a m O b j e c t K e y a n y T y p e z b w N T n L X > < a : K e y V a l u e O f D i a g r a m O b j e c t K e y a n y T y p e z b w N T n L X > < a : K e y > < K e y > M e a s u r e s \ S u m a   d e   N � m e r o   d e   O r d e n < / K e y > < / a : K e y > < a : V a l u e   i : t y p e = " M e a s u r e G r i d N o d e V i e w S t a t e " > < C o l u m n > 1 0 < / C o l u m n > < L a y e d O u t > t r u e < / L a y e d O u t > < W a s U I I n v i s i b l e > t r u e < / W a s U I I n v i s i b l e > < / a : V a l u e > < / a : K e y V a l u e O f D i a g r a m O b j e c t K e y a n y T y p e z b w N T n L X > < a : K e y V a l u e O f D i a g r a m O b j e c t K e y a n y T y p e z b w N T n L X > < a : K e y > < K e y > M e a s u r e s \ S u m a   d e   N � m e r o   d e   O r d e n \ T a g I n f o \ F � r m u l a < / K e y > < / a : K e y > < a : V a l u e   i : t y p e = " M e a s u r e G r i d V i e w S t a t e I D i a g r a m T a g A d d i t i o n a l I n f o " / > < / a : K e y V a l u e O f D i a g r a m O b j e c t K e y a n y T y p e z b w N T n L X > < a : K e y V a l u e O f D i a g r a m O b j e c t K e y a n y T y p e z b w N T n L X > < a : K e y > < K e y > M e a s u r e s \ S u m a   d e   N � m e r o   d e   O r d e n \ T a g I n f o \ V a l o r < / K e y > < / a : K e y > < a : V a l u e   i : t y p e = " M e a s u r e G r i d V i e w S t a t e I D i a g r a m T a g A d d i t i o n a l I n f o " / > < / a : K e y V a l u e O f D i a g r a m O b j e c t K e y a n y T y p e z b w N T n L X > < a : K e y V a l u e O f D i a g r a m O b j e c t K e y a n y T y p e z b w N T n L X > < a : K e y > < K e y > M e a s u r e s \ R e c u e n t o   d e   N � m e r o   d e   O r d e n < / K e y > < / a : K e y > < a : V a l u e   i : t y p e = " M e a s u r e G r i d N o d e V i e w S t a t e " > < C o l u m n > 1 0 < / C o l u m n > < L a y e d O u t > t r u e < / L a y e d O u t > < R o w > 1 < / R o w > < W a s U I I n v i s i b l e > t r u e < / W a s U I I n v i s i b l e > < / a : V a l u e > < / a : K e y V a l u e O f D i a g r a m O b j e c t K e y a n y T y p e z b w N T n L X > < a : K e y V a l u e O f D i a g r a m O b j e c t K e y a n y T y p e z b w N T n L X > < a : K e y > < K e y > M e a s u r e s \ R e c u e n t o   d e   N � m e r o   d e   O r d e n \ T a g I n f o \ F � r m u l a < / K e y > < / a : K e y > < a : V a l u e   i : t y p e = " M e a s u r e G r i d V i e w S t a t e I D i a g r a m T a g A d d i t i o n a l I n f o " / > < / a : K e y V a l u e O f D i a g r a m O b j e c t K e y a n y T y p e z b w N T n L X > < a : K e y V a l u e O f D i a g r a m O b j e c t K e y a n y T y p e z b w N T n L X > < a : K e y > < K e y > M e a s u r e s \ R e c u e n t o   d e   N � m e r o   d e   O r d e n \ T a g I n f o \ V a l o r < / K e y > < / a : K e y > < a : V a l u e   i : t y p e = " M e a s u r e G r i d V i e w S t a t e I D i a g r a m T a g A d d i t i o n a l I n f o " / > < / a : K e y V a l u e O f D i a g r a m O b j e c t K e y a n y T y p e z b w N T n L X > < a : K e y V a l u e O f D i a g r a m O b j e c t K e y a n y T y p e z b w N T n L X > < a : K e y > < K e y > M e a s u r e s \ S u m a   d e   P r o p i n a < / K e y > < / a : K e y > < a : V a l u e   i : t y p e = " M e a s u r e G r i d N o d e V i e w S t a t e " > < C o l u m n > 8 < / C o l u m n > < L a y e d O u t > t r u e < / L a y e d O u t > < W a s U I I n v i s i b l e > t r u e < / W a s U I I n v i s i b l e > < / a : V a l u e > < / a : K e y V a l u e O f D i a g r a m O b j e c t K e y a n y T y p e z b w N T n L X > < a : K e y V a l u e O f D i a g r a m O b j e c t K e y a n y T y p e z b w N T n L X > < a : K e y > < K e y > M e a s u r e s \ S u m a   d e   P r o p i n a \ T a g I n f o \ F � r m u l a < / K e y > < / a : K e y > < a : V a l u e   i : t y p e = " M e a s u r e G r i d V i e w S t a t e I D i a g r a m T a g A d d i t i o n a l I n f o " / > < / a : K e y V a l u e O f D i a g r a m O b j e c t K e y a n y T y p e z b w N T n L X > < a : K e y V a l u e O f D i a g r a m O b j e c t K e y a n y T y p e z b w N T n L X > < a : K e y > < K e y > M e a s u r e s \ S u m a   d e   P r o p i n a \ T a g I n f o \ V a l o r < / K e y > < / a : K e y > < a : V a l u e   i : t y p e = " M e a s u r e G r i d V i e w S t a t e I D i a g r a m T a g A d d i t i o n a l I n f o " / > < / a : K e y V a l u e O f D i a g r a m O b j e c t K e y a n y T y p e z b w N T n L X > < a : K e y V a l u e O f D i a g r a m O b j e c t K e y a n y T y p e z b w N T n L X > < a : K e y > < K e y > M e a s u r e s \ R e c u e n t o   d e   C o b r a d a < / K e y > < / a : K e y > < a : V a l u e   i : t y p e = " M e a s u r e G r i d N o d e V i e w S t a t e " > < C o l u m n > 1 7 < / C o l u m n > < L a y e d O u t > t r u e < / L a y e d O u t > < W a s U I I n v i s i b l e > t r u e < / W a s U I I n v i s i b l e > < / a : V a l u e > < / a : K e y V a l u e O f D i a g r a m O b j e c t K e y a n y T y p e z b w N T n L X > < a : K e y V a l u e O f D i a g r a m O b j e c t K e y a n y T y p e z b w N T n L X > < a : K e y > < K e y > M e a s u r e s \ R e c u e n t o   d e   C o b r a d a \ T a g I n f o \ F � r m u l a < / K e y > < / a : K e y > < a : V a l u e   i : t y p e = " M e a s u r e G r i d V i e w S t a t e I D i a g r a m T a g A d d i t i o n a l I n f o " / > < / a : K e y V a l u e O f D i a g r a m O b j e c t K e y a n y T y p e z b w N T n L X > < a : K e y V a l u e O f D i a g r a m O b j e c t K e y a n y T y p e z b w N T n L X > < a : K e y > < K e y > M e a s u r e s \ R e c u e n t o   d e   C o b r a d a \ T a g I n f o \ V a l o r < / K e y > < / a : K e y > < a : V a l u e   i : t y p e = " M e a s u r e G r i d V i e w S t a t e I D i a g r a m T a g A d d i t i o n a l I n f o " / > < / a : K e y V a l u e O f D i a g r a m O b j e c t K e y a n y T y p e z b w N T n L X > < a : K e y V a l u e O f D i a g r a m O b j e c t K e y a n y T y p e z b w N T n L X > < a : K e y > < K e y > M e a s u r e s \ R e c u e n t o   d e   T i e m p o   d e   P r e p a r a c i � n < / K e y > < / a : K e y > < a : V a l u e   i : t y p e = " M e a s u r e G r i d N o d e V i e w S t a t e " > < C o l u m n > 1 5 < / C o l u m n > < L a y e d O u t > t r u e < / L a y e d O u t > < W a s U I I n v i s i b l e > t r u e < / W a s U I I n v i s i b l e > < / a : V a l u e > < / a : K e y V a l u e O f D i a g r a m O b j e c t K e y a n y T y p e z b w N T n L X > < a : K e y V a l u e O f D i a g r a m O b j e c t K e y a n y T y p e z b w N T n L X > < a : K e y > < K e y > M e a s u r e s \ R e c u e n t o   d e   T i e m p o   d e   P r e p a r a c i � n \ T a g I n f o \ F � r m u l a < / K e y > < / a : K e y > < a : V a l u e   i : t y p e = " M e a s u r e G r i d V i e w S t a t e I D i a g r a m T a g A d d i t i o n a l I n f o " / > < / a : K e y V a l u e O f D i a g r a m O b j e c t K e y a n y T y p e z b w N T n L X > < a : K e y V a l u e O f D i a g r a m O b j e c t K e y a n y T y p e z b w N T n L X > < a : K e y > < K e y > M e a s u r e s \ R e c u e n t o   d e   T i e m p o   d e   P r e p a r a c i � n \ T a g I n f o \ V a l o r < / K e y > < / a : K e y > < a : V a l u e   i : t y p e = " M e a s u r e G r i d V i e w S t a t e I D i a g r a m T a g A d d i t i o n a l I n f o " / > < / a : K e y V a l u e O f D i a g r a m O b j e c t K e y a n y T y p e z b w N T n L X > < a : K e y V a l u e O f D i a g r a m O b j e c t K e y a n y T y p e z b w N T n L X > < a : K e y > < K e y > M e a s u r e s \ S u m a   d e   T i e m p o   p r e p < / K e y > < / a : K e y > < a : V a l u e   i : t y p e = " M e a s u r e G r i d N o d e V i e w S t a t e " > < C o l u m n > 2 2 < / C o l u m n > < L a y e d O u t > t r u e < / L a y e d O u t > < W a s U I I n v i s i b l e > t r u e < / W a s U I I n v i s i b l e > < / a : V a l u e > < / a : K e y V a l u e O f D i a g r a m O b j e c t K e y a n y T y p e z b w N T n L X > < a : K e y V a l u e O f D i a g r a m O b j e c t K e y a n y T y p e z b w N T n L X > < a : K e y > < K e y > M e a s u r e s \ S u m a   d e   T i e m p o   p r e p \ T a g I n f o \ F � r m u l a < / K e y > < / a : K e y > < a : V a l u e   i : t y p e = " M e a s u r e G r i d V i e w S t a t e I D i a g r a m T a g A d d i t i o n a l I n f o " / > < / a : K e y V a l u e O f D i a g r a m O b j e c t K e y a n y T y p e z b w N T n L X > < a : K e y V a l u e O f D i a g r a m O b j e c t K e y a n y T y p e z b w N T n L X > < a : K e y > < K e y > M e a s u r e s \ S u m a   d e   T i e m p o   p r e p \ T a g I n f o \ V a l o r < / K e y > < / a : K e y > < a : V a l u e   i : t y p e = " M e a s u r e G r i d V i e w S t a t e I D i a g r a m T a g A d d i t i o n a l I n f o " / > < / a : K e y V a l u e O f D i a g r a m O b j e c t K e y a n y T y p e z b w N T n L X > < a : K e y V a l u e O f D i a g r a m O b j e c t K e y a n y T y p e z b w N T n L X > < a : K e y > < K e y > M e a s u r e s \ P r o m e d i o   d e   T i e m p o   p r e p < / K e y > < / a : K e y > < a : V a l u e   i : t y p e = " M e a s u r e G r i d N o d e V i e w S t a t e " > < C o l u m n > 2 2 < / C o l u m n > < L a y e d O u t > t r u e < / L a y e d O u t > < W a s U I I n v i s i b l e > t r u e < / W a s U I I n v i s i b l e > < / a : V a l u e > < / a : K e y V a l u e O f D i a g r a m O b j e c t K e y a n y T y p e z b w N T n L X > < a : K e y V a l u e O f D i a g r a m O b j e c t K e y a n y T y p e z b w N T n L X > < a : K e y > < K e y > M e a s u r e s \ P r o m e d i o   d e   T i e m p o   p r e p \ T a g I n f o \ F � r m u l a < / K e y > < / a : K e y > < a : V a l u e   i : t y p e = " M e a s u r e G r i d V i e w S t a t e I D i a g r a m T a g A d d i t i o n a l I n f o " / > < / a : K e y V a l u e O f D i a g r a m O b j e c t K e y a n y T y p e z b w N T n L X > < a : K e y V a l u e O f D i a g r a m O b j e c t K e y a n y T y p e z b w N T n L X > < a : K e y > < K e y > M e a s u r e s \ P r o m e d i o   d e   T i e m p o   p r e p \ T a g I n f o \ V a l o r < / K e y > < / a : K e y > < a : V a l u e   i : t y p e = " M e a s u r e G r i d V i e w S t a t e I D i a g r a m T a g A d d i t i o n a l I n f o " / > < / a : K e y V a l u e O f D i a g r a m O b j e c t K e y a n y T y p e z b w N T n L X > < a : K e y V a l u e O f D i a g r a m O b j e c t K e y a n y T y p e z b w N T n L X > < a : K e y > < K e y > M e a s u r e s \ P r o m e d i o   d e   P r o p i n a < / K e y > < / a : K e y > < a : V a l u e   i : t y p e = " M e a s u r e G r i d N o d e V i e w S t a t e " > < C o l u m n > 8 < / C o l u m n > < L a y e d O u t > t r u e < / L a y e d O u t > < W a s U I I n v i s i b l e > t r u e < / W a s U I I n v i s i b l e > < / a : V a l u e > < / a : K e y V a l u e O f D i a g r a m O b j e c t K e y a n y T y p e z b w N T n L X > < a : K e y V a l u e O f D i a g r a m O b j e c t K e y a n y T y p e z b w N T n L X > < a : K e y > < K e y > M e a s u r e s \ P r o m e d i o   d e   P r o p i n a \ T a g I n f o \ F � r m u l a < / K e y > < / a : K e y > < a : V a l u e   i : t y p e = " M e a s u r e G r i d V i e w S t a t e I D i a g r a m T a g A d d i t i o n a l I n f o " / > < / a : K e y V a l u e O f D i a g r a m O b j e c t K e y a n y T y p e z b w N T n L X > < a : K e y V a l u e O f D i a g r a m O b j e c t K e y a n y T y p e z b w N T n L X > < a : K e y > < K e y > M e a s u r e s \ P r o m e d i o   d e   P r o p i n a \ T a g I n f o \ V a l o r < / K e y > < / a : K e y > < a : V a l u e   i : t y p e = " M e a s u r e G r i d V i e w S t a t e I D i a g r a m T a g A d d i t i o n a l I n f o " / > < / a : K e y V a l u e O f D i a g r a m O b j e c t K e y a n y T y p e z b w N T n L X > < a : K e y V a l u e O f D i a g r a m O b j e c t K e y a n y T y p e z b w N T n L X > < a : K e y > < K e y > M e a s u r e s \ P r o m e d i o   d e   M o n t o   T o t a l   d e   l a   C u e n t a < / K e y > < / a : K e y > < a : V a l u e   i : t y p e = " M e a s u r e G r i d N o d e V i e w S t a t e " > < C o l u m n > 1 2 < / C o l u m n > < L a y e d O u t > t r u e < / L a y e d O u t > < W a s U I I n v i s i b l e > t r u e < / W a s U I I n v i s i b l e > < / a : V a l u e > < / a : K e y V a l u e O f D i a g r a m O b j e c t K e y a n y T y p e z b w N T n L X > < a : K e y V a l u e O f D i a g r a m O b j e c t K e y a n y T y p e z b w N T n L X > < a : K e y > < K e y > M e a s u r e s \ P r o m e d i o   d e   M o n t o   T o t a l   d e   l a   C u e n t a \ T a g I n f o \ F � r m u l a < / K e y > < / a : K e y > < a : V a l u e   i : t y p e = " M e a s u r e G r i d V i e w S t a t e I D i a g r a m T a g A d d i t i o n a l I n f o " / > < / a : K e y V a l u e O f D i a g r a m O b j e c t K e y a n y T y p e z b w N T n L X > < a : K e y V a l u e O f D i a g r a m O b j e c t K e y a n y T y p e z b w N T n L X > < a : K e y > < K e y > M e a s u r e s \ P r o m e d i o   d e   M o n t o   T o t a l   d e   l a   C u e n t a \ T a g I n f o \ V a l o r < / K e y > < / a : K e y > < a : V a l u e   i : t y p e = " M e a s u r e G r i d V i e w S t a t e I D i a g r a m T a g A d d i t i o n a l I n f o " / > < / a : K e y V a l u e O f D i a g r a m O b j e c t K e y a n y T y p e z b w N T n L X > < a : K e y V a l u e O f D i a g r a m O b j e c t K e y a n y T y p e z b w N T n L X > < a : K e y > < K e y > M e a s u r e s \ S u m a   d e   F a c t u r a c i o n < / K e y > < / a : K e y > < a : V a l u e   i : t y p e = " M e a s u r e G r i d N o d e V i e w S t a t e " > < C o l u m n > 2 4 < / C o l u m n > < L a y e d O u t > t r u e < / L a y e d O u t > < W a s U I I n v i s i b l e > t r u e < / W a s U I I n v i s i b l e > < / a : V a l u e > < / a : K e y V a l u e O f D i a g r a m O b j e c t K e y a n y T y p e z b w N T n L X > < a : K e y V a l u e O f D i a g r a m O b j e c t K e y a n y T y p e z b w N T n L X > < a : K e y > < K e y > M e a s u r e s \ S u m a   d e   F a c t u r a c i o n \ T a g I n f o \ F � r m u l a < / K e y > < / a : K e y > < a : V a l u e   i : t y p e = " M e a s u r e G r i d V i e w S t a t e I D i a g r a m T a g A d d i t i o n a l I n f o " / > < / a : K e y V a l u e O f D i a g r a m O b j e c t K e y a n y T y p e z b w N T n L X > < a : K e y V a l u e O f D i a g r a m O b j e c t K e y a n y T y p e z b w N T n L X > < a : K e y > < K e y > M e a s u r e s \ S u m a   d e   F a c t u r a c i o n \ T a g I n f o \ V a l o r < / K e y > < / a : K e y > < a : V a l u e   i : t y p e = " M e a s u r e G r i d V i e w S t a t e I D i a g r a m T a g A d d i t i o n a l I n f o " / > < / a : K e y V a l u e O f D i a g r a m O b j e c t K e y a n y T y p e z b w N T n L X > < a : K e y V a l u e O f D i a g r a m O b j e c t K e y a n y T y p e z b w N T n L X > < a : K e y > < K e y > M e a s u r e s \ S u m a   d e   N u m e r o   d e   p l a t o s < / K e y > < / a : K e y > < a : V a l u e   i : t y p e = " M e a s u r e G r i d N o d e V i e w S t a t e " > < C o l u m n > 1 9 < / C o l u m n > < L a y e d O u t > t r u e < / L a y e d O u t > < W a s U I I n v i s i b l e > t r u e < / W a s U I I n v i s i b l e > < / a : V a l u e > < / a : K e y V a l u e O f D i a g r a m O b j e c t K e y a n y T y p e z b w N T n L X > < a : K e y V a l u e O f D i a g r a m O b j e c t K e y a n y T y p e z b w N T n L X > < a : K e y > < K e y > M e a s u r e s \ S u m a   d e   N u m e r o   d e   p l a t o s \ T a g I n f o \ F � r m u l a < / K e y > < / a : K e y > < a : V a l u e   i : t y p e = " M e a s u r e G r i d V i e w S t a t e I D i a g r a m T a g A d d i t i o n a l I n f o " / > < / a : K e y V a l u e O f D i a g r a m O b j e c t K e y a n y T y p e z b w N T n L X > < a : K e y V a l u e O f D i a g r a m O b j e c t K e y a n y T y p e z b w N T n L X > < a : K e y > < K e y > M e a s u r e s \ S u m a   d e   N u m e r o   d e   p l a t o s \ T a g I n f o \ V a l o r < / K e y > < / a : K e y > < a : V a l u e   i : t y p e = " M e a s u r e G r i d V i e w S t a t e I D i a g r a m T a g A d d i t i o n a l I n f o " / > < / a : K e y V a l u e O f D i a g r a m O b j e c t K e y a n y T y p e z b w N T n L X > < a : K e y V a l u e O f D i a g r a m O b j e c t K e y a n y T y p e z b w N T n L X > < a : K e y > < K e y > M e a s u r e s \ P r o m e d i o   d e   N u m e r o   d e   p l a t o s < / K e y > < / a : K e y > < a : V a l u e   i : t y p e = " M e a s u r e G r i d N o d e V i e w S t a t e " > < C o l u m n > 1 9 < / C o l u m n > < L a y e d O u t > t r u e < / L a y e d O u t > < W a s U I I n v i s i b l e > t r u e < / W a s U I I n v i s i b l e > < / a : V a l u e > < / a : K e y V a l u e O f D i a g r a m O b j e c t K e y a n y T y p e z b w N T n L X > < a : K e y V a l u e O f D i a g r a m O b j e c t K e y a n y T y p e z b w N T n L X > < a : K e y > < K e y > M e a s u r e s \ P r o m e d i o   d e   N u m e r o   d e   p l a t o s \ T a g I n f o \ F � r m u l a < / K e y > < / a : K e y > < a : V a l u e   i : t y p e = " M e a s u r e G r i d V i e w S t a t e I D i a g r a m T a g A d d i t i o n a l I n f o " / > < / a : K e y V a l u e O f D i a g r a m O b j e c t K e y a n y T y p e z b w N T n L X > < a : K e y V a l u e O f D i a g r a m O b j e c t K e y a n y T y p e z b w N T n L X > < a : K e y > < K e y > M e a s u r e s \ P r o m e d i o   d e   N u m e r o   d e   p l a t o s \ T a g I n f o \ V a l o r < / K e y > < / a : K e y > < a : V a l u e   i : t y p e = " M e a s u r e G r i d V i e w S t a t e I D i a g r a m T a g A d d i t i o n a l I n f o " / > < / a : K e y V a l u e O f D i a g r a m O b j e c t K e y a n y T y p e z b w N T n L X > < a : K e y V a l u e O f D i a g r a m O b j e c t K e y a n y T y p e z b w N T n L X > < a : K e y > < K e y > M e a s u r e s \ R e c u e n t o   d e   F a c t u r a c i o n < / K e y > < / a : K e y > < a : V a l u e   i : t y p e = " M e a s u r e G r i d N o d e V i e w S t a t e " > < C o l u m n > 2 4 < / C o l u m n > < L a y e d O u t > t r u e < / L a y e d O u t > < W a s U I I n v i s i b l e > t r u e < / W a s U I I n v i s i b l e > < / a : V a l u e > < / a : K e y V a l u e O f D i a g r a m O b j e c t K e y a n y T y p e z b w N T n L X > < a : K e y V a l u e O f D i a g r a m O b j e c t K e y a n y T y p e z b w N T n L X > < a : K e y > < K e y > M e a s u r e s \ R e c u e n t o   d e   F a c t u r a c i o n \ T a g I n f o \ F � r m u l a < / K e y > < / a : K e y > < a : V a l u e   i : t y p e = " M e a s u r e G r i d V i e w S t a t e I D i a g r a m T a g A d d i t i o n a l I n f o " / > < / a : K e y V a l u e O f D i a g r a m O b j e c t K e y a n y T y p e z b w N T n L X > < a : K e y V a l u e O f D i a g r a m O b j e c t K e y a n y T y p e z b w N T n L X > < a : K e y > < K e y > M e a s u r e s \ R e c u e n t o   d e   F a c t u r a c i o n \ T a g I n f o \ V a l o r < / K e y > < / a : K e y > < a : V a l u e   i : t y p e = " M e a s u r e G r i d V i e w S t a t e I D i a g r a m T a g A d d i t i o n a l I n f o " / > < / a : K e y V a l u e O f D i a g r a m O b j e c t K e y a n y T y p e z b w N T n L X > < a : K e y V a l u e O f D i a g r a m O b j e c t K e y a n y T y p e z b w N T n L X > < a : K e y > < K e y > M e a s u r e s \ R e c u e n t o   d e   M o n t o   T o t a l   d e   l a   C u e n t a < / K e y > < / a : K e y > < a : V a l u e   i : t y p e = " M e a s u r e G r i d N o d e V i e w S t a t e " > < C o l u m n > 1 2 < / C o l u m n > < L a y e d O u t > t r u e < / L a y e d O u t > < W a s U I I n v i s i b l e > t r u e < / W a s U I I n v i s i b l e > < / a : V a l u e > < / a : K e y V a l u e O f D i a g r a m O b j e c t K e y a n y T y p e z b w N T n L X > < a : K e y V a l u e O f D i a g r a m O b j e c t K e y a n y T y p e z b w N T n L X > < a : K e y > < K e y > M e a s u r e s \ R e c u e n t o   d e   M o n t o   T o t a l   d e   l a   C u e n t a \ T a g I n f o \ F � r m u l a < / K e y > < / a : K e y > < a : V a l u e   i : t y p e = " M e a s u r e G r i d V i e w S t a t e I D i a g r a m T a g A d d i t i o n a l I n f o " / > < / a : K e y V a l u e O f D i a g r a m O b j e c t K e y a n y T y p e z b w N T n L X > < a : K e y V a l u e O f D i a g r a m O b j e c t K e y a n y T y p e z b w N T n L X > < a : K e y > < K e y > M e a s u r e s \ R e c u e n t o   d e   M o n t o   T o t a l   d e   l a   C u e n t a \ T a g I n f o \ V a l o r < / K e y > < / a : K e y > < a : V a l u e   i : t y p e = " M e a s u r e G r i d V i e w S t a t e I D i a g r a m T a g A d d i t i o n a l I n f o " / > < / a : K e y V a l u e O f D i a g r a m O b j e c t K e y a n y T y p e z b w N T n L X > < a : K e y V a l u e O f D i a g r a m O b j e c t K e y a n y T y p e z b w N T n L X > < a : K e y > < K e y > M e a s u r e s \ S t d D e v   d e   T i e m p o   p r e p < / K e y > < / a : K e y > < a : V a l u e   i : t y p e = " M e a s u r e G r i d N o d e V i e w S t a t e " > < C o l u m n > 2 2 < / C o l u m n > < L a y e d O u t > t r u e < / L a y e d O u t > < W a s U I I n v i s i b l e > t r u e < / W a s U I I n v i s i b l e > < / a : V a l u e > < / a : K e y V a l u e O f D i a g r a m O b j e c t K e y a n y T y p e z b w N T n L X > < a : K e y V a l u e O f D i a g r a m O b j e c t K e y a n y T y p e z b w N T n L X > < a : K e y > < K e y > M e a s u r e s \ S t d D e v   d e   T i e m p o   p r e p \ T a g I n f o \ F � r m u l a < / K e y > < / a : K e y > < a : V a l u e   i : t y p e = " M e a s u r e G r i d V i e w S t a t e I D i a g r a m T a g A d d i t i o n a l I n f o " / > < / a : K e y V a l u e O f D i a g r a m O b j e c t K e y a n y T y p e z b w N T n L X > < a : K e y V a l u e O f D i a g r a m O b j e c t K e y a n y T y p e z b w N T n L X > < a : K e y > < K e y > M e a s u r e s \ S t d D e v   d e   T i e m p o   p r e p \ T a g I n f o \ V a l o r < / K e y > < / a : K e y > < a : V a l u e   i : t y p e = " M e a s u r e G r i d V i e w S t a t e I D i a g r a m T a g A d d i t i o n a l I n f o " / > < / a : K e y V a l u e O f D i a g r a m O b j e c t K e y a n y T y p e z b w N T n L X > < a : K e y V a l u e O f D i a g r a m O b j e c t K e y a n y T y p e z b w N T n L X > < a : K e y > < K e y > M e a s u r e s \ R e c u e n t o   d e   T i e m p o   p e r m < / K e y > < / a : K e y > < a : V a l u e   i : t y p e = " M e a s u r e G r i d N o d e V i e w S t a t e " > < C o l u m n > 2 5 < / C o l u m n > < L a y e d O u t > t r u e < / L a y e d O u t > < W a s U I I n v i s i b l e > t r u e < / W a s U I I n v i s i b l e > < / a : V a l u e > < / a : K e y V a l u e O f D i a g r a m O b j e c t K e y a n y T y p e z b w N T n L X > < a : K e y V a l u e O f D i a g r a m O b j e c t K e y a n y T y p e z b w N T n L X > < a : K e y > < K e y > M e a s u r e s \ R e c u e n t o   d e   T i e m p o   p e r m \ T a g I n f o \ F � r m u l a < / K e y > < / a : K e y > < a : V a l u e   i : t y p e = " M e a s u r e G r i d V i e w S t a t e I D i a g r a m T a g A d d i t i o n a l I n f o " / > < / a : K e y V a l u e O f D i a g r a m O b j e c t K e y a n y T y p e z b w N T n L X > < a : K e y V a l u e O f D i a g r a m O b j e c t K e y a n y T y p e z b w N T n L X > < a : K e y > < K e y > M e a s u r e s \ R e c u e n t o   d e   T i e m p o   p e r m \ T a g I n f o \ V a l o r < / K e y > < / a : K e y > < a : V a l u e   i : t y p e = " M e a s u r e G r i d V i e w S t a t e I D i a g r a m T a g A d d i t i o n a l I n f o " / > < / a : K e y V a l u e O f D i a g r a m O b j e c t K e y a n y T y p e z b w N T n L X > < a : K e y V a l u e O f D i a g r a m O b j e c t K e y a n y T y p e z b w N T n L X > < a : K e y > < K e y > M e a s u r e s \ P r o m e d i o   d e   T i e m p o   p e r m < / K e y > < / a : K e y > < a : V a l u e   i : t y p e = " M e a s u r e G r i d N o d e V i e w S t a t e " > < C o l u m n > 2 5 < / C o l u m n > < L a y e d O u t > t r u e < / L a y e d O u t > < W a s U I I n v i s i b l e > t r u e < / W a s U I I n v i s i b l e > < / a : V a l u e > < / a : K e y V a l u e O f D i a g r a m O b j e c t K e y a n y T y p e z b w N T n L X > < a : K e y V a l u e O f D i a g r a m O b j e c t K e y a n y T y p e z b w N T n L X > < a : K e y > < K e y > M e a s u r e s \ P r o m e d i o   d e   T i e m p o   p e r m \ T a g I n f o \ F � r m u l a < / K e y > < / a : K e y > < a : V a l u e   i : t y p e = " M e a s u r e G r i d V i e w S t a t e I D i a g r a m T a g A d d i t i o n a l I n f o " / > < / a : K e y V a l u e O f D i a g r a m O b j e c t K e y a n y T y p e z b w N T n L X > < a : K e y V a l u e O f D i a g r a m O b j e c t K e y a n y T y p e z b w N T n L X > < a : K e y > < K e y > M e a s u r e s \ P r o m e d i o   d e   T i e m p o   p e r m \ T a g I n f o \ V a l o r < / K e y > < / a : K e y > < a : V a l u e   i : t y p e = " M e a s u r e G r i d V i e w S t a t e I D i a g r a m T a g A d d i t i o n a l I n f o " / > < / a : K e y V a l u e O f D i a g r a m O b j e c t K e y a n y T y p e z b w N T n L X > < a : K e y V a l u e O f D i a g r a m O b j e c t K e y a n y T y p e z b w N T n L X > < a : K e y > < K e y > M e a s u r e s \ S u m a   d e   T i e m p o   p e r m < / K e y > < / a : K e y > < a : V a l u e   i : t y p e = " M e a s u r e G r i d N o d e V i e w S t a t e " > < C o l u m n > 2 5 < / C o l u m n > < L a y e d O u t > t r u e < / L a y e d O u t > < W a s U I I n v i s i b l e > t r u e < / W a s U I I n v i s i b l e > < / a : V a l u e > < / a : K e y V a l u e O f D i a g r a m O b j e c t K e y a n y T y p e z b w N T n L X > < a : K e y V a l u e O f D i a g r a m O b j e c t K e y a n y T y p e z b w N T n L X > < a : K e y > < K e y > M e a s u r e s \ S u m a   d e   T i e m p o   p e r m \ T a g I n f o \ F � r m u l a < / K e y > < / a : K e y > < a : V a l u e   i : t y p e = " M e a s u r e G r i d V i e w S t a t e I D i a g r a m T a g A d d i t i o n a l I n f o " / > < / a : K e y V a l u e O f D i a g r a m O b j e c t K e y a n y T y p e z b w N T n L X > < a : K e y V a l u e O f D i a g r a m O b j e c t K e y a n y T y p e z b w N T n L X > < a : K e y > < K e y > M e a s u r e s \ S u m a   d e   T i e m p o   p e r m \ T a g I n f o \ V a l o r < / K e y > < / a : K e y > < a : V a l u e   i : t y p e = " M e a s u r e G r i d V i e w S t a t e I D i a g r a m T a g A d d i t i o n a l I n f o " / > < / a : K e y V a l u e O f D i a g r a m O b j e c t K e y a n y T y p e z b w N T n L X > < a : K e y V a l u e O f D i a g r a m O b j e c t K e y a n y T y p e z b w N T n L X > < a : K e y > < K e y > C o l u m n s \ N � m e r o   d e   M e s a < / K e y > < / a : K e y > < a : V a l u e   i : t y p e = " M e a s u r e G r i d N o d e V i e w S t a t e " > < L a y e d O u t > t r u e < / L a y e d O u t > < / a : V a l u e > < / a : K e y V a l u e O f D i a g r a m O b j e c t K e y a n y T y p e z b w N T n L X > < a : K e y V a l u e O f D i a g r a m O b j e c t K e y a n y T y p e z b w N T n L X > < a : K e y > < K e y > C o l u m n s \ N o m b r e   d e l   C l i e n t e < / K e y > < / a : K e y > < a : V a l u e   i : t y p e = " M e a s u r e G r i d N o d e V i e w S t a t e " > < C o l u m n > 1 < / C o l u m n > < L a y e d O u t > t r u e < / L a y e d O u t > < / a : V a l u e > < / a : K e y V a l u e O f D i a g r a m O b j e c t K e y a n y T y p e z b w N T n L X > < a : K e y V a l u e O f D i a g r a m O b j e c t K e y a n y T y p e z b w N T n L X > < a : K e y > < K e y > C o l u m n s \ N � m e r o   d e   C o m e n s a l e s < / K e y > < / a : K e y > < a : V a l u e   i : t y p e = " M e a s u r e G r i d N o d e V i e w S t a t e " > < C o l u m n > 2 < / C o l u m n > < L a y e d O u t > t r u e < / L a y e d O u t > < / a : V a l u e > < / a : K e y V a l u e O f D i a g r a m O b j e c t K e y a n y T y p e z b w N T n L X > < a : K e y V a l u e O f D i a g r a m O b j e c t K e y a n y T y p e z b w N T n L X > < a : K e y > < K e y > C o l u m n s \ H o r a   d e   L l e g a d a < / K e y > < / a : K e y > < a : V a l u e   i : t y p e = " M e a s u r e G r i d N o d e V i e w S t a t e " > < C o l u m n > 3 < / C o l u m n > < L a y e d O u t > t r u e < / L a y e d O u t > < / a : V a l u e > < / a : K e y V a l u e O f D i a g r a m O b j e c t K e y a n y T y p e z b w N T n L X > < a : K e y V a l u e O f D i a g r a m O b j e c t K e y a n y T y p e z b w N T n L X > < a : K e y > < K e y > C o l u m n s \ H o r a   d e   S a l i d a < / K e y > < / a : K e y > < a : V a l u e   i : t y p e = " M e a s u r e G r i d N o d e V i e w S t a t e " > < C o l u m n > 4 < / C o l u m n > < L a y e d O u t > t r u e < / L a y e d O u t > < / a : V a l u e > < / a : K e y V a l u e O f D i a g r a m O b j e c t K e y a n y T y p e z b w N T n L X > < a : K e y V a l u e O f D i a g r a m O b j e c t K e y a n y T y p e z b w N T n L X > < a : K e y > < K e y > C o l u m n s \ M e s e r o   A s i g n a d o < / K e y > < / a : K e y > < a : V a l u e   i : t y p e = " M e a s u r e G r i d N o d e V i e w S t a t e " > < C o l u m n > 5 < / C o l u m n > < L a y e d O u t > t r u e < / L a y e d O u t > < / a : V a l u e > < / a : K e y V a l u e O f D i a g r a m O b j e c t K e y a n y T y p e z b w N T n L X > < a : K e y V a l u e O f D i a g r a m O b j e c t K e y a n y T y p e z b w N T n L X > < a : K e y > < K e y > C o l u m n s \ T i p o   d e   S e r v i c i o < / K e y > < / a : K e y > < a : V a l u e   i : t y p e = " M e a s u r e G r i d N o d e V i e w S t a t e " > < C o l u m n > 6 < / C o l u m n > < L a y e d O u t > t r u e < / L a y e d O u t > < / a : V a l u e > < / a : K e y V a l u e O f D i a g r a m O b j e c t K e y a n y T y p e z b w N T n L X > < a : K e y V a l u e O f D i a g r a m O b j e c t K e y a n y T y p e z b w N T n L X > < a : K e y > < K e y > C o l u m n s \ M � t o d o   d e   P a g o < / K e y > < / a : K e y > < a : V a l u e   i : t y p e = " M e a s u r e G r i d N o d e V i e w S t a t e " > < C o l u m n > 7 < / C o l u m n > < L a y e d O u t > t r u e < / L a y e d O u t > < / a : V a l u e > < / a : K e y V a l u e O f D i a g r a m O b j e c t K e y a n y T y p e z b w N T n L X > < a : K e y V a l u e O f D i a g r a m O b j e c t K e y a n y T y p e z b w N T n L X > < a : K e y > < K e y > C o l u m n s \ P r o p i n a < / K e y > < / a : K e y > < a : V a l u e   i : t y p e = " M e a s u r e G r i d N o d e V i e w S t a t e " > < C o l u m n > 8 < / C o l u m n > < L a y e d O u t > t r u e < / L a y e d O u t > < / a : V a l u e > < / a : K e y V a l u e O f D i a g r a m O b j e c t K e y a n y T y p e z b w N T n L X > < a : K e y V a l u e O f D i a g r a m O b j e c t K e y a n y T y p e z b w N T n L X > < a : K e y > < K e y > C o l u m n s \ E s t a d o   d e   l a   M e s a < / K e y > < / a : K e y > < a : V a l u e   i : t y p e = " M e a s u r e G r i d N o d e V i e w S t a t e " > < C o l u m n > 9 < / C o l u m n > < L a y e d O u t > t r u e < / L a y e d O u t > < / a : V a l u e > < / a : K e y V a l u e O f D i a g r a m O b j e c t K e y a n y T y p e z b w N T n L X > < a : K e y V a l u e O f D i a g r a m O b j e c t K e y a n y T y p e z b w N T n L X > < a : K e y > < K e y > C o l u m n s \ N � m e r o   d e   O r d e n < / K e y > < / a : K e y > < a : V a l u e   i : t y p e = " M e a s u r e G r i d N o d e V i e w S t a t e " > < C o l u m n > 1 0 < / C o l u m n > < L a y e d O u t > t r u e < / L a y e d O u t > < / a : V a l u e > < / a : K e y V a l u e O f D i a g r a m O b j e c t K e y a n y T y p e z b w N T n L X > < a : K e y V a l u e O f D i a g r a m O b j e c t K e y a n y T y p e z b w N T n L X > < a : K e y > < K e y > C o l u m n s \ P a � s   d e   O r i g e n < / K e y > < / a : K e y > < a : V a l u e   i : t y p e = " M e a s u r e G r i d N o d e V i e w S t a t e " > < C o l u m n > 1 1 < / C o l u m n > < L a y e d O u t > t r u e < / L a y e d O u t > < / a : V a l u e > < / a : K e y V a l u e O f D i a g r a m O b j e c t K e y a n y T y p e z b w N T n L X > < a : K e y V a l u e O f D i a g r a m O b j e c t K e y a n y T y p e z b w N T n L X > < a : K e y > < K e y > C o l u m n s \ M o n t o   T o t a l   d e   l a   C u e n t a < / K e y > < / a : K e y > < a : V a l u e   i : t y p e = " M e a s u r e G r i d N o d e V i e w S t a t e " > < C o l u m n > 1 2 < / C o l u m n > < L a y e d O u t > t r u e < / L a y e d O u t > < / a : V a l u e > < / a : K e y V a l u e O f D i a g r a m O b j e c t K e y a n y T y p e z b w N T n L X > < a : K e y V a l u e O f D i a g r a m O b j e c t K e y a n y T y p e z b w N T n L X > < a : K e y > < K e y > C o l u m n s \ F e c h a   d e   F a c t u r a < / K e y > < / a : K e y > < a : V a l u e   i : t y p e = " M e a s u r e G r i d N o d e V i e w S t a t e " > < C o l u m n > 1 3 < / C o l u m n > < L a y e d O u t > t r u e < / L a y e d O u t > < / a : V a l u e > < / a : K e y V a l u e O f D i a g r a m O b j e c t K e y a n y T y p e z b w N T n L X > < a : K e y V a l u e O f D i a g r a m O b j e c t K e y a n y T y p e z b w N T n L X > < a : K e y > < K e y > C o l u m n s \ T i e m p o   d e   P e r m a n e n c i a < / K e y > < / a : K e y > < a : V a l u e   i : t y p e = " M e a s u r e G r i d N o d e V i e w S t a t e " > < C o l u m n > 1 4 < / C o l u m n > < L a y e d O u t > t r u e < / L a y e d O u t > < / a : V a l u e > < / a : K e y V a l u e O f D i a g r a m O b j e c t K e y a n y T y p e z b w N T n L X > < a : K e y V a l u e O f D i a g r a m O b j e c t K e y a n y T y p e z b w N T n L X > < a : K e y > < K e y > C o l u m n s \ T i e m p o   d e   P r e p a r a c i � n < / K e y > < / a : K e y > < a : V a l u e   i : t y p e = " M e a s u r e G r i d N o d e V i e w S t a t e " > < C o l u m n > 1 5 < / C o l u m n > < L a y e d O u t > t r u e < / L a y e d O u t > < / a : V a l u e > < / a : K e y V a l u e O f D i a g r a m O b j e c t K e y a n y T y p e z b w N T n L X > < a : K e y V a l u e O f D i a g r a m O b j e c t K e y a n y T y p e z b w N T n L X > < a : K e y > < K e y > C o l u m n s \ T i e m p o   d e   d e g u s t a c i � n < / K e y > < / a : K e y > < a : V a l u e   i : t y p e = " M e a s u r e G r i d N o d e V i e w S t a t e " > < C o l u m n > 1 6 < / C o l u m n > < L a y e d O u t > t r u e < / L a y e d O u t > < / a : V a l u e > < / a : K e y V a l u e O f D i a g r a m O b j e c t K e y a n y T y p e z b w N T n L X > < a : K e y V a l u e O f D i a g r a m O b j e c t K e y a n y T y p e z b w N T n L X > < a : K e y > < K e y > C o l u m n s \ C o b r a d a < / K e y > < / a : K e y > < a : V a l u e   i : t y p e = " M e a s u r e G r i d N o d e V i e w S t a t e " > < C o l u m n > 1 7 < / C o l u m n > < L a y e d O u t > t r u e < / L a y e d O u t > < / a : V a l u e > < / a : K e y V a l u e O f D i a g r a m O b j e c t K e y a n y T y p e z b w N T n L X > < a : K e y V a l u e O f D i a g r a m O b j e c t K e y a n y T y p e z b w N T n L X > < a : K e y > < K e y > C o l u m n s \ D � a   s e m a n a < / K e y > < / a : K e y > < a : V a l u e   i : t y p e = " M e a s u r e G r i d N o d e V i e w S t a t e " > < C o l u m n > 1 8 < / C o l u m n > < L a y e d O u t > t r u e < / L a y e d O u t > < / a : V a l u e > < / a : K e y V a l u e O f D i a g r a m O b j e c t K e y a n y T y p e z b w N T n L X > < a : K e y V a l u e O f D i a g r a m O b j e c t K e y a n y T y p e z b w N T n L X > < a : K e y > < K e y > C o l u m n s \ N u m e r o   d e   p l a t o s < / K e y > < / a : K e y > < a : V a l u e   i : t y p e = " M e a s u r e G r i d N o d e V i e w S t a t e " > < C o l u m n > 1 9 < / C o l u m n > < L a y e d O u t > t r u e < / L a y e d O u t > < / a : V a l u e > < / a : K e y V a l u e O f D i a g r a m O b j e c t K e y a n y T y p e z b w N T n L X > < a : K e y V a l u e O f D i a g r a m O b j e c t K e y a n y T y p e z b w N T n L X > < a : K e y > < K e y > C o l u m n s \ T i e m p o   d e   P r e p a r a c i � n   ( h o r a ) < / K e y > < / a : K e y > < a : V a l u e   i : t y p e = " M e a s u r e G r i d N o d e V i e w S t a t e " > < C o l u m n > 2 0 < / C o l u m n > < L a y e d O u t > t r u e < / L a y e d O u t > < / a : V a l u e > < / a : K e y V a l u e O f D i a g r a m O b j e c t K e y a n y T y p e z b w N T n L X > < a : K e y V a l u e O f D i a g r a m O b j e c t K e y a n y T y p e z b w N T n L X > < a : K e y > < K e y > C o l u m n s \ T i e m p o   d e   P r e p a r a c i � n   ( m i n u t o ) < / K e y > < / a : K e y > < a : V a l u e   i : t y p e = " M e a s u r e G r i d N o d e V i e w S t a t e " > < C o l u m n > 2 1 < / C o l u m n > < L a y e d O u t > t r u e < / L a y e d O u t > < / a : V a l u e > < / a : K e y V a l u e O f D i a g r a m O b j e c t K e y a n y T y p e z b w N T n L X > < a : K e y V a l u e O f D i a g r a m O b j e c t K e y a n y T y p e z b w N T n L X > < a : K e y > < K e y > C o l u m n s \ T i e m p o   p r e p < / K e y > < / a : K e y > < a : V a l u e   i : t y p e = " M e a s u r e G r i d N o d e V i e w S t a t e " > < C o l u m n > 2 2 < / C o l u m n > < L a y e d O u t > t r u e < / L a y e d O u t > < / a : V a l u e > < / a : K e y V a l u e O f D i a g r a m O b j e c t K e y a n y T y p e z b w N T n L X > < a : K e y V a l u e O f D i a g r a m O b j e c t K e y a n y T y p e z b w N T n L X > < a : K e y > < K e y > C o l u m n s \ T i e m p o   d e g u s t a c i o n   ( h o r a ) < / K e y > < / a : K e y > < a : V a l u e   i : t y p e = " M e a s u r e G r i d N o d e V i e w S t a t e " > < C o l u m n > 2 3 < / C o l u m n > < L a y e d O u t > t r u e < / L a y e d O u t > < / a : V a l u e > < / a : K e y V a l u e O f D i a g r a m O b j e c t K e y a n y T y p e z b w N T n L X > < a : K e y V a l u e O f D i a g r a m O b j e c t K e y a n y T y p e z b w N T n L X > < a : K e y > < K e y > C o l u m n s \ F a c t u r a c i o n < / K e y > < / a : K e y > < a : V a l u e   i : t y p e = " M e a s u r e G r i d N o d e V i e w S t a t e " > < C o l u m n > 2 4 < / C o l u m n > < L a y e d O u t > t r u e < / L a y e d O u t > < / a : V a l u e > < / a : K e y V a l u e O f D i a g r a m O b j e c t K e y a n y T y p e z b w N T n L X > < a : K e y V a l u e O f D i a g r a m O b j e c t K e y a n y T y p e z b w N T n L X > < a : K e y > < K e y > C o l u m n s \ T i e m p o   p e r m < / K e y > < / a : K e y > < a : V a l u e   i : t y p e = " M e a s u r e G r i d N o d e V i e w S t a t e " > < C o l u m n > 2 5 < / C o l u m n > < L a y e d O u t > t r u e < / L a y e d O u t > < / a : V a l u e > < / a : K e y V a l u e O f D i a g r a m O b j e c t K e y a n y T y p e z b w N T n L X > < a : K e y V a l u e O f D i a g r a m O b j e c t K e y a n y T y p e z b w N T n L X > < a : K e y > < K e y > L i n k s \ & l t ; C o l u m n s \ S u m a   d e   C o b r a d a & g t ; - & l t ; M e a s u r e s \ C o b r a d a & g t ; < / K e y > < / a : K e y > < a : V a l u e   i : t y p e = " M e a s u r e G r i d V i e w S t a t e I D i a g r a m L i n k " / > < / a : K e y V a l u e O f D i a g r a m O b j e c t K e y a n y T y p e z b w N T n L X > < a : K e y V a l u e O f D i a g r a m O b j e c t K e y a n y T y p e z b w N T n L X > < a : K e y > < K e y > L i n k s \ & l t ; C o l u m n s \ S u m a   d e   C o b r a d a & g t ; - & l t ; M e a s u r e s \ C o b r a d a & g t ; \ C O L U M N < / K e y > < / a : K e y > < a : V a l u e   i : t y p e = " M e a s u r e G r i d V i e w S t a t e I D i a g r a m L i n k E n d p o i n t " / > < / a : K e y V a l u e O f D i a g r a m O b j e c t K e y a n y T y p e z b w N T n L X > < a : K e y V a l u e O f D i a g r a m O b j e c t K e y a n y T y p e z b w N T n L X > < a : K e y > < K e y > L i n k s \ & l t ; C o l u m n s \ S u m a   d e   C o b r a d a & g t ; - & l t ; M e a s u r e s \ C o b r a d a & g t ; \ M E A S U R E < / K e y > < / a : K e y > < a : V a l u e   i : t y p e = " M e a s u r e G r i d V i e w S t a t e I D i a g r a m L i n k E n d p o i n t " / > < / a : K e y V a l u e O f D i a g r a m O b j e c t K e y a n y T y p e z b w N T n L X > < a : K e y V a l u e O f D i a g r a m O b j e c t K e y a n y T y p e z b w N T n L X > < a : K e y > < K e y > L i n k s \ & l t ; C o l u m n s \ P r o m e d i o   d e   C o b r a d a & g t ; - & l t ; M e a s u r e s \ C o b r a d a & g t ; < / K e y > < / a : K e y > < a : V a l u e   i : t y p e = " M e a s u r e G r i d V i e w S t a t e I D i a g r a m L i n k " / > < / a : K e y V a l u e O f D i a g r a m O b j e c t K e y a n y T y p e z b w N T n L X > < a : K e y V a l u e O f D i a g r a m O b j e c t K e y a n y T y p e z b w N T n L X > < a : K e y > < K e y > L i n k s \ & l t ; C o l u m n s \ P r o m e d i o   d e   C o b r a d a & g t ; - & l t ; M e a s u r e s \ C o b r a d a & g t ; \ C O L U M N < / K e y > < / a : K e y > < a : V a l u e   i : t y p e = " M e a s u r e G r i d V i e w S t a t e I D i a g r a m L i n k E n d p o i n t " / > < / a : K e y V a l u e O f D i a g r a m O b j e c t K e y a n y T y p e z b w N T n L X > < a : K e y V a l u e O f D i a g r a m O b j e c t K e y a n y T y p e z b w N T n L X > < a : K e y > < K e y > L i n k s \ & l t ; C o l u m n s \ P r o m e d i o   d e   C o b r a d a & g t ; - & l t ; M e a s u r e s \ C o b r a d a & g t ; \ M E A S U R E < / K e y > < / a : K e y > < a : V a l u e   i : t y p e = " M e a s u r e G r i d V i e w S t a t e I D i a g r a m L i n k E n d p o i n t " / > < / a : K e y V a l u e O f D i a g r a m O b j e c t K e y a n y T y p e z b w N T n L X > < a : K e y V a l u e O f D i a g r a m O b j e c t K e y a n y T y p e z b w N T n L X > < a : K e y > < K e y > L i n k s \ & l t ; C o l u m n s \ S u m a   d e   M o n t o   T o t a l   d e   l a   C u e n t a & g t ; - & l t ; M e a s u r e s \ M o n t o   T o t a l   d e   l a   C u e n t a & g t ; < / K e y > < / a : K e y > < a : V a l u e   i : t y p e = " M e a s u r e G r i d V i e w S t a t e I D i a g r a m L i n k " / > < / a : K e y V a l u e O f D i a g r a m O b j e c t K e y a n y T y p e z b w N T n L X > < a : K e y V a l u e O f D i a g r a m O b j e c t K e y a n y T y p e z b w N T n L X > < a : K e y > < K e y > L i n k s \ & l t ; C o l u m n s \ S u m a   d e   M o n t o   T o t a l   d e   l a   C u e n t a & g t ; - & l t ; M e a s u r e s \ M o n t o   T o t a l   d e   l a   C u e n t a & g t ; \ C O L U M N < / K e y > < / a : K e y > < a : V a l u e   i : t y p e = " M e a s u r e G r i d V i e w S t a t e I D i a g r a m L i n k E n d p o i n t " / > < / a : K e y V a l u e O f D i a g r a m O b j e c t K e y a n y T y p e z b w N T n L X > < a : K e y V a l u e O f D i a g r a m O b j e c t K e y a n y T y p e z b w N T n L X > < a : K e y > < K e y > L i n k s \ & l t ; C o l u m n s \ S u m a   d e   M o n t o   T o t a l   d e   l a   C u e n t a & g t ; - & l t ; M e a s u r e s \ M o n t o   T o t a l   d e   l a   C u e n t a & g t ; \ M E A S U R E < / K e y > < / a : K e y > < a : V a l u e   i : t y p e = " M e a s u r e G r i d V i e w S t a t e I D i a g r a m L i n k E n d p o i n t " / > < / a : K e y V a l u e O f D i a g r a m O b j e c t K e y a n y T y p e z b w N T n L X > < a : K e y V a l u e O f D i a g r a m O b j e c t K e y a n y T y p e z b w N T n L X > < a : K e y > < K e y > L i n k s \ & l t ; C o l u m n s \ S u m a   d e   N � m e r o   d e   O r d e n & g t ; - & l t ; M e a s u r e s \ N � m e r o   d e   O r d e n & g t ; < / K e y > < / a : K e y > < a : V a l u e   i : t y p e = " M e a s u r e G r i d V i e w S t a t e I D i a g r a m L i n k " / > < / a : K e y V a l u e O f D i a g r a m O b j e c t K e y a n y T y p e z b w N T n L X > < a : K e y V a l u e O f D i a g r a m O b j e c t K e y a n y T y p e z b w N T n L X > < a : K e y > < K e y > L i n k s \ & l t ; C o l u m n s \ S u m a   d e   N � m e r o   d e   O r d e n & g t ; - & l t ; M e a s u r e s \ N � m e r o   d e   O r d e n & g t ; \ C O L U M N < / K e y > < / a : K e y > < a : V a l u e   i : t y p e = " M e a s u r e G r i d V i e w S t a t e I D i a g r a m L i n k E n d p o i n t " / > < / a : K e y V a l u e O f D i a g r a m O b j e c t K e y a n y T y p e z b w N T n L X > < a : K e y V a l u e O f D i a g r a m O b j e c t K e y a n y T y p e z b w N T n L X > < a : K e y > < K e y > L i n k s \ & l t ; C o l u m n s \ S u m a   d e   N � m e r o   d e   O r d e n & g t ; - & l t ; M e a s u r e s \ N � m e r o   d e   O r d e n & g t ; \ M E A S U R E < / K e y > < / a : K e y > < a : V a l u e   i : t y p e = " M e a s u r e G r i d V i e w S t a t e I D i a g r a m L i n k E n d p o i n t " / > < / a : K e y V a l u e O f D i a g r a m O b j e c t K e y a n y T y p e z b w N T n L X > < a : K e y V a l u e O f D i a g r a m O b j e c t K e y a n y T y p e z b w N T n L X > < a : K e y > < K e y > L i n k s \ & l t ; C o l u m n s \ R e c u e n t o   d e   N � m e r o   d e   O r d e n & g t ; - & l t ; M e a s u r e s \ N � m e r o   d e   O r d e n & g t ; < / K e y > < / a : K e y > < a : V a l u e   i : t y p e = " M e a s u r e G r i d V i e w S t a t e I D i a g r a m L i n k " / > < / a : K e y V a l u e O f D i a g r a m O b j e c t K e y a n y T y p e z b w N T n L X > < a : K e y V a l u e O f D i a g r a m O b j e c t K e y a n y T y p e z b w N T n L X > < a : K e y > < K e y > L i n k s \ & l t ; C o l u m n s \ R e c u e n t o   d e   N � m e r o   d e   O r d e n & g t ; - & l t ; M e a s u r e s \ N � m e r o   d e   O r d e n & g t ; \ C O L U M N < / K e y > < / a : K e y > < a : V a l u e   i : t y p e = " M e a s u r e G r i d V i e w S t a t e I D i a g r a m L i n k E n d p o i n t " / > < / a : K e y V a l u e O f D i a g r a m O b j e c t K e y a n y T y p e z b w N T n L X > < a : K e y V a l u e O f D i a g r a m O b j e c t K e y a n y T y p e z b w N T n L X > < a : K e y > < K e y > L i n k s \ & l t ; C o l u m n s \ R e c u e n t o   d e   N � m e r o   d e   O r d e n & g t ; - & l t ; M e a s u r e s \ N � m e r o   d e   O r d e n & g t ; \ M E A S U R E < / K e y > < / a : K e y > < a : V a l u e   i : t y p e = " M e a s u r e G r i d V i e w S t a t e I D i a g r a m L i n k E n d p o i n t " / > < / a : K e y V a l u e O f D i a g r a m O b j e c t K e y a n y T y p e z b w N T n L X > < a : K e y V a l u e O f D i a g r a m O b j e c t K e y a n y T y p e z b w N T n L X > < a : K e y > < K e y > L i n k s \ & l t ; C o l u m n s \ S u m a   d e   P r o p i n a & g t ; - & l t ; M e a s u r e s \ P r o p i n a & g t ; < / K e y > < / a : K e y > < a : V a l u e   i : t y p e = " M e a s u r e G r i d V i e w S t a t e I D i a g r a m L i n k " / > < / a : K e y V a l u e O f D i a g r a m O b j e c t K e y a n y T y p e z b w N T n L X > < a : K e y V a l u e O f D i a g r a m O b j e c t K e y a n y T y p e z b w N T n L X > < a : K e y > < K e y > L i n k s \ & l t ; C o l u m n s \ S u m a   d e   P r o p i n a & g t ; - & l t ; M e a s u r e s \ P r o p i n a & g t ; \ C O L U M N < / K e y > < / a : K e y > < a : V a l u e   i : t y p e = " M e a s u r e G r i d V i e w S t a t e I D i a g r a m L i n k E n d p o i n t " / > < / a : K e y V a l u e O f D i a g r a m O b j e c t K e y a n y T y p e z b w N T n L X > < a : K e y V a l u e O f D i a g r a m O b j e c t K e y a n y T y p e z b w N T n L X > < a : K e y > < K e y > L i n k s \ & l t ; C o l u m n s \ S u m a   d e   P r o p i n a & g t ; - & l t ; M e a s u r e s \ P r o p i n a & g t ; \ M E A S U R E < / K e y > < / a : K e y > < a : V a l u e   i : t y p e = " M e a s u r e G r i d V i e w S t a t e I D i a g r a m L i n k E n d p o i n t " / > < / a : K e y V a l u e O f D i a g r a m O b j e c t K e y a n y T y p e z b w N T n L X > < a : K e y V a l u e O f D i a g r a m O b j e c t K e y a n y T y p e z b w N T n L X > < a : K e y > < K e y > L i n k s \ & l t ; C o l u m n s \ R e c u e n t o   d e   C o b r a d a & g t ; - & l t ; M e a s u r e s \ C o b r a d a & g t ; < / K e y > < / a : K e y > < a : V a l u e   i : t y p e = " M e a s u r e G r i d V i e w S t a t e I D i a g r a m L i n k " / > < / a : K e y V a l u e O f D i a g r a m O b j e c t K e y a n y T y p e z b w N T n L X > < a : K e y V a l u e O f D i a g r a m O b j e c t K e y a n y T y p e z b w N T n L X > < a : K e y > < K e y > L i n k s \ & l t ; C o l u m n s \ R e c u e n t o   d e   C o b r a d a & g t ; - & l t ; M e a s u r e s \ C o b r a d a & g t ; \ C O L U M N < / K e y > < / a : K e y > < a : V a l u e   i : t y p e = " M e a s u r e G r i d V i e w S t a t e I D i a g r a m L i n k E n d p o i n t " / > < / a : K e y V a l u e O f D i a g r a m O b j e c t K e y a n y T y p e z b w N T n L X > < a : K e y V a l u e O f D i a g r a m O b j e c t K e y a n y T y p e z b w N T n L X > < a : K e y > < K e y > L i n k s \ & l t ; C o l u m n s \ R e c u e n t o   d e   C o b r a d a & g t ; - & l t ; M e a s u r e s \ C o b r a d a & g t ; \ M E A S U R E < / K e y > < / a : K e y > < a : V a l u e   i : t y p e = " M e a s u r e G r i d V i e w S t a t e I D i a g r a m L i n k E n d p o i n t " / > < / a : K e y V a l u e O f D i a g r a m O b j e c t K e y a n y T y p e z b w N T n L X > < a : K e y V a l u e O f D i a g r a m O b j e c t K e y a n y T y p e z b w N T n L X > < a : K e y > < K e y > L i n k s \ & l t ; C o l u m n s \ R e c u e n t o   d e   T i e m p o   d e   P r e p a r a c i � n & g t ; - & l t ; M e a s u r e s \ T i e m p o   d e   P r e p a r a c i � n & g t ; < / K e y > < / a : K e y > < a : V a l u e   i : t y p e = " M e a s u r e G r i d V i e w S t a t e I D i a g r a m L i n k " / > < / a : K e y V a l u e O f D i a g r a m O b j e c t K e y a n y T y p e z b w N T n L X > < a : K e y V a l u e O f D i a g r a m O b j e c t K e y a n y T y p e z b w N T n L X > < a : K e y > < K e y > L i n k s \ & l t ; C o l u m n s \ R e c u e n t o   d e   T i e m p o   d e   P r e p a r a c i � n & g t ; - & l t ; M e a s u r e s \ T i e m p o   d e   P r e p a r a c i � n & g t ; \ C O L U M N < / K e y > < / a : K e y > < a : V a l u e   i : t y p e = " M e a s u r e G r i d V i e w S t a t e I D i a g r a m L i n k E n d p o i n t " / > < / a : K e y V a l u e O f D i a g r a m O b j e c t K e y a n y T y p e z b w N T n L X > < a : K e y V a l u e O f D i a g r a m O b j e c t K e y a n y T y p e z b w N T n L X > < a : K e y > < K e y > L i n k s \ & l t ; C o l u m n s \ R e c u e n t o   d e   T i e m p o   d e   P r e p a r a c i � n & g t ; - & l t ; M e a s u r e s \ T i e m p o   d e   P r e p a r a c i � n & g t ; \ M E A S U R E < / K e y > < / a : K e y > < a : V a l u e   i : t y p e = " M e a s u r e G r i d V i e w S t a t e I D i a g r a m L i n k E n d p o i n t " / > < / a : K e y V a l u e O f D i a g r a m O b j e c t K e y a n y T y p e z b w N T n L X > < a : K e y V a l u e O f D i a g r a m O b j e c t K e y a n y T y p e z b w N T n L X > < a : K e y > < K e y > L i n k s \ & l t ; C o l u m n s \ S u m a   d e   T i e m p o   p r e p & g t ; - & l t ; M e a s u r e s \ T i e m p o   p r e p & g t ; < / K e y > < / a : K e y > < a : V a l u e   i : t y p e = " M e a s u r e G r i d V i e w S t a t e I D i a g r a m L i n k " / > < / a : K e y V a l u e O f D i a g r a m O b j e c t K e y a n y T y p e z b w N T n L X > < a : K e y V a l u e O f D i a g r a m O b j e c t K e y a n y T y p e z b w N T n L X > < a : K e y > < K e y > L i n k s \ & l t ; C o l u m n s \ S u m a   d e   T i e m p o   p r e p & g t ; - & l t ; M e a s u r e s \ T i e m p o   p r e p & g t ; \ C O L U M N < / K e y > < / a : K e y > < a : V a l u e   i : t y p e = " M e a s u r e G r i d V i e w S t a t e I D i a g r a m L i n k E n d p o i n t " / > < / a : K e y V a l u e O f D i a g r a m O b j e c t K e y a n y T y p e z b w N T n L X > < a : K e y V a l u e O f D i a g r a m O b j e c t K e y a n y T y p e z b w N T n L X > < a : K e y > < K e y > L i n k s \ & l t ; C o l u m n s \ S u m a   d e   T i e m p o   p r e p & g t ; - & l t ; M e a s u r e s \ T i e m p o   p r e p & g t ; \ M E A S U R E < / K e y > < / a : K e y > < a : V a l u e   i : t y p e = " M e a s u r e G r i d V i e w S t a t e I D i a g r a m L i n k E n d p o i n t " / > < / a : K e y V a l u e O f D i a g r a m O b j e c t K e y a n y T y p e z b w N T n L X > < a : K e y V a l u e O f D i a g r a m O b j e c t K e y a n y T y p e z b w N T n L X > < a : K e y > < K e y > L i n k s \ & l t ; C o l u m n s \ P r o m e d i o   d e   T i e m p o   p r e p & g t ; - & l t ; M e a s u r e s \ T i e m p o   p r e p & g t ; < / K e y > < / a : K e y > < a : V a l u e   i : t y p e = " M e a s u r e G r i d V i e w S t a t e I D i a g r a m L i n k " / > < / a : K e y V a l u e O f D i a g r a m O b j e c t K e y a n y T y p e z b w N T n L X > < a : K e y V a l u e O f D i a g r a m O b j e c t K e y a n y T y p e z b w N T n L X > < a : K e y > < K e y > L i n k s \ & l t ; C o l u m n s \ P r o m e d i o   d e   T i e m p o   p r e p & g t ; - & l t ; M e a s u r e s \ T i e m p o   p r e p & g t ; \ C O L U M N < / K e y > < / a : K e y > < a : V a l u e   i : t y p e = " M e a s u r e G r i d V i e w S t a t e I D i a g r a m L i n k E n d p o i n t " / > < / a : K e y V a l u e O f D i a g r a m O b j e c t K e y a n y T y p e z b w N T n L X > < a : K e y V a l u e O f D i a g r a m O b j e c t K e y a n y T y p e z b w N T n L X > < a : K e y > < K e y > L i n k s \ & l t ; C o l u m n s \ P r o m e d i o   d e   T i e m p o   p r e p & g t ; - & l t ; M e a s u r e s \ T i e m p o   p r e p & g t ; \ M E A S U R E < / K e y > < / a : K e y > < a : V a l u e   i : t y p e = " M e a s u r e G r i d V i e w S t a t e I D i a g r a m L i n k E n d p o i n t " / > < / a : K e y V a l u e O f D i a g r a m O b j e c t K e y a n y T y p e z b w N T n L X > < a : K e y V a l u e O f D i a g r a m O b j e c t K e y a n y T y p e z b w N T n L X > < a : K e y > < K e y > L i n k s \ & l t ; C o l u m n s \ P r o m e d i o   d e   P r o p i n a & g t ; - & l t ; M e a s u r e s \ P r o p i n a & g t ; < / K e y > < / a : K e y > < a : V a l u e   i : t y p e = " M e a s u r e G r i d V i e w S t a t e I D i a g r a m L i n k " / > < / a : K e y V a l u e O f D i a g r a m O b j e c t K e y a n y T y p e z b w N T n L X > < a : K e y V a l u e O f D i a g r a m O b j e c t K e y a n y T y p e z b w N T n L X > < a : K e y > < K e y > L i n k s \ & l t ; C o l u m n s \ P r o m e d i o   d e   P r o p i n a & g t ; - & l t ; M e a s u r e s \ P r o p i n a & g t ; \ C O L U M N < / K e y > < / a : K e y > < a : V a l u e   i : t y p e = " M e a s u r e G r i d V i e w S t a t e I D i a g r a m L i n k E n d p o i n t " / > < / a : K e y V a l u e O f D i a g r a m O b j e c t K e y a n y T y p e z b w N T n L X > < a : K e y V a l u e O f D i a g r a m O b j e c t K e y a n y T y p e z b w N T n L X > < a : K e y > < K e y > L i n k s \ & l t ; C o l u m n s \ P r o m e d i o   d e   P r o p i n a & g t ; - & l t ; M e a s u r e s \ P r o p i n a & g t ; \ M E A S U R E < / K e y > < / a : K e y > < a : V a l u e   i : t y p e = " M e a s u r e G r i d V i e w S t a t e I D i a g r a m L i n k E n d p o i n t " / > < / a : K e y V a l u e O f D i a g r a m O b j e c t K e y a n y T y p e z b w N T n L X > < a : K e y V a l u e O f D i a g r a m O b j e c t K e y a n y T y p e z b w N T n L X > < a : K e y > < K e y > L i n k s \ & l t ; C o l u m n s \ P r o m e d i o   d e   M o n t o   T o t a l   d e   l a   C u e n t a & g t ; - & l t ; M e a s u r e s \ M o n t o   T o t a l   d e   l a   C u e n t a & g t ; < / K e y > < / a : K e y > < a : V a l u e   i : t y p e = " M e a s u r e G r i d V i e w S t a t e I D i a g r a m L i n k " / > < / a : K e y V a l u e O f D i a g r a m O b j e c t K e y a n y T y p e z b w N T n L X > < a : K e y V a l u e O f D i a g r a m O b j e c t K e y a n y T y p e z b w N T n L X > < a : K e y > < K e y > L i n k s \ & l t ; C o l u m n s \ P r o m e d i o   d e   M o n t o   T o t a l   d e   l a   C u e n t a & g t ; - & l t ; M e a s u r e s \ M o n t o   T o t a l   d e   l a   C u e n t a & g t ; \ C O L U M N < / K e y > < / a : K e y > < a : V a l u e   i : t y p e = " M e a s u r e G r i d V i e w S t a t e I D i a g r a m L i n k E n d p o i n t " / > < / a : K e y V a l u e O f D i a g r a m O b j e c t K e y a n y T y p e z b w N T n L X > < a : K e y V a l u e O f D i a g r a m O b j e c t K e y a n y T y p e z b w N T n L X > < a : K e y > < K e y > L i n k s \ & l t ; C o l u m n s \ P r o m e d i o   d e   M o n t o   T o t a l   d e   l a   C u e n t a & g t ; - & l t ; M e a s u r e s \ M o n t o   T o t a l   d e   l a   C u e n t a & g t ; \ M E A S U R E < / K e y > < / a : K e y > < a : V a l u e   i : t y p e = " M e a s u r e G r i d V i e w S t a t e I D i a g r a m L i n k E n d p o i n t " / > < / a : K e y V a l u e O f D i a g r a m O b j e c t K e y a n y T y p e z b w N T n L X > < a : K e y V a l u e O f D i a g r a m O b j e c t K e y a n y T y p e z b w N T n L X > < a : K e y > < K e y > L i n k s \ & l t ; C o l u m n s \ S u m a   d e   F a c t u r a c i o n & g t ; - & l t ; M e a s u r e s \ F a c t u r a c i o n & g t ; < / K e y > < / a : K e y > < a : V a l u e   i : t y p e = " M e a s u r e G r i d V i e w S t a t e I D i a g r a m L i n k " / > < / a : K e y V a l u e O f D i a g r a m O b j e c t K e y a n y T y p e z b w N T n L X > < a : K e y V a l u e O f D i a g r a m O b j e c t K e y a n y T y p e z b w N T n L X > < a : K e y > < K e y > L i n k s \ & l t ; C o l u m n s \ S u m a   d e   F a c t u r a c i o n & g t ; - & l t ; M e a s u r e s \ F a c t u r a c i o n & g t ; \ C O L U M N < / K e y > < / a : K e y > < a : V a l u e   i : t y p e = " M e a s u r e G r i d V i e w S t a t e I D i a g r a m L i n k E n d p o i n t " / > < / a : K e y V a l u e O f D i a g r a m O b j e c t K e y a n y T y p e z b w N T n L X > < a : K e y V a l u e O f D i a g r a m O b j e c t K e y a n y T y p e z b w N T n L X > < a : K e y > < K e y > L i n k s \ & l t ; C o l u m n s \ S u m a   d e   F a c t u r a c i o n & g t ; - & l t ; M e a s u r e s \ F a c t u r a c i o n & g t ; \ M E A S U R E < / K e y > < / a : K e y > < a : V a l u e   i : t y p e = " M e a s u r e G r i d V i e w S t a t e I D i a g r a m L i n k E n d p o i n t " / > < / a : K e y V a l u e O f D i a g r a m O b j e c t K e y a n y T y p e z b w N T n L X > < a : K e y V a l u e O f D i a g r a m O b j e c t K e y a n y T y p e z b w N T n L X > < a : K e y > < K e y > L i n k s \ & l t ; C o l u m n s \ S u m a   d e   N u m e r o   d e   p l a t o s & g t ; - & l t ; M e a s u r e s \ N u m e r o   d e   p l a t o s & g t ; < / K e y > < / a : K e y > < a : V a l u e   i : t y p e = " M e a s u r e G r i d V i e w S t a t e I D i a g r a m L i n k " / > < / a : K e y V a l u e O f D i a g r a m O b j e c t K e y a n y T y p e z b w N T n L X > < a : K e y V a l u e O f D i a g r a m O b j e c t K e y a n y T y p e z b w N T n L X > < a : K e y > < K e y > L i n k s \ & l t ; C o l u m n s \ S u m a   d e   N u m e r o   d e   p l a t o s & g t ; - & l t ; M e a s u r e s \ N u m e r o   d e   p l a t o s & g t ; \ C O L U M N < / K e y > < / a : K e y > < a : V a l u e   i : t y p e = " M e a s u r e G r i d V i e w S t a t e I D i a g r a m L i n k E n d p o i n t " / > < / a : K e y V a l u e O f D i a g r a m O b j e c t K e y a n y T y p e z b w N T n L X > < a : K e y V a l u e O f D i a g r a m O b j e c t K e y a n y T y p e z b w N T n L X > < a : K e y > < K e y > L i n k s \ & l t ; C o l u m n s \ S u m a   d e   N u m e r o   d e   p l a t o s & g t ; - & l t ; M e a s u r e s \ N u m e r o   d e   p l a t o s & g t ; \ M E A S U R E < / K e y > < / a : K e y > < a : V a l u e   i : t y p e = " M e a s u r e G r i d V i e w S t a t e I D i a g r a m L i n k E n d p o i n t " / > < / a : K e y V a l u e O f D i a g r a m O b j e c t K e y a n y T y p e z b w N T n L X > < a : K e y V a l u e O f D i a g r a m O b j e c t K e y a n y T y p e z b w N T n L X > < a : K e y > < K e y > L i n k s \ & l t ; C o l u m n s \ P r o m e d i o   d e   N u m e r o   d e   p l a t o s & g t ; - & l t ; M e a s u r e s \ N u m e r o   d e   p l a t o s & g t ; < / K e y > < / a : K e y > < a : V a l u e   i : t y p e = " M e a s u r e G r i d V i e w S t a t e I D i a g r a m L i n k " / > < / a : K e y V a l u e O f D i a g r a m O b j e c t K e y a n y T y p e z b w N T n L X > < a : K e y V a l u e O f D i a g r a m O b j e c t K e y a n y T y p e z b w N T n L X > < a : K e y > < K e y > L i n k s \ & l t ; C o l u m n s \ P r o m e d i o   d e   N u m e r o   d e   p l a t o s & g t ; - & l t ; M e a s u r e s \ N u m e r o   d e   p l a t o s & g t ; \ C O L U M N < / K e y > < / a : K e y > < a : V a l u e   i : t y p e = " M e a s u r e G r i d V i e w S t a t e I D i a g r a m L i n k E n d p o i n t " / > < / a : K e y V a l u e O f D i a g r a m O b j e c t K e y a n y T y p e z b w N T n L X > < a : K e y V a l u e O f D i a g r a m O b j e c t K e y a n y T y p e z b w N T n L X > < a : K e y > < K e y > L i n k s \ & l t ; C o l u m n s \ P r o m e d i o   d e   N u m e r o   d e   p l a t o s & g t ; - & l t ; M e a s u r e s \ N u m e r o   d e   p l a t o s & g t ; \ M E A S U R E < / K e y > < / a : K e y > < a : V a l u e   i : t y p e = " M e a s u r e G r i d V i e w S t a t e I D i a g r a m L i n k E n d p o i n t " / > < / a : K e y V a l u e O f D i a g r a m O b j e c t K e y a n y T y p e z b w N T n L X > < a : K e y V a l u e O f D i a g r a m O b j e c t K e y a n y T y p e z b w N T n L X > < a : K e y > < K e y > L i n k s \ & l t ; C o l u m n s \ R e c u e n t o   d e   F a c t u r a c i o n & g t ; - & l t ; M e a s u r e s \ F a c t u r a c i o n & g t ; < / K e y > < / a : K e y > < a : V a l u e   i : t y p e = " M e a s u r e G r i d V i e w S t a t e I D i a g r a m L i n k " / > < / a : K e y V a l u e O f D i a g r a m O b j e c t K e y a n y T y p e z b w N T n L X > < a : K e y V a l u e O f D i a g r a m O b j e c t K e y a n y T y p e z b w N T n L X > < a : K e y > < K e y > L i n k s \ & l t ; C o l u m n s \ R e c u e n t o   d e   F a c t u r a c i o n & g t ; - & l t ; M e a s u r e s \ F a c t u r a c i o n & g t ; \ C O L U M N < / K e y > < / a : K e y > < a : V a l u e   i : t y p e = " M e a s u r e G r i d V i e w S t a t e I D i a g r a m L i n k E n d p o i n t " / > < / a : K e y V a l u e O f D i a g r a m O b j e c t K e y a n y T y p e z b w N T n L X > < a : K e y V a l u e O f D i a g r a m O b j e c t K e y a n y T y p e z b w N T n L X > < a : K e y > < K e y > L i n k s \ & l t ; C o l u m n s \ R e c u e n t o   d e   F a c t u r a c i o n & g t ; - & l t ; M e a s u r e s \ F a c t u r a c i o n & g t ; \ M E A S U R E < / K e y > < / a : K e y > < a : V a l u e   i : t y p e = " M e a s u r e G r i d V i e w S t a t e I D i a g r a m L i n k E n d p o i n t " / > < / a : K e y V a l u e O f D i a g r a m O b j e c t K e y a n y T y p e z b w N T n L X > < a : K e y V a l u e O f D i a g r a m O b j e c t K e y a n y T y p e z b w N T n L X > < a : K e y > < K e y > L i n k s \ & l t ; C o l u m n s \ R e c u e n t o   d e   M o n t o   T o t a l   d e   l a   C u e n t a & g t ; - & l t ; M e a s u r e s \ M o n t o   T o t a l   d e   l a   C u e n t a & g t ; < / K e y > < / a : K e y > < a : V a l u e   i : t y p e = " M e a s u r e G r i d V i e w S t a t e I D i a g r a m L i n k " / > < / a : K e y V a l u e O f D i a g r a m O b j e c t K e y a n y T y p e z b w N T n L X > < a : K e y V a l u e O f D i a g r a m O b j e c t K e y a n y T y p e z b w N T n L X > < a : K e y > < K e y > L i n k s \ & l t ; C o l u m n s \ R e c u e n t o   d e   M o n t o   T o t a l   d e   l a   C u e n t a & g t ; - & l t ; M e a s u r e s \ M o n t o   T o t a l   d e   l a   C u e n t a & g t ; \ C O L U M N < / K e y > < / a : K e y > < a : V a l u e   i : t y p e = " M e a s u r e G r i d V i e w S t a t e I D i a g r a m L i n k E n d p o i n t " / > < / a : K e y V a l u e O f D i a g r a m O b j e c t K e y a n y T y p e z b w N T n L X > < a : K e y V a l u e O f D i a g r a m O b j e c t K e y a n y T y p e z b w N T n L X > < a : K e y > < K e y > L i n k s \ & l t ; C o l u m n s \ R e c u e n t o   d e   M o n t o   T o t a l   d e   l a   C u e n t a & g t ; - & l t ; M e a s u r e s \ M o n t o   T o t a l   d e   l a   C u e n t a & g t ; \ M E A S U R E < / K e y > < / a : K e y > < a : V a l u e   i : t y p e = " M e a s u r e G r i d V i e w S t a t e I D i a g r a m L i n k E n d p o i n t " / > < / a : K e y V a l u e O f D i a g r a m O b j e c t K e y a n y T y p e z b w N T n L X > < a : K e y V a l u e O f D i a g r a m O b j e c t K e y a n y T y p e z b w N T n L X > < a : K e y > < K e y > L i n k s \ & l t ; C o l u m n s \ S t d D e v   d e   T i e m p o   p r e p & g t ; - & l t ; M e a s u r e s \ T i e m p o   p r e p & g t ; < / K e y > < / a : K e y > < a : V a l u e   i : t y p e = " M e a s u r e G r i d V i e w S t a t e I D i a g r a m L i n k " / > < / a : K e y V a l u e O f D i a g r a m O b j e c t K e y a n y T y p e z b w N T n L X > < a : K e y V a l u e O f D i a g r a m O b j e c t K e y a n y T y p e z b w N T n L X > < a : K e y > < K e y > L i n k s \ & l t ; C o l u m n s \ S t d D e v   d e   T i e m p o   p r e p & g t ; - & l t ; M e a s u r e s \ T i e m p o   p r e p & g t ; \ C O L U M N < / K e y > < / a : K e y > < a : V a l u e   i : t y p e = " M e a s u r e G r i d V i e w S t a t e I D i a g r a m L i n k E n d p o i n t " / > < / a : K e y V a l u e O f D i a g r a m O b j e c t K e y a n y T y p e z b w N T n L X > < a : K e y V a l u e O f D i a g r a m O b j e c t K e y a n y T y p e z b w N T n L X > < a : K e y > < K e y > L i n k s \ & l t ; C o l u m n s \ S t d D e v   d e   T i e m p o   p r e p & g t ; - & l t ; M e a s u r e s \ T i e m p o   p r e p & g t ; \ M E A S U R E < / K e y > < / a : K e y > < a : V a l u e   i : t y p e = " M e a s u r e G r i d V i e w S t a t e I D i a g r a m L i n k E n d p o i n t " / > < / a : K e y V a l u e O f D i a g r a m O b j e c t K e y a n y T y p e z b w N T n L X > < a : K e y V a l u e O f D i a g r a m O b j e c t K e y a n y T y p e z b w N T n L X > < a : K e y > < K e y > L i n k s \ & l t ; C o l u m n s \ R e c u e n t o   d e   T i e m p o   p e r m & g t ; - & l t ; M e a s u r e s \ T i e m p o   p e r m & g t ; < / K e y > < / a : K e y > < a : V a l u e   i : t y p e = " M e a s u r e G r i d V i e w S t a t e I D i a g r a m L i n k " / > < / a : K e y V a l u e O f D i a g r a m O b j e c t K e y a n y T y p e z b w N T n L X > < a : K e y V a l u e O f D i a g r a m O b j e c t K e y a n y T y p e z b w N T n L X > < a : K e y > < K e y > L i n k s \ & l t ; C o l u m n s \ R e c u e n t o   d e   T i e m p o   p e r m & g t ; - & l t ; M e a s u r e s \ T i e m p o   p e r m & g t ; \ C O L U M N < / K e y > < / a : K e y > < a : V a l u e   i : t y p e = " M e a s u r e G r i d V i e w S t a t e I D i a g r a m L i n k E n d p o i n t " / > < / a : K e y V a l u e O f D i a g r a m O b j e c t K e y a n y T y p e z b w N T n L X > < a : K e y V a l u e O f D i a g r a m O b j e c t K e y a n y T y p e z b w N T n L X > < a : K e y > < K e y > L i n k s \ & l t ; C o l u m n s \ R e c u e n t o   d e   T i e m p o   p e r m & g t ; - & l t ; M e a s u r e s \ T i e m p o   p e r m & g t ; \ M E A S U R E < / K e y > < / a : K e y > < a : V a l u e   i : t y p e = " M e a s u r e G r i d V i e w S t a t e I D i a g r a m L i n k E n d p o i n t " / > < / a : K e y V a l u e O f D i a g r a m O b j e c t K e y a n y T y p e z b w N T n L X > < a : K e y V a l u e O f D i a g r a m O b j e c t K e y a n y T y p e z b w N T n L X > < a : K e y > < K e y > L i n k s \ & l t ; C o l u m n s \ P r o m e d i o   d e   T i e m p o   p e r m & g t ; - & l t ; M e a s u r e s \ T i e m p o   p e r m & g t ; < / K e y > < / a : K e y > < a : V a l u e   i : t y p e = " M e a s u r e G r i d V i e w S t a t e I D i a g r a m L i n k " / > < / a : K e y V a l u e O f D i a g r a m O b j e c t K e y a n y T y p e z b w N T n L X > < a : K e y V a l u e O f D i a g r a m O b j e c t K e y a n y T y p e z b w N T n L X > < a : K e y > < K e y > L i n k s \ & l t ; C o l u m n s \ P r o m e d i o   d e   T i e m p o   p e r m & g t ; - & l t ; M e a s u r e s \ T i e m p o   p e r m & g t ; \ C O L U M N < / K e y > < / a : K e y > < a : V a l u e   i : t y p e = " M e a s u r e G r i d V i e w S t a t e I D i a g r a m L i n k E n d p o i n t " / > < / a : K e y V a l u e O f D i a g r a m O b j e c t K e y a n y T y p e z b w N T n L X > < a : K e y V a l u e O f D i a g r a m O b j e c t K e y a n y T y p e z b w N T n L X > < a : K e y > < K e y > L i n k s \ & l t ; C o l u m n s \ P r o m e d i o   d e   T i e m p o   p e r m & g t ; - & l t ; M e a s u r e s \ T i e m p o   p e r m & g t ; \ M E A S U R E < / K e y > < / a : K e y > < a : V a l u e   i : t y p e = " M e a s u r e G r i d V i e w S t a t e I D i a g r a m L i n k E n d p o i n t " / > < / a : K e y V a l u e O f D i a g r a m O b j e c t K e y a n y T y p e z b w N T n L X > < a : K e y V a l u e O f D i a g r a m O b j e c t K e y a n y T y p e z b w N T n L X > < a : K e y > < K e y > L i n k s \ & l t ; C o l u m n s \ S u m a   d e   T i e m p o   p e r m & g t ; - & l t ; M e a s u r e s \ T i e m p o   p e r m & g t ; < / K e y > < / a : K e y > < a : V a l u e   i : t y p e = " M e a s u r e G r i d V i e w S t a t e I D i a g r a m L i n k " / > < / a : K e y V a l u e O f D i a g r a m O b j e c t K e y a n y T y p e z b w N T n L X > < a : K e y V a l u e O f D i a g r a m O b j e c t K e y a n y T y p e z b w N T n L X > < a : K e y > < K e y > L i n k s \ & l t ; C o l u m n s \ S u m a   d e   T i e m p o   p e r m & g t ; - & l t ; M e a s u r e s \ T i e m p o   p e r m & g t ; \ C O L U M N < / K e y > < / a : K e y > < a : V a l u e   i : t y p e = " M e a s u r e G r i d V i e w S t a t e I D i a g r a m L i n k E n d p o i n t " / > < / a : K e y V a l u e O f D i a g r a m O b j e c t K e y a n y T y p e z b w N T n L X > < a : K e y V a l u e O f D i a g r a m O b j e c t K e y a n y T y p e z b w N T n L X > < a : K e y > < K e y > L i n k s \ & l t ; C o l u m n s \ S u m a   d e   T i e m p o   p e r m & g t ; - & l t ; M e a s u r e s \ T i e m p o   p e r m & g t ; \ M E A S U R E 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 c o c i n a 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 c o c i n a 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 C o l u m n s \ N � m e r o   d e   O r d e n < / K e y > < / a : K e y > < a : V a l u e   i : t y p e = " T a b l e W i d g e t B a s e V i e w S t a t e " / > < / a : K e y V a l u e O f D i a g r a m O b j e c t K e y a n y T y p e z b w N T n L X > < a : K e y V a l u e O f D i a g r a m O b j e c t K e y a n y T y p e z b w N T n L X > < a : K e y > < K e y > C o l u m n s \ N � m e r o   d e   M e s a < / K e y > < / a : K e y > < a : V a l u e   i : t y p e = " T a b l e W i d g e t B a s e V i e w S t a t e " / > < / a : K e y V a l u e O f D i a g r a m O b j e c t K e y a n y T y p e z b w N T n L X > < a : K e y V a l u e O f D i a g r a m O b j e c t K e y a n y T y p e z b w N T n L X > < a : K e y > < K e y > C o l u m n s \ N o m b r e   d e l   P l a t o < / K e y > < / a : K e y > < a : V a l u e   i : t y p e = " T a b l e W i d g e t B a s e V i e w S t a t e " / > < / a : K e y V a l u e O f D i a g r a m O b j e c t K e y a n y T y p e z b w N T n L X > < a : K e y V a l u e O f D i a g r a m O b j e c t K e y a n y T y p e z b w N T n L X > < a : K e y > < K e y > C o l u m n s \ D e s c r i p c i � n   d e l   P l a t o < / K e y > < / a : K e y > < a : V a l u e   i : t y p e = " T a b l e W i d g e t B a s e V i e w S t a t e " / > < / a : K e y V a l u e O f D i a g r a m O b j e c t K e y a n y T y p e z b w N T n L X > < a : K e y V a l u e O f D i a g r a m O b j e c t K e y a n y T y p e z b w N T n L X > < a : K e y > < K e y > C o l u m n s \ C o s t o   U n i t a r i o < / K e y > < / a : K e y > < a : V a l u e   i : t y p e = " T a b l e W i d g e t B a s e V i e w S t a t e " / > < / a : K e y V a l u e O f D i a g r a m O b j e c t K e y a n y T y p e z b w N T n L X > < a : K e y V a l u e O f D i a g r a m O b j e c t K e y a n y T y p e z b w N T n L X > < a : K e y > < K e y > C o l u m n s \ P r e c i o   U n i t a r i o < / K e y > < / a : K e y > < a : V a l u e   i : t y p e = " T a b l e W i d g e t B a s e V i e w S t a t e " / > < / a : K e y V a l u e O f D i a g r a m O b j e c t K e y a n y T y p e z b w N T n L X > < a : K e y V a l u e O f D i a g r a m O b j e c t K e y a n y T y p e z b w N T n L X > < a : K e y > < K e y > C o l u m n s \ C a n t i d a d   O r d e n a d a < / K e y > < / a : K e y > < a : V a l u e   i : t y p e = " T a b l e W i d g e t B a s e V i e w S t a t e " / > < / a : K e y V a l u e O f D i a g r a m O b j e c t K e y a n y T y p e z b w N T n L X > < a : K e y V a l u e O f D i a g r a m O b j e c t K e y a n y T y p e z b w N T n L X > < a : K e y > < K e y > C o l u m n s \ T i e m p o   d e   P r e p a r a c i � n 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 C o l u m n s \ G a n a n c i a   n e t a < / K e y > < / a : K e y > < a : V a l u e   i : t y p e = " T a b l e W i d g e t B a s e V i e w S t a t e " / > < / a : K e y V a l u e O f D i a g r a m O b j e c t K e y a n y T y p e z b w N T n L X > < a : K e y V a l u e O f D i a g r a m O b j e c t K e y a n y T y p e z b w N T n L X > < a : K e y > < K e y > C o l u m n s \ G a n a n c i a   b r u t a < / K e y > < / a : K e y > < a : V a l u e   i : t y p e = " T a b l e W i d g e t B a s e V i e w S t a t e " / > < / a : K e y V a l u e O f D i a g r a m O b j e c t K e y a n y T y p e z b w N T n L X > < a : K e y V a l u e O f D i a g r a m O b j e c t K e y a n y T y p e z b w N T n L X > < a : K e y > < K e y > C o l u m n s \ P o r c e n t a j e   d e   G a n a n c i a   d e l   p e d i d o 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 C o l u m n s \ N � m e r o   d e   M e s a < / K e y > < / a : K e y > < a : V a l u e   i : t y p e = " T a b l e W i d g e t B a s e V i e w S t a t e " / > < / a : K e y V a l u e O f D i a g r a m O b j e c t K e y a n y T y p e z b w N T n L X > < a : K e y V a l u e O f D i a g r a m O b j e c t K e y a n y T y p e z b w N T n L X > < a : K e y > < K e y > C o l u m n s \ N o m b r e   d e l   C l i e n t e < / K e y > < / a : K e y > < a : V a l u e   i : t y p e = " T a b l e W i d g e t B a s e V i e w S t a t e " / > < / a : K e y V a l u e O f D i a g r a m O b j e c t K e y a n y T y p e z b w N T n L X > < a : K e y V a l u e O f D i a g r a m O b j e c t K e y a n y T y p e z b w N T n L X > < a : K e y > < K e y > C o l u m n s \ N � m e r o   d e   C o m e n s a l e s < / K e y > < / a : K e y > < a : V a l u e   i : t y p e = " T a b l e W i d g e t B a s e V i e w S t a t e " / > < / a : K e y V a l u e O f D i a g r a m O b j e c t K e y a n y T y p e z b w N T n L X > < a : K e y V a l u e O f D i a g r a m O b j e c t K e y a n y T y p e z b w N T n L X > < a : K e y > < K e y > C o l u m n s \ H o r a   d e   L l e g a d a < / K e y > < / a : K e y > < a : V a l u e   i : t y p e = " T a b l e W i d g e t B a s e V i e w S t a t e " / > < / a : K e y V a l u e O f D i a g r a m O b j e c t K e y a n y T y p e z b w N T n L X > < a : K e y V a l u e O f D i a g r a m O b j e c t K e y a n y T y p e z b w N T n L X > < a : K e y > < K e y > C o l u m n s \ H o r a   d e   S a l i d a < / K e y > < / a : K e y > < a : V a l u e   i : t y p e = " T a b l e W i d g e t B a s e V i e w S t a t e " / > < / a : K e y V a l u e O f D i a g r a m O b j e c t K e y a n y T y p e z b w N T n L X > < a : K e y V a l u e O f D i a g r a m O b j e c t K e y a n y T y p e z b w N T n L X > < a : K e y > < K e y > C o l u m n s \ M e s e r o   A s i g n a d o < / K e y > < / a : K e y > < a : V a l u e   i : t y p e = " T a b l e W i d g e t B a s e V i e w S t a t e " / > < / a : K e y V a l u e O f D i a g r a m O b j e c t K e y a n y T y p e z b w N T n L X > < a : K e y V a l u e O f D i a g r a m O b j e c t K e y a n y T y p e z b w N T n L X > < a : K e y > < K e y > C o l u m n s \ T i p o   d e   S e r v i c i o < / K e y > < / a : K e y > < a : V a l u e   i : t y p e = " T a b l e W i d g e t B a s e V i e w S t a t e " / > < / a : K e y V a l u e O f D i a g r a m O b j e c t K e y a n y T y p e z b w N T n L X > < a : K e y V a l u e O f D i a g r a m O b j e c t K e y a n y T y p e z b w N T n L X > < a : K e y > < K e y > C o l u m n s \ M � t o d o   d e   P a g o < / K e y > < / a : K e y > < a : V a l u e   i : t y p e = " T a b l e W i d g e t B a s e V i e w S t a t e " / > < / a : K e y V a l u e O f D i a g r a m O b j e c t K e y a n y T y p e z b w N T n L X > < a : K e y V a l u e O f D i a g r a m O b j e c t K e y a n y T y p e z b w N T n L X > < a : K e y > < K e y > C o l u m n s \ P r o p i n a < / K e y > < / a : K e y > < a : V a l u e   i : t y p e = " T a b l e W i d g e t B a s e V i e w S t a t e " / > < / a : K e y V a l u e O f D i a g r a m O b j e c t K e y a n y T y p e z b w N T n L X > < a : K e y V a l u e O f D i a g r a m O b j e c t K e y a n y T y p e z b w N T n L X > < a : K e y > < K e y > C o l u m n s \ E s t a d o   d e   l a   M e s a < / K e y > < / a : K e y > < a : V a l u e   i : t y p e = " T a b l e W i d g e t B a s e V i e w S t a t e " / > < / a : K e y V a l u e O f D i a g r a m O b j e c t K e y a n y T y p e z b w N T n L X > < a : K e y V a l u e O f D i a g r a m O b j e c t K e y a n y T y p e z b w N T n L X > < a : K e y > < K e y > C o l u m n s \ N � m e r o   d e   O r d e n < / K e y > < / a : K e y > < a : V a l u e   i : t y p e = " T a b l e W i d g e t B a s e V i e w S t a t e " / > < / a : K e y V a l u e O f D i a g r a m O b j e c t K e y a n y T y p e z b w N T n L X > < a : K e y V a l u e O f D i a g r a m O b j e c t K e y a n y T y p e z b w N T n L X > < a : K e y > < K e y > C o l u m n s \ P a � s   d e   O r i g e n < / K e y > < / a : K e y > < a : V a l u e   i : t y p e = " T a b l e W i d g e t B a s e V i e w S t a t e " / > < / a : K e y V a l u e O f D i a g r a m O b j e c t K e y a n y T y p e z b w N T n L X > < a : K e y V a l u e O f D i a g r a m O b j e c t K e y a n y T y p e z b w N T n L X > < a : K e y > < K e y > C o l u m n s \ M o n t o   T o t a l   d e   l a   C u e n t a < / K e y > < / a : K e y > < a : V a l u e   i : t y p e = " T a b l e W i d g e t B a s e V i e w S t a t e " / > < / a : K e y V a l u e O f D i a g r a m O b j e c t K e y a n y T y p e z b w N T n L X > < a : K e y V a l u e O f D i a g r a m O b j e c t K e y a n y T y p e z b w N T n L X > < a : K e y > < K e y > C o l u m n s \ F e c h a   d e   F a c t u r a < / K e y > < / a : K e y > < a : V a l u e   i : t y p e = " T a b l e W i d g e t B a s e V i e w S t a t e " / > < / a : K e y V a l u e O f D i a g r a m O b j e c t K e y a n y T y p e z b w N T n L X > < a : K e y V a l u e O f D i a g r a m O b j e c t K e y a n y T y p e z b w N T n L X > < a : K e y > < K e y > C o l u m n s \ T i e m p o   d e   P e r m a n e n c i a < / K e y > < / a : K e y > < a : V a l u e   i : t y p e = " T a b l e W i d g e t B a s e V i e w S t a t e " / > < / a : K e y V a l u e O f D i a g r a m O b j e c t K e y a n y T y p e z b w N T n L X > < a : K e y V a l u e O f D i a g r a m O b j e c t K e y a n y T y p e z b w N T n L X > < a : K e y > < K e y > C o l u m n s \ T i e m p o   d e   P r e p a r a c i � n < / K e y > < / a : K e y > < a : V a l u e   i : t y p e = " T a b l e W i d g e t B a s e V i e w S t a t e " / > < / a : K e y V a l u e O f D i a g r a m O b j e c t K e y a n y T y p e z b w N T n L X > < a : K e y V a l u e O f D i a g r a m O b j e c t K e y a n y T y p e z b w N T n L X > < a : K e y > < K e y > C o l u m n s \ T i e m p o   d e   d e g u s t a c i � n < / K e y > < / a : K e y > < a : V a l u e   i : t y p e = " T a b l e W i d g e t B a s e V i e w S t a t e " / > < / a : K e y V a l u e O f D i a g r a m O b j e c t K e y a n y T y p e z b w N T n L X > < a : K e y V a l u e O f D i a g r a m O b j e c t K e y a n y T y p e z b w N T n L X > < a : K e y > < K e y > C o l u m n s \ C o b r a d a < / K e y > < / a : K e y > < a : V a l u e   i : t y p e = " T a b l e W i d g e t B a s e V i e w S t a t e " / > < / a : K e y V a l u e O f D i a g r a m O b j e c t K e y a n y T y p e z b w N T n L X > < a : K e y V a l u e O f D i a g r a m O b j e c t K e y a n y T y p e z b w N T n L X > < a : K e y > < K e y > C o l u m n s \ D � a   s e m a n a < / K e y > < / a : K e y > < a : V a l u e   i : t y p e = " T a b l e W i d g e t B a s e V i e w S t a t e " / > < / a : K e y V a l u e O f D i a g r a m O b j e c t K e y a n y T y p e z b w N T n L X > < a : K e y V a l u e O f D i a g r a m O b j e c t K e y a n y T y p e z b w N T n L X > < a : K e y > < K e y > C o l u m n s \ N u m e r o   d e   p l a t o s < / K e y > < / a : K e y > < a : V a l u e   i : t y p e = " T a b l e W i d g e t B a s e V i e w S t a t e " / > < / a : K e y V a l u e O f D i a g r a m O b j e c t K e y a n y T y p e z b w N T n L X > < a : K e y V a l u e O f D i a g r a m O b j e c t K e y a n y T y p e z b w N T n L X > < a : K e y > < K e y > C o l u m n s \ T i e m p o   d e   P r e p a r a c i � n   ( h o r a ) < / K e y > < / a : K e y > < a : V a l u e   i : t y p e = " T a b l e W i d g e t B a s e V i e w S t a t e " / > < / a : K e y V a l u e O f D i a g r a m O b j e c t K e y a n y T y p e z b w N T n L X > < a : K e y V a l u e O f D i a g r a m O b j e c t K e y a n y T y p e z b w N T n L X > < a : K e y > < K e y > C o l u m n s \ T i e m p o   d e   P r e p a r a c i � n   ( m i n u t o ) < / K e y > < / a : K e y > < a : V a l u e   i : t y p e = " T a b l e W i d g e t B a s e V i e w S t a t e " / > < / a : K e y V a l u e O f D i a g r a m O b j e c t K e y a n y T y p e z b w N T n L X > < a : K e y V a l u e O f D i a g r a m O b j e c t K e y a n y T y p e z b w N T n L X > < a : K e y > < K e y > C o l u m n s \ T i e m p o   p r e p < / K e y > < / a : K e y > < a : V a l u e   i : t y p e = " T a b l e W i d g e t B a s e V i e w S t a t e " / > < / a : K e y V a l u e O f D i a g r a m O b j e c t K e y a n y T y p e z b w N T n L X > < a : K e y V a l u e O f D i a g r a m O b j e c t K e y a n y T y p e z b w N T n L X > < a : K e y > < K e y > C o l u m n s \ T i e m p o   d e g u s t a c i o n   ( h o r a ) < / K e y > < / a : K e y > < a : V a l u e   i : t y p e = " T a b l e W i d g e t B a s e V i e w S t a t e " / > < / a : K e y V a l u e O f D i a g r a m O b j e c t K e y a n y T y p e z b w N T n L X > < a : K e y V a l u e O f D i a g r a m O b j e c t K e y a n y T y p e z b w N T n L X > < a : K e y > < K e y > C o l u m n s \ F a c t u r a c i o n < / K e y > < / a : K e y > < a : V a l u e   i : t y p e = " T a b l e W i d g e t B a s e V i e w S t a t e " / > < / a : K e y V a l u e O f D i a g r a m O b j e c t K e y a n y T y p e z b w N T n L X > < a : K e y V a l u e O f D i a g r a m O b j e c t K e y a n y T y p e z b w N T n L X > < a : K e y > < K e y > C o l u m n s \ T i e m p o   p e r m 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 c o c i n a < / K e y > < V a l u e   x m l n s : a = " h t t p : / / s c h e m a s . d a t a c o n t r a c t . o r g / 2 0 0 4 / 0 7 / M i c r o s o f t . A n a l y s i s S e r v i c e s . C o m m o n " > < a : H a s F o c u s > t r u e < / a : H a s F o c u s > < a : S i z e A t D p i 9 6 > 1 2 8 < / a : S i z e A t D p i 9 6 > < a : V i s i b l e > t r u e < / a : V i s i b l e > < / V a l u e > < / K e y V a l u e O f s t r i n g S a n d b o x E d i t o r . M e a s u r e G r i d S t a t e S c d E 3 5 R y > < K e y V a l u e O f s t r i n g S a n d b o x E d i t o r . M e a s u r e G r i d S t a t e S c d E 3 5 R y > < K e y > s a l a 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d 2 1 e 8 3 d 6 - 0 b 8 c - 4 7 a 9 - a 5 3 d - 4 0 6 0 7 b 6 c 6 6 7 4 " > < C u s t o m C o n t e n t > < ! [ C D A T A [ < ? x m l   v e r s i o n = " 1 . 0 "   e n c o d i n g = " u t f - 1 6 " ? > < S e t t i n g s > < C a l c u l a t e d F i e l d s > < i t e m > < M e a s u r e N a m e > c u e n t a s   n o   c o b r a d a s < / M e a s u r e N a m e > < D i s p l a y N a m e > c u e n t a s   n o   c o b r a d a s < / D i s p l a y N a m e > < V i s i b l e > F a l s e 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5.xml>��< ? x m l   v e r s i o n = " 1 . 0 "   e n c o d i n g = " U T F - 1 6 " ? > < G e m i n i   x m l n s = " h t t p : / / g e m i n i / p i v o t c u s t o m i z a t i o n / 6 c c c 3 6 4 e - 8 9 6 1 - 4 1 2 9 - b 3 4 9 - 3 0 d 9 5 2 7 e a e e e " > < C u s t o m C o n t e n t > < ! [ C D A T A [ < ? x m l   v e r s i o n = " 1 . 0 "   e n c o d i n g = " u t f - 1 6 " ? > < S e t t i n g s > < C a l c u l a t e d F i e l d s > < i t e m > < M e a s u r e N a m e > c u e n t a s   n o   c o b r a d a s < / M e a s u r e N a m e > < D i s p l a y N a m e > c u e n t a s   n o   c o b r a d a s < / D i s p l a y N a m e > < V i s i b l e > T r u e 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6.xml>��< ? x m l   v e r s i o n = " 1 . 0 "   e n c o d i n g = " U T F - 1 6 " ? > < G e m i n i   x m l n s = " h t t p : / / g e m i n i / p i v o t c u s t o m i z a t i o n / e 3 f 4 b 3 d 3 - 2 0 4 4 - 4 8 a 2 - a 5 d 8 - 1 a 5 2 5 2 a 9 3 7 3 b " > < C u s t o m C o n t e n t > < ! [ C D A T A [ < ? x m l   v e r s i o n = " 1 . 0 "   e n c o d i n g = " u t f - 1 6 " ? > < S e t t i n g s > < C a l c u l a t e d F i e l d s > < i t e m > < M e a s u r e N a m e > c u e n t a s   n o   c o b r a d a s < / M e a s u r e N a m e > < D i s p l a y N a m e > c u e n t a s   n o   c o b r a d a s < / D i s p l a y N a m e > < V i s i b l e > F a l s e < / V i s i b l e > < / i t e m > < i t e m > < M e a s u r e N a m e > F a c t u r a d o < / M e a s u r e N a m e > < D i s p l a y N a m e > F a c t u r a d o < / 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 i m p a g o s _ c u e n t a s < / M e a s u r e N a m e > < D i s p l a y N a m e > i m p a g o s _ c u e n t a s < / D i s p l a y N a m e > < V i s i b l e > F a l s e 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17.xml>��< ? x m l   v e r s i o n = " 1 . 0 "   e n c o d i n g = " U T F - 1 6 " ? > < G e m i n i   x m l n s = " h t t p : / / g e m i n i / p i v o t c u s t o m i z a t i o n / e f 9 2 8 8 1 6 - 2 4 4 e - 4 8 f 3 - a a 7 8 - c 8 9 c 5 e 7 a e 3 3 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8.xml>��< ? x m l   v e r s i o n = " 1 . 0 "   e n c o d i n g = " U T F - 1 6 " ? > < G e m i n i   x m l n s = " h t t p : / / g e m i n i / p i v o t c u s t o m i z a t i o n / a 4 8 e 4 e a 3 - b c 5 7 - 4 7 8 8 - 8 7 c 3 - 3 7 3 7 a 5 2 c 8 3 9 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 T r u e 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19.xml>��< ? x m l   v e r s i o n = " 1 . 0 "   e n c o d i n g = " U T F - 1 6 " ? > < G e m i n i   x m l n s = " h t t p : / / g e m i n i / p i v o t c u s t o m i z a t i o n / f 7 3 b a d e 1 - f 1 e 4 - 4 1 2 9 - 9 c 0 f - 8 6 9 8 d a 5 5 7 3 1 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xml>��< ? x m l   v e r s i o n = " 1 . 0 "   e n c o d i n g = " U T F - 1 6 " ? > < G e m i n i   x m l n s = " h t t p : / / g e m i n i / p i v o t c u s t o m i z a t i o n / T a b l e X M L _ c o c i n a " > < C u s t o m C o n t e n t > < ! [ C D A T A [ < T a b l e W i d g e t G r i d S e r i a l i z a t i o n   x m l n s : x s d = " h t t p : / / w w w . w 3 . o r g / 2 0 0 1 / X M L S c h e m a "   x m l n s : x s i = " h t t p : / / w w w . w 3 . o r g / 2 0 0 1 / X M L S c h e m a - i n s t a n c e " > < C o l u m n S u g g e s t e d T y p e   / > < C o l u m n F o r m a t   / > < C o l u m n A c c u r a c y   / > < C o l u m n C u r r e n c y S y m b o l   / > < C o l u m n P o s i t i v e P a t t e r n   / > < C o l u m n N e g a t i v e P a t t e r n   / > < C o l u m n W i d t h s > < i t e m > < k e y > < s t r i n g > N � m e r o   d e   O r d e n < / s t r i n g > < / k e y > < v a l u e > < i n t > 1 8 2 < / i n t > < / v a l u e > < / i t e m > < i t e m > < k e y > < s t r i n g > N � m e r o   d e   M e s a < / s t r i n g > < / k e y > < v a l u e > < i n t > 1 7 5 < / i n t > < / v a l u e > < / i t e m > < i t e m > < k e y > < s t r i n g > N o m b r e   d e l   P l a t o < / s t r i n g > < / k e y > < v a l u e > < i n t > 1 7 6 < / i n t > < / v a l u e > < / i t e m > < i t e m > < k e y > < s t r i n g > D e s c r i p c i � n   d e l   P l a t o < / s t r i n g > < / k e y > < v a l u e > < i n t > 2 0 3 < / i n t > < / v a l u e > < / i t e m > < i t e m > < k e y > < s t r i n g > C o s t o   U n i t a r i o < / s t r i n g > < / k e y > < v a l u e > < i n t > 1 5 3 < / i n t > < / v a l u e > < / i t e m > < i t e m > < k e y > < s t r i n g > P r e c i o   U n i t a r i o < / s t r i n g > < / k e y > < v a l u e > < i n t > 1 5 7 < / i n t > < / v a l u e > < / i t e m > < i t e m > < k e y > < s t r i n g > C a n t i d a d   O r d e n a d a < / s t r i n g > < / k e y > < v a l u e > < i n t > 1 9 3 < / i n t > < / v a l u e > < / i t e m > < i t e m > < k e y > < s t r i n g > T i e m p o   d e   P r e p a r a c i � n < / s t r i n g > < / k e y > < v a l u e > < i n t > 2 2 0 < / i n t > < / v a l u e > < / i t e m > < i t e m > < k e y > < s t r i n g > O b s e r v a c i o n e s < / s t r i n g > < / k e y > < v a l u e > < i n t > 1 5 7 < / i n t > < / v a l u e > < / i t e m > < i t e m > < k e y > < s t r i n g > G a n a n c i a   n e t a < / s t r i n g > < / k e y > < v a l u e > < i n t > 1 5 2 < / i n t > < / v a l u e > < / i t e m > < i t e m > < k e y > < s t r i n g > G a n a n c i a   b r u t a < / s t r i n g > < / k e y > < v a l u e > < i n t > 1 6 0 < / i n t > < / v a l u e > < / i t e m > < i t e m > < k e y > < s t r i n g > P o r c e n t a j e   d e   G a n a n c i a   d e l   p e d i d o < / s t r i n g > < / k e y > < v a l u e > < i n t > 3 0 8 < / i n t > < / v a l u e > < / i t e m > < / C o l u m n W i d t h s > < C o l u m n D i s p l a y I n d e x > < i t e m > < k e y > < s t r i n g > N � m e r o   d e   O r d e n < / s t r i n g > < / k e y > < v a l u e > < i n t > 0 < / i n t > < / v a l u e > < / i t e m > < i t e m > < k e y > < s t r i n g > N � m e r o   d e   M e s a < / s t r i n g > < / k e y > < v a l u e > < i n t > 1 < / i n t > < / v a l u e > < / i t e m > < i t e m > < k e y > < s t r i n g > N o m b r e   d e l   P l a t o < / s t r i n g > < / k e y > < v a l u e > < i n t > 2 < / i n t > < / v a l u e > < / i t e m > < i t e m > < k e y > < s t r i n g > D e s c r i p c i � n   d e l   P l a t o < / s t r i n g > < / k e y > < v a l u e > < i n t > 3 < / i n t > < / v a l u e > < / i t e m > < i t e m > < k e y > < s t r i n g > C o s t o   U n i t a r i o < / s t r i n g > < / k e y > < v a l u e > < i n t > 4 < / i n t > < / v a l u e > < / i t e m > < i t e m > < k e y > < s t r i n g > P r e c i o   U n i t a r i o < / s t r i n g > < / k e y > < v a l u e > < i n t > 5 < / i n t > < / v a l u e > < / i t e m > < i t e m > < k e y > < s t r i n g > C a n t i d a d   O r d e n a d a < / s t r i n g > < / k e y > < v a l u e > < i n t > 6 < / i n t > < / v a l u e > < / i t e m > < i t e m > < k e y > < s t r i n g > T i e m p o   d e   P r e p a r a c i � n < / s t r i n g > < / k e y > < v a l u e > < i n t > 7 < / i n t > < / v a l u e > < / i t e m > < i t e m > < k e y > < s t r i n g > O b s e r v a c i o n e s < / s t r i n g > < / k e y > < v a l u e > < i n t > 8 < / i n t > < / v a l u e > < / i t e m > < i t e m > < k e y > < s t r i n g > G a n a n c i a   n e t a < / s t r i n g > < / k e y > < v a l u e > < i n t > 9 < / i n t > < / v a l u e > < / i t e m > < i t e m > < k e y > < s t r i n g > G a n a n c i a   b r u t a < / s t r i n g > < / k e y > < v a l u e > < i n t > 1 0 < / i n t > < / v a l u e > < / i t e m > < i t e m > < k e y > < s t r i n g > P o r c e n t a j e   d e   G a n a n c i a   d e l   p e d i d o < / 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0 6 2 b 9 b 0 8 - e 5 b 2 - 4 d 6 6 - b 3 b a - c 8 8 e 5 9 4 4 a 5 4 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21.xml>��< ? x m l   v e r s i o n = " 1 . 0 "   e n c o d i n g = " U T F - 1 6 " ? > < G e m i n i   x m l n s = " h t t p : / / g e m i n i / p i v o t c u s t o m i z a t i o n / 6 e 1 9 c 0 7 e - 0 8 4 7 - 4 6 7 a - a 7 7 f - 4 7 b 9 5 4 d 6 f e 4 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2.xml>��< ? x m l   v e r s i o n = " 1 . 0 "   e n c o d i n g = " U T F - 1 6 " ? > < G e m i n i   x m l n s = " h t t p : / / g e m i n i / p i v o t c u s t o m i z a t i o n / b 4 8 4 2 5 6 5 - 6 9 1 3 - 4 b d a - a a 2 1 - 2 8 a c c 2 6 a 6 c b 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C a l c u l a t e d F i e l d s > < S A H o s t H a s h > 0 < / S A H o s t H a s h > < G e m i n i F i e l d L i s t V i s i b l e > T r u e < / G e m i n i F i e l d L i s t V i s i b l e > < / S e t t i n g s > ] ] > < / C u s t o m C o n t e n t > < / G e m i n i > 
</file>

<file path=customXml/item23.xml>��< ? x m l   v e r s i o n = " 1 . 0 "   e n c o d i n g = " U T F - 1 6 " ? > < G e m i n i   x m l n s = " h t t p : / / g e m i n i / p i v o t c u s t o m i z a t i o n / f 9 b 4 d 5 a 7 - f a 7 a - 4 4 1 0 - b 3 f 4 - c 2 f c a b b 9 3 8 c d " > < 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4.xml>��< ? x m l   v e r s i o n = " 1 . 0 "   e n c o d i n g = " U T F - 1 6 " ? > < G e m i n i   x m l n s = " h t t p : / / g e m i n i / p i v o t c u s t o m i z a t i o n / a 4 f 3 7 3 3 c - 7 9 4 1 - 4 1 1 7 - a 8 6 b - 2 a 3 6 e 4 1 7 1 e c 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5.xml>��< ? x m l   v e r s i o n = " 1 . 0 "   e n c o d i n g = " U T F - 1 6 " ? > < G e m i n i   x m l n s = " h t t p : / / g e m i n i / p i v o t c u s t o m i z a t i o n / 0 5 1 2 0 f 4 a - 1 0 1 0 - 4 a 7 2 - 8 2 5 7 - 3 7 6 7 8 0 b a 7 5 d 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 F a l s e 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26.xml>��< ? x m l   v e r s i o n = " 1 . 0 "   e n c o d i n g = " U T F - 1 6 " ? > < G e m i n i   x m l n s = " h t t p : / / g e m i n i / p i v o t c u s t o m i z a t i o n / b b a 0 5 e 1 a - 6 a 4 2 - 4 e e 8 - b 0 e c - 9 b 2 f f 1 1 a e 4 2 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7.xml>��< ? x m l   v e r s i o n = " 1 . 0 "   e n c o d i n g = " U T F - 1 6 " ? > < G e m i n i   x m l n s = " h t t p : / / g e m i n i / p i v o t c u s t o m i z a t i o n / b 7 2 2 d 9 f d - b a a 5 - 4 4 d d - 9 6 9 7 - 1 6 c d a 8 3 d 7 7 4 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8.xml>��< ? x m l   v e r s i o n = " 1 . 0 "   e n c o d i n g = " U T F - 1 6 " ? > < G e m i n i   x m l n s = " h t t p : / / g e m i n i / p i v o t c u s t o m i z a t i o n / 0 f e d f 5 6 6 - 6 e 8 7 - 4 9 c 8 - b 5 7 a - b f 2 7 0 1 6 9 7 e d a " > < 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29.xml>��< ? x m l   v e r s i o n = " 1 . 0 "   e n c o d i n g = " U T F - 1 6 " ? > < G e m i n i   x m l n s = " h t t p : / / g e m i n i / p i v o t c u s t o m i z a t i o n / 4 b c 0 4 4 7 4 - 9 d c 0 - 4 c 1 5 - 8 a a 6 - 9 b 5 7 a d 7 8 e b 5 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 T r u e 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1 9 3 c 2 2 9 b - 1 5 b f - 4 d 9 9 - 9 f 0 0 - 6 7 4 a 8 0 a c a 8 f 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 T r u e 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1.xml>��< ? x m l   v e r s i o n = " 1 . 0 "   e n c o d i n g = " U T F - 1 6 " ? > < G e m i n i   x m l n s = " h t t p : / / g e m i n i / p i v o t c u s t o m i z a t i o n / 2 e 7 5 b d 2 d - d c 6 2 - 4 c 9 a - 9 f 7 6 - f b 2 2 b 9 b 7 7 7 c 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32.xml>��< ? x m l   v e r s i o n = " 1 . 0 "   e n c o d i n g = " U T F - 1 6 " ? > < G e m i n i   x m l n s = " h t t p : / / g e m i n i / p i v o t c u s t o m i z a t i o n / 5 7 b e 9 1 a 4 - d 7 4 8 - 4 4 6 0 - a d 8 3 - 8 8 4 c 1 2 9 9 8 d 3 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33.xml>��< ? x m l   v e r s i o n = " 1 . 0 "   e n c o d i n g = " U T F - 1 6 " ? > < G e m i n i   x m l n s = " h t t p : / / g e m i n i / p i v o t c u s t o m i z a t i o n / 1 e 1 5 c 8 9 5 - 5 2 e 7 - 4 3 0 5 - 9 8 0 0 - 9 5 8 3 b a d 8 0 9 7 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M e a s u r e N a m e > < D i s p l a y N a m e > i m p a g o s < / D i s p l a y N a m e > < V i s i b l e > F a l s e < / V i s i b l e > < / i t e m > < / C a l c u l a t e d F i e l d s > < S A H o s t H a s h > 0 < / S A H o s t H a s h > < G e m i n i F i e l d L i s t V i s i b l e > T r u e < / G e m i n i F i e l d L i s t V i s i b l e > < / S e t t i n g s > ] ] > < / C u s t o m C o n t e n t > < / G e m i n i > 
</file>

<file path=customXml/item34.xml>��< ? x m l   v e r s i o n = " 1 . 0 "   e n c o d i n g = " U T F - 1 6 " ? > < G e m i n i   x m l n s = " h t t p : / / g e m i n i / p i v o t c u s t o m i z a t i o n / b 4 4 8 4 a 1 1 - d c 5 2 - 4 0 d 0 - b a 1 f - a 2 5 8 5 b 8 6 5 d 9 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 p r o p i n a _ c o b r a d a < / M e a s u r e N a m e > < D i s p l a y N a m e > p r o p i n a _ c o b r a d a < / D i s p l a y N a m e > < V i s i b l e > T r u e < / V i s i b l e > < / i t e m > < i t e m > < M e a s u r e N a m e > m o n t o _ n o _ f a c t u r a d o < / M e a s u r e N a m e > < D i s p l a y N a m e > m o n t o _ n o _ f a c t u r a d o < / D i s p l a y N a m e > < V i s i b l e > F a l s e < / V i s i b l e > < / i t e m > < i t e m > < M e a s u r e N a m e > i m p a g o s _ c u e n t a s < / M e a s u r e N a m e > < D i s p l a y N a m e > i m p a g o s _ c u e n t a s < / 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 T r u e 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5.xml>��< ? x m l   v e r s i o n = " 1 . 0 "   e n c o d i n g = " U T F - 1 6 " ? > < G e m i n i   x m l n s = " h t t p : / / g e m i n i / p i v o t c u s t o m i z a t i o n / e a 7 1 3 0 9 7 - 8 f 7 3 - 4 d b 5 - b 1 b 1 - d 1 4 6 8 8 7 9 4 e b 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C a l c u l a t e d F i e l d s > < S A H o s t H a s h > 0 < / S A H o s t H a s h > < G e m i n i F i e l d L i s t V i s i b l e > T r u e < / G e m i n i F i e l d L i s t V i s i b l e > < / S e t t i n g s > ] ] > < / C u s t o m C o n t e n t > < / G e m i n i > 
</file>

<file path=customXml/item36.xml>��< ? x m l   v e r s i o n = " 1 . 0 "   e n c o d i n g = " U T F - 1 6 " ? > < G e m i n i   x m l n s = " h t t p : / / g e m i n i / p i v o t c u s t o m i z a t i o n / 6 f 3 d 7 b 3 f - f d 6 a - 4 1 f c - 9 d b a - 0 5 3 e 9 9 1 f d 5 7 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37.xml>��< ? x m l   v e r s i o n = " 1 . 0 "   e n c o d i n g = " U T F - 1 6 " ? > < G e m i n i   x m l n s = " h t t p : / / g e m i n i / p i v o t c u s t o m i z a t i o n / 9 1 4 3 e 5 9 5 - e 2 5 6 - 4 1 c 8 - 9 5 6 0 - f 1 e c f 1 1 f 8 1 7 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38.xml>��< ? x m l   v e r s i o n = " 1 . 0 "   e n c o d i n g = " U T F - 1 6 " ? > < G e m i n i   x m l n s = " h t t p : / / g e m i n i / p i v o t c u s t o m i z a t i o n / 8 e 3 0 4 6 b d - 4 f 7 1 - 4 1 f e - a a c 0 - 6 e f 3 a c 7 9 7 b c 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 T r u e 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39.xml>��< ? x m l   v e r s i o n = " 1 . 0 "   e n c o d i n g = " U T F - 1 6 " ? > < G e m i n i   x m l n s = " h t t p : / / g e m i n i / p i v o t c u s t o m i z a t i o n / 4 f 1 2 d 4 5 f - 3 6 8 0 - 4 9 3 7 - b b 6 0 - c a 0 d 2 2 4 2 3 6 7 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40.xml>��< ? x m l   v e r s i o n = " 1 . 0 "   e n c o d i n g = " U T F - 1 6 " ? > < G e m i n i   x m l n s = " h t t p : / / g e m i n i / p i v o t c u s t o m i z a t i o n / b a 0 c a 8 3 b - 7 d 4 5 - 4 6 c 7 - a 2 d f - 1 6 5 2 d d 6 6 0 b 7 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1.xml>��< ? x m l   v e r s i o n = " 1 . 0 "   e n c o d i n g = " U T F - 1 6 " ? > < G e m i n i   x m l n s = " h t t p : / / g e m i n i / p i v o t c u s t o m i z a t i o n / 4 5 5 c 9 1 a 2 - e 0 a 3 - 4 8 1 f - 9 0 7 4 - 6 0 8 c 3 5 2 a 6 5 3 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42.xml>��< ? x m l   v e r s i o n = " 1 . 0 "   e n c o d i n g = " U T F - 1 6 " ? > < G e m i n i   x m l n s = " h t t p : / / g e m i n i / p i v o t c u s t o m i z a t i o n / 2 c 1 5 8 6 2 e - a 2 e 8 - 4 0 7 1 - 9 5 f 3 - e d 8 d 7 6 8 1 2 0 e 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C a l c u l a t e d F i e l d s > < S A H o s t H a s h > 0 < / S A H o s t H a s h > < G e m i n i F i e l d L i s t V i s i b l e > T r u e < / G e m i n i F i e l d L i s t V i s i b l e > < / S e t t i n g s > ] ] > < / C u s t o m C o n t e n t > < / G e m i n i > 
</file>

<file path=customXml/item43.xml>��< ? x m l   v e r s i o n = " 1 . 0 "   e n c o d i n g = " U T F - 1 6 " ? > < G e m i n i   x m l n s = " h t t p : / / g e m i n i / p i v o t c u s t o m i z a t i o n / e c 8 e 2 2 7 a - f e 9 5 - 4 a d c - 8 9 e 9 - f e 0 2 9 2 0 9 5 1 4 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4.xml>��< ? x m l   v e r s i o n = " 1 . 0 "   e n c o d i n g = " U T F - 1 6 " ? > < G e m i n i   x m l n s = " h t t p : / / g e m i n i / p i v o t c u s t o m i z a t i o n / e 4 5 7 3 4 0 1 - 7 4 7 0 - 4 2 0 3 - a 4 7 2 - 3 d 5 f 2 f f 7 f c 5 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45.xml>��< ? x m l   v e r s i o n = " 1 . 0 "   e n c o d i n g = " U T F - 1 6 " ? > < G e m i n i   x m l n s = " h t t p : / / g e m i n i / p i v o t c u s t o m i z a t i o n / 2 1 8 a 8 0 5 3 - 4 8 8 d - 4 1 1 b - a b b d - d c 6 d 7 7 8 e 0 a 3 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6.xml>��< ? x m l   v e r s i o n = " 1 . 0 "   e n c o d i n g = " U T F - 1 6 " ? > < G e m i n i   x m l n s = " h t t p : / / g e m i n i / p i v o t c u s t o m i z a t i o n / 0 2 7 e 9 f 7 9 - 8 7 d e - 4 4 e d - 9 3 4 a - 0 2 9 d c f 5 b e e b 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 T r u e 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7.xml>��< ? x m l   v e r s i o n = " 1 . 0 "   e n c o d i n g = " U T F - 1 6 " ? > < G e m i n i   x m l n s = " h t t p : / / g e m i n i / p i v o t c u s t o m i z a t i o n / 6 1 c 3 f 3 b d - 9 b c 5 - 4 d 7 c - 8 d f f - 0 9 9 7 c d 5 c 6 5 1 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48.xml>��< ? x m l   v e r s i o n = " 1 . 0 "   e n c o d i n g = " U T F - 1 6 " ? > < G e m i n i   x m l n s = " h t t p : / / g e m i n i / p i v o t c u s t o m i z a t i o n / 0 e 7 7 c 8 6 a - 6 a 7 b - 4 b 8 d - a 2 3 c - d 7 5 8 2 2 0 5 a 3 7 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C a l c u l a t e d F i e l d s > < S A H o s t H a s h > 0 < / S A H o s t H a s h > < G e m i n i F i e l d L i s t V i s i b l e > T r u e < / G e m i n i F i e l d L i s t V i s i b l e > < / S e t t i n g s > ] ] > < / C u s t o m C o n t e n t > < / G e m i n i > 
</file>

<file path=customXml/item49.xml>��< ? x m l   v e r s i o n = " 1 . 0 "   e n c o d i n g = " U T F - 1 6 " ? > < G e m i n i   x m l n s = " h t t p : / / g e m i n i / p i v o t c u s t o m i z a t i o n / 4 7 8 6 8 4 7 d - b 2 7 3 - 4 b 9 7 - 9 7 2 c - 8 4 5 8 8 8 b 6 3 c 8 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xml>��< ? x m l   v e r s i o n = " 1 . 0 "   e n c o d i n g = " U T F - 1 6 " ? > < G e m i n i   x m l n s = " h t t p : / / g e m i n i / p i v o t c u s t o m i z a t i o n / S h o w I m p l i c i t M e a s u r e s " > < C u s t o m C o n t e n t > < ! [ C D A T A [ F a l s e ] ] > < / C u s t o m C o n t e n t > < / G e m i n i > 
</file>

<file path=customXml/item50.xml>��< ? x m l   v e r s i o n = " 1 . 0 "   e n c o d i n g = " U T F - 1 6 " ? > < G e m i n i   x m l n s = " h t t p : / / g e m i n i / p i v o t c u s t o m i z a t i o n / a c 4 5 8 a b d - 5 f c 5 - 4 3 0 3 - 8 8 4 6 - 5 b d 6 e 1 a 1 b e 3 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1.xml>��< ? x m l   v e r s i o n = " 1 . 0 "   e n c o d i n g = " U T F - 1 6 " ? > < G e m i n i   x m l n s = " h t t p : / / g e m i n i / p i v o t c u s t o m i z a t i o n / d 2 b 9 d a e 9 - c c a a - 4 f e c - 9 7 0 1 - 7 5 6 e 7 8 0 5 1 d 5 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2.xml>��< ? x m l   v e r s i o n = " 1 . 0 "   e n c o d i n g = " U T F - 1 6 " ? > < G e m i n i   x m l n s = " h t t p : / / g e m i n i / p i v o t c u s t o m i z a t i o n / e 0 6 0 0 8 9 0 - 0 1 2 3 - 4 c 8 d - a b 2 3 - d 3 f d e 1 9 9 7 6 5 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 T r u e < / V i s i b l e > < / i t e m > < i t e m > < M e a s u r e N a m e > p c t _ f a c t u r a d o < / M e a s u r e N a m e > < D i s p l a y N a m e > p c t _ f a c t u r a d o < / D i s p l a y N a m e > < V i s i b l e > T r u e 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3.xml>��< ? x m l   v e r s i o n = " 1 . 0 "   e n c o d i n g = " U T F - 1 6 " ? > < G e m i n i   x m l n s = " h t t p : / / g e m i n i / p i v o t c u s t o m i z a t i o n / a 8 e b 7 d 3 9 - 6 0 d 9 - 4 e 5 e - 9 e 9 3 - 8 e 5 1 f 0 4 1 a d 7 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 T r u e 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4.xml>��< ? x m l   v e r s i o n = " 1 . 0 "   e n c o d i n g = " U T F - 1 6 " ? > < G e m i n i   x m l n s = " h t t p : / / g e m i n i / p i v o t c u s t o m i z a t i o n / 6 b 8 2 0 5 e 3 - 6 3 6 0 - 4 2 0 0 - a 6 2 0 - d 4 b 6 4 2 4 0 4 4 a 2 " > < 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 T r u e 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 T r u e < / V i s i b l e > < / i t e m > < / C a l c u l a t e d F i e l d s > < S A H o s t H a s h > 0 < / S A H o s t H a s h > < G e m i n i F i e l d L i s t V i s i b l e > T r u e < / G e m i n i F i e l d L i s t V i s i b l e > < / S e t t i n g s > ] ] > < / C u s t o m C o n t e n t > < / G e m i n i > 
</file>

<file path=customXml/item55.xml>��< ? x m l   v e r s i o n = " 1 . 0 "   e n c o d i n g = " U T F - 1 6 " ? > < G e m i n i   x m l n s = " h t t p : / / g e m i n i / p i v o t c u s t o m i z a t i o n / 7 d 7 5 5 3 7 9 - c 2 a d - 4 7 d b - 9 d b 2 - c 9 6 d a 4 4 0 d 5 e 0 " > < 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6.xml>��< ? x m l   v e r s i o n = " 1 . 0 "   e n c o d i n g = " U T F - 1 6 " ? > < G e m i n i   x m l n s = " h t t p : / / g e m i n i / p i v o t c u s t o m i z a t i o n / 9 a 3 5 7 6 5 2 - b 6 5 6 - 4 2 3 f - 9 5 f 5 - c 6 1 b 9 b 8 8 3 1 8 8 " > < 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7.xml>��< ? x m l   v e r s i o n = " 1 . 0 "   e n c o d i n g = " U T F - 1 6 " ? > < G e m i n i   x m l n s = " h t t p : / / g e m i n i / p i v o t c u s t o m i z a t i o n / 1 8 4 1 5 d 4 d - b c f 3 - 4 7 1 d - 8 0 2 e - c c 0 d a 3 e 5 a 1 b 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8.xml>��< ? x m l   v e r s i o n = " 1 . 0 "   e n c o d i n g = " U T F - 1 6 " ? > < G e m i n i   x m l n s = " h t t p : / / g e m i n i / p i v o t c u s t o m i z a t i o n / 2 3 c 0 f b 6 b - 2 1 6 6 - 4 7 b f - 9 9 6 5 - 4 e 9 1 c 4 9 9 a 4 4 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59.xml>��< ? x m l   v e r s i o n = " 1 . 0 "   e n c o d i n g = " U T F - 1 6 " ? > < G e m i n i   x m l n s = " h t t p : / / g e m i n i / p i v o t c u s t o m i z a t i o n / 3 b a 3 b 5 6 6 - 5 b 8 2 - 4 0 c 0 - a 6 e 9 - 9 5 f 5 5 a 9 e 5 d d 7 " > < 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0.xml>��< ? x m l   v e r s i o n = " 1 . 0 "   e n c o d i n g = " U T F - 1 6 " ? > < G e m i n i   x m l n s = " h t t p : / / g e m i n i / p i v o t c u s t o m i z a t i o n / f f 3 f 4 5 9 b - 2 a 8 3 - 4 b 2 9 - 8 e 5 a - f f c c a b 3 e 6 f 2 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C a l c u l a t e d F i e l d s > < S A H o s t H a s h > 0 < / S A H o s t H a s h > < G e m i n i F i e l d L i s t V i s i b l e > T r u e < / G e m i n i F i e l d L i s t V i s i b l e > < / S e t t i n g s > ] ] > < / C u s t o m C o n t e n t > < / G e m i n i > 
</file>

<file path=customXml/item61.xml>��< ? x m l   v e r s i o n = " 1 . 0 "   e n c o d i n g = " U T F - 1 6 " ? > < G e m i n i   x m l n s = " h t t p : / / g e m i n i / p i v o t c u s t o m i z a t i o n / 2 1 e c e 6 c 7 - 4 6 8 c - 4 9 1 2 - a d 2 a - b e 3 7 6 1 4 e 9 9 6 3 " > < 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C a l c u l a t e d F i e l d s > < S A H o s t H a s h > 0 < / S A H o s t H a s h > < G e m i n i F i e l d L i s t V i s i b l e > T r u e < / G e m i n i F i e l d L i s t V i s i b l e > < / S e t t i n g s > ] ] > < / C u s t o m C o n t e n t > < / G e m i n i > 
</file>

<file path=customXml/item62.xml>��< ? x m l   v e r s i o n = " 1 . 0 "   e n c o d i n g = " U T F - 1 6 " ? > < G e m i n i   x m l n s = " h t t p : / / g e m i n i / p i v o t c u s t o m i z a t i o n / 9 8 a f b 9 8 a - f e b 9 - 4 8 2 8 - 8 a a e - d 7 0 0 1 f 7 5 6 1 7 5 " > < 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 m e d i d a   1 < / M e a s u r e N a m e > < D i s p l a y N a m e > m e d i d a   1 < / D i s p l a y N a m e > < V i s i b l e > T r u e < / V i s i b l e > < / i t e m > < / C a l c u l a t e d F i e l d s > < S A H o s t H a s h > 0 < / S A H o s t H a s h > < G e m i n i F i e l d L i s t V i s i b l e > T r u e < / G e m i n i F i e l d L i s t V i s i b l e > < / S e t t i n g s > ] ] > < / C u s t o m C o n t e n t > < / G e m i n i > 
</file>

<file path=customXml/item63.xml>��< ? x m l   v e r s i o n = " 1 . 0 "   e n c o d i n g = " U T F - 1 6 " ? > < G e m i n i   x m l n s = " h t t p : / / g e m i n i / p i v o t c u s t o m i z a t i o n / 3 c c a 4 8 7 8 - e e 8 c - 4 6 8 3 - 8 c c f - 1 4 f c 8 6 d 5 e 1 b 1 " > < 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 T r u e < / V i s i b l e > < / i t e m > < / C a l c u l a t e d F i e l d s > < S A H o s t H a s h > 0 < / S A H o s t H a s h > < G e m i n i F i e l d L i s t V i s i b l e > T r u e < / G e m i n i F i e l d L i s t V i s i b l e > < / S e t t i n g s > ] ] > < / C u s t o m C o n t e n t > < / G e m i n i > 
</file>

<file path=customXml/item64.xml>��< ? x m l   v e r s i o n = " 1 . 0 "   e n c o d i n g = " U T F - 1 6 " ? > < G e m i n i   x m l n s = " h t t p : / / g e m i n i / p i v o t c u s t o m i z a t i o n / 3 9 3 0 4 4 d 8 - 4 2 9 5 - 4 5 0 4 - 9 c 0 4 - 7 a 5 8 6 a 0 9 b 6 0 6 " > < 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5.xml>��< ? x m l   v e r s i o n = " 1 . 0 "   e n c o d i n g = " U T F - 1 6 " ? > < G e m i n i   x m l n s = " h t t p : / / g e m i n i / p i v o t c u s t o m i z a t i o n / 8 f 8 8 9 5 d a - 5 e 9 c - 4 b 7 0 - b 8 5 2 - 2 c c 3 e 3 0 0 2 0 b b " > < 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6.xml>��< ? x m l   v e r s i o n = " 1 . 0 "   e n c o d i n g = " U T F - 1 6 " ? > < G e m i n i   x m l n s = " h t t p : / / g e m i n i / p i v o t c u s t o m i z a t i o n / a c 5 a d 8 6 b - f a 3 5 - 4 c 6 f - 9 0 d 0 - 6 d 6 2 c 1 a 0 6 9 a e " > < 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7.xml>��< ? x m l   v e r s i o n = " 1 . 0 "   e n c o d i n g = " U T F - 1 6 " ? > < G e m i n i   x m l n s = " h t t p : / / g e m i n i / p i v o t c u s t o m i z a t i o n / d 4 6 4 7 2 2 e - 9 d 1 4 - 4 0 c 3 - a 9 b f - 4 3 7 1 c 5 8 c e 5 6 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8.xml>��< ? x m l   v e r s i o n = " 1 . 0 "   e n c o d i n g = " U T F - 1 6 " ? > < G e m i n i   x m l n s = " h t t p : / / g e m i n i / p i v o t c u s t o m i z a t i o n / 4 3 b 2 5 8 8 d - 5 3 b 7 - 4 9 f d - 8 9 b c - 4 b 5 1 3 d e 9 4 a b f " > < 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69.xml>��< ? x m l   v e r s i o n = " 1 . 0 "   e n c o d i n g = " U T F - 1 6 " ? > < G e m i n i   x m l n s = " h t t p : / / g e m i n i / p i v o t c u s t o m i z a t i o n / 8 1 9 c 7 a e 2 - f 8 d 1 - 4 f 6 f - a 4 a 0 - a 8 7 9 e b 1 1 0 3 b 4 " > < 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xml>��< ? x m l   v e r s i o n = " 1 . 0 "   e n c o d i n g = " U T F - 1 6 " ? > < G e m i n i   x m l n s = " h t t p : / / g e m i n i / p i v o t c u s t o m i z a t i o n / L i n k e d T a b l e U p d a t e M o d e " > < C u s t o m C o n t e n t > < ! [ C D A T A [ T r u e ] ] > < / C u s t o m C o n t e n t > < / G e m i n i > 
</file>

<file path=customXml/item70.xml>��< ? x m l   v e r s i o n = " 1 . 0 "   e n c o d i n g = " U T F - 1 6 " ? > < G e m i n i   x m l n s = " h t t p : / / g e m i n i / p i v o t c u s t o m i z a t i o n / 8 c 5 4 1 a 3 c - a 9 9 6 - 4 3 b 0 - a e d 0 - d d f 2 7 8 d 3 a d f 9 " > < 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1.xml>��< ? x m l   v e r s i o n = " 1 . 0 "   e n c o d i n g = " U T F - 1 6 " ? > < G e m i n i   x m l n s = " h t t p : / / g e m i n i / p i v o t c u s t o m i z a t i o n / 1 1 5 5 a 2 a 8 - 1 d d 2 - 4 2 8 e - a a 6 4 - 9 2 3 2 0 1 c 4 0 5 2 4 " > < 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 T r u e < / V i s i b l e > < / i t e m > < / C a l c u l a t e d F i e l d s > < S A H o s t H a s h > 0 < / S A H o s t H a s h > < G e m i n i F i e l d L i s t V i s i b l e > T r u e < / G e m i n i F i e l d L i s t V i s i b l e > < / S e t t i n g s > ] ] > < / C u s t o m C o n t e n t > < / G e m i n i > 
</file>

<file path=customXml/item72.xml>��< ? x m l   v e r s i o n = " 1 . 0 "   e n c o d i n g = " U T F - 1 6 " ? > < G e m i n i   x m l n s = " h t t p : / / g e m i n i / p i v o t c u s t o m i z a t i o n / c f 5 6 e b 0 d - 5 c d 6 - 4 2 f 5 - b 0 7 1 - 8 3 d d d 8 e b e f 7 c " > < C u s t o m C o n t e n t > < ! [ C D A T A [ < ? x m l   v e r s i o n = " 1 . 0 "   e n c o d i n g = " u t f - 1 6 " ? > < S e t t i n g s > < C a l c u l a t e d F i e l d s > < i t e m > < M e a s u r e N a m e > F a c t u r a d o < / M e a s u r e N a m e > < D i s p l a y N a m e > F a c t u r a d o < / D i s p l a y N a m e > < V i s i b l e > F a l s e < / V i s i b l e > < / i t e m > < i t e m > < M e a s u r e N a m e > c u e n t a s   n o   c o b r a d a s < / M e a s u r e N a m e > < D i s p l a y N a m e > c u e n t a s   n o   c o b r a d a s < / D i s p l a y N a m e > < V i s i b l e > F a l s e < / V i s i b l e > < / i t e m > < i t e m > < M e a s u r e N a m e > i m p a g o s _ c u e n t a s < / M e a s u r e N a m e > < D i s p l a y N a m e > i m p a g o s _ c u e n t a s < / D i s p l a y N a m e > < V i s i b l e > F a l s e < / V i s i b l e > < / i t e m > < i t e m > < M e a s u r e N a m e > p r o p i n a _ c o b r a d a < / M e a s u r e N a m e > < D i s p l a y N a m e > p r o p i n a _ c o b r a d a < / D i s p l a y N a m e > < V i s i b l e > F a l s e < / V i s i b l e > < / i t e m > < i t e m > < M e a s u r e N a m e > m o n t o _ n o _ f a c t u r a d o < / M e a s u r e N a m e > < D i s p l a y N a m e > m o n t o _ n o _ f a c t u r a d o < / D i s p l a y N a m e > < V i s i b l e > F a l s e < / V i s i b l e > < / i t e m > < i t e m > < M e a s u r e N a m e > m o n t o _ f a c t u r a d o < / M e a s u r e N a m e > < D i s p l a y N a m e > m o n t o _ f a c t u r a d o < / D i s p l a y N a m e > < V i s i b l e > F a l s e < / V i s i b l e > < / i t e m > < i t e m > < M e a s u r e N a m e > p c t _ f a c t u r a d o < / M e a s u r e N a m e > < D i s p l a y N a m e > p c t _ f a c t u r a d o < / D i s p l a y N a m e > < V i s i b l e > F a l s e < / V i s i b l e > < / i t e m > < i t e m > < M e a s u r e N a m e > p c t _ n o _ f a c t u r a d o < / M e a s u r e N a m e > < D i s p l a y N a m e > p c t _ n o _ f a c t u r a d o < / D i s p l a y N a m e > < V i s i b l e > F a l s e < / V i s i b l e > < / i t e m > < i t e m > < M e a s u r e N a m e > t i e m p o   p o r   p l a t o < / M e a s u r e N a m e > < D i s p l a y N a m e > t i e m p o   p o r   p l a t o < / D i s p l a y N a m e > < V i s i b l e > F a l s e < / V i s i b l e > < / i t e m > < i t e m > < M e a s u r e N a m e > t i e m p o   p o r   c o m e n s a l < / M e a s u r e N a m e > < D i s p l a y N a m e > t i e m p o   p o r   c o m e n s a l < / D i s p l a y N a m e > < V i s i b l e > F a l s e < / V i s i b l e > < / i t e m > < i t e m > < M e a s u r e N a m e > h o r a s _ t r a b a j a d a s < / M e a s u r e N a m e > < D i s p l a y N a m e > h o r a s _ t r a b a j a d a s < / D i s p l a y N a m e > < V i s i b l e > F a l s e < / V i s i b l e > < / i t e m > < i t e m > < M e a s u r e N a m e > t i e m p o _ p e r m < / M e a s u r e N a m e > < D i s p l a y N a m e > t i e m p o _ p e r m < / D i s p l a y N a m e > < V i s i b l e > F a l s e < / V i s i b l e > < / i t e m > < i t e m > < M e a s u r e N a m e > m e d i a _ c o m e n s a l e s < / M e a s u r e N a m e > < D i s p l a y N a m e > m e d i a _ c o m e n s a l e s < / D i s p l a y N a m e > < V i s i b l e > F a l s e < / V i s i b l e > < / i t e m > < i t e m > < M e a s u r e N a m e > n _ o r d e n e s < / M e a s u r e N a m e > < D i s p l a y N a m e > n _ o r d e n e s < / D i s p l a y N a m e > < V i s i b l e > F a l s e < / V i s i b l e > < / i t e m > < i t e m > < M e a s u r e N a m e > p e r d i d a _ m e d i a _ u n i t a r i a < / M e a s u r e N a m e > < D i s p l a y N a m e > p e r d i d a _ m e d i a _ u n i t a r i a < / D i s p l a y N a m e > < V i s i b l e > F a l s e < / V i s i b l e > < / i t e m > < i t e m > < M e a s u r e N a m e > c o s t e _ t o t a l < / M e a s u r e N a m e > < D i s p l a y N a m e > c o s t e _ t o t a l < / D i s p l a y N a m e > < V i s i b l e > F a l s e < / V i s i b l e > < / i t e m > < i t e m > < M e a s u r e N a m e > m a r g e n < / M e a s u r e N a m e > < D i s p l a y N a m e > m a r g e n < / D i s p l a y N a m e > < V i s i b l e > F a l s e < / V i s i b l e > < / i t e m > < / C a l c u l a t e d F i e l d s > < S A H o s t H a s h > 0 < / S A H o s t H a s h > < G e m i n i F i e l d L i s t V i s i b l e > T r u e < / G e m i n i F i e l d L i s t V i s i b l e > < / S e t t i n g s > ] ] > < / C u s t o m C o n t e n t > < / G e m i n i > 
</file>

<file path=customXml/item73.xml>��< ? x m l   v e r s i o n = " 1 . 0 "   e n c o d i n g = " U T F - 1 6 " ? > < G e m i n i   x m l n s = " h t t p : / / g e m i n i / p i v o t c u s t o m i z a t i o n / S a n d b o x N o n E m p t y " > < C u s t o m C o n t e n t > < ! [ C D A T A [ 1 ] ] > < / C u s t o m C o n t e n t > < / G e m i n i > 
</file>

<file path=customXml/item74.xml>��< ? x m l   v e r s i o n = " 1 . 0 "   e n c o d i n g = " U T F - 1 6 " ? > < G e m i n i   x m l n s = " h t t p : / / g e m i n i / p i v o t c u s t o m i z a t i o n / I s S a n d b o x E m b e d d e d " > < C u s t o m C o n t e n t > < ! [ C D A T A [ y e s ] ] > < / C u s t o m C o n t e n t > < / G e m i n i > 
</file>

<file path=customXml/item75.xml>��< ? x m l   v e r s i o n = " 1 . 0 "   e n c o d i n g = " U T F - 1 6 " ? > < G e m i n i   x m l n s = " h t t p : / / g e m i n i / p i v o t c u s t o m i z a t i o n / P o w e r P i v o t V e r s i o n " > < C u s t o m C o n t e n t > < ! [ C D A T A [ 2 0 1 5 . 1 3 0 . 1 6 0 5 . 1 5 6 7 ] ] > < / C u s t o m C o n t e n t > < / G e m i n i > 
</file>

<file path=customXml/item76.xml>��< ? x m l   v e r s i o n = " 1 . 0 "   e n c o d i n g = " U T F - 1 6 " ? > < G e m i n i   x m l n s = " h t t p : / / g e m i n i / p i v o t c u s t o m i z a t i o n / R e l a t i o n s h i p A u t o D e t e c t i o n E n a b l e d " > < C u s t o m C o n t e n t > < ! [ C D A T A [ T r u e ] ] > < / C u s t o m C o n t e n t > < / G e m i n i > 
</file>

<file path=customXml/item7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 2 0 2 4 - 0 8 - 2 9 T 1 1 : 0 4 : 0 3 . 0 6 7 2 6 0 6 + 0 2 : 0 0 < / L a s t P r o c e s s e d T i m e > < / D a t a M o d e l i n g S a n d b o x . S e r i a l i z e d S a n d b o x E r r o r C a c h e > ] ] > < / C u s t o m C o n t e n t > < / G e m i n i > 
</file>

<file path=customXml/item8.xml>��< ? x m l   v e r s i o n = " 1 . 0 "   e n c o d i n g = " U T F - 1 6 " ? > < G e m i n i   x m l n s = " h t t p : / / g e m i n i / p i v o t c u s t o m i z a t i o n / C l i e n t W i n d o w X M L " > < C u s t o m C o n t e n t > < ! [ C D A T A [ s a l a ] ] > < / C u s t o m C o n t e n t > < / G e m i n i > 
</file>

<file path=customXml/item9.xml>��< ? x m l   v e r s i o n = " 1 . 0 "   e n c o d i n g = " U T F - 1 6 " ? > < G e m i n i   x m l n s = " h t t p : / / g e m i n i / p i v o t c u s t o m i z a t i o n / T a b l e O r d e r " > < C u s t o m C o n t e n t > < ! [ C D A T A [ c o c i n a , s a l a ] ] > < / C u s t o m C o n t e n t > < / G e m i n i > 
</file>

<file path=customXml/itemProps1.xml><?xml version="1.0" encoding="utf-8"?>
<ds:datastoreItem xmlns:ds="http://schemas.openxmlformats.org/officeDocument/2006/customXml" ds:itemID="{D0CEBB6A-C002-4446-9306-88E54DD84774}">
  <ds:schemaRefs>
    <ds:schemaRef ds:uri="http://schemas.microsoft.com/DataMashup"/>
  </ds:schemaRefs>
</ds:datastoreItem>
</file>

<file path=customXml/itemProps10.xml><?xml version="1.0" encoding="utf-8"?>
<ds:datastoreItem xmlns:ds="http://schemas.openxmlformats.org/officeDocument/2006/customXml" ds:itemID="{12C0B7BB-EA24-4330-A513-CC164D7B6123}">
  <ds:schemaRefs/>
</ds:datastoreItem>
</file>

<file path=customXml/itemProps11.xml><?xml version="1.0" encoding="utf-8"?>
<ds:datastoreItem xmlns:ds="http://schemas.openxmlformats.org/officeDocument/2006/customXml" ds:itemID="{5B5E4111-97FE-42A2-AF33-E234D0300591}">
  <ds:schemaRefs/>
</ds:datastoreItem>
</file>

<file path=customXml/itemProps12.xml><?xml version="1.0" encoding="utf-8"?>
<ds:datastoreItem xmlns:ds="http://schemas.openxmlformats.org/officeDocument/2006/customXml" ds:itemID="{9DA90EFF-EEF2-4617-BA84-99135CB411F7}">
  <ds:schemaRefs/>
</ds:datastoreItem>
</file>

<file path=customXml/itemProps13.xml><?xml version="1.0" encoding="utf-8"?>
<ds:datastoreItem xmlns:ds="http://schemas.openxmlformats.org/officeDocument/2006/customXml" ds:itemID="{AAD81FC6-B7D3-4A66-B402-80E55340BB90}">
  <ds:schemaRefs/>
</ds:datastoreItem>
</file>

<file path=customXml/itemProps14.xml><?xml version="1.0" encoding="utf-8"?>
<ds:datastoreItem xmlns:ds="http://schemas.openxmlformats.org/officeDocument/2006/customXml" ds:itemID="{BB3FC6DC-4B1A-486D-9D69-25C380B0E1B7}">
  <ds:schemaRefs/>
</ds:datastoreItem>
</file>

<file path=customXml/itemProps15.xml><?xml version="1.0" encoding="utf-8"?>
<ds:datastoreItem xmlns:ds="http://schemas.openxmlformats.org/officeDocument/2006/customXml" ds:itemID="{8A338A42-2169-40D7-AF44-B960083D2685}">
  <ds:schemaRefs/>
</ds:datastoreItem>
</file>

<file path=customXml/itemProps16.xml><?xml version="1.0" encoding="utf-8"?>
<ds:datastoreItem xmlns:ds="http://schemas.openxmlformats.org/officeDocument/2006/customXml" ds:itemID="{301081C0-8313-4F32-954E-462B5CE6AE52}">
  <ds:schemaRefs/>
</ds:datastoreItem>
</file>

<file path=customXml/itemProps17.xml><?xml version="1.0" encoding="utf-8"?>
<ds:datastoreItem xmlns:ds="http://schemas.openxmlformats.org/officeDocument/2006/customXml" ds:itemID="{10D51BE9-CEE0-4E53-872D-830D2B2BD48D}">
  <ds:schemaRefs/>
</ds:datastoreItem>
</file>

<file path=customXml/itemProps18.xml><?xml version="1.0" encoding="utf-8"?>
<ds:datastoreItem xmlns:ds="http://schemas.openxmlformats.org/officeDocument/2006/customXml" ds:itemID="{D683B2D6-FF27-440E-9F10-3318897C6E7C}">
  <ds:schemaRefs/>
</ds:datastoreItem>
</file>

<file path=customXml/itemProps19.xml><?xml version="1.0" encoding="utf-8"?>
<ds:datastoreItem xmlns:ds="http://schemas.openxmlformats.org/officeDocument/2006/customXml" ds:itemID="{5C9E8ED2-2BCA-459D-848B-229EBEBB9CBE}">
  <ds:schemaRefs/>
</ds:datastoreItem>
</file>

<file path=customXml/itemProps2.xml><?xml version="1.0" encoding="utf-8"?>
<ds:datastoreItem xmlns:ds="http://schemas.openxmlformats.org/officeDocument/2006/customXml" ds:itemID="{FF03EB68-CE7D-4B5F-B584-20A549762D2A}">
  <ds:schemaRefs/>
</ds:datastoreItem>
</file>

<file path=customXml/itemProps20.xml><?xml version="1.0" encoding="utf-8"?>
<ds:datastoreItem xmlns:ds="http://schemas.openxmlformats.org/officeDocument/2006/customXml" ds:itemID="{A48A8C03-31B2-4147-B690-0AC8F8505024}">
  <ds:schemaRefs/>
</ds:datastoreItem>
</file>

<file path=customXml/itemProps21.xml><?xml version="1.0" encoding="utf-8"?>
<ds:datastoreItem xmlns:ds="http://schemas.openxmlformats.org/officeDocument/2006/customXml" ds:itemID="{4CCD5E34-F5D2-466A-84FC-F578DF718014}">
  <ds:schemaRefs/>
</ds:datastoreItem>
</file>

<file path=customXml/itemProps22.xml><?xml version="1.0" encoding="utf-8"?>
<ds:datastoreItem xmlns:ds="http://schemas.openxmlformats.org/officeDocument/2006/customXml" ds:itemID="{F771D049-2EAD-4853-B897-324DF68D3F2A}">
  <ds:schemaRefs/>
</ds:datastoreItem>
</file>

<file path=customXml/itemProps23.xml><?xml version="1.0" encoding="utf-8"?>
<ds:datastoreItem xmlns:ds="http://schemas.openxmlformats.org/officeDocument/2006/customXml" ds:itemID="{0C9654B6-D7A3-40C8-A958-0CED6908A102}">
  <ds:schemaRefs/>
</ds:datastoreItem>
</file>

<file path=customXml/itemProps24.xml><?xml version="1.0" encoding="utf-8"?>
<ds:datastoreItem xmlns:ds="http://schemas.openxmlformats.org/officeDocument/2006/customXml" ds:itemID="{413E55C5-BFF8-4B13-996F-564B2F2BCB8D}">
  <ds:schemaRefs/>
</ds:datastoreItem>
</file>

<file path=customXml/itemProps25.xml><?xml version="1.0" encoding="utf-8"?>
<ds:datastoreItem xmlns:ds="http://schemas.openxmlformats.org/officeDocument/2006/customXml" ds:itemID="{B4BBDF7B-AFD1-42C7-9F10-6C7FA7596727}">
  <ds:schemaRefs/>
</ds:datastoreItem>
</file>

<file path=customXml/itemProps26.xml><?xml version="1.0" encoding="utf-8"?>
<ds:datastoreItem xmlns:ds="http://schemas.openxmlformats.org/officeDocument/2006/customXml" ds:itemID="{5E82C34C-388C-41E6-AD58-A3CCDA4A63BF}">
  <ds:schemaRefs/>
</ds:datastoreItem>
</file>

<file path=customXml/itemProps27.xml><?xml version="1.0" encoding="utf-8"?>
<ds:datastoreItem xmlns:ds="http://schemas.openxmlformats.org/officeDocument/2006/customXml" ds:itemID="{F440FE2B-B7D0-43E4-A328-AF1048830E15}">
  <ds:schemaRefs/>
</ds:datastoreItem>
</file>

<file path=customXml/itemProps28.xml><?xml version="1.0" encoding="utf-8"?>
<ds:datastoreItem xmlns:ds="http://schemas.openxmlformats.org/officeDocument/2006/customXml" ds:itemID="{04FF0A1A-8D83-451F-A530-37B06DB2C2F0}">
  <ds:schemaRefs/>
</ds:datastoreItem>
</file>

<file path=customXml/itemProps29.xml><?xml version="1.0" encoding="utf-8"?>
<ds:datastoreItem xmlns:ds="http://schemas.openxmlformats.org/officeDocument/2006/customXml" ds:itemID="{4391D0CD-571C-4425-BD9D-1577C569882A}">
  <ds:schemaRefs/>
</ds:datastoreItem>
</file>

<file path=customXml/itemProps3.xml><?xml version="1.0" encoding="utf-8"?>
<ds:datastoreItem xmlns:ds="http://schemas.openxmlformats.org/officeDocument/2006/customXml" ds:itemID="{D6621A11-501A-4207-857C-1F5F5DCD1EB9}">
  <ds:schemaRefs/>
</ds:datastoreItem>
</file>

<file path=customXml/itemProps30.xml><?xml version="1.0" encoding="utf-8"?>
<ds:datastoreItem xmlns:ds="http://schemas.openxmlformats.org/officeDocument/2006/customXml" ds:itemID="{5990C1A5-7A92-4B13-AF10-2B9FBB6DCF1A}">
  <ds:schemaRefs/>
</ds:datastoreItem>
</file>

<file path=customXml/itemProps31.xml><?xml version="1.0" encoding="utf-8"?>
<ds:datastoreItem xmlns:ds="http://schemas.openxmlformats.org/officeDocument/2006/customXml" ds:itemID="{2653B0C6-4B6B-4AAD-9CA8-5CBC6EC58574}">
  <ds:schemaRefs/>
</ds:datastoreItem>
</file>

<file path=customXml/itemProps32.xml><?xml version="1.0" encoding="utf-8"?>
<ds:datastoreItem xmlns:ds="http://schemas.openxmlformats.org/officeDocument/2006/customXml" ds:itemID="{78C99CE1-2AF3-4B6E-B885-BB508A891683}">
  <ds:schemaRefs/>
</ds:datastoreItem>
</file>

<file path=customXml/itemProps33.xml><?xml version="1.0" encoding="utf-8"?>
<ds:datastoreItem xmlns:ds="http://schemas.openxmlformats.org/officeDocument/2006/customXml" ds:itemID="{FB8BF5F0-F7E8-4611-AA63-2810FA75AC0B}">
  <ds:schemaRefs/>
</ds:datastoreItem>
</file>

<file path=customXml/itemProps34.xml><?xml version="1.0" encoding="utf-8"?>
<ds:datastoreItem xmlns:ds="http://schemas.openxmlformats.org/officeDocument/2006/customXml" ds:itemID="{4A350847-546B-4FE0-ACFB-EBCBCB0F3A52}">
  <ds:schemaRefs/>
</ds:datastoreItem>
</file>

<file path=customXml/itemProps35.xml><?xml version="1.0" encoding="utf-8"?>
<ds:datastoreItem xmlns:ds="http://schemas.openxmlformats.org/officeDocument/2006/customXml" ds:itemID="{E43C1818-0708-44DB-91C4-E01F09F4279B}">
  <ds:schemaRefs/>
</ds:datastoreItem>
</file>

<file path=customXml/itemProps36.xml><?xml version="1.0" encoding="utf-8"?>
<ds:datastoreItem xmlns:ds="http://schemas.openxmlformats.org/officeDocument/2006/customXml" ds:itemID="{9D2F9FC0-E193-4C71-A3A2-4360E4378FA3}">
  <ds:schemaRefs/>
</ds:datastoreItem>
</file>

<file path=customXml/itemProps37.xml><?xml version="1.0" encoding="utf-8"?>
<ds:datastoreItem xmlns:ds="http://schemas.openxmlformats.org/officeDocument/2006/customXml" ds:itemID="{32675E28-2B51-4697-94E8-08C1F0D21A7E}">
  <ds:schemaRefs/>
</ds:datastoreItem>
</file>

<file path=customXml/itemProps38.xml><?xml version="1.0" encoding="utf-8"?>
<ds:datastoreItem xmlns:ds="http://schemas.openxmlformats.org/officeDocument/2006/customXml" ds:itemID="{84D2CA8E-E326-47B1-97AB-7782F0580932}">
  <ds:schemaRefs/>
</ds:datastoreItem>
</file>

<file path=customXml/itemProps39.xml><?xml version="1.0" encoding="utf-8"?>
<ds:datastoreItem xmlns:ds="http://schemas.openxmlformats.org/officeDocument/2006/customXml" ds:itemID="{1B470F35-CF96-4783-AD25-3F5A04D4EAD7}">
  <ds:schemaRefs/>
</ds:datastoreItem>
</file>

<file path=customXml/itemProps4.xml><?xml version="1.0" encoding="utf-8"?>
<ds:datastoreItem xmlns:ds="http://schemas.openxmlformats.org/officeDocument/2006/customXml" ds:itemID="{0A9239AF-F9CE-4F1A-9C03-A85E2D57004D}">
  <ds:schemaRefs/>
</ds:datastoreItem>
</file>

<file path=customXml/itemProps40.xml><?xml version="1.0" encoding="utf-8"?>
<ds:datastoreItem xmlns:ds="http://schemas.openxmlformats.org/officeDocument/2006/customXml" ds:itemID="{AB6110C4-B579-4480-8983-4480784FCCE6}">
  <ds:schemaRefs/>
</ds:datastoreItem>
</file>

<file path=customXml/itemProps41.xml><?xml version="1.0" encoding="utf-8"?>
<ds:datastoreItem xmlns:ds="http://schemas.openxmlformats.org/officeDocument/2006/customXml" ds:itemID="{DE2A1AFD-AD22-4C19-98C7-76BF1EE7F675}">
  <ds:schemaRefs/>
</ds:datastoreItem>
</file>

<file path=customXml/itemProps42.xml><?xml version="1.0" encoding="utf-8"?>
<ds:datastoreItem xmlns:ds="http://schemas.openxmlformats.org/officeDocument/2006/customXml" ds:itemID="{D4D14FD3-6636-433B-B5DB-E7CF13A4BA67}">
  <ds:schemaRefs/>
</ds:datastoreItem>
</file>

<file path=customXml/itemProps43.xml><?xml version="1.0" encoding="utf-8"?>
<ds:datastoreItem xmlns:ds="http://schemas.openxmlformats.org/officeDocument/2006/customXml" ds:itemID="{3F3045BE-F63B-43CC-A8F6-89152D980507}">
  <ds:schemaRefs/>
</ds:datastoreItem>
</file>

<file path=customXml/itemProps44.xml><?xml version="1.0" encoding="utf-8"?>
<ds:datastoreItem xmlns:ds="http://schemas.openxmlformats.org/officeDocument/2006/customXml" ds:itemID="{E57CC13C-E70E-43B4-B8D7-51F5281CF772}">
  <ds:schemaRefs/>
</ds:datastoreItem>
</file>

<file path=customXml/itemProps45.xml><?xml version="1.0" encoding="utf-8"?>
<ds:datastoreItem xmlns:ds="http://schemas.openxmlformats.org/officeDocument/2006/customXml" ds:itemID="{D262E7FF-A116-4F9F-B5C4-9D2662400E65}">
  <ds:schemaRefs/>
</ds:datastoreItem>
</file>

<file path=customXml/itemProps46.xml><?xml version="1.0" encoding="utf-8"?>
<ds:datastoreItem xmlns:ds="http://schemas.openxmlformats.org/officeDocument/2006/customXml" ds:itemID="{BE2815FD-F4BA-4F08-BB83-569E246A5AFF}">
  <ds:schemaRefs/>
</ds:datastoreItem>
</file>

<file path=customXml/itemProps47.xml><?xml version="1.0" encoding="utf-8"?>
<ds:datastoreItem xmlns:ds="http://schemas.openxmlformats.org/officeDocument/2006/customXml" ds:itemID="{0E734074-5642-4F02-A864-0D6ADA1CF498}">
  <ds:schemaRefs/>
</ds:datastoreItem>
</file>

<file path=customXml/itemProps48.xml><?xml version="1.0" encoding="utf-8"?>
<ds:datastoreItem xmlns:ds="http://schemas.openxmlformats.org/officeDocument/2006/customXml" ds:itemID="{C191B6BE-C6BF-419C-8688-8A8944F0A439}">
  <ds:schemaRefs/>
</ds:datastoreItem>
</file>

<file path=customXml/itemProps49.xml><?xml version="1.0" encoding="utf-8"?>
<ds:datastoreItem xmlns:ds="http://schemas.openxmlformats.org/officeDocument/2006/customXml" ds:itemID="{523A0B3F-0C94-461B-934F-48194354809E}">
  <ds:schemaRefs/>
</ds:datastoreItem>
</file>

<file path=customXml/itemProps5.xml><?xml version="1.0" encoding="utf-8"?>
<ds:datastoreItem xmlns:ds="http://schemas.openxmlformats.org/officeDocument/2006/customXml" ds:itemID="{2144E93A-03C6-4386-B7EC-83252A6924E7}">
  <ds:schemaRefs/>
</ds:datastoreItem>
</file>

<file path=customXml/itemProps50.xml><?xml version="1.0" encoding="utf-8"?>
<ds:datastoreItem xmlns:ds="http://schemas.openxmlformats.org/officeDocument/2006/customXml" ds:itemID="{E4ACDF45-309F-4DF8-B6CC-BED34F2714C6}">
  <ds:schemaRefs/>
</ds:datastoreItem>
</file>

<file path=customXml/itemProps51.xml><?xml version="1.0" encoding="utf-8"?>
<ds:datastoreItem xmlns:ds="http://schemas.openxmlformats.org/officeDocument/2006/customXml" ds:itemID="{09951AD2-B1C2-4969-A346-0F74036D0B70}">
  <ds:schemaRefs/>
</ds:datastoreItem>
</file>

<file path=customXml/itemProps52.xml><?xml version="1.0" encoding="utf-8"?>
<ds:datastoreItem xmlns:ds="http://schemas.openxmlformats.org/officeDocument/2006/customXml" ds:itemID="{096D4851-9D80-46B0-BBA6-6D1AD3E0CEB2}">
  <ds:schemaRefs/>
</ds:datastoreItem>
</file>

<file path=customXml/itemProps53.xml><?xml version="1.0" encoding="utf-8"?>
<ds:datastoreItem xmlns:ds="http://schemas.openxmlformats.org/officeDocument/2006/customXml" ds:itemID="{B3A47463-3EB7-4931-B7FA-49FE7DD74F9C}">
  <ds:schemaRefs/>
</ds:datastoreItem>
</file>

<file path=customXml/itemProps54.xml><?xml version="1.0" encoding="utf-8"?>
<ds:datastoreItem xmlns:ds="http://schemas.openxmlformats.org/officeDocument/2006/customXml" ds:itemID="{53DCEE1C-2227-4A3F-9AB4-A6E5D2B7AC17}">
  <ds:schemaRefs/>
</ds:datastoreItem>
</file>

<file path=customXml/itemProps55.xml><?xml version="1.0" encoding="utf-8"?>
<ds:datastoreItem xmlns:ds="http://schemas.openxmlformats.org/officeDocument/2006/customXml" ds:itemID="{5356FE57-7746-4C7A-BFE7-E6421BDBC8F3}">
  <ds:schemaRefs/>
</ds:datastoreItem>
</file>

<file path=customXml/itemProps56.xml><?xml version="1.0" encoding="utf-8"?>
<ds:datastoreItem xmlns:ds="http://schemas.openxmlformats.org/officeDocument/2006/customXml" ds:itemID="{6EFDDAD6-7083-4E52-920A-DA1E3BA84B55}">
  <ds:schemaRefs/>
</ds:datastoreItem>
</file>

<file path=customXml/itemProps57.xml><?xml version="1.0" encoding="utf-8"?>
<ds:datastoreItem xmlns:ds="http://schemas.openxmlformats.org/officeDocument/2006/customXml" ds:itemID="{D1770E7E-1F44-4452-AF93-6ECF00813785}">
  <ds:schemaRefs/>
</ds:datastoreItem>
</file>

<file path=customXml/itemProps58.xml><?xml version="1.0" encoding="utf-8"?>
<ds:datastoreItem xmlns:ds="http://schemas.openxmlformats.org/officeDocument/2006/customXml" ds:itemID="{13159EC2-E101-4381-91DE-E92596D64969}">
  <ds:schemaRefs/>
</ds:datastoreItem>
</file>

<file path=customXml/itemProps59.xml><?xml version="1.0" encoding="utf-8"?>
<ds:datastoreItem xmlns:ds="http://schemas.openxmlformats.org/officeDocument/2006/customXml" ds:itemID="{EDD89B2C-BDDC-4FB2-B8C9-E7DE56C922B3}">
  <ds:schemaRefs/>
</ds:datastoreItem>
</file>

<file path=customXml/itemProps6.xml><?xml version="1.0" encoding="utf-8"?>
<ds:datastoreItem xmlns:ds="http://schemas.openxmlformats.org/officeDocument/2006/customXml" ds:itemID="{2F2935B1-3A82-43AC-B2AB-0C912DF62F19}">
  <ds:schemaRefs/>
</ds:datastoreItem>
</file>

<file path=customXml/itemProps60.xml><?xml version="1.0" encoding="utf-8"?>
<ds:datastoreItem xmlns:ds="http://schemas.openxmlformats.org/officeDocument/2006/customXml" ds:itemID="{A32968CC-7B9A-492B-9591-B69994013C4C}">
  <ds:schemaRefs/>
</ds:datastoreItem>
</file>

<file path=customXml/itemProps61.xml><?xml version="1.0" encoding="utf-8"?>
<ds:datastoreItem xmlns:ds="http://schemas.openxmlformats.org/officeDocument/2006/customXml" ds:itemID="{4180B2ED-8096-4156-B145-12464FCC1A75}">
  <ds:schemaRefs/>
</ds:datastoreItem>
</file>

<file path=customXml/itemProps62.xml><?xml version="1.0" encoding="utf-8"?>
<ds:datastoreItem xmlns:ds="http://schemas.openxmlformats.org/officeDocument/2006/customXml" ds:itemID="{5B1E76A2-C455-43F5-9309-13047C5BFF8F}">
  <ds:schemaRefs/>
</ds:datastoreItem>
</file>

<file path=customXml/itemProps63.xml><?xml version="1.0" encoding="utf-8"?>
<ds:datastoreItem xmlns:ds="http://schemas.openxmlformats.org/officeDocument/2006/customXml" ds:itemID="{DBA79D33-F2B2-460F-8B75-AE64EC205505}">
  <ds:schemaRefs/>
</ds:datastoreItem>
</file>

<file path=customXml/itemProps64.xml><?xml version="1.0" encoding="utf-8"?>
<ds:datastoreItem xmlns:ds="http://schemas.openxmlformats.org/officeDocument/2006/customXml" ds:itemID="{3979EAD1-0FBD-4B0E-A5C1-DBC57905C748}">
  <ds:schemaRefs/>
</ds:datastoreItem>
</file>

<file path=customXml/itemProps65.xml><?xml version="1.0" encoding="utf-8"?>
<ds:datastoreItem xmlns:ds="http://schemas.openxmlformats.org/officeDocument/2006/customXml" ds:itemID="{26F5B77E-7012-4BA4-AB04-89E6B5C3FFFC}">
  <ds:schemaRefs/>
</ds:datastoreItem>
</file>

<file path=customXml/itemProps66.xml><?xml version="1.0" encoding="utf-8"?>
<ds:datastoreItem xmlns:ds="http://schemas.openxmlformats.org/officeDocument/2006/customXml" ds:itemID="{BBD3BB50-2CA5-4B7F-8A46-1528F498C924}">
  <ds:schemaRefs/>
</ds:datastoreItem>
</file>

<file path=customXml/itemProps67.xml><?xml version="1.0" encoding="utf-8"?>
<ds:datastoreItem xmlns:ds="http://schemas.openxmlformats.org/officeDocument/2006/customXml" ds:itemID="{2AF695C7-4E02-44FF-A01A-46186BDF5CCC}">
  <ds:schemaRefs/>
</ds:datastoreItem>
</file>

<file path=customXml/itemProps68.xml><?xml version="1.0" encoding="utf-8"?>
<ds:datastoreItem xmlns:ds="http://schemas.openxmlformats.org/officeDocument/2006/customXml" ds:itemID="{FA67014F-B2BC-4B25-89D3-B8A27D9A6B95}">
  <ds:schemaRefs/>
</ds:datastoreItem>
</file>

<file path=customXml/itemProps69.xml><?xml version="1.0" encoding="utf-8"?>
<ds:datastoreItem xmlns:ds="http://schemas.openxmlformats.org/officeDocument/2006/customXml" ds:itemID="{FDCD0EEB-0496-4066-919D-FB9F8B0F8FD7}">
  <ds:schemaRefs/>
</ds:datastoreItem>
</file>

<file path=customXml/itemProps7.xml><?xml version="1.0" encoding="utf-8"?>
<ds:datastoreItem xmlns:ds="http://schemas.openxmlformats.org/officeDocument/2006/customXml" ds:itemID="{550CF0E2-5838-4336-8CAE-9FCFABA9D773}">
  <ds:schemaRefs/>
</ds:datastoreItem>
</file>

<file path=customXml/itemProps70.xml><?xml version="1.0" encoding="utf-8"?>
<ds:datastoreItem xmlns:ds="http://schemas.openxmlformats.org/officeDocument/2006/customXml" ds:itemID="{81668842-3190-4CBA-B0BB-A0D1201DDF00}">
  <ds:schemaRefs/>
</ds:datastoreItem>
</file>

<file path=customXml/itemProps71.xml><?xml version="1.0" encoding="utf-8"?>
<ds:datastoreItem xmlns:ds="http://schemas.openxmlformats.org/officeDocument/2006/customXml" ds:itemID="{9B92EA0E-6DF4-486F-BBE6-47D2E09D7B06}">
  <ds:schemaRefs/>
</ds:datastoreItem>
</file>

<file path=customXml/itemProps72.xml><?xml version="1.0" encoding="utf-8"?>
<ds:datastoreItem xmlns:ds="http://schemas.openxmlformats.org/officeDocument/2006/customXml" ds:itemID="{70FA7CA7-CE1A-45F5-BCA6-144DAE0F4C83}">
  <ds:schemaRefs/>
</ds:datastoreItem>
</file>

<file path=customXml/itemProps73.xml><?xml version="1.0" encoding="utf-8"?>
<ds:datastoreItem xmlns:ds="http://schemas.openxmlformats.org/officeDocument/2006/customXml" ds:itemID="{3CD98FDD-BCFD-406A-8170-C9A9CC6C47F7}">
  <ds:schemaRefs/>
</ds:datastoreItem>
</file>

<file path=customXml/itemProps74.xml><?xml version="1.0" encoding="utf-8"?>
<ds:datastoreItem xmlns:ds="http://schemas.openxmlformats.org/officeDocument/2006/customXml" ds:itemID="{F76C1167-BC43-45A4-8450-02335FE2A505}">
  <ds:schemaRefs/>
</ds:datastoreItem>
</file>

<file path=customXml/itemProps75.xml><?xml version="1.0" encoding="utf-8"?>
<ds:datastoreItem xmlns:ds="http://schemas.openxmlformats.org/officeDocument/2006/customXml" ds:itemID="{18644256-4909-4A97-B258-4CBDCDD400F0}">
  <ds:schemaRefs/>
</ds:datastoreItem>
</file>

<file path=customXml/itemProps76.xml><?xml version="1.0" encoding="utf-8"?>
<ds:datastoreItem xmlns:ds="http://schemas.openxmlformats.org/officeDocument/2006/customXml" ds:itemID="{81A050B8-7913-4ECC-AD4A-5AD710620D47}">
  <ds:schemaRefs/>
</ds:datastoreItem>
</file>

<file path=customXml/itemProps77.xml><?xml version="1.0" encoding="utf-8"?>
<ds:datastoreItem xmlns:ds="http://schemas.openxmlformats.org/officeDocument/2006/customXml" ds:itemID="{69F99F7D-210B-401B-8D88-8220ACA7DFB9}">
  <ds:schemaRefs/>
</ds:datastoreItem>
</file>

<file path=customXml/itemProps8.xml><?xml version="1.0" encoding="utf-8"?>
<ds:datastoreItem xmlns:ds="http://schemas.openxmlformats.org/officeDocument/2006/customXml" ds:itemID="{48E05AE0-C435-4FCD-99C8-426F9CAF4517}">
  <ds:schemaRefs/>
</ds:datastoreItem>
</file>

<file path=customXml/itemProps9.xml><?xml version="1.0" encoding="utf-8"?>
<ds:datastoreItem xmlns:ds="http://schemas.openxmlformats.org/officeDocument/2006/customXml" ds:itemID="{22EAC352-3850-47A4-9D67-908B4CCB02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sala</vt:lpstr>
      <vt:lpstr>cocina</vt:lpstr>
      <vt:lpstr>Tablas dinámicas y gráficos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dc:creator>
  <cp:lastModifiedBy>Miguel</cp:lastModifiedBy>
  <dcterms:created xsi:type="dcterms:W3CDTF">2024-08-25T09:40:42Z</dcterms:created>
  <dcterms:modified xsi:type="dcterms:W3CDTF">2024-08-29T09:04:04Z</dcterms:modified>
</cp:coreProperties>
</file>